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indst\BPE\"/>
    </mc:Choice>
  </mc:AlternateContent>
  <xr:revisionPtr revIDLastSave="0" documentId="13_ncr:1_{C5DAB24C-F1D1-4F9A-878E-C9E92DD60ADB}" xr6:coauthVersionLast="47" xr6:coauthVersionMax="47" xr10:uidLastSave="{00000000-0000-0000-0000-000000000000}"/>
  <bookViews>
    <workbookView xWindow="-120" yWindow="-120" windowWidth="29040" windowHeight="15720" firstSheet="8" activeTab="12" xr2:uid="{55B50FDF-E67E-431B-A965-35DD67E7F3CA}"/>
  </bookViews>
  <sheets>
    <sheet name="About" sheetId="59" r:id="rId1"/>
    <sheet name="Sector Match" sheetId="142" r:id="rId2"/>
    <sheet name="Subnational List" sheetId="148" r:id="rId3"/>
    <sheet name="WR-Value Added(19 RMB)" sheetId="147" r:id="rId4"/>
    <sheet name="Industrial Asset" sheetId="153" r:id="rId5"/>
    <sheet name="GHGs Inventory 2018" sheetId="140" r:id="rId6"/>
    <sheet name="GHGs Inventory 2020-2021" sheetId="156" r:id="rId7"/>
    <sheet name="GHG Emissions 2018-2021" sheetId="141" r:id="rId8"/>
    <sheet name="CN-Med-Growth Rate" sheetId="143" r:id="rId9"/>
    <sheet name="CN-Med-BPE-CO2" sheetId="67" r:id="rId10"/>
    <sheet name="CN-Med-BPE-CH4" sheetId="63" r:id="rId11"/>
    <sheet name="CN-Med-BPE-N2O" sheetId="64" r:id="rId12"/>
    <sheet name="CN-Med-BPE-F-gases" sheetId="65" r:id="rId13"/>
    <sheet name="EPA Data Summary_before mult" sheetId="145" r:id="rId14"/>
    <sheet name="CN specific multipliers" sheetId="144" r:id="rId15"/>
    <sheet name="Subnational multipliers" sheetId="146" r:id="rId16"/>
    <sheet name="Non-GHGs Emission Factor" sheetId="132" r:id="rId17"/>
    <sheet name="Non-GHGs indst Product Output" sheetId="154" r:id="rId18"/>
    <sheet name="Non-GHGs Emissions 2018-2022" sheetId="135" r:id="rId19"/>
    <sheet name="Non-GHGs Growth Rate" sheetId="155" r:id="rId20"/>
    <sheet name="BPE-SoAPEfA" sheetId="47" r:id="rId21"/>
    <sheet name="GHGs -&gt;" sheetId="70" r:id="rId22"/>
    <sheet name="BPE-CO2" sheetId="149" r:id="rId23"/>
    <sheet name="BPE-CH4" sheetId="150" r:id="rId24"/>
    <sheet name="BPE-N2O" sheetId="151" r:id="rId25"/>
    <sheet name="BPE-F-gases" sheetId="152" r:id="rId26"/>
    <sheet name="Non-GHGs -&gt;" sheetId="71" r:id="rId27"/>
    <sheet name="BPE-VOC" sheetId="68" r:id="rId28"/>
    <sheet name="BPE-BC" sheetId="75" r:id="rId29"/>
    <sheet name="BPE-CO" sheetId="69" r:id="rId30"/>
    <sheet name="BPE-NOx" sheetId="72" r:id="rId31"/>
    <sheet name="BPE-PM10" sheetId="73" r:id="rId32"/>
    <sheet name="BPE-PM25" sheetId="77" r:id="rId33"/>
    <sheet name="BPE-SOx" sheetId="74" r:id="rId34"/>
    <sheet name="BPE-OC" sheetId="76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16" hidden="1">'Non-GHGs Emission Factor'!$A$2:$K$112</definedName>
    <definedName name="_xlnm._FilterDatabase" localSheetId="17" hidden="1">'Non-GHGs indst Product Output'!$A$2:$N$770</definedName>
    <definedName name="CH4_Ar4_to_AR5" localSheetId="16">#REF!</definedName>
    <definedName name="CH4_Ar4_to_AR5" localSheetId="19">#REF!</definedName>
    <definedName name="CH4_Ar4_to_AR5" localSheetId="17">#REF!</definedName>
    <definedName name="CH4_Ar4_to_AR5">[1]Overview!$B$25</definedName>
    <definedName name="CH4_to_CO2e" localSheetId="16">#REF!</definedName>
    <definedName name="CH4_to_CO2e" localSheetId="19">#REF!</definedName>
    <definedName name="CH4_to_CO2e" localSheetId="17">#REF!</definedName>
    <definedName name="CH4_to_CO2e">#REF!</definedName>
    <definedName name="dollars_2009_2012" localSheetId="16">#REF!</definedName>
    <definedName name="dollars_2009_2012" localSheetId="19">#REF!</definedName>
    <definedName name="dollars_2009_2012" localSheetId="17">#REF!</definedName>
    <definedName name="dollars_2009_2012">About!$B$117</definedName>
    <definedName name="gal_per_barrel" localSheetId="16">#REF!</definedName>
    <definedName name="gal_per_barrel" localSheetId="19">#REF!</definedName>
    <definedName name="gal_per_barrel" localSheetId="17">#REF!</definedName>
    <definedName name="gal_per_barrel">[2]About!$A$63</definedName>
    <definedName name="Gg_to_grams">#REF!</definedName>
    <definedName name="HFC125_AR5">#REF!</definedName>
    <definedName name="HFC134a_AR5">#REF!</definedName>
    <definedName name="HFC143a_AR5">#REF!</definedName>
    <definedName name="HFC152a_AR5">#REF!</definedName>
    <definedName name="HFC245fa_AR5">#REF!</definedName>
    <definedName name="HFC32_AR5">#REF!</definedName>
    <definedName name="HHV_Adjust" localSheetId="16">#REF!</definedName>
    <definedName name="HHV_Adjust" localSheetId="19">#REF!</definedName>
    <definedName name="HHV_Adjust" localSheetId="17">#REF!</definedName>
    <definedName name="HHV_Adjust">[3]About!$A$203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etricton_to_shortton" localSheetId="16">#REF!</definedName>
    <definedName name="metricton_to_shortton" localSheetId="19">#REF!</definedName>
    <definedName name="metricton_to_shortton" localSheetId="17">#REF!</definedName>
    <definedName name="metricton_to_shortton">[4]Overview!$B$19</definedName>
    <definedName name="million" localSheetId="16">#REF!</definedName>
    <definedName name="million" localSheetId="19">#REF!</definedName>
    <definedName name="million" localSheetId="17">#REF!</definedName>
    <definedName name="million">[4]Overview!$B$22</definedName>
    <definedName name="N2O_AR4_to_AR5" localSheetId="16">#REF!</definedName>
    <definedName name="N2O_AR4_to_AR5" localSheetId="19">#REF!</definedName>
    <definedName name="N2O_AR4_to_AR5" localSheetId="17">#REF!</definedName>
    <definedName name="N2O_AR4_to_AR5">About!$A$88</definedName>
    <definedName name="N2O_to_CO2e" localSheetId="16">#REF!</definedName>
    <definedName name="N2O_to_CO2e" localSheetId="19">#REF!</definedName>
    <definedName name="N2O_to_CO2e" localSheetId="17">#REF!</definedName>
    <definedName name="N2O_to_CO2e">'[5]Cross-Page Data'!$C$13</definedName>
    <definedName name="unit_conv" localSheetId="16">#REF!</definedName>
    <definedName name="unit_conv" localSheetId="19">#REF!</definedName>
    <definedName name="unit_conv" localSheetId="17">#REF!</definedName>
    <definedName name="unit_conv">[6]About!$A$108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5" l="1"/>
  <c r="H3" i="65"/>
  <c r="I3" i="65"/>
  <c r="J3" i="65"/>
  <c r="K3" i="65"/>
  <c r="L3" i="65"/>
  <c r="M3" i="65"/>
  <c r="N3" i="65"/>
  <c r="O3" i="65"/>
  <c r="P3" i="65"/>
  <c r="Q3" i="65"/>
  <c r="R3" i="65"/>
  <c r="S3" i="65"/>
  <c r="T3" i="65"/>
  <c r="U3" i="65"/>
  <c r="V3" i="65"/>
  <c r="W3" i="65"/>
  <c r="X3" i="65"/>
  <c r="Y3" i="65"/>
  <c r="Z3" i="65"/>
  <c r="AA3" i="65"/>
  <c r="AB3" i="65"/>
  <c r="AC3" i="65"/>
  <c r="AD3" i="65"/>
  <c r="AE3" i="65"/>
  <c r="AF3" i="65"/>
  <c r="AG3" i="65"/>
  <c r="AH3" i="65"/>
  <c r="AI3" i="65"/>
  <c r="AJ3" i="65"/>
  <c r="AK3" i="65"/>
  <c r="AL3" i="65"/>
  <c r="AM3" i="65"/>
  <c r="AN3" i="65"/>
  <c r="AO3" i="65"/>
  <c r="AP3" i="65"/>
  <c r="AQ3" i="65"/>
  <c r="AR3" i="65"/>
  <c r="G4" i="65"/>
  <c r="H4" i="65"/>
  <c r="I4" i="65"/>
  <c r="J4" i="65"/>
  <c r="K4" i="65"/>
  <c r="L4" i="65"/>
  <c r="M4" i="65"/>
  <c r="N4" i="65"/>
  <c r="O4" i="65"/>
  <c r="P4" i="65"/>
  <c r="Q4" i="65"/>
  <c r="R4" i="65"/>
  <c r="S4" i="65"/>
  <c r="T4" i="65"/>
  <c r="U4" i="65"/>
  <c r="V4" i="65"/>
  <c r="W4" i="65"/>
  <c r="X4" i="65"/>
  <c r="Y4" i="65"/>
  <c r="Z4" i="65"/>
  <c r="AA4" i="65"/>
  <c r="AB4" i="65"/>
  <c r="AC4" i="65"/>
  <c r="AD4" i="65"/>
  <c r="AE4" i="65"/>
  <c r="AF4" i="65"/>
  <c r="AG4" i="65"/>
  <c r="AH4" i="65"/>
  <c r="AI4" i="65"/>
  <c r="AJ4" i="65"/>
  <c r="AK4" i="65"/>
  <c r="AL4" i="65"/>
  <c r="AM4" i="65"/>
  <c r="AN4" i="65"/>
  <c r="AO4" i="65"/>
  <c r="AP4" i="65"/>
  <c r="AQ4" i="65"/>
  <c r="AR4" i="65"/>
  <c r="G5" i="65"/>
  <c r="H5" i="65"/>
  <c r="I5" i="65"/>
  <c r="J5" i="65"/>
  <c r="K5" i="65"/>
  <c r="L5" i="65"/>
  <c r="M5" i="65"/>
  <c r="N5" i="65"/>
  <c r="O5" i="65"/>
  <c r="P5" i="65"/>
  <c r="Q5" i="65"/>
  <c r="R5" i="65"/>
  <c r="S5" i="65"/>
  <c r="T5" i="65"/>
  <c r="U5" i="65"/>
  <c r="V5" i="65"/>
  <c r="W5" i="65"/>
  <c r="X5" i="65"/>
  <c r="Y5" i="65"/>
  <c r="Z5" i="65"/>
  <c r="AA5" i="65"/>
  <c r="AB5" i="65"/>
  <c r="AC5" i="65"/>
  <c r="AD5" i="65"/>
  <c r="AE5" i="65"/>
  <c r="AF5" i="65"/>
  <c r="AG5" i="65"/>
  <c r="AH5" i="65"/>
  <c r="AI5" i="65"/>
  <c r="AJ5" i="65"/>
  <c r="AK5" i="65"/>
  <c r="AL5" i="65"/>
  <c r="AM5" i="65"/>
  <c r="AN5" i="65"/>
  <c r="AO5" i="65"/>
  <c r="AP5" i="65"/>
  <c r="AQ5" i="65"/>
  <c r="AR5" i="65"/>
  <c r="G6" i="65"/>
  <c r="H6" i="65"/>
  <c r="I6" i="65"/>
  <c r="J6" i="65"/>
  <c r="K6" i="65"/>
  <c r="L6" i="65"/>
  <c r="M6" i="65"/>
  <c r="N6" i="65"/>
  <c r="O6" i="65"/>
  <c r="P6" i="65"/>
  <c r="Q6" i="65"/>
  <c r="R6" i="65"/>
  <c r="S6" i="65"/>
  <c r="T6" i="65"/>
  <c r="U6" i="65"/>
  <c r="V6" i="65"/>
  <c r="W6" i="65"/>
  <c r="X6" i="65"/>
  <c r="Y6" i="65"/>
  <c r="Z6" i="65"/>
  <c r="AA6" i="65"/>
  <c r="AB6" i="65"/>
  <c r="AC6" i="65"/>
  <c r="AD6" i="65"/>
  <c r="AE6" i="65"/>
  <c r="AF6" i="65"/>
  <c r="AG6" i="65"/>
  <c r="AH6" i="65"/>
  <c r="AI6" i="65"/>
  <c r="AJ6" i="65"/>
  <c r="AK6" i="65"/>
  <c r="AL6" i="65"/>
  <c r="AM6" i="65"/>
  <c r="AN6" i="65"/>
  <c r="AO6" i="65"/>
  <c r="AP6" i="65"/>
  <c r="AQ6" i="65"/>
  <c r="AR6" i="65"/>
  <c r="G7" i="65"/>
  <c r="H7" i="65"/>
  <c r="I7" i="65"/>
  <c r="J7" i="65"/>
  <c r="K7" i="65"/>
  <c r="L7" i="65"/>
  <c r="M7" i="65"/>
  <c r="N7" i="65"/>
  <c r="O7" i="65"/>
  <c r="P7" i="65"/>
  <c r="Q7" i="65"/>
  <c r="R7" i="65"/>
  <c r="S7" i="65"/>
  <c r="T7" i="65"/>
  <c r="U7" i="65"/>
  <c r="V7" i="65"/>
  <c r="W7" i="65"/>
  <c r="X7" i="65"/>
  <c r="Y7" i="65"/>
  <c r="Z7" i="65"/>
  <c r="AA7" i="65"/>
  <c r="AB7" i="65"/>
  <c r="AC7" i="65"/>
  <c r="AD7" i="65"/>
  <c r="AE7" i="65"/>
  <c r="AF7" i="65"/>
  <c r="AG7" i="65"/>
  <c r="AH7" i="65"/>
  <c r="AI7" i="65"/>
  <c r="AJ7" i="65"/>
  <c r="AK7" i="65"/>
  <c r="AL7" i="65"/>
  <c r="AM7" i="65"/>
  <c r="AN7" i="65"/>
  <c r="AO7" i="65"/>
  <c r="AP7" i="65"/>
  <c r="AQ7" i="65"/>
  <c r="AR7" i="65"/>
  <c r="G8" i="65"/>
  <c r="H8" i="65"/>
  <c r="I8" i="65"/>
  <c r="J8" i="65"/>
  <c r="K8" i="65"/>
  <c r="L8" i="65"/>
  <c r="M8" i="65"/>
  <c r="N8" i="65"/>
  <c r="O8" i="65"/>
  <c r="P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AR8" i="65"/>
  <c r="G9" i="65"/>
  <c r="H9" i="65"/>
  <c r="I9" i="65"/>
  <c r="J9" i="65"/>
  <c r="K9" i="65"/>
  <c r="L9" i="65"/>
  <c r="M9" i="65"/>
  <c r="N9" i="65"/>
  <c r="O9" i="65"/>
  <c r="P9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9" i="65"/>
  <c r="G10" i="65"/>
  <c r="H10" i="65"/>
  <c r="I10" i="65"/>
  <c r="J10" i="65"/>
  <c r="K10" i="65"/>
  <c r="L10" i="65"/>
  <c r="M10" i="65"/>
  <c r="N10" i="65"/>
  <c r="O10" i="65"/>
  <c r="P10" i="65"/>
  <c r="Q10" i="65"/>
  <c r="R10" i="65"/>
  <c r="S10" i="65"/>
  <c r="T10" i="65"/>
  <c r="U10" i="65"/>
  <c r="V10" i="65"/>
  <c r="W10" i="65"/>
  <c r="X10" i="65"/>
  <c r="Y10" i="65"/>
  <c r="Z10" i="65"/>
  <c r="AA10" i="65"/>
  <c r="AB10" i="65"/>
  <c r="AC10" i="65"/>
  <c r="AD10" i="65"/>
  <c r="AE10" i="65"/>
  <c r="AF10" i="65"/>
  <c r="AG10" i="65"/>
  <c r="AH10" i="65"/>
  <c r="AI10" i="65"/>
  <c r="AJ10" i="65"/>
  <c r="AK10" i="65"/>
  <c r="AL10" i="65"/>
  <c r="AM10" i="65"/>
  <c r="AN10" i="65"/>
  <c r="AO10" i="65"/>
  <c r="AP10" i="65"/>
  <c r="AQ10" i="65"/>
  <c r="AR10" i="65"/>
  <c r="G11" i="65"/>
  <c r="H11" i="65"/>
  <c r="I11" i="65"/>
  <c r="J11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AR11" i="65"/>
  <c r="G12" i="65"/>
  <c r="H12" i="65"/>
  <c r="I12" i="65"/>
  <c r="J12" i="65"/>
  <c r="K12" i="65"/>
  <c r="L12" i="65"/>
  <c r="M12" i="65"/>
  <c r="N12" i="65"/>
  <c r="O12" i="65"/>
  <c r="P12" i="65"/>
  <c r="Q12" i="65"/>
  <c r="R12" i="65"/>
  <c r="S12" i="65"/>
  <c r="T12" i="65"/>
  <c r="U12" i="65"/>
  <c r="V12" i="65"/>
  <c r="W12" i="65"/>
  <c r="X12" i="65"/>
  <c r="Y12" i="65"/>
  <c r="Z12" i="65"/>
  <c r="AA12" i="65"/>
  <c r="AB12" i="65"/>
  <c r="AC12" i="65"/>
  <c r="AD12" i="65"/>
  <c r="AE12" i="65"/>
  <c r="AF12" i="65"/>
  <c r="AG12" i="65"/>
  <c r="AH12" i="65"/>
  <c r="AI12" i="65"/>
  <c r="AJ12" i="65"/>
  <c r="AK12" i="65"/>
  <c r="AL12" i="65"/>
  <c r="AM12" i="65"/>
  <c r="AN12" i="65"/>
  <c r="AO12" i="65"/>
  <c r="AP12" i="65"/>
  <c r="AQ12" i="65"/>
  <c r="AR12" i="65"/>
  <c r="G13" i="65"/>
  <c r="H13" i="65"/>
  <c r="I13" i="65"/>
  <c r="J13" i="65"/>
  <c r="K13" i="65"/>
  <c r="L13" i="65"/>
  <c r="M13" i="65"/>
  <c r="N13" i="65"/>
  <c r="O13" i="65"/>
  <c r="P13" i="65"/>
  <c r="Q13" i="65"/>
  <c r="R13" i="65"/>
  <c r="S13" i="65"/>
  <c r="T13" i="65"/>
  <c r="U13" i="65"/>
  <c r="V13" i="65"/>
  <c r="W13" i="65"/>
  <c r="X13" i="65"/>
  <c r="Y13" i="65"/>
  <c r="Z13" i="65"/>
  <c r="AA13" i="65"/>
  <c r="AB13" i="65"/>
  <c r="AC13" i="65"/>
  <c r="AD13" i="65"/>
  <c r="AE13" i="65"/>
  <c r="AF13" i="65"/>
  <c r="AG13" i="65"/>
  <c r="AH13" i="65"/>
  <c r="AI13" i="65"/>
  <c r="AJ13" i="65"/>
  <c r="AK13" i="65"/>
  <c r="AL13" i="65"/>
  <c r="AM13" i="65"/>
  <c r="AN13" i="65"/>
  <c r="AO13" i="65"/>
  <c r="AP13" i="65"/>
  <c r="AQ13" i="65"/>
  <c r="AR13" i="65"/>
  <c r="G14" i="65"/>
  <c r="H14" i="65"/>
  <c r="I14" i="65"/>
  <c r="J14" i="65"/>
  <c r="K14" i="65"/>
  <c r="L14" i="65"/>
  <c r="M14" i="65"/>
  <c r="N14" i="65"/>
  <c r="O14" i="65"/>
  <c r="P14" i="65"/>
  <c r="Q14" i="65"/>
  <c r="R14" i="65"/>
  <c r="S14" i="65"/>
  <c r="T14" i="65"/>
  <c r="U14" i="65"/>
  <c r="V14" i="65"/>
  <c r="W14" i="65"/>
  <c r="X14" i="65"/>
  <c r="Y14" i="65"/>
  <c r="Z14" i="65"/>
  <c r="AA14" i="65"/>
  <c r="AB14" i="65"/>
  <c r="AC14" i="65"/>
  <c r="AD14" i="65"/>
  <c r="AE14" i="65"/>
  <c r="AF14" i="65"/>
  <c r="AG14" i="65"/>
  <c r="AH14" i="65"/>
  <c r="AI14" i="65"/>
  <c r="AJ14" i="65"/>
  <c r="AK14" i="65"/>
  <c r="AL14" i="65"/>
  <c r="AM14" i="65"/>
  <c r="AN14" i="65"/>
  <c r="AO14" i="65"/>
  <c r="AP14" i="65"/>
  <c r="AQ14" i="65"/>
  <c r="AR14" i="65"/>
  <c r="G15" i="65"/>
  <c r="H15" i="65"/>
  <c r="I15" i="65"/>
  <c r="J15" i="65"/>
  <c r="K15" i="65"/>
  <c r="L15" i="65"/>
  <c r="M15" i="65"/>
  <c r="N15" i="65"/>
  <c r="O15" i="65"/>
  <c r="P15" i="65"/>
  <c r="Q15" i="65"/>
  <c r="R15" i="65"/>
  <c r="S15" i="65"/>
  <c r="T15" i="65"/>
  <c r="U15" i="65"/>
  <c r="V15" i="65"/>
  <c r="W15" i="65"/>
  <c r="X15" i="65"/>
  <c r="Y15" i="65"/>
  <c r="Z15" i="65"/>
  <c r="AA15" i="65"/>
  <c r="AB15" i="65"/>
  <c r="AC15" i="65"/>
  <c r="AD15" i="65"/>
  <c r="AE15" i="65"/>
  <c r="AF15" i="65"/>
  <c r="AG15" i="65"/>
  <c r="AH15" i="65"/>
  <c r="AI15" i="65"/>
  <c r="AJ15" i="65"/>
  <c r="AK15" i="65"/>
  <c r="AL15" i="65"/>
  <c r="AM15" i="65"/>
  <c r="AN15" i="65"/>
  <c r="AO15" i="65"/>
  <c r="AP15" i="65"/>
  <c r="AQ15" i="65"/>
  <c r="AR15" i="65"/>
  <c r="G16" i="65"/>
  <c r="H16" i="65"/>
  <c r="I16" i="65"/>
  <c r="J16" i="65"/>
  <c r="K16" i="65"/>
  <c r="L16" i="65"/>
  <c r="M16" i="65"/>
  <c r="N16" i="65"/>
  <c r="O16" i="65"/>
  <c r="P16" i="65"/>
  <c r="Q16" i="65"/>
  <c r="R16" i="65"/>
  <c r="S16" i="65"/>
  <c r="T16" i="65"/>
  <c r="U16" i="65"/>
  <c r="V16" i="65"/>
  <c r="W16" i="65"/>
  <c r="X16" i="65"/>
  <c r="Y16" i="65"/>
  <c r="Z16" i="65"/>
  <c r="AA16" i="65"/>
  <c r="AB16" i="65"/>
  <c r="AC16" i="65"/>
  <c r="AD16" i="65"/>
  <c r="AE16" i="65"/>
  <c r="AF16" i="65"/>
  <c r="AG16" i="65"/>
  <c r="AH16" i="65"/>
  <c r="AI16" i="65"/>
  <c r="AJ16" i="65"/>
  <c r="AK16" i="65"/>
  <c r="AL16" i="65"/>
  <c r="AM16" i="65"/>
  <c r="AN16" i="65"/>
  <c r="AO16" i="65"/>
  <c r="AP16" i="65"/>
  <c r="AQ16" i="65"/>
  <c r="AR16" i="65"/>
  <c r="G17" i="65"/>
  <c r="H17" i="65"/>
  <c r="I17" i="65"/>
  <c r="J17" i="65"/>
  <c r="K17" i="65"/>
  <c r="L17" i="65"/>
  <c r="M17" i="65"/>
  <c r="N17" i="65"/>
  <c r="O17" i="65"/>
  <c r="P17" i="65"/>
  <c r="Q17" i="65"/>
  <c r="R17" i="65"/>
  <c r="S17" i="65"/>
  <c r="T17" i="65"/>
  <c r="U17" i="65"/>
  <c r="V17" i="65"/>
  <c r="W17" i="65"/>
  <c r="X17" i="65"/>
  <c r="Y17" i="65"/>
  <c r="Z17" i="65"/>
  <c r="AA17" i="65"/>
  <c r="AB17" i="65"/>
  <c r="AC17" i="65"/>
  <c r="AD17" i="65"/>
  <c r="AE17" i="65"/>
  <c r="AF17" i="65"/>
  <c r="AG17" i="65"/>
  <c r="AH17" i="65"/>
  <c r="AI17" i="65"/>
  <c r="AJ17" i="65"/>
  <c r="AK17" i="65"/>
  <c r="AL17" i="65"/>
  <c r="AM17" i="65"/>
  <c r="AN17" i="65"/>
  <c r="AO17" i="65"/>
  <c r="AP17" i="65"/>
  <c r="AQ17" i="65"/>
  <c r="AR17" i="65"/>
  <c r="G18" i="65"/>
  <c r="H18" i="65"/>
  <c r="I18" i="65"/>
  <c r="J18" i="65"/>
  <c r="K18" i="65"/>
  <c r="L18" i="65"/>
  <c r="M18" i="65"/>
  <c r="N18" i="65"/>
  <c r="O18" i="65"/>
  <c r="P18" i="65"/>
  <c r="Q18" i="65"/>
  <c r="R18" i="65"/>
  <c r="S18" i="65"/>
  <c r="T18" i="65"/>
  <c r="U18" i="65"/>
  <c r="V18" i="65"/>
  <c r="W18" i="65"/>
  <c r="X18" i="65"/>
  <c r="Y18" i="65"/>
  <c r="Z18" i="65"/>
  <c r="AA18" i="65"/>
  <c r="AB18" i="65"/>
  <c r="AC18" i="65"/>
  <c r="AD18" i="65"/>
  <c r="AE18" i="65"/>
  <c r="AF18" i="65"/>
  <c r="AG18" i="65"/>
  <c r="AH18" i="65"/>
  <c r="AI18" i="65"/>
  <c r="AJ18" i="65"/>
  <c r="AK18" i="65"/>
  <c r="AL18" i="65"/>
  <c r="AM18" i="65"/>
  <c r="AN18" i="65"/>
  <c r="AO18" i="65"/>
  <c r="AP18" i="65"/>
  <c r="AQ18" i="65"/>
  <c r="AR18" i="65"/>
  <c r="G19" i="65"/>
  <c r="H19" i="65"/>
  <c r="I19" i="65"/>
  <c r="J19" i="65"/>
  <c r="K19" i="65"/>
  <c r="L19" i="65"/>
  <c r="M19" i="65"/>
  <c r="N19" i="65"/>
  <c r="O19" i="65"/>
  <c r="P19" i="65"/>
  <c r="Q19" i="65"/>
  <c r="R19" i="65"/>
  <c r="S19" i="65"/>
  <c r="T19" i="65"/>
  <c r="U19" i="65"/>
  <c r="V19" i="65"/>
  <c r="W19" i="65"/>
  <c r="X19" i="65"/>
  <c r="Y19" i="65"/>
  <c r="Z19" i="65"/>
  <c r="AA19" i="65"/>
  <c r="AB19" i="65"/>
  <c r="AC19" i="65"/>
  <c r="AD19" i="65"/>
  <c r="AE19" i="65"/>
  <c r="AF19" i="65"/>
  <c r="AG19" i="65"/>
  <c r="AH19" i="65"/>
  <c r="AI19" i="65"/>
  <c r="AJ19" i="65"/>
  <c r="AK19" i="65"/>
  <c r="AL19" i="65"/>
  <c r="AM19" i="65"/>
  <c r="AN19" i="65"/>
  <c r="AO19" i="65"/>
  <c r="AP19" i="65"/>
  <c r="AQ19" i="65"/>
  <c r="AR19" i="65"/>
  <c r="G20" i="65"/>
  <c r="H20" i="65"/>
  <c r="I20" i="65"/>
  <c r="J20" i="65"/>
  <c r="K20" i="65"/>
  <c r="L20" i="65"/>
  <c r="M20" i="65"/>
  <c r="N20" i="65"/>
  <c r="O20" i="65"/>
  <c r="P20" i="65"/>
  <c r="Q20" i="65"/>
  <c r="R20" i="65"/>
  <c r="S20" i="65"/>
  <c r="T20" i="65"/>
  <c r="U20" i="65"/>
  <c r="V20" i="65"/>
  <c r="W20" i="65"/>
  <c r="X20" i="65"/>
  <c r="Y20" i="65"/>
  <c r="Z20" i="65"/>
  <c r="AA20" i="65"/>
  <c r="AB20" i="65"/>
  <c r="AC20" i="65"/>
  <c r="AD20" i="65"/>
  <c r="AE20" i="65"/>
  <c r="AF20" i="65"/>
  <c r="AG20" i="65"/>
  <c r="AH20" i="65"/>
  <c r="AI20" i="65"/>
  <c r="AJ20" i="65"/>
  <c r="AK20" i="65"/>
  <c r="AL20" i="65"/>
  <c r="AM20" i="65"/>
  <c r="AN20" i="65"/>
  <c r="AO20" i="65"/>
  <c r="AP20" i="65"/>
  <c r="AQ20" i="65"/>
  <c r="AR20" i="65"/>
  <c r="G21" i="65"/>
  <c r="H21" i="65"/>
  <c r="I21" i="65"/>
  <c r="J21" i="65"/>
  <c r="K21" i="65"/>
  <c r="L21" i="65"/>
  <c r="M21" i="65"/>
  <c r="N21" i="65"/>
  <c r="O21" i="65"/>
  <c r="P21" i="65"/>
  <c r="Q21" i="65"/>
  <c r="R21" i="65"/>
  <c r="S21" i="65"/>
  <c r="T21" i="65"/>
  <c r="U21" i="65"/>
  <c r="V21" i="65"/>
  <c r="W21" i="65"/>
  <c r="X21" i="65"/>
  <c r="Y21" i="65"/>
  <c r="Z21" i="65"/>
  <c r="AA21" i="65"/>
  <c r="AB21" i="65"/>
  <c r="AC21" i="65"/>
  <c r="AD21" i="65"/>
  <c r="AE21" i="65"/>
  <c r="AF21" i="65"/>
  <c r="AG21" i="65"/>
  <c r="AH21" i="65"/>
  <c r="AI21" i="65"/>
  <c r="AJ21" i="65"/>
  <c r="AK21" i="65"/>
  <c r="AL21" i="65"/>
  <c r="AM21" i="65"/>
  <c r="AN21" i="65"/>
  <c r="AO21" i="65"/>
  <c r="AP21" i="65"/>
  <c r="AQ21" i="65"/>
  <c r="AR21" i="65"/>
  <c r="G22" i="65"/>
  <c r="H22" i="65"/>
  <c r="I22" i="65"/>
  <c r="J22" i="65"/>
  <c r="K22" i="65"/>
  <c r="L22" i="65"/>
  <c r="M22" i="65"/>
  <c r="N22" i="65"/>
  <c r="O22" i="65"/>
  <c r="P22" i="65"/>
  <c r="Q22" i="65"/>
  <c r="R22" i="65"/>
  <c r="S22" i="65"/>
  <c r="T22" i="65"/>
  <c r="U22" i="65"/>
  <c r="V22" i="65"/>
  <c r="W22" i="65"/>
  <c r="X22" i="65"/>
  <c r="Y22" i="65"/>
  <c r="Z22" i="65"/>
  <c r="AA22" i="65"/>
  <c r="AB22" i="65"/>
  <c r="AC22" i="65"/>
  <c r="AD22" i="65"/>
  <c r="AE22" i="65"/>
  <c r="AF22" i="65"/>
  <c r="AG22" i="65"/>
  <c r="AH22" i="65"/>
  <c r="AI22" i="65"/>
  <c r="AJ22" i="65"/>
  <c r="AK22" i="65"/>
  <c r="AL22" i="65"/>
  <c r="AM22" i="65"/>
  <c r="AN22" i="65"/>
  <c r="AO22" i="65"/>
  <c r="AP22" i="65"/>
  <c r="AQ22" i="65"/>
  <c r="AR22" i="65"/>
  <c r="G23" i="65"/>
  <c r="H23" i="65"/>
  <c r="I23" i="65"/>
  <c r="J23" i="65"/>
  <c r="K23" i="65"/>
  <c r="L23" i="65"/>
  <c r="M23" i="65"/>
  <c r="N23" i="65"/>
  <c r="O23" i="65"/>
  <c r="P23" i="65"/>
  <c r="Q23" i="65"/>
  <c r="R23" i="65"/>
  <c r="S23" i="65"/>
  <c r="T23" i="65"/>
  <c r="U23" i="65"/>
  <c r="V23" i="65"/>
  <c r="W23" i="65"/>
  <c r="X23" i="65"/>
  <c r="Y23" i="65"/>
  <c r="Z23" i="65"/>
  <c r="AA23" i="65"/>
  <c r="AB23" i="65"/>
  <c r="AC23" i="65"/>
  <c r="AD23" i="65"/>
  <c r="AE23" i="65"/>
  <c r="AF23" i="65"/>
  <c r="AG23" i="65"/>
  <c r="AH23" i="65"/>
  <c r="AI23" i="65"/>
  <c r="AJ23" i="65"/>
  <c r="AK23" i="65"/>
  <c r="AL23" i="65"/>
  <c r="AM23" i="65"/>
  <c r="AN23" i="65"/>
  <c r="AO23" i="65"/>
  <c r="AP23" i="65"/>
  <c r="AQ23" i="65"/>
  <c r="AR23" i="65"/>
  <c r="G24" i="65"/>
  <c r="H24" i="65"/>
  <c r="I24" i="65"/>
  <c r="J24" i="65"/>
  <c r="K24" i="65"/>
  <c r="L24" i="65"/>
  <c r="M24" i="65"/>
  <c r="N24" i="65"/>
  <c r="O24" i="65"/>
  <c r="P24" i="65"/>
  <c r="Q24" i="65"/>
  <c r="R24" i="65"/>
  <c r="S24" i="65"/>
  <c r="T24" i="65"/>
  <c r="U24" i="65"/>
  <c r="V24" i="65"/>
  <c r="W24" i="65"/>
  <c r="X24" i="65"/>
  <c r="Y24" i="65"/>
  <c r="Z24" i="65"/>
  <c r="AA24" i="65"/>
  <c r="AB24" i="65"/>
  <c r="AC24" i="65"/>
  <c r="AD24" i="65"/>
  <c r="AE24" i="65"/>
  <c r="AF24" i="65"/>
  <c r="AG24" i="65"/>
  <c r="AH24" i="65"/>
  <c r="AI24" i="65"/>
  <c r="AJ24" i="65"/>
  <c r="AK24" i="65"/>
  <c r="AL24" i="65"/>
  <c r="AM24" i="65"/>
  <c r="AN24" i="65"/>
  <c r="AO24" i="65"/>
  <c r="AP24" i="65"/>
  <c r="AQ24" i="65"/>
  <c r="AR24" i="65"/>
  <c r="G25" i="65"/>
  <c r="H25" i="65"/>
  <c r="I25" i="65"/>
  <c r="J25" i="65"/>
  <c r="K25" i="65"/>
  <c r="L25" i="65"/>
  <c r="M25" i="65"/>
  <c r="N25" i="65"/>
  <c r="O25" i="65"/>
  <c r="P25" i="65"/>
  <c r="Q25" i="65"/>
  <c r="R25" i="65"/>
  <c r="S25" i="65"/>
  <c r="T25" i="65"/>
  <c r="U25" i="65"/>
  <c r="V25" i="65"/>
  <c r="W25" i="65"/>
  <c r="X25" i="65"/>
  <c r="Y25" i="65"/>
  <c r="Z25" i="65"/>
  <c r="AA25" i="65"/>
  <c r="AB25" i="65"/>
  <c r="AC25" i="65"/>
  <c r="AD25" i="65"/>
  <c r="AE25" i="65"/>
  <c r="AF25" i="65"/>
  <c r="AG25" i="65"/>
  <c r="AH25" i="65"/>
  <c r="AI25" i="65"/>
  <c r="AJ25" i="65"/>
  <c r="AK25" i="65"/>
  <c r="AL25" i="65"/>
  <c r="AM25" i="65"/>
  <c r="AN25" i="65"/>
  <c r="AO25" i="65"/>
  <c r="AP25" i="65"/>
  <c r="AQ25" i="65"/>
  <c r="AR25" i="65"/>
  <c r="G26" i="65"/>
  <c r="H26" i="65"/>
  <c r="I26" i="65"/>
  <c r="J26" i="65"/>
  <c r="K26" i="65"/>
  <c r="L26" i="65"/>
  <c r="M26" i="65"/>
  <c r="N26" i="65"/>
  <c r="O26" i="65"/>
  <c r="P26" i="65"/>
  <c r="Q26" i="65"/>
  <c r="R26" i="65"/>
  <c r="S26" i="65"/>
  <c r="T26" i="65"/>
  <c r="U26" i="65"/>
  <c r="V26" i="65"/>
  <c r="W26" i="65"/>
  <c r="X26" i="65"/>
  <c r="Y26" i="65"/>
  <c r="Z26" i="65"/>
  <c r="AA26" i="65"/>
  <c r="AB26" i="65"/>
  <c r="AC26" i="65"/>
  <c r="AD26" i="65"/>
  <c r="AE26" i="65"/>
  <c r="AF26" i="65"/>
  <c r="AG26" i="65"/>
  <c r="AH26" i="65"/>
  <c r="AI26" i="65"/>
  <c r="AJ26" i="65"/>
  <c r="AK26" i="65"/>
  <c r="AL26" i="65"/>
  <c r="AM26" i="65"/>
  <c r="AN26" i="65"/>
  <c r="AO26" i="65"/>
  <c r="AP26" i="65"/>
  <c r="AQ26" i="65"/>
  <c r="AR26" i="65"/>
  <c r="G27" i="65"/>
  <c r="H27" i="65"/>
  <c r="I27" i="65"/>
  <c r="J27" i="65"/>
  <c r="K27" i="65"/>
  <c r="L27" i="65"/>
  <c r="M27" i="65"/>
  <c r="N27" i="65"/>
  <c r="O27" i="65"/>
  <c r="P27" i="65"/>
  <c r="Q27" i="65"/>
  <c r="R27" i="65"/>
  <c r="S27" i="65"/>
  <c r="T27" i="65"/>
  <c r="U27" i="65"/>
  <c r="V27" i="65"/>
  <c r="W27" i="65"/>
  <c r="X27" i="65"/>
  <c r="Y27" i="65"/>
  <c r="Z27" i="65"/>
  <c r="AA27" i="65"/>
  <c r="AB27" i="65"/>
  <c r="AC27" i="65"/>
  <c r="AD27" i="65"/>
  <c r="AE27" i="65"/>
  <c r="AF27" i="65"/>
  <c r="AG27" i="65"/>
  <c r="AH27" i="65"/>
  <c r="AI27" i="65"/>
  <c r="AJ27" i="65"/>
  <c r="AK27" i="65"/>
  <c r="AL27" i="65"/>
  <c r="AM27" i="65"/>
  <c r="AN27" i="65"/>
  <c r="AO27" i="65"/>
  <c r="AP27" i="65"/>
  <c r="AQ27" i="65"/>
  <c r="AR27" i="65"/>
  <c r="F4" i="65"/>
  <c r="F5" i="65"/>
  <c r="F6" i="65"/>
  <c r="F7" i="65"/>
  <c r="F8" i="65"/>
  <c r="F9" i="65"/>
  <c r="F10" i="65"/>
  <c r="F11" i="65"/>
  <c r="F12" i="65"/>
  <c r="F13" i="65"/>
  <c r="F14" i="65"/>
  <c r="F15" i="65"/>
  <c r="F16" i="65"/>
  <c r="F17" i="65"/>
  <c r="F18" i="65"/>
  <c r="F19" i="65"/>
  <c r="F20" i="65"/>
  <c r="F21" i="65"/>
  <c r="F22" i="65"/>
  <c r="F23" i="65"/>
  <c r="F24" i="65"/>
  <c r="F25" i="65"/>
  <c r="F26" i="65"/>
  <c r="F27" i="65"/>
  <c r="F3" i="65"/>
  <c r="B3" i="65"/>
  <c r="E19" i="65"/>
  <c r="J48" i="143"/>
  <c r="K48" i="143"/>
  <c r="L48" i="143"/>
  <c r="M48" i="143"/>
  <c r="N48" i="143"/>
  <c r="O48" i="143"/>
  <c r="P48" i="143"/>
  <c r="Q48" i="143"/>
  <c r="R48" i="143"/>
  <c r="S48" i="143"/>
  <c r="T48" i="143"/>
  <c r="U48" i="143"/>
  <c r="V48" i="143"/>
  <c r="W48" i="143"/>
  <c r="X48" i="143"/>
  <c r="Y48" i="143"/>
  <c r="Z48" i="143"/>
  <c r="AA48" i="143"/>
  <c r="AB48" i="143"/>
  <c r="AC48" i="143"/>
  <c r="AD48" i="143"/>
  <c r="AE48" i="143"/>
  <c r="AF48" i="143"/>
  <c r="AG48" i="143"/>
  <c r="AH48" i="143"/>
  <c r="AI48" i="143"/>
  <c r="AJ48" i="143"/>
  <c r="AK48" i="143"/>
  <c r="AL48" i="143"/>
  <c r="AM48" i="143"/>
  <c r="AN48" i="143"/>
  <c r="AO48" i="143"/>
  <c r="AP48" i="143"/>
  <c r="AQ48" i="143"/>
  <c r="AR48" i="143"/>
  <c r="AS48" i="143"/>
  <c r="AT48" i="143"/>
  <c r="AU48" i="143"/>
  <c r="I48" i="143"/>
  <c r="I47" i="143"/>
  <c r="A48" i="143"/>
  <c r="C19" i="65"/>
  <c r="E14" i="152"/>
  <c r="A46" i="141"/>
  <c r="A47" i="141"/>
  <c r="A30" i="141"/>
  <c r="A29" i="141"/>
  <c r="A13" i="141"/>
  <c r="D2" i="47"/>
  <c r="C2" i="47" s="1"/>
  <c r="A220" i="135"/>
  <c r="A219" i="135"/>
  <c r="A218" i="135"/>
  <c r="F217" i="135"/>
  <c r="A217" i="135"/>
  <c r="F216" i="135"/>
  <c r="A216" i="135"/>
  <c r="F215" i="135"/>
  <c r="A215" i="135"/>
  <c r="A214" i="135"/>
  <c r="A213" i="135"/>
  <c r="A212" i="135"/>
  <c r="A211" i="135"/>
  <c r="A210" i="135"/>
  <c r="A209" i="135"/>
  <c r="A208" i="135"/>
  <c r="A207" i="135"/>
  <c r="A206" i="135"/>
  <c r="A205" i="135"/>
  <c r="A204" i="135"/>
  <c r="A203" i="135"/>
  <c r="A202" i="135"/>
  <c r="A201" i="135"/>
  <c r="A200" i="135"/>
  <c r="A199" i="135"/>
  <c r="A198" i="135"/>
  <c r="A197" i="135"/>
  <c r="A196" i="135"/>
  <c r="A195" i="135"/>
  <c r="A194" i="135"/>
  <c r="A193" i="135"/>
  <c r="A192" i="135"/>
  <c r="A191" i="135"/>
  <c r="A190" i="135"/>
  <c r="A189" i="135"/>
  <c r="A188" i="135"/>
  <c r="A187" i="135"/>
  <c r="A186" i="135"/>
  <c r="A185" i="135"/>
  <c r="A184" i="135"/>
  <c r="A183" i="135"/>
  <c r="A182" i="135"/>
  <c r="A181" i="135"/>
  <c r="A176" i="135"/>
  <c r="A175" i="135"/>
  <c r="A174" i="135"/>
  <c r="F173" i="135"/>
  <c r="A173" i="135"/>
  <c r="F172" i="135"/>
  <c r="A172" i="135"/>
  <c r="F171" i="135"/>
  <c r="A171" i="135"/>
  <c r="A170" i="135"/>
  <c r="A169" i="135"/>
  <c r="A168" i="135"/>
  <c r="A167" i="135"/>
  <c r="A166" i="135"/>
  <c r="A165" i="135"/>
  <c r="A164" i="135"/>
  <c r="A163" i="135"/>
  <c r="A162" i="135"/>
  <c r="A161" i="135"/>
  <c r="A160" i="135"/>
  <c r="A159" i="135"/>
  <c r="A158" i="135"/>
  <c r="A157" i="135"/>
  <c r="A156" i="135"/>
  <c r="A155" i="135"/>
  <c r="A154" i="135"/>
  <c r="A153" i="135"/>
  <c r="A152" i="135"/>
  <c r="A151" i="135"/>
  <c r="A150" i="135"/>
  <c r="A149" i="135"/>
  <c r="A148" i="135"/>
  <c r="A147" i="135"/>
  <c r="A146" i="135"/>
  <c r="A145" i="135"/>
  <c r="A144" i="135"/>
  <c r="A143" i="135"/>
  <c r="A142" i="135"/>
  <c r="A141" i="135"/>
  <c r="A140" i="135"/>
  <c r="A139" i="135"/>
  <c r="A138" i="135"/>
  <c r="A137" i="135"/>
  <c r="A132" i="135"/>
  <c r="A131" i="135"/>
  <c r="A130" i="135"/>
  <c r="F129" i="135"/>
  <c r="A129" i="135"/>
  <c r="F128" i="135"/>
  <c r="A128" i="135"/>
  <c r="F127" i="135"/>
  <c r="A127" i="135"/>
  <c r="A126" i="135"/>
  <c r="A125" i="135"/>
  <c r="A124" i="135"/>
  <c r="A123" i="135"/>
  <c r="A122" i="135"/>
  <c r="A121" i="135"/>
  <c r="A120" i="135"/>
  <c r="A119" i="135"/>
  <c r="A118" i="135"/>
  <c r="A117" i="135"/>
  <c r="A116" i="135"/>
  <c r="A115" i="135"/>
  <c r="A114" i="135"/>
  <c r="A113" i="135"/>
  <c r="A112" i="135"/>
  <c r="A111" i="135"/>
  <c r="A110" i="135"/>
  <c r="A109" i="135"/>
  <c r="A108" i="135"/>
  <c r="A107" i="135"/>
  <c r="A106" i="135"/>
  <c r="A105" i="135"/>
  <c r="A104" i="135"/>
  <c r="A103" i="135"/>
  <c r="A102" i="135"/>
  <c r="A101" i="135"/>
  <c r="A100" i="135"/>
  <c r="A99" i="135"/>
  <c r="A98" i="135"/>
  <c r="A97" i="135"/>
  <c r="A96" i="135"/>
  <c r="A95" i="135"/>
  <c r="A94" i="135"/>
  <c r="A93" i="135"/>
  <c r="A88" i="135"/>
  <c r="A87" i="135"/>
  <c r="A86" i="135"/>
  <c r="F85" i="135"/>
  <c r="A85" i="135"/>
  <c r="F84" i="135"/>
  <c r="A84" i="135"/>
  <c r="F83" i="135"/>
  <c r="A83" i="135"/>
  <c r="A82" i="135"/>
  <c r="A81" i="135"/>
  <c r="A80" i="135"/>
  <c r="A79" i="135"/>
  <c r="A78" i="135"/>
  <c r="A77" i="135"/>
  <c r="A76" i="135"/>
  <c r="A75" i="135"/>
  <c r="A74" i="135"/>
  <c r="A73" i="135"/>
  <c r="A72" i="135"/>
  <c r="A71" i="135"/>
  <c r="A70" i="135"/>
  <c r="A69" i="135"/>
  <c r="A68" i="135"/>
  <c r="A67" i="135"/>
  <c r="A66" i="135"/>
  <c r="A65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N4" i="154"/>
  <c r="N5" i="154"/>
  <c r="N6" i="154"/>
  <c r="N7" i="154"/>
  <c r="N8" i="154"/>
  <c r="N9" i="154"/>
  <c r="N10" i="154"/>
  <c r="N11" i="154"/>
  <c r="N12" i="154"/>
  <c r="N13" i="154"/>
  <c r="N14" i="154"/>
  <c r="N15" i="154"/>
  <c r="N16" i="154"/>
  <c r="N17" i="154"/>
  <c r="N18" i="154"/>
  <c r="N19" i="154"/>
  <c r="N20" i="154"/>
  <c r="N21" i="154"/>
  <c r="N22" i="154"/>
  <c r="N23" i="154"/>
  <c r="N24" i="154"/>
  <c r="N25" i="154"/>
  <c r="N26" i="154"/>
  <c r="N27" i="154"/>
  <c r="N28" i="154"/>
  <c r="N29" i="154"/>
  <c r="N30" i="154"/>
  <c r="N31" i="154"/>
  <c r="N32" i="154"/>
  <c r="N33" i="154"/>
  <c r="N34" i="154"/>
  <c r="N35" i="154"/>
  <c r="N36" i="154"/>
  <c r="N37" i="154"/>
  <c r="N38" i="154"/>
  <c r="N39" i="154"/>
  <c r="N40" i="154"/>
  <c r="N41" i="154"/>
  <c r="N42" i="154"/>
  <c r="N43" i="154"/>
  <c r="N44" i="154"/>
  <c r="N45" i="154"/>
  <c r="N46" i="154"/>
  <c r="N47" i="154"/>
  <c r="N48" i="154"/>
  <c r="N49" i="154"/>
  <c r="N50" i="154"/>
  <c r="N51" i="154"/>
  <c r="N52" i="154"/>
  <c r="N53" i="154"/>
  <c r="N54" i="154"/>
  <c r="N55" i="154"/>
  <c r="N56" i="154"/>
  <c r="N57" i="154"/>
  <c r="N58" i="154"/>
  <c r="N59" i="154"/>
  <c r="N60" i="154"/>
  <c r="N61" i="154"/>
  <c r="N62" i="154"/>
  <c r="N63" i="154"/>
  <c r="N64" i="154"/>
  <c r="N65" i="154"/>
  <c r="N66" i="154"/>
  <c r="N67" i="154"/>
  <c r="N68" i="154"/>
  <c r="N69" i="154"/>
  <c r="N70" i="154"/>
  <c r="N71" i="154"/>
  <c r="N72" i="154"/>
  <c r="N73" i="154"/>
  <c r="N74" i="154"/>
  <c r="N75" i="154"/>
  <c r="N76" i="154"/>
  <c r="N77" i="154"/>
  <c r="N78" i="154"/>
  <c r="N79" i="154"/>
  <c r="N80" i="154"/>
  <c r="N81" i="154"/>
  <c r="N82" i="154"/>
  <c r="N83" i="154"/>
  <c r="N84" i="154"/>
  <c r="N85" i="154"/>
  <c r="N86" i="154"/>
  <c r="N87" i="154"/>
  <c r="N88" i="154"/>
  <c r="N89" i="154"/>
  <c r="N90" i="154"/>
  <c r="N91" i="154"/>
  <c r="N92" i="154"/>
  <c r="N93" i="154"/>
  <c r="N94" i="154"/>
  <c r="N95" i="154"/>
  <c r="N96" i="154"/>
  <c r="N97" i="154"/>
  <c r="N98" i="154"/>
  <c r="N99" i="154"/>
  <c r="N100" i="154"/>
  <c r="N101" i="154"/>
  <c r="N102" i="154"/>
  <c r="N103" i="154"/>
  <c r="N104" i="154"/>
  <c r="N105" i="154"/>
  <c r="N106" i="154"/>
  <c r="N107" i="154"/>
  <c r="N108" i="154"/>
  <c r="N109" i="154"/>
  <c r="N110" i="154"/>
  <c r="N111" i="154"/>
  <c r="N112" i="154"/>
  <c r="N113" i="154"/>
  <c r="N114" i="154"/>
  <c r="N115" i="154"/>
  <c r="N116" i="154"/>
  <c r="N117" i="154"/>
  <c r="N118" i="154"/>
  <c r="N119" i="154"/>
  <c r="N120" i="154"/>
  <c r="N121" i="154"/>
  <c r="N122" i="154"/>
  <c r="N123" i="154"/>
  <c r="N124" i="154"/>
  <c r="N125" i="154"/>
  <c r="N126" i="154"/>
  <c r="N127" i="154"/>
  <c r="N128" i="154"/>
  <c r="N129" i="154"/>
  <c r="N130" i="154"/>
  <c r="N131" i="154"/>
  <c r="N132" i="154"/>
  <c r="N133" i="154"/>
  <c r="N134" i="154"/>
  <c r="N135" i="154"/>
  <c r="N136" i="154"/>
  <c r="N137" i="154"/>
  <c r="N138" i="154"/>
  <c r="N139" i="154"/>
  <c r="N140" i="154"/>
  <c r="N141" i="154"/>
  <c r="N142" i="154"/>
  <c r="N143" i="154"/>
  <c r="N144" i="154"/>
  <c r="N145" i="154"/>
  <c r="N146" i="154"/>
  <c r="N147" i="154"/>
  <c r="N148" i="154"/>
  <c r="N149" i="154"/>
  <c r="N150" i="154"/>
  <c r="N151" i="154"/>
  <c r="N152" i="154"/>
  <c r="N153" i="154"/>
  <c r="N154" i="154"/>
  <c r="N155" i="154"/>
  <c r="N156" i="154"/>
  <c r="N157" i="154"/>
  <c r="N158" i="154"/>
  <c r="N159" i="154"/>
  <c r="N160" i="154"/>
  <c r="N161" i="154"/>
  <c r="N162" i="154"/>
  <c r="N163" i="154"/>
  <c r="N164" i="154"/>
  <c r="N165" i="154"/>
  <c r="N166" i="154"/>
  <c r="N167" i="154"/>
  <c r="N168" i="154"/>
  <c r="N169" i="154"/>
  <c r="N170" i="154"/>
  <c r="N171" i="154"/>
  <c r="N172" i="154"/>
  <c r="N173" i="154"/>
  <c r="N174" i="154"/>
  <c r="N175" i="154"/>
  <c r="N176" i="154"/>
  <c r="N177" i="154"/>
  <c r="N178" i="154"/>
  <c r="N179" i="154"/>
  <c r="N180" i="154"/>
  <c r="N181" i="154"/>
  <c r="N182" i="154"/>
  <c r="N183" i="154"/>
  <c r="N184" i="154"/>
  <c r="N185" i="154"/>
  <c r="N186" i="154"/>
  <c r="N187" i="154"/>
  <c r="N188" i="154"/>
  <c r="N189" i="154"/>
  <c r="N190" i="154"/>
  <c r="N191" i="154"/>
  <c r="N192" i="154"/>
  <c r="N193" i="154"/>
  <c r="N194" i="154"/>
  <c r="N195" i="154"/>
  <c r="N196" i="154"/>
  <c r="N197" i="154"/>
  <c r="N198" i="154"/>
  <c r="N199" i="154"/>
  <c r="N200" i="154"/>
  <c r="N201" i="154"/>
  <c r="N202" i="154"/>
  <c r="N203" i="154"/>
  <c r="N204" i="154"/>
  <c r="N205" i="154"/>
  <c r="N206" i="154"/>
  <c r="N207" i="154"/>
  <c r="N208" i="154"/>
  <c r="N209" i="154"/>
  <c r="N210" i="154"/>
  <c r="N211" i="154"/>
  <c r="N212" i="154"/>
  <c r="N213" i="154"/>
  <c r="N214" i="154"/>
  <c r="N215" i="154"/>
  <c r="N216" i="154"/>
  <c r="N217" i="154"/>
  <c r="N218" i="154"/>
  <c r="N219" i="154"/>
  <c r="N220" i="154"/>
  <c r="N221" i="154"/>
  <c r="N222" i="154"/>
  <c r="N223" i="154"/>
  <c r="N224" i="154"/>
  <c r="N225" i="154"/>
  <c r="N226" i="154"/>
  <c r="N227" i="154"/>
  <c r="N228" i="154"/>
  <c r="N229" i="154"/>
  <c r="N230" i="154"/>
  <c r="N231" i="154"/>
  <c r="N232" i="154"/>
  <c r="N233" i="154"/>
  <c r="N234" i="154"/>
  <c r="N235" i="154"/>
  <c r="N236" i="154"/>
  <c r="N237" i="154"/>
  <c r="N238" i="154"/>
  <c r="N239" i="154"/>
  <c r="N240" i="154"/>
  <c r="N241" i="154"/>
  <c r="N242" i="154"/>
  <c r="N243" i="154"/>
  <c r="N244" i="154"/>
  <c r="N245" i="154"/>
  <c r="N246" i="154"/>
  <c r="N247" i="154"/>
  <c r="N248" i="154"/>
  <c r="N249" i="154"/>
  <c r="N250" i="154"/>
  <c r="N251" i="154"/>
  <c r="N252" i="154"/>
  <c r="N253" i="154"/>
  <c r="N254" i="154"/>
  <c r="N255" i="154"/>
  <c r="N256" i="154"/>
  <c r="N257" i="154"/>
  <c r="N258" i="154"/>
  <c r="N259" i="154"/>
  <c r="N260" i="154"/>
  <c r="N261" i="154"/>
  <c r="N262" i="154"/>
  <c r="N263" i="154"/>
  <c r="N264" i="154"/>
  <c r="N265" i="154"/>
  <c r="N266" i="154"/>
  <c r="N267" i="154"/>
  <c r="N268" i="154"/>
  <c r="N269" i="154"/>
  <c r="N270" i="154"/>
  <c r="N271" i="154"/>
  <c r="N272" i="154"/>
  <c r="N273" i="154"/>
  <c r="N274" i="154"/>
  <c r="N275" i="154"/>
  <c r="N276" i="154"/>
  <c r="N277" i="154"/>
  <c r="N278" i="154"/>
  <c r="N279" i="154"/>
  <c r="N280" i="154"/>
  <c r="N281" i="154"/>
  <c r="N282" i="154"/>
  <c r="N283" i="154"/>
  <c r="N284" i="154"/>
  <c r="N285" i="154"/>
  <c r="N286" i="154"/>
  <c r="N287" i="154"/>
  <c r="N288" i="154"/>
  <c r="N289" i="154"/>
  <c r="N290" i="154"/>
  <c r="N291" i="154"/>
  <c r="N292" i="154"/>
  <c r="N293" i="154"/>
  <c r="N294" i="154"/>
  <c r="N295" i="154"/>
  <c r="N296" i="154"/>
  <c r="N297" i="154"/>
  <c r="N298" i="154"/>
  <c r="N299" i="154"/>
  <c r="N300" i="154"/>
  <c r="N301" i="154"/>
  <c r="N302" i="154"/>
  <c r="N303" i="154"/>
  <c r="N304" i="154"/>
  <c r="N305" i="154"/>
  <c r="N306" i="154"/>
  <c r="N307" i="154"/>
  <c r="N308" i="154"/>
  <c r="N309" i="154"/>
  <c r="N310" i="154"/>
  <c r="N311" i="154"/>
  <c r="N312" i="154"/>
  <c r="N313" i="154"/>
  <c r="N314" i="154"/>
  <c r="N315" i="154"/>
  <c r="N316" i="154"/>
  <c r="N317" i="154"/>
  <c r="N318" i="154"/>
  <c r="N319" i="154"/>
  <c r="N320" i="154"/>
  <c r="N321" i="154"/>
  <c r="N322" i="154"/>
  <c r="N387" i="154"/>
  <c r="N388" i="154"/>
  <c r="N389" i="154"/>
  <c r="N390" i="154"/>
  <c r="N391" i="154"/>
  <c r="N392" i="154"/>
  <c r="N393" i="154"/>
  <c r="N394" i="154"/>
  <c r="N395" i="154"/>
  <c r="N396" i="154"/>
  <c r="N397" i="154"/>
  <c r="N398" i="154"/>
  <c r="N399" i="154"/>
  <c r="N400" i="154"/>
  <c r="N401" i="154"/>
  <c r="N402" i="154"/>
  <c r="N403" i="154"/>
  <c r="N404" i="154"/>
  <c r="N405" i="154"/>
  <c r="N406" i="154"/>
  <c r="N407" i="154"/>
  <c r="N408" i="154"/>
  <c r="N409" i="154"/>
  <c r="N410" i="154"/>
  <c r="N411" i="154"/>
  <c r="N412" i="154"/>
  <c r="N413" i="154"/>
  <c r="N414" i="154"/>
  <c r="N415" i="154"/>
  <c r="N416" i="154"/>
  <c r="N417" i="154"/>
  <c r="N418" i="154"/>
  <c r="N419" i="154"/>
  <c r="N420" i="154"/>
  <c r="N421" i="154"/>
  <c r="N422" i="154"/>
  <c r="N423" i="154"/>
  <c r="N424" i="154"/>
  <c r="N425" i="154"/>
  <c r="N426" i="154"/>
  <c r="N427" i="154"/>
  <c r="N428" i="154"/>
  <c r="N429" i="154"/>
  <c r="N430" i="154"/>
  <c r="N431" i="154"/>
  <c r="N432" i="154"/>
  <c r="N433" i="154"/>
  <c r="N434" i="154"/>
  <c r="N435" i="154"/>
  <c r="N436" i="154"/>
  <c r="N437" i="154"/>
  <c r="N438" i="154"/>
  <c r="N439" i="154"/>
  <c r="N440" i="154"/>
  <c r="N441" i="154"/>
  <c r="N442" i="154"/>
  <c r="N443" i="154"/>
  <c r="N444" i="154"/>
  <c r="N445" i="154"/>
  <c r="N446" i="154"/>
  <c r="N447" i="154"/>
  <c r="N448" i="154"/>
  <c r="N449" i="154"/>
  <c r="N450" i="154"/>
  <c r="N451" i="154"/>
  <c r="N452" i="154"/>
  <c r="N453" i="154"/>
  <c r="N454" i="154"/>
  <c r="N455" i="154"/>
  <c r="N456" i="154"/>
  <c r="N457" i="154"/>
  <c r="N458" i="154"/>
  <c r="N459" i="154"/>
  <c r="N460" i="154"/>
  <c r="N461" i="154"/>
  <c r="N462" i="154"/>
  <c r="N463" i="154"/>
  <c r="N464" i="154"/>
  <c r="N465" i="154"/>
  <c r="N466" i="154"/>
  <c r="N467" i="154"/>
  <c r="N468" i="154"/>
  <c r="N469" i="154"/>
  <c r="N470" i="154"/>
  <c r="N471" i="154"/>
  <c r="N472" i="154"/>
  <c r="N473" i="154"/>
  <c r="N474" i="154"/>
  <c r="N475" i="154"/>
  <c r="N476" i="154"/>
  <c r="N477" i="154"/>
  <c r="N478" i="154"/>
  <c r="N479" i="154"/>
  <c r="N480" i="154"/>
  <c r="N481" i="154"/>
  <c r="N482" i="154"/>
  <c r="N483" i="154"/>
  <c r="N484" i="154"/>
  <c r="N485" i="154"/>
  <c r="N486" i="154"/>
  <c r="N487" i="154"/>
  <c r="N488" i="154"/>
  <c r="N489" i="154"/>
  <c r="N490" i="154"/>
  <c r="N491" i="154"/>
  <c r="N492" i="154"/>
  <c r="N493" i="154"/>
  <c r="N494" i="154"/>
  <c r="N495" i="154"/>
  <c r="N496" i="154"/>
  <c r="N497" i="154"/>
  <c r="N498" i="154"/>
  <c r="N499" i="154"/>
  <c r="N500" i="154"/>
  <c r="N501" i="154"/>
  <c r="N502" i="154"/>
  <c r="N503" i="154"/>
  <c r="N504" i="154"/>
  <c r="N505" i="154"/>
  <c r="N506" i="154"/>
  <c r="N507" i="154"/>
  <c r="N508" i="154"/>
  <c r="N509" i="154"/>
  <c r="N510" i="154"/>
  <c r="N511" i="154"/>
  <c r="N512" i="154"/>
  <c r="N513" i="154"/>
  <c r="N514" i="154"/>
  <c r="N547" i="154"/>
  <c r="N548" i="154"/>
  <c r="N549" i="154"/>
  <c r="N550" i="154"/>
  <c r="N551" i="154"/>
  <c r="N552" i="154"/>
  <c r="N553" i="154"/>
  <c r="N554" i="154"/>
  <c r="N555" i="154"/>
  <c r="N556" i="154"/>
  <c r="N557" i="154"/>
  <c r="N558" i="154"/>
  <c r="N559" i="154"/>
  <c r="N560" i="154"/>
  <c r="N561" i="154"/>
  <c r="N562" i="154"/>
  <c r="N563" i="154"/>
  <c r="N564" i="154"/>
  <c r="N565" i="154"/>
  <c r="N566" i="154"/>
  <c r="N567" i="154"/>
  <c r="N568" i="154"/>
  <c r="N569" i="154"/>
  <c r="N570" i="154"/>
  <c r="N571" i="154"/>
  <c r="N572" i="154"/>
  <c r="N573" i="154"/>
  <c r="N574" i="154"/>
  <c r="N575" i="154"/>
  <c r="N576" i="154"/>
  <c r="N577" i="154"/>
  <c r="N578" i="154"/>
  <c r="N579" i="154"/>
  <c r="N580" i="154"/>
  <c r="N581" i="154"/>
  <c r="N582" i="154"/>
  <c r="N583" i="154"/>
  <c r="N584" i="154"/>
  <c r="N585" i="154"/>
  <c r="N586" i="154"/>
  <c r="N587" i="154"/>
  <c r="N588" i="154"/>
  <c r="N589" i="154"/>
  <c r="N590" i="154"/>
  <c r="N591" i="154"/>
  <c r="N592" i="154"/>
  <c r="N593" i="154"/>
  <c r="N594" i="154"/>
  <c r="N595" i="154"/>
  <c r="N596" i="154"/>
  <c r="N597" i="154"/>
  <c r="N598" i="154"/>
  <c r="N599" i="154"/>
  <c r="N600" i="154"/>
  <c r="N601" i="154"/>
  <c r="N602" i="154"/>
  <c r="N603" i="154"/>
  <c r="N604" i="154"/>
  <c r="N605" i="154"/>
  <c r="N606" i="154"/>
  <c r="N607" i="154"/>
  <c r="N608" i="154"/>
  <c r="N609" i="154"/>
  <c r="N610" i="154"/>
  <c r="N611" i="154"/>
  <c r="N612" i="154"/>
  <c r="N613" i="154"/>
  <c r="N614" i="154"/>
  <c r="N615" i="154"/>
  <c r="N616" i="154"/>
  <c r="N617" i="154"/>
  <c r="N618" i="154"/>
  <c r="N619" i="154"/>
  <c r="N620" i="154"/>
  <c r="N621" i="154"/>
  <c r="N622" i="154"/>
  <c r="N623" i="154"/>
  <c r="N624" i="154"/>
  <c r="N625" i="154"/>
  <c r="N626" i="154"/>
  <c r="N627" i="154"/>
  <c r="N628" i="154"/>
  <c r="N629" i="154"/>
  <c r="N630" i="154"/>
  <c r="N631" i="154"/>
  <c r="N632" i="154"/>
  <c r="N633" i="154"/>
  <c r="N634" i="154"/>
  <c r="N635" i="154"/>
  <c r="N636" i="154"/>
  <c r="N637" i="154"/>
  <c r="N638" i="154"/>
  <c r="N639" i="154"/>
  <c r="N640" i="154"/>
  <c r="N641" i="154"/>
  <c r="N642" i="154"/>
  <c r="N643" i="154"/>
  <c r="N644" i="154"/>
  <c r="N645" i="154"/>
  <c r="N646" i="154"/>
  <c r="N647" i="154"/>
  <c r="N648" i="154"/>
  <c r="N649" i="154"/>
  <c r="N650" i="154"/>
  <c r="N651" i="154"/>
  <c r="N652" i="154"/>
  <c r="N653" i="154"/>
  <c r="N654" i="154"/>
  <c r="N655" i="154"/>
  <c r="N656" i="154"/>
  <c r="N657" i="154"/>
  <c r="N658" i="154"/>
  <c r="N659" i="154"/>
  <c r="N660" i="154"/>
  <c r="N661" i="154"/>
  <c r="N662" i="154"/>
  <c r="N663" i="154"/>
  <c r="N664" i="154"/>
  <c r="N665" i="154"/>
  <c r="N666" i="154"/>
  <c r="N667" i="154"/>
  <c r="N668" i="154"/>
  <c r="N669" i="154"/>
  <c r="N670" i="154"/>
  <c r="N671" i="154"/>
  <c r="N672" i="154"/>
  <c r="N673" i="154"/>
  <c r="N674" i="154"/>
  <c r="N707" i="154"/>
  <c r="N708" i="154"/>
  <c r="N709" i="154"/>
  <c r="N710" i="154"/>
  <c r="N711" i="154"/>
  <c r="N712" i="154"/>
  <c r="N713" i="154"/>
  <c r="N714" i="154"/>
  <c r="N715" i="154"/>
  <c r="N716" i="154"/>
  <c r="N717" i="154"/>
  <c r="N718" i="154"/>
  <c r="N719" i="154"/>
  <c r="N720" i="154"/>
  <c r="N721" i="154"/>
  <c r="N722" i="154"/>
  <c r="N723" i="154"/>
  <c r="N724" i="154"/>
  <c r="N725" i="154"/>
  <c r="N726" i="154"/>
  <c r="N727" i="154"/>
  <c r="N728" i="154"/>
  <c r="N729" i="154"/>
  <c r="N730" i="154"/>
  <c r="N731" i="154"/>
  <c r="N732" i="154"/>
  <c r="N733" i="154"/>
  <c r="N734" i="154"/>
  <c r="N735" i="154"/>
  <c r="N736" i="154"/>
  <c r="N737" i="154"/>
  <c r="N738" i="154"/>
  <c r="N739" i="154"/>
  <c r="N740" i="154"/>
  <c r="N741" i="154"/>
  <c r="N742" i="154"/>
  <c r="N743" i="154"/>
  <c r="N744" i="154"/>
  <c r="N745" i="154"/>
  <c r="N746" i="154"/>
  <c r="N747" i="154"/>
  <c r="N748" i="154"/>
  <c r="N749" i="154"/>
  <c r="N750" i="154"/>
  <c r="N751" i="154"/>
  <c r="N752" i="154"/>
  <c r="N753" i="154"/>
  <c r="N754" i="154"/>
  <c r="N755" i="154"/>
  <c r="N756" i="154"/>
  <c r="N757" i="154"/>
  <c r="N758" i="154"/>
  <c r="N759" i="154"/>
  <c r="N760" i="154"/>
  <c r="N761" i="154"/>
  <c r="N762" i="154"/>
  <c r="N763" i="154"/>
  <c r="N764" i="154"/>
  <c r="N765" i="154"/>
  <c r="N766" i="154"/>
  <c r="N767" i="154"/>
  <c r="N768" i="154"/>
  <c r="N769" i="154"/>
  <c r="N770" i="154"/>
  <c r="N3" i="154"/>
  <c r="L4" i="154"/>
  <c r="L5" i="154"/>
  <c r="L6" i="154"/>
  <c r="L7" i="154"/>
  <c r="L8" i="154"/>
  <c r="L9" i="154"/>
  <c r="L10" i="154"/>
  <c r="L11" i="154"/>
  <c r="L12" i="154"/>
  <c r="L13" i="154"/>
  <c r="L14" i="154"/>
  <c r="L15" i="154"/>
  <c r="L16" i="154"/>
  <c r="L17" i="154"/>
  <c r="L18" i="154"/>
  <c r="L19" i="154"/>
  <c r="L20" i="154"/>
  <c r="L21" i="154"/>
  <c r="L22" i="154"/>
  <c r="L23" i="154"/>
  <c r="L24" i="154"/>
  <c r="L25" i="154"/>
  <c r="L26" i="154"/>
  <c r="L27" i="154"/>
  <c r="L28" i="154"/>
  <c r="L29" i="154"/>
  <c r="L30" i="154"/>
  <c r="L31" i="154"/>
  <c r="L32" i="154"/>
  <c r="L33" i="154"/>
  <c r="L34" i="154"/>
  <c r="L35" i="154"/>
  <c r="L36" i="154"/>
  <c r="L37" i="154"/>
  <c r="L38" i="154"/>
  <c r="L39" i="154"/>
  <c r="L40" i="154"/>
  <c r="L41" i="154"/>
  <c r="L42" i="154"/>
  <c r="L43" i="154"/>
  <c r="L44" i="154"/>
  <c r="L45" i="154"/>
  <c r="L46" i="154"/>
  <c r="L47" i="154"/>
  <c r="L48" i="154"/>
  <c r="L49" i="154"/>
  <c r="L50" i="154"/>
  <c r="L51" i="154"/>
  <c r="L52" i="154"/>
  <c r="L53" i="154"/>
  <c r="L54" i="154"/>
  <c r="L55" i="154"/>
  <c r="L56" i="154"/>
  <c r="L57" i="154"/>
  <c r="L58" i="154"/>
  <c r="L59" i="154"/>
  <c r="L60" i="154"/>
  <c r="L61" i="154"/>
  <c r="L62" i="154"/>
  <c r="L63" i="154"/>
  <c r="L64" i="154"/>
  <c r="L65" i="154"/>
  <c r="L66" i="154"/>
  <c r="L67" i="154"/>
  <c r="L68" i="154"/>
  <c r="L69" i="154"/>
  <c r="L70" i="154"/>
  <c r="L71" i="154"/>
  <c r="L72" i="154"/>
  <c r="L73" i="154"/>
  <c r="L74" i="154"/>
  <c r="L75" i="154"/>
  <c r="L76" i="154"/>
  <c r="L77" i="154"/>
  <c r="L78" i="154"/>
  <c r="L79" i="154"/>
  <c r="L80" i="154"/>
  <c r="L81" i="154"/>
  <c r="L82" i="154"/>
  <c r="L83" i="154"/>
  <c r="L84" i="154"/>
  <c r="L85" i="154"/>
  <c r="L86" i="154"/>
  <c r="L87" i="154"/>
  <c r="L88" i="154"/>
  <c r="L89" i="154"/>
  <c r="L90" i="154"/>
  <c r="L91" i="154"/>
  <c r="L92" i="154"/>
  <c r="L93" i="154"/>
  <c r="L94" i="154"/>
  <c r="L95" i="154"/>
  <c r="L96" i="154"/>
  <c r="L97" i="154"/>
  <c r="L98" i="154"/>
  <c r="L99" i="154"/>
  <c r="L100" i="154"/>
  <c r="L101" i="154"/>
  <c r="L102" i="154"/>
  <c r="L103" i="154"/>
  <c r="L104" i="154"/>
  <c r="L105" i="154"/>
  <c r="L106" i="154"/>
  <c r="L107" i="154"/>
  <c r="L108" i="154"/>
  <c r="L109" i="154"/>
  <c r="L110" i="154"/>
  <c r="L111" i="154"/>
  <c r="L112" i="154"/>
  <c r="L113" i="154"/>
  <c r="L114" i="154"/>
  <c r="L115" i="154"/>
  <c r="L116" i="154"/>
  <c r="L117" i="154"/>
  <c r="L118" i="154"/>
  <c r="L119" i="154"/>
  <c r="L120" i="154"/>
  <c r="L121" i="154"/>
  <c r="L122" i="154"/>
  <c r="L123" i="154"/>
  <c r="L124" i="154"/>
  <c r="L125" i="154"/>
  <c r="L126" i="154"/>
  <c r="L127" i="154"/>
  <c r="L128" i="154"/>
  <c r="L129" i="154"/>
  <c r="L130" i="154"/>
  <c r="L131" i="154"/>
  <c r="L132" i="154"/>
  <c r="L133" i="154"/>
  <c r="L134" i="154"/>
  <c r="L135" i="154"/>
  <c r="L136" i="154"/>
  <c r="L137" i="154"/>
  <c r="L138" i="154"/>
  <c r="L139" i="154"/>
  <c r="L140" i="154"/>
  <c r="L141" i="154"/>
  <c r="L142" i="154"/>
  <c r="L143" i="154"/>
  <c r="L144" i="154"/>
  <c r="L145" i="154"/>
  <c r="L146" i="154"/>
  <c r="L147" i="154"/>
  <c r="L148" i="154"/>
  <c r="L149" i="154"/>
  <c r="L150" i="154"/>
  <c r="L151" i="154"/>
  <c r="L152" i="154"/>
  <c r="L153" i="154"/>
  <c r="L154" i="154"/>
  <c r="L155" i="154"/>
  <c r="L156" i="154"/>
  <c r="L157" i="154"/>
  <c r="L158" i="154"/>
  <c r="L159" i="154"/>
  <c r="L160" i="154"/>
  <c r="L161" i="154"/>
  <c r="L162" i="154"/>
  <c r="L163" i="154"/>
  <c r="L164" i="154"/>
  <c r="L165" i="154"/>
  <c r="L166" i="154"/>
  <c r="L167" i="154"/>
  <c r="L168" i="154"/>
  <c r="L169" i="154"/>
  <c r="L170" i="154"/>
  <c r="L171" i="154"/>
  <c r="L172" i="154"/>
  <c r="L173" i="154"/>
  <c r="L174" i="154"/>
  <c r="L175" i="154"/>
  <c r="L176" i="154"/>
  <c r="L177" i="154"/>
  <c r="L178" i="154"/>
  <c r="L179" i="154"/>
  <c r="L180" i="154"/>
  <c r="L181" i="154"/>
  <c r="L182" i="154"/>
  <c r="L183" i="154"/>
  <c r="L184" i="154"/>
  <c r="L185" i="154"/>
  <c r="L186" i="154"/>
  <c r="L187" i="154"/>
  <c r="L188" i="154"/>
  <c r="L189" i="154"/>
  <c r="L190" i="154"/>
  <c r="L191" i="154"/>
  <c r="L192" i="154"/>
  <c r="L193" i="154"/>
  <c r="L194" i="154"/>
  <c r="L195" i="154"/>
  <c r="L196" i="154"/>
  <c r="L197" i="154"/>
  <c r="L198" i="154"/>
  <c r="L199" i="154"/>
  <c r="L200" i="154"/>
  <c r="L201" i="154"/>
  <c r="L202" i="154"/>
  <c r="L203" i="154"/>
  <c r="L204" i="154"/>
  <c r="L205" i="154"/>
  <c r="L206" i="154"/>
  <c r="L207" i="154"/>
  <c r="L208" i="154"/>
  <c r="L209" i="154"/>
  <c r="L210" i="154"/>
  <c r="L211" i="154"/>
  <c r="L212" i="154"/>
  <c r="L213" i="154"/>
  <c r="L214" i="154"/>
  <c r="L215" i="154"/>
  <c r="L216" i="154"/>
  <c r="L217" i="154"/>
  <c r="L218" i="154"/>
  <c r="L219" i="154"/>
  <c r="L220" i="154"/>
  <c r="L221" i="154"/>
  <c r="L222" i="154"/>
  <c r="L223" i="154"/>
  <c r="L224" i="154"/>
  <c r="L225" i="154"/>
  <c r="L226" i="154"/>
  <c r="L227" i="154"/>
  <c r="L228" i="154"/>
  <c r="L229" i="154"/>
  <c r="L230" i="154"/>
  <c r="L231" i="154"/>
  <c r="L232" i="154"/>
  <c r="L233" i="154"/>
  <c r="L234" i="154"/>
  <c r="L235" i="154"/>
  <c r="L236" i="154"/>
  <c r="L237" i="154"/>
  <c r="L238" i="154"/>
  <c r="L239" i="154"/>
  <c r="L240" i="154"/>
  <c r="L241" i="154"/>
  <c r="L242" i="154"/>
  <c r="L243" i="154"/>
  <c r="L244" i="154"/>
  <c r="L245" i="154"/>
  <c r="L246" i="154"/>
  <c r="L247" i="154"/>
  <c r="L248" i="154"/>
  <c r="L249" i="154"/>
  <c r="L250" i="154"/>
  <c r="L251" i="154"/>
  <c r="L252" i="154"/>
  <c r="L253" i="154"/>
  <c r="L254" i="154"/>
  <c r="L255" i="154"/>
  <c r="L256" i="154"/>
  <c r="L257" i="154"/>
  <c r="L258" i="154"/>
  <c r="L259" i="154"/>
  <c r="L260" i="154"/>
  <c r="L261" i="154"/>
  <c r="L262" i="154"/>
  <c r="L263" i="154"/>
  <c r="L264" i="154"/>
  <c r="L265" i="154"/>
  <c r="L266" i="154"/>
  <c r="L267" i="154"/>
  <c r="L268" i="154"/>
  <c r="L269" i="154"/>
  <c r="L270" i="154"/>
  <c r="L271" i="154"/>
  <c r="L272" i="154"/>
  <c r="L273" i="154"/>
  <c r="L274" i="154"/>
  <c r="L275" i="154"/>
  <c r="L276" i="154"/>
  <c r="L277" i="154"/>
  <c r="L278" i="154"/>
  <c r="L279" i="154"/>
  <c r="L280" i="154"/>
  <c r="L281" i="154"/>
  <c r="L282" i="154"/>
  <c r="L283" i="154"/>
  <c r="L284" i="154"/>
  <c r="L285" i="154"/>
  <c r="L286" i="154"/>
  <c r="L287" i="154"/>
  <c r="L288" i="154"/>
  <c r="L289" i="154"/>
  <c r="L290" i="154"/>
  <c r="L291" i="154"/>
  <c r="L292" i="154"/>
  <c r="L293" i="154"/>
  <c r="L294" i="154"/>
  <c r="L295" i="154"/>
  <c r="L296" i="154"/>
  <c r="L297" i="154"/>
  <c r="L298" i="154"/>
  <c r="L299" i="154"/>
  <c r="L300" i="154"/>
  <c r="L301" i="154"/>
  <c r="L302" i="154"/>
  <c r="L303" i="154"/>
  <c r="L304" i="154"/>
  <c r="L305" i="154"/>
  <c r="L306" i="154"/>
  <c r="L307" i="154"/>
  <c r="L308" i="154"/>
  <c r="L309" i="154"/>
  <c r="L310" i="154"/>
  <c r="L311" i="154"/>
  <c r="L312" i="154"/>
  <c r="L313" i="154"/>
  <c r="L314" i="154"/>
  <c r="L315" i="154"/>
  <c r="L316" i="154"/>
  <c r="L317" i="154"/>
  <c r="L318" i="154"/>
  <c r="L319" i="154"/>
  <c r="L320" i="154"/>
  <c r="L321" i="154"/>
  <c r="L322" i="154"/>
  <c r="L387" i="154"/>
  <c r="L388" i="154"/>
  <c r="L389" i="154"/>
  <c r="L390" i="154"/>
  <c r="L391" i="154"/>
  <c r="L392" i="154"/>
  <c r="L393" i="154"/>
  <c r="L394" i="154"/>
  <c r="L395" i="154"/>
  <c r="L396" i="154"/>
  <c r="L397" i="154"/>
  <c r="L398" i="154"/>
  <c r="L399" i="154"/>
  <c r="L400" i="154"/>
  <c r="L401" i="154"/>
  <c r="L402" i="154"/>
  <c r="L403" i="154"/>
  <c r="L404" i="154"/>
  <c r="L405" i="154"/>
  <c r="L406" i="154"/>
  <c r="L407" i="154"/>
  <c r="L408" i="154"/>
  <c r="L409" i="154"/>
  <c r="L410" i="154"/>
  <c r="L411" i="154"/>
  <c r="L412" i="154"/>
  <c r="L413" i="154"/>
  <c r="L414" i="154"/>
  <c r="L415" i="154"/>
  <c r="L416" i="154"/>
  <c r="L417" i="154"/>
  <c r="L418" i="154"/>
  <c r="L419" i="154"/>
  <c r="L420" i="154"/>
  <c r="L421" i="154"/>
  <c r="L422" i="154"/>
  <c r="L423" i="154"/>
  <c r="L424" i="154"/>
  <c r="L425" i="154"/>
  <c r="L426" i="154"/>
  <c r="L427" i="154"/>
  <c r="L428" i="154"/>
  <c r="L429" i="154"/>
  <c r="L430" i="154"/>
  <c r="L431" i="154"/>
  <c r="L432" i="154"/>
  <c r="L433" i="154"/>
  <c r="L434" i="154"/>
  <c r="L435" i="154"/>
  <c r="L436" i="154"/>
  <c r="L437" i="154"/>
  <c r="L438" i="154"/>
  <c r="L439" i="154"/>
  <c r="L440" i="154"/>
  <c r="L441" i="154"/>
  <c r="L442" i="154"/>
  <c r="L443" i="154"/>
  <c r="L444" i="154"/>
  <c r="L445" i="154"/>
  <c r="L446" i="154"/>
  <c r="L447" i="154"/>
  <c r="L448" i="154"/>
  <c r="L449" i="154"/>
  <c r="L450" i="154"/>
  <c r="L451" i="154"/>
  <c r="L452" i="154"/>
  <c r="L453" i="154"/>
  <c r="L454" i="154"/>
  <c r="L455" i="154"/>
  <c r="L456" i="154"/>
  <c r="L457" i="154"/>
  <c r="L458" i="154"/>
  <c r="L459" i="154"/>
  <c r="L460" i="154"/>
  <c r="L461" i="154"/>
  <c r="L462" i="154"/>
  <c r="L463" i="154"/>
  <c r="L464" i="154"/>
  <c r="L465" i="154"/>
  <c r="L466" i="154"/>
  <c r="L467" i="154"/>
  <c r="L468" i="154"/>
  <c r="L469" i="154"/>
  <c r="L470" i="154"/>
  <c r="L471" i="154"/>
  <c r="L472" i="154"/>
  <c r="L473" i="154"/>
  <c r="L474" i="154"/>
  <c r="L475" i="154"/>
  <c r="L476" i="154"/>
  <c r="L477" i="154"/>
  <c r="L478" i="154"/>
  <c r="L479" i="154"/>
  <c r="L480" i="154"/>
  <c r="L481" i="154"/>
  <c r="L482" i="154"/>
  <c r="L483" i="154"/>
  <c r="L484" i="154"/>
  <c r="L485" i="154"/>
  <c r="L486" i="154"/>
  <c r="L487" i="154"/>
  <c r="L488" i="154"/>
  <c r="L489" i="154"/>
  <c r="L490" i="154"/>
  <c r="L491" i="154"/>
  <c r="L492" i="154"/>
  <c r="L493" i="154"/>
  <c r="L494" i="154"/>
  <c r="L495" i="154"/>
  <c r="L496" i="154"/>
  <c r="L497" i="154"/>
  <c r="L498" i="154"/>
  <c r="L499" i="154"/>
  <c r="L500" i="154"/>
  <c r="L501" i="154"/>
  <c r="L502" i="154"/>
  <c r="L503" i="154"/>
  <c r="L504" i="154"/>
  <c r="L505" i="154"/>
  <c r="L506" i="154"/>
  <c r="L507" i="154"/>
  <c r="L508" i="154"/>
  <c r="L509" i="154"/>
  <c r="L510" i="154"/>
  <c r="L511" i="154"/>
  <c r="L512" i="154"/>
  <c r="L513" i="154"/>
  <c r="L514" i="154"/>
  <c r="L547" i="154"/>
  <c r="L548" i="154"/>
  <c r="L549" i="154"/>
  <c r="L550" i="154"/>
  <c r="L551" i="154"/>
  <c r="L552" i="154"/>
  <c r="L553" i="154"/>
  <c r="L554" i="154"/>
  <c r="L555" i="154"/>
  <c r="L556" i="154"/>
  <c r="L557" i="154"/>
  <c r="L558" i="154"/>
  <c r="L559" i="154"/>
  <c r="L560" i="154"/>
  <c r="L561" i="154"/>
  <c r="L562" i="154"/>
  <c r="L563" i="154"/>
  <c r="L564" i="154"/>
  <c r="L565" i="154"/>
  <c r="L566" i="154"/>
  <c r="L567" i="154"/>
  <c r="L568" i="154"/>
  <c r="L569" i="154"/>
  <c r="L570" i="154"/>
  <c r="L571" i="154"/>
  <c r="L572" i="154"/>
  <c r="L573" i="154"/>
  <c r="L574" i="154"/>
  <c r="L575" i="154"/>
  <c r="L576" i="154"/>
  <c r="L577" i="154"/>
  <c r="L578" i="154"/>
  <c r="L579" i="154"/>
  <c r="L580" i="154"/>
  <c r="L581" i="154"/>
  <c r="L582" i="154"/>
  <c r="L583" i="154"/>
  <c r="L584" i="154"/>
  <c r="L585" i="154"/>
  <c r="L586" i="154"/>
  <c r="L587" i="154"/>
  <c r="L588" i="154"/>
  <c r="L589" i="154"/>
  <c r="L590" i="154"/>
  <c r="L591" i="154"/>
  <c r="L592" i="154"/>
  <c r="L593" i="154"/>
  <c r="L594" i="154"/>
  <c r="L595" i="154"/>
  <c r="L596" i="154"/>
  <c r="L597" i="154"/>
  <c r="L598" i="154"/>
  <c r="L599" i="154"/>
  <c r="L600" i="154"/>
  <c r="L601" i="154"/>
  <c r="L602" i="154"/>
  <c r="L603" i="154"/>
  <c r="L604" i="154"/>
  <c r="L605" i="154"/>
  <c r="L606" i="154"/>
  <c r="L607" i="154"/>
  <c r="L608" i="154"/>
  <c r="L609" i="154"/>
  <c r="L610" i="154"/>
  <c r="L611" i="154"/>
  <c r="L612" i="154"/>
  <c r="L613" i="154"/>
  <c r="L614" i="154"/>
  <c r="L615" i="154"/>
  <c r="L616" i="154"/>
  <c r="L617" i="154"/>
  <c r="L618" i="154"/>
  <c r="L619" i="154"/>
  <c r="L620" i="154"/>
  <c r="L621" i="154"/>
  <c r="L622" i="154"/>
  <c r="L623" i="154"/>
  <c r="L624" i="154"/>
  <c r="L625" i="154"/>
  <c r="L626" i="154"/>
  <c r="L627" i="154"/>
  <c r="L628" i="154"/>
  <c r="L629" i="154"/>
  <c r="L630" i="154"/>
  <c r="L631" i="154"/>
  <c r="L632" i="154"/>
  <c r="L633" i="154"/>
  <c r="L634" i="154"/>
  <c r="L635" i="154"/>
  <c r="L636" i="154"/>
  <c r="L637" i="154"/>
  <c r="L638" i="154"/>
  <c r="L639" i="154"/>
  <c r="L640" i="154"/>
  <c r="L641" i="154"/>
  <c r="L642" i="154"/>
  <c r="L643" i="154"/>
  <c r="L644" i="154"/>
  <c r="L645" i="154"/>
  <c r="L646" i="154"/>
  <c r="L647" i="154"/>
  <c r="L648" i="154"/>
  <c r="L649" i="154"/>
  <c r="L650" i="154"/>
  <c r="L651" i="154"/>
  <c r="L652" i="154"/>
  <c r="L653" i="154"/>
  <c r="L654" i="154"/>
  <c r="L655" i="154"/>
  <c r="L656" i="154"/>
  <c r="L657" i="154"/>
  <c r="L658" i="154"/>
  <c r="L659" i="154"/>
  <c r="L660" i="154"/>
  <c r="L661" i="154"/>
  <c r="L662" i="154"/>
  <c r="L663" i="154"/>
  <c r="L664" i="154"/>
  <c r="L665" i="154"/>
  <c r="L666" i="154"/>
  <c r="L667" i="154"/>
  <c r="L668" i="154"/>
  <c r="L669" i="154"/>
  <c r="L670" i="154"/>
  <c r="L671" i="154"/>
  <c r="L672" i="154"/>
  <c r="L673" i="154"/>
  <c r="L674" i="154"/>
  <c r="L707" i="154"/>
  <c r="L708" i="154"/>
  <c r="L709" i="154"/>
  <c r="L710" i="154"/>
  <c r="L711" i="154"/>
  <c r="L712" i="154"/>
  <c r="L713" i="154"/>
  <c r="L714" i="154"/>
  <c r="L715" i="154"/>
  <c r="L716" i="154"/>
  <c r="L717" i="154"/>
  <c r="L718" i="154"/>
  <c r="L719" i="154"/>
  <c r="L720" i="154"/>
  <c r="L721" i="154"/>
  <c r="L722" i="154"/>
  <c r="L723" i="154"/>
  <c r="L724" i="154"/>
  <c r="L725" i="154"/>
  <c r="L726" i="154"/>
  <c r="L727" i="154"/>
  <c r="L728" i="154"/>
  <c r="L729" i="154"/>
  <c r="L730" i="154"/>
  <c r="L731" i="154"/>
  <c r="L732" i="154"/>
  <c r="L733" i="154"/>
  <c r="L734" i="154"/>
  <c r="L735" i="154"/>
  <c r="L736" i="154"/>
  <c r="L737" i="154"/>
  <c r="L738" i="154"/>
  <c r="L739" i="154"/>
  <c r="L740" i="154"/>
  <c r="L741" i="154"/>
  <c r="L742" i="154"/>
  <c r="L743" i="154"/>
  <c r="L744" i="154"/>
  <c r="L745" i="154"/>
  <c r="L746" i="154"/>
  <c r="L747" i="154"/>
  <c r="L748" i="154"/>
  <c r="L749" i="154"/>
  <c r="L750" i="154"/>
  <c r="L751" i="154"/>
  <c r="L752" i="154"/>
  <c r="L753" i="154"/>
  <c r="L754" i="154"/>
  <c r="L755" i="154"/>
  <c r="L756" i="154"/>
  <c r="L757" i="154"/>
  <c r="L758" i="154"/>
  <c r="L759" i="154"/>
  <c r="L760" i="154"/>
  <c r="L761" i="154"/>
  <c r="L762" i="154"/>
  <c r="L763" i="154"/>
  <c r="L764" i="154"/>
  <c r="L765" i="154"/>
  <c r="L766" i="154"/>
  <c r="L767" i="154"/>
  <c r="L768" i="154"/>
  <c r="L769" i="154"/>
  <c r="L770" i="154"/>
  <c r="L3" i="154"/>
  <c r="J4" i="154"/>
  <c r="J5" i="154"/>
  <c r="J6" i="154"/>
  <c r="J7" i="154"/>
  <c r="J8" i="154"/>
  <c r="J9" i="154"/>
  <c r="J10" i="154"/>
  <c r="J11" i="154"/>
  <c r="J12" i="154"/>
  <c r="J13" i="154"/>
  <c r="J14" i="154"/>
  <c r="J15" i="154"/>
  <c r="J16" i="154"/>
  <c r="J17" i="154"/>
  <c r="J18" i="154"/>
  <c r="J19" i="154"/>
  <c r="J20" i="154"/>
  <c r="J21" i="154"/>
  <c r="J22" i="154"/>
  <c r="J23" i="154"/>
  <c r="J24" i="154"/>
  <c r="J25" i="154"/>
  <c r="J26" i="154"/>
  <c r="J27" i="154"/>
  <c r="J28" i="154"/>
  <c r="J29" i="154"/>
  <c r="J30" i="154"/>
  <c r="J31" i="154"/>
  <c r="J32" i="154"/>
  <c r="J33" i="154"/>
  <c r="J34" i="154"/>
  <c r="J35" i="154"/>
  <c r="J36" i="154"/>
  <c r="J37" i="154"/>
  <c r="J38" i="154"/>
  <c r="J39" i="154"/>
  <c r="J40" i="154"/>
  <c r="J41" i="154"/>
  <c r="J42" i="154"/>
  <c r="J43" i="154"/>
  <c r="J44" i="154"/>
  <c r="J45" i="154"/>
  <c r="J46" i="154"/>
  <c r="J47" i="154"/>
  <c r="J48" i="154"/>
  <c r="J49" i="154"/>
  <c r="J50" i="154"/>
  <c r="J51" i="154"/>
  <c r="J52" i="154"/>
  <c r="J53" i="154"/>
  <c r="J54" i="154"/>
  <c r="J55" i="154"/>
  <c r="J56" i="154"/>
  <c r="J57" i="154"/>
  <c r="J58" i="154"/>
  <c r="J59" i="154"/>
  <c r="J60" i="154"/>
  <c r="J61" i="154"/>
  <c r="J62" i="154"/>
  <c r="J63" i="154"/>
  <c r="J64" i="154"/>
  <c r="J65" i="154"/>
  <c r="J66" i="154"/>
  <c r="J67" i="154"/>
  <c r="J68" i="154"/>
  <c r="J69" i="154"/>
  <c r="J70" i="154"/>
  <c r="J71" i="154"/>
  <c r="J72" i="154"/>
  <c r="J73" i="154"/>
  <c r="J74" i="154"/>
  <c r="J75" i="154"/>
  <c r="J76" i="154"/>
  <c r="J77" i="154"/>
  <c r="J78" i="154"/>
  <c r="J79" i="154"/>
  <c r="J80" i="154"/>
  <c r="J81" i="154"/>
  <c r="J82" i="154"/>
  <c r="J83" i="154"/>
  <c r="J84" i="154"/>
  <c r="J85" i="154"/>
  <c r="J86" i="154"/>
  <c r="J87" i="154"/>
  <c r="J88" i="154"/>
  <c r="J89" i="154"/>
  <c r="J90" i="154"/>
  <c r="J91" i="154"/>
  <c r="J92" i="154"/>
  <c r="J93" i="154"/>
  <c r="J94" i="154"/>
  <c r="J95" i="154"/>
  <c r="J96" i="154"/>
  <c r="J97" i="154"/>
  <c r="J98" i="154"/>
  <c r="J99" i="154"/>
  <c r="J100" i="154"/>
  <c r="J101" i="154"/>
  <c r="J102" i="154"/>
  <c r="J103" i="154"/>
  <c r="J104" i="154"/>
  <c r="J105" i="154"/>
  <c r="J106" i="154"/>
  <c r="J107" i="154"/>
  <c r="J108" i="154"/>
  <c r="J109" i="154"/>
  <c r="J110" i="154"/>
  <c r="J111" i="154"/>
  <c r="J112" i="154"/>
  <c r="J113" i="154"/>
  <c r="J114" i="154"/>
  <c r="J115" i="154"/>
  <c r="J116" i="154"/>
  <c r="J117" i="154"/>
  <c r="J118" i="154"/>
  <c r="J119" i="154"/>
  <c r="J120" i="154"/>
  <c r="J121" i="154"/>
  <c r="J122" i="154"/>
  <c r="J123" i="154"/>
  <c r="J124" i="154"/>
  <c r="J125" i="154"/>
  <c r="J126" i="154"/>
  <c r="J127" i="154"/>
  <c r="J128" i="154"/>
  <c r="J129" i="154"/>
  <c r="J130" i="154"/>
  <c r="J131" i="154"/>
  <c r="J132" i="154"/>
  <c r="J133" i="154"/>
  <c r="J134" i="154"/>
  <c r="J135" i="154"/>
  <c r="J136" i="154"/>
  <c r="J137" i="154"/>
  <c r="J138" i="154"/>
  <c r="J139" i="154"/>
  <c r="J140" i="154"/>
  <c r="J141" i="154"/>
  <c r="J142" i="154"/>
  <c r="J143" i="154"/>
  <c r="J144" i="154"/>
  <c r="J145" i="154"/>
  <c r="J146" i="154"/>
  <c r="J147" i="154"/>
  <c r="J148" i="154"/>
  <c r="J149" i="154"/>
  <c r="J150" i="154"/>
  <c r="J151" i="154"/>
  <c r="J152" i="154"/>
  <c r="J153" i="154"/>
  <c r="J154" i="154"/>
  <c r="J155" i="154"/>
  <c r="J156" i="154"/>
  <c r="J157" i="154"/>
  <c r="J158" i="154"/>
  <c r="J159" i="154"/>
  <c r="J160" i="154"/>
  <c r="J161" i="154"/>
  <c r="J162" i="154"/>
  <c r="J163" i="154"/>
  <c r="J164" i="154"/>
  <c r="J165" i="154"/>
  <c r="J166" i="154"/>
  <c r="J167" i="154"/>
  <c r="J168" i="154"/>
  <c r="J169" i="154"/>
  <c r="J170" i="154"/>
  <c r="J171" i="154"/>
  <c r="J172" i="154"/>
  <c r="J173" i="154"/>
  <c r="J174" i="154"/>
  <c r="J175" i="154"/>
  <c r="J176" i="154"/>
  <c r="J177" i="154"/>
  <c r="J178" i="154"/>
  <c r="J179" i="154"/>
  <c r="J180" i="154"/>
  <c r="J181" i="154"/>
  <c r="J182" i="154"/>
  <c r="J183" i="154"/>
  <c r="J184" i="154"/>
  <c r="J185" i="154"/>
  <c r="J186" i="154"/>
  <c r="J187" i="154"/>
  <c r="J188" i="154"/>
  <c r="J189" i="154"/>
  <c r="J190" i="154"/>
  <c r="J191" i="154"/>
  <c r="J192" i="154"/>
  <c r="J193" i="154"/>
  <c r="J194" i="154"/>
  <c r="J195" i="154"/>
  <c r="J196" i="154"/>
  <c r="J197" i="154"/>
  <c r="J198" i="154"/>
  <c r="J199" i="154"/>
  <c r="J200" i="154"/>
  <c r="J201" i="154"/>
  <c r="J202" i="154"/>
  <c r="J203" i="154"/>
  <c r="J204" i="154"/>
  <c r="J205" i="154"/>
  <c r="J206" i="154"/>
  <c r="J207" i="154"/>
  <c r="J208" i="154"/>
  <c r="J209" i="154"/>
  <c r="J210" i="154"/>
  <c r="J211" i="154"/>
  <c r="J212" i="154"/>
  <c r="J213" i="154"/>
  <c r="J214" i="154"/>
  <c r="J215" i="154"/>
  <c r="J216" i="154"/>
  <c r="J217" i="154"/>
  <c r="J218" i="154"/>
  <c r="J219" i="154"/>
  <c r="J220" i="154"/>
  <c r="J221" i="154"/>
  <c r="J222" i="154"/>
  <c r="J223" i="154"/>
  <c r="J224" i="154"/>
  <c r="J225" i="154"/>
  <c r="J226" i="154"/>
  <c r="J227" i="154"/>
  <c r="J228" i="154"/>
  <c r="J229" i="154"/>
  <c r="J230" i="154"/>
  <c r="J231" i="154"/>
  <c r="J232" i="154"/>
  <c r="J233" i="154"/>
  <c r="J234" i="154"/>
  <c r="J235" i="154"/>
  <c r="J236" i="154"/>
  <c r="J237" i="154"/>
  <c r="J238" i="154"/>
  <c r="J239" i="154"/>
  <c r="J240" i="154"/>
  <c r="J241" i="154"/>
  <c r="J242" i="154"/>
  <c r="J243" i="154"/>
  <c r="J244" i="154"/>
  <c r="J245" i="154"/>
  <c r="J246" i="154"/>
  <c r="J247" i="154"/>
  <c r="J248" i="154"/>
  <c r="J249" i="154"/>
  <c r="J250" i="154"/>
  <c r="J251" i="154"/>
  <c r="J252" i="154"/>
  <c r="J253" i="154"/>
  <c r="J254" i="154"/>
  <c r="J255" i="154"/>
  <c r="J256" i="154"/>
  <c r="J257" i="154"/>
  <c r="J258" i="154"/>
  <c r="J259" i="154"/>
  <c r="J260" i="154"/>
  <c r="J261" i="154"/>
  <c r="J262" i="154"/>
  <c r="J263" i="154"/>
  <c r="J264" i="154"/>
  <c r="J265" i="154"/>
  <c r="J266" i="154"/>
  <c r="J267" i="154"/>
  <c r="J268" i="154"/>
  <c r="J269" i="154"/>
  <c r="J270" i="154"/>
  <c r="J271" i="154"/>
  <c r="J272" i="154"/>
  <c r="J273" i="154"/>
  <c r="J274" i="154"/>
  <c r="J275" i="154"/>
  <c r="J276" i="154"/>
  <c r="J277" i="154"/>
  <c r="J278" i="154"/>
  <c r="J279" i="154"/>
  <c r="J280" i="154"/>
  <c r="J281" i="154"/>
  <c r="J282" i="154"/>
  <c r="J283" i="154"/>
  <c r="J284" i="154"/>
  <c r="J285" i="154"/>
  <c r="J286" i="154"/>
  <c r="J287" i="154"/>
  <c r="J288" i="154"/>
  <c r="J289" i="154"/>
  <c r="J290" i="154"/>
  <c r="J291" i="154"/>
  <c r="J292" i="154"/>
  <c r="J293" i="154"/>
  <c r="J294" i="154"/>
  <c r="J295" i="154"/>
  <c r="J296" i="154"/>
  <c r="J297" i="154"/>
  <c r="J298" i="154"/>
  <c r="J299" i="154"/>
  <c r="J300" i="154"/>
  <c r="J301" i="154"/>
  <c r="J302" i="154"/>
  <c r="J303" i="154"/>
  <c r="J304" i="154"/>
  <c r="J305" i="154"/>
  <c r="J306" i="154"/>
  <c r="J307" i="154"/>
  <c r="J308" i="154"/>
  <c r="J309" i="154"/>
  <c r="J310" i="154"/>
  <c r="J311" i="154"/>
  <c r="J312" i="154"/>
  <c r="J313" i="154"/>
  <c r="J314" i="154"/>
  <c r="J315" i="154"/>
  <c r="J316" i="154"/>
  <c r="J317" i="154"/>
  <c r="J318" i="154"/>
  <c r="J319" i="154"/>
  <c r="J320" i="154"/>
  <c r="J321" i="154"/>
  <c r="J322" i="154"/>
  <c r="J387" i="154"/>
  <c r="J388" i="154"/>
  <c r="J389" i="154"/>
  <c r="J390" i="154"/>
  <c r="J391" i="154"/>
  <c r="J392" i="154"/>
  <c r="J393" i="154"/>
  <c r="J394" i="154"/>
  <c r="J395" i="154"/>
  <c r="J396" i="154"/>
  <c r="J397" i="154"/>
  <c r="J398" i="154"/>
  <c r="J399" i="154"/>
  <c r="J400" i="154"/>
  <c r="J401" i="154"/>
  <c r="J402" i="154"/>
  <c r="J403" i="154"/>
  <c r="J404" i="154"/>
  <c r="J405" i="154"/>
  <c r="J406" i="154"/>
  <c r="J407" i="154"/>
  <c r="J408" i="154"/>
  <c r="J409" i="154"/>
  <c r="J410" i="154"/>
  <c r="J411" i="154"/>
  <c r="J412" i="154"/>
  <c r="J413" i="154"/>
  <c r="J414" i="154"/>
  <c r="J415" i="154"/>
  <c r="J416" i="154"/>
  <c r="J417" i="154"/>
  <c r="J418" i="154"/>
  <c r="J419" i="154"/>
  <c r="J420" i="154"/>
  <c r="J421" i="154"/>
  <c r="J422" i="154"/>
  <c r="J423" i="154"/>
  <c r="J424" i="154"/>
  <c r="J425" i="154"/>
  <c r="J426" i="154"/>
  <c r="J427" i="154"/>
  <c r="J428" i="154"/>
  <c r="J429" i="154"/>
  <c r="J430" i="154"/>
  <c r="J431" i="154"/>
  <c r="J432" i="154"/>
  <c r="J433" i="154"/>
  <c r="J434" i="154"/>
  <c r="J435" i="154"/>
  <c r="J436" i="154"/>
  <c r="J437" i="154"/>
  <c r="J438" i="154"/>
  <c r="J439" i="154"/>
  <c r="J440" i="154"/>
  <c r="J441" i="154"/>
  <c r="J442" i="154"/>
  <c r="J443" i="154"/>
  <c r="J444" i="154"/>
  <c r="J445" i="154"/>
  <c r="J446" i="154"/>
  <c r="J447" i="154"/>
  <c r="J448" i="154"/>
  <c r="J449" i="154"/>
  <c r="J450" i="154"/>
  <c r="J451" i="154"/>
  <c r="J452" i="154"/>
  <c r="J453" i="154"/>
  <c r="J454" i="154"/>
  <c r="J455" i="154"/>
  <c r="J456" i="154"/>
  <c r="J457" i="154"/>
  <c r="J458" i="154"/>
  <c r="J459" i="154"/>
  <c r="J460" i="154"/>
  <c r="J461" i="154"/>
  <c r="J462" i="154"/>
  <c r="J463" i="154"/>
  <c r="J464" i="154"/>
  <c r="J465" i="154"/>
  <c r="J466" i="154"/>
  <c r="J467" i="154"/>
  <c r="J468" i="154"/>
  <c r="J469" i="154"/>
  <c r="J470" i="154"/>
  <c r="J471" i="154"/>
  <c r="J472" i="154"/>
  <c r="J473" i="154"/>
  <c r="J474" i="154"/>
  <c r="J475" i="154"/>
  <c r="J476" i="154"/>
  <c r="J477" i="154"/>
  <c r="J478" i="154"/>
  <c r="J479" i="154"/>
  <c r="J480" i="154"/>
  <c r="J481" i="154"/>
  <c r="J482" i="154"/>
  <c r="J483" i="154"/>
  <c r="J484" i="154"/>
  <c r="J485" i="154"/>
  <c r="J486" i="154"/>
  <c r="J487" i="154"/>
  <c r="J488" i="154"/>
  <c r="J489" i="154"/>
  <c r="J490" i="154"/>
  <c r="J491" i="154"/>
  <c r="J492" i="154"/>
  <c r="J493" i="154"/>
  <c r="J494" i="154"/>
  <c r="J495" i="154"/>
  <c r="J496" i="154"/>
  <c r="J497" i="154"/>
  <c r="J498" i="154"/>
  <c r="J499" i="154"/>
  <c r="J500" i="154"/>
  <c r="J501" i="154"/>
  <c r="J502" i="154"/>
  <c r="J503" i="154"/>
  <c r="J504" i="154"/>
  <c r="J505" i="154"/>
  <c r="J506" i="154"/>
  <c r="J507" i="154"/>
  <c r="J508" i="154"/>
  <c r="J509" i="154"/>
  <c r="J510" i="154"/>
  <c r="J511" i="154"/>
  <c r="J512" i="154"/>
  <c r="J513" i="154"/>
  <c r="J514" i="154"/>
  <c r="J547" i="154"/>
  <c r="J548" i="154"/>
  <c r="J549" i="154"/>
  <c r="J550" i="154"/>
  <c r="J551" i="154"/>
  <c r="J552" i="154"/>
  <c r="J553" i="154"/>
  <c r="J554" i="154"/>
  <c r="J555" i="154"/>
  <c r="J556" i="154"/>
  <c r="J557" i="154"/>
  <c r="J558" i="154"/>
  <c r="J559" i="154"/>
  <c r="J560" i="154"/>
  <c r="J561" i="154"/>
  <c r="J562" i="154"/>
  <c r="J563" i="154"/>
  <c r="J564" i="154"/>
  <c r="J565" i="154"/>
  <c r="J566" i="154"/>
  <c r="J567" i="154"/>
  <c r="J568" i="154"/>
  <c r="J569" i="154"/>
  <c r="J570" i="154"/>
  <c r="J571" i="154"/>
  <c r="J572" i="154"/>
  <c r="J573" i="154"/>
  <c r="J574" i="154"/>
  <c r="J575" i="154"/>
  <c r="J576" i="154"/>
  <c r="J577" i="154"/>
  <c r="J578" i="154"/>
  <c r="J579" i="154"/>
  <c r="J580" i="154"/>
  <c r="J581" i="154"/>
  <c r="J582" i="154"/>
  <c r="J583" i="154"/>
  <c r="J584" i="154"/>
  <c r="J585" i="154"/>
  <c r="J586" i="154"/>
  <c r="J587" i="154"/>
  <c r="J588" i="154"/>
  <c r="J589" i="154"/>
  <c r="J590" i="154"/>
  <c r="J591" i="154"/>
  <c r="J592" i="154"/>
  <c r="J593" i="154"/>
  <c r="J594" i="154"/>
  <c r="J595" i="154"/>
  <c r="J596" i="154"/>
  <c r="J597" i="154"/>
  <c r="J598" i="154"/>
  <c r="J599" i="154"/>
  <c r="J600" i="154"/>
  <c r="J601" i="154"/>
  <c r="J602" i="154"/>
  <c r="J603" i="154"/>
  <c r="J604" i="154"/>
  <c r="J605" i="154"/>
  <c r="J606" i="154"/>
  <c r="J607" i="154"/>
  <c r="J608" i="154"/>
  <c r="J609" i="154"/>
  <c r="J610" i="154"/>
  <c r="J611" i="154"/>
  <c r="J612" i="154"/>
  <c r="J613" i="154"/>
  <c r="J614" i="154"/>
  <c r="J615" i="154"/>
  <c r="J616" i="154"/>
  <c r="J617" i="154"/>
  <c r="J618" i="154"/>
  <c r="J619" i="154"/>
  <c r="J620" i="154"/>
  <c r="J621" i="154"/>
  <c r="J622" i="154"/>
  <c r="J623" i="154"/>
  <c r="J624" i="154"/>
  <c r="J625" i="154"/>
  <c r="J626" i="154"/>
  <c r="J627" i="154"/>
  <c r="J628" i="154"/>
  <c r="J629" i="154"/>
  <c r="J630" i="154"/>
  <c r="J631" i="154"/>
  <c r="J632" i="154"/>
  <c r="J633" i="154"/>
  <c r="J634" i="154"/>
  <c r="J635" i="154"/>
  <c r="J636" i="154"/>
  <c r="J637" i="154"/>
  <c r="J638" i="154"/>
  <c r="J639" i="154"/>
  <c r="J640" i="154"/>
  <c r="J641" i="154"/>
  <c r="J642" i="154"/>
  <c r="J643" i="154"/>
  <c r="J644" i="154"/>
  <c r="J645" i="154"/>
  <c r="J646" i="154"/>
  <c r="J647" i="154"/>
  <c r="J648" i="154"/>
  <c r="J649" i="154"/>
  <c r="J650" i="154"/>
  <c r="J651" i="154"/>
  <c r="J652" i="154"/>
  <c r="J653" i="154"/>
  <c r="J654" i="154"/>
  <c r="J655" i="154"/>
  <c r="J656" i="154"/>
  <c r="J657" i="154"/>
  <c r="J658" i="154"/>
  <c r="J659" i="154"/>
  <c r="J660" i="154"/>
  <c r="J661" i="154"/>
  <c r="J662" i="154"/>
  <c r="J663" i="154"/>
  <c r="J664" i="154"/>
  <c r="J665" i="154"/>
  <c r="J666" i="154"/>
  <c r="J667" i="154"/>
  <c r="J668" i="154"/>
  <c r="J669" i="154"/>
  <c r="J670" i="154"/>
  <c r="J671" i="154"/>
  <c r="J672" i="154"/>
  <c r="J673" i="154"/>
  <c r="J674" i="154"/>
  <c r="J707" i="154"/>
  <c r="J708" i="154"/>
  <c r="J709" i="154"/>
  <c r="J710" i="154"/>
  <c r="J711" i="154"/>
  <c r="J712" i="154"/>
  <c r="J713" i="154"/>
  <c r="J714" i="154"/>
  <c r="J715" i="154"/>
  <c r="J716" i="154"/>
  <c r="J717" i="154"/>
  <c r="J718" i="154"/>
  <c r="J719" i="154"/>
  <c r="J720" i="154"/>
  <c r="J721" i="154"/>
  <c r="J722" i="154"/>
  <c r="J723" i="154"/>
  <c r="J724" i="154"/>
  <c r="J725" i="154"/>
  <c r="J726" i="154"/>
  <c r="J727" i="154"/>
  <c r="J728" i="154"/>
  <c r="J729" i="154"/>
  <c r="J730" i="154"/>
  <c r="J731" i="154"/>
  <c r="J732" i="154"/>
  <c r="J733" i="154"/>
  <c r="J734" i="154"/>
  <c r="J735" i="154"/>
  <c r="J736" i="154"/>
  <c r="J737" i="154"/>
  <c r="J738" i="154"/>
  <c r="J739" i="154"/>
  <c r="J740" i="154"/>
  <c r="J741" i="154"/>
  <c r="J742" i="154"/>
  <c r="J743" i="154"/>
  <c r="J744" i="154"/>
  <c r="J745" i="154"/>
  <c r="J746" i="154"/>
  <c r="J747" i="154"/>
  <c r="J748" i="154"/>
  <c r="J749" i="154"/>
  <c r="J750" i="154"/>
  <c r="J751" i="154"/>
  <c r="J752" i="154"/>
  <c r="J753" i="154"/>
  <c r="J754" i="154"/>
  <c r="J755" i="154"/>
  <c r="J756" i="154"/>
  <c r="J757" i="154"/>
  <c r="J758" i="154"/>
  <c r="J759" i="154"/>
  <c r="J760" i="154"/>
  <c r="J761" i="154"/>
  <c r="J762" i="154"/>
  <c r="J763" i="154"/>
  <c r="J764" i="154"/>
  <c r="J765" i="154"/>
  <c r="J766" i="154"/>
  <c r="J767" i="154"/>
  <c r="J768" i="154"/>
  <c r="J769" i="154"/>
  <c r="J770" i="154"/>
  <c r="J3" i="154"/>
  <c r="H4" i="154"/>
  <c r="H5" i="154"/>
  <c r="H6" i="154"/>
  <c r="H7" i="154"/>
  <c r="H8" i="154"/>
  <c r="H9" i="154"/>
  <c r="H10" i="154"/>
  <c r="H11" i="154"/>
  <c r="H12" i="154"/>
  <c r="H13" i="154"/>
  <c r="H14" i="154"/>
  <c r="H15" i="154"/>
  <c r="H16" i="154"/>
  <c r="H17" i="154"/>
  <c r="H18" i="154"/>
  <c r="H19" i="154"/>
  <c r="H20" i="154"/>
  <c r="H21" i="154"/>
  <c r="H22" i="154"/>
  <c r="H23" i="154"/>
  <c r="H24" i="154"/>
  <c r="H25" i="154"/>
  <c r="H26" i="154"/>
  <c r="H27" i="154"/>
  <c r="H28" i="154"/>
  <c r="H29" i="154"/>
  <c r="H30" i="154"/>
  <c r="H31" i="154"/>
  <c r="H32" i="154"/>
  <c r="H33" i="154"/>
  <c r="H34" i="154"/>
  <c r="H35" i="154"/>
  <c r="H36" i="154"/>
  <c r="H37" i="154"/>
  <c r="H38" i="154"/>
  <c r="H39" i="154"/>
  <c r="H40" i="154"/>
  <c r="H41" i="154"/>
  <c r="H42" i="154"/>
  <c r="H43" i="154"/>
  <c r="H44" i="154"/>
  <c r="H45" i="154"/>
  <c r="H46" i="154"/>
  <c r="H47" i="154"/>
  <c r="H48" i="154"/>
  <c r="H49" i="154"/>
  <c r="H50" i="154"/>
  <c r="H51" i="154"/>
  <c r="H52" i="154"/>
  <c r="H53" i="154"/>
  <c r="H54" i="154"/>
  <c r="H55" i="154"/>
  <c r="H56" i="154"/>
  <c r="H57" i="154"/>
  <c r="H58" i="154"/>
  <c r="H59" i="154"/>
  <c r="H60" i="154"/>
  <c r="H61" i="154"/>
  <c r="H62" i="154"/>
  <c r="H63" i="154"/>
  <c r="H64" i="154"/>
  <c r="H65" i="154"/>
  <c r="H66" i="154"/>
  <c r="H67" i="154"/>
  <c r="H68" i="154"/>
  <c r="H69" i="154"/>
  <c r="H70" i="154"/>
  <c r="H71" i="154"/>
  <c r="H72" i="154"/>
  <c r="H73" i="154"/>
  <c r="H74" i="154"/>
  <c r="H75" i="154"/>
  <c r="H76" i="154"/>
  <c r="H77" i="154"/>
  <c r="H78" i="154"/>
  <c r="H79" i="154"/>
  <c r="H80" i="154"/>
  <c r="H81" i="154"/>
  <c r="H82" i="154"/>
  <c r="H83" i="154"/>
  <c r="H84" i="154"/>
  <c r="H85" i="154"/>
  <c r="H86" i="154"/>
  <c r="H87" i="154"/>
  <c r="H88" i="154"/>
  <c r="H89" i="154"/>
  <c r="H90" i="154"/>
  <c r="H91" i="154"/>
  <c r="H92" i="154"/>
  <c r="H93" i="154"/>
  <c r="H94" i="154"/>
  <c r="H95" i="154"/>
  <c r="H96" i="154"/>
  <c r="H97" i="154"/>
  <c r="H98" i="154"/>
  <c r="H99" i="154"/>
  <c r="H100" i="154"/>
  <c r="H101" i="154"/>
  <c r="H102" i="154"/>
  <c r="H103" i="154"/>
  <c r="H104" i="154"/>
  <c r="H105" i="154"/>
  <c r="H106" i="154"/>
  <c r="H107" i="154"/>
  <c r="H108" i="154"/>
  <c r="H109" i="154"/>
  <c r="H110" i="154"/>
  <c r="H111" i="154"/>
  <c r="H112" i="154"/>
  <c r="H113" i="154"/>
  <c r="H114" i="154"/>
  <c r="H115" i="154"/>
  <c r="H116" i="154"/>
  <c r="H117" i="154"/>
  <c r="H118" i="154"/>
  <c r="H119" i="154"/>
  <c r="H120" i="154"/>
  <c r="H121" i="154"/>
  <c r="H122" i="154"/>
  <c r="H123" i="154"/>
  <c r="H124" i="154"/>
  <c r="H125" i="154"/>
  <c r="H126" i="154"/>
  <c r="H127" i="154"/>
  <c r="H128" i="154"/>
  <c r="H129" i="154"/>
  <c r="H130" i="154"/>
  <c r="H131" i="154"/>
  <c r="H132" i="154"/>
  <c r="H133" i="154"/>
  <c r="H134" i="154"/>
  <c r="H135" i="154"/>
  <c r="H136" i="154"/>
  <c r="H137" i="154"/>
  <c r="H138" i="154"/>
  <c r="H139" i="154"/>
  <c r="H140" i="154"/>
  <c r="H141" i="154"/>
  <c r="H142" i="154"/>
  <c r="H143" i="154"/>
  <c r="H144" i="154"/>
  <c r="H145" i="154"/>
  <c r="H146" i="154"/>
  <c r="H147" i="154"/>
  <c r="H148" i="154"/>
  <c r="H149" i="154"/>
  <c r="H150" i="154"/>
  <c r="H151" i="154"/>
  <c r="H152" i="154"/>
  <c r="H153" i="154"/>
  <c r="H154" i="154"/>
  <c r="H155" i="154"/>
  <c r="H156" i="154"/>
  <c r="H157" i="154"/>
  <c r="H158" i="154"/>
  <c r="H159" i="154"/>
  <c r="H160" i="154"/>
  <c r="H161" i="154"/>
  <c r="H162" i="154"/>
  <c r="H163" i="154"/>
  <c r="H164" i="154"/>
  <c r="H165" i="154"/>
  <c r="H166" i="154"/>
  <c r="H167" i="154"/>
  <c r="H168" i="154"/>
  <c r="H169" i="154"/>
  <c r="H170" i="154"/>
  <c r="H171" i="154"/>
  <c r="H172" i="154"/>
  <c r="H173" i="154"/>
  <c r="H174" i="154"/>
  <c r="H175" i="154"/>
  <c r="H176" i="154"/>
  <c r="H177" i="154"/>
  <c r="H178" i="154"/>
  <c r="H179" i="154"/>
  <c r="H180" i="154"/>
  <c r="H181" i="154"/>
  <c r="H182" i="154"/>
  <c r="H183" i="154"/>
  <c r="H184" i="154"/>
  <c r="H185" i="154"/>
  <c r="H186" i="154"/>
  <c r="H187" i="154"/>
  <c r="H188" i="154"/>
  <c r="H189" i="154"/>
  <c r="H190" i="154"/>
  <c r="H191" i="154"/>
  <c r="H192" i="154"/>
  <c r="H193" i="154"/>
  <c r="H194" i="154"/>
  <c r="H195" i="154"/>
  <c r="H196" i="154"/>
  <c r="H197" i="154"/>
  <c r="H198" i="154"/>
  <c r="H199" i="154"/>
  <c r="H200" i="154"/>
  <c r="H201" i="154"/>
  <c r="H202" i="154"/>
  <c r="H203" i="154"/>
  <c r="H204" i="154"/>
  <c r="H205" i="154"/>
  <c r="H206" i="154"/>
  <c r="H207" i="154"/>
  <c r="H208" i="154"/>
  <c r="H209" i="154"/>
  <c r="H210" i="154"/>
  <c r="H211" i="154"/>
  <c r="H212" i="154"/>
  <c r="H213" i="154"/>
  <c r="H214" i="154"/>
  <c r="H215" i="154"/>
  <c r="H216" i="154"/>
  <c r="H217" i="154"/>
  <c r="H218" i="154"/>
  <c r="H219" i="154"/>
  <c r="H220" i="154"/>
  <c r="H221" i="154"/>
  <c r="H222" i="154"/>
  <c r="H223" i="154"/>
  <c r="H224" i="154"/>
  <c r="H225" i="154"/>
  <c r="H226" i="154"/>
  <c r="H227" i="154"/>
  <c r="H228" i="154"/>
  <c r="H229" i="154"/>
  <c r="H230" i="154"/>
  <c r="H231" i="154"/>
  <c r="H232" i="154"/>
  <c r="H233" i="154"/>
  <c r="H234" i="154"/>
  <c r="H235" i="154"/>
  <c r="H236" i="154"/>
  <c r="H237" i="154"/>
  <c r="H238" i="154"/>
  <c r="H239" i="154"/>
  <c r="H240" i="154"/>
  <c r="H241" i="154"/>
  <c r="H242" i="154"/>
  <c r="H243" i="154"/>
  <c r="H244" i="154"/>
  <c r="H245" i="154"/>
  <c r="H246" i="154"/>
  <c r="H247" i="154"/>
  <c r="H248" i="154"/>
  <c r="H249" i="154"/>
  <c r="H250" i="154"/>
  <c r="H251" i="154"/>
  <c r="H252" i="154"/>
  <c r="H253" i="154"/>
  <c r="H254" i="154"/>
  <c r="H255" i="154"/>
  <c r="H256" i="154"/>
  <c r="H257" i="154"/>
  <c r="H258" i="154"/>
  <c r="H259" i="154"/>
  <c r="H260" i="154"/>
  <c r="H261" i="154"/>
  <c r="H262" i="154"/>
  <c r="H263" i="154"/>
  <c r="H264" i="154"/>
  <c r="H265" i="154"/>
  <c r="H266" i="154"/>
  <c r="H267" i="154"/>
  <c r="H268" i="154"/>
  <c r="H269" i="154"/>
  <c r="H270" i="154"/>
  <c r="H271" i="154"/>
  <c r="H272" i="154"/>
  <c r="H273" i="154"/>
  <c r="H274" i="154"/>
  <c r="H275" i="154"/>
  <c r="H276" i="154"/>
  <c r="H277" i="154"/>
  <c r="H278" i="154"/>
  <c r="H279" i="154"/>
  <c r="H280" i="154"/>
  <c r="H281" i="154"/>
  <c r="H282" i="154"/>
  <c r="H283" i="154"/>
  <c r="H284" i="154"/>
  <c r="H285" i="154"/>
  <c r="H286" i="154"/>
  <c r="H287" i="154"/>
  <c r="H288" i="154"/>
  <c r="H289" i="154"/>
  <c r="H290" i="154"/>
  <c r="H291" i="154"/>
  <c r="H292" i="154"/>
  <c r="H293" i="154"/>
  <c r="H294" i="154"/>
  <c r="H295" i="154"/>
  <c r="H296" i="154"/>
  <c r="H297" i="154"/>
  <c r="H298" i="154"/>
  <c r="H299" i="154"/>
  <c r="H300" i="154"/>
  <c r="H301" i="154"/>
  <c r="H302" i="154"/>
  <c r="H303" i="154"/>
  <c r="H304" i="154"/>
  <c r="H305" i="154"/>
  <c r="H306" i="154"/>
  <c r="H307" i="154"/>
  <c r="H308" i="154"/>
  <c r="H309" i="154"/>
  <c r="H310" i="154"/>
  <c r="H311" i="154"/>
  <c r="H312" i="154"/>
  <c r="H313" i="154"/>
  <c r="H314" i="154"/>
  <c r="H315" i="154"/>
  <c r="H316" i="154"/>
  <c r="H317" i="154"/>
  <c r="H318" i="154"/>
  <c r="H319" i="154"/>
  <c r="H320" i="154"/>
  <c r="H321" i="154"/>
  <c r="H322" i="154"/>
  <c r="H387" i="154"/>
  <c r="H388" i="154"/>
  <c r="H389" i="154"/>
  <c r="H390" i="154"/>
  <c r="H391" i="154"/>
  <c r="H392" i="154"/>
  <c r="H393" i="154"/>
  <c r="H394" i="154"/>
  <c r="H395" i="154"/>
  <c r="H396" i="154"/>
  <c r="H397" i="154"/>
  <c r="H398" i="154"/>
  <c r="H399" i="154"/>
  <c r="H400" i="154"/>
  <c r="H401" i="154"/>
  <c r="H402" i="154"/>
  <c r="H403" i="154"/>
  <c r="H404" i="154"/>
  <c r="H405" i="154"/>
  <c r="H406" i="154"/>
  <c r="H407" i="154"/>
  <c r="H408" i="154"/>
  <c r="H409" i="154"/>
  <c r="H410" i="154"/>
  <c r="H411" i="154"/>
  <c r="H412" i="154"/>
  <c r="H413" i="154"/>
  <c r="H414" i="154"/>
  <c r="H415" i="154"/>
  <c r="H416" i="154"/>
  <c r="H417" i="154"/>
  <c r="H418" i="154"/>
  <c r="H419" i="154"/>
  <c r="H420" i="154"/>
  <c r="H421" i="154"/>
  <c r="H422" i="154"/>
  <c r="H423" i="154"/>
  <c r="H424" i="154"/>
  <c r="H425" i="154"/>
  <c r="H426" i="154"/>
  <c r="H427" i="154"/>
  <c r="H428" i="154"/>
  <c r="H429" i="154"/>
  <c r="H430" i="154"/>
  <c r="H431" i="154"/>
  <c r="H432" i="154"/>
  <c r="H433" i="154"/>
  <c r="H434" i="154"/>
  <c r="H435" i="154"/>
  <c r="H436" i="154"/>
  <c r="H437" i="154"/>
  <c r="H438" i="154"/>
  <c r="H439" i="154"/>
  <c r="H440" i="154"/>
  <c r="H441" i="154"/>
  <c r="H442" i="154"/>
  <c r="H443" i="154"/>
  <c r="H444" i="154"/>
  <c r="H445" i="154"/>
  <c r="H446" i="154"/>
  <c r="H447" i="154"/>
  <c r="H448" i="154"/>
  <c r="H449" i="154"/>
  <c r="H450" i="154"/>
  <c r="H451" i="154"/>
  <c r="H452" i="154"/>
  <c r="H453" i="154"/>
  <c r="H454" i="154"/>
  <c r="H455" i="154"/>
  <c r="H456" i="154"/>
  <c r="H457" i="154"/>
  <c r="H458" i="154"/>
  <c r="H459" i="154"/>
  <c r="H460" i="154"/>
  <c r="H461" i="154"/>
  <c r="H462" i="154"/>
  <c r="H463" i="154"/>
  <c r="H464" i="154"/>
  <c r="H465" i="154"/>
  <c r="H466" i="154"/>
  <c r="H467" i="154"/>
  <c r="H468" i="154"/>
  <c r="H469" i="154"/>
  <c r="H470" i="154"/>
  <c r="H471" i="154"/>
  <c r="H472" i="154"/>
  <c r="H473" i="154"/>
  <c r="H474" i="154"/>
  <c r="H475" i="154"/>
  <c r="H476" i="154"/>
  <c r="H477" i="154"/>
  <c r="H478" i="154"/>
  <c r="H479" i="154"/>
  <c r="H480" i="154"/>
  <c r="H481" i="154"/>
  <c r="H482" i="154"/>
  <c r="H483" i="154"/>
  <c r="H484" i="154"/>
  <c r="H485" i="154"/>
  <c r="H486" i="154"/>
  <c r="H487" i="154"/>
  <c r="H488" i="154"/>
  <c r="H489" i="154"/>
  <c r="H490" i="154"/>
  <c r="H491" i="154"/>
  <c r="H492" i="154"/>
  <c r="H493" i="154"/>
  <c r="H494" i="154"/>
  <c r="H495" i="154"/>
  <c r="H496" i="154"/>
  <c r="H497" i="154"/>
  <c r="H498" i="154"/>
  <c r="H499" i="154"/>
  <c r="H500" i="154"/>
  <c r="H501" i="154"/>
  <c r="H502" i="154"/>
  <c r="H503" i="154"/>
  <c r="H504" i="154"/>
  <c r="H505" i="154"/>
  <c r="H506" i="154"/>
  <c r="H507" i="154"/>
  <c r="H508" i="154"/>
  <c r="H509" i="154"/>
  <c r="H510" i="154"/>
  <c r="H511" i="154"/>
  <c r="H512" i="154"/>
  <c r="H513" i="154"/>
  <c r="H514" i="154"/>
  <c r="H547" i="154"/>
  <c r="H548" i="154"/>
  <c r="H549" i="154"/>
  <c r="H550" i="154"/>
  <c r="H551" i="154"/>
  <c r="H552" i="154"/>
  <c r="H553" i="154"/>
  <c r="H554" i="154"/>
  <c r="H555" i="154"/>
  <c r="H556" i="154"/>
  <c r="H557" i="154"/>
  <c r="H558" i="154"/>
  <c r="H559" i="154"/>
  <c r="H560" i="154"/>
  <c r="H561" i="154"/>
  <c r="H562" i="154"/>
  <c r="H563" i="154"/>
  <c r="H564" i="154"/>
  <c r="H565" i="154"/>
  <c r="H566" i="154"/>
  <c r="H567" i="154"/>
  <c r="H568" i="154"/>
  <c r="H569" i="154"/>
  <c r="H570" i="154"/>
  <c r="H571" i="154"/>
  <c r="H572" i="154"/>
  <c r="H573" i="154"/>
  <c r="H574" i="154"/>
  <c r="H575" i="154"/>
  <c r="H576" i="154"/>
  <c r="H577" i="154"/>
  <c r="H578" i="154"/>
  <c r="H579" i="154"/>
  <c r="H580" i="154"/>
  <c r="H581" i="154"/>
  <c r="H582" i="154"/>
  <c r="H583" i="154"/>
  <c r="H584" i="154"/>
  <c r="H585" i="154"/>
  <c r="H586" i="154"/>
  <c r="H587" i="154"/>
  <c r="H588" i="154"/>
  <c r="H589" i="154"/>
  <c r="H590" i="154"/>
  <c r="H591" i="154"/>
  <c r="H592" i="154"/>
  <c r="H593" i="154"/>
  <c r="H594" i="154"/>
  <c r="H595" i="154"/>
  <c r="H596" i="154"/>
  <c r="H597" i="154"/>
  <c r="H598" i="154"/>
  <c r="H599" i="154"/>
  <c r="H600" i="154"/>
  <c r="H601" i="154"/>
  <c r="H602" i="154"/>
  <c r="H603" i="154"/>
  <c r="H604" i="154"/>
  <c r="H605" i="154"/>
  <c r="H606" i="154"/>
  <c r="H607" i="154"/>
  <c r="H608" i="154"/>
  <c r="H609" i="154"/>
  <c r="H610" i="154"/>
  <c r="H611" i="154"/>
  <c r="H612" i="154"/>
  <c r="H613" i="154"/>
  <c r="H614" i="154"/>
  <c r="H615" i="154"/>
  <c r="H616" i="154"/>
  <c r="H617" i="154"/>
  <c r="H618" i="154"/>
  <c r="H619" i="154"/>
  <c r="H620" i="154"/>
  <c r="H621" i="154"/>
  <c r="H622" i="154"/>
  <c r="H623" i="154"/>
  <c r="H624" i="154"/>
  <c r="H625" i="154"/>
  <c r="H626" i="154"/>
  <c r="H627" i="154"/>
  <c r="H628" i="154"/>
  <c r="H629" i="154"/>
  <c r="H630" i="154"/>
  <c r="H631" i="154"/>
  <c r="H632" i="154"/>
  <c r="H633" i="154"/>
  <c r="H634" i="154"/>
  <c r="H635" i="154"/>
  <c r="H636" i="154"/>
  <c r="H637" i="154"/>
  <c r="H638" i="154"/>
  <c r="H639" i="154"/>
  <c r="H640" i="154"/>
  <c r="H641" i="154"/>
  <c r="H642" i="154"/>
  <c r="H643" i="154"/>
  <c r="H644" i="154"/>
  <c r="H645" i="154"/>
  <c r="H646" i="154"/>
  <c r="H647" i="154"/>
  <c r="H648" i="154"/>
  <c r="H649" i="154"/>
  <c r="H650" i="154"/>
  <c r="H651" i="154"/>
  <c r="H652" i="154"/>
  <c r="H653" i="154"/>
  <c r="H654" i="154"/>
  <c r="H655" i="154"/>
  <c r="H656" i="154"/>
  <c r="H657" i="154"/>
  <c r="H658" i="154"/>
  <c r="H659" i="154"/>
  <c r="H660" i="154"/>
  <c r="H661" i="154"/>
  <c r="H662" i="154"/>
  <c r="H663" i="154"/>
  <c r="H664" i="154"/>
  <c r="H665" i="154"/>
  <c r="H666" i="154"/>
  <c r="H667" i="154"/>
  <c r="H668" i="154"/>
  <c r="H669" i="154"/>
  <c r="H670" i="154"/>
  <c r="H671" i="154"/>
  <c r="H672" i="154"/>
  <c r="H673" i="154"/>
  <c r="H674" i="154"/>
  <c r="H707" i="154"/>
  <c r="H708" i="154"/>
  <c r="H709" i="154"/>
  <c r="H710" i="154"/>
  <c r="H711" i="154"/>
  <c r="H712" i="154"/>
  <c r="H713" i="154"/>
  <c r="H714" i="154"/>
  <c r="H715" i="154"/>
  <c r="H716" i="154"/>
  <c r="H717" i="154"/>
  <c r="H718" i="154"/>
  <c r="H719" i="154"/>
  <c r="H720" i="154"/>
  <c r="H721" i="154"/>
  <c r="H722" i="154"/>
  <c r="H723" i="154"/>
  <c r="H724" i="154"/>
  <c r="H725" i="154"/>
  <c r="H726" i="154"/>
  <c r="H727" i="154"/>
  <c r="H728" i="154"/>
  <c r="H729" i="154"/>
  <c r="H730" i="154"/>
  <c r="H731" i="154"/>
  <c r="H732" i="154"/>
  <c r="H733" i="154"/>
  <c r="H734" i="154"/>
  <c r="H735" i="154"/>
  <c r="H736" i="154"/>
  <c r="H737" i="154"/>
  <c r="H738" i="154"/>
  <c r="H739" i="154"/>
  <c r="H740" i="154"/>
  <c r="H741" i="154"/>
  <c r="H742" i="154"/>
  <c r="H743" i="154"/>
  <c r="H744" i="154"/>
  <c r="H745" i="154"/>
  <c r="H746" i="154"/>
  <c r="H747" i="154"/>
  <c r="H748" i="154"/>
  <c r="H749" i="154"/>
  <c r="H750" i="154"/>
  <c r="H751" i="154"/>
  <c r="H752" i="154"/>
  <c r="H753" i="154"/>
  <c r="H754" i="154"/>
  <c r="H755" i="154"/>
  <c r="H756" i="154"/>
  <c r="H757" i="154"/>
  <c r="H758" i="154"/>
  <c r="H759" i="154"/>
  <c r="H760" i="154"/>
  <c r="H761" i="154"/>
  <c r="H762" i="154"/>
  <c r="H763" i="154"/>
  <c r="H764" i="154"/>
  <c r="H765" i="154"/>
  <c r="H766" i="154"/>
  <c r="H767" i="154"/>
  <c r="H768" i="154"/>
  <c r="H769" i="154"/>
  <c r="H770" i="154"/>
  <c r="H3" i="154"/>
  <c r="F3" i="154"/>
  <c r="G40" i="141"/>
  <c r="J42" i="143"/>
  <c r="K42" i="143"/>
  <c r="L42" i="143"/>
  <c r="M42" i="143"/>
  <c r="N42" i="143"/>
  <c r="O42" i="143"/>
  <c r="P42" i="143"/>
  <c r="Q42" i="143"/>
  <c r="R42" i="143"/>
  <c r="S42" i="143"/>
  <c r="T42" i="143"/>
  <c r="U42" i="143"/>
  <c r="V42" i="143"/>
  <c r="W42" i="143"/>
  <c r="X42" i="143"/>
  <c r="Y42" i="143"/>
  <c r="Z42" i="143"/>
  <c r="AA42" i="143"/>
  <c r="AB42" i="143"/>
  <c r="AC42" i="143"/>
  <c r="AD42" i="143"/>
  <c r="AE42" i="143"/>
  <c r="AF42" i="143"/>
  <c r="AG42" i="143"/>
  <c r="AH42" i="143"/>
  <c r="AI42" i="143"/>
  <c r="AJ42" i="143"/>
  <c r="AK42" i="143"/>
  <c r="AL42" i="143"/>
  <c r="AM42" i="143"/>
  <c r="AN42" i="143"/>
  <c r="AO42" i="143"/>
  <c r="AP42" i="143"/>
  <c r="AQ42" i="143"/>
  <c r="AR42" i="143"/>
  <c r="AS42" i="143"/>
  <c r="AT42" i="143"/>
  <c r="AU42" i="143"/>
  <c r="I42" i="143"/>
  <c r="I43" i="143"/>
  <c r="I41" i="143"/>
  <c r="A42" i="143"/>
  <c r="G2" i="47"/>
  <c r="H2" i="47"/>
  <c r="I2" i="47"/>
  <c r="J2" i="47"/>
  <c r="K2" i="47"/>
  <c r="L2" i="47"/>
  <c r="M2" i="47"/>
  <c r="N2" i="47"/>
  <c r="O2" i="47"/>
  <c r="P2" i="47"/>
  <c r="Q2" i="47"/>
  <c r="R2" i="47"/>
  <c r="S2" i="47"/>
  <c r="T2" i="47"/>
  <c r="U2" i="47"/>
  <c r="V2" i="47"/>
  <c r="W2" i="47"/>
  <c r="X2" i="47"/>
  <c r="Y2" i="47"/>
  <c r="Z2" i="47"/>
  <c r="AA2" i="47"/>
  <c r="AB2" i="47"/>
  <c r="AC2" i="47"/>
  <c r="AD2" i="47"/>
  <c r="AE2" i="47"/>
  <c r="AF2" i="47"/>
  <c r="AG2" i="47"/>
  <c r="AH2" i="47"/>
  <c r="AI2" i="47"/>
  <c r="AJ2" i="47"/>
  <c r="AK2" i="47"/>
  <c r="AL2" i="47"/>
  <c r="AM2" i="47"/>
  <c r="AN2" i="47"/>
  <c r="AO2" i="47"/>
  <c r="AP2" i="47"/>
  <c r="AQ2" i="47"/>
  <c r="AR2" i="47"/>
  <c r="F2" i="47"/>
  <c r="E2" i="47"/>
  <c r="B2" i="47"/>
  <c r="D4" i="65"/>
  <c r="E4" i="65"/>
  <c r="D5" i="65"/>
  <c r="E5" i="65"/>
  <c r="D6" i="65"/>
  <c r="E6" i="65"/>
  <c r="D7" i="65"/>
  <c r="E7" i="65"/>
  <c r="D8" i="65"/>
  <c r="E8" i="65"/>
  <c r="D9" i="65"/>
  <c r="E9" i="65"/>
  <c r="D10" i="65"/>
  <c r="E10" i="65"/>
  <c r="D11" i="65"/>
  <c r="E11" i="65"/>
  <c r="D12" i="65"/>
  <c r="E12" i="65"/>
  <c r="D13" i="65"/>
  <c r="E13" i="65"/>
  <c r="D14" i="65"/>
  <c r="E14" i="65"/>
  <c r="D15" i="65"/>
  <c r="E15" i="65"/>
  <c r="D16" i="65"/>
  <c r="E16" i="65"/>
  <c r="D17" i="65"/>
  <c r="E17" i="65"/>
  <c r="D18" i="65"/>
  <c r="E18" i="65"/>
  <c r="D20" i="65"/>
  <c r="E20" i="65"/>
  <c r="D21" i="65"/>
  <c r="E21" i="65"/>
  <c r="D22" i="65"/>
  <c r="E22" i="65"/>
  <c r="D23" i="65"/>
  <c r="E23" i="65"/>
  <c r="D24" i="65"/>
  <c r="E24" i="65"/>
  <c r="D25" i="65"/>
  <c r="E25" i="65"/>
  <c r="D26" i="65"/>
  <c r="E26" i="65"/>
  <c r="D27" i="65"/>
  <c r="E27" i="65"/>
  <c r="E3" i="65"/>
  <c r="D3" i="65"/>
  <c r="D3" i="152" s="1"/>
  <c r="D4" i="64"/>
  <c r="E4" i="64"/>
  <c r="D5" i="64"/>
  <c r="E5" i="64"/>
  <c r="D6" i="64"/>
  <c r="E6" i="64"/>
  <c r="D7" i="64"/>
  <c r="E7" i="64"/>
  <c r="D8" i="64"/>
  <c r="E8" i="64"/>
  <c r="D9" i="64"/>
  <c r="E9" i="64"/>
  <c r="D10" i="64"/>
  <c r="E10" i="64"/>
  <c r="D11" i="64"/>
  <c r="E11" i="64"/>
  <c r="D12" i="64"/>
  <c r="E12" i="64"/>
  <c r="D13" i="64"/>
  <c r="E13" i="64"/>
  <c r="D14" i="64"/>
  <c r="E14" i="64"/>
  <c r="D15" i="64"/>
  <c r="E15" i="64"/>
  <c r="D16" i="64"/>
  <c r="E16" i="64"/>
  <c r="D17" i="64"/>
  <c r="E17" i="64"/>
  <c r="D18" i="64"/>
  <c r="E18" i="64"/>
  <c r="D19" i="64"/>
  <c r="E19" i="64"/>
  <c r="D20" i="64"/>
  <c r="E20" i="64"/>
  <c r="D21" i="64"/>
  <c r="E21" i="64"/>
  <c r="D22" i="64"/>
  <c r="E22" i="64"/>
  <c r="D23" i="64"/>
  <c r="E23" i="64"/>
  <c r="D24" i="64"/>
  <c r="E24" i="64"/>
  <c r="D25" i="64"/>
  <c r="E25" i="64"/>
  <c r="D26" i="64"/>
  <c r="E26" i="64"/>
  <c r="D27" i="64"/>
  <c r="E27" i="64"/>
  <c r="E3" i="64"/>
  <c r="D3" i="64"/>
  <c r="D4" i="63"/>
  <c r="E4" i="63"/>
  <c r="D5" i="63"/>
  <c r="E5" i="63"/>
  <c r="D6" i="63"/>
  <c r="E6" i="63"/>
  <c r="D7" i="63"/>
  <c r="E7" i="63"/>
  <c r="D8" i="63"/>
  <c r="E8" i="63"/>
  <c r="D9" i="63"/>
  <c r="E9" i="63"/>
  <c r="D10" i="63"/>
  <c r="E10" i="63"/>
  <c r="D11" i="63"/>
  <c r="E11" i="63"/>
  <c r="D12" i="63"/>
  <c r="E12" i="63"/>
  <c r="D13" i="63"/>
  <c r="E13" i="63"/>
  <c r="D14" i="63"/>
  <c r="E14" i="63"/>
  <c r="D15" i="63"/>
  <c r="E15" i="63"/>
  <c r="D16" i="63"/>
  <c r="E16" i="63"/>
  <c r="D17" i="63"/>
  <c r="E17" i="63"/>
  <c r="D18" i="63"/>
  <c r="E18" i="63"/>
  <c r="D19" i="63"/>
  <c r="E19" i="63"/>
  <c r="D20" i="63"/>
  <c r="E20" i="63"/>
  <c r="D21" i="63"/>
  <c r="E21" i="63"/>
  <c r="D22" i="63"/>
  <c r="E22" i="63"/>
  <c r="D23" i="63"/>
  <c r="E23" i="63"/>
  <c r="D24" i="63"/>
  <c r="E24" i="63"/>
  <c r="D25" i="63"/>
  <c r="E25" i="63"/>
  <c r="D26" i="63"/>
  <c r="E26" i="63"/>
  <c r="D27" i="63"/>
  <c r="E27" i="63"/>
  <c r="E3" i="63"/>
  <c r="D3" i="63"/>
  <c r="E4" i="67"/>
  <c r="E5" i="67"/>
  <c r="E6" i="67"/>
  <c r="E7" i="67"/>
  <c r="E8" i="67"/>
  <c r="E9" i="67"/>
  <c r="E10" i="67"/>
  <c r="E11" i="67"/>
  <c r="E12" i="67"/>
  <c r="E13" i="67"/>
  <c r="E14" i="67"/>
  <c r="E15" i="67"/>
  <c r="E16" i="67"/>
  <c r="E17" i="67"/>
  <c r="E18" i="67"/>
  <c r="E19" i="67"/>
  <c r="E20" i="67"/>
  <c r="E21" i="67"/>
  <c r="E22" i="67"/>
  <c r="E23" i="67"/>
  <c r="E24" i="67"/>
  <c r="E25" i="67"/>
  <c r="E26" i="67"/>
  <c r="E27" i="67"/>
  <c r="E3" i="67"/>
  <c r="D4" i="67"/>
  <c r="D5" i="67"/>
  <c r="D6" i="67"/>
  <c r="D7" i="67"/>
  <c r="D8" i="67"/>
  <c r="D9" i="67"/>
  <c r="D10" i="67"/>
  <c r="D11" i="67"/>
  <c r="D12" i="67"/>
  <c r="D13" i="67"/>
  <c r="D14" i="67"/>
  <c r="D15" i="67"/>
  <c r="D16" i="67"/>
  <c r="D17" i="67"/>
  <c r="D18" i="67"/>
  <c r="D19" i="67"/>
  <c r="D20" i="67"/>
  <c r="D21" i="67"/>
  <c r="D22" i="67"/>
  <c r="D23" i="67"/>
  <c r="D24" i="67"/>
  <c r="D25" i="67"/>
  <c r="D26" i="67"/>
  <c r="D27" i="67"/>
  <c r="D3" i="67"/>
  <c r="J31" i="143"/>
  <c r="K31" i="143"/>
  <c r="L31" i="143"/>
  <c r="M31" i="143"/>
  <c r="N31" i="143"/>
  <c r="O31" i="143"/>
  <c r="P31" i="143"/>
  <c r="Q31" i="143"/>
  <c r="R31" i="143"/>
  <c r="S31" i="143"/>
  <c r="T31" i="143"/>
  <c r="U31" i="143"/>
  <c r="V31" i="143"/>
  <c r="W31" i="143"/>
  <c r="X31" i="143"/>
  <c r="Y31" i="143"/>
  <c r="Z31" i="143"/>
  <c r="AA31" i="143"/>
  <c r="AB31" i="143"/>
  <c r="AC31" i="143"/>
  <c r="AD31" i="143"/>
  <c r="AE31" i="143"/>
  <c r="AF31" i="143"/>
  <c r="AG31" i="143"/>
  <c r="AH31" i="143"/>
  <c r="AI31" i="143"/>
  <c r="AJ31" i="143"/>
  <c r="AK31" i="143"/>
  <c r="AL31" i="143"/>
  <c r="AM31" i="143"/>
  <c r="AN31" i="143"/>
  <c r="AO31" i="143"/>
  <c r="AP31" i="143"/>
  <c r="AQ31" i="143"/>
  <c r="AR31" i="143"/>
  <c r="AS31" i="143"/>
  <c r="AT31" i="143"/>
  <c r="AU31" i="143"/>
  <c r="J32" i="143"/>
  <c r="K32" i="143"/>
  <c r="L32" i="143"/>
  <c r="M32" i="143"/>
  <c r="N32" i="143"/>
  <c r="O32" i="143"/>
  <c r="P32" i="143"/>
  <c r="Q32" i="143"/>
  <c r="R32" i="143"/>
  <c r="S32" i="143"/>
  <c r="T32" i="143"/>
  <c r="U32" i="143"/>
  <c r="V32" i="143"/>
  <c r="W32" i="143"/>
  <c r="X32" i="143"/>
  <c r="Y32" i="143"/>
  <c r="Z32" i="143"/>
  <c r="AA32" i="143"/>
  <c r="AB32" i="143"/>
  <c r="AC32" i="143"/>
  <c r="AD32" i="143"/>
  <c r="AE32" i="143"/>
  <c r="AF32" i="143"/>
  <c r="AG32" i="143"/>
  <c r="AH32" i="143"/>
  <c r="AI32" i="143"/>
  <c r="AJ32" i="143"/>
  <c r="AK32" i="143"/>
  <c r="AL32" i="143"/>
  <c r="AM32" i="143"/>
  <c r="AN32" i="143"/>
  <c r="AO32" i="143"/>
  <c r="AP32" i="143"/>
  <c r="AQ32" i="143"/>
  <c r="AR32" i="143"/>
  <c r="AS32" i="143"/>
  <c r="AT32" i="143"/>
  <c r="AU32" i="143"/>
  <c r="J33" i="143"/>
  <c r="K33" i="143"/>
  <c r="L33" i="143"/>
  <c r="M33" i="143"/>
  <c r="N33" i="143"/>
  <c r="O33" i="143"/>
  <c r="P33" i="143"/>
  <c r="Q33" i="143"/>
  <c r="R33" i="143"/>
  <c r="S33" i="143"/>
  <c r="T33" i="143"/>
  <c r="U33" i="143"/>
  <c r="V33" i="143"/>
  <c r="W33" i="143"/>
  <c r="X33" i="143"/>
  <c r="Y33" i="143"/>
  <c r="Z33" i="143"/>
  <c r="AA33" i="143"/>
  <c r="AB33" i="143"/>
  <c r="AC33" i="143"/>
  <c r="AD33" i="143"/>
  <c r="AE33" i="143"/>
  <c r="AF33" i="143"/>
  <c r="AG33" i="143"/>
  <c r="AH33" i="143"/>
  <c r="AI33" i="143"/>
  <c r="AJ33" i="143"/>
  <c r="AK33" i="143"/>
  <c r="AL33" i="143"/>
  <c r="AM33" i="143"/>
  <c r="AN33" i="143"/>
  <c r="AO33" i="143"/>
  <c r="AP33" i="143"/>
  <c r="AQ33" i="143"/>
  <c r="AR33" i="143"/>
  <c r="AS33" i="143"/>
  <c r="AT33" i="143"/>
  <c r="AU33" i="143"/>
  <c r="J35" i="143"/>
  <c r="K35" i="143"/>
  <c r="L35" i="143"/>
  <c r="M35" i="143"/>
  <c r="N35" i="143"/>
  <c r="O35" i="143"/>
  <c r="P35" i="143"/>
  <c r="Q35" i="143"/>
  <c r="R35" i="143"/>
  <c r="S35" i="143"/>
  <c r="T35" i="143"/>
  <c r="U35" i="143"/>
  <c r="V35" i="143"/>
  <c r="W35" i="143"/>
  <c r="X35" i="143"/>
  <c r="Y35" i="143"/>
  <c r="Z35" i="143"/>
  <c r="AA35" i="143"/>
  <c r="AB35" i="143"/>
  <c r="AC35" i="143"/>
  <c r="AD35" i="143"/>
  <c r="AE35" i="143"/>
  <c r="AF35" i="143"/>
  <c r="AG35" i="143"/>
  <c r="AH35" i="143"/>
  <c r="AI35" i="143"/>
  <c r="AJ35" i="143"/>
  <c r="AK35" i="143"/>
  <c r="AL35" i="143"/>
  <c r="AM35" i="143"/>
  <c r="AN35" i="143"/>
  <c r="AO35" i="143"/>
  <c r="AP35" i="143"/>
  <c r="AQ35" i="143"/>
  <c r="AR35" i="143"/>
  <c r="AS35" i="143"/>
  <c r="AT35" i="143"/>
  <c r="AU35" i="143"/>
  <c r="J36" i="143"/>
  <c r="K36" i="143"/>
  <c r="L36" i="143"/>
  <c r="M36" i="143"/>
  <c r="N36" i="143"/>
  <c r="O36" i="143"/>
  <c r="P36" i="143"/>
  <c r="Q36" i="143"/>
  <c r="R36" i="143"/>
  <c r="S36" i="143"/>
  <c r="T36" i="143"/>
  <c r="U36" i="143"/>
  <c r="V36" i="143"/>
  <c r="W36" i="143"/>
  <c r="X36" i="143"/>
  <c r="Y36" i="143"/>
  <c r="Z36" i="143"/>
  <c r="AA36" i="143"/>
  <c r="AB36" i="143"/>
  <c r="AC36" i="143"/>
  <c r="AD36" i="143"/>
  <c r="AE36" i="143"/>
  <c r="AF36" i="143"/>
  <c r="AG36" i="143"/>
  <c r="AH36" i="143"/>
  <c r="AI36" i="143"/>
  <c r="AJ36" i="143"/>
  <c r="AK36" i="143"/>
  <c r="AL36" i="143"/>
  <c r="AM36" i="143"/>
  <c r="AN36" i="143"/>
  <c r="AO36" i="143"/>
  <c r="AP36" i="143"/>
  <c r="AQ36" i="143"/>
  <c r="AR36" i="143"/>
  <c r="AS36" i="143"/>
  <c r="AT36" i="143"/>
  <c r="AU36" i="143"/>
  <c r="J38" i="143"/>
  <c r="K38" i="143"/>
  <c r="L38" i="143"/>
  <c r="M38" i="143"/>
  <c r="N38" i="143"/>
  <c r="O38" i="143"/>
  <c r="P38" i="143"/>
  <c r="Q38" i="143"/>
  <c r="R38" i="143"/>
  <c r="S38" i="143"/>
  <c r="T38" i="143"/>
  <c r="U38" i="143"/>
  <c r="V38" i="143"/>
  <c r="W38" i="143"/>
  <c r="X38" i="143"/>
  <c r="Y38" i="143"/>
  <c r="Z38" i="143"/>
  <c r="AA38" i="143"/>
  <c r="AB38" i="143"/>
  <c r="AC38" i="143"/>
  <c r="AD38" i="143"/>
  <c r="AE38" i="143"/>
  <c r="AF38" i="143"/>
  <c r="AG38" i="143"/>
  <c r="AH38" i="143"/>
  <c r="AI38" i="143"/>
  <c r="AJ38" i="143"/>
  <c r="AK38" i="143"/>
  <c r="AL38" i="143"/>
  <c r="AM38" i="143"/>
  <c r="AN38" i="143"/>
  <c r="AO38" i="143"/>
  <c r="AP38" i="143"/>
  <c r="AQ38" i="143"/>
  <c r="AR38" i="143"/>
  <c r="AS38" i="143"/>
  <c r="AT38" i="143"/>
  <c r="AU38" i="143"/>
  <c r="J39" i="143"/>
  <c r="K39" i="143"/>
  <c r="L39" i="143"/>
  <c r="M39" i="143"/>
  <c r="N39" i="143"/>
  <c r="O39" i="143"/>
  <c r="P39" i="143"/>
  <c r="Q39" i="143"/>
  <c r="R39" i="143"/>
  <c r="S39" i="143"/>
  <c r="T39" i="143"/>
  <c r="U39" i="143"/>
  <c r="V39" i="143"/>
  <c r="W39" i="143"/>
  <c r="X39" i="143"/>
  <c r="Y39" i="143"/>
  <c r="Z39" i="143"/>
  <c r="AA39" i="143"/>
  <c r="AB39" i="143"/>
  <c r="AC39" i="143"/>
  <c r="AD39" i="143"/>
  <c r="AE39" i="143"/>
  <c r="AF39" i="143"/>
  <c r="AG39" i="143"/>
  <c r="AH39" i="143"/>
  <c r="AI39" i="143"/>
  <c r="AJ39" i="143"/>
  <c r="AK39" i="143"/>
  <c r="AL39" i="143"/>
  <c r="AM39" i="143"/>
  <c r="AN39" i="143"/>
  <c r="AO39" i="143"/>
  <c r="AP39" i="143"/>
  <c r="AQ39" i="143"/>
  <c r="AR39" i="143"/>
  <c r="AS39" i="143"/>
  <c r="AT39" i="143"/>
  <c r="AU39" i="143"/>
  <c r="J40" i="143"/>
  <c r="K40" i="143"/>
  <c r="L40" i="143"/>
  <c r="M40" i="143"/>
  <c r="N40" i="143"/>
  <c r="O40" i="143"/>
  <c r="P40" i="143"/>
  <c r="Q40" i="143"/>
  <c r="R40" i="143"/>
  <c r="S40" i="143"/>
  <c r="T40" i="143"/>
  <c r="U40" i="143"/>
  <c r="V40" i="143"/>
  <c r="W40" i="143"/>
  <c r="X40" i="143"/>
  <c r="Y40" i="143"/>
  <c r="Z40" i="143"/>
  <c r="AA40" i="143"/>
  <c r="AB40" i="143"/>
  <c r="AC40" i="143"/>
  <c r="AD40" i="143"/>
  <c r="AE40" i="143"/>
  <c r="AF40" i="143"/>
  <c r="AG40" i="143"/>
  <c r="AH40" i="143"/>
  <c r="AI40" i="143"/>
  <c r="AJ40" i="143"/>
  <c r="AK40" i="143"/>
  <c r="AL40" i="143"/>
  <c r="AM40" i="143"/>
  <c r="AN40" i="143"/>
  <c r="AO40" i="143"/>
  <c r="AP40" i="143"/>
  <c r="AQ40" i="143"/>
  <c r="AR40" i="143"/>
  <c r="AS40" i="143"/>
  <c r="AT40" i="143"/>
  <c r="AU40" i="143"/>
  <c r="J41" i="143"/>
  <c r="K41" i="143"/>
  <c r="L41" i="143"/>
  <c r="M41" i="143"/>
  <c r="N41" i="143"/>
  <c r="O41" i="143"/>
  <c r="P41" i="143"/>
  <c r="Q41" i="143"/>
  <c r="R41" i="143"/>
  <c r="S41" i="143"/>
  <c r="T41" i="143"/>
  <c r="U41" i="143"/>
  <c r="V41" i="143"/>
  <c r="W41" i="143"/>
  <c r="X41" i="143"/>
  <c r="Y41" i="143"/>
  <c r="Z41" i="143"/>
  <c r="AA41" i="143"/>
  <c r="AB41" i="143"/>
  <c r="AC41" i="143"/>
  <c r="AD41" i="143"/>
  <c r="AE41" i="143"/>
  <c r="AF41" i="143"/>
  <c r="AG41" i="143"/>
  <c r="AH41" i="143"/>
  <c r="AI41" i="143"/>
  <c r="AJ41" i="143"/>
  <c r="AK41" i="143"/>
  <c r="AL41" i="143"/>
  <c r="AM41" i="143"/>
  <c r="AN41" i="143"/>
  <c r="AO41" i="143"/>
  <c r="AP41" i="143"/>
  <c r="AQ41" i="143"/>
  <c r="AR41" i="143"/>
  <c r="AS41" i="143"/>
  <c r="AT41" i="143"/>
  <c r="AU41" i="143"/>
  <c r="J43" i="143"/>
  <c r="K43" i="143"/>
  <c r="L43" i="143"/>
  <c r="M43" i="143"/>
  <c r="N43" i="143"/>
  <c r="O43" i="143"/>
  <c r="P43" i="143"/>
  <c r="Q43" i="143"/>
  <c r="R43" i="143"/>
  <c r="S43" i="143"/>
  <c r="T43" i="143"/>
  <c r="U43" i="143"/>
  <c r="V43" i="143"/>
  <c r="W43" i="143"/>
  <c r="X43" i="143"/>
  <c r="Y43" i="143"/>
  <c r="Z43" i="143"/>
  <c r="AA43" i="143"/>
  <c r="AB43" i="143"/>
  <c r="AC43" i="143"/>
  <c r="AD43" i="143"/>
  <c r="AE43" i="143"/>
  <c r="AF43" i="143"/>
  <c r="AG43" i="143"/>
  <c r="AH43" i="143"/>
  <c r="AI43" i="143"/>
  <c r="AJ43" i="143"/>
  <c r="AK43" i="143"/>
  <c r="AL43" i="143"/>
  <c r="AM43" i="143"/>
  <c r="AN43" i="143"/>
  <c r="AO43" i="143"/>
  <c r="AP43" i="143"/>
  <c r="AQ43" i="143"/>
  <c r="AR43" i="143"/>
  <c r="AS43" i="143"/>
  <c r="AT43" i="143"/>
  <c r="AU43" i="143"/>
  <c r="J44" i="143"/>
  <c r="K44" i="143"/>
  <c r="L44" i="143"/>
  <c r="M44" i="143"/>
  <c r="N44" i="143"/>
  <c r="O44" i="143"/>
  <c r="P44" i="143"/>
  <c r="Q44" i="143"/>
  <c r="R44" i="143"/>
  <c r="S44" i="143"/>
  <c r="T44" i="143"/>
  <c r="U44" i="143"/>
  <c r="V44" i="143"/>
  <c r="W44" i="143"/>
  <c r="X44" i="143"/>
  <c r="Y44" i="143"/>
  <c r="Z44" i="143"/>
  <c r="AA44" i="143"/>
  <c r="AB44" i="143"/>
  <c r="AC44" i="143"/>
  <c r="AD44" i="143"/>
  <c r="AE44" i="143"/>
  <c r="AF44" i="143"/>
  <c r="AG44" i="143"/>
  <c r="AH44" i="143"/>
  <c r="AI44" i="143"/>
  <c r="AJ44" i="143"/>
  <c r="AK44" i="143"/>
  <c r="AL44" i="143"/>
  <c r="AM44" i="143"/>
  <c r="AN44" i="143"/>
  <c r="AO44" i="143"/>
  <c r="AP44" i="143"/>
  <c r="AQ44" i="143"/>
  <c r="AR44" i="143"/>
  <c r="AS44" i="143"/>
  <c r="AT44" i="143"/>
  <c r="AU44" i="143"/>
  <c r="J45" i="143"/>
  <c r="K45" i="143"/>
  <c r="L45" i="143"/>
  <c r="M45" i="143"/>
  <c r="N45" i="143"/>
  <c r="O45" i="143"/>
  <c r="P45" i="143"/>
  <c r="Q45" i="143"/>
  <c r="R45" i="143"/>
  <c r="S45" i="143"/>
  <c r="T45" i="143"/>
  <c r="U45" i="143"/>
  <c r="V45" i="143"/>
  <c r="W45" i="143"/>
  <c r="X45" i="143"/>
  <c r="Y45" i="143"/>
  <c r="Z45" i="143"/>
  <c r="AA45" i="143"/>
  <c r="AB45" i="143"/>
  <c r="AC45" i="143"/>
  <c r="AD45" i="143"/>
  <c r="AE45" i="143"/>
  <c r="AF45" i="143"/>
  <c r="AG45" i="143"/>
  <c r="AH45" i="143"/>
  <c r="AI45" i="143"/>
  <c r="AJ45" i="143"/>
  <c r="AK45" i="143"/>
  <c r="AL45" i="143"/>
  <c r="AM45" i="143"/>
  <c r="AN45" i="143"/>
  <c r="AO45" i="143"/>
  <c r="AP45" i="143"/>
  <c r="AQ45" i="143"/>
  <c r="AR45" i="143"/>
  <c r="AS45" i="143"/>
  <c r="AT45" i="143"/>
  <c r="AU45" i="143"/>
  <c r="J46" i="143"/>
  <c r="K46" i="143"/>
  <c r="L46" i="143"/>
  <c r="M46" i="143"/>
  <c r="N46" i="143"/>
  <c r="O46" i="143"/>
  <c r="P46" i="143"/>
  <c r="Q46" i="143"/>
  <c r="R46" i="143"/>
  <c r="S46" i="143"/>
  <c r="T46" i="143"/>
  <c r="U46" i="143"/>
  <c r="V46" i="143"/>
  <c r="W46" i="143"/>
  <c r="X46" i="143"/>
  <c r="Y46" i="143"/>
  <c r="Z46" i="143"/>
  <c r="AA46" i="143"/>
  <c r="AB46" i="143"/>
  <c r="AC46" i="143"/>
  <c r="AD46" i="143"/>
  <c r="AE46" i="143"/>
  <c r="AF46" i="143"/>
  <c r="AG46" i="143"/>
  <c r="AH46" i="143"/>
  <c r="AI46" i="143"/>
  <c r="AJ46" i="143"/>
  <c r="AK46" i="143"/>
  <c r="AL46" i="143"/>
  <c r="AM46" i="143"/>
  <c r="AN46" i="143"/>
  <c r="AO46" i="143"/>
  <c r="AP46" i="143"/>
  <c r="AQ46" i="143"/>
  <c r="AR46" i="143"/>
  <c r="AS46" i="143"/>
  <c r="AT46" i="143"/>
  <c r="AU46" i="143"/>
  <c r="J47" i="143"/>
  <c r="K47" i="143"/>
  <c r="L47" i="143"/>
  <c r="M47" i="143"/>
  <c r="N47" i="143"/>
  <c r="O47" i="143"/>
  <c r="P47" i="143"/>
  <c r="Q47" i="143"/>
  <c r="R47" i="143"/>
  <c r="S47" i="143"/>
  <c r="T47" i="143"/>
  <c r="U47" i="143"/>
  <c r="V47" i="143"/>
  <c r="W47" i="143"/>
  <c r="X47" i="143"/>
  <c r="Y47" i="143"/>
  <c r="Z47" i="143"/>
  <c r="AA47" i="143"/>
  <c r="AB47" i="143"/>
  <c r="AC47" i="143"/>
  <c r="AD47" i="143"/>
  <c r="AE47" i="143"/>
  <c r="AF47" i="143"/>
  <c r="AG47" i="143"/>
  <c r="AH47" i="143"/>
  <c r="AI47" i="143"/>
  <c r="AJ47" i="143"/>
  <c r="AK47" i="143"/>
  <c r="AL47" i="143"/>
  <c r="AM47" i="143"/>
  <c r="AN47" i="143"/>
  <c r="AO47" i="143"/>
  <c r="AP47" i="143"/>
  <c r="AQ47" i="143"/>
  <c r="AR47" i="143"/>
  <c r="AS47" i="143"/>
  <c r="AT47" i="143"/>
  <c r="AU47" i="143"/>
  <c r="I46" i="143"/>
  <c r="I45" i="143"/>
  <c r="I44" i="143"/>
  <c r="I40" i="143"/>
  <c r="I39" i="143"/>
  <c r="I38" i="143"/>
  <c r="I36" i="143"/>
  <c r="I35" i="143"/>
  <c r="I33" i="143"/>
  <c r="I32" i="143"/>
  <c r="I31" i="143"/>
  <c r="D12" i="141"/>
  <c r="D11" i="141"/>
  <c r="E48" i="141"/>
  <c r="F48" i="141"/>
  <c r="D48" i="141"/>
  <c r="G47" i="141"/>
  <c r="G46" i="141"/>
  <c r="G45" i="141"/>
  <c r="G43" i="141"/>
  <c r="E42" i="141"/>
  <c r="D43" i="141"/>
  <c r="D42" i="141"/>
  <c r="F40" i="141"/>
  <c r="D44" i="141"/>
  <c r="D41" i="141"/>
  <c r="D40" i="141"/>
  <c r="E39" i="141"/>
  <c r="E38" i="141"/>
  <c r="F36" i="141"/>
  <c r="F37" i="141"/>
  <c r="E37" i="141"/>
  <c r="E36" i="141"/>
  <c r="A48" i="141"/>
  <c r="A45" i="141"/>
  <c r="A44" i="141"/>
  <c r="A43" i="141"/>
  <c r="A42" i="141"/>
  <c r="A41" i="141"/>
  <c r="A40" i="141"/>
  <c r="A39" i="141"/>
  <c r="A38" i="141"/>
  <c r="A37" i="141"/>
  <c r="A36" i="141"/>
  <c r="E31" i="141"/>
  <c r="F31" i="141"/>
  <c r="D31" i="141"/>
  <c r="G30" i="141"/>
  <c r="G29" i="141"/>
  <c r="G28" i="141"/>
  <c r="D19" i="65" s="1"/>
  <c r="G23" i="141"/>
  <c r="D27" i="141"/>
  <c r="E25" i="141"/>
  <c r="G26" i="141"/>
  <c r="D26" i="141"/>
  <c r="D25" i="141"/>
  <c r="A28" i="141" l="1"/>
  <c r="A27" i="141"/>
  <c r="D24" i="141"/>
  <c r="E23" i="141"/>
  <c r="F23" i="141"/>
  <c r="D23" i="141"/>
  <c r="E22" i="141"/>
  <c r="E21" i="141"/>
  <c r="F20" i="141"/>
  <c r="F19" i="141"/>
  <c r="E20" i="141"/>
  <c r="E19" i="141"/>
  <c r="E4" i="141"/>
  <c r="A31" i="141"/>
  <c r="A26" i="141"/>
  <c r="A25" i="141"/>
  <c r="A24" i="141"/>
  <c r="A23" i="141"/>
  <c r="A22" i="141"/>
  <c r="A21" i="141"/>
  <c r="A20" i="141"/>
  <c r="A19" i="141"/>
  <c r="F7" i="155"/>
  <c r="F8" i="155"/>
  <c r="F9" i="155"/>
  <c r="F10" i="155"/>
  <c r="F11" i="155"/>
  <c r="F12" i="155"/>
  <c r="F13" i="155"/>
  <c r="F14" i="155"/>
  <c r="F15" i="155"/>
  <c r="F16" i="155"/>
  <c r="F17" i="155"/>
  <c r="F18" i="155"/>
  <c r="F19" i="155"/>
  <c r="F20" i="155"/>
  <c r="F21" i="155"/>
  <c r="F22" i="155"/>
  <c r="F23" i="155"/>
  <c r="F24" i="155"/>
  <c r="F25" i="155"/>
  <c r="F26" i="155"/>
  <c r="F27" i="155"/>
  <c r="F28" i="155"/>
  <c r="F29" i="155"/>
  <c r="F30" i="155"/>
  <c r="F31" i="155"/>
  <c r="F32" i="155"/>
  <c r="F33" i="155"/>
  <c r="F34" i="155"/>
  <c r="F35" i="155"/>
  <c r="F36" i="155"/>
  <c r="F37" i="155"/>
  <c r="F38" i="155"/>
  <c r="F39" i="155"/>
  <c r="F40" i="155"/>
  <c r="F41" i="155"/>
  <c r="F42" i="155"/>
  <c r="F43" i="155"/>
  <c r="F44" i="155"/>
  <c r="F45" i="155"/>
  <c r="F46" i="155"/>
  <c r="F47" i="155"/>
  <c r="F48" i="155"/>
  <c r="F6" i="155"/>
  <c r="A2" i="155" l="1"/>
  <c r="E739" i="154"/>
  <c r="F739" i="154" s="1"/>
  <c r="E740" i="154"/>
  <c r="F740" i="154" s="1"/>
  <c r="E741" i="154"/>
  <c r="F741" i="154" s="1"/>
  <c r="E742" i="154"/>
  <c r="F742" i="154" s="1"/>
  <c r="E743" i="154"/>
  <c r="F743" i="154" s="1"/>
  <c r="E744" i="154"/>
  <c r="F744" i="154" s="1"/>
  <c r="E745" i="154"/>
  <c r="F745" i="154" s="1"/>
  <c r="E746" i="154"/>
  <c r="F746" i="154" s="1"/>
  <c r="E747" i="154"/>
  <c r="F747" i="154" s="1"/>
  <c r="E748" i="154"/>
  <c r="F748" i="154" s="1"/>
  <c r="E749" i="154"/>
  <c r="F749" i="154" s="1"/>
  <c r="E750" i="154"/>
  <c r="F750" i="154" s="1"/>
  <c r="E751" i="154"/>
  <c r="F751" i="154" s="1"/>
  <c r="E752" i="154"/>
  <c r="F752" i="154" s="1"/>
  <c r="E753" i="154"/>
  <c r="F753" i="154" s="1"/>
  <c r="E754" i="154"/>
  <c r="F754" i="154" s="1"/>
  <c r="E755" i="154"/>
  <c r="F755" i="154" s="1"/>
  <c r="E756" i="154"/>
  <c r="F756" i="154" s="1"/>
  <c r="E757" i="154"/>
  <c r="F757" i="154" s="1"/>
  <c r="E758" i="154"/>
  <c r="F758" i="154" s="1"/>
  <c r="E759" i="154"/>
  <c r="F759" i="154" s="1"/>
  <c r="E760" i="154"/>
  <c r="F760" i="154" s="1"/>
  <c r="E761" i="154"/>
  <c r="F761" i="154" s="1"/>
  <c r="E762" i="154"/>
  <c r="F762" i="154" s="1"/>
  <c r="E763" i="154"/>
  <c r="F763" i="154" s="1"/>
  <c r="E764" i="154"/>
  <c r="F764" i="154" s="1"/>
  <c r="E765" i="154"/>
  <c r="F765" i="154" s="1"/>
  <c r="E766" i="154"/>
  <c r="F766" i="154" s="1"/>
  <c r="E767" i="154"/>
  <c r="F767" i="154" s="1"/>
  <c r="E768" i="154"/>
  <c r="F768" i="154" s="1"/>
  <c r="E769" i="154"/>
  <c r="F769" i="154" s="1"/>
  <c r="E770" i="154"/>
  <c r="F770" i="154" s="1"/>
  <c r="A22" i="135"/>
  <c r="A23" i="135"/>
  <c r="A29" i="135"/>
  <c r="A30" i="135"/>
  <c r="A31" i="135"/>
  <c r="A32" i="135"/>
  <c r="A33" i="135"/>
  <c r="A34" i="135"/>
  <c r="A35" i="135"/>
  <c r="A36" i="135"/>
  <c r="A37" i="135"/>
  <c r="A38" i="135"/>
  <c r="F41" i="135"/>
  <c r="F40" i="135"/>
  <c r="F39" i="135"/>
  <c r="A2" i="135"/>
  <c r="E676" i="154"/>
  <c r="E677" i="154"/>
  <c r="E678" i="154"/>
  <c r="E679" i="154"/>
  <c r="E680" i="154"/>
  <c r="E681" i="154"/>
  <c r="E682" i="154"/>
  <c r="E683" i="154"/>
  <c r="E684" i="154"/>
  <c r="E685" i="154"/>
  <c r="E686" i="154"/>
  <c r="E687" i="154"/>
  <c r="E688" i="154"/>
  <c r="E689" i="154"/>
  <c r="E690" i="154"/>
  <c r="E691" i="154"/>
  <c r="E692" i="154"/>
  <c r="E693" i="154"/>
  <c r="E694" i="154"/>
  <c r="E695" i="154"/>
  <c r="E696" i="154"/>
  <c r="E697" i="154"/>
  <c r="E698" i="154"/>
  <c r="E699" i="154"/>
  <c r="E700" i="154"/>
  <c r="E701" i="154"/>
  <c r="E702" i="154"/>
  <c r="E703" i="154"/>
  <c r="E704" i="154"/>
  <c r="E705" i="154"/>
  <c r="E706" i="154"/>
  <c r="E675" i="154"/>
  <c r="E516" i="154"/>
  <c r="E517" i="154"/>
  <c r="E518" i="154"/>
  <c r="E519" i="154"/>
  <c r="E520" i="154"/>
  <c r="E521" i="154"/>
  <c r="E522" i="154"/>
  <c r="E523" i="154"/>
  <c r="E524" i="154"/>
  <c r="E525" i="154"/>
  <c r="E526" i="154"/>
  <c r="E527" i="154"/>
  <c r="E528" i="154"/>
  <c r="E529" i="154"/>
  <c r="E530" i="154"/>
  <c r="E531" i="154"/>
  <c r="E532" i="154"/>
  <c r="E533" i="154"/>
  <c r="E534" i="154"/>
  <c r="E535" i="154"/>
  <c r="E536" i="154"/>
  <c r="E537" i="154"/>
  <c r="E538" i="154"/>
  <c r="E539" i="154"/>
  <c r="E540" i="154"/>
  <c r="E541" i="154"/>
  <c r="E542" i="154"/>
  <c r="E543" i="154"/>
  <c r="E544" i="154"/>
  <c r="E545" i="154"/>
  <c r="E546" i="154"/>
  <c r="E515" i="154"/>
  <c r="E388" i="154"/>
  <c r="F388" i="154" s="1"/>
  <c r="E389" i="154"/>
  <c r="F389" i="154" s="1"/>
  <c r="E390" i="154"/>
  <c r="F390" i="154" s="1"/>
  <c r="E391" i="154"/>
  <c r="F391" i="154" s="1"/>
  <c r="E392" i="154"/>
  <c r="F392" i="154" s="1"/>
  <c r="G23" i="135" s="1" a="1"/>
  <c r="E393" i="154"/>
  <c r="F393" i="154" s="1"/>
  <c r="E394" i="154"/>
  <c r="F394" i="154" s="1"/>
  <c r="E395" i="154"/>
  <c r="F395" i="154" s="1"/>
  <c r="E396" i="154"/>
  <c r="F396" i="154" s="1"/>
  <c r="E397" i="154"/>
  <c r="F397" i="154" s="1"/>
  <c r="E398" i="154"/>
  <c r="F398" i="154" s="1"/>
  <c r="E399" i="154"/>
  <c r="F399" i="154" s="1"/>
  <c r="E400" i="154"/>
  <c r="F400" i="154" s="1"/>
  <c r="E401" i="154"/>
  <c r="F401" i="154" s="1"/>
  <c r="E402" i="154"/>
  <c r="F402" i="154" s="1"/>
  <c r="E403" i="154"/>
  <c r="F403" i="154" s="1"/>
  <c r="E404" i="154"/>
  <c r="F404" i="154" s="1"/>
  <c r="E405" i="154"/>
  <c r="F405" i="154" s="1"/>
  <c r="E406" i="154"/>
  <c r="F406" i="154" s="1"/>
  <c r="E407" i="154"/>
  <c r="F407" i="154" s="1"/>
  <c r="E408" i="154"/>
  <c r="F408" i="154" s="1"/>
  <c r="E409" i="154"/>
  <c r="F409" i="154" s="1"/>
  <c r="E410" i="154"/>
  <c r="F410" i="154" s="1"/>
  <c r="E411" i="154"/>
  <c r="F411" i="154" s="1"/>
  <c r="E412" i="154"/>
  <c r="F412" i="154" s="1"/>
  <c r="M22" i="135" s="1" a="1"/>
  <c r="E413" i="154"/>
  <c r="F413" i="154" s="1"/>
  <c r="E414" i="154"/>
  <c r="F414" i="154" s="1"/>
  <c r="E415" i="154"/>
  <c r="F415" i="154" s="1"/>
  <c r="E416" i="154"/>
  <c r="F416" i="154" s="1"/>
  <c r="E417" i="154"/>
  <c r="F417" i="154" s="1"/>
  <c r="E418" i="154"/>
  <c r="F418" i="154" s="1"/>
  <c r="E419" i="154"/>
  <c r="F419" i="154" s="1"/>
  <c r="E420" i="154"/>
  <c r="F420" i="154" s="1"/>
  <c r="E421" i="154"/>
  <c r="F421" i="154" s="1"/>
  <c r="E422" i="154"/>
  <c r="F422" i="154" s="1"/>
  <c r="E423" i="154"/>
  <c r="F423" i="154" s="1"/>
  <c r="E424" i="154"/>
  <c r="F424" i="154" s="1"/>
  <c r="E425" i="154"/>
  <c r="F425" i="154" s="1"/>
  <c r="E426" i="154"/>
  <c r="F426" i="154" s="1"/>
  <c r="E427" i="154"/>
  <c r="F427" i="154" s="1"/>
  <c r="E428" i="154"/>
  <c r="F428" i="154" s="1"/>
  <c r="E429" i="154"/>
  <c r="F429" i="154" s="1"/>
  <c r="E430" i="154"/>
  <c r="F430" i="154" s="1"/>
  <c r="E431" i="154"/>
  <c r="F431" i="154" s="1"/>
  <c r="E432" i="154"/>
  <c r="F432" i="154" s="1"/>
  <c r="E433" i="154"/>
  <c r="F433" i="154" s="1"/>
  <c r="E434" i="154"/>
  <c r="F434" i="154" s="1"/>
  <c r="E435" i="154"/>
  <c r="F435" i="154" s="1"/>
  <c r="E436" i="154"/>
  <c r="F436" i="154" s="1"/>
  <c r="E437" i="154"/>
  <c r="F437" i="154" s="1"/>
  <c r="E438" i="154"/>
  <c r="F438" i="154" s="1"/>
  <c r="E439" i="154"/>
  <c r="F439" i="154" s="1"/>
  <c r="E440" i="154"/>
  <c r="F440" i="154" s="1"/>
  <c r="E441" i="154"/>
  <c r="F441" i="154" s="1"/>
  <c r="E442" i="154"/>
  <c r="F442" i="154" s="1"/>
  <c r="E443" i="154"/>
  <c r="F443" i="154" s="1"/>
  <c r="E444" i="154"/>
  <c r="F444" i="154" s="1"/>
  <c r="E445" i="154"/>
  <c r="F445" i="154" s="1"/>
  <c r="E446" i="154"/>
  <c r="F446" i="154" s="1"/>
  <c r="E447" i="154"/>
  <c r="F447" i="154" s="1"/>
  <c r="E448" i="154"/>
  <c r="F448" i="154" s="1"/>
  <c r="E449" i="154"/>
  <c r="F449" i="154" s="1"/>
  <c r="E450" i="154"/>
  <c r="F450" i="154" s="1"/>
  <c r="E451" i="154"/>
  <c r="F451" i="154" s="1"/>
  <c r="E452" i="154"/>
  <c r="F452" i="154" s="1"/>
  <c r="E453" i="154"/>
  <c r="F453" i="154" s="1"/>
  <c r="E454" i="154"/>
  <c r="F454" i="154" s="1"/>
  <c r="E455" i="154"/>
  <c r="F455" i="154" s="1"/>
  <c r="E456" i="154"/>
  <c r="F456" i="154" s="1"/>
  <c r="E457" i="154"/>
  <c r="F457" i="154" s="1"/>
  <c r="E458" i="154"/>
  <c r="F458" i="154" s="1"/>
  <c r="E459" i="154"/>
  <c r="F459" i="154" s="1"/>
  <c r="E460" i="154"/>
  <c r="F460" i="154" s="1"/>
  <c r="E461" i="154"/>
  <c r="F461" i="154" s="1"/>
  <c r="E462" i="154"/>
  <c r="F462" i="154" s="1"/>
  <c r="E463" i="154"/>
  <c r="F463" i="154" s="1"/>
  <c r="E464" i="154"/>
  <c r="F464" i="154" s="1"/>
  <c r="E465" i="154"/>
  <c r="F465" i="154" s="1"/>
  <c r="E466" i="154"/>
  <c r="F466" i="154" s="1"/>
  <c r="E467" i="154"/>
  <c r="F467" i="154" s="1"/>
  <c r="E468" i="154"/>
  <c r="F468" i="154" s="1"/>
  <c r="E469" i="154"/>
  <c r="F469" i="154" s="1"/>
  <c r="E470" i="154"/>
  <c r="F470" i="154" s="1"/>
  <c r="E471" i="154"/>
  <c r="F471" i="154" s="1"/>
  <c r="E472" i="154"/>
  <c r="F472" i="154" s="1"/>
  <c r="E473" i="154"/>
  <c r="F473" i="154" s="1"/>
  <c r="E474" i="154"/>
  <c r="F474" i="154" s="1"/>
  <c r="E475" i="154"/>
  <c r="F475" i="154" s="1"/>
  <c r="E476" i="154"/>
  <c r="F476" i="154" s="1"/>
  <c r="E477" i="154"/>
  <c r="F477" i="154" s="1"/>
  <c r="E478" i="154"/>
  <c r="F478" i="154" s="1"/>
  <c r="E479" i="154"/>
  <c r="F479" i="154" s="1"/>
  <c r="E480" i="154"/>
  <c r="F480" i="154" s="1"/>
  <c r="E481" i="154"/>
  <c r="F481" i="154" s="1"/>
  <c r="E482" i="154"/>
  <c r="F482" i="154" s="1"/>
  <c r="E483" i="154"/>
  <c r="F483" i="154" s="1"/>
  <c r="E484" i="154"/>
  <c r="F484" i="154" s="1"/>
  <c r="E485" i="154"/>
  <c r="F485" i="154" s="1"/>
  <c r="E486" i="154"/>
  <c r="F486" i="154" s="1"/>
  <c r="E487" i="154"/>
  <c r="F487" i="154" s="1"/>
  <c r="E488" i="154"/>
  <c r="F488" i="154" s="1"/>
  <c r="E489" i="154"/>
  <c r="F489" i="154" s="1"/>
  <c r="E490" i="154"/>
  <c r="F490" i="154" s="1"/>
  <c r="E491" i="154"/>
  <c r="F491" i="154" s="1"/>
  <c r="E492" i="154"/>
  <c r="F492" i="154" s="1"/>
  <c r="E493" i="154"/>
  <c r="F493" i="154" s="1"/>
  <c r="E494" i="154"/>
  <c r="F494" i="154" s="1"/>
  <c r="E495" i="154"/>
  <c r="F495" i="154" s="1"/>
  <c r="E496" i="154"/>
  <c r="F496" i="154" s="1"/>
  <c r="E497" i="154"/>
  <c r="F497" i="154" s="1"/>
  <c r="E498" i="154"/>
  <c r="F498" i="154" s="1"/>
  <c r="E499" i="154"/>
  <c r="F499" i="154" s="1"/>
  <c r="E500" i="154"/>
  <c r="F500" i="154" s="1"/>
  <c r="E501" i="154"/>
  <c r="F501" i="154" s="1"/>
  <c r="E502" i="154"/>
  <c r="F502" i="154" s="1"/>
  <c r="E503" i="154"/>
  <c r="F503" i="154" s="1"/>
  <c r="E504" i="154"/>
  <c r="F504" i="154" s="1"/>
  <c r="E505" i="154"/>
  <c r="F505" i="154" s="1"/>
  <c r="E506" i="154"/>
  <c r="F506" i="154" s="1"/>
  <c r="E507" i="154"/>
  <c r="F507" i="154" s="1"/>
  <c r="E508" i="154"/>
  <c r="F508" i="154" s="1"/>
  <c r="E509" i="154"/>
  <c r="F509" i="154" s="1"/>
  <c r="E510" i="154"/>
  <c r="F510" i="154" s="1"/>
  <c r="E511" i="154"/>
  <c r="F511" i="154" s="1"/>
  <c r="E512" i="154"/>
  <c r="F512" i="154" s="1"/>
  <c r="E513" i="154"/>
  <c r="F513" i="154" s="1"/>
  <c r="E514" i="154"/>
  <c r="F514" i="154" s="1"/>
  <c r="E387" i="154"/>
  <c r="F387" i="154" s="1"/>
  <c r="E356" i="154"/>
  <c r="E357" i="154"/>
  <c r="E358" i="154"/>
  <c r="E359" i="154"/>
  <c r="E360" i="154"/>
  <c r="E361" i="154"/>
  <c r="E362" i="154"/>
  <c r="E363" i="154"/>
  <c r="E364" i="154"/>
  <c r="E365" i="154"/>
  <c r="E366" i="154"/>
  <c r="E367" i="154"/>
  <c r="E368" i="154"/>
  <c r="E369" i="154"/>
  <c r="E370" i="154"/>
  <c r="E371" i="154"/>
  <c r="E372" i="154"/>
  <c r="E373" i="154"/>
  <c r="E374" i="154"/>
  <c r="E375" i="154"/>
  <c r="E376" i="154"/>
  <c r="E377" i="154"/>
  <c r="E378" i="154"/>
  <c r="E379" i="154"/>
  <c r="E380" i="154"/>
  <c r="E381" i="154"/>
  <c r="E382" i="154"/>
  <c r="E383" i="154"/>
  <c r="E384" i="154"/>
  <c r="E385" i="154"/>
  <c r="E386" i="154"/>
  <c r="E355" i="154"/>
  <c r="E324" i="154"/>
  <c r="E325" i="154"/>
  <c r="E326" i="154"/>
  <c r="E327" i="154"/>
  <c r="E328" i="154"/>
  <c r="E329" i="154"/>
  <c r="E330" i="154"/>
  <c r="E331" i="154"/>
  <c r="E332" i="154"/>
  <c r="E333" i="154"/>
  <c r="E334" i="154"/>
  <c r="E335" i="154"/>
  <c r="E336" i="154"/>
  <c r="E337" i="154"/>
  <c r="E338" i="154"/>
  <c r="E339" i="154"/>
  <c r="E340" i="154"/>
  <c r="E341" i="154"/>
  <c r="E342" i="154"/>
  <c r="E343" i="154"/>
  <c r="E344" i="154"/>
  <c r="E345" i="154"/>
  <c r="E346" i="154"/>
  <c r="E347" i="154"/>
  <c r="E348" i="154"/>
  <c r="E349" i="154"/>
  <c r="E350" i="154"/>
  <c r="E351" i="154"/>
  <c r="E352" i="154"/>
  <c r="E353" i="154"/>
  <c r="E354" i="154"/>
  <c r="E323" i="154"/>
  <c r="E708" i="154"/>
  <c r="F708" i="154" s="1"/>
  <c r="E709" i="154"/>
  <c r="F709" i="154" s="1"/>
  <c r="E710" i="154"/>
  <c r="F710" i="154" s="1"/>
  <c r="E711" i="154"/>
  <c r="F711" i="154" s="1"/>
  <c r="E712" i="154"/>
  <c r="F712" i="154" s="1"/>
  <c r="E713" i="154"/>
  <c r="F713" i="154" s="1"/>
  <c r="E714" i="154"/>
  <c r="F714" i="154" s="1"/>
  <c r="E715" i="154"/>
  <c r="F715" i="154" s="1"/>
  <c r="E716" i="154"/>
  <c r="F716" i="154" s="1"/>
  <c r="E717" i="154"/>
  <c r="F717" i="154" s="1"/>
  <c r="E718" i="154"/>
  <c r="F718" i="154" s="1"/>
  <c r="E719" i="154"/>
  <c r="F719" i="154" s="1"/>
  <c r="E720" i="154"/>
  <c r="F720" i="154" s="1"/>
  <c r="E721" i="154"/>
  <c r="F721" i="154" s="1"/>
  <c r="E722" i="154"/>
  <c r="F722" i="154" s="1"/>
  <c r="E723" i="154"/>
  <c r="F723" i="154" s="1"/>
  <c r="E724" i="154"/>
  <c r="F724" i="154" s="1"/>
  <c r="E725" i="154"/>
  <c r="F725" i="154" s="1"/>
  <c r="E726" i="154"/>
  <c r="F726" i="154" s="1"/>
  <c r="E727" i="154"/>
  <c r="F727" i="154" s="1"/>
  <c r="E728" i="154"/>
  <c r="F728" i="154" s="1"/>
  <c r="E729" i="154"/>
  <c r="F729" i="154" s="1"/>
  <c r="E730" i="154"/>
  <c r="F730" i="154" s="1"/>
  <c r="E731" i="154"/>
  <c r="F731" i="154" s="1"/>
  <c r="E732" i="154"/>
  <c r="F732" i="154" s="1"/>
  <c r="E733" i="154"/>
  <c r="F733" i="154" s="1"/>
  <c r="E734" i="154"/>
  <c r="F734" i="154" s="1"/>
  <c r="E735" i="154"/>
  <c r="F735" i="154" s="1"/>
  <c r="E736" i="154"/>
  <c r="F736" i="154" s="1"/>
  <c r="E737" i="154"/>
  <c r="F737" i="154" s="1"/>
  <c r="E738" i="154"/>
  <c r="F738" i="154" s="1"/>
  <c r="E707" i="154"/>
  <c r="F707" i="154" s="1"/>
  <c r="E643" i="154"/>
  <c r="F643" i="154" s="1"/>
  <c r="E644" i="154"/>
  <c r="F644" i="154" s="1"/>
  <c r="E645" i="154"/>
  <c r="F645" i="154" s="1"/>
  <c r="E646" i="154"/>
  <c r="F646" i="154" s="1"/>
  <c r="E647" i="154"/>
  <c r="F647" i="154" s="1"/>
  <c r="E648" i="154"/>
  <c r="F648" i="154" s="1"/>
  <c r="E649" i="154"/>
  <c r="F649" i="154" s="1"/>
  <c r="E650" i="154"/>
  <c r="F650" i="154" s="1"/>
  <c r="E651" i="154"/>
  <c r="F651" i="154" s="1"/>
  <c r="E652" i="154"/>
  <c r="F652" i="154" s="1"/>
  <c r="E653" i="154"/>
  <c r="F653" i="154" s="1"/>
  <c r="E654" i="154"/>
  <c r="F654" i="154" s="1"/>
  <c r="E655" i="154"/>
  <c r="F655" i="154" s="1"/>
  <c r="E656" i="154"/>
  <c r="F656" i="154" s="1"/>
  <c r="E657" i="154"/>
  <c r="F657" i="154" s="1"/>
  <c r="E658" i="154"/>
  <c r="F658" i="154" s="1"/>
  <c r="E659" i="154"/>
  <c r="F659" i="154" s="1"/>
  <c r="E660" i="154"/>
  <c r="F660" i="154" s="1"/>
  <c r="E661" i="154"/>
  <c r="F661" i="154" s="1"/>
  <c r="E662" i="154"/>
  <c r="F662" i="154" s="1"/>
  <c r="E663" i="154"/>
  <c r="F663" i="154" s="1"/>
  <c r="E664" i="154"/>
  <c r="F664" i="154" s="1"/>
  <c r="E665" i="154"/>
  <c r="F665" i="154" s="1"/>
  <c r="E666" i="154"/>
  <c r="F666" i="154" s="1"/>
  <c r="E667" i="154"/>
  <c r="F667" i="154" s="1"/>
  <c r="E668" i="154"/>
  <c r="F668" i="154" s="1"/>
  <c r="E669" i="154"/>
  <c r="F669" i="154" s="1"/>
  <c r="E670" i="154"/>
  <c r="F670" i="154" s="1"/>
  <c r="E671" i="154"/>
  <c r="F671" i="154" s="1"/>
  <c r="E672" i="154"/>
  <c r="F672" i="154" s="1"/>
  <c r="E673" i="154"/>
  <c r="F673" i="154" s="1"/>
  <c r="E674" i="154"/>
  <c r="F674" i="154" s="1"/>
  <c r="E611" i="154"/>
  <c r="F611" i="154" s="1"/>
  <c r="E612" i="154"/>
  <c r="F612" i="154" s="1"/>
  <c r="E613" i="154"/>
  <c r="F613" i="154" s="1"/>
  <c r="E614" i="154"/>
  <c r="F614" i="154" s="1"/>
  <c r="E615" i="154"/>
  <c r="F615" i="154" s="1"/>
  <c r="E616" i="154"/>
  <c r="F616" i="154" s="1"/>
  <c r="E617" i="154"/>
  <c r="F617" i="154" s="1"/>
  <c r="E618" i="154"/>
  <c r="F618" i="154" s="1"/>
  <c r="E619" i="154"/>
  <c r="F619" i="154" s="1"/>
  <c r="E620" i="154"/>
  <c r="F620" i="154" s="1"/>
  <c r="E621" i="154"/>
  <c r="F621" i="154" s="1"/>
  <c r="E622" i="154"/>
  <c r="F622" i="154" s="1"/>
  <c r="E623" i="154"/>
  <c r="F623" i="154" s="1"/>
  <c r="E624" i="154"/>
  <c r="F624" i="154" s="1"/>
  <c r="E625" i="154"/>
  <c r="F625" i="154" s="1"/>
  <c r="E626" i="154"/>
  <c r="F626" i="154" s="1"/>
  <c r="E627" i="154"/>
  <c r="F627" i="154" s="1"/>
  <c r="E628" i="154"/>
  <c r="F628" i="154" s="1"/>
  <c r="E629" i="154"/>
  <c r="F629" i="154" s="1"/>
  <c r="E630" i="154"/>
  <c r="F630" i="154" s="1"/>
  <c r="E631" i="154"/>
  <c r="F631" i="154" s="1"/>
  <c r="E632" i="154"/>
  <c r="F632" i="154" s="1"/>
  <c r="E633" i="154"/>
  <c r="F633" i="154" s="1"/>
  <c r="E634" i="154"/>
  <c r="F634" i="154" s="1"/>
  <c r="E635" i="154"/>
  <c r="F635" i="154" s="1"/>
  <c r="E636" i="154"/>
  <c r="F636" i="154" s="1"/>
  <c r="E637" i="154"/>
  <c r="F637" i="154" s="1"/>
  <c r="E638" i="154"/>
  <c r="F638" i="154" s="1"/>
  <c r="E639" i="154"/>
  <c r="F639" i="154" s="1"/>
  <c r="E640" i="154"/>
  <c r="F640" i="154" s="1"/>
  <c r="E641" i="154"/>
  <c r="F641" i="154" s="1"/>
  <c r="E642" i="154"/>
  <c r="F642" i="154" s="1"/>
  <c r="E548" i="154"/>
  <c r="F548" i="154" s="1"/>
  <c r="E549" i="154"/>
  <c r="F549" i="154" s="1"/>
  <c r="E550" i="154"/>
  <c r="F550" i="154" s="1"/>
  <c r="E551" i="154"/>
  <c r="F551" i="154" s="1"/>
  <c r="E552" i="154"/>
  <c r="F552" i="154" s="1"/>
  <c r="E553" i="154"/>
  <c r="F553" i="154" s="1"/>
  <c r="E554" i="154"/>
  <c r="F554" i="154" s="1"/>
  <c r="E555" i="154"/>
  <c r="F555" i="154" s="1"/>
  <c r="E556" i="154"/>
  <c r="F556" i="154" s="1"/>
  <c r="E557" i="154"/>
  <c r="F557" i="154" s="1"/>
  <c r="E558" i="154"/>
  <c r="F558" i="154" s="1"/>
  <c r="E559" i="154"/>
  <c r="F559" i="154" s="1"/>
  <c r="E560" i="154"/>
  <c r="F560" i="154" s="1"/>
  <c r="E561" i="154"/>
  <c r="F561" i="154" s="1"/>
  <c r="E562" i="154"/>
  <c r="F562" i="154" s="1"/>
  <c r="E563" i="154"/>
  <c r="F563" i="154" s="1"/>
  <c r="E564" i="154"/>
  <c r="F564" i="154" s="1"/>
  <c r="E565" i="154"/>
  <c r="F565" i="154" s="1"/>
  <c r="E566" i="154"/>
  <c r="F566" i="154" s="1"/>
  <c r="E567" i="154"/>
  <c r="F567" i="154" s="1"/>
  <c r="E568" i="154"/>
  <c r="F568" i="154" s="1"/>
  <c r="E569" i="154"/>
  <c r="F569" i="154" s="1"/>
  <c r="E570" i="154"/>
  <c r="F570" i="154" s="1"/>
  <c r="E571" i="154"/>
  <c r="F571" i="154" s="1"/>
  <c r="E572" i="154"/>
  <c r="F572" i="154" s="1"/>
  <c r="E573" i="154"/>
  <c r="F573" i="154" s="1"/>
  <c r="E574" i="154"/>
  <c r="F574" i="154" s="1"/>
  <c r="E575" i="154"/>
  <c r="F575" i="154" s="1"/>
  <c r="E576" i="154"/>
  <c r="F576" i="154" s="1"/>
  <c r="E577" i="154"/>
  <c r="F577" i="154" s="1"/>
  <c r="E578" i="154"/>
  <c r="F578" i="154" s="1"/>
  <c r="E579" i="154"/>
  <c r="F579" i="154" s="1"/>
  <c r="E580" i="154"/>
  <c r="F580" i="154" s="1"/>
  <c r="E581" i="154"/>
  <c r="F581" i="154" s="1"/>
  <c r="E582" i="154"/>
  <c r="F582" i="154" s="1"/>
  <c r="E583" i="154"/>
  <c r="F583" i="154" s="1"/>
  <c r="E584" i="154"/>
  <c r="F584" i="154" s="1"/>
  <c r="E585" i="154"/>
  <c r="F585" i="154" s="1"/>
  <c r="E586" i="154"/>
  <c r="F586" i="154" s="1"/>
  <c r="E587" i="154"/>
  <c r="F587" i="154" s="1"/>
  <c r="E588" i="154"/>
  <c r="F588" i="154" s="1"/>
  <c r="E589" i="154"/>
  <c r="F589" i="154" s="1"/>
  <c r="E590" i="154"/>
  <c r="F590" i="154" s="1"/>
  <c r="E591" i="154"/>
  <c r="F591" i="154" s="1"/>
  <c r="E592" i="154"/>
  <c r="F592" i="154" s="1"/>
  <c r="E593" i="154"/>
  <c r="F593" i="154" s="1"/>
  <c r="E594" i="154"/>
  <c r="F594" i="154" s="1"/>
  <c r="E595" i="154"/>
  <c r="F595" i="154" s="1"/>
  <c r="E596" i="154"/>
  <c r="F596" i="154" s="1"/>
  <c r="E597" i="154"/>
  <c r="F597" i="154" s="1"/>
  <c r="E598" i="154"/>
  <c r="F598" i="154" s="1"/>
  <c r="E599" i="154"/>
  <c r="F599" i="154" s="1"/>
  <c r="E600" i="154"/>
  <c r="F600" i="154" s="1"/>
  <c r="E601" i="154"/>
  <c r="F601" i="154" s="1"/>
  <c r="E602" i="154"/>
  <c r="F602" i="154" s="1"/>
  <c r="E603" i="154"/>
  <c r="F603" i="154" s="1"/>
  <c r="E604" i="154"/>
  <c r="F604" i="154" s="1"/>
  <c r="E605" i="154"/>
  <c r="F605" i="154" s="1"/>
  <c r="E606" i="154"/>
  <c r="F606" i="154" s="1"/>
  <c r="E607" i="154"/>
  <c r="F607" i="154" s="1"/>
  <c r="E608" i="154"/>
  <c r="F608" i="154" s="1"/>
  <c r="E609" i="154"/>
  <c r="F609" i="154" s="1"/>
  <c r="E610" i="154"/>
  <c r="F610" i="154" s="1"/>
  <c r="E547" i="154"/>
  <c r="F547" i="154" s="1"/>
  <c r="E291" i="154"/>
  <c r="F291" i="154" s="1"/>
  <c r="E292" i="154"/>
  <c r="F292" i="154" s="1"/>
  <c r="E293" i="154"/>
  <c r="F293" i="154" s="1"/>
  <c r="E294" i="154"/>
  <c r="F294" i="154" s="1"/>
  <c r="E295" i="154"/>
  <c r="F295" i="154" s="1"/>
  <c r="E296" i="154"/>
  <c r="F296" i="154" s="1"/>
  <c r="E297" i="154"/>
  <c r="F297" i="154" s="1"/>
  <c r="E298" i="154"/>
  <c r="F298" i="154" s="1"/>
  <c r="E299" i="154"/>
  <c r="F299" i="154" s="1"/>
  <c r="E300" i="154"/>
  <c r="F300" i="154" s="1"/>
  <c r="E301" i="154"/>
  <c r="F301" i="154" s="1"/>
  <c r="E302" i="154"/>
  <c r="F302" i="154" s="1"/>
  <c r="E303" i="154"/>
  <c r="F303" i="154" s="1"/>
  <c r="E304" i="154"/>
  <c r="F304" i="154" s="1"/>
  <c r="E305" i="154"/>
  <c r="F305" i="154" s="1"/>
  <c r="E306" i="154"/>
  <c r="F306" i="154" s="1"/>
  <c r="E307" i="154"/>
  <c r="F307" i="154" s="1"/>
  <c r="E308" i="154"/>
  <c r="F308" i="154" s="1"/>
  <c r="E309" i="154"/>
  <c r="F309" i="154" s="1"/>
  <c r="E310" i="154"/>
  <c r="F310" i="154" s="1"/>
  <c r="E311" i="154"/>
  <c r="F311" i="154" s="1"/>
  <c r="E312" i="154"/>
  <c r="F312" i="154" s="1"/>
  <c r="E313" i="154"/>
  <c r="F313" i="154" s="1"/>
  <c r="E314" i="154"/>
  <c r="F314" i="154" s="1"/>
  <c r="E315" i="154"/>
  <c r="F315" i="154" s="1"/>
  <c r="E316" i="154"/>
  <c r="F316" i="154" s="1"/>
  <c r="E317" i="154"/>
  <c r="F317" i="154" s="1"/>
  <c r="E318" i="154"/>
  <c r="F318" i="154" s="1"/>
  <c r="E319" i="154"/>
  <c r="F319" i="154" s="1"/>
  <c r="E320" i="154"/>
  <c r="F320" i="154" s="1"/>
  <c r="E321" i="154"/>
  <c r="F321" i="154" s="1"/>
  <c r="E322" i="154"/>
  <c r="F322" i="154" s="1"/>
  <c r="E259" i="154"/>
  <c r="F259" i="154" s="1"/>
  <c r="E260" i="154"/>
  <c r="F260" i="154" s="1"/>
  <c r="E261" i="154"/>
  <c r="F261" i="154" s="1"/>
  <c r="E262" i="154"/>
  <c r="F262" i="154" s="1"/>
  <c r="E263" i="154"/>
  <c r="F263" i="154" s="1"/>
  <c r="E264" i="154"/>
  <c r="F264" i="154" s="1"/>
  <c r="E265" i="154"/>
  <c r="F265" i="154" s="1"/>
  <c r="E266" i="154"/>
  <c r="F266" i="154" s="1"/>
  <c r="E267" i="154"/>
  <c r="F267" i="154" s="1"/>
  <c r="E268" i="154"/>
  <c r="F268" i="154" s="1"/>
  <c r="E269" i="154"/>
  <c r="F269" i="154" s="1"/>
  <c r="E270" i="154"/>
  <c r="F270" i="154" s="1"/>
  <c r="E271" i="154"/>
  <c r="F271" i="154" s="1"/>
  <c r="E272" i="154"/>
  <c r="F272" i="154" s="1"/>
  <c r="E273" i="154"/>
  <c r="F273" i="154" s="1"/>
  <c r="E274" i="154"/>
  <c r="F274" i="154" s="1"/>
  <c r="E275" i="154"/>
  <c r="F275" i="154" s="1"/>
  <c r="E276" i="154"/>
  <c r="F276" i="154" s="1"/>
  <c r="E277" i="154"/>
  <c r="F277" i="154" s="1"/>
  <c r="E278" i="154"/>
  <c r="F278" i="154" s="1"/>
  <c r="E279" i="154"/>
  <c r="F279" i="154" s="1"/>
  <c r="E280" i="154"/>
  <c r="F280" i="154" s="1"/>
  <c r="E281" i="154"/>
  <c r="F281" i="154" s="1"/>
  <c r="E282" i="154"/>
  <c r="F282" i="154" s="1"/>
  <c r="E283" i="154"/>
  <c r="F283" i="154" s="1"/>
  <c r="E284" i="154"/>
  <c r="F284" i="154" s="1"/>
  <c r="E285" i="154"/>
  <c r="F285" i="154" s="1"/>
  <c r="E286" i="154"/>
  <c r="F286" i="154" s="1"/>
  <c r="E287" i="154"/>
  <c r="F287" i="154" s="1"/>
  <c r="E288" i="154"/>
  <c r="F288" i="154" s="1"/>
  <c r="E289" i="154"/>
  <c r="F289" i="154" s="1"/>
  <c r="E290" i="154"/>
  <c r="F290" i="154" s="1"/>
  <c r="E227" i="154"/>
  <c r="F227" i="154" s="1"/>
  <c r="E228" i="154"/>
  <c r="F228" i="154" s="1"/>
  <c r="E229" i="154"/>
  <c r="F229" i="154" s="1"/>
  <c r="E230" i="154"/>
  <c r="F230" i="154" s="1"/>
  <c r="E231" i="154"/>
  <c r="F231" i="154" s="1"/>
  <c r="E232" i="154"/>
  <c r="F232" i="154" s="1"/>
  <c r="E233" i="154"/>
  <c r="F233" i="154" s="1"/>
  <c r="E234" i="154"/>
  <c r="F234" i="154" s="1"/>
  <c r="E235" i="154"/>
  <c r="F235" i="154" s="1"/>
  <c r="E236" i="154"/>
  <c r="F236" i="154" s="1"/>
  <c r="E237" i="154"/>
  <c r="F237" i="154" s="1"/>
  <c r="E238" i="154"/>
  <c r="F238" i="154" s="1"/>
  <c r="E239" i="154"/>
  <c r="F239" i="154" s="1"/>
  <c r="E240" i="154"/>
  <c r="F240" i="154" s="1"/>
  <c r="E241" i="154"/>
  <c r="F241" i="154" s="1"/>
  <c r="E242" i="154"/>
  <c r="F242" i="154" s="1"/>
  <c r="E243" i="154"/>
  <c r="F243" i="154" s="1"/>
  <c r="E244" i="154"/>
  <c r="F244" i="154" s="1"/>
  <c r="E245" i="154"/>
  <c r="F245" i="154" s="1"/>
  <c r="E246" i="154"/>
  <c r="F246" i="154" s="1"/>
  <c r="E247" i="154"/>
  <c r="F247" i="154" s="1"/>
  <c r="E248" i="154"/>
  <c r="F248" i="154" s="1"/>
  <c r="E249" i="154"/>
  <c r="F249" i="154" s="1"/>
  <c r="E250" i="154"/>
  <c r="F250" i="154" s="1"/>
  <c r="E251" i="154"/>
  <c r="F251" i="154" s="1"/>
  <c r="E252" i="154"/>
  <c r="F252" i="154" s="1"/>
  <c r="E253" i="154"/>
  <c r="F253" i="154" s="1"/>
  <c r="E254" i="154"/>
  <c r="F254" i="154" s="1"/>
  <c r="E255" i="154"/>
  <c r="F255" i="154" s="1"/>
  <c r="E256" i="154"/>
  <c r="F256" i="154" s="1"/>
  <c r="E257" i="154"/>
  <c r="F257" i="154" s="1"/>
  <c r="E258" i="154"/>
  <c r="F258" i="154" s="1"/>
  <c r="E131" i="154"/>
  <c r="F131" i="154" s="1"/>
  <c r="E132" i="154"/>
  <c r="F132" i="154" s="1"/>
  <c r="E133" i="154"/>
  <c r="F133" i="154" s="1"/>
  <c r="E134" i="154"/>
  <c r="F134" i="154" s="1"/>
  <c r="E135" i="154"/>
  <c r="F135" i="154" s="1"/>
  <c r="E136" i="154"/>
  <c r="F136" i="154" s="1"/>
  <c r="E137" i="154"/>
  <c r="F137" i="154" s="1"/>
  <c r="E138" i="154"/>
  <c r="F138" i="154" s="1"/>
  <c r="E139" i="154"/>
  <c r="F139" i="154" s="1"/>
  <c r="E140" i="154"/>
  <c r="F140" i="154" s="1"/>
  <c r="E141" i="154"/>
  <c r="F141" i="154" s="1"/>
  <c r="E142" i="154"/>
  <c r="F142" i="154" s="1"/>
  <c r="E143" i="154"/>
  <c r="F143" i="154" s="1"/>
  <c r="E144" i="154"/>
  <c r="F144" i="154" s="1"/>
  <c r="E145" i="154"/>
  <c r="F145" i="154" s="1"/>
  <c r="E146" i="154"/>
  <c r="F146" i="154" s="1"/>
  <c r="E147" i="154"/>
  <c r="F147" i="154" s="1"/>
  <c r="E148" i="154"/>
  <c r="F148" i="154" s="1"/>
  <c r="E149" i="154"/>
  <c r="F149" i="154" s="1"/>
  <c r="E150" i="154"/>
  <c r="F150" i="154" s="1"/>
  <c r="E151" i="154"/>
  <c r="F151" i="154" s="1"/>
  <c r="E152" i="154"/>
  <c r="F152" i="154" s="1"/>
  <c r="E153" i="154"/>
  <c r="F153" i="154" s="1"/>
  <c r="E154" i="154"/>
  <c r="F154" i="154" s="1"/>
  <c r="E155" i="154"/>
  <c r="F155" i="154" s="1"/>
  <c r="E156" i="154"/>
  <c r="F156" i="154" s="1"/>
  <c r="E157" i="154"/>
  <c r="F157" i="154" s="1"/>
  <c r="E158" i="154"/>
  <c r="F158" i="154" s="1"/>
  <c r="E159" i="154"/>
  <c r="F159" i="154" s="1"/>
  <c r="E160" i="154"/>
  <c r="F160" i="154" s="1"/>
  <c r="E161" i="154"/>
  <c r="F161" i="154" s="1"/>
  <c r="E162" i="154"/>
  <c r="F162" i="154" s="1"/>
  <c r="E163" i="154"/>
  <c r="F163" i="154" s="1"/>
  <c r="E164" i="154"/>
  <c r="F164" i="154" s="1"/>
  <c r="E165" i="154"/>
  <c r="F165" i="154" s="1"/>
  <c r="E166" i="154"/>
  <c r="F166" i="154" s="1"/>
  <c r="E167" i="154"/>
  <c r="F167" i="154" s="1"/>
  <c r="E168" i="154"/>
  <c r="F168" i="154" s="1"/>
  <c r="E169" i="154"/>
  <c r="F169" i="154" s="1"/>
  <c r="E170" i="154"/>
  <c r="F170" i="154" s="1"/>
  <c r="E171" i="154"/>
  <c r="F171" i="154" s="1"/>
  <c r="E172" i="154"/>
  <c r="F172" i="154" s="1"/>
  <c r="E173" i="154"/>
  <c r="F173" i="154" s="1"/>
  <c r="E174" i="154"/>
  <c r="F174" i="154" s="1"/>
  <c r="E175" i="154"/>
  <c r="F175" i="154" s="1"/>
  <c r="E176" i="154"/>
  <c r="F176" i="154" s="1"/>
  <c r="E177" i="154"/>
  <c r="F177" i="154" s="1"/>
  <c r="E178" i="154"/>
  <c r="F178" i="154" s="1"/>
  <c r="E179" i="154"/>
  <c r="F179" i="154" s="1"/>
  <c r="E180" i="154"/>
  <c r="F180" i="154" s="1"/>
  <c r="E181" i="154"/>
  <c r="F181" i="154" s="1"/>
  <c r="E182" i="154"/>
  <c r="F182" i="154" s="1"/>
  <c r="E183" i="154"/>
  <c r="F183" i="154" s="1"/>
  <c r="E184" i="154"/>
  <c r="F184" i="154" s="1"/>
  <c r="E185" i="154"/>
  <c r="F185" i="154" s="1"/>
  <c r="E186" i="154"/>
  <c r="F186" i="154" s="1"/>
  <c r="E187" i="154"/>
  <c r="F187" i="154" s="1"/>
  <c r="E188" i="154"/>
  <c r="F188" i="154" s="1"/>
  <c r="E189" i="154"/>
  <c r="F189" i="154" s="1"/>
  <c r="E190" i="154"/>
  <c r="F190" i="154" s="1"/>
  <c r="E191" i="154"/>
  <c r="F191" i="154" s="1"/>
  <c r="E192" i="154"/>
  <c r="F192" i="154" s="1"/>
  <c r="E193" i="154"/>
  <c r="F193" i="154" s="1"/>
  <c r="E194" i="154"/>
  <c r="F194" i="154" s="1"/>
  <c r="E195" i="154"/>
  <c r="F195" i="154" s="1"/>
  <c r="E196" i="154"/>
  <c r="F196" i="154" s="1"/>
  <c r="E197" i="154"/>
  <c r="F197" i="154" s="1"/>
  <c r="E198" i="154"/>
  <c r="F198" i="154" s="1"/>
  <c r="E199" i="154"/>
  <c r="F199" i="154" s="1"/>
  <c r="E200" i="154"/>
  <c r="F200" i="154" s="1"/>
  <c r="E201" i="154"/>
  <c r="F201" i="154" s="1"/>
  <c r="E202" i="154"/>
  <c r="F202" i="154" s="1"/>
  <c r="E203" i="154"/>
  <c r="F203" i="154" s="1"/>
  <c r="E204" i="154"/>
  <c r="F204" i="154" s="1"/>
  <c r="E205" i="154"/>
  <c r="F205" i="154" s="1"/>
  <c r="E206" i="154"/>
  <c r="F206" i="154" s="1"/>
  <c r="E207" i="154"/>
  <c r="F207" i="154" s="1"/>
  <c r="E208" i="154"/>
  <c r="F208" i="154" s="1"/>
  <c r="E209" i="154"/>
  <c r="F209" i="154" s="1"/>
  <c r="E210" i="154"/>
  <c r="F210" i="154" s="1"/>
  <c r="E211" i="154"/>
  <c r="F211" i="154" s="1"/>
  <c r="E212" i="154"/>
  <c r="F212" i="154" s="1"/>
  <c r="E213" i="154"/>
  <c r="F213" i="154" s="1"/>
  <c r="E214" i="154"/>
  <c r="F214" i="154" s="1"/>
  <c r="E215" i="154"/>
  <c r="F215" i="154" s="1"/>
  <c r="E216" i="154"/>
  <c r="F216" i="154" s="1"/>
  <c r="E217" i="154"/>
  <c r="F217" i="154" s="1"/>
  <c r="E218" i="154"/>
  <c r="F218" i="154" s="1"/>
  <c r="E219" i="154"/>
  <c r="F219" i="154" s="1"/>
  <c r="E220" i="154"/>
  <c r="F220" i="154" s="1"/>
  <c r="E221" i="154"/>
  <c r="F221" i="154" s="1"/>
  <c r="E222" i="154"/>
  <c r="F222" i="154" s="1"/>
  <c r="E223" i="154"/>
  <c r="F223" i="154" s="1"/>
  <c r="E224" i="154"/>
  <c r="F224" i="154" s="1"/>
  <c r="E225" i="154"/>
  <c r="F225" i="154" s="1"/>
  <c r="E226" i="154"/>
  <c r="F226" i="154" s="1"/>
  <c r="E99" i="154"/>
  <c r="F99" i="154" s="1"/>
  <c r="E100" i="154"/>
  <c r="F100" i="154" s="1"/>
  <c r="E101" i="154"/>
  <c r="F101" i="154" s="1"/>
  <c r="E102" i="154"/>
  <c r="F102" i="154" s="1"/>
  <c r="E103" i="154"/>
  <c r="F103" i="154" s="1"/>
  <c r="E104" i="154"/>
  <c r="F104" i="154" s="1"/>
  <c r="E105" i="154"/>
  <c r="F105" i="154" s="1"/>
  <c r="E106" i="154"/>
  <c r="F106" i="154" s="1"/>
  <c r="E107" i="154"/>
  <c r="F107" i="154" s="1"/>
  <c r="E108" i="154"/>
  <c r="F108" i="154" s="1"/>
  <c r="E109" i="154"/>
  <c r="F109" i="154" s="1"/>
  <c r="E110" i="154"/>
  <c r="F110" i="154" s="1"/>
  <c r="E111" i="154"/>
  <c r="F111" i="154" s="1"/>
  <c r="E112" i="154"/>
  <c r="F112" i="154" s="1"/>
  <c r="E113" i="154"/>
  <c r="F113" i="154" s="1"/>
  <c r="E114" i="154"/>
  <c r="F114" i="154" s="1"/>
  <c r="E115" i="154"/>
  <c r="F115" i="154" s="1"/>
  <c r="E116" i="154"/>
  <c r="F116" i="154" s="1"/>
  <c r="E117" i="154"/>
  <c r="F117" i="154" s="1"/>
  <c r="E118" i="154"/>
  <c r="F118" i="154" s="1"/>
  <c r="E119" i="154"/>
  <c r="F119" i="154" s="1"/>
  <c r="E120" i="154"/>
  <c r="F120" i="154" s="1"/>
  <c r="E121" i="154"/>
  <c r="F121" i="154" s="1"/>
  <c r="E122" i="154"/>
  <c r="F122" i="154" s="1"/>
  <c r="E123" i="154"/>
  <c r="F123" i="154" s="1"/>
  <c r="E124" i="154"/>
  <c r="F124" i="154" s="1"/>
  <c r="E125" i="154"/>
  <c r="F125" i="154" s="1"/>
  <c r="E126" i="154"/>
  <c r="F126" i="154" s="1"/>
  <c r="E127" i="154"/>
  <c r="F127" i="154" s="1"/>
  <c r="E128" i="154"/>
  <c r="F128" i="154" s="1"/>
  <c r="E129" i="154"/>
  <c r="F129" i="154" s="1"/>
  <c r="E130" i="154"/>
  <c r="F130" i="154" s="1"/>
  <c r="E67" i="154"/>
  <c r="F67" i="154" s="1"/>
  <c r="E68" i="154"/>
  <c r="F68" i="154" s="1"/>
  <c r="E69" i="154"/>
  <c r="F69" i="154" s="1"/>
  <c r="E70" i="154"/>
  <c r="F70" i="154" s="1"/>
  <c r="E71" i="154"/>
  <c r="F71" i="154" s="1"/>
  <c r="E72" i="154"/>
  <c r="F72" i="154" s="1"/>
  <c r="E73" i="154"/>
  <c r="F73" i="154" s="1"/>
  <c r="E74" i="154"/>
  <c r="F74" i="154" s="1"/>
  <c r="E75" i="154"/>
  <c r="F75" i="154" s="1"/>
  <c r="E76" i="154"/>
  <c r="F76" i="154" s="1"/>
  <c r="E77" i="154"/>
  <c r="F77" i="154" s="1"/>
  <c r="E78" i="154"/>
  <c r="F78" i="154" s="1"/>
  <c r="E79" i="154"/>
  <c r="F79" i="154" s="1"/>
  <c r="E80" i="154"/>
  <c r="F80" i="154" s="1"/>
  <c r="E81" i="154"/>
  <c r="F81" i="154" s="1"/>
  <c r="E82" i="154"/>
  <c r="F82" i="154" s="1"/>
  <c r="E83" i="154"/>
  <c r="F83" i="154" s="1"/>
  <c r="E84" i="154"/>
  <c r="F84" i="154" s="1"/>
  <c r="E85" i="154"/>
  <c r="F85" i="154" s="1"/>
  <c r="E86" i="154"/>
  <c r="F86" i="154" s="1"/>
  <c r="E87" i="154"/>
  <c r="F87" i="154" s="1"/>
  <c r="E88" i="154"/>
  <c r="F88" i="154" s="1"/>
  <c r="E89" i="154"/>
  <c r="F89" i="154" s="1"/>
  <c r="E90" i="154"/>
  <c r="F90" i="154" s="1"/>
  <c r="E91" i="154"/>
  <c r="F91" i="154" s="1"/>
  <c r="E92" i="154"/>
  <c r="F92" i="154" s="1"/>
  <c r="E93" i="154"/>
  <c r="F93" i="154" s="1"/>
  <c r="E94" i="154"/>
  <c r="F94" i="154" s="1"/>
  <c r="E95" i="154"/>
  <c r="F95" i="154" s="1"/>
  <c r="E96" i="154"/>
  <c r="F96" i="154" s="1"/>
  <c r="E97" i="154"/>
  <c r="F97" i="154" s="1"/>
  <c r="E98" i="154"/>
  <c r="F98" i="154" s="1"/>
  <c r="E35" i="154"/>
  <c r="F35" i="154" s="1"/>
  <c r="E36" i="154"/>
  <c r="F36" i="154" s="1"/>
  <c r="E37" i="154"/>
  <c r="F37" i="154" s="1"/>
  <c r="E38" i="154"/>
  <c r="F38" i="154" s="1"/>
  <c r="E39" i="154"/>
  <c r="F39" i="154" s="1"/>
  <c r="E40" i="154"/>
  <c r="F40" i="154" s="1"/>
  <c r="E41" i="154"/>
  <c r="F41" i="154" s="1"/>
  <c r="E42" i="154"/>
  <c r="F42" i="154" s="1"/>
  <c r="E43" i="154"/>
  <c r="F43" i="154" s="1"/>
  <c r="E44" i="154"/>
  <c r="F44" i="154" s="1"/>
  <c r="E45" i="154"/>
  <c r="F45" i="154" s="1"/>
  <c r="E46" i="154"/>
  <c r="F46" i="154" s="1"/>
  <c r="E47" i="154"/>
  <c r="F47" i="154" s="1"/>
  <c r="E48" i="154"/>
  <c r="F48" i="154" s="1"/>
  <c r="E49" i="154"/>
  <c r="F49" i="154" s="1"/>
  <c r="E50" i="154"/>
  <c r="F50" i="154" s="1"/>
  <c r="E51" i="154"/>
  <c r="F51" i="154" s="1"/>
  <c r="E52" i="154"/>
  <c r="F52" i="154" s="1"/>
  <c r="E53" i="154"/>
  <c r="F53" i="154" s="1"/>
  <c r="E54" i="154"/>
  <c r="F54" i="154" s="1"/>
  <c r="E55" i="154"/>
  <c r="F55" i="154" s="1"/>
  <c r="E56" i="154"/>
  <c r="F56" i="154" s="1"/>
  <c r="E57" i="154"/>
  <c r="F57" i="154" s="1"/>
  <c r="E58" i="154"/>
  <c r="F58" i="154" s="1"/>
  <c r="E59" i="154"/>
  <c r="F59" i="154" s="1"/>
  <c r="E60" i="154"/>
  <c r="F60" i="154" s="1"/>
  <c r="E61" i="154"/>
  <c r="F61" i="154" s="1"/>
  <c r="E62" i="154"/>
  <c r="F62" i="154" s="1"/>
  <c r="E63" i="154"/>
  <c r="F63" i="154" s="1"/>
  <c r="E64" i="154"/>
  <c r="F64" i="154" s="1"/>
  <c r="E65" i="154"/>
  <c r="F65" i="154" s="1"/>
  <c r="E66" i="154"/>
  <c r="F66" i="154" s="1"/>
  <c r="E4" i="154"/>
  <c r="F4" i="154" s="1"/>
  <c r="E5" i="154"/>
  <c r="F5" i="154" s="1"/>
  <c r="E6" i="154"/>
  <c r="F6" i="154" s="1"/>
  <c r="E7" i="154"/>
  <c r="F7" i="154" s="1"/>
  <c r="E8" i="154"/>
  <c r="F8" i="154" s="1"/>
  <c r="E9" i="154"/>
  <c r="F9" i="154" s="1"/>
  <c r="E10" i="154"/>
  <c r="F10" i="154" s="1"/>
  <c r="E11" i="154"/>
  <c r="F11" i="154" s="1"/>
  <c r="E12" i="154"/>
  <c r="F12" i="154" s="1"/>
  <c r="E13" i="154"/>
  <c r="F13" i="154" s="1"/>
  <c r="E14" i="154"/>
  <c r="F14" i="154" s="1"/>
  <c r="E15" i="154"/>
  <c r="F15" i="154" s="1"/>
  <c r="E16" i="154"/>
  <c r="F16" i="154" s="1"/>
  <c r="E17" i="154"/>
  <c r="F17" i="154" s="1"/>
  <c r="E18" i="154"/>
  <c r="F18" i="154" s="1"/>
  <c r="E19" i="154"/>
  <c r="F19" i="154" s="1"/>
  <c r="E20" i="154"/>
  <c r="F20" i="154" s="1"/>
  <c r="E21" i="154"/>
  <c r="F21" i="154" s="1"/>
  <c r="E22" i="154"/>
  <c r="F22" i="154" s="1"/>
  <c r="E23" i="154"/>
  <c r="F23" i="154" s="1"/>
  <c r="E24" i="154"/>
  <c r="F24" i="154" s="1"/>
  <c r="E25" i="154"/>
  <c r="F25" i="154" s="1"/>
  <c r="E26" i="154"/>
  <c r="F26" i="154" s="1"/>
  <c r="E27" i="154"/>
  <c r="F27" i="154" s="1"/>
  <c r="E28" i="154"/>
  <c r="F28" i="154" s="1"/>
  <c r="E29" i="154"/>
  <c r="F29" i="154" s="1"/>
  <c r="E30" i="154"/>
  <c r="F30" i="154" s="1"/>
  <c r="E31" i="154"/>
  <c r="F31" i="154" s="1"/>
  <c r="E32" i="154"/>
  <c r="F32" i="154" s="1"/>
  <c r="E33" i="154"/>
  <c r="F33" i="154" s="1"/>
  <c r="E34" i="154"/>
  <c r="F34" i="154" s="1"/>
  <c r="E3" i="154"/>
  <c r="E71" i="146"/>
  <c r="E72" i="146"/>
  <c r="E73" i="146"/>
  <c r="E74" i="146"/>
  <c r="E75" i="146"/>
  <c r="E76" i="146"/>
  <c r="E77" i="146"/>
  <c r="E78" i="146"/>
  <c r="E79" i="146"/>
  <c r="E80" i="146"/>
  <c r="E81" i="146"/>
  <c r="E82" i="146"/>
  <c r="E83" i="146"/>
  <c r="E84" i="146"/>
  <c r="E85" i="146"/>
  <c r="E86" i="146"/>
  <c r="E87" i="146"/>
  <c r="E88" i="146"/>
  <c r="E89" i="146"/>
  <c r="E90" i="146"/>
  <c r="E91" i="146"/>
  <c r="E92" i="146"/>
  <c r="E93" i="146"/>
  <c r="E94" i="146"/>
  <c r="E95" i="146"/>
  <c r="E96" i="146"/>
  <c r="E97" i="146"/>
  <c r="E98" i="146"/>
  <c r="E99" i="146"/>
  <c r="E100" i="146"/>
  <c r="E101" i="146"/>
  <c r="E102" i="146"/>
  <c r="E103" i="146"/>
  <c r="E104" i="146"/>
  <c r="E105" i="146"/>
  <c r="E106" i="146"/>
  <c r="E107" i="146"/>
  <c r="E108" i="146"/>
  <c r="E109" i="146"/>
  <c r="E110" i="146"/>
  <c r="E111" i="146"/>
  <c r="E112" i="146"/>
  <c r="E113" i="146"/>
  <c r="E114" i="146"/>
  <c r="E115" i="146"/>
  <c r="E116" i="146"/>
  <c r="E117" i="146"/>
  <c r="E118" i="146"/>
  <c r="E119" i="146"/>
  <c r="E120" i="146"/>
  <c r="E121" i="146"/>
  <c r="E122" i="146"/>
  <c r="E123" i="146"/>
  <c r="E124" i="146"/>
  <c r="E125" i="146"/>
  <c r="E126" i="146"/>
  <c r="E127" i="146"/>
  <c r="E128" i="146"/>
  <c r="E129" i="146"/>
  <c r="E130" i="146"/>
  <c r="E131" i="146"/>
  <c r="E132" i="146"/>
  <c r="E133" i="146"/>
  <c r="E134" i="146"/>
  <c r="E135" i="146"/>
  <c r="E136" i="146"/>
  <c r="E137" i="146"/>
  <c r="E138" i="146"/>
  <c r="E139" i="146"/>
  <c r="E140" i="146"/>
  <c r="E141" i="146"/>
  <c r="E142" i="146"/>
  <c r="E143" i="146"/>
  <c r="E144" i="146"/>
  <c r="E145" i="146"/>
  <c r="E146" i="146"/>
  <c r="E147" i="146"/>
  <c r="E148" i="146"/>
  <c r="E149" i="146"/>
  <c r="E150" i="146"/>
  <c r="E151" i="146"/>
  <c r="E152" i="146"/>
  <c r="E153" i="146"/>
  <c r="E154" i="146"/>
  <c r="E155" i="146"/>
  <c r="E156" i="146"/>
  <c r="E157" i="146"/>
  <c r="E158" i="146"/>
  <c r="E159" i="146"/>
  <c r="E160" i="146"/>
  <c r="E161" i="146"/>
  <c r="E162" i="146"/>
  <c r="E163" i="146"/>
  <c r="E164" i="146"/>
  <c r="E165" i="146"/>
  <c r="E166" i="146"/>
  <c r="E167" i="146"/>
  <c r="E168" i="146"/>
  <c r="E169" i="146"/>
  <c r="E170" i="146"/>
  <c r="E171" i="146"/>
  <c r="E172" i="146"/>
  <c r="E173" i="146"/>
  <c r="E174" i="146"/>
  <c r="E175" i="146"/>
  <c r="E176" i="146"/>
  <c r="E177" i="146"/>
  <c r="E178" i="146"/>
  <c r="E179" i="146"/>
  <c r="E180" i="146"/>
  <c r="E181" i="146"/>
  <c r="E182" i="146"/>
  <c r="E183" i="146"/>
  <c r="E184" i="146"/>
  <c r="E185" i="146"/>
  <c r="E186" i="146"/>
  <c r="E187" i="146"/>
  <c r="E188" i="146"/>
  <c r="E189" i="146"/>
  <c r="E190" i="146"/>
  <c r="E191" i="146"/>
  <c r="E192" i="146"/>
  <c r="E193" i="146"/>
  <c r="E194" i="146"/>
  <c r="E195" i="146"/>
  <c r="E196" i="146"/>
  <c r="E197" i="146"/>
  <c r="E70" i="146"/>
  <c r="I207" i="135" l="1" a="1"/>
  <c r="J208" i="135" a="1"/>
  <c r="K218" i="135" a="1"/>
  <c r="L219" i="135" a="1"/>
  <c r="M220" i="135" a="1"/>
  <c r="I184" i="135" a="1"/>
  <c r="N163" i="135" a="1"/>
  <c r="H174" i="135" a="1"/>
  <c r="I175" i="135" a="1"/>
  <c r="J176" i="135" a="1"/>
  <c r="G175" i="135" a="1"/>
  <c r="N140" i="135" a="1"/>
  <c r="K119" i="135" a="1"/>
  <c r="L120" i="135" a="1"/>
  <c r="M130" i="135" a="1"/>
  <c r="N131" i="135" a="1"/>
  <c r="G119" i="135" a="1"/>
  <c r="K96" i="135" a="1"/>
  <c r="H75" i="135" a="1"/>
  <c r="I76" i="135" a="1"/>
  <c r="J86" i="135" a="1"/>
  <c r="K87" i="135" a="1"/>
  <c r="L88" i="135" a="1"/>
  <c r="H52" i="135" a="1"/>
  <c r="J120" i="135" a="1"/>
  <c r="I87" i="135" a="1"/>
  <c r="J207" i="135" a="1"/>
  <c r="K208" i="135" a="1"/>
  <c r="L218" i="135" a="1"/>
  <c r="M219" i="135" a="1"/>
  <c r="N220" i="135" a="1"/>
  <c r="J184" i="135" a="1"/>
  <c r="H164" i="135" a="1"/>
  <c r="I174" i="135" a="1"/>
  <c r="J175" i="135" a="1"/>
  <c r="K176" i="135" a="1"/>
  <c r="G176" i="135" a="1"/>
  <c r="G140" i="135" a="1"/>
  <c r="L119" i="135" a="1"/>
  <c r="M120" i="135" a="1"/>
  <c r="N130" i="135" a="1"/>
  <c r="H132" i="135" a="1"/>
  <c r="G120" i="135" a="1"/>
  <c r="L96" i="135" a="1"/>
  <c r="I75" i="135" a="1"/>
  <c r="J76" i="135" a="1"/>
  <c r="K86" i="135" a="1"/>
  <c r="L87" i="135" a="1"/>
  <c r="M88" i="135" a="1"/>
  <c r="I52" i="135" a="1"/>
  <c r="J52" i="135" a="1"/>
  <c r="K130" i="135" a="1"/>
  <c r="J88" i="135" a="1"/>
  <c r="K207" i="135" a="1"/>
  <c r="L208" i="135" a="1"/>
  <c r="M218" i="135" a="1"/>
  <c r="N219" i="135" a="1"/>
  <c r="G207" i="135" a="1"/>
  <c r="K184" i="135" a="1"/>
  <c r="H163" i="135" a="1"/>
  <c r="I164" i="135" a="1"/>
  <c r="J174" i="135" a="1"/>
  <c r="K175" i="135" a="1"/>
  <c r="L176" i="135" a="1"/>
  <c r="H140" i="135" a="1"/>
  <c r="M119" i="135" a="1"/>
  <c r="N120" i="135" a="1"/>
  <c r="H131" i="135" a="1"/>
  <c r="I132" i="135" a="1"/>
  <c r="G130" i="135" a="1"/>
  <c r="M96" i="135" a="1"/>
  <c r="J75" i="135" a="1"/>
  <c r="K76" i="135" a="1"/>
  <c r="L86" i="135" a="1"/>
  <c r="M87" i="135" a="1"/>
  <c r="N88" i="135" a="1"/>
  <c r="I96" i="135" a="1"/>
  <c r="L207" i="135" a="1"/>
  <c r="M208" i="135" a="1"/>
  <c r="N218" i="135" a="1"/>
  <c r="H220" i="135" a="1"/>
  <c r="G208" i="135" a="1"/>
  <c r="L184" i="135" a="1"/>
  <c r="I163" i="135" a="1"/>
  <c r="J164" i="135" a="1"/>
  <c r="K174" i="135" a="1"/>
  <c r="L175" i="135" a="1"/>
  <c r="M176" i="135" a="1"/>
  <c r="I140" i="135" a="1"/>
  <c r="N119" i="135" a="1"/>
  <c r="H130" i="135" a="1"/>
  <c r="I131" i="135" a="1"/>
  <c r="J132" i="135" a="1"/>
  <c r="G131" i="135" a="1"/>
  <c r="N96" i="135" a="1"/>
  <c r="K75" i="135" a="1"/>
  <c r="L76" i="135" a="1"/>
  <c r="M86" i="135" a="1"/>
  <c r="N87" i="135" a="1"/>
  <c r="G75" i="135" a="1"/>
  <c r="K52" i="135" a="1"/>
  <c r="I119" i="135" a="1"/>
  <c r="H86" i="135" a="1"/>
  <c r="M207" i="135" a="1"/>
  <c r="N208" i="135" a="1"/>
  <c r="H219" i="135" a="1"/>
  <c r="I220" i="135" a="1"/>
  <c r="G218" i="135" a="1"/>
  <c r="M184" i="135" a="1"/>
  <c r="J163" i="135" a="1"/>
  <c r="K164" i="135" a="1"/>
  <c r="L174" i="135" a="1"/>
  <c r="M175" i="135" a="1"/>
  <c r="N176" i="135" a="1"/>
  <c r="J140" i="135" a="1"/>
  <c r="H120" i="135" a="1"/>
  <c r="I130" i="135" a="1"/>
  <c r="J131" i="135" a="1"/>
  <c r="K132" i="135" a="1"/>
  <c r="G132" i="135" a="1"/>
  <c r="G96" i="135" a="1"/>
  <c r="L75" i="135" a="1"/>
  <c r="M76" i="135" a="1"/>
  <c r="N86" i="135" a="1"/>
  <c r="H88" i="135" a="1"/>
  <c r="G76" i="135" a="1"/>
  <c r="L52" i="135" a="1"/>
  <c r="M52" i="135" a="1"/>
  <c r="H208" i="135" a="1"/>
  <c r="J219" i="135" a="1"/>
  <c r="G220" i="135" a="1"/>
  <c r="L163" i="135" a="1"/>
  <c r="N174" i="135" a="1"/>
  <c r="G164" i="135" a="1"/>
  <c r="L131" i="135" a="1"/>
  <c r="N52" i="135" a="1"/>
  <c r="N207" i="135" a="1"/>
  <c r="H218" i="135" a="1"/>
  <c r="I219" i="135" a="1"/>
  <c r="J220" i="135" a="1"/>
  <c r="G219" i="135" a="1"/>
  <c r="N184" i="135" a="1"/>
  <c r="K163" i="135" a="1"/>
  <c r="L164" i="135" a="1"/>
  <c r="M174" i="135" a="1"/>
  <c r="N175" i="135" a="1"/>
  <c r="G163" i="135" a="1"/>
  <c r="K140" i="135" a="1"/>
  <c r="H119" i="135" a="1"/>
  <c r="I120" i="135" a="1"/>
  <c r="J130" i="135" a="1"/>
  <c r="K131" i="135" a="1"/>
  <c r="L132" i="135" a="1"/>
  <c r="H96" i="135" a="1"/>
  <c r="M75" i="135" a="1"/>
  <c r="N76" i="135" a="1"/>
  <c r="H87" i="135" a="1"/>
  <c r="I88" i="135" a="1"/>
  <c r="G86" i="135" a="1"/>
  <c r="I218" i="135" a="1"/>
  <c r="K220" i="135" a="1"/>
  <c r="G184" i="135" a="1"/>
  <c r="M164" i="135" a="1"/>
  <c r="H176" i="135" a="1"/>
  <c r="L140" i="135" a="1"/>
  <c r="M132" i="135" a="1"/>
  <c r="G87" i="135" a="1"/>
  <c r="H207" i="135" a="1"/>
  <c r="I208" i="135" a="1"/>
  <c r="J218" i="135" a="1"/>
  <c r="K219" i="135" a="1"/>
  <c r="L220" i="135" a="1"/>
  <c r="H184" i="135" a="1"/>
  <c r="M163" i="135" a="1"/>
  <c r="N164" i="135" a="1"/>
  <c r="H175" i="135" a="1"/>
  <c r="I176" i="135" a="1"/>
  <c r="G174" i="135" a="1"/>
  <c r="M140" i="135" a="1"/>
  <c r="J119" i="135" a="1"/>
  <c r="K120" i="135" a="1"/>
  <c r="L130" i="135" a="1"/>
  <c r="M131" i="135" a="1"/>
  <c r="N132" i="135" a="1"/>
  <c r="J96" i="135" a="1"/>
  <c r="H76" i="135" a="1"/>
  <c r="I86" i="135" a="1"/>
  <c r="J87" i="135" a="1"/>
  <c r="K88" i="135" a="1"/>
  <c r="G88" i="135" a="1"/>
  <c r="G52" i="135" a="1"/>
  <c r="N75" i="135" a="1"/>
  <c r="K84" i="135" a="1"/>
  <c r="H210" i="135" a="1"/>
  <c r="J212" i="135" a="1"/>
  <c r="I211" i="135" a="1"/>
  <c r="J196" i="135" a="1"/>
  <c r="M199" i="135" a="1"/>
  <c r="G189" i="135" a="1"/>
  <c r="N186" i="135" a="1"/>
  <c r="J194" i="135" a="1"/>
  <c r="N203" i="135" a="1"/>
  <c r="I212" i="135" a="1"/>
  <c r="H201" i="135" a="1"/>
  <c r="L189" i="135" a="1"/>
  <c r="M217" i="135" a="1"/>
  <c r="J206" i="135" a="1"/>
  <c r="K216" i="135" a="1"/>
  <c r="H205" i="135" a="1"/>
  <c r="I196" i="135" a="1"/>
  <c r="K203" i="135" a="1"/>
  <c r="N212" i="135" a="1"/>
  <c r="I216" i="135" a="1"/>
  <c r="M204" i="135" a="1"/>
  <c r="J199" i="135" a="1"/>
  <c r="N187" i="135" a="1"/>
  <c r="H216" i="135" a="1"/>
  <c r="M205" i="135" a="1"/>
  <c r="H198" i="135" a="1"/>
  <c r="L186" i="135" a="1"/>
  <c r="M214" i="135" a="1"/>
  <c r="J203" i="135" a="1"/>
  <c r="G214" i="135" a="1"/>
  <c r="L101" i="135" a="1"/>
  <c r="K100" i="135" a="1"/>
  <c r="G98" i="135" a="1"/>
  <c r="H111" i="135" a="1"/>
  <c r="L111" i="135" a="1"/>
  <c r="H72" i="135" a="1"/>
  <c r="M53" i="135" a="1"/>
  <c r="G145" i="135" a="1"/>
  <c r="I144" i="135" a="1"/>
  <c r="N142" i="135" a="1"/>
  <c r="J155" i="135" a="1"/>
  <c r="M154" i="135" a="1"/>
  <c r="K82" i="135" a="1"/>
  <c r="H80" i="135" a="1"/>
  <c r="G81" i="135" a="1"/>
  <c r="M78" i="135" a="1"/>
  <c r="M77" i="135" a="1"/>
  <c r="N79" i="135" a="1"/>
  <c r="L74" i="135" a="1"/>
  <c r="H74" i="135" a="1"/>
  <c r="K68" i="135" a="1"/>
  <c r="I69" i="135" a="1"/>
  <c r="J71" i="135" a="1"/>
  <c r="I70" i="135" a="1"/>
  <c r="N116" i="135" a="1"/>
  <c r="L97" i="135" a="1"/>
  <c r="H126" i="135" a="1"/>
  <c r="H124" i="135" a="1"/>
  <c r="N125" i="135" a="1"/>
  <c r="I122" i="135" a="1"/>
  <c r="J121" i="135" a="1"/>
  <c r="H123" i="135" a="1"/>
  <c r="J118" i="135" a="1"/>
  <c r="H117" i="135" a="1"/>
  <c r="G112" i="135" a="1"/>
  <c r="M113" i="135" a="1"/>
  <c r="H115" i="135" a="1"/>
  <c r="I114" i="135" a="1"/>
  <c r="K160" i="135" a="1"/>
  <c r="L141" i="135" a="1"/>
  <c r="J128" i="135" a="1"/>
  <c r="L128" i="135" a="1"/>
  <c r="G128" i="135" a="1"/>
  <c r="I99" i="135" a="1"/>
  <c r="H109" i="135" a="1"/>
  <c r="M109" i="135" a="1"/>
  <c r="L56" i="135" a="1"/>
  <c r="K205" i="135" a="1"/>
  <c r="H209" i="135" a="1"/>
  <c r="J61" i="135" a="1"/>
  <c r="K189" i="135" a="1"/>
  <c r="I195" i="135" a="1"/>
  <c r="L198" i="135" a="1"/>
  <c r="G197" i="135" a="1"/>
  <c r="I193" i="135" a="1"/>
  <c r="M202" i="135" a="1"/>
  <c r="H211" i="135" a="1"/>
  <c r="N199" i="135" a="1"/>
  <c r="K188" i="135" a="1"/>
  <c r="L216" i="135" a="1"/>
  <c r="I205" i="135" a="1"/>
  <c r="J215" i="135" a="1"/>
  <c r="G194" i="135" a="1"/>
  <c r="H195" i="135" a="1"/>
  <c r="J202" i="135" a="1"/>
  <c r="M211" i="135" a="1"/>
  <c r="H215" i="135" a="1"/>
  <c r="I202" i="135" a="1"/>
  <c r="I198" i="135" a="1"/>
  <c r="M186" i="135" a="1"/>
  <c r="N214" i="135" a="1"/>
  <c r="L204" i="135" a="1"/>
  <c r="N196" i="135" a="1"/>
  <c r="K185" i="135" a="1"/>
  <c r="L213" i="135" a="1"/>
  <c r="G198" i="135" a="1"/>
  <c r="N216" i="135" a="1"/>
  <c r="N101" i="135" a="1"/>
  <c r="L100" i="135" a="1"/>
  <c r="L98" i="135" a="1"/>
  <c r="I111" i="135" a="1"/>
  <c r="G110" i="135" a="1"/>
  <c r="G72" i="135" a="1"/>
  <c r="G53" i="135" a="1"/>
  <c r="K145" i="135" a="1"/>
  <c r="J144" i="135" a="1"/>
  <c r="H142" i="135" a="1"/>
  <c r="J154" i="135" a="1"/>
  <c r="N155" i="135" a="1"/>
  <c r="L82" i="135" a="1"/>
  <c r="L80" i="135" a="1"/>
  <c r="N81" i="135" a="1"/>
  <c r="I78" i="135" a="1"/>
  <c r="N77" i="135" a="1"/>
  <c r="I79" i="135" a="1"/>
  <c r="M215" i="135" a="1"/>
  <c r="G203" i="135" a="1"/>
  <c r="I200" i="135" a="1"/>
  <c r="I67" i="135" a="1"/>
  <c r="L200" i="135" a="1"/>
  <c r="J188" i="135" a="1"/>
  <c r="H194" i="135" a="1"/>
  <c r="I201" i="135" a="1"/>
  <c r="H192" i="135" a="1"/>
  <c r="G213" i="135" a="1"/>
  <c r="N209" i="135" a="1"/>
  <c r="M198" i="135" a="1"/>
  <c r="J187" i="135" a="1"/>
  <c r="K215" i="135" a="1"/>
  <c r="H204" i="135" a="1"/>
  <c r="I214" i="135" a="1"/>
  <c r="G188" i="135" a="1"/>
  <c r="N193" i="135" a="1"/>
  <c r="G217" i="135" a="1"/>
  <c r="L210" i="135" a="1"/>
  <c r="N213" i="135" a="1"/>
  <c r="G64" i="135" a="1"/>
  <c r="H197" i="135" a="1"/>
  <c r="L185" i="135" a="1"/>
  <c r="M213" i="135" a="1"/>
  <c r="M185" i="135" a="1"/>
  <c r="M195" i="135" a="1"/>
  <c r="G202" i="135" a="1"/>
  <c r="K212" i="135" a="1"/>
  <c r="G185" i="135" a="1"/>
  <c r="L206" i="135" a="1"/>
  <c r="J101" i="135" a="1"/>
  <c r="G100" i="135" a="1"/>
  <c r="M98" i="135" a="1"/>
  <c r="I110" i="135" a="1"/>
  <c r="G111" i="135" a="1"/>
  <c r="I72" i="135" a="1"/>
  <c r="N53" i="135" a="1"/>
  <c r="L145" i="135" a="1"/>
  <c r="K144" i="135" a="1"/>
  <c r="I142" i="135" a="1"/>
  <c r="K155" i="135" a="1"/>
  <c r="G155" i="135" a="1"/>
  <c r="G82" i="135" a="1"/>
  <c r="M80" i="135" a="1"/>
  <c r="H81" i="135" a="1"/>
  <c r="N78" i="135" a="1"/>
  <c r="G77" i="135" a="1"/>
  <c r="M79" i="135" a="1"/>
  <c r="G73" i="135" a="1"/>
  <c r="I73" i="135" a="1"/>
  <c r="H69" i="135" a="1"/>
  <c r="L69" i="135" a="1"/>
  <c r="H71" i="135" a="1"/>
  <c r="G70" i="135" a="1"/>
  <c r="I116" i="135" a="1"/>
  <c r="N97" i="135" a="1"/>
  <c r="G126" i="135" a="1"/>
  <c r="J124" i="135" a="1"/>
  <c r="I125" i="135" a="1"/>
  <c r="K122" i="135" a="1"/>
  <c r="L121" i="135" a="1"/>
  <c r="J123" i="135" a="1"/>
  <c r="L117" i="135" a="1"/>
  <c r="H118" i="135" a="1"/>
  <c r="J113" i="135" a="1"/>
  <c r="N113" i="135" a="1"/>
  <c r="J115" i="135" a="1"/>
  <c r="J114" i="135" a="1"/>
  <c r="M160" i="135" a="1"/>
  <c r="N141" i="135" a="1"/>
  <c r="K127" i="135" a="1"/>
  <c r="N127" i="135" a="1"/>
  <c r="I127" i="135" a="1"/>
  <c r="K99" i="135" a="1"/>
  <c r="L106" i="135" a="1"/>
  <c r="N108" i="135" a="1"/>
  <c r="G106" i="135" a="1"/>
  <c r="G109" i="135" a="1"/>
  <c r="I104" i="135" a="1"/>
  <c r="M104" i="135" a="1"/>
  <c r="H172" i="135" a="1"/>
  <c r="K172" i="135" a="1"/>
  <c r="L173" i="135" a="1"/>
  <c r="G143" i="135" a="1"/>
  <c r="N189" i="135" a="1"/>
  <c r="N202" i="135" a="1"/>
  <c r="L62" i="135" a="1"/>
  <c r="K194" i="135" a="1"/>
  <c r="H196" i="135" a="1"/>
  <c r="G195" i="135" a="1"/>
  <c r="I187" i="135" a="1"/>
  <c r="H200" i="135" a="1"/>
  <c r="M189" i="135" a="1"/>
  <c r="N217" i="135" a="1"/>
  <c r="K206" i="135" a="1"/>
  <c r="L197" i="135" a="1"/>
  <c r="I186" i="135" a="1"/>
  <c r="J214" i="135" a="1"/>
  <c r="L203" i="135" a="1"/>
  <c r="H213" i="135" a="1"/>
  <c r="N201" i="135" a="1"/>
  <c r="M192" i="135" a="1"/>
  <c r="G211" i="135" a="1"/>
  <c r="K209" i="135" a="1"/>
  <c r="M212" i="135" a="1"/>
  <c r="G200" i="135" a="1"/>
  <c r="N195" i="135" a="1"/>
  <c r="I203" i="135" a="1"/>
  <c r="L212" i="135" a="1"/>
  <c r="G199" i="135" a="1"/>
  <c r="L194" i="135" a="1"/>
  <c r="H203" i="135" a="1"/>
  <c r="J211" i="135" a="1"/>
  <c r="J201" i="135" a="1"/>
  <c r="M101" i="135" a="1"/>
  <c r="M100" i="135" a="1"/>
  <c r="H98" i="135" a="1"/>
  <c r="H110" i="135" a="1"/>
  <c r="J110" i="135" a="1"/>
  <c r="J72" i="135" a="1"/>
  <c r="H53" i="135" a="1"/>
  <c r="M145" i="135" a="1"/>
  <c r="L144" i="135" a="1"/>
  <c r="J142" i="135" a="1"/>
  <c r="N154" i="135" a="1"/>
  <c r="K154" i="135" a="1"/>
  <c r="H82" i="135" a="1"/>
  <c r="I80" i="135" a="1"/>
  <c r="I81" i="135" a="1"/>
  <c r="H78" i="135" a="1"/>
  <c r="J77" i="135" a="1"/>
  <c r="J79" i="135" a="1"/>
  <c r="K73" i="135" a="1"/>
  <c r="M73" i="135" a="1"/>
  <c r="M68" i="135" a="1"/>
  <c r="J69" i="135" a="1"/>
  <c r="K71" i="135" a="1"/>
  <c r="J70" i="135" a="1"/>
  <c r="J116" i="135" a="1"/>
  <c r="H97" i="135" a="1"/>
  <c r="N65" i="135" a="1"/>
  <c r="I126" i="135" a="1"/>
  <c r="K124" i="135" a="1"/>
  <c r="J125" i="135" a="1"/>
  <c r="L122" i="135" a="1"/>
  <c r="G121" i="135" a="1"/>
  <c r="K123" i="135" a="1"/>
  <c r="K118" i="135" a="1"/>
  <c r="N118" i="135" a="1"/>
  <c r="G113" i="135" a="1"/>
  <c r="M112" i="135" a="1"/>
  <c r="I115" i="135" a="1"/>
  <c r="K114" i="135" a="1"/>
  <c r="N160" i="135" a="1"/>
  <c r="H141" i="135" a="1"/>
  <c r="K128" i="135" a="1"/>
  <c r="M128" i="135" a="1"/>
  <c r="H128" i="135" a="1"/>
  <c r="L99" i="135" a="1"/>
  <c r="L107" i="135" a="1"/>
  <c r="N109" i="135" a="1"/>
  <c r="I107" i="135" a="1"/>
  <c r="K106" i="135" a="1"/>
  <c r="J105" i="135" a="1"/>
  <c r="H105" i="135" a="1"/>
  <c r="H173" i="135" a="1"/>
  <c r="J173" i="135" a="1"/>
  <c r="L57" i="135" a="1"/>
  <c r="M55" i="135" a="1"/>
  <c r="J204" i="135" a="1"/>
  <c r="K197" i="135" a="1"/>
  <c r="I189" i="135" a="1"/>
  <c r="K199" i="135" a="1"/>
  <c r="G187" i="135" a="1"/>
  <c r="N198" i="135" a="1"/>
  <c r="L188" i="135" a="1"/>
  <c r="M216" i="135" a="1"/>
  <c r="J205" i="135" a="1"/>
  <c r="K196" i="135" a="1"/>
  <c r="H185" i="135" a="1"/>
  <c r="I213" i="135" a="1"/>
  <c r="K202" i="135" a="1"/>
  <c r="N211" i="135" a="1"/>
  <c r="M200" i="135" a="1"/>
  <c r="J189" i="135" a="1"/>
  <c r="K217" i="135" a="1"/>
  <c r="H206" i="135" a="1"/>
  <c r="L211" i="135" a="1"/>
  <c r="G193" i="135" a="1"/>
  <c r="M194" i="135" a="1"/>
  <c r="H202" i="135" a="1"/>
  <c r="K211" i="135" a="1"/>
  <c r="G192" i="135" a="1"/>
  <c r="K193" i="135" a="1"/>
  <c r="G204" i="135" a="1"/>
  <c r="I210" i="135" a="1"/>
  <c r="N197" i="135" a="1"/>
  <c r="G101" i="135" a="1"/>
  <c r="N100" i="135" a="1"/>
  <c r="N98" i="135" a="1"/>
  <c r="N110" i="135" a="1"/>
  <c r="J111" i="135" a="1"/>
  <c r="K72" i="135" a="1"/>
  <c r="I53" i="135" a="1"/>
  <c r="N145" i="135" a="1"/>
  <c r="M144" i="135" a="1"/>
  <c r="K142" i="135" a="1"/>
  <c r="H155" i="135" a="1"/>
  <c r="L155" i="135" a="1"/>
  <c r="N82" i="135" a="1"/>
  <c r="J80" i="135" a="1"/>
  <c r="J81" i="135" a="1"/>
  <c r="J78" i="135" a="1"/>
  <c r="K77" i="135" a="1"/>
  <c r="G79" i="135" a="1"/>
  <c r="J74" i="135" a="1"/>
  <c r="G74" i="135" a="1"/>
  <c r="N69" i="135" a="1"/>
  <c r="H68" i="135" a="1"/>
  <c r="L71" i="135" a="1"/>
  <c r="K70" i="135" a="1"/>
  <c r="K116" i="135" a="1"/>
  <c r="I97" i="135" a="1"/>
  <c r="J126" i="135" a="1"/>
  <c r="L124" i="135" a="1"/>
  <c r="K125" i="135" a="1"/>
  <c r="M122" i="135" a="1"/>
  <c r="M121" i="135" a="1"/>
  <c r="L123" i="135" a="1"/>
  <c r="I117" i="135" a="1"/>
  <c r="G118" i="135" a="1"/>
  <c r="N112" i="135" a="1"/>
  <c r="J112" i="135" a="1"/>
  <c r="K115" i="135" a="1"/>
  <c r="L114" i="135" a="1"/>
  <c r="H160" i="135" a="1"/>
  <c r="I141" i="135" a="1"/>
  <c r="G55" i="135" a="1"/>
  <c r="J129" i="135" a="1"/>
  <c r="H127" i="135" a="1"/>
  <c r="H129" i="135" a="1"/>
  <c r="M99" i="135" a="1"/>
  <c r="L108" i="135" a="1"/>
  <c r="N106" i="135" a="1"/>
  <c r="J108" i="135" a="1"/>
  <c r="K107" i="135" a="1"/>
  <c r="J104" i="135" a="1"/>
  <c r="H104" i="135" a="1"/>
  <c r="N173" i="135" a="1"/>
  <c r="G171" i="135" a="1"/>
  <c r="N171" i="135" a="1"/>
  <c r="I143" i="135" a="1"/>
  <c r="M152" i="135" a="1"/>
  <c r="H153" i="135" a="1"/>
  <c r="J185" i="135" a="1"/>
  <c r="G54" i="135" a="1"/>
  <c r="I192" i="135" a="1"/>
  <c r="N192" i="135" a="1"/>
  <c r="M201" i="135" a="1"/>
  <c r="N194" i="135" a="1"/>
  <c r="J198" i="135" a="1"/>
  <c r="M197" i="135" a="1"/>
  <c r="K187" i="135" a="1"/>
  <c r="L215" i="135" a="1"/>
  <c r="I204" i="135" a="1"/>
  <c r="J195" i="135" a="1"/>
  <c r="M203" i="135" a="1"/>
  <c r="H212" i="135" a="1"/>
  <c r="G212" i="135" a="1"/>
  <c r="M210" i="135" a="1"/>
  <c r="L199" i="135" a="1"/>
  <c r="I188" i="135" a="1"/>
  <c r="J216" i="135" a="1"/>
  <c r="N204" i="135" a="1"/>
  <c r="K210" i="135" a="1"/>
  <c r="G186" i="135" a="1"/>
  <c r="L193" i="135" a="1"/>
  <c r="G216" i="135" a="1"/>
  <c r="J210" i="135" a="1"/>
  <c r="K201" i="135" a="1"/>
  <c r="J192" i="135" a="1"/>
  <c r="G215" i="135" a="1"/>
  <c r="M206" i="135" a="1"/>
  <c r="M196" i="135" a="1"/>
  <c r="H101" i="135" a="1"/>
  <c r="H100" i="135" a="1"/>
  <c r="I98" i="135" a="1"/>
  <c r="N111" i="135" a="1"/>
  <c r="K110" i="135" a="1"/>
  <c r="L72" i="135" a="1"/>
  <c r="J53" i="135" a="1"/>
  <c r="H145" i="135" a="1"/>
  <c r="N144" i="135" a="1"/>
  <c r="L142" i="135" a="1"/>
  <c r="H154" i="135" a="1"/>
  <c r="L154" i="135" a="1"/>
  <c r="I82" i="135" a="1"/>
  <c r="K80" i="135" a="1"/>
  <c r="K81" i="135" a="1"/>
  <c r="G78" i="135" a="1"/>
  <c r="L77" i="135" a="1"/>
  <c r="K79" i="135" a="1"/>
  <c r="J73" i="135" a="1"/>
  <c r="N73" i="135" a="1"/>
  <c r="N68" i="135" a="1"/>
  <c r="K69" i="135" a="1"/>
  <c r="M71" i="135" a="1"/>
  <c r="L70" i="135" a="1"/>
  <c r="L116" i="135" a="1"/>
  <c r="J97" i="135" a="1"/>
  <c r="K126" i="135" a="1"/>
  <c r="M124" i="135" a="1"/>
  <c r="L125" i="135" a="1"/>
  <c r="G122" i="135" a="1"/>
  <c r="H121" i="135" a="1"/>
  <c r="M123" i="135" a="1"/>
  <c r="I118" i="135" a="1"/>
  <c r="L118" i="135" a="1"/>
  <c r="H113" i="135" a="1"/>
  <c r="K113" i="135" a="1"/>
  <c r="L115" i="135" a="1"/>
  <c r="M114" i="135" a="1"/>
  <c r="I160" i="135" a="1"/>
  <c r="J141" i="135" a="1"/>
  <c r="N64" i="135" a="1"/>
  <c r="L127" i="135" a="1"/>
  <c r="N128" i="135" a="1"/>
  <c r="N129" i="135" a="1"/>
  <c r="G99" i="135" a="1"/>
  <c r="L109" i="135" a="1"/>
  <c r="N107" i="135" a="1"/>
  <c r="J109" i="135" a="1"/>
  <c r="K108" i="135" a="1"/>
  <c r="G104" i="135" a="1"/>
  <c r="I105" i="135" a="1"/>
  <c r="J171" i="135" a="1"/>
  <c r="L171" i="135" a="1"/>
  <c r="M172" i="135" a="1"/>
  <c r="M188" i="135" a="1"/>
  <c r="L187" i="135" a="1"/>
  <c r="H199" i="135" a="1"/>
  <c r="I197" i="135" a="1"/>
  <c r="L192" i="135" a="1"/>
  <c r="H188" i="135" a="1"/>
  <c r="M193" i="135" a="1"/>
  <c r="L196" i="135" a="1"/>
  <c r="J186" i="135" a="1"/>
  <c r="K214" i="135" a="1"/>
  <c r="L63" i="135" a="1"/>
  <c r="I194" i="135" a="1"/>
  <c r="L202" i="135" a="1"/>
  <c r="N210" i="135" a="1"/>
  <c r="G205" i="135" a="1"/>
  <c r="L209" i="135" a="1"/>
  <c r="K198" i="135" a="1"/>
  <c r="H187" i="135" a="1"/>
  <c r="I215" i="135" a="1"/>
  <c r="G210" i="135" a="1"/>
  <c r="J209" i="135" a="1"/>
  <c r="L201" i="135" a="1"/>
  <c r="K192" i="135" a="1"/>
  <c r="G209" i="135" a="1"/>
  <c r="I209" i="135" a="1"/>
  <c r="J200" i="135" a="1"/>
  <c r="N188" i="135" a="1"/>
  <c r="H217" i="135" a="1"/>
  <c r="L205" i="135" a="1"/>
  <c r="L195" i="135" a="1"/>
  <c r="I101" i="135" a="1"/>
  <c r="I100" i="135" a="1"/>
  <c r="J98" i="135" a="1"/>
  <c r="M111" i="135" a="1"/>
  <c r="K111" i="135" a="1"/>
  <c r="M72" i="135" a="1"/>
  <c r="K53" i="135" a="1"/>
  <c r="I145" i="135" a="1"/>
  <c r="H144" i="135" a="1"/>
  <c r="G142" i="135" a="1"/>
  <c r="I155" i="135" a="1"/>
  <c r="M155" i="135" a="1"/>
  <c r="J82" i="135" a="1"/>
  <c r="G80" i="135" a="1"/>
  <c r="M81" i="135" a="1"/>
  <c r="K78" i="135" a="1"/>
  <c r="H77" i="135" a="1"/>
  <c r="L79" i="135" a="1"/>
  <c r="K74" i="135" a="1"/>
  <c r="N74" i="135" a="1"/>
  <c r="J68" i="135" a="1"/>
  <c r="G68" i="135" a="1"/>
  <c r="N71" i="135" a="1"/>
  <c r="M70" i="135" a="1"/>
  <c r="M116" i="135" a="1"/>
  <c r="K97" i="135" a="1"/>
  <c r="L126" i="135" a="1"/>
  <c r="G124" i="135" a="1"/>
  <c r="M125" i="135" a="1"/>
  <c r="H122" i="135" a="1"/>
  <c r="N121" i="135" a="1"/>
  <c r="G123" i="135" a="1"/>
  <c r="J117" i="135" a="1"/>
  <c r="M117" i="135" a="1"/>
  <c r="H112" i="135" a="1"/>
  <c r="L113" i="135" a="1"/>
  <c r="M115" i="135" a="1"/>
  <c r="N114" i="135" a="1"/>
  <c r="J160" i="135" a="1"/>
  <c r="G141" i="135" a="1"/>
  <c r="J127" i="135" a="1"/>
  <c r="K129" i="135" a="1"/>
  <c r="L214" i="135" a="1"/>
  <c r="I185" i="135" a="1"/>
  <c r="J197" i="135" a="1"/>
  <c r="N206" i="135" a="1"/>
  <c r="K98" i="135" a="1"/>
  <c r="I154" i="135" a="1"/>
  <c r="L73" i="135" a="1"/>
  <c r="I71" i="135" a="1"/>
  <c r="M126" i="135" a="1"/>
  <c r="I121" i="135" a="1"/>
  <c r="I113" i="135" a="1"/>
  <c r="G160" i="135" a="1"/>
  <c r="M129" i="135" a="1"/>
  <c r="G107" i="135" a="1"/>
  <c r="G108" i="135" a="1"/>
  <c r="L105" i="135" a="1"/>
  <c r="I172" i="135" a="1"/>
  <c r="G173" i="135" a="1"/>
  <c r="K151" i="135" a="1"/>
  <c r="N152" i="135" a="1"/>
  <c r="G152" i="135" a="1"/>
  <c r="K153" i="135" a="1"/>
  <c r="I148" i="135" a="1"/>
  <c r="M149" i="135" a="1"/>
  <c r="G170" i="135" a="1"/>
  <c r="L168" i="135" a="1"/>
  <c r="G169" i="135" a="1"/>
  <c r="H166" i="135" a="1"/>
  <c r="N165" i="135" a="1"/>
  <c r="M167" i="135" a="1"/>
  <c r="N162" i="135" a="1"/>
  <c r="L161" i="135" a="1"/>
  <c r="I156" i="135" a="1"/>
  <c r="M157" i="135" a="1"/>
  <c r="I159" i="135" a="1"/>
  <c r="H158" i="135" a="1"/>
  <c r="G85" i="135" a="1"/>
  <c r="J83" i="135" a="1"/>
  <c r="L85" i="135" a="1"/>
  <c r="L55" i="135" a="1"/>
  <c r="I64" i="135" a="1"/>
  <c r="I62" i="135" a="1"/>
  <c r="J63" i="135" a="1"/>
  <c r="M60" i="135" a="1"/>
  <c r="H61" i="135" a="1"/>
  <c r="N57" i="135" a="1"/>
  <c r="H54" i="135" a="1"/>
  <c r="J67" i="135" a="1"/>
  <c r="H66" i="135" a="1"/>
  <c r="K167" i="135" a="1"/>
  <c r="H85" i="135" a="1"/>
  <c r="K57" i="135" a="1"/>
  <c r="K186" i="135" a="1"/>
  <c r="J213" i="135" a="1"/>
  <c r="N185" i="135" a="1"/>
  <c r="I199" i="135" a="1"/>
  <c r="M110" i="135" a="1"/>
  <c r="G154" i="135" a="1"/>
  <c r="M74" i="135" a="1"/>
  <c r="G71" i="135" a="1"/>
  <c r="N126" i="135" a="1"/>
  <c r="K121" i="135" a="1"/>
  <c r="I112" i="135" a="1"/>
  <c r="L160" i="135" a="1"/>
  <c r="G127" i="135" a="1"/>
  <c r="M107" i="135" a="1"/>
  <c r="I106" i="135" a="1"/>
  <c r="G105" i="135" a="1"/>
  <c r="J172" i="135" a="1"/>
  <c r="K143" i="135" a="1"/>
  <c r="L152" i="135" a="1"/>
  <c r="G150" i="135" a="1"/>
  <c r="H151" i="135" a="1"/>
  <c r="I150" i="135" a="1"/>
  <c r="J149" i="135" a="1"/>
  <c r="M148" i="135" a="1"/>
  <c r="L170" i="135" a="1"/>
  <c r="M168" i="135" a="1"/>
  <c r="L169" i="135" a="1"/>
  <c r="N166" i="135" a="1"/>
  <c r="I165" i="135" a="1"/>
  <c r="N167" i="135" a="1"/>
  <c r="I161" i="135" a="1"/>
  <c r="K162" i="135" a="1"/>
  <c r="J157" i="135" a="1"/>
  <c r="M156" i="135" a="1"/>
  <c r="J159" i="135" a="1"/>
  <c r="I158" i="135" a="1"/>
  <c r="H83" i="135" a="1"/>
  <c r="I84" i="135" a="1"/>
  <c r="M83" i="135" a="1"/>
  <c r="M62" i="135" a="1"/>
  <c r="J65" i="135" a="1"/>
  <c r="K64" i="135" a="1"/>
  <c r="L65" i="135" a="1"/>
  <c r="N61" i="135" a="1"/>
  <c r="I61" i="135" a="1"/>
  <c r="N56" i="135" a="1"/>
  <c r="N54" i="135" a="1"/>
  <c r="J66" i="135" a="1"/>
  <c r="M66" i="135" a="1"/>
  <c r="L157" i="135" a="1"/>
  <c r="K65" i="135" a="1"/>
  <c r="K83" i="135" a="1"/>
  <c r="K213" i="135" a="1"/>
  <c r="G196" i="135" a="1"/>
  <c r="H214" i="135" a="1"/>
  <c r="M187" i="135" a="1"/>
  <c r="L110" i="135" a="1"/>
  <c r="M82" i="135" a="1"/>
  <c r="H73" i="135" a="1"/>
  <c r="H70" i="135" a="1"/>
  <c r="N124" i="135" a="1"/>
  <c r="N123" i="135" a="1"/>
  <c r="K112" i="135" a="1"/>
  <c r="K141" i="135" a="1"/>
  <c r="G129" i="135" a="1"/>
  <c r="M108" i="135" a="1"/>
  <c r="J107" i="135" a="1"/>
  <c r="L104" i="135" a="1"/>
  <c r="I173" i="135" a="1"/>
  <c r="L143" i="135" a="1"/>
  <c r="M153" i="135" a="1"/>
  <c r="M150" i="135" a="1"/>
  <c r="I152" i="135" a="1"/>
  <c r="J151" i="135" a="1"/>
  <c r="G149" i="135" a="1"/>
  <c r="N149" i="135" a="1"/>
  <c r="M170" i="135" a="1"/>
  <c r="N168" i="135" a="1"/>
  <c r="M169" i="135" a="1"/>
  <c r="I166" i="135" a="1"/>
  <c r="J165" i="135" a="1"/>
  <c r="H167" i="135" a="1"/>
  <c r="I162" i="135" a="1"/>
  <c r="L162" i="135" a="1"/>
  <c r="G157" i="135" a="1"/>
  <c r="N157" i="135" a="1"/>
  <c r="K159" i="135" a="1"/>
  <c r="J158" i="135" a="1"/>
  <c r="N84" i="135" a="1"/>
  <c r="L83" i="135" a="1"/>
  <c r="J84" i="135" a="1"/>
  <c r="N63" i="135" a="1"/>
  <c r="G65" i="135" a="1"/>
  <c r="J62" i="135" a="1"/>
  <c r="K63" i="135" a="1"/>
  <c r="N60" i="135" a="1"/>
  <c r="H57" i="135" a="1"/>
  <c r="H56" i="135" a="1"/>
  <c r="I54" i="135" a="1"/>
  <c r="K67" i="135" a="1"/>
  <c r="N66" i="135" a="1"/>
  <c r="I157" i="135" a="1"/>
  <c r="I65" i="135" a="1"/>
  <c r="L54" i="135" a="1"/>
  <c r="N200" i="135" a="1"/>
  <c r="H193" i="135" a="1"/>
  <c r="J217" i="135" a="1"/>
  <c r="N215" i="135" a="1"/>
  <c r="N72" i="135" a="1"/>
  <c r="N80" i="135" a="1"/>
  <c r="I74" i="135" a="1"/>
  <c r="N70" i="135" a="1"/>
  <c r="I124" i="135" a="1"/>
  <c r="I123" i="135" a="1"/>
  <c r="L112" i="135" a="1"/>
  <c r="M141" i="135" a="1"/>
  <c r="H99" i="135" a="1"/>
  <c r="M106" i="135" a="1"/>
  <c r="K109" i="135" a="1"/>
  <c r="N105" i="135" a="1"/>
  <c r="K171" i="135" a="1"/>
  <c r="M143" i="135" a="1"/>
  <c r="K150" i="135" a="1"/>
  <c r="N151" i="135" a="1"/>
  <c r="J153" i="135" a="1"/>
  <c r="K152" i="135" a="1"/>
  <c r="J148" i="135" a="1"/>
  <c r="N148" i="135" a="1"/>
  <c r="N170" i="135" a="1"/>
  <c r="H168" i="135" a="1"/>
  <c r="H169" i="135" a="1"/>
  <c r="J166" i="135" a="1"/>
  <c r="G165" i="135" a="1"/>
  <c r="I167" i="135" a="1"/>
  <c r="G161" i="135" a="1"/>
  <c r="M161" i="135" a="1"/>
  <c r="J156" i="135" a="1"/>
  <c r="N156" i="135" a="1"/>
  <c r="L159" i="135" a="1"/>
  <c r="K158" i="135" a="1"/>
  <c r="M85" i="135" a="1"/>
  <c r="K85" i="135" a="1"/>
  <c r="H55" i="135" a="1"/>
  <c r="H65" i="135" a="1"/>
  <c r="H62" i="135" a="1"/>
  <c r="L64" i="135" a="1"/>
  <c r="M65" i="135" a="1"/>
  <c r="K61" i="135" a="1"/>
  <c r="I57" i="135" a="1"/>
  <c r="I56" i="135" a="1"/>
  <c r="J54" i="135" a="1"/>
  <c r="K66" i="135" a="1"/>
  <c r="H67" i="135" a="1"/>
  <c r="K161" i="135" a="1"/>
  <c r="J55" i="135" a="1"/>
  <c r="M67" i="135" a="1"/>
  <c r="G201" i="135" a="1"/>
  <c r="G206" i="135" a="1"/>
  <c r="N205" i="135" a="1"/>
  <c r="K204" i="135" a="1"/>
  <c r="L53" i="135" a="1"/>
  <c r="L81" i="135" a="1"/>
  <c r="M69" i="135" a="1"/>
  <c r="G116" i="135" a="1"/>
  <c r="H125" i="135" a="1"/>
  <c r="K117" i="135" a="1"/>
  <c r="N115" i="135" a="1"/>
  <c r="I128" i="135" a="1"/>
  <c r="N99" i="135" a="1"/>
  <c r="H106" i="135" a="1"/>
  <c r="K104" i="135" a="1"/>
  <c r="H171" i="135" a="1"/>
  <c r="K173" i="135" a="1"/>
  <c r="N143" i="135" a="1"/>
  <c r="L151" i="135" a="1"/>
  <c r="G151" i="135" a="1"/>
  <c r="G153" i="135" a="1"/>
  <c r="L153" i="135" a="1"/>
  <c r="K149" i="135" a="1"/>
  <c r="H149" i="135" a="1"/>
  <c r="H170" i="135" a="1"/>
  <c r="I168" i="135" a="1"/>
  <c r="N169" i="135" a="1"/>
  <c r="G166" i="135" a="1"/>
  <c r="K165" i="135" a="1"/>
  <c r="J167" i="135" a="1"/>
  <c r="J161" i="135" a="1"/>
  <c r="M162" i="135" a="1"/>
  <c r="K157" i="135" a="1"/>
  <c r="H157" i="135" a="1"/>
  <c r="M159" i="135" a="1"/>
  <c r="L158" i="135" a="1"/>
  <c r="I83" i="135" a="1"/>
  <c r="G83" i="135" a="1"/>
  <c r="N55" i="135" a="1"/>
  <c r="N62" i="135" a="1"/>
  <c r="I63" i="135" a="1"/>
  <c r="G62" i="135" a="1"/>
  <c r="K60" i="135" a="1"/>
  <c r="G60" i="135" a="1"/>
  <c r="G57" i="135" a="1"/>
  <c r="M56" i="135" a="1"/>
  <c r="M54" i="135" a="1"/>
  <c r="L67" i="135" a="1"/>
  <c r="N67" i="135" a="1"/>
  <c r="N161" i="135" a="1"/>
  <c r="I85" i="135" a="1"/>
  <c r="K56" i="135" a="1"/>
  <c r="J60" i="135" a="1"/>
  <c r="M209" i="135" a="1"/>
  <c r="K200" i="135" a="1"/>
  <c r="J193" i="135" a="1"/>
  <c r="J145" i="135" a="1"/>
  <c r="L78" i="135" a="1"/>
  <c r="L68" i="135" a="1"/>
  <c r="H116" i="135" a="1"/>
  <c r="G125" i="135" a="1"/>
  <c r="G117" i="135" a="1"/>
  <c r="G115" i="135" a="1"/>
  <c r="I129" i="135" a="1"/>
  <c r="J99" i="135" a="1"/>
  <c r="H107" i="135" a="1"/>
  <c r="K105" i="135" a="1"/>
  <c r="N172" i="135" a="1"/>
  <c r="G172" i="135" a="1"/>
  <c r="H143" i="135" a="1"/>
  <c r="N153" i="135" a="1"/>
  <c r="N150" i="135" a="1"/>
  <c r="H150" i="135" a="1"/>
  <c r="H148" i="135" a="1"/>
  <c r="K148" i="135" a="1"/>
  <c r="I170" i="135" a="1"/>
  <c r="J168" i="135" a="1"/>
  <c r="I169" i="135" a="1"/>
  <c r="K166" i="135" a="1"/>
  <c r="L165" i="135" a="1"/>
  <c r="G167" i="135" a="1"/>
  <c r="H161" i="135" a="1"/>
  <c r="G162" i="135" a="1"/>
  <c r="H156" i="135" a="1"/>
  <c r="K156" i="135" a="1"/>
  <c r="N159" i="135" a="1"/>
  <c r="M158" i="135" a="1"/>
  <c r="G84" i="135" a="1"/>
  <c r="H84" i="135" a="1"/>
  <c r="L84" i="135" a="1"/>
  <c r="I55" i="135" a="1"/>
  <c r="H64" i="135" a="1"/>
  <c r="J64" i="135" a="1"/>
  <c r="K62" i="135" a="1"/>
  <c r="L61" i="135" a="1"/>
  <c r="G61" i="135" a="1"/>
  <c r="J57" i="135" a="1"/>
  <c r="J56" i="135" a="1"/>
  <c r="K54" i="135" a="1"/>
  <c r="L66" i="135" a="1"/>
  <c r="G67" i="135" a="1"/>
  <c r="G159" i="135" a="1"/>
  <c r="M64" i="135" a="1"/>
  <c r="H186" i="135" a="1"/>
  <c r="L217" i="135" a="1"/>
  <c r="H189" i="135" a="1"/>
  <c r="K101" i="135" a="1"/>
  <c r="G144" i="135" a="1"/>
  <c r="I77" i="135" a="1"/>
  <c r="I68" i="135" a="1"/>
  <c r="G97" i="135" a="1"/>
  <c r="N122" i="135" a="1"/>
  <c r="M118" i="135" a="1"/>
  <c r="H114" i="135" a="1"/>
  <c r="M127" i="135" a="1"/>
  <c r="J106" i="135" a="1"/>
  <c r="H108" i="135" a="1"/>
  <c r="N104" i="135" a="1"/>
  <c r="M173" i="135" a="1"/>
  <c r="M171" i="135" a="1"/>
  <c r="J143" i="135" a="1"/>
  <c r="L150" i="135" a="1"/>
  <c r="H152" i="135" a="1"/>
  <c r="I151" i="135" a="1"/>
  <c r="I149" i="135" a="1"/>
  <c r="L149" i="135" a="1"/>
  <c r="J170" i="135" a="1"/>
  <c r="K168" i="135" a="1"/>
  <c r="J169" i="135" a="1"/>
  <c r="L166" i="135" a="1"/>
  <c r="M165" i="135" a="1"/>
  <c r="N158" i="135" a="1"/>
  <c r="L60" i="135" a="1"/>
  <c r="K195" i="135" a="1"/>
  <c r="I206" i="135" a="1"/>
  <c r="I217" i="135" a="1"/>
  <c r="J100" i="135" a="1"/>
  <c r="M142" i="135" a="1"/>
  <c r="H79" i="135" a="1"/>
  <c r="G69" i="135" a="1"/>
  <c r="M97" i="135" a="1"/>
  <c r="J122" i="135" a="1"/>
  <c r="N117" i="135" a="1"/>
  <c r="G114" i="135" a="1"/>
  <c r="L129" i="135" a="1"/>
  <c r="I108" i="135" a="1"/>
  <c r="I109" i="135" a="1"/>
  <c r="M105" i="135" a="1"/>
  <c r="I171" i="135" a="1"/>
  <c r="L172" i="135" a="1"/>
  <c r="J150" i="135" a="1"/>
  <c r="M151" i="135" a="1"/>
  <c r="I153" i="135" a="1"/>
  <c r="J152" i="135" a="1"/>
  <c r="G148" i="135" a="1"/>
  <c r="L148" i="135" a="1"/>
  <c r="K170" i="135" a="1"/>
  <c r="G168" i="135" a="1"/>
  <c r="K169" i="135" a="1"/>
  <c r="M166" i="135" a="1"/>
  <c r="H165" i="135" a="1"/>
  <c r="L167" i="135" a="1"/>
  <c r="H162" i="135" a="1"/>
  <c r="J162" i="135" a="1"/>
  <c r="G156" i="135" a="1"/>
  <c r="L156" i="135" a="1"/>
  <c r="H159" i="135" a="1"/>
  <c r="G158" i="135" a="1"/>
  <c r="M84" i="135" a="1"/>
  <c r="N85" i="135" a="1"/>
  <c r="J85" i="135" a="1"/>
  <c r="K55" i="135" a="1"/>
  <c r="H63" i="135" a="1"/>
  <c r="M63" i="135" a="1"/>
  <c r="G63" i="135" a="1"/>
  <c r="M61" i="135" a="1"/>
  <c r="I60" i="135" a="1"/>
  <c r="M57" i="135" a="1"/>
  <c r="G56" i="135" a="1"/>
  <c r="I66" i="135" a="1"/>
  <c r="G66" i="135" a="1"/>
  <c r="N83" i="135" a="1"/>
  <c r="H60" i="135" a="1"/>
  <c r="F324" i="154"/>
  <c r="J324" i="154"/>
  <c r="N324" i="154"/>
  <c r="L324" i="154"/>
  <c r="H324" i="154"/>
  <c r="F364" i="154"/>
  <c r="N364" i="154"/>
  <c r="L364" i="154"/>
  <c r="J364" i="154"/>
  <c r="H364" i="154"/>
  <c r="F354" i="154"/>
  <c r="N354" i="154"/>
  <c r="L354" i="154"/>
  <c r="J354" i="154"/>
  <c r="H354" i="154"/>
  <c r="F346" i="154"/>
  <c r="N346" i="154"/>
  <c r="L346" i="154"/>
  <c r="J346" i="154"/>
  <c r="H346" i="154"/>
  <c r="F338" i="154"/>
  <c r="N338" i="154"/>
  <c r="L338" i="154"/>
  <c r="J338" i="154"/>
  <c r="H338" i="154"/>
  <c r="F330" i="154"/>
  <c r="N330" i="154"/>
  <c r="L330" i="154"/>
  <c r="J330" i="154"/>
  <c r="H330" i="154"/>
  <c r="F386" i="154"/>
  <c r="N386" i="154"/>
  <c r="L386" i="154"/>
  <c r="J386" i="154"/>
  <c r="H386" i="154"/>
  <c r="F378" i="154"/>
  <c r="N378" i="154"/>
  <c r="L378" i="154"/>
  <c r="J378" i="154"/>
  <c r="H378" i="154"/>
  <c r="F370" i="154"/>
  <c r="N370" i="154"/>
  <c r="L370" i="154"/>
  <c r="J370" i="154"/>
  <c r="H370" i="154"/>
  <c r="F362" i="154"/>
  <c r="N362" i="154"/>
  <c r="L362" i="154"/>
  <c r="J362" i="154"/>
  <c r="H362" i="154"/>
  <c r="F546" i="154"/>
  <c r="N546" i="154"/>
  <c r="L546" i="154"/>
  <c r="J546" i="154"/>
  <c r="H546" i="154"/>
  <c r="F538" i="154"/>
  <c r="N538" i="154"/>
  <c r="L538" i="154"/>
  <c r="J538" i="154"/>
  <c r="H538" i="154"/>
  <c r="F530" i="154"/>
  <c r="N530" i="154"/>
  <c r="L530" i="154"/>
  <c r="J530" i="154"/>
  <c r="H530" i="154"/>
  <c r="F522" i="154"/>
  <c r="N522" i="154"/>
  <c r="L522" i="154"/>
  <c r="J522" i="154"/>
  <c r="H522" i="154"/>
  <c r="F706" i="154"/>
  <c r="N706" i="154"/>
  <c r="L706" i="154"/>
  <c r="J706" i="154"/>
  <c r="H706" i="154"/>
  <c r="F698" i="154"/>
  <c r="N698" i="154"/>
  <c r="L698" i="154"/>
  <c r="J698" i="154"/>
  <c r="H698" i="154"/>
  <c r="F690" i="154"/>
  <c r="N690" i="154"/>
  <c r="L690" i="154"/>
  <c r="J690" i="154"/>
  <c r="H690" i="154"/>
  <c r="F682" i="154"/>
  <c r="N682" i="154"/>
  <c r="L682" i="154"/>
  <c r="J682" i="154"/>
  <c r="H682" i="154"/>
  <c r="F353" i="154"/>
  <c r="H353" i="154"/>
  <c r="N353" i="154"/>
  <c r="J353" i="154"/>
  <c r="L353" i="154"/>
  <c r="F345" i="154"/>
  <c r="N345" i="154"/>
  <c r="L345" i="154"/>
  <c r="H345" i="154"/>
  <c r="J345" i="154"/>
  <c r="F337" i="154"/>
  <c r="L337" i="154"/>
  <c r="N337" i="154"/>
  <c r="J337" i="154"/>
  <c r="H337" i="154"/>
  <c r="F329" i="154"/>
  <c r="N329" i="154"/>
  <c r="L329" i="154"/>
  <c r="J329" i="154"/>
  <c r="H329" i="154"/>
  <c r="F385" i="154"/>
  <c r="N385" i="154"/>
  <c r="L385" i="154"/>
  <c r="J385" i="154"/>
  <c r="H385" i="154"/>
  <c r="F377" i="154"/>
  <c r="H377" i="154"/>
  <c r="L377" i="154"/>
  <c r="J377" i="154"/>
  <c r="N377" i="154"/>
  <c r="F369" i="154"/>
  <c r="H369" i="154"/>
  <c r="N369" i="154"/>
  <c r="L369" i="154"/>
  <c r="J369" i="154"/>
  <c r="F361" i="154"/>
  <c r="N361" i="154"/>
  <c r="L361" i="154"/>
  <c r="J361" i="154"/>
  <c r="H361" i="154"/>
  <c r="F545" i="154"/>
  <c r="H545" i="154"/>
  <c r="N545" i="154"/>
  <c r="L545" i="154"/>
  <c r="J545" i="154"/>
  <c r="F537" i="154"/>
  <c r="H537" i="154"/>
  <c r="L537" i="154"/>
  <c r="J537" i="154"/>
  <c r="N537" i="154"/>
  <c r="F529" i="154"/>
  <c r="L529" i="154"/>
  <c r="J529" i="154"/>
  <c r="N529" i="154"/>
  <c r="H529" i="154"/>
  <c r="F521" i="154"/>
  <c r="N521" i="154"/>
  <c r="L521" i="154"/>
  <c r="J521" i="154"/>
  <c r="H521" i="154"/>
  <c r="F705" i="154"/>
  <c r="N705" i="154"/>
  <c r="L705" i="154"/>
  <c r="J705" i="154"/>
  <c r="H705" i="154"/>
  <c r="F697" i="154"/>
  <c r="J697" i="154"/>
  <c r="N697" i="154"/>
  <c r="L697" i="154"/>
  <c r="H697" i="154"/>
  <c r="F689" i="154"/>
  <c r="L689" i="154"/>
  <c r="J689" i="154"/>
  <c r="H689" i="154"/>
  <c r="N689" i="154"/>
  <c r="F681" i="154"/>
  <c r="N681" i="154"/>
  <c r="L681" i="154"/>
  <c r="J681" i="154"/>
  <c r="H681" i="154"/>
  <c r="F544" i="154"/>
  <c r="N544" i="154"/>
  <c r="L544" i="154"/>
  <c r="J544" i="154"/>
  <c r="H544" i="154"/>
  <c r="F536" i="154"/>
  <c r="H536" i="154"/>
  <c r="L536" i="154"/>
  <c r="J536" i="154"/>
  <c r="N536" i="154"/>
  <c r="F528" i="154"/>
  <c r="N528" i="154"/>
  <c r="L528" i="154"/>
  <c r="J528" i="154"/>
  <c r="H528" i="154"/>
  <c r="F520" i="154"/>
  <c r="L520" i="154"/>
  <c r="J520" i="154"/>
  <c r="H520" i="154"/>
  <c r="N520" i="154"/>
  <c r="F704" i="154"/>
  <c r="N704" i="154"/>
  <c r="L704" i="154"/>
  <c r="J704" i="154"/>
  <c r="H704" i="154"/>
  <c r="F696" i="154"/>
  <c r="H696" i="154"/>
  <c r="N696" i="154"/>
  <c r="L696" i="154"/>
  <c r="J696" i="154"/>
  <c r="F688" i="154"/>
  <c r="N688" i="154"/>
  <c r="L688" i="154"/>
  <c r="J688" i="154"/>
  <c r="H688" i="154"/>
  <c r="F680" i="154"/>
  <c r="H680" i="154"/>
  <c r="N680" i="154"/>
  <c r="L680" i="154"/>
  <c r="J680" i="154"/>
  <c r="F340" i="154"/>
  <c r="H340" i="154"/>
  <c r="N340" i="154"/>
  <c r="J340" i="154"/>
  <c r="L340" i="154"/>
  <c r="F380" i="154"/>
  <c r="M7" i="135" s="1" a="1"/>
  <c r="N380" i="154"/>
  <c r="L380" i="154"/>
  <c r="J380" i="154"/>
  <c r="H380" i="154"/>
  <c r="F344" i="154"/>
  <c r="H344" i="154"/>
  <c r="J344" i="154"/>
  <c r="L344" i="154"/>
  <c r="N344" i="154"/>
  <c r="F328" i="154"/>
  <c r="N328" i="154"/>
  <c r="H328" i="154"/>
  <c r="L328" i="154"/>
  <c r="J328" i="154"/>
  <c r="F376" i="154"/>
  <c r="L376" i="154"/>
  <c r="J376" i="154"/>
  <c r="N376" i="154"/>
  <c r="H376" i="154"/>
  <c r="F360" i="154"/>
  <c r="L360" i="154"/>
  <c r="H360" i="154"/>
  <c r="N360" i="154"/>
  <c r="J360" i="154"/>
  <c r="F351" i="154"/>
  <c r="N351" i="154"/>
  <c r="L351" i="154"/>
  <c r="J351" i="154"/>
  <c r="H351" i="154"/>
  <c r="F343" i="154"/>
  <c r="L343" i="154"/>
  <c r="J343" i="154"/>
  <c r="N343" i="154"/>
  <c r="H343" i="154"/>
  <c r="F335" i="154"/>
  <c r="H335" i="154"/>
  <c r="N335" i="154"/>
  <c r="J335" i="154"/>
  <c r="L335" i="154"/>
  <c r="F327" i="154"/>
  <c r="L327" i="154"/>
  <c r="N327" i="154"/>
  <c r="J327" i="154"/>
  <c r="H327" i="154"/>
  <c r="F383" i="154"/>
  <c r="N383" i="154"/>
  <c r="L383" i="154"/>
  <c r="J383" i="154"/>
  <c r="H383" i="154"/>
  <c r="F375" i="154"/>
  <c r="N375" i="154"/>
  <c r="H375" i="154"/>
  <c r="J375" i="154"/>
  <c r="L375" i="154"/>
  <c r="F367" i="154"/>
  <c r="H367" i="154"/>
  <c r="N367" i="154"/>
  <c r="J367" i="154"/>
  <c r="L367" i="154"/>
  <c r="F359" i="154"/>
  <c r="J359" i="154"/>
  <c r="L359" i="154"/>
  <c r="H359" i="154"/>
  <c r="N359" i="154"/>
  <c r="F543" i="154"/>
  <c r="N543" i="154"/>
  <c r="L543" i="154"/>
  <c r="J543" i="154"/>
  <c r="H543" i="154"/>
  <c r="F535" i="154"/>
  <c r="L535" i="154"/>
  <c r="J535" i="154"/>
  <c r="N535" i="154"/>
  <c r="H535" i="154"/>
  <c r="F527" i="154"/>
  <c r="H527" i="154"/>
  <c r="L527" i="154"/>
  <c r="J527" i="154"/>
  <c r="N527" i="154"/>
  <c r="F519" i="154"/>
  <c r="L519" i="154"/>
  <c r="J519" i="154"/>
  <c r="H519" i="154"/>
  <c r="N519" i="154"/>
  <c r="F703" i="154"/>
  <c r="N703" i="154"/>
  <c r="L703" i="154"/>
  <c r="J703" i="154"/>
  <c r="H703" i="154"/>
  <c r="F695" i="154"/>
  <c r="N695" i="154"/>
  <c r="L695" i="154"/>
  <c r="J695" i="154"/>
  <c r="H695" i="154"/>
  <c r="F687" i="154"/>
  <c r="N687" i="154"/>
  <c r="L687" i="154"/>
  <c r="H687" i="154"/>
  <c r="J687" i="154"/>
  <c r="F679" i="154"/>
  <c r="H679" i="154"/>
  <c r="N679" i="154"/>
  <c r="L679" i="154"/>
  <c r="J679" i="154"/>
  <c r="F332" i="154"/>
  <c r="N332" i="154"/>
  <c r="L332" i="154"/>
  <c r="J332" i="154"/>
  <c r="H332" i="154"/>
  <c r="F356" i="154"/>
  <c r="L356" i="154"/>
  <c r="N356" i="154"/>
  <c r="J356" i="154"/>
  <c r="H356" i="154"/>
  <c r="F352" i="154"/>
  <c r="N352" i="154"/>
  <c r="L352" i="154"/>
  <c r="J352" i="154"/>
  <c r="H352" i="154"/>
  <c r="F350" i="154"/>
  <c r="N350" i="154"/>
  <c r="J350" i="154"/>
  <c r="H350" i="154"/>
  <c r="L350" i="154"/>
  <c r="F342" i="154"/>
  <c r="N342" i="154"/>
  <c r="L342" i="154"/>
  <c r="H342" i="154"/>
  <c r="J342" i="154"/>
  <c r="F334" i="154"/>
  <c r="N334" i="154"/>
  <c r="J334" i="154"/>
  <c r="L334" i="154"/>
  <c r="H334" i="154"/>
  <c r="F326" i="154"/>
  <c r="H326" i="154"/>
  <c r="N326" i="154"/>
  <c r="L326" i="154"/>
  <c r="J326" i="154"/>
  <c r="F382" i="154"/>
  <c r="H382" i="154"/>
  <c r="L382" i="154"/>
  <c r="J382" i="154"/>
  <c r="N382" i="154"/>
  <c r="F374" i="154"/>
  <c r="N374" i="154"/>
  <c r="L374" i="154"/>
  <c r="J374" i="154"/>
  <c r="H374" i="154"/>
  <c r="F366" i="154"/>
  <c r="J366" i="154"/>
  <c r="L366" i="154"/>
  <c r="N366" i="154"/>
  <c r="H366" i="154"/>
  <c r="F358" i="154"/>
  <c r="N358" i="154"/>
  <c r="L358" i="154"/>
  <c r="J358" i="154"/>
  <c r="H358" i="154"/>
  <c r="F542" i="154"/>
  <c r="N542" i="154"/>
  <c r="J542" i="154"/>
  <c r="H542" i="154"/>
  <c r="L542" i="154"/>
  <c r="F534" i="154"/>
  <c r="N534" i="154"/>
  <c r="L534" i="154"/>
  <c r="J534" i="154"/>
  <c r="H534" i="154"/>
  <c r="F526" i="154"/>
  <c r="N526" i="154"/>
  <c r="H526" i="154"/>
  <c r="L526" i="154"/>
  <c r="J526" i="154"/>
  <c r="F518" i="154"/>
  <c r="H518" i="154"/>
  <c r="N518" i="154"/>
  <c r="L518" i="154"/>
  <c r="J518" i="154"/>
  <c r="F702" i="154"/>
  <c r="J702" i="154"/>
  <c r="H702" i="154"/>
  <c r="N702" i="154"/>
  <c r="L702" i="154"/>
  <c r="F694" i="154"/>
  <c r="N694" i="154"/>
  <c r="L694" i="154"/>
  <c r="J694" i="154"/>
  <c r="H694" i="154"/>
  <c r="F686" i="154"/>
  <c r="L686" i="154"/>
  <c r="J686" i="154"/>
  <c r="H686" i="154"/>
  <c r="N686" i="154"/>
  <c r="F678" i="154"/>
  <c r="N678" i="154"/>
  <c r="L678" i="154"/>
  <c r="J678" i="154"/>
  <c r="H678" i="154"/>
  <c r="F348" i="154"/>
  <c r="L6" i="135" s="1" a="1"/>
  <c r="N348" i="154"/>
  <c r="L348" i="154"/>
  <c r="J348" i="154"/>
  <c r="H348" i="154"/>
  <c r="F372" i="154"/>
  <c r="H372" i="154"/>
  <c r="L372" i="154"/>
  <c r="N372" i="154"/>
  <c r="J372" i="154"/>
  <c r="F336" i="154"/>
  <c r="N336" i="154"/>
  <c r="L336" i="154"/>
  <c r="J336" i="154"/>
  <c r="H336" i="154"/>
  <c r="F384" i="154"/>
  <c r="N384" i="154"/>
  <c r="H384" i="154"/>
  <c r="L384" i="154"/>
  <c r="J384" i="154"/>
  <c r="F368" i="154"/>
  <c r="N368" i="154"/>
  <c r="L368" i="154"/>
  <c r="J368" i="154"/>
  <c r="H368" i="154"/>
  <c r="F349" i="154"/>
  <c r="J349" i="154"/>
  <c r="H349" i="154"/>
  <c r="L349" i="154"/>
  <c r="N349" i="154"/>
  <c r="F341" i="154"/>
  <c r="N341" i="154"/>
  <c r="L341" i="154"/>
  <c r="J341" i="154"/>
  <c r="H341" i="154"/>
  <c r="F333" i="154"/>
  <c r="L333" i="154"/>
  <c r="H333" i="154"/>
  <c r="N333" i="154"/>
  <c r="J333" i="154"/>
  <c r="F325" i="154"/>
  <c r="H325" i="154"/>
  <c r="L325" i="154"/>
  <c r="J325" i="154"/>
  <c r="N325" i="154"/>
  <c r="F381" i="154"/>
  <c r="H381" i="154"/>
  <c r="N381" i="154"/>
  <c r="L381" i="154"/>
  <c r="J381" i="154"/>
  <c r="F373" i="154"/>
  <c r="N373" i="154"/>
  <c r="L373" i="154"/>
  <c r="J373" i="154"/>
  <c r="H373" i="154"/>
  <c r="F365" i="154"/>
  <c r="N365" i="154"/>
  <c r="J365" i="154"/>
  <c r="L365" i="154"/>
  <c r="H365" i="154"/>
  <c r="F357" i="154"/>
  <c r="H357" i="154"/>
  <c r="N357" i="154"/>
  <c r="J357" i="154"/>
  <c r="L357" i="154"/>
  <c r="F541" i="154"/>
  <c r="H541" i="154"/>
  <c r="L541" i="154"/>
  <c r="J541" i="154"/>
  <c r="N541" i="154"/>
  <c r="F533" i="154"/>
  <c r="N533" i="154"/>
  <c r="L533" i="154"/>
  <c r="J533" i="154"/>
  <c r="H533" i="154"/>
  <c r="F525" i="154"/>
  <c r="L525" i="154"/>
  <c r="J525" i="154"/>
  <c r="N525" i="154"/>
  <c r="H525" i="154"/>
  <c r="F517" i="154"/>
  <c r="N517" i="154"/>
  <c r="L517" i="154"/>
  <c r="J517" i="154"/>
  <c r="H517" i="154"/>
  <c r="F701" i="154"/>
  <c r="J701" i="154"/>
  <c r="H701" i="154"/>
  <c r="L701" i="154"/>
  <c r="N701" i="154"/>
  <c r="F693" i="154"/>
  <c r="N693" i="154"/>
  <c r="L693" i="154"/>
  <c r="J693" i="154"/>
  <c r="H693" i="154"/>
  <c r="F685" i="154"/>
  <c r="N685" i="154"/>
  <c r="L685" i="154"/>
  <c r="J685" i="154"/>
  <c r="H685" i="154"/>
  <c r="F677" i="154"/>
  <c r="N677" i="154"/>
  <c r="L677" i="154"/>
  <c r="J677" i="154"/>
  <c r="H677" i="154"/>
  <c r="F540" i="154"/>
  <c r="N540" i="154"/>
  <c r="L540" i="154"/>
  <c r="J540" i="154"/>
  <c r="H540" i="154"/>
  <c r="F532" i="154"/>
  <c r="N532" i="154"/>
  <c r="H532" i="154"/>
  <c r="L532" i="154"/>
  <c r="J532" i="154"/>
  <c r="F524" i="154"/>
  <c r="N524" i="154"/>
  <c r="L524" i="154"/>
  <c r="J524" i="154"/>
  <c r="H524" i="154"/>
  <c r="F516" i="154"/>
  <c r="L516" i="154"/>
  <c r="J516" i="154"/>
  <c r="H516" i="154"/>
  <c r="N516" i="154"/>
  <c r="F700" i="154"/>
  <c r="G5" i="135" s="1" a="1"/>
  <c r="N700" i="154"/>
  <c r="L700" i="154"/>
  <c r="H700" i="154"/>
  <c r="J700" i="154"/>
  <c r="F692" i="154"/>
  <c r="J692" i="154"/>
  <c r="H692" i="154"/>
  <c r="N692" i="154"/>
  <c r="L692" i="154"/>
  <c r="F684" i="154"/>
  <c r="N684" i="154"/>
  <c r="L684" i="154"/>
  <c r="J684" i="154"/>
  <c r="H684" i="154"/>
  <c r="F676" i="154"/>
  <c r="H676" i="154"/>
  <c r="N676" i="154"/>
  <c r="L676" i="154"/>
  <c r="J676" i="154"/>
  <c r="F323" i="154"/>
  <c r="N323" i="154"/>
  <c r="L323" i="154"/>
  <c r="J323" i="154"/>
  <c r="H323" i="154"/>
  <c r="F347" i="154"/>
  <c r="N347" i="154"/>
  <c r="L347" i="154"/>
  <c r="J347" i="154"/>
  <c r="H347" i="154"/>
  <c r="F339" i="154"/>
  <c r="N339" i="154"/>
  <c r="L339" i="154"/>
  <c r="J339" i="154"/>
  <c r="H339" i="154"/>
  <c r="F331" i="154"/>
  <c r="N331" i="154"/>
  <c r="L331" i="154"/>
  <c r="J331" i="154"/>
  <c r="H331" i="154"/>
  <c r="F355" i="154"/>
  <c r="N355" i="154"/>
  <c r="J355" i="154"/>
  <c r="L355" i="154"/>
  <c r="H355" i="154"/>
  <c r="F379" i="154"/>
  <c r="N379" i="154"/>
  <c r="L379" i="154"/>
  <c r="J379" i="154"/>
  <c r="H379" i="154"/>
  <c r="F371" i="154"/>
  <c r="N371" i="154"/>
  <c r="L371" i="154"/>
  <c r="J371" i="154"/>
  <c r="H371" i="154"/>
  <c r="F363" i="154"/>
  <c r="N363" i="154"/>
  <c r="L363" i="154"/>
  <c r="J363" i="154"/>
  <c r="H363" i="154"/>
  <c r="F515" i="154"/>
  <c r="N515" i="154"/>
  <c r="L515" i="154"/>
  <c r="J515" i="154"/>
  <c r="H515" i="154"/>
  <c r="F539" i="154"/>
  <c r="N539" i="154"/>
  <c r="L539" i="154"/>
  <c r="J539" i="154"/>
  <c r="H539" i="154"/>
  <c r="F531" i="154"/>
  <c r="N531" i="154"/>
  <c r="L531" i="154"/>
  <c r="J531" i="154"/>
  <c r="H531" i="154"/>
  <c r="F523" i="154"/>
  <c r="N523" i="154"/>
  <c r="L523" i="154"/>
  <c r="J523" i="154"/>
  <c r="H523" i="154"/>
  <c r="F675" i="154"/>
  <c r="N675" i="154"/>
  <c r="L675" i="154"/>
  <c r="J675" i="154"/>
  <c r="H675" i="154"/>
  <c r="F699" i="154"/>
  <c r="N699" i="154"/>
  <c r="L699" i="154"/>
  <c r="J699" i="154"/>
  <c r="H699" i="154"/>
  <c r="F691" i="154"/>
  <c r="N691" i="154"/>
  <c r="L691" i="154"/>
  <c r="J691" i="154"/>
  <c r="H691" i="154"/>
  <c r="F683" i="154"/>
  <c r="N683" i="154"/>
  <c r="L683" i="154"/>
  <c r="J683" i="154"/>
  <c r="H683" i="154"/>
  <c r="D12" i="155"/>
  <c r="D20" i="155"/>
  <c r="D28" i="155"/>
  <c r="D36" i="155"/>
  <c r="D44" i="155"/>
  <c r="D23" i="155"/>
  <c r="D47" i="155"/>
  <c r="D34" i="155"/>
  <c r="D13" i="155"/>
  <c r="D21" i="155"/>
  <c r="D29" i="155"/>
  <c r="D37" i="155"/>
  <c r="D45" i="155"/>
  <c r="D15" i="155"/>
  <c r="D39" i="155"/>
  <c r="D41" i="155"/>
  <c r="D26" i="155"/>
  <c r="D14" i="155"/>
  <c r="D22" i="155"/>
  <c r="D30" i="155"/>
  <c r="D38" i="155"/>
  <c r="D46" i="155"/>
  <c r="D31" i="155"/>
  <c r="D33" i="155"/>
  <c r="D42" i="155"/>
  <c r="D7" i="155"/>
  <c r="D8" i="155"/>
  <c r="D16" i="155"/>
  <c r="D24" i="155"/>
  <c r="D32" i="155"/>
  <c r="D40" i="155"/>
  <c r="D48" i="155"/>
  <c r="D9" i="155"/>
  <c r="D25" i="155"/>
  <c r="D10" i="155"/>
  <c r="D11" i="155"/>
  <c r="D19" i="155"/>
  <c r="D27" i="155"/>
  <c r="D35" i="155"/>
  <c r="D43" i="155"/>
  <c r="D17" i="155"/>
  <c r="D18" i="155"/>
  <c r="H27" i="135" a="1"/>
  <c r="H36" i="135" a="1"/>
  <c r="G29" i="135" a="1"/>
  <c r="L23" i="135" a="1"/>
  <c r="M39" i="135" a="1"/>
  <c r="K22" i="135" a="1"/>
  <c r="G36" i="135" a="1"/>
  <c r="G35" i="135" a="1"/>
  <c r="J35" i="135" a="1"/>
  <c r="I41" i="135" a="1"/>
  <c r="D6" i="155"/>
  <c r="G6" i="155"/>
  <c r="B54" i="155" s="1"/>
  <c r="H6" i="155"/>
  <c r="P6" i="155"/>
  <c r="X6" i="155"/>
  <c r="S54" i="155" s="1"/>
  <c r="AF6" i="155"/>
  <c r="AN6" i="155"/>
  <c r="AV6" i="155"/>
  <c r="N7" i="155"/>
  <c r="V7" i="155"/>
  <c r="AD7" i="155"/>
  <c r="Y55" i="155" s="1"/>
  <c r="AL7" i="155"/>
  <c r="AT7" i="155"/>
  <c r="L8" i="155"/>
  <c r="T8" i="155"/>
  <c r="AB8" i="155"/>
  <c r="AJ8" i="155"/>
  <c r="AR8" i="155"/>
  <c r="J9" i="155"/>
  <c r="R9" i="155"/>
  <c r="Z9" i="155"/>
  <c r="AH9" i="155"/>
  <c r="AP9" i="155"/>
  <c r="H10" i="155"/>
  <c r="P10" i="155"/>
  <c r="X10" i="155"/>
  <c r="AF10" i="155"/>
  <c r="AN10" i="155"/>
  <c r="AV10" i="155"/>
  <c r="H14" i="155"/>
  <c r="P14" i="155"/>
  <c r="X14" i="155"/>
  <c r="AF14" i="155"/>
  <c r="AN14" i="155"/>
  <c r="AV14" i="155"/>
  <c r="N15" i="155"/>
  <c r="V15" i="155"/>
  <c r="AD15" i="155"/>
  <c r="AL15" i="155"/>
  <c r="AT15" i="155"/>
  <c r="L16" i="155"/>
  <c r="T16" i="155"/>
  <c r="AB16" i="155"/>
  <c r="AJ16" i="155"/>
  <c r="AR16" i="155"/>
  <c r="J17" i="155"/>
  <c r="R17" i="155"/>
  <c r="Z17" i="155"/>
  <c r="AH17" i="155"/>
  <c r="AP17" i="155"/>
  <c r="H18" i="155"/>
  <c r="P18" i="155"/>
  <c r="X18" i="155"/>
  <c r="AF18" i="155"/>
  <c r="AN18" i="155"/>
  <c r="AV18" i="155"/>
  <c r="N19" i="155"/>
  <c r="V19" i="155"/>
  <c r="AD19" i="155"/>
  <c r="AL19" i="155"/>
  <c r="AT19" i="155"/>
  <c r="L20" i="155"/>
  <c r="T20" i="155"/>
  <c r="AB20" i="155"/>
  <c r="AJ20" i="155"/>
  <c r="AR20" i="155"/>
  <c r="J21" i="155"/>
  <c r="R21" i="155"/>
  <c r="Z21" i="155"/>
  <c r="AH21" i="155"/>
  <c r="AP21" i="155"/>
  <c r="H22" i="155"/>
  <c r="I6" i="155"/>
  <c r="Q6" i="155"/>
  <c r="Y6" i="155"/>
  <c r="T54" i="155" s="1"/>
  <c r="AG6" i="155"/>
  <c r="AO6" i="155"/>
  <c r="AJ54" i="155" s="1"/>
  <c r="AW6" i="155"/>
  <c r="AR54" i="155" s="1"/>
  <c r="O7" i="155"/>
  <c r="W7" i="155"/>
  <c r="AE7" i="155"/>
  <c r="AM7" i="155"/>
  <c r="AU7" i="155"/>
  <c r="AP55" i="155" s="1"/>
  <c r="M8" i="155"/>
  <c r="U8" i="155"/>
  <c r="AC8" i="155"/>
  <c r="AK8" i="155"/>
  <c r="AS8" i="155"/>
  <c r="K9" i="155"/>
  <c r="S9" i="155"/>
  <c r="AA9" i="155"/>
  <c r="AI9" i="155"/>
  <c r="AQ9" i="155"/>
  <c r="I10" i="155"/>
  <c r="Q10" i="155"/>
  <c r="Y10" i="155"/>
  <c r="AG10" i="155"/>
  <c r="AO10" i="155"/>
  <c r="AW10" i="155"/>
  <c r="I14" i="155"/>
  <c r="Q14" i="155"/>
  <c r="Y14" i="155"/>
  <c r="AG14" i="155"/>
  <c r="AO14" i="155"/>
  <c r="AW14" i="155"/>
  <c r="O15" i="155"/>
  <c r="W15" i="155"/>
  <c r="AE15" i="155"/>
  <c r="AM15" i="155"/>
  <c r="AU15" i="155"/>
  <c r="M16" i="155"/>
  <c r="U16" i="155"/>
  <c r="AC16" i="155"/>
  <c r="AK16" i="155"/>
  <c r="AS16" i="155"/>
  <c r="K17" i="155"/>
  <c r="S17" i="155"/>
  <c r="AA17" i="155"/>
  <c r="AI17" i="155"/>
  <c r="AQ17" i="155"/>
  <c r="I18" i="155"/>
  <c r="Q18" i="155"/>
  <c r="Y18" i="155"/>
  <c r="T59" i="155" s="1"/>
  <c r="AG18" i="155"/>
  <c r="AO18" i="155"/>
  <c r="AW18" i="155"/>
  <c r="O19" i="155"/>
  <c r="W19" i="155"/>
  <c r="AE19" i="155"/>
  <c r="AM19" i="155"/>
  <c r="AU19" i="155"/>
  <c r="M20" i="155"/>
  <c r="U20" i="155"/>
  <c r="AC20" i="155"/>
  <c r="AK20" i="155"/>
  <c r="AS20" i="155"/>
  <c r="K21" i="155"/>
  <c r="S21" i="155"/>
  <c r="AA21" i="155"/>
  <c r="AI21" i="155"/>
  <c r="AQ21" i="155"/>
  <c r="I22" i="155"/>
  <c r="J6" i="155"/>
  <c r="R6" i="155"/>
  <c r="Z6" i="155"/>
  <c r="AH6" i="155"/>
  <c r="AC54" i="155" s="1"/>
  <c r="AP6" i="155"/>
  <c r="AK54" i="155" s="1"/>
  <c r="H7" i="155"/>
  <c r="P7" i="155"/>
  <c r="K55" i="155" s="1"/>
  <c r="X7" i="155"/>
  <c r="S55" i="155" s="1"/>
  <c r="AF7" i="155"/>
  <c r="AN7" i="155"/>
  <c r="AV7" i="155"/>
  <c r="N8" i="155"/>
  <c r="V8" i="155"/>
  <c r="Q56" i="155" s="1"/>
  <c r="AD8" i="155"/>
  <c r="AL8" i="155"/>
  <c r="AT8" i="155"/>
  <c r="L9" i="155"/>
  <c r="T9" i="155"/>
  <c r="AB9" i="155"/>
  <c r="AJ9" i="155"/>
  <c r="AR9" i="155"/>
  <c r="J10" i="155"/>
  <c r="R10" i="155"/>
  <c r="Z10" i="155"/>
  <c r="AH10" i="155"/>
  <c r="AP10" i="155"/>
  <c r="J14" i="155"/>
  <c r="R14" i="155"/>
  <c r="Z14" i="155"/>
  <c r="U58" i="155" s="1"/>
  <c r="AH14" i="155"/>
  <c r="AP14" i="155"/>
  <c r="H15" i="155"/>
  <c r="P15" i="155"/>
  <c r="X15" i="155"/>
  <c r="AF15" i="155"/>
  <c r="AN15" i="155"/>
  <c r="AV15" i="155"/>
  <c r="N16" i="155"/>
  <c r="V16" i="155"/>
  <c r="AD16" i="155"/>
  <c r="AL16" i="155"/>
  <c r="AT16" i="155"/>
  <c r="L17" i="155"/>
  <c r="T17" i="155"/>
  <c r="AB17" i="155"/>
  <c r="AJ17" i="155"/>
  <c r="AR17" i="155"/>
  <c r="J18" i="155"/>
  <c r="R18" i="155"/>
  <c r="Z18" i="155"/>
  <c r="AH18" i="155"/>
  <c r="AP18" i="155"/>
  <c r="H19" i="155"/>
  <c r="P19" i="155"/>
  <c r="X19" i="155"/>
  <c r="AF19" i="155"/>
  <c r="AN19" i="155"/>
  <c r="AV19" i="155"/>
  <c r="N20" i="155"/>
  <c r="V20" i="155"/>
  <c r="AD20" i="155"/>
  <c r="AL20" i="155"/>
  <c r="AT20" i="155"/>
  <c r="L21" i="155"/>
  <c r="T21" i="155"/>
  <c r="AB21" i="155"/>
  <c r="AJ21" i="155"/>
  <c r="AR21" i="155"/>
  <c r="J22" i="155"/>
  <c r="K6" i="155"/>
  <c r="L6" i="155"/>
  <c r="G54" i="155" s="1"/>
  <c r="T6" i="155"/>
  <c r="O54" i="155" s="1"/>
  <c r="AB6" i="155"/>
  <c r="AJ6" i="155"/>
  <c r="AR6" i="155"/>
  <c r="J7" i="155"/>
  <c r="R7" i="155"/>
  <c r="M55" i="155" s="1"/>
  <c r="Z7" i="155"/>
  <c r="AH7" i="155"/>
  <c r="AC55" i="155" s="1"/>
  <c r="AP7" i="155"/>
  <c r="AK55" i="155" s="1"/>
  <c r="H8" i="155"/>
  <c r="P8" i="155"/>
  <c r="X8" i="155"/>
  <c r="AF8" i="155"/>
  <c r="AN8" i="155"/>
  <c r="AI56" i="155" s="1"/>
  <c r="AV8" i="155"/>
  <c r="N9" i="155"/>
  <c r="V9" i="155"/>
  <c r="AD9" i="155"/>
  <c r="AL9" i="155"/>
  <c r="AT9" i="155"/>
  <c r="L10" i="155"/>
  <c r="T10" i="155"/>
  <c r="AB10" i="155"/>
  <c r="AJ10" i="155"/>
  <c r="AR10" i="155"/>
  <c r="L14" i="155"/>
  <c r="T14" i="155"/>
  <c r="AB14" i="155"/>
  <c r="AJ14" i="155"/>
  <c r="AR14" i="155"/>
  <c r="AM58" i="155" s="1"/>
  <c r="J15" i="155"/>
  <c r="R15" i="155"/>
  <c r="Z15" i="155"/>
  <c r="AH15" i="155"/>
  <c r="AP15" i="155"/>
  <c r="H16" i="155"/>
  <c r="P16" i="155"/>
  <c r="X16" i="155"/>
  <c r="AF16" i="155"/>
  <c r="AN16" i="155"/>
  <c r="AV16" i="155"/>
  <c r="N17" i="155"/>
  <c r="V17" i="155"/>
  <c r="AD17" i="155"/>
  <c r="AL17" i="155"/>
  <c r="AT17" i="155"/>
  <c r="L18" i="155"/>
  <c r="T18" i="155"/>
  <c r="AB18" i="155"/>
  <c r="AJ18" i="155"/>
  <c r="AR18" i="155"/>
  <c r="J19" i="155"/>
  <c r="R19" i="155"/>
  <c r="Z19" i="155"/>
  <c r="AH19" i="155"/>
  <c r="AP19" i="155"/>
  <c r="H20" i="155"/>
  <c r="P20" i="155"/>
  <c r="X20" i="155"/>
  <c r="AF20" i="155"/>
  <c r="AN20" i="155"/>
  <c r="AV20" i="155"/>
  <c r="N21" i="155"/>
  <c r="V21" i="155"/>
  <c r="AD21" i="155"/>
  <c r="AL21" i="155"/>
  <c r="AT21" i="155"/>
  <c r="L22" i="155"/>
  <c r="M6" i="155"/>
  <c r="H54" i="155" s="1"/>
  <c r="U6" i="155"/>
  <c r="P54" i="155" s="1"/>
  <c r="AC6" i="155"/>
  <c r="X54" i="155" s="1"/>
  <c r="AK6" i="155"/>
  <c r="AF54" i="155" s="1"/>
  <c r="AS6" i="155"/>
  <c r="AN54" i="155" s="1"/>
  <c r="K7" i="155"/>
  <c r="S7" i="155"/>
  <c r="AA7" i="155"/>
  <c r="V55" i="155" s="1"/>
  <c r="AI7" i="155"/>
  <c r="AD55" i="155" s="1"/>
  <c r="AQ7" i="155"/>
  <c r="AL55" i="155" s="1"/>
  <c r="I8" i="155"/>
  <c r="Q8" i="155"/>
  <c r="Y8" i="155"/>
  <c r="AG8" i="155"/>
  <c r="AO8" i="155"/>
  <c r="AW8" i="155"/>
  <c r="O9" i="155"/>
  <c r="W9" i="155"/>
  <c r="AE9" i="155"/>
  <c r="AM9" i="155"/>
  <c r="AU9" i="155"/>
  <c r="M10" i="155"/>
  <c r="U10" i="155"/>
  <c r="AC10" i="155"/>
  <c r="AK10" i="155"/>
  <c r="AS10" i="155"/>
  <c r="M14" i="155"/>
  <c r="U14" i="155"/>
  <c r="AC14" i="155"/>
  <c r="AK14" i="155"/>
  <c r="AS14" i="155"/>
  <c r="K15" i="155"/>
  <c r="S15" i="155"/>
  <c r="AA15" i="155"/>
  <c r="AI15" i="155"/>
  <c r="AQ15" i="155"/>
  <c r="I16" i="155"/>
  <c r="Q16" i="155"/>
  <c r="Y16" i="155"/>
  <c r="AG16" i="155"/>
  <c r="AO16" i="155"/>
  <c r="AW16" i="155"/>
  <c r="O17" i="155"/>
  <c r="W17" i="155"/>
  <c r="AE17" i="155"/>
  <c r="AM17" i="155"/>
  <c r="AU17" i="155"/>
  <c r="M18" i="155"/>
  <c r="U18" i="155"/>
  <c r="AC18" i="155"/>
  <c r="X59" i="155" s="1"/>
  <c r="AK18" i="155"/>
  <c r="AS18" i="155"/>
  <c r="K19" i="155"/>
  <c r="S19" i="155"/>
  <c r="AA19" i="155"/>
  <c r="AI19" i="155"/>
  <c r="AQ19" i="155"/>
  <c r="I20" i="155"/>
  <c r="Q20" i="155"/>
  <c r="Y20" i="155"/>
  <c r="AG20" i="155"/>
  <c r="AO20" i="155"/>
  <c r="AW20" i="155"/>
  <c r="O21" i="155"/>
  <c r="W21" i="155"/>
  <c r="AE21" i="155"/>
  <c r="Z60" i="155" s="1"/>
  <c r="AM21" i="155"/>
  <c r="AU21" i="155"/>
  <c r="M22" i="155"/>
  <c r="N6" i="155"/>
  <c r="I54" i="155" s="1"/>
  <c r="AI6" i="155"/>
  <c r="M7" i="155"/>
  <c r="H55" i="155" s="1"/>
  <c r="AJ7" i="155"/>
  <c r="AE55" i="155" s="1"/>
  <c r="O8" i="155"/>
  <c r="J56" i="155" s="1"/>
  <c r="AI8" i="155"/>
  <c r="P9" i="155"/>
  <c r="AK9" i="155"/>
  <c r="O10" i="155"/>
  <c r="AL10" i="155"/>
  <c r="S14" i="155"/>
  <c r="AM14" i="155"/>
  <c r="T15" i="155"/>
  <c r="AO15" i="155"/>
  <c r="S16" i="155"/>
  <c r="AP16" i="155"/>
  <c r="U17" i="155"/>
  <c r="AO17" i="155"/>
  <c r="V18" i="155"/>
  <c r="AQ18" i="155"/>
  <c r="U19" i="155"/>
  <c r="AR19" i="155"/>
  <c r="W20" i="155"/>
  <c r="AQ20" i="155"/>
  <c r="X21" i="155"/>
  <c r="AS21" i="155"/>
  <c r="R22" i="155"/>
  <c r="Z22" i="155"/>
  <c r="AH22" i="155"/>
  <c r="AP22" i="155"/>
  <c r="H23" i="155"/>
  <c r="P23" i="155"/>
  <c r="X23" i="155"/>
  <c r="AF23" i="155"/>
  <c r="AN23" i="155"/>
  <c r="AV23" i="155"/>
  <c r="N24" i="155"/>
  <c r="V24" i="155"/>
  <c r="AD24" i="155"/>
  <c r="AL24" i="155"/>
  <c r="AT24" i="155"/>
  <c r="L25" i="155"/>
  <c r="T25" i="155"/>
  <c r="AB25" i="155"/>
  <c r="AJ25" i="155"/>
  <c r="AR25" i="155"/>
  <c r="J26" i="155"/>
  <c r="R26" i="155"/>
  <c r="Z26" i="155"/>
  <c r="AH26" i="155"/>
  <c r="AP26" i="155"/>
  <c r="H31" i="155"/>
  <c r="P31" i="155"/>
  <c r="K66" i="155" s="1"/>
  <c r="X31" i="155"/>
  <c r="AF31" i="155"/>
  <c r="AA66" i="155" s="1"/>
  <c r="AN31" i="155"/>
  <c r="AI66" i="155" s="1"/>
  <c r="AV31" i="155"/>
  <c r="O6" i="155"/>
  <c r="AL6" i="155"/>
  <c r="AG54" i="155" s="1"/>
  <c r="Q7" i="155"/>
  <c r="L55" i="155" s="1"/>
  <c r="AK7" i="155"/>
  <c r="AF55" i="155" s="1"/>
  <c r="R8" i="155"/>
  <c r="AM8" i="155"/>
  <c r="Q9" i="155"/>
  <c r="AN9" i="155"/>
  <c r="S10" i="155"/>
  <c r="AM10" i="155"/>
  <c r="V14" i="155"/>
  <c r="AQ14" i="155"/>
  <c r="AL58" i="155" s="1"/>
  <c r="U15" i="155"/>
  <c r="AR15" i="155"/>
  <c r="W16" i="155"/>
  <c r="AQ16" i="155"/>
  <c r="X17" i="155"/>
  <c r="AS17" i="155"/>
  <c r="W18" i="155"/>
  <c r="AT18" i="155"/>
  <c r="AO59" i="155" s="1"/>
  <c r="Y19" i="155"/>
  <c r="AS19" i="155"/>
  <c r="Z20" i="155"/>
  <c r="AU20" i="155"/>
  <c r="Y21" i="155"/>
  <c r="AV21" i="155"/>
  <c r="S22" i="155"/>
  <c r="AA22" i="155"/>
  <c r="AI22" i="155"/>
  <c r="AQ22" i="155"/>
  <c r="I23" i="155"/>
  <c r="Q23" i="155"/>
  <c r="Y23" i="155"/>
  <c r="AG23" i="155"/>
  <c r="AO23" i="155"/>
  <c r="AW23" i="155"/>
  <c r="AR61" i="155" s="1"/>
  <c r="O24" i="155"/>
  <c r="W24" i="155"/>
  <c r="AE24" i="155"/>
  <c r="AM24" i="155"/>
  <c r="AU24" i="155"/>
  <c r="M25" i="155"/>
  <c r="U25" i="155"/>
  <c r="AC25" i="155"/>
  <c r="AK25" i="155"/>
  <c r="AS25" i="155"/>
  <c r="K26" i="155"/>
  <c r="S26" i="155"/>
  <c r="AA26" i="155"/>
  <c r="AI26" i="155"/>
  <c r="AQ26" i="155"/>
  <c r="I31" i="155"/>
  <c r="Q31" i="155"/>
  <c r="Y31" i="155"/>
  <c r="T66" i="155" s="1"/>
  <c r="AG31" i="155"/>
  <c r="AB66" i="155" s="1"/>
  <c r="AO31" i="155"/>
  <c r="AW31" i="155"/>
  <c r="S6" i="155"/>
  <c r="N54" i="155" s="1"/>
  <c r="AM6" i="155"/>
  <c r="AH54" i="155" s="1"/>
  <c r="T7" i="155"/>
  <c r="O55" i="155" s="1"/>
  <c r="AO7" i="155"/>
  <c r="AJ55" i="155" s="1"/>
  <c r="S8" i="155"/>
  <c r="AP8" i="155"/>
  <c r="U9" i="155"/>
  <c r="AO9" i="155"/>
  <c r="V10" i="155"/>
  <c r="AQ10" i="155"/>
  <c r="W14" i="155"/>
  <c r="R58" i="155" s="1"/>
  <c r="AT14" i="155"/>
  <c r="Y15" i="155"/>
  <c r="AS15" i="155"/>
  <c r="Z16" i="155"/>
  <c r="AU16" i="155"/>
  <c r="Y17" i="155"/>
  <c r="AV17" i="155"/>
  <c r="AA18" i="155"/>
  <c r="V59" i="155" s="1"/>
  <c r="AU18" i="155"/>
  <c r="AB19" i="155"/>
  <c r="AW19" i="155"/>
  <c r="AA20" i="155"/>
  <c r="H21" i="155"/>
  <c r="AC21" i="155"/>
  <c r="AW21" i="155"/>
  <c r="T22" i="155"/>
  <c r="AB22" i="155"/>
  <c r="AJ22" i="155"/>
  <c r="AR22" i="155"/>
  <c r="J23" i="155"/>
  <c r="R23" i="155"/>
  <c r="Z23" i="155"/>
  <c r="AH23" i="155"/>
  <c r="AP23" i="155"/>
  <c r="AK61" i="155" s="1"/>
  <c r="H24" i="155"/>
  <c r="P24" i="155"/>
  <c r="X24" i="155"/>
  <c r="AF24" i="155"/>
  <c r="AN24" i="155"/>
  <c r="AV24" i="155"/>
  <c r="N25" i="155"/>
  <c r="V25" i="155"/>
  <c r="AD25" i="155"/>
  <c r="AL25" i="155"/>
  <c r="AT25" i="155"/>
  <c r="L26" i="155"/>
  <c r="T26" i="155"/>
  <c r="AB26" i="155"/>
  <c r="AJ26" i="155"/>
  <c r="AR26" i="155"/>
  <c r="AM62" i="155" s="1"/>
  <c r="J31" i="155"/>
  <c r="R31" i="155"/>
  <c r="M66" i="155" s="1"/>
  <c r="Z31" i="155"/>
  <c r="U66" i="155" s="1"/>
  <c r="AH31" i="155"/>
  <c r="AP31" i="155"/>
  <c r="V6" i="155"/>
  <c r="Q54" i="155" s="1"/>
  <c r="AQ6" i="155"/>
  <c r="AL54" i="155" s="1"/>
  <c r="U7" i="155"/>
  <c r="P55" i="155" s="1"/>
  <c r="AR7" i="155"/>
  <c r="AM55" i="155" s="1"/>
  <c r="W8" i="155"/>
  <c r="R56" i="155" s="1"/>
  <c r="AQ8" i="155"/>
  <c r="X9" i="155"/>
  <c r="AS9" i="155"/>
  <c r="W10" i="155"/>
  <c r="AT10" i="155"/>
  <c r="AA14" i="155"/>
  <c r="V58" i="155" s="1"/>
  <c r="AU14" i="155"/>
  <c r="AB15" i="155"/>
  <c r="AW15" i="155"/>
  <c r="AA16" i="155"/>
  <c r="H17" i="155"/>
  <c r="AC17" i="155"/>
  <c r="AW17" i="155"/>
  <c r="AD18" i="155"/>
  <c r="Y59" i="155" s="1"/>
  <c r="I19" i="155"/>
  <c r="AC19" i="155"/>
  <c r="J20" i="155"/>
  <c r="AE20" i="155"/>
  <c r="I21" i="155"/>
  <c r="AF21" i="155"/>
  <c r="K22" i="155"/>
  <c r="U22" i="155"/>
  <c r="AC22" i="155"/>
  <c r="AK22" i="155"/>
  <c r="AS22" i="155"/>
  <c r="K23" i="155"/>
  <c r="S23" i="155"/>
  <c r="AA23" i="155"/>
  <c r="AI23" i="155"/>
  <c r="AQ23" i="155"/>
  <c r="AL61" i="155" s="1"/>
  <c r="I24" i="155"/>
  <c r="Q24" i="155"/>
  <c r="Y24" i="155"/>
  <c r="AG24" i="155"/>
  <c r="AO24" i="155"/>
  <c r="AW24" i="155"/>
  <c r="O25" i="155"/>
  <c r="W25" i="155"/>
  <c r="AE25" i="155"/>
  <c r="AM25" i="155"/>
  <c r="AU25" i="155"/>
  <c r="M26" i="155"/>
  <c r="U26" i="155"/>
  <c r="AC26" i="155"/>
  <c r="AK26" i="155"/>
  <c r="AF62" i="155" s="1"/>
  <c r="AS26" i="155"/>
  <c r="AN62" i="155" s="1"/>
  <c r="K31" i="155"/>
  <c r="S31" i="155"/>
  <c r="N66" i="155" s="1"/>
  <c r="AA31" i="155"/>
  <c r="V66" i="155" s="1"/>
  <c r="AI31" i="155"/>
  <c r="AQ31" i="155"/>
  <c r="W6" i="155"/>
  <c r="R54" i="155" s="1"/>
  <c r="AT6" i="155"/>
  <c r="AO54" i="155" s="1"/>
  <c r="Y7" i="155"/>
  <c r="T55" i="155" s="1"/>
  <c r="AS7" i="155"/>
  <c r="AN55" i="155" s="1"/>
  <c r="Z8" i="155"/>
  <c r="U56" i="155" s="1"/>
  <c r="AU8" i="155"/>
  <c r="AP56" i="155" s="1"/>
  <c r="Y9" i="155"/>
  <c r="AV9" i="155"/>
  <c r="AA10" i="155"/>
  <c r="AU10" i="155"/>
  <c r="AD14" i="155"/>
  <c r="Y58" i="155" s="1"/>
  <c r="I15" i="155"/>
  <c r="AC15" i="155"/>
  <c r="J16" i="155"/>
  <c r="AE16" i="155"/>
  <c r="I17" i="155"/>
  <c r="AF17" i="155"/>
  <c r="K18" i="155"/>
  <c r="AE18" i="155"/>
  <c r="Z59" i="155" s="1"/>
  <c r="L19" i="155"/>
  <c r="AG19" i="155"/>
  <c r="K20" i="155"/>
  <c r="AH20" i="155"/>
  <c r="M21" i="155"/>
  <c r="AG21" i="155"/>
  <c r="N22" i="155"/>
  <c r="V22" i="155"/>
  <c r="AD22" i="155"/>
  <c r="AL22" i="155"/>
  <c r="AT22" i="155"/>
  <c r="L23" i="155"/>
  <c r="T23" i="155"/>
  <c r="AB23" i="155"/>
  <c r="AJ23" i="155"/>
  <c r="AR23" i="155"/>
  <c r="AM61" i="155" s="1"/>
  <c r="J24" i="155"/>
  <c r="R24" i="155"/>
  <c r="Z24" i="155"/>
  <c r="AH24" i="155"/>
  <c r="AP24" i="155"/>
  <c r="H25" i="155"/>
  <c r="P25" i="155"/>
  <c r="X25" i="155"/>
  <c r="AF25" i="155"/>
  <c r="AN25" i="155"/>
  <c r="AV25" i="155"/>
  <c r="N26" i="155"/>
  <c r="V26" i="155"/>
  <c r="AD26" i="155"/>
  <c r="AL26" i="155"/>
  <c r="AG62" i="155" s="1"/>
  <c r="AT26" i="155"/>
  <c r="AO62" i="155" s="1"/>
  <c r="L31" i="155"/>
  <c r="G66" i="155" s="1"/>
  <c r="T31" i="155"/>
  <c r="O66" i="155" s="1"/>
  <c r="AB31" i="155"/>
  <c r="W66" i="155" s="1"/>
  <c r="AJ31" i="155"/>
  <c r="AE66" i="155" s="1"/>
  <c r="AR31" i="155"/>
  <c r="AA6" i="155"/>
  <c r="V54" i="155" s="1"/>
  <c r="AU6" i="155"/>
  <c r="AP54" i="155" s="1"/>
  <c r="AB7" i="155"/>
  <c r="W55" i="155" s="1"/>
  <c r="AW7" i="155"/>
  <c r="AR55" i="155" s="1"/>
  <c r="AA8" i="155"/>
  <c r="V56" i="155" s="1"/>
  <c r="H9" i="155"/>
  <c r="AC9" i="155"/>
  <c r="AW9" i="155"/>
  <c r="AD10" i="155"/>
  <c r="K14" i="155"/>
  <c r="AE14" i="155"/>
  <c r="Z58" i="155" s="1"/>
  <c r="L15" i="155"/>
  <c r="AG15" i="155"/>
  <c r="K16" i="155"/>
  <c r="AH16" i="155"/>
  <c r="M17" i="155"/>
  <c r="AG17" i="155"/>
  <c r="N18" i="155"/>
  <c r="AI18" i="155"/>
  <c r="AD59" i="155" s="1"/>
  <c r="M19" i="155"/>
  <c r="AJ19" i="155"/>
  <c r="O20" i="155"/>
  <c r="AI20" i="155"/>
  <c r="P21" i="155"/>
  <c r="AK21" i="155"/>
  <c r="O22" i="155"/>
  <c r="W22" i="155"/>
  <c r="AE22" i="155"/>
  <c r="AM22" i="155"/>
  <c r="AU22" i="155"/>
  <c r="M23" i="155"/>
  <c r="U23" i="155"/>
  <c r="AC23" i="155"/>
  <c r="AK23" i="155"/>
  <c r="AS23" i="155"/>
  <c r="AN61" i="155" s="1"/>
  <c r="K24" i="155"/>
  <c r="S24" i="155"/>
  <c r="AA24" i="155"/>
  <c r="AI24" i="155"/>
  <c r="AQ24" i="155"/>
  <c r="I25" i="155"/>
  <c r="Q25" i="155"/>
  <c r="Y25" i="155"/>
  <c r="AG25" i="155"/>
  <c r="AO25" i="155"/>
  <c r="AW25" i="155"/>
  <c r="O26" i="155"/>
  <c r="W26" i="155"/>
  <c r="AE26" i="155"/>
  <c r="Z62" i="155" s="1"/>
  <c r="AM26" i="155"/>
  <c r="AH62" i="155" s="1"/>
  <c r="AU26" i="155"/>
  <c r="AP62" i="155" s="1"/>
  <c r="AD6" i="155"/>
  <c r="Y54" i="155" s="1"/>
  <c r="AE8" i="155"/>
  <c r="Z56" i="155" s="1"/>
  <c r="AE10" i="155"/>
  <c r="AI14" i="155"/>
  <c r="AI16" i="155"/>
  <c r="AL18" i="155"/>
  <c r="AM20" i="155"/>
  <c r="X22" i="155"/>
  <c r="N23" i="155"/>
  <c r="AT23" i="155"/>
  <c r="AJ24" i="155"/>
  <c r="Z25" i="155"/>
  <c r="P26" i="155"/>
  <c r="AV26" i="155"/>
  <c r="AQ62" i="155" s="1"/>
  <c r="AD31" i="155"/>
  <c r="Y66" i="155" s="1"/>
  <c r="O34" i="155"/>
  <c r="J69" i="155" s="1"/>
  <c r="W34" i="155"/>
  <c r="AE34" i="155"/>
  <c r="AM34" i="155"/>
  <c r="AU34" i="155"/>
  <c r="M35" i="155"/>
  <c r="U35" i="155"/>
  <c r="AC35" i="155"/>
  <c r="AK35" i="155"/>
  <c r="AS35" i="155"/>
  <c r="K36" i="155"/>
  <c r="S36" i="155"/>
  <c r="AA36" i="155"/>
  <c r="AI36" i="155"/>
  <c r="AQ36" i="155"/>
  <c r="M39" i="155"/>
  <c r="U39" i="155"/>
  <c r="P71" i="155" s="1"/>
  <c r="AC39" i="155"/>
  <c r="AK39" i="155"/>
  <c r="AS39" i="155"/>
  <c r="K40" i="155"/>
  <c r="S40" i="155"/>
  <c r="AA40" i="155"/>
  <c r="AI40" i="155"/>
  <c r="AQ40" i="155"/>
  <c r="AL70" i="155" s="1"/>
  <c r="I41" i="155"/>
  <c r="Q41" i="155"/>
  <c r="Y41" i="155"/>
  <c r="AG41" i="155"/>
  <c r="AO41" i="155"/>
  <c r="AW41" i="155"/>
  <c r="K44" i="155"/>
  <c r="S44" i="155"/>
  <c r="AA44" i="155"/>
  <c r="AI44" i="155"/>
  <c r="AQ44" i="155"/>
  <c r="I45" i="155"/>
  <c r="Q45" i="155"/>
  <c r="Y45" i="155"/>
  <c r="AG45" i="155"/>
  <c r="AO45" i="155"/>
  <c r="AW45" i="155"/>
  <c r="O46" i="155"/>
  <c r="J76" i="155" s="1"/>
  <c r="W46" i="155"/>
  <c r="R76" i="155" s="1"/>
  <c r="AE46" i="155"/>
  <c r="AM46" i="155"/>
  <c r="AU46" i="155"/>
  <c r="M47" i="155"/>
  <c r="U47" i="155"/>
  <c r="AC47" i="155"/>
  <c r="AK47" i="155"/>
  <c r="AS47" i="155"/>
  <c r="K48" i="155"/>
  <c r="S48" i="155"/>
  <c r="AA48" i="155"/>
  <c r="V78" i="155" s="1"/>
  <c r="AI48" i="155"/>
  <c r="AD78" i="155" s="1"/>
  <c r="AQ48" i="155"/>
  <c r="AL78" i="155" s="1"/>
  <c r="G8" i="155"/>
  <c r="B56" i="155" s="1"/>
  <c r="G16" i="155"/>
  <c r="G24" i="155"/>
  <c r="G40" i="155"/>
  <c r="G48" i="155"/>
  <c r="B78" i="155" s="1"/>
  <c r="O16" i="155"/>
  <c r="AT31" i="155"/>
  <c r="AO66" i="155" s="1"/>
  <c r="K35" i="155"/>
  <c r="I36" i="155"/>
  <c r="I40" i="155"/>
  <c r="O41" i="155"/>
  <c r="Y44" i="155"/>
  <c r="AM45" i="155"/>
  <c r="AS46" i="155"/>
  <c r="I48" i="155"/>
  <c r="G22" i="155"/>
  <c r="O14" i="155"/>
  <c r="AT34" i="155"/>
  <c r="R36" i="155"/>
  <c r="M65" i="155" s="1"/>
  <c r="AB39" i="155"/>
  <c r="AP40" i="155"/>
  <c r="AV41" i="155"/>
  <c r="R44" i="155"/>
  <c r="X45" i="155"/>
  <c r="AD46" i="155"/>
  <c r="AR47" i="155"/>
  <c r="G15" i="155"/>
  <c r="G47" i="155"/>
  <c r="AE6" i="155"/>
  <c r="Z54" i="155" s="1"/>
  <c r="AH8" i="155"/>
  <c r="AC56" i="155" s="1"/>
  <c r="AI10" i="155"/>
  <c r="AL14" i="155"/>
  <c r="AG58" i="155" s="1"/>
  <c r="AM16" i="155"/>
  <c r="AM18" i="155"/>
  <c r="AH59" i="155" s="1"/>
  <c r="AP20" i="155"/>
  <c r="Y22" i="155"/>
  <c r="O23" i="155"/>
  <c r="AU23" i="155"/>
  <c r="AK24" i="155"/>
  <c r="AA25" i="155"/>
  <c r="Q26" i="155"/>
  <c r="L62" i="155" s="1"/>
  <c r="AW26" i="155"/>
  <c r="AR62" i="155" s="1"/>
  <c r="M31" i="155"/>
  <c r="H66" i="155" s="1"/>
  <c r="AE31" i="155"/>
  <c r="Z66" i="155" s="1"/>
  <c r="H34" i="155"/>
  <c r="P34" i="155"/>
  <c r="X34" i="155"/>
  <c r="AF34" i="155"/>
  <c r="AA69" i="155" s="1"/>
  <c r="AN34" i="155"/>
  <c r="AV34" i="155"/>
  <c r="N35" i="155"/>
  <c r="V35" i="155"/>
  <c r="AD35" i="155"/>
  <c r="AL35" i="155"/>
  <c r="AT35" i="155"/>
  <c r="L36" i="155"/>
  <c r="G65" i="155" s="1"/>
  <c r="T36" i="155"/>
  <c r="AB36" i="155"/>
  <c r="W65" i="155" s="1"/>
  <c r="AJ36" i="155"/>
  <c r="AE65" i="155" s="1"/>
  <c r="AR36" i="155"/>
  <c r="N39" i="155"/>
  <c r="V39" i="155"/>
  <c r="AD39" i="155"/>
  <c r="AL39" i="155"/>
  <c r="AG71" i="155" s="1"/>
  <c r="AT39" i="155"/>
  <c r="L40" i="155"/>
  <c r="T40" i="155"/>
  <c r="AB40" i="155"/>
  <c r="AJ40" i="155"/>
  <c r="AR40" i="155"/>
  <c r="J41" i="155"/>
  <c r="R41" i="155"/>
  <c r="Z41" i="155"/>
  <c r="AH41" i="155"/>
  <c r="AP41" i="155"/>
  <c r="L44" i="155"/>
  <c r="T44" i="155"/>
  <c r="AB44" i="155"/>
  <c r="AJ44" i="155"/>
  <c r="AR44" i="155"/>
  <c r="J45" i="155"/>
  <c r="R45" i="155"/>
  <c r="Z45" i="155"/>
  <c r="AH45" i="155"/>
  <c r="AP45" i="155"/>
  <c r="H46" i="155"/>
  <c r="P46" i="155"/>
  <c r="K76" i="155" s="1"/>
  <c r="X46" i="155"/>
  <c r="S76" i="155" s="1"/>
  <c r="AF46" i="155"/>
  <c r="AN46" i="155"/>
  <c r="AI76" i="155" s="1"/>
  <c r="AV46" i="155"/>
  <c r="AQ76" i="155" s="1"/>
  <c r="N47" i="155"/>
  <c r="V47" i="155"/>
  <c r="AD47" i="155"/>
  <c r="AL47" i="155"/>
  <c r="AT47" i="155"/>
  <c r="L48" i="155"/>
  <c r="G78" i="155" s="1"/>
  <c r="T48" i="155"/>
  <c r="O78" i="155" s="1"/>
  <c r="AB48" i="155"/>
  <c r="W78" i="155" s="1"/>
  <c r="AJ48" i="155"/>
  <c r="AE78" i="155" s="1"/>
  <c r="AR48" i="155"/>
  <c r="G9" i="155"/>
  <c r="G17" i="155"/>
  <c r="G25" i="155"/>
  <c r="G41" i="155"/>
  <c r="O18" i="155"/>
  <c r="J59" i="155" s="1"/>
  <c r="M34" i="155"/>
  <c r="S35" i="155"/>
  <c r="Y36" i="155"/>
  <c r="AQ39" i="155"/>
  <c r="AW40" i="155"/>
  <c r="AR70" i="155" s="1"/>
  <c r="AG44" i="155"/>
  <c r="AE45" i="155"/>
  <c r="AK46" i="155"/>
  <c r="AF76" i="155" s="1"/>
  <c r="AQ47" i="155"/>
  <c r="G14" i="155"/>
  <c r="Q22" i="155"/>
  <c r="V34" i="155"/>
  <c r="AR35" i="155"/>
  <c r="AJ39" i="155"/>
  <c r="AE71" i="155" s="1"/>
  <c r="AH40" i="155"/>
  <c r="AN41" i="155"/>
  <c r="Z44" i="155"/>
  <c r="AF45" i="155"/>
  <c r="AT46" i="155"/>
  <c r="J48" i="155"/>
  <c r="G7" i="155"/>
  <c r="B55" i="155" s="1"/>
  <c r="G39" i="155"/>
  <c r="B71" i="155" s="1"/>
  <c r="I7" i="155"/>
  <c r="I9" i="155"/>
  <c r="M15" i="155"/>
  <c r="P17" i="155"/>
  <c r="Q19" i="155"/>
  <c r="Q21" i="155"/>
  <c r="L60" i="155" s="1"/>
  <c r="AF22" i="155"/>
  <c r="V23" i="155"/>
  <c r="Q61" i="155" s="1"/>
  <c r="L24" i="155"/>
  <c r="AR24" i="155"/>
  <c r="AH25" i="155"/>
  <c r="X26" i="155"/>
  <c r="S62" i="155" s="1"/>
  <c r="N31" i="155"/>
  <c r="I66" i="155" s="1"/>
  <c r="AK31" i="155"/>
  <c r="AF66" i="155" s="1"/>
  <c r="I34" i="155"/>
  <c r="Q34" i="155"/>
  <c r="L69" i="155" s="1"/>
  <c r="Y34" i="155"/>
  <c r="AG34" i="155"/>
  <c r="AO34" i="155"/>
  <c r="AW34" i="155"/>
  <c r="O35" i="155"/>
  <c r="W35" i="155"/>
  <c r="AE35" i="155"/>
  <c r="AM35" i="155"/>
  <c r="AH75" i="155" s="1"/>
  <c r="AU35" i="155"/>
  <c r="M36" i="155"/>
  <c r="H65" i="155" s="1"/>
  <c r="U36" i="155"/>
  <c r="P65" i="155" s="1"/>
  <c r="AC36" i="155"/>
  <c r="AK36" i="155"/>
  <c r="AS36" i="155"/>
  <c r="AN65" i="155" s="1"/>
  <c r="O39" i="155"/>
  <c r="W39" i="155"/>
  <c r="R71" i="155" s="1"/>
  <c r="AE39" i="155"/>
  <c r="AM39" i="155"/>
  <c r="AU39" i="155"/>
  <c r="M40" i="155"/>
  <c r="U40" i="155"/>
  <c r="AC40" i="155"/>
  <c r="AK40" i="155"/>
  <c r="AS40" i="155"/>
  <c r="AN70" i="155" s="1"/>
  <c r="K41" i="155"/>
  <c r="S41" i="155"/>
  <c r="AA41" i="155"/>
  <c r="AI41" i="155"/>
  <c r="AQ41" i="155"/>
  <c r="M44" i="155"/>
  <c r="U44" i="155"/>
  <c r="AC44" i="155"/>
  <c r="AK44" i="155"/>
  <c r="AS44" i="155"/>
  <c r="K45" i="155"/>
  <c r="S45" i="155"/>
  <c r="AA45" i="155"/>
  <c r="AI45" i="155"/>
  <c r="AQ45" i="155"/>
  <c r="I46" i="155"/>
  <c r="Q46" i="155"/>
  <c r="L76" i="155" s="1"/>
  <c r="Y46" i="155"/>
  <c r="T76" i="155" s="1"/>
  <c r="AG46" i="155"/>
  <c r="AB76" i="155" s="1"/>
  <c r="AO46" i="155"/>
  <c r="AJ76" i="155" s="1"/>
  <c r="AW46" i="155"/>
  <c r="O47" i="155"/>
  <c r="W47" i="155"/>
  <c r="AE47" i="155"/>
  <c r="AM47" i="155"/>
  <c r="AU47" i="155"/>
  <c r="M48" i="155"/>
  <c r="H78" i="155" s="1"/>
  <c r="U48" i="155"/>
  <c r="P78" i="155" s="1"/>
  <c r="AC48" i="155"/>
  <c r="AK48" i="155"/>
  <c r="AF78" i="155" s="1"/>
  <c r="AS48" i="155"/>
  <c r="AN78" i="155" s="1"/>
  <c r="G10" i="155"/>
  <c r="G18" i="155"/>
  <c r="G26" i="155"/>
  <c r="B62" i="155" s="1"/>
  <c r="G34" i="155"/>
  <c r="B69" i="155" s="1"/>
  <c r="N14" i="155"/>
  <c r="I58" i="155" s="1"/>
  <c r="R20" i="155"/>
  <c r="AV22" i="155"/>
  <c r="AB24" i="155"/>
  <c r="AN26" i="155"/>
  <c r="AI62" i="155" s="1"/>
  <c r="AC34" i="155"/>
  <c r="AA35" i="155"/>
  <c r="AG36" i="155"/>
  <c r="AB65" i="155" s="1"/>
  <c r="AI39" i="155"/>
  <c r="AO40" i="155"/>
  <c r="AU41" i="155"/>
  <c r="I44" i="155"/>
  <c r="O45" i="155"/>
  <c r="U46" i="155"/>
  <c r="P76" i="155" s="1"/>
  <c r="S47" i="155"/>
  <c r="Y48" i="155"/>
  <c r="T78" i="155" s="1"/>
  <c r="L35" i="155"/>
  <c r="J36" i="155"/>
  <c r="T39" i="155"/>
  <c r="R40" i="155"/>
  <c r="AF41" i="155"/>
  <c r="AH44" i="155"/>
  <c r="AN45" i="155"/>
  <c r="AL46" i="155"/>
  <c r="AG76" i="155" s="1"/>
  <c r="AJ47" i="155"/>
  <c r="AP48" i="155"/>
  <c r="L7" i="155"/>
  <c r="G55" i="155" s="1"/>
  <c r="M9" i="155"/>
  <c r="Q15" i="155"/>
  <c r="Q17" i="155"/>
  <c r="T19" i="155"/>
  <c r="U21" i="155"/>
  <c r="AG22" i="155"/>
  <c r="W23" i="155"/>
  <c r="M24" i="155"/>
  <c r="AS24" i="155"/>
  <c r="AI25" i="155"/>
  <c r="Y26" i="155"/>
  <c r="T62" i="155" s="1"/>
  <c r="O31" i="155"/>
  <c r="J66" i="155" s="1"/>
  <c r="AL31" i="155"/>
  <c r="AG66" i="155" s="1"/>
  <c r="J34" i="155"/>
  <c r="R34" i="155"/>
  <c r="Z34" i="155"/>
  <c r="AH34" i="155"/>
  <c r="AP34" i="155"/>
  <c r="AK69" i="155" s="1"/>
  <c r="H35" i="155"/>
  <c r="P35" i="155"/>
  <c r="X35" i="155"/>
  <c r="AF35" i="155"/>
  <c r="AN35" i="155"/>
  <c r="AV35" i="155"/>
  <c r="N36" i="155"/>
  <c r="I65" i="155" s="1"/>
  <c r="V36" i="155"/>
  <c r="Q65" i="155" s="1"/>
  <c r="AD36" i="155"/>
  <c r="Y65" i="155" s="1"/>
  <c r="AL36" i="155"/>
  <c r="AG65" i="155" s="1"/>
  <c r="AT36" i="155"/>
  <c r="AO65" i="155" s="1"/>
  <c r="H39" i="155"/>
  <c r="P39" i="155"/>
  <c r="X39" i="155"/>
  <c r="AF39" i="155"/>
  <c r="AN39" i="155"/>
  <c r="AI71" i="155" s="1"/>
  <c r="AV39" i="155"/>
  <c r="N40" i="155"/>
  <c r="V40" i="155"/>
  <c r="AD40" i="155"/>
  <c r="AL40" i="155"/>
  <c r="AT40" i="155"/>
  <c r="L41" i="155"/>
  <c r="T41" i="155"/>
  <c r="AB41" i="155"/>
  <c r="AJ41" i="155"/>
  <c r="AR41" i="155"/>
  <c r="N44" i="155"/>
  <c r="V44" i="155"/>
  <c r="AD44" i="155"/>
  <c r="AL44" i="155"/>
  <c r="AT44" i="155"/>
  <c r="L45" i="155"/>
  <c r="T45" i="155"/>
  <c r="AB45" i="155"/>
  <c r="AJ45" i="155"/>
  <c r="AR45" i="155"/>
  <c r="J46" i="155"/>
  <c r="R46" i="155"/>
  <c r="M76" i="155" s="1"/>
  <c r="Z46" i="155"/>
  <c r="U76" i="155" s="1"/>
  <c r="AH46" i="155"/>
  <c r="AC76" i="155" s="1"/>
  <c r="AP46" i="155"/>
  <c r="AK76" i="155" s="1"/>
  <c r="H47" i="155"/>
  <c r="P47" i="155"/>
  <c r="X47" i="155"/>
  <c r="AF47" i="155"/>
  <c r="AN47" i="155"/>
  <c r="AV47" i="155"/>
  <c r="N48" i="155"/>
  <c r="I78" i="155" s="1"/>
  <c r="V48" i="155"/>
  <c r="Q78" i="155" s="1"/>
  <c r="AD48" i="155"/>
  <c r="Y78" i="155" s="1"/>
  <c r="AL48" i="155"/>
  <c r="AG78" i="155" s="1"/>
  <c r="AT48" i="155"/>
  <c r="AO78" i="155" s="1"/>
  <c r="G19" i="155"/>
  <c r="G35" i="155"/>
  <c r="B75" i="155" s="1"/>
  <c r="K10" i="155"/>
  <c r="W31" i="155"/>
  <c r="R66" i="155" s="1"/>
  <c r="AS34" i="155"/>
  <c r="AN69" i="155" s="1"/>
  <c r="Q36" i="155"/>
  <c r="L65" i="155" s="1"/>
  <c r="AW36" i="155"/>
  <c r="AR65" i="155" s="1"/>
  <c r="S39" i="155"/>
  <c r="Y40" i="155"/>
  <c r="T70" i="155" s="1"/>
  <c r="W41" i="155"/>
  <c r="AW44" i="155"/>
  <c r="M46" i="155"/>
  <c r="H76" i="155" s="1"/>
  <c r="AA47" i="155"/>
  <c r="AG48" i="155"/>
  <c r="AB78" i="155" s="1"/>
  <c r="K8" i="155"/>
  <c r="R16" i="155"/>
  <c r="S20" i="155"/>
  <c r="AW22" i="155"/>
  <c r="AM23" i="155"/>
  <c r="AH61" i="155" s="1"/>
  <c r="S25" i="155"/>
  <c r="I26" i="155"/>
  <c r="AU31" i="155"/>
  <c r="AP66" i="155" s="1"/>
  <c r="AD34" i="155"/>
  <c r="AJ35" i="155"/>
  <c r="AP36" i="155"/>
  <c r="AK65" i="155" s="1"/>
  <c r="AR39" i="155"/>
  <c r="H41" i="155"/>
  <c r="H45" i="155"/>
  <c r="V46" i="155"/>
  <c r="Q76" i="155" s="1"/>
  <c r="AB47" i="155"/>
  <c r="AH48" i="155"/>
  <c r="AC78" i="155" s="1"/>
  <c r="AC7" i="155"/>
  <c r="X55" i="155" s="1"/>
  <c r="AF9" i="155"/>
  <c r="AJ15" i="155"/>
  <c r="AK17" i="155"/>
  <c r="AK19" i="155"/>
  <c r="AN21" i="155"/>
  <c r="AI60" i="155" s="1"/>
  <c r="AN22" i="155"/>
  <c r="AD23" i="155"/>
  <c r="T24" i="155"/>
  <c r="J25" i="155"/>
  <c r="AP25" i="155"/>
  <c r="AF26" i="155"/>
  <c r="AA62" i="155" s="1"/>
  <c r="U31" i="155"/>
  <c r="P66" i="155" s="1"/>
  <c r="AM31" i="155"/>
  <c r="AH66" i="155" s="1"/>
  <c r="K34" i="155"/>
  <c r="S34" i="155"/>
  <c r="AA34" i="155"/>
  <c r="AI34" i="155"/>
  <c r="AQ34" i="155"/>
  <c r="I35" i="155"/>
  <c r="Q35" i="155"/>
  <c r="Y35" i="155"/>
  <c r="AG35" i="155"/>
  <c r="AO35" i="155"/>
  <c r="AW35" i="155"/>
  <c r="O36" i="155"/>
  <c r="J65" i="155" s="1"/>
  <c r="W36" i="155"/>
  <c r="R65" i="155" s="1"/>
  <c r="AE36" i="155"/>
  <c r="Z65" i="155" s="1"/>
  <c r="AM36" i="155"/>
  <c r="AH65" i="155" s="1"/>
  <c r="AU36" i="155"/>
  <c r="AP65" i="155" s="1"/>
  <c r="I39" i="155"/>
  <c r="Q39" i="155"/>
  <c r="Y39" i="155"/>
  <c r="AG39" i="155"/>
  <c r="AO39" i="155"/>
  <c r="AW39" i="155"/>
  <c r="AR71" i="155" s="1"/>
  <c r="O40" i="155"/>
  <c r="J70" i="155" s="1"/>
  <c r="W40" i="155"/>
  <c r="R70" i="155" s="1"/>
  <c r="AE40" i="155"/>
  <c r="Z70" i="155" s="1"/>
  <c r="AM40" i="155"/>
  <c r="AH70" i="155" s="1"/>
  <c r="AU40" i="155"/>
  <c r="M41" i="155"/>
  <c r="U41" i="155"/>
  <c r="AC41" i="155"/>
  <c r="AK41" i="155"/>
  <c r="AS41" i="155"/>
  <c r="O44" i="155"/>
  <c r="W44" i="155"/>
  <c r="AE44" i="155"/>
  <c r="AM44" i="155"/>
  <c r="AU44" i="155"/>
  <c r="M45" i="155"/>
  <c r="U45" i="155"/>
  <c r="AC45" i="155"/>
  <c r="AK45" i="155"/>
  <c r="AS45" i="155"/>
  <c r="K46" i="155"/>
  <c r="S46" i="155"/>
  <c r="N76" i="155" s="1"/>
  <c r="AA46" i="155"/>
  <c r="V76" i="155" s="1"/>
  <c r="AI46" i="155"/>
  <c r="AD76" i="155" s="1"/>
  <c r="AQ46" i="155"/>
  <c r="AL76" i="155" s="1"/>
  <c r="I47" i="155"/>
  <c r="Q47" i="155"/>
  <c r="Y47" i="155"/>
  <c r="AG47" i="155"/>
  <c r="AO47" i="155"/>
  <c r="AW47" i="155"/>
  <c r="O48" i="155"/>
  <c r="J78" i="155" s="1"/>
  <c r="W48" i="155"/>
  <c r="R78" i="155" s="1"/>
  <c r="AE48" i="155"/>
  <c r="Z78" i="155" s="1"/>
  <c r="AM48" i="155"/>
  <c r="AH78" i="155" s="1"/>
  <c r="AU48" i="155"/>
  <c r="AP78" i="155" s="1"/>
  <c r="G20" i="155"/>
  <c r="G36" i="155"/>
  <c r="B65" i="155" s="1"/>
  <c r="G44" i="155"/>
  <c r="H26" i="155"/>
  <c r="AK34" i="155"/>
  <c r="AQ35" i="155"/>
  <c r="AA39" i="155"/>
  <c r="AG40" i="155"/>
  <c r="AB70" i="155" s="1"/>
  <c r="AE41" i="155"/>
  <c r="AO44" i="155"/>
  <c r="AU45" i="155"/>
  <c r="K47" i="155"/>
  <c r="Q48" i="155"/>
  <c r="L78" i="155" s="1"/>
  <c r="AW48" i="155"/>
  <c r="AR78" i="155" s="1"/>
  <c r="N10" i="155"/>
  <c r="AC24" i="155"/>
  <c r="AO26" i="155"/>
  <c r="AJ62" i="155" s="1"/>
  <c r="AL34" i="155"/>
  <c r="AB35" i="155"/>
  <c r="AH36" i="155"/>
  <c r="AC65" i="155" s="1"/>
  <c r="J40" i="155"/>
  <c r="P41" i="155"/>
  <c r="J44" i="155"/>
  <c r="P45" i="155"/>
  <c r="N46" i="155"/>
  <c r="I76" i="155" s="1"/>
  <c r="T47" i="155"/>
  <c r="Z48" i="155"/>
  <c r="U78" i="155" s="1"/>
  <c r="G23" i="155"/>
  <c r="AG7" i="155"/>
  <c r="AB55" i="155" s="1"/>
  <c r="AG9" i="155"/>
  <c r="AK15" i="155"/>
  <c r="AN17" i="155"/>
  <c r="AO19" i="155"/>
  <c r="AO21" i="155"/>
  <c r="AO22" i="155"/>
  <c r="AE23" i="155"/>
  <c r="Z61" i="155" s="1"/>
  <c r="U24" i="155"/>
  <c r="K25" i="155"/>
  <c r="AQ25" i="155"/>
  <c r="AG26" i="155"/>
  <c r="AB62" i="155" s="1"/>
  <c r="V31" i="155"/>
  <c r="Q66" i="155" s="1"/>
  <c r="AS31" i="155"/>
  <c r="AN66" i="155" s="1"/>
  <c r="L34" i="155"/>
  <c r="G69" i="155" s="1"/>
  <c r="T34" i="155"/>
  <c r="O69" i="155" s="1"/>
  <c r="AB34" i="155"/>
  <c r="AJ34" i="155"/>
  <c r="AE69" i="155" s="1"/>
  <c r="AR34" i="155"/>
  <c r="AM69" i="155" s="1"/>
  <c r="J35" i="155"/>
  <c r="R35" i="155"/>
  <c r="Z35" i="155"/>
  <c r="AH35" i="155"/>
  <c r="AP35" i="155"/>
  <c r="AK75" i="155" s="1"/>
  <c r="H36" i="155"/>
  <c r="P36" i="155"/>
  <c r="K65" i="155" s="1"/>
  <c r="X36" i="155"/>
  <c r="S65" i="155" s="1"/>
  <c r="AF36" i="155"/>
  <c r="AA65" i="155" s="1"/>
  <c r="AN36" i="155"/>
  <c r="AI65" i="155" s="1"/>
  <c r="AV36" i="155"/>
  <c r="AQ65" i="155" s="1"/>
  <c r="J39" i="155"/>
  <c r="R39" i="155"/>
  <c r="M71" i="155" s="1"/>
  <c r="Z39" i="155"/>
  <c r="AH39" i="155"/>
  <c r="AC71" i="155" s="1"/>
  <c r="AP39" i="155"/>
  <c r="H40" i="155"/>
  <c r="P40" i="155"/>
  <c r="X40" i="155"/>
  <c r="AF40" i="155"/>
  <c r="AN40" i="155"/>
  <c r="AI70" i="155" s="1"/>
  <c r="AV40" i="155"/>
  <c r="AQ70" i="155" s="1"/>
  <c r="N41" i="155"/>
  <c r="V41" i="155"/>
  <c r="AD41" i="155"/>
  <c r="AL41" i="155"/>
  <c r="AT41" i="155"/>
  <c r="H44" i="155"/>
  <c r="P44" i="155"/>
  <c r="X44" i="155"/>
  <c r="AF44" i="155"/>
  <c r="AN44" i="155"/>
  <c r="AV44" i="155"/>
  <c r="N45" i="155"/>
  <c r="V45" i="155"/>
  <c r="AD45" i="155"/>
  <c r="AL45" i="155"/>
  <c r="AT45" i="155"/>
  <c r="L46" i="155"/>
  <c r="G76" i="155" s="1"/>
  <c r="T46" i="155"/>
  <c r="O76" i="155" s="1"/>
  <c r="AB46" i="155"/>
  <c r="W76" i="155" s="1"/>
  <c r="AJ46" i="155"/>
  <c r="AE76" i="155" s="1"/>
  <c r="AR46" i="155"/>
  <c r="AM76" i="155" s="1"/>
  <c r="J47" i="155"/>
  <c r="R47" i="155"/>
  <c r="Z47" i="155"/>
  <c r="AH47" i="155"/>
  <c r="AP47" i="155"/>
  <c r="H48" i="155"/>
  <c r="P48" i="155"/>
  <c r="K78" i="155" s="1"/>
  <c r="X48" i="155"/>
  <c r="S78" i="155" s="1"/>
  <c r="AF48" i="155"/>
  <c r="AA78" i="155" s="1"/>
  <c r="AN48" i="155"/>
  <c r="AI78" i="155" s="1"/>
  <c r="AV48" i="155"/>
  <c r="AQ78" i="155" s="1"/>
  <c r="G21" i="155"/>
  <c r="G45" i="155"/>
  <c r="J8" i="155"/>
  <c r="P22" i="155"/>
  <c r="AL23" i="155"/>
  <c r="R25" i="155"/>
  <c r="U34" i="155"/>
  <c r="P69" i="155" s="1"/>
  <c r="AI35" i="155"/>
  <c r="AO36" i="155"/>
  <c r="AJ65" i="155" s="1"/>
  <c r="K39" i="155"/>
  <c r="Q40" i="155"/>
  <c r="L70" i="155" s="1"/>
  <c r="AM41" i="155"/>
  <c r="Q44" i="155"/>
  <c r="W45" i="155"/>
  <c r="AC46" i="155"/>
  <c r="X76" i="155" s="1"/>
  <c r="AI47" i="155"/>
  <c r="AO48" i="155"/>
  <c r="AJ78" i="155" s="1"/>
  <c r="G46" i="155"/>
  <c r="B76" i="155" s="1"/>
  <c r="S18" i="155"/>
  <c r="N59" i="155" s="1"/>
  <c r="AC31" i="155"/>
  <c r="X66" i="155" s="1"/>
  <c r="N34" i="155"/>
  <c r="I69" i="155" s="1"/>
  <c r="T35" i="155"/>
  <c r="Z36" i="155"/>
  <c r="U65" i="155" s="1"/>
  <c r="L39" i="155"/>
  <c r="Z40" i="155"/>
  <c r="U70" i="155" s="1"/>
  <c r="X41" i="155"/>
  <c r="AP44" i="155"/>
  <c r="AV45" i="155"/>
  <c r="L47" i="155"/>
  <c r="R48" i="155"/>
  <c r="M78" i="155" s="1"/>
  <c r="G31" i="155"/>
  <c r="B66" i="155" s="1"/>
  <c r="F138" i="146"/>
  <c r="F136" i="146"/>
  <c r="F137" i="146" s="1"/>
  <c r="F72" i="146"/>
  <c r="F73" i="146" s="1"/>
  <c r="F152" i="146"/>
  <c r="F153" i="146" s="1"/>
  <c r="F104" i="146"/>
  <c r="F105" i="146" s="1"/>
  <c r="F102" i="146"/>
  <c r="F103" i="146" s="1"/>
  <c r="F176" i="146"/>
  <c r="F144" i="146"/>
  <c r="F145" i="146" s="1"/>
  <c r="F96" i="146"/>
  <c r="F97" i="146" s="1"/>
  <c r="F164" i="146"/>
  <c r="F165" i="146" s="1"/>
  <c r="F92" i="146"/>
  <c r="F93" i="146" s="1"/>
  <c r="F168" i="146"/>
  <c r="F169" i="146" s="1"/>
  <c r="F120" i="146"/>
  <c r="F121" i="146" s="1"/>
  <c r="F88" i="146"/>
  <c r="F89" i="146" s="1"/>
  <c r="F192" i="146"/>
  <c r="F193" i="146" s="1"/>
  <c r="F160" i="146"/>
  <c r="F161" i="146" s="1"/>
  <c r="F80" i="146"/>
  <c r="F81" i="146" s="1"/>
  <c r="F194" i="146"/>
  <c r="F195" i="146" s="1"/>
  <c r="F186" i="146"/>
  <c r="F187" i="146" s="1"/>
  <c r="F178" i="146"/>
  <c r="F179" i="146" s="1"/>
  <c r="F170" i="146"/>
  <c r="F171" i="146" s="1"/>
  <c r="F162" i="146"/>
  <c r="F163" i="146" s="1"/>
  <c r="F154" i="146"/>
  <c r="F155" i="146" s="1"/>
  <c r="F146" i="146"/>
  <c r="F147" i="146" s="1"/>
  <c r="F139" i="146"/>
  <c r="F122" i="146"/>
  <c r="F123" i="146" s="1"/>
  <c r="F114" i="146"/>
  <c r="F115" i="146" s="1"/>
  <c r="F106" i="146"/>
  <c r="F107" i="146" s="1"/>
  <c r="F98" i="146"/>
  <c r="F99" i="146" s="1"/>
  <c r="F90" i="146"/>
  <c r="F91" i="146" s="1"/>
  <c r="F82" i="146"/>
  <c r="F83" i="146" s="1"/>
  <c r="F74" i="146"/>
  <c r="F75" i="146" s="1"/>
  <c r="F190" i="146"/>
  <c r="F191" i="146" s="1"/>
  <c r="F182" i="146"/>
  <c r="F183" i="146" s="1"/>
  <c r="F175" i="146"/>
  <c r="F158" i="146"/>
  <c r="F159" i="146" s="1"/>
  <c r="F150" i="146"/>
  <c r="F151" i="146" s="1"/>
  <c r="F142" i="146"/>
  <c r="F143" i="146" s="1"/>
  <c r="F134" i="146"/>
  <c r="F135" i="146" s="1"/>
  <c r="F126" i="146"/>
  <c r="F127" i="146" s="1"/>
  <c r="F118" i="146"/>
  <c r="F119" i="146" s="1"/>
  <c r="F110" i="146"/>
  <c r="F111" i="146" s="1"/>
  <c r="F86" i="146"/>
  <c r="F87" i="146" s="1"/>
  <c r="F78" i="146"/>
  <c r="F79" i="146" s="1"/>
  <c r="F174" i="146"/>
  <c r="F196" i="146"/>
  <c r="F197" i="146" s="1"/>
  <c r="F188" i="146"/>
  <c r="F189" i="146" s="1"/>
  <c r="F180" i="146"/>
  <c r="F181" i="146" s="1"/>
  <c r="F172" i="146"/>
  <c r="F173" i="146" s="1"/>
  <c r="F148" i="146"/>
  <c r="F149" i="146" s="1"/>
  <c r="F140" i="146"/>
  <c r="F141" i="146" s="1"/>
  <c r="F132" i="146"/>
  <c r="F133" i="146" s="1"/>
  <c r="F124" i="146"/>
  <c r="F125" i="146" s="1"/>
  <c r="F116" i="146"/>
  <c r="F117" i="146" s="1"/>
  <c r="F108" i="146"/>
  <c r="F109" i="146" s="1"/>
  <c r="F100" i="146"/>
  <c r="F101" i="146" s="1"/>
  <c r="F84" i="146"/>
  <c r="F85" i="146" s="1"/>
  <c r="F76" i="146"/>
  <c r="F77" i="146" s="1"/>
  <c r="F156" i="146"/>
  <c r="F157" i="146" s="1"/>
  <c r="F184" i="146"/>
  <c r="F185" i="146" s="1"/>
  <c r="F166" i="146"/>
  <c r="F167" i="146" s="1"/>
  <c r="F130" i="146"/>
  <c r="F131" i="146" s="1"/>
  <c r="F112" i="146"/>
  <c r="F113" i="146" s="1"/>
  <c r="F94" i="146"/>
  <c r="F95" i="146" s="1"/>
  <c r="F128" i="146"/>
  <c r="F129" i="146" s="1"/>
  <c r="F70" i="146"/>
  <c r="F71" i="146" s="1"/>
  <c r="F177" i="146"/>
  <c r="L22" i="135" a="1"/>
  <c r="M23" i="135" a="1"/>
  <c r="J22" i="135" a="1"/>
  <c r="K23" i="135" a="1"/>
  <c r="I22" i="135" a="1"/>
  <c r="H22" i="135" a="1"/>
  <c r="J23" i="135" a="1"/>
  <c r="G22" i="135" a="1"/>
  <c r="I23" i="135" a="1"/>
  <c r="N22" i="135" a="1"/>
  <c r="H23" i="135" a="1"/>
  <c r="N23" i="135" a="1"/>
  <c r="N38" i="135" a="1"/>
  <c r="J34" i="135" a="1"/>
  <c r="H38" i="135" a="1"/>
  <c r="K33" i="135" a="1"/>
  <c r="N37" i="135" a="1"/>
  <c r="L31" i="135" a="1"/>
  <c r="M30" i="135" a="1"/>
  <c r="H37" i="135" a="1"/>
  <c r="M29" i="135" a="1"/>
  <c r="I36" i="135" a="1"/>
  <c r="N28" i="135" a="1"/>
  <c r="I35" i="135" a="1"/>
  <c r="J33" i="135" a="1"/>
  <c r="K32" i="135" a="1"/>
  <c r="K31" i="135" a="1"/>
  <c r="L30" i="135" a="1"/>
  <c r="M28" i="135" a="1"/>
  <c r="G34" i="135" a="1"/>
  <c r="M38" i="135" a="1"/>
  <c r="M37" i="135" a="1"/>
  <c r="N36" i="135" a="1"/>
  <c r="H35" i="135" a="1"/>
  <c r="I34" i="135" a="1"/>
  <c r="I33" i="135" a="1"/>
  <c r="J32" i="135" a="1"/>
  <c r="K30" i="135" a="1"/>
  <c r="L29" i="135" a="1"/>
  <c r="L28" i="135" a="1"/>
  <c r="G33" i="135" a="1"/>
  <c r="M36" i="135" a="1"/>
  <c r="N35" i="135" a="1"/>
  <c r="N34" i="135" a="1"/>
  <c r="H34" i="135" a="1"/>
  <c r="I32" i="135" a="1"/>
  <c r="J31" i="135" a="1"/>
  <c r="J30" i="135" a="1"/>
  <c r="K29" i="135" a="1"/>
  <c r="L38" i="135" a="1"/>
  <c r="K38" i="135" a="1"/>
  <c r="L37" i="135" a="1"/>
  <c r="L36" i="135" a="1"/>
  <c r="M35" i="135" a="1"/>
  <c r="N33" i="135" a="1"/>
  <c r="H33" i="135" a="1"/>
  <c r="H32" i="135" a="1"/>
  <c r="I31" i="135" a="1"/>
  <c r="J29" i="135" a="1"/>
  <c r="K28" i="135" a="1"/>
  <c r="G32" i="135" a="1"/>
  <c r="J38" i="135" a="1"/>
  <c r="K37" i="135" a="1"/>
  <c r="L35" i="135" a="1"/>
  <c r="M34" i="135" a="1"/>
  <c r="M33" i="135" a="1"/>
  <c r="N32" i="135" a="1"/>
  <c r="H31" i="135" a="1"/>
  <c r="I30" i="135" a="1"/>
  <c r="I29" i="135" a="1"/>
  <c r="J28" i="135" a="1"/>
  <c r="G38" i="135" a="1"/>
  <c r="G37" i="135" a="1"/>
  <c r="G31" i="135" a="1"/>
  <c r="J37" i="135" a="1"/>
  <c r="K36" i="135" a="1"/>
  <c r="K35" i="135" a="1"/>
  <c r="L34" i="135" a="1"/>
  <c r="M32" i="135" a="1"/>
  <c r="N31" i="135" a="1"/>
  <c r="N30" i="135" a="1"/>
  <c r="H30" i="135" a="1"/>
  <c r="I28" i="135" a="1"/>
  <c r="G30" i="135" a="1"/>
  <c r="I38" i="135" a="1"/>
  <c r="I37" i="135" a="1"/>
  <c r="J36" i="135" a="1"/>
  <c r="K34" i="135" a="1"/>
  <c r="L33" i="135" a="1"/>
  <c r="L32" i="135" a="1"/>
  <c r="M31" i="135" a="1"/>
  <c r="N29" i="135" a="1"/>
  <c r="H29" i="135" a="1"/>
  <c r="H28" i="135" a="1"/>
  <c r="G43" i="135" a="1"/>
  <c r="G42" i="135" a="1"/>
  <c r="G25" i="135" a="1"/>
  <c r="G17" i="135" a="1"/>
  <c r="I43" i="135" a="1"/>
  <c r="G24" i="135" a="1"/>
  <c r="J43" i="135" a="1"/>
  <c r="G14" i="135" a="1"/>
  <c r="L40" i="135" a="1"/>
  <c r="G13" i="135" a="1"/>
  <c r="G8" i="135" a="1"/>
  <c r="K21" i="135" a="1"/>
  <c r="M44" i="135" a="1"/>
  <c r="N16" i="135" a="1"/>
  <c r="L44" i="135" a="1"/>
  <c r="J12" i="135" a="1"/>
  <c r="H44" i="135" a="1"/>
  <c r="N39" i="135" a="1"/>
  <c r="M20" i="135" a="1"/>
  <c r="I16" i="135" a="1"/>
  <c r="L11" i="135" a="1"/>
  <c r="G39" i="135" a="1"/>
  <c r="G21" i="135" a="1"/>
  <c r="G11" i="135" a="1"/>
  <c r="K44" i="135" a="1"/>
  <c r="H43" i="135" a="1"/>
  <c r="K39" i="135" a="1"/>
  <c r="J20" i="135" a="1"/>
  <c r="M15" i="135" a="1"/>
  <c r="I11" i="135" a="1"/>
  <c r="G10" i="135" a="1"/>
  <c r="J44" i="135" a="1"/>
  <c r="N42" i="135" a="1"/>
  <c r="L19" i="135" a="1"/>
  <c r="H15" i="135" a="1"/>
  <c r="K10" i="135" a="1"/>
  <c r="N5" i="135" a="1"/>
  <c r="G20" i="135" a="1"/>
  <c r="G40" i="135" a="1"/>
  <c r="G19" i="135" a="1"/>
  <c r="G9" i="135" a="1"/>
  <c r="I44" i="135" a="1"/>
  <c r="K42" i="135" a="1"/>
  <c r="M25" i="135" a="1"/>
  <c r="I19" i="135" a="1"/>
  <c r="L14" i="135" a="1"/>
  <c r="H10" i="135" a="1"/>
  <c r="K5" i="135" a="1"/>
  <c r="J42" i="135" a="1"/>
  <c r="H25" i="135" a="1"/>
  <c r="K18" i="135" a="1"/>
  <c r="N13" i="135" a="1"/>
  <c r="J9" i="135" a="1"/>
  <c r="N26" i="135" a="1"/>
  <c r="G16" i="135" a="1"/>
  <c r="L43" i="135" a="1"/>
  <c r="I42" i="135" a="1"/>
  <c r="L24" i="135" a="1"/>
  <c r="H18" i="135" a="1"/>
  <c r="K13" i="135" a="1"/>
  <c r="N8" i="135" a="1"/>
  <c r="K26" i="135" a="1"/>
  <c r="G44" i="135" a="1"/>
  <c r="G28" i="135" a="1"/>
  <c r="G15" i="135" a="1"/>
  <c r="K43" i="135" a="1"/>
  <c r="H42" i="135" a="1"/>
  <c r="N21" i="135" a="1"/>
  <c r="J17" i="135" a="1"/>
  <c r="M12" i="135" a="1"/>
  <c r="I8" i="135" a="1"/>
  <c r="N27" i="135" a="1"/>
  <c r="N40" i="135" a="1"/>
  <c r="N24" i="135" a="1"/>
  <c r="M21" i="135" a="1"/>
  <c r="L20" i="135" a="1"/>
  <c r="K19" i="135" a="1"/>
  <c r="J18" i="135" a="1"/>
  <c r="I17" i="135" a="1"/>
  <c r="H16" i="135" a="1"/>
  <c r="N14" i="135" a="1"/>
  <c r="M13" i="135" a="1"/>
  <c r="L12" i="135" a="1"/>
  <c r="K11" i="135" a="1"/>
  <c r="J10" i="135" a="1"/>
  <c r="I9" i="135" a="1"/>
  <c r="H8" i="135" a="1"/>
  <c r="M5" i="135" a="1"/>
  <c r="M26" i="135" a="1"/>
  <c r="M27" i="135" a="1"/>
  <c r="N41" i="135" a="1"/>
  <c r="M40" i="135" a="1"/>
  <c r="L39" i="135" a="1"/>
  <c r="N25" i="135" a="1"/>
  <c r="M24" i="135" a="1"/>
  <c r="L21" i="135" a="1"/>
  <c r="K20" i="135" a="1"/>
  <c r="J19" i="135" a="1"/>
  <c r="I18" i="135" a="1"/>
  <c r="H17" i="135" a="1"/>
  <c r="N15" i="135" a="1"/>
  <c r="M14" i="135" a="1"/>
  <c r="L13" i="135" a="1"/>
  <c r="K12" i="135" a="1"/>
  <c r="J11" i="135" a="1"/>
  <c r="I10" i="135" a="1"/>
  <c r="H9" i="135" a="1"/>
  <c r="L5" i="135" a="1"/>
  <c r="L26" i="135" a="1"/>
  <c r="L27" i="135" a="1"/>
  <c r="N43" i="135" a="1"/>
  <c r="M42" i="135" a="1"/>
  <c r="L41" i="135" a="1"/>
  <c r="K40" i="135" a="1"/>
  <c r="J39" i="135" a="1"/>
  <c r="L25" i="135" a="1"/>
  <c r="K24" i="135" a="1"/>
  <c r="J21" i="135" a="1"/>
  <c r="I20" i="135" a="1"/>
  <c r="H19" i="135" a="1"/>
  <c r="N17" i="135" a="1"/>
  <c r="M16" i="135" a="1"/>
  <c r="L15" i="135" a="1"/>
  <c r="K14" i="135" a="1"/>
  <c r="J13" i="135" a="1"/>
  <c r="I12" i="135" a="1"/>
  <c r="H11" i="135" a="1"/>
  <c r="N9" i="135" a="1"/>
  <c r="M8" i="135" a="1"/>
  <c r="J5" i="135" a="1"/>
  <c r="J26" i="135" a="1"/>
  <c r="K27" i="135" a="1"/>
  <c r="M41" i="135" a="1"/>
  <c r="G41" i="135" a="1"/>
  <c r="G18" i="135" a="1"/>
  <c r="G12" i="135" a="1"/>
  <c r="N44" i="135" a="1"/>
  <c r="M43" i="135" a="1"/>
  <c r="L42" i="135" a="1"/>
  <c r="K41" i="135" a="1"/>
  <c r="J40" i="135" a="1"/>
  <c r="I39" i="135" a="1"/>
  <c r="K25" i="135" a="1"/>
  <c r="J24" i="135" a="1"/>
  <c r="I21" i="135" a="1"/>
  <c r="H20" i="135" a="1"/>
  <c r="N18" i="135" a="1"/>
  <c r="M17" i="135" a="1"/>
  <c r="L16" i="135" a="1"/>
  <c r="K15" i="135" a="1"/>
  <c r="J14" i="135" a="1"/>
  <c r="I13" i="135" a="1"/>
  <c r="H12" i="135" a="1"/>
  <c r="N10" i="135" a="1"/>
  <c r="M9" i="135" a="1"/>
  <c r="L8" i="135" a="1"/>
  <c r="I5" i="135" a="1"/>
  <c r="I26" i="135" a="1"/>
  <c r="J27" i="135" a="1"/>
  <c r="J41" i="135" a="1"/>
  <c r="I40" i="135" a="1"/>
  <c r="H39" i="135" a="1"/>
  <c r="J25" i="135" a="1"/>
  <c r="I24" i="135" a="1"/>
  <c r="H21" i="135" a="1"/>
  <c r="N19" i="135" a="1"/>
  <c r="M18" i="135" a="1"/>
  <c r="L17" i="135" a="1"/>
  <c r="K16" i="135" a="1"/>
  <c r="J15" i="135" a="1"/>
  <c r="I14" i="135" a="1"/>
  <c r="H13" i="135" a="1"/>
  <c r="N11" i="135" a="1"/>
  <c r="M10" i="135" a="1"/>
  <c r="L9" i="135" a="1"/>
  <c r="K8" i="135" a="1"/>
  <c r="H5" i="135" a="1"/>
  <c r="H26" i="135" a="1"/>
  <c r="I27" i="135" a="1"/>
  <c r="H41" i="135" a="1"/>
  <c r="H40" i="135" a="1"/>
  <c r="I25" i="135" a="1"/>
  <c r="H24" i="135" a="1"/>
  <c r="N20" i="135" a="1"/>
  <c r="M19" i="135" a="1"/>
  <c r="L18" i="135" a="1"/>
  <c r="K17" i="135" a="1"/>
  <c r="J16" i="135" a="1"/>
  <c r="I15" i="135" a="1"/>
  <c r="H14" i="135" a="1"/>
  <c r="N12" i="135" a="1"/>
  <c r="M11" i="135" a="1"/>
  <c r="L10" i="135" a="1"/>
  <c r="K9" i="135" a="1"/>
  <c r="J8" i="135" a="1"/>
  <c r="G26" i="135" a="1"/>
  <c r="G27" i="135" a="1"/>
  <c r="C1" i="151"/>
  <c r="C1" i="150"/>
  <c r="C1" i="149"/>
  <c r="A2" i="146"/>
  <c r="B82" i="59"/>
  <c r="G71" i="155" l="1"/>
  <c r="AD75" i="155"/>
  <c r="U71" i="155"/>
  <c r="W69" i="155"/>
  <c r="AF69" i="155"/>
  <c r="L75" i="155"/>
  <c r="AQ71" i="155"/>
  <c r="X69" i="155"/>
  <c r="Z71" i="155"/>
  <c r="AP75" i="155"/>
  <c r="T69" i="155"/>
  <c r="AC70" i="155"/>
  <c r="AA76" i="155"/>
  <c r="AO71" i="155"/>
  <c r="O65" i="155"/>
  <c r="AI69" i="155"/>
  <c r="Y76" i="155"/>
  <c r="J58" i="155"/>
  <c r="X71" i="155"/>
  <c r="AN75" i="155"/>
  <c r="R69" i="155"/>
  <c r="I61" i="155"/>
  <c r="AP58" i="155"/>
  <c r="AP59" i="155"/>
  <c r="AO58" i="155"/>
  <c r="L66" i="155"/>
  <c r="M56" i="155"/>
  <c r="S66" i="155"/>
  <c r="AD56" i="155"/>
  <c r="AH60" i="155"/>
  <c r="AF59" i="155"/>
  <c r="H58" i="155"/>
  <c r="I60" i="155"/>
  <c r="G59" i="155"/>
  <c r="AQ56" i="155"/>
  <c r="U55" i="155"/>
  <c r="AC58" i="155"/>
  <c r="Y56" i="155"/>
  <c r="AD60" i="155"/>
  <c r="AB59" i="155"/>
  <c r="H56" i="155"/>
  <c r="AB54" i="155"/>
  <c r="M60" i="155"/>
  <c r="K59" i="155"/>
  <c r="AG55" i="155"/>
  <c r="K54" i="155"/>
  <c r="AF75" i="155"/>
  <c r="O75" i="155"/>
  <c r="AA70" i="155"/>
  <c r="AC75" i="155"/>
  <c r="W75" i="155"/>
  <c r="AJ71" i="155"/>
  <c r="AL69" i="155"/>
  <c r="AM71" i="155"/>
  <c r="AA71" i="155"/>
  <c r="AC69" i="155"/>
  <c r="M70" i="155"/>
  <c r="AF70" i="155"/>
  <c r="J71" i="155"/>
  <c r="Z75" i="155"/>
  <c r="AM75" i="155"/>
  <c r="Y71" i="155"/>
  <c r="AO75" i="155"/>
  <c r="S69" i="155"/>
  <c r="AD70" i="155"/>
  <c r="H71" i="155"/>
  <c r="X75" i="155"/>
  <c r="AF61" i="155"/>
  <c r="I59" i="155"/>
  <c r="AE61" i="155"/>
  <c r="AD61" i="155"/>
  <c r="AE62" i="155"/>
  <c r="AC61" i="155"/>
  <c r="AR60" i="155"/>
  <c r="AL62" i="155"/>
  <c r="AJ61" i="155"/>
  <c r="R59" i="155"/>
  <c r="Q58" i="155"/>
  <c r="AQ61" i="155"/>
  <c r="AL59" i="155"/>
  <c r="AH58" i="155"/>
  <c r="R60" i="155"/>
  <c r="P59" i="155"/>
  <c r="AE58" i="155"/>
  <c r="AA56" i="155"/>
  <c r="AM60" i="155"/>
  <c r="AK59" i="155"/>
  <c r="M58" i="155"/>
  <c r="I56" i="155"/>
  <c r="N60" i="155"/>
  <c r="L59" i="155"/>
  <c r="AH55" i="155"/>
  <c r="L54" i="155"/>
  <c r="AI58" i="155"/>
  <c r="AM56" i="155"/>
  <c r="Q55" i="155"/>
  <c r="AQ58" i="155"/>
  <c r="AG61" i="155"/>
  <c r="S70" i="155"/>
  <c r="U75" i="155"/>
  <c r="AJ60" i="155"/>
  <c r="AG69" i="155"/>
  <c r="AB71" i="155"/>
  <c r="AD69" i="155"/>
  <c r="AO70" i="155"/>
  <c r="S71" i="155"/>
  <c r="AQ75" i="155"/>
  <c r="U69" i="155"/>
  <c r="O71" i="155"/>
  <c r="X70" i="155"/>
  <c r="R75" i="155"/>
  <c r="Q69" i="155"/>
  <c r="AL71" i="155"/>
  <c r="AM70" i="155"/>
  <c r="Q71" i="155"/>
  <c r="AG75" i="155"/>
  <c r="K69" i="155"/>
  <c r="AP61" i="155"/>
  <c r="AN76" i="155"/>
  <c r="AP76" i="155"/>
  <c r="V70" i="155"/>
  <c r="AL65" i="155"/>
  <c r="P75" i="155"/>
  <c r="AG59" i="155"/>
  <c r="X61" i="155"/>
  <c r="AF60" i="155"/>
  <c r="Y62" i="155"/>
  <c r="W61" i="155"/>
  <c r="AB60" i="155"/>
  <c r="X62" i="155"/>
  <c r="V61" i="155"/>
  <c r="AA60" i="155"/>
  <c r="W62" i="155"/>
  <c r="U61" i="155"/>
  <c r="X60" i="155"/>
  <c r="AD62" i="155"/>
  <c r="AB61" i="155"/>
  <c r="AQ60" i="155"/>
  <c r="AK62" i="155"/>
  <c r="AI61" i="155"/>
  <c r="Q59" i="155"/>
  <c r="N58" i="155"/>
  <c r="J60" i="155"/>
  <c r="H59" i="155"/>
  <c r="AR56" i="155"/>
  <c r="W58" i="155"/>
  <c r="S56" i="155"/>
  <c r="AM54" i="155"/>
  <c r="AE60" i="155"/>
  <c r="AC59" i="155"/>
  <c r="AQ55" i="155"/>
  <c r="U54" i="155"/>
  <c r="AR58" i="155"/>
  <c r="Z55" i="155"/>
  <c r="AA58" i="155"/>
  <c r="AE56" i="155"/>
  <c r="I55" i="155"/>
  <c r="K70" i="155"/>
  <c r="M75" i="155"/>
  <c r="AP70" i="155"/>
  <c r="T71" i="155"/>
  <c r="AR75" i="155"/>
  <c r="V69" i="155"/>
  <c r="AE75" i="155"/>
  <c r="N71" i="155"/>
  <c r="AG70" i="155"/>
  <c r="K71" i="155"/>
  <c r="AI75" i="155"/>
  <c r="M69" i="155"/>
  <c r="R61" i="155"/>
  <c r="AK78" i="155"/>
  <c r="AJ70" i="155"/>
  <c r="X78" i="155"/>
  <c r="AR76" i="155"/>
  <c r="P70" i="155"/>
  <c r="AF65" i="155"/>
  <c r="J75" i="155"/>
  <c r="AO76" i="155"/>
  <c r="T65" i="155"/>
  <c r="AM78" i="155"/>
  <c r="AE70" i="155"/>
  <c r="I71" i="155"/>
  <c r="Y75" i="155"/>
  <c r="J61" i="155"/>
  <c r="AK70" i="155"/>
  <c r="N78" i="155"/>
  <c r="AH76" i="155"/>
  <c r="N70" i="155"/>
  <c r="AD65" i="155"/>
  <c r="H75" i="155"/>
  <c r="K62" i="155"/>
  <c r="R62" i="155"/>
  <c r="P61" i="155"/>
  <c r="K60" i="155"/>
  <c r="AM66" i="155"/>
  <c r="Q62" i="155"/>
  <c r="O61" i="155"/>
  <c r="H60" i="155"/>
  <c r="AL66" i="155"/>
  <c r="P62" i="155"/>
  <c r="N61" i="155"/>
  <c r="AK66" i="155"/>
  <c r="O62" i="155"/>
  <c r="M61" i="155"/>
  <c r="AR66" i="155"/>
  <c r="V62" i="155"/>
  <c r="T61" i="155"/>
  <c r="T60" i="155"/>
  <c r="J54" i="155"/>
  <c r="AC62" i="155"/>
  <c r="AA61" i="155"/>
  <c r="AN60" i="155"/>
  <c r="AD54" i="155"/>
  <c r="AN58" i="155"/>
  <c r="AJ56" i="155"/>
  <c r="N55" i="155"/>
  <c r="AO60" i="155"/>
  <c r="AM59" i="155"/>
  <c r="O58" i="155"/>
  <c r="K56" i="155"/>
  <c r="AE54" i="155"/>
  <c r="W60" i="155"/>
  <c r="U59" i="155"/>
  <c r="AI55" i="155"/>
  <c r="M54" i="155"/>
  <c r="AJ58" i="155"/>
  <c r="AN56" i="155"/>
  <c r="R55" i="155"/>
  <c r="AQ59" i="155"/>
  <c r="S58" i="155"/>
  <c r="W56" i="155"/>
  <c r="AQ54" i="155"/>
  <c r="V60" i="155"/>
  <c r="L71" i="155"/>
  <c r="AJ75" i="155"/>
  <c r="N69" i="155"/>
  <c r="Y61" i="155"/>
  <c r="Y69" i="155"/>
  <c r="Y70" i="155"/>
  <c r="AA75" i="155"/>
  <c r="G75" i="155"/>
  <c r="AD71" i="155"/>
  <c r="H70" i="155"/>
  <c r="X65" i="155"/>
  <c r="AR69" i="155"/>
  <c r="N75" i="155"/>
  <c r="W70" i="155"/>
  <c r="AM65" i="155"/>
  <c r="Q75" i="155"/>
  <c r="W71" i="155"/>
  <c r="Z76" i="155"/>
  <c r="V65" i="155"/>
  <c r="AP69" i="155"/>
  <c r="AD58" i="155"/>
  <c r="J62" i="155"/>
  <c r="H61" i="155"/>
  <c r="I62" i="155"/>
  <c r="G61" i="155"/>
  <c r="AD66" i="155"/>
  <c r="H62" i="155"/>
  <c r="AC66" i="155"/>
  <c r="G62" i="155"/>
  <c r="AJ66" i="155"/>
  <c r="N62" i="155"/>
  <c r="L61" i="155"/>
  <c r="AQ66" i="155"/>
  <c r="U62" i="155"/>
  <c r="S61" i="155"/>
  <c r="S60" i="155"/>
  <c r="AF58" i="155"/>
  <c r="AB56" i="155"/>
  <c r="AG60" i="155"/>
  <c r="AE59" i="155"/>
  <c r="G58" i="155"/>
  <c r="W54" i="155"/>
  <c r="O60" i="155"/>
  <c r="M59" i="155"/>
  <c r="AA55" i="155"/>
  <c r="AB58" i="155"/>
  <c r="AF56" i="155"/>
  <c r="J55" i="155"/>
  <c r="AK60" i="155"/>
  <c r="AI59" i="155"/>
  <c r="K58" i="155"/>
  <c r="O56" i="155"/>
  <c r="AI54" i="155"/>
  <c r="AK71" i="155"/>
  <c r="V71" i="155"/>
  <c r="AB75" i="155"/>
  <c r="Q70" i="155"/>
  <c r="S75" i="155"/>
  <c r="P60" i="155"/>
  <c r="AP71" i="155"/>
  <c r="AJ69" i="155"/>
  <c r="H69" i="155"/>
  <c r="O70" i="155"/>
  <c r="I75" i="155"/>
  <c r="AN71" i="155"/>
  <c r="N65" i="155"/>
  <c r="AH69" i="155"/>
  <c r="AL56" i="155"/>
  <c r="AK56" i="155"/>
  <c r="M62" i="155"/>
  <c r="K61" i="155"/>
  <c r="X58" i="155"/>
  <c r="T56" i="155"/>
  <c r="Y60" i="155"/>
  <c r="W59" i="155"/>
  <c r="G60" i="155"/>
  <c r="AO56" i="155"/>
  <c r="AR59" i="155"/>
  <c r="T58" i="155"/>
  <c r="X56" i="155"/>
  <c r="AC60" i="155"/>
  <c r="AA59" i="155"/>
  <c r="G56" i="155"/>
  <c r="AA54" i="155"/>
  <c r="AL75" i="155"/>
  <c r="T75" i="155"/>
  <c r="I70" i="155"/>
  <c r="K75" i="155"/>
  <c r="V75" i="155"/>
  <c r="AH71" i="155"/>
  <c r="AB69" i="155"/>
  <c r="G70" i="155"/>
  <c r="AQ69" i="155"/>
  <c r="AO69" i="155"/>
  <c r="AF71" i="155"/>
  <c r="Z69" i="155"/>
  <c r="AO61" i="155"/>
  <c r="N56" i="155"/>
  <c r="AH56" i="155"/>
  <c r="AP60" i="155"/>
  <c r="AN59" i="155"/>
  <c r="P58" i="155"/>
  <c r="L56" i="155"/>
  <c r="Q60" i="155"/>
  <c r="O59" i="155"/>
  <c r="AK58" i="155"/>
  <c r="AG56" i="155"/>
  <c r="AL60" i="155"/>
  <c r="AJ59" i="155"/>
  <c r="L58" i="155"/>
  <c r="P56" i="155"/>
  <c r="U60" i="155"/>
  <c r="S59" i="155"/>
  <c r="AO55" i="155"/>
  <c r="H6" i="135" a="1"/>
  <c r="I7" i="135" a="1"/>
  <c r="J6" i="135" a="1"/>
  <c r="K7" i="135" a="1"/>
  <c r="H7" i="135" a="1"/>
  <c r="I6" i="135" a="1"/>
  <c r="G6" i="135" a="1"/>
  <c r="N181" i="135" a="1"/>
  <c r="I181" i="135" a="1"/>
  <c r="H181" i="135" a="1"/>
  <c r="J181" i="135" a="1"/>
  <c r="G181" i="135" a="1"/>
  <c r="K181" i="135" a="1"/>
  <c r="L181" i="135" a="1"/>
  <c r="M181" i="135" a="1"/>
  <c r="J7" i="135" a="1"/>
  <c r="B3" i="68" s="1" a="1"/>
  <c r="N6" i="135" a="1"/>
  <c r="K6" i="135" a="1"/>
  <c r="M6" i="135" a="1"/>
  <c r="G7" i="135" a="1"/>
  <c r="L7" i="135" a="1"/>
  <c r="N7" i="135" a="1"/>
  <c r="H191" i="135" a="1"/>
  <c r="G191" i="135" a="1"/>
  <c r="J190" i="135" a="1"/>
  <c r="L190" i="135" a="1"/>
  <c r="H190" i="135" a="1"/>
  <c r="I191" i="135" a="1"/>
  <c r="K191" i="135" a="1"/>
  <c r="I190" i="135" a="1"/>
  <c r="J191" i="135" a="1"/>
  <c r="K190" i="135" a="1"/>
  <c r="L191" i="135" a="1"/>
  <c r="M191" i="135" a="1"/>
  <c r="M190" i="135" a="1"/>
  <c r="N191" i="135" a="1"/>
  <c r="N190" i="135" a="1"/>
  <c r="G190" i="135" a="1"/>
  <c r="H182" i="135" a="1"/>
  <c r="I182" i="135" a="1"/>
  <c r="J182" i="135" a="1"/>
  <c r="G182" i="135" a="1"/>
  <c r="K182" i="135" a="1"/>
  <c r="L182" i="135" a="1"/>
  <c r="M182" i="135" a="1"/>
  <c r="N182" i="135" a="1"/>
  <c r="H183" i="135" a="1"/>
  <c r="M183" i="135" a="1"/>
  <c r="I183" i="135" a="1"/>
  <c r="J183" i="135" a="1"/>
  <c r="K183" i="135" a="1"/>
  <c r="L183" i="135" a="1"/>
  <c r="N183" i="135" a="1"/>
  <c r="G183" i="135" a="1"/>
  <c r="J49" i="135" a="1"/>
  <c r="K49" i="135" a="1"/>
  <c r="L49" i="135" a="1"/>
  <c r="I49" i="135" a="1"/>
  <c r="M49" i="135" a="1"/>
  <c r="H49" i="135" a="1"/>
  <c r="N49" i="135" a="1"/>
  <c r="G49" i="135" a="1"/>
  <c r="M137" i="135" a="1"/>
  <c r="N137" i="135" a="1"/>
  <c r="G137" i="135" a="1"/>
  <c r="H137" i="135" a="1"/>
  <c r="I137" i="135" a="1"/>
  <c r="J137" i="135" a="1"/>
  <c r="K137" i="135" a="1"/>
  <c r="L137" i="135" a="1"/>
  <c r="I58" i="135" a="1"/>
  <c r="J59" i="135" a="1"/>
  <c r="J58" i="135" a="1"/>
  <c r="K59" i="135" a="1"/>
  <c r="K58" i="135" a="1"/>
  <c r="L59" i="135" a="1"/>
  <c r="L58" i="135" a="1"/>
  <c r="M59" i="135" a="1"/>
  <c r="G58" i="135" a="1"/>
  <c r="I59" i="135" a="1"/>
  <c r="N59" i="135" a="1"/>
  <c r="M58" i="135" a="1"/>
  <c r="N58" i="135" a="1"/>
  <c r="H59" i="135" a="1"/>
  <c r="H58" i="135" a="1"/>
  <c r="G59" i="135" a="1"/>
  <c r="L103" i="135" a="1"/>
  <c r="H102" i="135" a="1"/>
  <c r="N102" i="135" a="1"/>
  <c r="H103" i="135" a="1"/>
  <c r="N103" i="135" a="1"/>
  <c r="M102" i="135" a="1"/>
  <c r="I103" i="135" a="1"/>
  <c r="J103" i="135" a="1"/>
  <c r="I102" i="135" a="1"/>
  <c r="K103" i="135" a="1"/>
  <c r="J102" i="135" a="1"/>
  <c r="M103" i="135" a="1"/>
  <c r="K102" i="135" a="1"/>
  <c r="L102" i="135" a="1"/>
  <c r="G102" i="135" a="1"/>
  <c r="G103" i="135" a="1"/>
  <c r="I50" i="135" a="1"/>
  <c r="J50" i="135" a="1"/>
  <c r="K50" i="135" a="1"/>
  <c r="L50" i="135" a="1"/>
  <c r="G50" i="135" a="1"/>
  <c r="H50" i="135" a="1"/>
  <c r="M50" i="135" a="1"/>
  <c r="N50" i="135" a="1"/>
  <c r="I51" i="135" a="1"/>
  <c r="J51" i="135" a="1"/>
  <c r="K51" i="135" a="1"/>
  <c r="L51" i="135" a="1"/>
  <c r="N51" i="135" a="1"/>
  <c r="G51" i="135" a="1"/>
  <c r="H51" i="135" a="1"/>
  <c r="M51" i="135" a="1"/>
  <c r="N146" i="135" a="1"/>
  <c r="H147" i="135" a="1"/>
  <c r="H146" i="135" a="1"/>
  <c r="I147" i="135" a="1"/>
  <c r="I146" i="135" a="1"/>
  <c r="J147" i="135" a="1"/>
  <c r="J146" i="135" a="1"/>
  <c r="K147" i="135" a="1"/>
  <c r="K146" i="135" a="1"/>
  <c r="L147" i="135" a="1"/>
  <c r="L146" i="135" a="1"/>
  <c r="M147" i="135" a="1"/>
  <c r="G146" i="135" a="1"/>
  <c r="M146" i="135" a="1"/>
  <c r="N147" i="135" a="1"/>
  <c r="G147" i="135" a="1"/>
  <c r="I94" i="135" a="1"/>
  <c r="J94" i="135" a="1"/>
  <c r="K94" i="135" a="1"/>
  <c r="G94" i="135" a="1"/>
  <c r="L94" i="135" a="1"/>
  <c r="M94" i="135" a="1"/>
  <c r="H94" i="135" a="1"/>
  <c r="N94" i="135" a="1"/>
  <c r="I95" i="135" a="1"/>
  <c r="J95" i="135" a="1"/>
  <c r="K95" i="135" a="1"/>
  <c r="L95" i="135" a="1"/>
  <c r="M95" i="135" a="1"/>
  <c r="N95" i="135" a="1"/>
  <c r="H95" i="135" a="1"/>
  <c r="G95" i="135" a="1"/>
  <c r="N138" i="135" a="1"/>
  <c r="H138" i="135" a="1"/>
  <c r="I138" i="135" a="1"/>
  <c r="J138" i="135" a="1"/>
  <c r="K138" i="135" a="1"/>
  <c r="L138" i="135" a="1"/>
  <c r="G138" i="135" a="1"/>
  <c r="M138" i="135" a="1"/>
  <c r="H139" i="135" a="1"/>
  <c r="I139" i="135" a="1"/>
  <c r="J139" i="135" a="1"/>
  <c r="K139" i="135" a="1"/>
  <c r="L139" i="135" a="1"/>
  <c r="M139" i="135" a="1"/>
  <c r="G139" i="135" a="1"/>
  <c r="N139" i="135" a="1"/>
  <c r="J93" i="135" a="1"/>
  <c r="K93" i="135" a="1"/>
  <c r="G93" i="135" a="1"/>
  <c r="L93" i="135" a="1"/>
  <c r="M93" i="135" a="1"/>
  <c r="N93" i="135" a="1"/>
  <c r="H93" i="135" a="1"/>
  <c r="I93" i="135" a="1"/>
  <c r="E43" i="155"/>
  <c r="M43" i="155" s="1"/>
  <c r="E11" i="155"/>
  <c r="AQ43" i="155"/>
  <c r="AV43" i="155"/>
  <c r="AI43" i="155"/>
  <c r="W43" i="155"/>
  <c r="Q43" i="155"/>
  <c r="T43" i="155"/>
  <c r="AH43" i="155"/>
  <c r="I43" i="155"/>
  <c r="S43" i="155"/>
  <c r="V43" i="155"/>
  <c r="Z43" i="155"/>
  <c r="AB43" i="155"/>
  <c r="AK43" i="155"/>
  <c r="B60" i="155"/>
  <c r="J43" i="155"/>
  <c r="AW43" i="155"/>
  <c r="AR43" i="155"/>
  <c r="AU43" i="155"/>
  <c r="U43" i="155"/>
  <c r="AG43" i="155"/>
  <c r="AT11" i="155"/>
  <c r="E30" i="155"/>
  <c r="E37" i="155"/>
  <c r="E27" i="155"/>
  <c r="E38" i="155"/>
  <c r="E29" i="155"/>
  <c r="E28" i="155"/>
  <c r="E42" i="155"/>
  <c r="E13" i="155"/>
  <c r="E12" i="155"/>
  <c r="E33" i="155"/>
  <c r="T33" i="155" s="1"/>
  <c r="E32" i="155"/>
  <c r="B70" i="155"/>
  <c r="B61" i="155"/>
  <c r="B58" i="155"/>
  <c r="B59" i="155"/>
  <c r="C8" i="146"/>
  <c r="AL8" i="146"/>
  <c r="AQ7" i="146"/>
  <c r="AD8" i="146"/>
  <c r="AA16" i="146"/>
  <c r="U15" i="146"/>
  <c r="AK19" i="146"/>
  <c r="AN29" i="146"/>
  <c r="AP7" i="146"/>
  <c r="AH7" i="146"/>
  <c r="Z7" i="146"/>
  <c r="R7" i="146"/>
  <c r="J7" i="146"/>
  <c r="AS8" i="146"/>
  <c r="AK8" i="146"/>
  <c r="AC8" i="146"/>
  <c r="U8" i="146"/>
  <c r="M8" i="146"/>
  <c r="E8" i="146"/>
  <c r="AP16" i="146"/>
  <c r="AH16" i="146"/>
  <c r="Z16" i="146"/>
  <c r="R16" i="146"/>
  <c r="J16" i="146"/>
  <c r="AR15" i="146"/>
  <c r="AJ15" i="146"/>
  <c r="AB15" i="146"/>
  <c r="T15" i="146"/>
  <c r="L15" i="146"/>
  <c r="D15" i="146"/>
  <c r="AR19" i="146"/>
  <c r="AJ19" i="146"/>
  <c r="AB19" i="146"/>
  <c r="T19" i="146"/>
  <c r="L19" i="146"/>
  <c r="D19" i="146"/>
  <c r="AM29" i="146"/>
  <c r="AE29" i="146"/>
  <c r="W29" i="146"/>
  <c r="O29" i="146"/>
  <c r="G29" i="146"/>
  <c r="K7" i="146"/>
  <c r="F8" i="146"/>
  <c r="AS15" i="146"/>
  <c r="M15" i="146"/>
  <c r="AC19" i="146"/>
  <c r="X29" i="146"/>
  <c r="AO7" i="146"/>
  <c r="AG7" i="146"/>
  <c r="Y7" i="146"/>
  <c r="Q7" i="146"/>
  <c r="I7" i="146"/>
  <c r="AR8" i="146"/>
  <c r="AJ8" i="146"/>
  <c r="AB8" i="146"/>
  <c r="T8" i="146"/>
  <c r="L8" i="146"/>
  <c r="D8" i="146"/>
  <c r="AO16" i="146"/>
  <c r="AG16" i="146"/>
  <c r="Y16" i="146"/>
  <c r="Q16" i="146"/>
  <c r="I16" i="146"/>
  <c r="AQ15" i="146"/>
  <c r="AI15" i="146"/>
  <c r="AA15" i="146"/>
  <c r="S15" i="146"/>
  <c r="K15" i="146"/>
  <c r="AQ19" i="146"/>
  <c r="AI19" i="146"/>
  <c r="AA19" i="146"/>
  <c r="S19" i="146"/>
  <c r="K19" i="146"/>
  <c r="C29" i="146"/>
  <c r="AL29" i="146"/>
  <c r="AD29" i="146"/>
  <c r="V29" i="146"/>
  <c r="N29" i="146"/>
  <c r="F29" i="146"/>
  <c r="AI7" i="146"/>
  <c r="V8" i="146"/>
  <c r="S16" i="146"/>
  <c r="AN7" i="146"/>
  <c r="AF7" i="146"/>
  <c r="X7" i="146"/>
  <c r="P7" i="146"/>
  <c r="H7" i="146"/>
  <c r="AQ8" i="146"/>
  <c r="AI8" i="146"/>
  <c r="AA8" i="146"/>
  <c r="S8" i="146"/>
  <c r="K8" i="146"/>
  <c r="C19" i="146"/>
  <c r="AN16" i="146"/>
  <c r="AF16" i="146"/>
  <c r="X16" i="146"/>
  <c r="P16" i="146"/>
  <c r="H16" i="146"/>
  <c r="AP15" i="146"/>
  <c r="AH15" i="146"/>
  <c r="Z15" i="146"/>
  <c r="R15" i="146"/>
  <c r="J15" i="146"/>
  <c r="AP19" i="146"/>
  <c r="AH19" i="146"/>
  <c r="Z19" i="146"/>
  <c r="R19" i="146"/>
  <c r="J19" i="146"/>
  <c r="AS29" i="146"/>
  <c r="AK29" i="146"/>
  <c r="AC29" i="146"/>
  <c r="U29" i="146"/>
  <c r="M29" i="146"/>
  <c r="E29" i="146"/>
  <c r="AA7" i="146"/>
  <c r="N8" i="146"/>
  <c r="K16" i="146"/>
  <c r="E15" i="146"/>
  <c r="U19" i="146"/>
  <c r="AM7" i="146"/>
  <c r="AE7" i="146"/>
  <c r="W7" i="146"/>
  <c r="O7" i="146"/>
  <c r="G7" i="146"/>
  <c r="AP8" i="146"/>
  <c r="AH8" i="146"/>
  <c r="Z8" i="146"/>
  <c r="R8" i="146"/>
  <c r="J8" i="146"/>
  <c r="C16" i="146"/>
  <c r="AM16" i="146"/>
  <c r="AE16" i="146"/>
  <c r="W16" i="146"/>
  <c r="O16" i="146"/>
  <c r="G16" i="146"/>
  <c r="AO15" i="146"/>
  <c r="AG15" i="146"/>
  <c r="Y15" i="146"/>
  <c r="Q15" i="146"/>
  <c r="I15" i="146"/>
  <c r="AO19" i="146"/>
  <c r="AG19" i="146"/>
  <c r="Y19" i="146"/>
  <c r="Q19" i="146"/>
  <c r="I19" i="146"/>
  <c r="AR29" i="146"/>
  <c r="AJ29" i="146"/>
  <c r="AB29" i="146"/>
  <c r="T29" i="146"/>
  <c r="L29" i="146"/>
  <c r="D29" i="146"/>
  <c r="S7" i="146"/>
  <c r="AQ16" i="146"/>
  <c r="AK15" i="146"/>
  <c r="M19" i="146"/>
  <c r="AF29" i="146"/>
  <c r="C7" i="146"/>
  <c r="AL7" i="146"/>
  <c r="AD7" i="146"/>
  <c r="V7" i="146"/>
  <c r="N7" i="146"/>
  <c r="F7" i="146"/>
  <c r="AO8" i="146"/>
  <c r="AG8" i="146"/>
  <c r="Y8" i="146"/>
  <c r="Q8" i="146"/>
  <c r="I8" i="146"/>
  <c r="C15" i="146"/>
  <c r="AL16" i="146"/>
  <c r="AD16" i="146"/>
  <c r="V16" i="146"/>
  <c r="N16" i="146"/>
  <c r="F16" i="146"/>
  <c r="AN15" i="146"/>
  <c r="AF15" i="146"/>
  <c r="X15" i="146"/>
  <c r="P15" i="146"/>
  <c r="H15" i="146"/>
  <c r="AN19" i="146"/>
  <c r="AF19" i="146"/>
  <c r="X19" i="146"/>
  <c r="P19" i="146"/>
  <c r="H19" i="146"/>
  <c r="AQ29" i="146"/>
  <c r="AI29" i="146"/>
  <c r="AA29" i="146"/>
  <c r="S29" i="146"/>
  <c r="K29" i="146"/>
  <c r="AI16" i="146"/>
  <c r="AC15" i="146"/>
  <c r="AS19" i="146"/>
  <c r="E19" i="146"/>
  <c r="P29" i="146"/>
  <c r="H29" i="146"/>
  <c r="AS7" i="146"/>
  <c r="AK7" i="146"/>
  <c r="AC7" i="146"/>
  <c r="U7" i="146"/>
  <c r="M7" i="146"/>
  <c r="E7" i="146"/>
  <c r="AN8" i="146"/>
  <c r="AF8" i="146"/>
  <c r="X8" i="146"/>
  <c r="P8" i="146"/>
  <c r="H8" i="146"/>
  <c r="AS16" i="146"/>
  <c r="AK16" i="146"/>
  <c r="AC16" i="146"/>
  <c r="U16" i="146"/>
  <c r="M16" i="146"/>
  <c r="E16" i="146"/>
  <c r="AM15" i="146"/>
  <c r="AE15" i="146"/>
  <c r="W15" i="146"/>
  <c r="O15" i="146"/>
  <c r="G15" i="146"/>
  <c r="AM19" i="146"/>
  <c r="AE19" i="146"/>
  <c r="W19" i="146"/>
  <c r="O19" i="146"/>
  <c r="G19" i="146"/>
  <c r="AP29" i="146"/>
  <c r="AH29" i="146"/>
  <c r="Z29" i="146"/>
  <c r="R29" i="146"/>
  <c r="J29" i="146"/>
  <c r="AR7" i="146"/>
  <c r="AJ7" i="146"/>
  <c r="AB7" i="146"/>
  <c r="T7" i="146"/>
  <c r="L7" i="146"/>
  <c r="D7" i="146"/>
  <c r="AM8" i="146"/>
  <c r="AE8" i="146"/>
  <c r="W8" i="146"/>
  <c r="O8" i="146"/>
  <c r="G8" i="146"/>
  <c r="AR16" i="146"/>
  <c r="AJ16" i="146"/>
  <c r="AB16" i="146"/>
  <c r="T16" i="146"/>
  <c r="L16" i="146"/>
  <c r="D16" i="146"/>
  <c r="AL15" i="146"/>
  <c r="AD15" i="146"/>
  <c r="V15" i="146"/>
  <c r="N15" i="146"/>
  <c r="F15" i="146"/>
  <c r="AL19" i="146"/>
  <c r="AD19" i="146"/>
  <c r="V19" i="146"/>
  <c r="N19" i="146"/>
  <c r="F19" i="146"/>
  <c r="AO29" i="146"/>
  <c r="AG29" i="146"/>
  <c r="Y29" i="146"/>
  <c r="Q29" i="146"/>
  <c r="I29" i="146"/>
  <c r="AO43" i="155" l="1"/>
  <c r="P43" i="155"/>
  <c r="O43" i="155"/>
  <c r="R43" i="155"/>
  <c r="AD43" i="155"/>
  <c r="AT43" i="155"/>
  <c r="AC43" i="155"/>
  <c r="AS43" i="155"/>
  <c r="AJ43" i="155"/>
  <c r="Y43" i="155"/>
  <c r="AN43" i="155"/>
  <c r="AM43" i="155"/>
  <c r="AA43" i="155"/>
  <c r="N43" i="155"/>
  <c r="AF43" i="155"/>
  <c r="AP43" i="155"/>
  <c r="AL43" i="155"/>
  <c r="AG77" i="155" s="1"/>
  <c r="L43" i="155"/>
  <c r="G77" i="155" s="1"/>
  <c r="H43" i="155"/>
  <c r="X43" i="155"/>
  <c r="G43" i="155"/>
  <c r="B77" i="155" s="1"/>
  <c r="K43" i="155"/>
  <c r="AC77" i="155" s="1"/>
  <c r="B7" i="68" a="1"/>
  <c r="E5" i="74" a="1"/>
  <c r="E22" i="74" a="1"/>
  <c r="E3" i="74" a="1"/>
  <c r="E6" i="74" a="1"/>
  <c r="E11" i="74" a="1"/>
  <c r="E16" i="74" a="1"/>
  <c r="E23" i="74" a="1"/>
  <c r="E17" i="74" a="1"/>
  <c r="E7" i="74" a="1"/>
  <c r="E12" i="74" a="1"/>
  <c r="E18" i="74" a="1"/>
  <c r="E24" i="74" a="1"/>
  <c r="E13" i="74" a="1"/>
  <c r="E19" i="74" a="1"/>
  <c r="E25" i="74" a="1"/>
  <c r="E8" i="74" a="1"/>
  <c r="E14" i="74" a="1"/>
  <c r="E26" i="74" a="1"/>
  <c r="E9" i="74" a="1"/>
  <c r="E10" i="74" a="1"/>
  <c r="E15" i="74" a="1"/>
  <c r="E20" i="74" a="1"/>
  <c r="E4" i="74" a="1"/>
  <c r="E21" i="74" a="1"/>
  <c r="E27" i="74" a="1"/>
  <c r="C5" i="75" a="1"/>
  <c r="C13" i="75" a="1"/>
  <c r="C21" i="75" a="1"/>
  <c r="C6" i="75" a="1"/>
  <c r="C14" i="75" a="1"/>
  <c r="C22" i="75" a="1"/>
  <c r="C7" i="75" a="1"/>
  <c r="C15" i="75" a="1"/>
  <c r="C23" i="75" a="1"/>
  <c r="C8" i="75" a="1"/>
  <c r="C16" i="75" a="1"/>
  <c r="C24" i="75" a="1"/>
  <c r="C9" i="75" a="1"/>
  <c r="C17" i="75" a="1"/>
  <c r="C25" i="75" a="1"/>
  <c r="C10" i="75" a="1"/>
  <c r="C18" i="75" a="1"/>
  <c r="C26" i="75" a="1"/>
  <c r="C11" i="75" a="1"/>
  <c r="C19" i="75" a="1"/>
  <c r="C27" i="75" a="1"/>
  <c r="C4" i="75" a="1"/>
  <c r="C12" i="75" a="1"/>
  <c r="C20" i="75" a="1"/>
  <c r="C3" i="75" a="1"/>
  <c r="F4" i="68" a="1"/>
  <c r="F11" i="68" a="1"/>
  <c r="F17" i="68" a="1"/>
  <c r="F24" i="68" a="1"/>
  <c r="F5" i="68" a="1"/>
  <c r="F18" i="68" a="1"/>
  <c r="F25" i="68" a="1"/>
  <c r="F6" i="68" a="1"/>
  <c r="F12" i="68" a="1"/>
  <c r="F19" i="68" a="1"/>
  <c r="F26" i="68" a="1"/>
  <c r="F13" i="68" a="1"/>
  <c r="F20" i="68" a="1"/>
  <c r="F27" i="68" a="1"/>
  <c r="F7" i="68" a="1"/>
  <c r="F14" i="68" a="1"/>
  <c r="F21" i="68" a="1"/>
  <c r="F8" i="68" a="1"/>
  <c r="F15" i="68" a="1"/>
  <c r="F22" i="68" a="1"/>
  <c r="F3" i="68" a="1"/>
  <c r="F9" i="68" a="1"/>
  <c r="F23" i="68" a="1"/>
  <c r="F10" i="68" a="1"/>
  <c r="F16" i="68" a="1"/>
  <c r="E4" i="72" a="1"/>
  <c r="E12" i="72" a="1"/>
  <c r="E20" i="72" a="1"/>
  <c r="E3" i="72" a="1"/>
  <c r="E5" i="72" a="1"/>
  <c r="E13" i="72" a="1"/>
  <c r="E21" i="72" a="1"/>
  <c r="E6" i="72" a="1"/>
  <c r="E14" i="72" a="1"/>
  <c r="E22" i="72" a="1"/>
  <c r="E7" i="72" a="1"/>
  <c r="E15" i="72" a="1"/>
  <c r="E23" i="72" a="1"/>
  <c r="E8" i="72" a="1"/>
  <c r="E16" i="72" a="1"/>
  <c r="E24" i="72" a="1"/>
  <c r="E9" i="72" a="1"/>
  <c r="E17" i="72" a="1"/>
  <c r="E25" i="72" a="1"/>
  <c r="E10" i="72" a="1"/>
  <c r="E18" i="72" a="1"/>
  <c r="E26" i="72" a="1"/>
  <c r="E11" i="72" a="1"/>
  <c r="E19" i="72" a="1"/>
  <c r="E27" i="72" a="1"/>
  <c r="C11" i="74" a="1"/>
  <c r="C19" i="74" a="1"/>
  <c r="C27" i="74" a="1"/>
  <c r="C4" i="74" a="1"/>
  <c r="C12" i="74" a="1"/>
  <c r="C20" i="74" a="1"/>
  <c r="C3" i="74" a="1"/>
  <c r="C5" i="74" a="1"/>
  <c r="C13" i="74" a="1"/>
  <c r="C21" i="74" a="1"/>
  <c r="C6" i="74" a="1"/>
  <c r="C14" i="74" a="1"/>
  <c r="C22" i="74" a="1"/>
  <c r="C7" i="74" a="1"/>
  <c r="C15" i="74" a="1"/>
  <c r="C23" i="74" a="1"/>
  <c r="C8" i="74" a="1"/>
  <c r="C16" i="74" a="1"/>
  <c r="C24" i="74" a="1"/>
  <c r="C9" i="74" a="1"/>
  <c r="C10" i="74" a="1"/>
  <c r="C17" i="74" a="1"/>
  <c r="C18" i="74" a="1"/>
  <c r="C25" i="74" a="1"/>
  <c r="C26" i="74" a="1"/>
  <c r="F10" i="72" a="1"/>
  <c r="F16" i="72" a="1"/>
  <c r="F4" i="72" a="1"/>
  <c r="F17" i="72" a="1"/>
  <c r="F23" i="72" a="1"/>
  <c r="F5" i="72" a="1"/>
  <c r="F11" i="72" a="1"/>
  <c r="F18" i="72" a="1"/>
  <c r="F24" i="72" a="1"/>
  <c r="F6" i="72" a="1"/>
  <c r="F12" i="72" a="1"/>
  <c r="F25" i="72" a="1"/>
  <c r="F13" i="72" a="1"/>
  <c r="F19" i="72" a="1"/>
  <c r="F26" i="72" a="1"/>
  <c r="F7" i="72" a="1"/>
  <c r="F14" i="72" a="1"/>
  <c r="F20" i="72" a="1"/>
  <c r="F8" i="72" a="1"/>
  <c r="F21" i="72" a="1"/>
  <c r="F27" i="72" a="1"/>
  <c r="F15" i="72" a="1"/>
  <c r="F22" i="72" a="1"/>
  <c r="F3" i="72" a="1"/>
  <c r="F9" i="72" a="1"/>
  <c r="D8" i="69" a="1"/>
  <c r="D15" i="69" a="1"/>
  <c r="D21" i="69" a="1"/>
  <c r="D10" i="69" a="1"/>
  <c r="D16" i="69" a="1"/>
  <c r="D23" i="69" a="1"/>
  <c r="D4" i="69" a="1"/>
  <c r="D11" i="69" a="1"/>
  <c r="D17" i="69" a="1"/>
  <c r="D5" i="69" a="1"/>
  <c r="D18" i="69" a="1"/>
  <c r="D24" i="69" a="1"/>
  <c r="D6" i="69" a="1"/>
  <c r="D12" i="69" a="1"/>
  <c r="D19" i="69" a="1"/>
  <c r="D25" i="69" a="1"/>
  <c r="D7" i="69" a="1"/>
  <c r="D13" i="69" a="1"/>
  <c r="D26" i="69" a="1"/>
  <c r="D27" i="69" a="1"/>
  <c r="D3" i="69" a="1"/>
  <c r="D9" i="69" a="1"/>
  <c r="D14" i="69" a="1"/>
  <c r="D20" i="69" a="1"/>
  <c r="D22" i="69" a="1"/>
  <c r="E14" i="69" a="1"/>
  <c r="E20" i="69" a="1"/>
  <c r="E27" i="69" a="1"/>
  <c r="E8" i="69" a="1"/>
  <c r="E9" i="69" a="1"/>
  <c r="E22" i="69" a="1"/>
  <c r="E3" i="69" a="1"/>
  <c r="E10" i="69" a="1"/>
  <c r="E16" i="69" a="1"/>
  <c r="E23" i="69" a="1"/>
  <c r="E4" i="69" a="1"/>
  <c r="E11" i="69" a="1"/>
  <c r="E17" i="69" a="1"/>
  <c r="E5" i="69" a="1"/>
  <c r="E18" i="69" a="1"/>
  <c r="E24" i="69" a="1"/>
  <c r="E6" i="69" a="1"/>
  <c r="E12" i="69" a="1"/>
  <c r="E19" i="69" a="1"/>
  <c r="E25" i="69" a="1"/>
  <c r="E26" i="69" a="1"/>
  <c r="E7" i="69" a="1"/>
  <c r="E13" i="69" a="1"/>
  <c r="E15" i="69" a="1"/>
  <c r="E21" i="69" a="1"/>
  <c r="C14" i="73" a="1"/>
  <c r="C20" i="73" a="1"/>
  <c r="C27" i="73" a="1"/>
  <c r="C8" i="73" a="1"/>
  <c r="C15" i="73" a="1"/>
  <c r="C21" i="73" a="1"/>
  <c r="C9" i="73" a="1"/>
  <c r="C22" i="73" a="1"/>
  <c r="C3" i="73" a="1"/>
  <c r="C10" i="73" a="1"/>
  <c r="C16" i="73" a="1"/>
  <c r="C23" i="73" a="1"/>
  <c r="C4" i="73" a="1"/>
  <c r="C11" i="73" a="1"/>
  <c r="C17" i="73" a="1"/>
  <c r="C5" i="73" a="1"/>
  <c r="C18" i="73" a="1"/>
  <c r="C24" i="73" a="1"/>
  <c r="C12" i="73" a="1"/>
  <c r="C13" i="73" a="1"/>
  <c r="C19" i="73" a="1"/>
  <c r="C25" i="73" a="1"/>
  <c r="C26" i="73" a="1"/>
  <c r="C6" i="73" a="1"/>
  <c r="C7" i="73" a="1"/>
  <c r="F4" i="74" a="1"/>
  <c r="F17" i="74" a="1"/>
  <c r="F23" i="74" a="1"/>
  <c r="F5" i="74" a="1"/>
  <c r="F11" i="74" a="1"/>
  <c r="F18" i="74" a="1"/>
  <c r="F24" i="74" a="1"/>
  <c r="F6" i="74" a="1"/>
  <c r="F12" i="74" a="1"/>
  <c r="F25" i="74" a="1"/>
  <c r="F13" i="74" a="1"/>
  <c r="F19" i="74" a="1"/>
  <c r="F26" i="74" a="1"/>
  <c r="F7" i="74" a="1"/>
  <c r="F14" i="74" a="1"/>
  <c r="F20" i="74" a="1"/>
  <c r="F8" i="74" a="1"/>
  <c r="F21" i="74" a="1"/>
  <c r="F27" i="74" a="1"/>
  <c r="F9" i="74" a="1"/>
  <c r="F10" i="74" a="1"/>
  <c r="F15" i="74" a="1"/>
  <c r="F16" i="74" a="1"/>
  <c r="F22" i="74" a="1"/>
  <c r="F3" i="74" a="1"/>
  <c r="D8" i="75" a="1"/>
  <c r="D15" i="75" a="1"/>
  <c r="D21" i="75" a="1"/>
  <c r="D10" i="75" a="1"/>
  <c r="D16" i="75" a="1"/>
  <c r="D23" i="75" a="1"/>
  <c r="D5" i="75" a="1"/>
  <c r="D11" i="75" a="1"/>
  <c r="D17" i="75" a="1"/>
  <c r="D6" i="75" a="1"/>
  <c r="D18" i="75" a="1"/>
  <c r="D24" i="75" a="1"/>
  <c r="D20" i="75" a="1"/>
  <c r="D9" i="75" a="1"/>
  <c r="D22" i="75" a="1"/>
  <c r="D12" i="75" a="1"/>
  <c r="D25" i="75" a="1"/>
  <c r="D13" i="75" a="1"/>
  <c r="D26" i="75" a="1"/>
  <c r="D14" i="75" a="1"/>
  <c r="D27" i="75" a="1"/>
  <c r="D4" i="75" a="1"/>
  <c r="D19" i="75" a="1"/>
  <c r="D3" i="75" a="1"/>
  <c r="D7" i="75" a="1"/>
  <c r="D6" i="77" a="1"/>
  <c r="D14" i="77" a="1"/>
  <c r="D22" i="77" a="1"/>
  <c r="D7" i="77" a="1"/>
  <c r="D15" i="77" a="1"/>
  <c r="D23" i="77" a="1"/>
  <c r="D8" i="77" a="1"/>
  <c r="D16" i="77" a="1"/>
  <c r="D24" i="77" a="1"/>
  <c r="D9" i="77" a="1"/>
  <c r="D17" i="77" a="1"/>
  <c r="D25" i="77" a="1"/>
  <c r="D10" i="77" a="1"/>
  <c r="D18" i="77" a="1"/>
  <c r="D26" i="77" a="1"/>
  <c r="D5" i="77" a="1"/>
  <c r="D13" i="77" a="1"/>
  <c r="D21" i="77" a="1"/>
  <c r="D27" i="77" a="1"/>
  <c r="D3" i="77" a="1"/>
  <c r="D4" i="77" a="1"/>
  <c r="D11" i="77" a="1"/>
  <c r="D12" i="77" a="1"/>
  <c r="D19" i="77" a="1"/>
  <c r="D20" i="77" a="1"/>
  <c r="E10" i="76" a="1"/>
  <c r="E18" i="76" a="1"/>
  <c r="E26" i="76" a="1"/>
  <c r="E11" i="76" a="1"/>
  <c r="E19" i="76" a="1"/>
  <c r="E27" i="76" a="1"/>
  <c r="E4" i="76" a="1"/>
  <c r="E12" i="76" a="1"/>
  <c r="E20" i="76" a="1"/>
  <c r="E3" i="76" a="1"/>
  <c r="E5" i="76" a="1"/>
  <c r="E13" i="76" a="1"/>
  <c r="E21" i="76" a="1"/>
  <c r="E6" i="76" a="1"/>
  <c r="E14" i="76" a="1"/>
  <c r="E22" i="76" a="1"/>
  <c r="E7" i="76" a="1"/>
  <c r="E15" i="76" a="1"/>
  <c r="E23" i="76" a="1"/>
  <c r="E8" i="76" a="1"/>
  <c r="E16" i="76" a="1"/>
  <c r="E24" i="76" a="1"/>
  <c r="E25" i="76" a="1"/>
  <c r="E9" i="76" a="1"/>
  <c r="E17" i="76" a="1"/>
  <c r="C5" i="77" a="1"/>
  <c r="C13" i="77" a="1"/>
  <c r="C21" i="77" a="1"/>
  <c r="C6" i="77" a="1"/>
  <c r="C14" i="77" a="1"/>
  <c r="C22" i="77" a="1"/>
  <c r="C7" i="77" a="1"/>
  <c r="C15" i="77" a="1"/>
  <c r="C23" i="77" a="1"/>
  <c r="C8" i="77" a="1"/>
  <c r="C16" i="77" a="1"/>
  <c r="C24" i="77" a="1"/>
  <c r="C9" i="77" a="1"/>
  <c r="C17" i="77" a="1"/>
  <c r="C25" i="77" a="1"/>
  <c r="C4" i="77" a="1"/>
  <c r="C12" i="77" a="1"/>
  <c r="C20" i="77" a="1"/>
  <c r="C3" i="77" a="1"/>
  <c r="C10" i="77" a="1"/>
  <c r="C11" i="77" a="1"/>
  <c r="C18" i="77" a="1"/>
  <c r="C19" i="77" a="1"/>
  <c r="C26" i="77" a="1"/>
  <c r="C27" i="77" a="1"/>
  <c r="F8" i="76" a="1"/>
  <c r="F15" i="76" a="1"/>
  <c r="F21" i="76" a="1"/>
  <c r="F9" i="76" a="1"/>
  <c r="F22" i="76" a="1"/>
  <c r="F3" i="76" a="1"/>
  <c r="F10" i="76" a="1"/>
  <c r="F16" i="76" a="1"/>
  <c r="F23" i="76" a="1"/>
  <c r="F4" i="76" a="1"/>
  <c r="F11" i="76" a="1"/>
  <c r="F17" i="76" a="1"/>
  <c r="F5" i="76" a="1"/>
  <c r="F18" i="76" a="1"/>
  <c r="F24" i="76" a="1"/>
  <c r="F6" i="76" a="1"/>
  <c r="F12" i="76" a="1"/>
  <c r="F19" i="76" a="1"/>
  <c r="F25" i="76" a="1"/>
  <c r="F7" i="76" a="1"/>
  <c r="F13" i="76" a="1"/>
  <c r="F26" i="76" a="1"/>
  <c r="F14" i="76" a="1"/>
  <c r="F20" i="76" a="1"/>
  <c r="F27" i="76" a="1"/>
  <c r="D7" i="68" a="1"/>
  <c r="D13" i="68" a="1"/>
  <c r="D26" i="68" a="1"/>
  <c r="D14" i="68" a="1"/>
  <c r="D20" i="68" a="1"/>
  <c r="D27" i="68" a="1"/>
  <c r="D8" i="68" a="1"/>
  <c r="D15" i="68" a="1"/>
  <c r="D21" i="68" a="1"/>
  <c r="D9" i="68" a="1"/>
  <c r="D22" i="68" a="1"/>
  <c r="D3" i="68" a="1"/>
  <c r="D10" i="68" a="1"/>
  <c r="D16" i="68" a="1"/>
  <c r="D23" i="68" a="1"/>
  <c r="D4" i="68" a="1"/>
  <c r="D11" i="68" a="1"/>
  <c r="D17" i="68" a="1"/>
  <c r="D5" i="68" a="1"/>
  <c r="D18" i="68" a="1"/>
  <c r="D24" i="68" a="1"/>
  <c r="D6" i="68" a="1"/>
  <c r="D12" i="68" a="1"/>
  <c r="D19" i="68" a="1"/>
  <c r="D25" i="68" a="1"/>
  <c r="E9" i="75" a="1"/>
  <c r="E22" i="75" a="1"/>
  <c r="E3" i="75" a="1"/>
  <c r="E4" i="75" a="1"/>
  <c r="E11" i="75" a="1"/>
  <c r="E17" i="75" a="1"/>
  <c r="E5" i="75" a="1"/>
  <c r="E18" i="75" a="1"/>
  <c r="E24" i="75" a="1"/>
  <c r="E6" i="75" a="1"/>
  <c r="E12" i="75" a="1"/>
  <c r="E19" i="75" a="1"/>
  <c r="E25" i="75" a="1"/>
  <c r="E8" i="75" a="1"/>
  <c r="E21" i="75" a="1"/>
  <c r="E10" i="75" a="1"/>
  <c r="E23" i="75" a="1"/>
  <c r="E13" i="75" a="1"/>
  <c r="E26" i="75" a="1"/>
  <c r="E14" i="75" a="1"/>
  <c r="E27" i="75" a="1"/>
  <c r="E15" i="75" a="1"/>
  <c r="E16" i="75" a="1"/>
  <c r="E7" i="75" a="1"/>
  <c r="E20" i="75" a="1"/>
  <c r="C7" i="68" a="1"/>
  <c r="C12" i="68" a="1"/>
  <c r="C19" i="68" a="1"/>
  <c r="C25" i="68" a="1"/>
  <c r="C13" i="68" a="1"/>
  <c r="C26" i="68" a="1"/>
  <c r="C8" i="68" a="1"/>
  <c r="C14" i="68" a="1"/>
  <c r="C20" i="68" a="1"/>
  <c r="C27" i="68" a="1"/>
  <c r="C9" i="68" a="1"/>
  <c r="C15" i="68" a="1"/>
  <c r="C21" i="68" a="1"/>
  <c r="C4" i="68" a="1"/>
  <c r="C22" i="68" a="1"/>
  <c r="C3" i="68" a="1"/>
  <c r="C5" i="68" a="1"/>
  <c r="C10" i="68" a="1"/>
  <c r="C16" i="68" a="1"/>
  <c r="C23" i="68" a="1"/>
  <c r="C11" i="68" a="1"/>
  <c r="C17" i="68" a="1"/>
  <c r="C6" i="68" a="1"/>
  <c r="C18" i="68" a="1"/>
  <c r="C24" i="68" a="1"/>
  <c r="F11" i="75" a="1"/>
  <c r="F19" i="75" a="1"/>
  <c r="F27" i="75" a="1"/>
  <c r="F5" i="75" a="1"/>
  <c r="F13" i="75" a="1"/>
  <c r="F21" i="75" a="1"/>
  <c r="F6" i="75" a="1"/>
  <c r="F14" i="75" a="1"/>
  <c r="F22" i="75" a="1"/>
  <c r="F7" i="75" a="1"/>
  <c r="F15" i="75" a="1"/>
  <c r="F23" i="75" a="1"/>
  <c r="F18" i="75" a="1"/>
  <c r="F4" i="75" a="1"/>
  <c r="F20" i="75" a="1"/>
  <c r="F8" i="75" a="1"/>
  <c r="F24" i="75" a="1"/>
  <c r="F9" i="75" a="1"/>
  <c r="F25" i="75" a="1"/>
  <c r="F10" i="75" a="1"/>
  <c r="F26" i="75" a="1"/>
  <c r="F12" i="75" a="1"/>
  <c r="F3" i="75" a="1"/>
  <c r="F16" i="75" a="1"/>
  <c r="F17" i="75" a="1"/>
  <c r="D9" i="74" a="1"/>
  <c r="D22" i="74" a="1"/>
  <c r="D3" i="74" a="1"/>
  <c r="D4" i="74" a="1"/>
  <c r="D10" i="74" a="1"/>
  <c r="D16" i="74" a="1"/>
  <c r="D23" i="74" a="1"/>
  <c r="D11" i="74" a="1"/>
  <c r="D17" i="74" a="1"/>
  <c r="D5" i="74" a="1"/>
  <c r="D18" i="74" a="1"/>
  <c r="D24" i="74" a="1"/>
  <c r="D6" i="74" a="1"/>
  <c r="D12" i="74" a="1"/>
  <c r="D19" i="74" a="1"/>
  <c r="D25" i="74" a="1"/>
  <c r="D7" i="74" a="1"/>
  <c r="D13" i="74" a="1"/>
  <c r="D26" i="74" a="1"/>
  <c r="D8" i="74" a="1"/>
  <c r="D14" i="74" a="1"/>
  <c r="D15" i="74" a="1"/>
  <c r="D20" i="74" a="1"/>
  <c r="D21" i="74" a="1"/>
  <c r="D27" i="74" a="1"/>
  <c r="E10" i="73" a="1"/>
  <c r="E16" i="73" a="1"/>
  <c r="E23" i="73" a="1"/>
  <c r="E4" i="73" a="1"/>
  <c r="E11" i="73" a="1"/>
  <c r="E17" i="73" a="1"/>
  <c r="E5" i="73" a="1"/>
  <c r="E18" i="73" a="1"/>
  <c r="E24" i="73" a="1"/>
  <c r="E6" i="73" a="1"/>
  <c r="E12" i="73" a="1"/>
  <c r="E19" i="73" a="1"/>
  <c r="E25" i="73" a="1"/>
  <c r="E7" i="73" a="1"/>
  <c r="E13" i="73" a="1"/>
  <c r="E26" i="73" a="1"/>
  <c r="E14" i="73" a="1"/>
  <c r="E20" i="73" a="1"/>
  <c r="E27" i="73" a="1"/>
  <c r="E15" i="73" a="1"/>
  <c r="E21" i="73" a="1"/>
  <c r="E22" i="73" a="1"/>
  <c r="E3" i="73" a="1"/>
  <c r="E8" i="73" a="1"/>
  <c r="E9" i="73" a="1"/>
  <c r="C10" i="69" a="1"/>
  <c r="C18" i="69" a="1"/>
  <c r="C26" i="69" a="1"/>
  <c r="C4" i="69" a="1"/>
  <c r="C12" i="69" a="1"/>
  <c r="C20" i="69" a="1"/>
  <c r="C3" i="69" a="1"/>
  <c r="C5" i="69" a="1"/>
  <c r="C13" i="69" a="1"/>
  <c r="C21" i="69" a="1"/>
  <c r="C6" i="69" a="1"/>
  <c r="C14" i="69" a="1"/>
  <c r="C22" i="69" a="1"/>
  <c r="C7" i="69" a="1"/>
  <c r="C15" i="69" a="1"/>
  <c r="C23" i="69" a="1"/>
  <c r="C8" i="69" a="1"/>
  <c r="C16" i="69" a="1"/>
  <c r="C24" i="69" a="1"/>
  <c r="C9" i="69" a="1"/>
  <c r="C11" i="69" a="1"/>
  <c r="C17" i="69" a="1"/>
  <c r="C19" i="69" a="1"/>
  <c r="C25" i="69" a="1"/>
  <c r="C27" i="69" a="1"/>
  <c r="F4" i="73" a="1"/>
  <c r="F12" i="73" a="1"/>
  <c r="F20" i="73" a="1"/>
  <c r="F3" i="73" a="1"/>
  <c r="F5" i="73" a="1"/>
  <c r="F13" i="73" a="1"/>
  <c r="F21" i="73" a="1"/>
  <c r="F6" i="73" a="1"/>
  <c r="F14" i="73" a="1"/>
  <c r="F22" i="73" a="1"/>
  <c r="F7" i="73" a="1"/>
  <c r="F15" i="73" a="1"/>
  <c r="F23" i="73" a="1"/>
  <c r="F8" i="73" a="1"/>
  <c r="F16" i="73" a="1"/>
  <c r="F24" i="73" a="1"/>
  <c r="F9" i="73" a="1"/>
  <c r="F17" i="73" a="1"/>
  <c r="F25" i="73" a="1"/>
  <c r="F10" i="73" a="1"/>
  <c r="F11" i="73" a="1"/>
  <c r="F18" i="73" a="1"/>
  <c r="F19" i="73" a="1"/>
  <c r="F26" i="73" a="1"/>
  <c r="F27" i="73" a="1"/>
  <c r="D10" i="72" a="1"/>
  <c r="D16" i="72" a="1"/>
  <c r="D4" i="72" a="1"/>
  <c r="D17" i="72" a="1"/>
  <c r="D23" i="72" a="1"/>
  <c r="D5" i="72" a="1"/>
  <c r="D11" i="72" a="1"/>
  <c r="D18" i="72" a="1"/>
  <c r="D24" i="72" a="1"/>
  <c r="D6" i="72" a="1"/>
  <c r="D12" i="72" a="1"/>
  <c r="D25" i="72" a="1"/>
  <c r="D13" i="72" a="1"/>
  <c r="D19" i="72" a="1"/>
  <c r="D26" i="72" a="1"/>
  <c r="D7" i="72" a="1"/>
  <c r="D14" i="72" a="1"/>
  <c r="D20" i="72" a="1"/>
  <c r="D8" i="72" a="1"/>
  <c r="D21" i="72" a="1"/>
  <c r="D27" i="72" a="1"/>
  <c r="D22" i="72" a="1"/>
  <c r="D3" i="72" a="1"/>
  <c r="D9" i="72" a="1"/>
  <c r="D15" i="72" a="1"/>
  <c r="E7" i="77" a="1"/>
  <c r="E15" i="77" a="1"/>
  <c r="E23" i="77" a="1"/>
  <c r="E8" i="77" a="1"/>
  <c r="E16" i="77" a="1"/>
  <c r="E24" i="77" a="1"/>
  <c r="E9" i="77" a="1"/>
  <c r="E17" i="77" a="1"/>
  <c r="E25" i="77" a="1"/>
  <c r="E10" i="77" a="1"/>
  <c r="E18" i="77" a="1"/>
  <c r="E26" i="77" a="1"/>
  <c r="E11" i="77" a="1"/>
  <c r="E19" i="77" a="1"/>
  <c r="E27" i="77" a="1"/>
  <c r="E6" i="77" a="1"/>
  <c r="E14" i="77" a="1"/>
  <c r="E22" i="77" a="1"/>
  <c r="E20" i="77" a="1"/>
  <c r="E21" i="77" a="1"/>
  <c r="E3" i="77" a="1"/>
  <c r="E4" i="77" a="1"/>
  <c r="E5" i="77" a="1"/>
  <c r="E12" i="77" a="1"/>
  <c r="E13" i="77" a="1"/>
  <c r="C10" i="76" a="1"/>
  <c r="C18" i="76" a="1"/>
  <c r="C26" i="76" a="1"/>
  <c r="C11" i="76" a="1"/>
  <c r="C19" i="76" a="1"/>
  <c r="C27" i="76" a="1"/>
  <c r="C4" i="76" a="1"/>
  <c r="C12" i="76" a="1"/>
  <c r="C20" i="76" a="1"/>
  <c r="C3" i="76" a="1"/>
  <c r="C5" i="76" a="1"/>
  <c r="C13" i="76" a="1"/>
  <c r="C21" i="76" a="1"/>
  <c r="C6" i="76" a="1"/>
  <c r="C14" i="76" a="1"/>
  <c r="C22" i="76" a="1"/>
  <c r="C7" i="76" a="1"/>
  <c r="C15" i="76" a="1"/>
  <c r="C23" i="76" a="1"/>
  <c r="C8" i="76" a="1"/>
  <c r="C16" i="76" a="1"/>
  <c r="C24" i="76" a="1"/>
  <c r="C9" i="76" a="1"/>
  <c r="C17" i="76" a="1"/>
  <c r="C25" i="76" a="1"/>
  <c r="F7" i="77" a="1"/>
  <c r="F12" i="77" a="1"/>
  <c r="F19" i="77" a="1"/>
  <c r="F25" i="77" a="1"/>
  <c r="F13" i="77" a="1"/>
  <c r="F26" i="77" a="1"/>
  <c r="F8" i="77" a="1"/>
  <c r="F14" i="77" a="1"/>
  <c r="F20" i="77" a="1"/>
  <c r="F27" i="77" a="1"/>
  <c r="F9" i="77" a="1"/>
  <c r="F15" i="77" a="1"/>
  <c r="F21" i="77" a="1"/>
  <c r="F4" i="77" a="1"/>
  <c r="F22" i="77" a="1"/>
  <c r="F3" i="77" a="1"/>
  <c r="F6" i="77" a="1"/>
  <c r="F18" i="77" a="1"/>
  <c r="F24" i="77" a="1"/>
  <c r="F16" i="77" a="1"/>
  <c r="F17" i="77" a="1"/>
  <c r="F23" i="77" a="1"/>
  <c r="F5" i="77" a="1"/>
  <c r="F10" i="77" a="1"/>
  <c r="F11" i="77" a="1"/>
  <c r="D4" i="73" a="1"/>
  <c r="D14" i="73" a="1"/>
  <c r="D26" i="73" a="1"/>
  <c r="D9" i="73" a="1"/>
  <c r="D20" i="73" a="1"/>
  <c r="D27" i="73" a="1"/>
  <c r="D5" i="73" a="1"/>
  <c r="D10" i="73" a="1"/>
  <c r="D15" i="73" a="1"/>
  <c r="D21" i="73" a="1"/>
  <c r="D6" i="73" a="1"/>
  <c r="D22" i="73" a="1"/>
  <c r="D3" i="73" a="1"/>
  <c r="D11" i="73" a="1"/>
  <c r="D16" i="73" a="1"/>
  <c r="D23" i="73" a="1"/>
  <c r="D7" i="73" a="1"/>
  <c r="D17" i="73" a="1"/>
  <c r="D12" i="73" a="1"/>
  <c r="D13" i="73" a="1"/>
  <c r="D18" i="73" a="1"/>
  <c r="D19" i="73" a="1"/>
  <c r="D24" i="73" a="1"/>
  <c r="D25" i="73" a="1"/>
  <c r="D8" i="73" a="1"/>
  <c r="D8" i="76" a="1"/>
  <c r="D15" i="76" a="1"/>
  <c r="D21" i="76" a="1"/>
  <c r="D9" i="76" a="1"/>
  <c r="D22" i="76" a="1"/>
  <c r="D3" i="76" a="1"/>
  <c r="D10" i="76" a="1"/>
  <c r="D16" i="76" a="1"/>
  <c r="D23" i="76" a="1"/>
  <c r="D4" i="76" a="1"/>
  <c r="D11" i="76" a="1"/>
  <c r="D17" i="76" a="1"/>
  <c r="D5" i="76" a="1"/>
  <c r="D18" i="76" a="1"/>
  <c r="D24" i="76" a="1"/>
  <c r="D6" i="76" a="1"/>
  <c r="D12" i="76" a="1"/>
  <c r="D19" i="76" a="1"/>
  <c r="D25" i="76" a="1"/>
  <c r="D7" i="76" a="1"/>
  <c r="D13" i="76" a="1"/>
  <c r="D26" i="76" a="1"/>
  <c r="D14" i="76" a="1"/>
  <c r="D20" i="76" a="1"/>
  <c r="D27" i="76" a="1"/>
  <c r="E6" i="68" a="1"/>
  <c r="E12" i="68" a="1"/>
  <c r="E19" i="68" a="1"/>
  <c r="E25" i="68" a="1"/>
  <c r="E7" i="68" a="1"/>
  <c r="E13" i="68" a="1"/>
  <c r="E26" i="68" a="1"/>
  <c r="E14" i="68" a="1"/>
  <c r="E20" i="68" a="1"/>
  <c r="E27" i="68" a="1"/>
  <c r="E8" i="68" a="1"/>
  <c r="E15" i="68" a="1"/>
  <c r="E21" i="68" a="1"/>
  <c r="E9" i="68" a="1"/>
  <c r="E22" i="68" a="1"/>
  <c r="E3" i="68" a="1"/>
  <c r="E10" i="68" a="1"/>
  <c r="E16" i="68" a="1"/>
  <c r="E23" i="68" a="1"/>
  <c r="E4" i="68" a="1"/>
  <c r="E11" i="68" a="1"/>
  <c r="E17" i="68" a="1"/>
  <c r="E5" i="68" a="1"/>
  <c r="E18" i="68" a="1"/>
  <c r="E24" i="68" a="1"/>
  <c r="C4" i="72" a="1"/>
  <c r="C11" i="72" a="1"/>
  <c r="C17" i="72" a="1"/>
  <c r="C5" i="72" a="1"/>
  <c r="C18" i="72" a="1"/>
  <c r="C24" i="72" a="1"/>
  <c r="C6" i="72" a="1"/>
  <c r="C12" i="72" a="1"/>
  <c r="C19" i="72" a="1"/>
  <c r="C25" i="72" a="1"/>
  <c r="C7" i="72" a="1"/>
  <c r="C13" i="72" a="1"/>
  <c r="C26" i="72" a="1"/>
  <c r="C14" i="72" a="1"/>
  <c r="C20" i="72" a="1"/>
  <c r="C27" i="72" a="1"/>
  <c r="C8" i="72" a="1"/>
  <c r="C15" i="72" a="1"/>
  <c r="C21" i="72" a="1"/>
  <c r="C9" i="72" a="1"/>
  <c r="C22" i="72" a="1"/>
  <c r="C3" i="72" a="1"/>
  <c r="C10" i="72" a="1"/>
  <c r="C16" i="72" a="1"/>
  <c r="C23" i="72" a="1"/>
  <c r="F9" i="69" a="1"/>
  <c r="F17" i="69" a="1"/>
  <c r="F25" i="69" a="1"/>
  <c r="F10" i="69" a="1"/>
  <c r="F18" i="69" a="1"/>
  <c r="F26" i="69" a="1"/>
  <c r="F11" i="69" a="1"/>
  <c r="F19" i="69" a="1"/>
  <c r="F27" i="69" a="1"/>
  <c r="F4" i="69" a="1"/>
  <c r="F12" i="69" a="1"/>
  <c r="F20" i="69" a="1"/>
  <c r="F3" i="69" a="1"/>
  <c r="F5" i="69" a="1"/>
  <c r="F13" i="69" a="1"/>
  <c r="F21" i="69" a="1"/>
  <c r="F6" i="69" a="1"/>
  <c r="F14" i="69" a="1"/>
  <c r="F22" i="69" a="1"/>
  <c r="F7" i="69" a="1"/>
  <c r="F15" i="69" a="1"/>
  <c r="F23" i="69" a="1"/>
  <c r="F8" i="69" a="1"/>
  <c r="F16" i="69" a="1"/>
  <c r="F24" i="69" a="1"/>
  <c r="AE43" i="155"/>
  <c r="Z77" i="155" s="1"/>
  <c r="V11" i="155"/>
  <c r="N11" i="155"/>
  <c r="AV11" i="155"/>
  <c r="R11" i="155"/>
  <c r="AJ11" i="155"/>
  <c r="AD11" i="155"/>
  <c r="O11" i="155"/>
  <c r="Z11" i="155"/>
  <c r="U57" i="155" s="1"/>
  <c r="K11" i="155"/>
  <c r="AO57" i="155" s="1"/>
  <c r="U11" i="155"/>
  <c r="P57" i="155" s="1"/>
  <c r="G11" i="155"/>
  <c r="B57" i="155" s="1"/>
  <c r="AL11" i="155"/>
  <c r="AG57" i="155" s="1"/>
  <c r="W11" i="155"/>
  <c r="R57" i="155" s="1"/>
  <c r="AH11" i="155"/>
  <c r="AC57" i="155" s="1"/>
  <c r="S11" i="155"/>
  <c r="N57" i="155" s="1"/>
  <c r="AR11" i="155"/>
  <c r="AM57" i="155" s="1"/>
  <c r="M11" i="155"/>
  <c r="H57" i="155" s="1"/>
  <c r="AE11" i="155"/>
  <c r="Z57" i="155" s="1"/>
  <c r="H11" i="155"/>
  <c r="AP11" i="155"/>
  <c r="AK57" i="155" s="1"/>
  <c r="AA11" i="155"/>
  <c r="V57" i="155" s="1"/>
  <c r="Q11" i="155"/>
  <c r="L57" i="155" s="1"/>
  <c r="Y11" i="155"/>
  <c r="T57" i="155" s="1"/>
  <c r="AG11" i="155"/>
  <c r="AB57" i="155" s="1"/>
  <c r="AM11" i="155"/>
  <c r="AH57" i="155" s="1"/>
  <c r="P11" i="155"/>
  <c r="K57" i="155" s="1"/>
  <c r="AI11" i="155"/>
  <c r="AD57" i="155" s="1"/>
  <c r="AK11" i="155"/>
  <c r="AF57" i="155" s="1"/>
  <c r="AS11" i="155"/>
  <c r="AN57" i="155" s="1"/>
  <c r="L11" i="155"/>
  <c r="G57" i="155" s="1"/>
  <c r="AU11" i="155"/>
  <c r="AP57" i="155" s="1"/>
  <c r="X11" i="155"/>
  <c r="S57" i="155" s="1"/>
  <c r="AQ11" i="155"/>
  <c r="AL57" i="155" s="1"/>
  <c r="AB11" i="155"/>
  <c r="W57" i="155" s="1"/>
  <c r="AF11" i="155"/>
  <c r="AA57" i="155" s="1"/>
  <c r="T11" i="155"/>
  <c r="O57" i="155" s="1"/>
  <c r="AW11" i="155"/>
  <c r="AR57" i="155" s="1"/>
  <c r="I11" i="155"/>
  <c r="AN11" i="155"/>
  <c r="AI57" i="155" s="1"/>
  <c r="J11" i="155"/>
  <c r="AO11" i="155"/>
  <c r="AJ57" i="155" s="1"/>
  <c r="AC11" i="155"/>
  <c r="X57" i="155" s="1"/>
  <c r="Y37" i="155"/>
  <c r="X37" i="155"/>
  <c r="AH37" i="155"/>
  <c r="W37" i="155"/>
  <c r="S37" i="155"/>
  <c r="AB37" i="155"/>
  <c r="AV37" i="155"/>
  <c r="G37" i="155"/>
  <c r="B73" i="155" s="1"/>
  <c r="AG37" i="155"/>
  <c r="AP37" i="155"/>
  <c r="AA37" i="155"/>
  <c r="AJ37" i="155"/>
  <c r="AU37" i="155"/>
  <c r="AF37" i="155"/>
  <c r="AK37" i="155"/>
  <c r="AO37" i="155"/>
  <c r="AI37" i="155"/>
  <c r="AR37" i="155"/>
  <c r="M37" i="155"/>
  <c r="N37" i="155"/>
  <c r="AL37" i="155"/>
  <c r="AW37" i="155"/>
  <c r="AQ37" i="155"/>
  <c r="H37" i="155"/>
  <c r="U37" i="155"/>
  <c r="V37" i="155"/>
  <c r="AE37" i="155"/>
  <c r="P37" i="155"/>
  <c r="AC37" i="155"/>
  <c r="AD37" i="155"/>
  <c r="J37" i="155"/>
  <c r="I37" i="155"/>
  <c r="R37" i="155"/>
  <c r="L37" i="155"/>
  <c r="G73" i="155" s="1"/>
  <c r="AS37" i="155"/>
  <c r="AN73" i="155" s="1"/>
  <c r="O37" i="155"/>
  <c r="AT37" i="155"/>
  <c r="AO73" i="155" s="1"/>
  <c r="Q37" i="155"/>
  <c r="L73" i="155" s="1"/>
  <c r="Z37" i="155"/>
  <c r="U73" i="155" s="1"/>
  <c r="K37" i="155"/>
  <c r="AM37" i="155"/>
  <c r="AH73" i="155" s="1"/>
  <c r="T37" i="155"/>
  <c r="O73" i="155" s="1"/>
  <c r="AN37" i="155"/>
  <c r="AI73" i="155" s="1"/>
  <c r="J30" i="155"/>
  <c r="K30" i="155"/>
  <c r="L30" i="155"/>
  <c r="G64" i="155" s="1"/>
  <c r="U30" i="155"/>
  <c r="P64" i="155" s="1"/>
  <c r="AD30" i="155"/>
  <c r="Y64" i="155" s="1"/>
  <c r="G30" i="155"/>
  <c r="B64" i="155" s="1"/>
  <c r="R30" i="155"/>
  <c r="M64" i="155" s="1"/>
  <c r="S30" i="155"/>
  <c r="N64" i="155" s="1"/>
  <c r="T30" i="155"/>
  <c r="O64" i="155" s="1"/>
  <c r="AC30" i="155"/>
  <c r="X64" i="155" s="1"/>
  <c r="AL30" i="155"/>
  <c r="AG64" i="155" s="1"/>
  <c r="I30" i="155"/>
  <c r="Z30" i="155"/>
  <c r="U64" i="155" s="1"/>
  <c r="AA30" i="155"/>
  <c r="V64" i="155" s="1"/>
  <c r="AB30" i="155"/>
  <c r="W64" i="155" s="1"/>
  <c r="AK30" i="155"/>
  <c r="AF64" i="155" s="1"/>
  <c r="AT30" i="155"/>
  <c r="AO64" i="155" s="1"/>
  <c r="AF30" i="155"/>
  <c r="AA64" i="155" s="1"/>
  <c r="P30" i="155"/>
  <c r="K64" i="155" s="1"/>
  <c r="AH30" i="155"/>
  <c r="AC64" i="155" s="1"/>
  <c r="AI30" i="155"/>
  <c r="AD64" i="155" s="1"/>
  <c r="AJ30" i="155"/>
  <c r="AE64" i="155" s="1"/>
  <c r="AS30" i="155"/>
  <c r="AN64" i="155" s="1"/>
  <c r="H30" i="155"/>
  <c r="O30" i="155"/>
  <c r="J64" i="155" s="1"/>
  <c r="X30" i="155"/>
  <c r="S64" i="155" s="1"/>
  <c r="AM30" i="155"/>
  <c r="AH64" i="155" s="1"/>
  <c r="Y30" i="155"/>
  <c r="T64" i="155" s="1"/>
  <c r="AU30" i="155"/>
  <c r="AP64" i="155" s="1"/>
  <c r="AV30" i="155"/>
  <c r="AQ64" i="155" s="1"/>
  <c r="AP30" i="155"/>
  <c r="AK64" i="155" s="1"/>
  <c r="AQ30" i="155"/>
  <c r="AL64" i="155" s="1"/>
  <c r="AR30" i="155"/>
  <c r="AM64" i="155" s="1"/>
  <c r="AE30" i="155"/>
  <c r="Z64" i="155" s="1"/>
  <c r="AG30" i="155"/>
  <c r="AB64" i="155" s="1"/>
  <c r="AW30" i="155"/>
  <c r="AR64" i="155" s="1"/>
  <c r="N30" i="155"/>
  <c r="I64" i="155" s="1"/>
  <c r="Q30" i="155"/>
  <c r="L64" i="155" s="1"/>
  <c r="W30" i="155"/>
  <c r="R64" i="155" s="1"/>
  <c r="M30" i="155"/>
  <c r="H64" i="155" s="1"/>
  <c r="V30" i="155"/>
  <c r="Q64" i="155" s="1"/>
  <c r="AN30" i="155"/>
  <c r="AI64" i="155" s="1"/>
  <c r="AO30" i="155"/>
  <c r="AJ64" i="155" s="1"/>
  <c r="S13" i="155"/>
  <c r="AR13" i="155"/>
  <c r="Y13" i="155"/>
  <c r="AA13" i="155"/>
  <c r="AE13" i="155"/>
  <c r="U13" i="155"/>
  <c r="AV13" i="155"/>
  <c r="G13" i="155"/>
  <c r="J13" i="155"/>
  <c r="AI13" i="155"/>
  <c r="N13" i="155"/>
  <c r="AM13" i="155"/>
  <c r="AO13" i="155"/>
  <c r="H13" i="155"/>
  <c r="R13" i="155"/>
  <c r="AQ13" i="155"/>
  <c r="V13" i="155"/>
  <c r="AU13" i="155"/>
  <c r="AC13" i="155"/>
  <c r="Z13" i="155"/>
  <c r="L13" i="155"/>
  <c r="AD13" i="155"/>
  <c r="AW13" i="155"/>
  <c r="AH13" i="155"/>
  <c r="T13" i="155"/>
  <c r="AL13" i="155"/>
  <c r="Q13" i="155"/>
  <c r="X13" i="155"/>
  <c r="I13" i="155"/>
  <c r="P13" i="155"/>
  <c r="AG13" i="155"/>
  <c r="AP13" i="155"/>
  <c r="AB13" i="155"/>
  <c r="AT13" i="155"/>
  <c r="AN13" i="155"/>
  <c r="AS13" i="155"/>
  <c r="AF13" i="155"/>
  <c r="M13" i="155"/>
  <c r="K13" i="155"/>
  <c r="AJ13" i="155"/>
  <c r="O13" i="155"/>
  <c r="AK13" i="155"/>
  <c r="W13" i="155"/>
  <c r="AW42" i="155"/>
  <c r="O42" i="155"/>
  <c r="AQ42" i="155"/>
  <c r="AK42" i="155"/>
  <c r="X42" i="155"/>
  <c r="Q42" i="155"/>
  <c r="V42" i="155"/>
  <c r="W42" i="155"/>
  <c r="H42" i="155"/>
  <c r="J42" i="155"/>
  <c r="AL42" i="155"/>
  <c r="AT42" i="155"/>
  <c r="L42" i="155"/>
  <c r="AE42" i="155"/>
  <c r="U42" i="155"/>
  <c r="P42" i="155"/>
  <c r="I42" i="155"/>
  <c r="AS42" i="155"/>
  <c r="AD42" i="155"/>
  <c r="R42" i="155"/>
  <c r="AM42" i="155"/>
  <c r="G42" i="155"/>
  <c r="B72" i="155" s="1"/>
  <c r="Z42" i="155"/>
  <c r="AU42" i="155"/>
  <c r="AF42" i="155"/>
  <c r="M42" i="155"/>
  <c r="Y42" i="155"/>
  <c r="AH42" i="155"/>
  <c r="K42" i="155"/>
  <c r="T42" i="155"/>
  <c r="AI42" i="155"/>
  <c r="AN42" i="155"/>
  <c r="AG42" i="155"/>
  <c r="AP42" i="155"/>
  <c r="AK72" i="155" s="1"/>
  <c r="AC42" i="155"/>
  <c r="X72" i="155" s="1"/>
  <c r="N42" i="155"/>
  <c r="I72" i="155" s="1"/>
  <c r="S42" i="155"/>
  <c r="N72" i="155" s="1"/>
  <c r="AB42" i="155"/>
  <c r="W72" i="155" s="1"/>
  <c r="AV42" i="155"/>
  <c r="AQ72" i="155" s="1"/>
  <c r="AO42" i="155"/>
  <c r="AJ72" i="155" s="1"/>
  <c r="AA42" i="155"/>
  <c r="V72" i="155" s="1"/>
  <c r="AJ42" i="155"/>
  <c r="AE72" i="155" s="1"/>
  <c r="AR42" i="155"/>
  <c r="AM72" i="155" s="1"/>
  <c r="H27" i="155"/>
  <c r="AB27" i="155"/>
  <c r="AL27" i="155"/>
  <c r="P27" i="155"/>
  <c r="AW27" i="155"/>
  <c r="R27" i="155"/>
  <c r="AJ27" i="155"/>
  <c r="M27" i="155"/>
  <c r="AM27" i="155"/>
  <c r="N27" i="155"/>
  <c r="AU27" i="155"/>
  <c r="G27" i="155"/>
  <c r="X27" i="155"/>
  <c r="Z27" i="155"/>
  <c r="AR27" i="155"/>
  <c r="U27" i="155"/>
  <c r="AT27" i="155"/>
  <c r="W27" i="155"/>
  <c r="AF27" i="155"/>
  <c r="AH27" i="155"/>
  <c r="K27" i="155"/>
  <c r="AC27" i="155"/>
  <c r="V27" i="155"/>
  <c r="AN27" i="155"/>
  <c r="I27" i="155"/>
  <c r="AP27" i="155"/>
  <c r="S27" i="155"/>
  <c r="AK27" i="155"/>
  <c r="AE27" i="155"/>
  <c r="AV27" i="155"/>
  <c r="Q27" i="155"/>
  <c r="AA27" i="155"/>
  <c r="AS27" i="155"/>
  <c r="AD27" i="155"/>
  <c r="Y27" i="155"/>
  <c r="AI27" i="155"/>
  <c r="L27" i="155"/>
  <c r="AG27" i="155"/>
  <c r="AQ27" i="155"/>
  <c r="T27" i="155"/>
  <c r="AO27" i="155"/>
  <c r="J27" i="155"/>
  <c r="O27" i="155"/>
  <c r="AF28" i="155"/>
  <c r="I28" i="155"/>
  <c r="AL28" i="155"/>
  <c r="AN28" i="155"/>
  <c r="Q28" i="155"/>
  <c r="AI28" i="155"/>
  <c r="AB28" i="155"/>
  <c r="G28" i="155"/>
  <c r="AT28" i="155"/>
  <c r="O28" i="155"/>
  <c r="AV28" i="155"/>
  <c r="Y28" i="155"/>
  <c r="AQ28" i="155"/>
  <c r="AC28" i="155"/>
  <c r="AK28" i="155"/>
  <c r="W28" i="155"/>
  <c r="AG28" i="155"/>
  <c r="J28" i="155"/>
  <c r="T28" i="155"/>
  <c r="AJ28" i="155"/>
  <c r="U28" i="155"/>
  <c r="M28" i="155"/>
  <c r="AS28" i="155"/>
  <c r="AE28" i="155"/>
  <c r="AO28" i="155"/>
  <c r="R28" i="155"/>
  <c r="L28" i="155"/>
  <c r="AM28" i="155"/>
  <c r="H28" i="155"/>
  <c r="AW28" i="155"/>
  <c r="Z28" i="155"/>
  <c r="AR28" i="155"/>
  <c r="N28" i="155"/>
  <c r="AU28" i="155"/>
  <c r="P28" i="155"/>
  <c r="AH28" i="155"/>
  <c r="K28" i="155"/>
  <c r="V28" i="155"/>
  <c r="X28" i="155"/>
  <c r="AP28" i="155"/>
  <c r="S28" i="155"/>
  <c r="AD28" i="155"/>
  <c r="AA28" i="155"/>
  <c r="U29" i="155"/>
  <c r="AW29" i="155"/>
  <c r="AC29" i="155"/>
  <c r="AM29" i="155"/>
  <c r="P29" i="155"/>
  <c r="Q29" i="155"/>
  <c r="AK29" i="155"/>
  <c r="AU29" i="155"/>
  <c r="X29" i="155"/>
  <c r="R29" i="155"/>
  <c r="AP29" i="155"/>
  <c r="L29" i="155"/>
  <c r="AS29" i="155"/>
  <c r="N29" i="155"/>
  <c r="AF29" i="155"/>
  <c r="I29" i="155"/>
  <c r="AQ29" i="155"/>
  <c r="S29" i="155"/>
  <c r="K29" i="155"/>
  <c r="AA29" i="155"/>
  <c r="G29" i="155"/>
  <c r="AN29" i="155"/>
  <c r="Z29" i="155"/>
  <c r="T29" i="155"/>
  <c r="V29" i="155"/>
  <c r="AB29" i="155"/>
  <c r="AD29" i="155"/>
  <c r="AV29" i="155"/>
  <c r="Y29" i="155"/>
  <c r="J29" i="155"/>
  <c r="AI29" i="155"/>
  <c r="AJ29" i="155"/>
  <c r="AL29" i="155"/>
  <c r="O29" i="155"/>
  <c r="AG29" i="155"/>
  <c r="AH29" i="155"/>
  <c r="AR29" i="155"/>
  <c r="M29" i="155"/>
  <c r="AT29" i="155"/>
  <c r="W29" i="155"/>
  <c r="AO29" i="155"/>
  <c r="AE29" i="155"/>
  <c r="H29" i="155"/>
  <c r="AJ12" i="155"/>
  <c r="V12" i="155"/>
  <c r="AN12" i="155"/>
  <c r="AR12" i="155"/>
  <c r="AD12" i="155"/>
  <c r="AV12" i="155"/>
  <c r="I12" i="155"/>
  <c r="AA12" i="155"/>
  <c r="AE12" i="155"/>
  <c r="M12" i="155"/>
  <c r="AL12" i="155"/>
  <c r="Q12" i="155"/>
  <c r="O12" i="155"/>
  <c r="G12" i="155"/>
  <c r="U12" i="155"/>
  <c r="AT12" i="155"/>
  <c r="Y12" i="155"/>
  <c r="R12" i="155"/>
  <c r="W12" i="155"/>
  <c r="J12" i="155"/>
  <c r="AH12" i="155"/>
  <c r="AC12" i="155"/>
  <c r="H12" i="155"/>
  <c r="AG12" i="155"/>
  <c r="AM12" i="155"/>
  <c r="AQ12" i="155"/>
  <c r="L12" i="155"/>
  <c r="AK12" i="155"/>
  <c r="P12" i="155"/>
  <c r="AO12" i="155"/>
  <c r="AI12" i="155"/>
  <c r="T12" i="155"/>
  <c r="AS12" i="155"/>
  <c r="X12" i="155"/>
  <c r="AW12" i="155"/>
  <c r="Z12" i="155"/>
  <c r="AB12" i="155"/>
  <c r="N12" i="155"/>
  <c r="AF12" i="155"/>
  <c r="S12" i="155"/>
  <c r="AU12" i="155"/>
  <c r="K12" i="155"/>
  <c r="AP12" i="155"/>
  <c r="AU38" i="155"/>
  <c r="AS38" i="155"/>
  <c r="AN74" i="155" s="1"/>
  <c r="AF38" i="155"/>
  <c r="V38" i="155"/>
  <c r="AN38" i="155"/>
  <c r="AG38" i="155"/>
  <c r="AP38" i="155"/>
  <c r="S38" i="155"/>
  <c r="AL38" i="155"/>
  <c r="AB38" i="155"/>
  <c r="W74" i="155" s="1"/>
  <c r="AV38" i="155"/>
  <c r="AC38" i="155"/>
  <c r="AO38" i="155"/>
  <c r="M38" i="155"/>
  <c r="AA38" i="155"/>
  <c r="AJ38" i="155"/>
  <c r="T38" i="155"/>
  <c r="AW38" i="155"/>
  <c r="AR74" i="155" s="1"/>
  <c r="AT38" i="155"/>
  <c r="AI38" i="155"/>
  <c r="AR38" i="155"/>
  <c r="G38" i="155"/>
  <c r="B74" i="155" s="1"/>
  <c r="O38" i="155"/>
  <c r="AQ38" i="155"/>
  <c r="W38" i="155"/>
  <c r="H38" i="155"/>
  <c r="J38" i="155"/>
  <c r="U38" i="155"/>
  <c r="AE38" i="155"/>
  <c r="P38" i="155"/>
  <c r="I38" i="155"/>
  <c r="R38" i="155"/>
  <c r="AH38" i="155"/>
  <c r="AM38" i="155"/>
  <c r="AH74" i="155" s="1"/>
  <c r="AD38" i="155"/>
  <c r="X38" i="155"/>
  <c r="Q38" i="155"/>
  <c r="AK38" i="155"/>
  <c r="N38" i="155"/>
  <c r="Z38" i="155"/>
  <c r="L38" i="155"/>
  <c r="Y38" i="155"/>
  <c r="T74" i="155" s="1"/>
  <c r="K38" i="155"/>
  <c r="AS33" i="155"/>
  <c r="AE33" i="155"/>
  <c r="U33" i="155"/>
  <c r="R33" i="155"/>
  <c r="AK33" i="155"/>
  <c r="M33" i="155"/>
  <c r="L33" i="155"/>
  <c r="G68" i="155" s="1"/>
  <c r="G33" i="155"/>
  <c r="B68" i="155" s="1"/>
  <c r="AW33" i="155"/>
  <c r="AC33" i="155"/>
  <c r="AT33" i="155"/>
  <c r="AM33" i="155"/>
  <c r="AO33" i="155"/>
  <c r="J33" i="155"/>
  <c r="H33" i="155"/>
  <c r="AJ33" i="155"/>
  <c r="AE68" i="155" s="1"/>
  <c r="K33" i="155"/>
  <c r="O68" i="155" s="1"/>
  <c r="S33" i="155"/>
  <c r="I33" i="155"/>
  <c r="AR33" i="155"/>
  <c r="N33" i="155"/>
  <c r="Q33" i="155"/>
  <c r="AF33" i="155"/>
  <c r="AA68" i="155" s="1"/>
  <c r="W33" i="155"/>
  <c r="R68" i="155" s="1"/>
  <c r="AQ33" i="155"/>
  <c r="AL68" i="155" s="1"/>
  <c r="V33" i="155"/>
  <c r="AB33" i="155"/>
  <c r="W68" i="155" s="1"/>
  <c r="AV33" i="155"/>
  <c r="AP33" i="155"/>
  <c r="AI33" i="155"/>
  <c r="AG33" i="155"/>
  <c r="AB68" i="155" s="1"/>
  <c r="Z33" i="155"/>
  <c r="U68" i="155" s="1"/>
  <c r="Y33" i="155"/>
  <c r="T68" i="155" s="1"/>
  <c r="AD33" i="155"/>
  <c r="P33" i="155"/>
  <c r="K68" i="155" s="1"/>
  <c r="AN33" i="155"/>
  <c r="AL33" i="155"/>
  <c r="AA33" i="155"/>
  <c r="AU33" i="155"/>
  <c r="AP68" i="155" s="1"/>
  <c r="O33" i="155"/>
  <c r="J68" i="155" s="1"/>
  <c r="X33" i="155"/>
  <c r="S68" i="155" s="1"/>
  <c r="AH33" i="155"/>
  <c r="AC68" i="155" s="1"/>
  <c r="AD32" i="155"/>
  <c r="X32" i="155"/>
  <c r="L32" i="155"/>
  <c r="AL32" i="155"/>
  <c r="O32" i="155"/>
  <c r="J67" i="155" s="1"/>
  <c r="AF32" i="155"/>
  <c r="AA67" i="155" s="1"/>
  <c r="J32" i="155"/>
  <c r="AC32" i="155"/>
  <c r="M32" i="155"/>
  <c r="S32" i="155"/>
  <c r="AT32" i="155"/>
  <c r="W32" i="155"/>
  <c r="AN32" i="155"/>
  <c r="AI67" i="155" s="1"/>
  <c r="R32" i="155"/>
  <c r="M67" i="155" s="1"/>
  <c r="AS32" i="155"/>
  <c r="AN67" i="155" s="1"/>
  <c r="AG32" i="155"/>
  <c r="AI32" i="155"/>
  <c r="AD67" i="155" s="1"/>
  <c r="AE32" i="155"/>
  <c r="AV32" i="155"/>
  <c r="Z32" i="155"/>
  <c r="AW32" i="155"/>
  <c r="AR67" i="155" s="1"/>
  <c r="AA32" i="155"/>
  <c r="V67" i="155" s="1"/>
  <c r="AO32" i="155"/>
  <c r="AJ67" i="155" s="1"/>
  <c r="AM32" i="155"/>
  <c r="I32" i="155"/>
  <c r="AH32" i="155"/>
  <c r="T32" i="155"/>
  <c r="U32" i="155"/>
  <c r="AU32" i="155"/>
  <c r="AP67" i="155" s="1"/>
  <c r="Q32" i="155"/>
  <c r="L67" i="155" s="1"/>
  <c r="AP32" i="155"/>
  <c r="AK67" i="155" s="1"/>
  <c r="K32" i="155"/>
  <c r="G32" i="155"/>
  <c r="B67" i="155" s="1"/>
  <c r="Y32" i="155"/>
  <c r="T67" i="155" s="1"/>
  <c r="AJ32" i="155"/>
  <c r="AE67" i="155" s="1"/>
  <c r="AQ32" i="155"/>
  <c r="AL67" i="155" s="1"/>
  <c r="AK32" i="155"/>
  <c r="AF67" i="155" s="1"/>
  <c r="N32" i="155"/>
  <c r="I67" i="155" s="1"/>
  <c r="H32" i="155"/>
  <c r="AB32" i="155"/>
  <c r="W67" i="155" s="1"/>
  <c r="V32" i="155"/>
  <c r="Q67" i="155" s="1"/>
  <c r="P32" i="155"/>
  <c r="K67" i="155" s="1"/>
  <c r="AR32" i="155"/>
  <c r="AM67" i="155" s="1"/>
  <c r="AB63" i="155" l="1"/>
  <c r="AQ63" i="155"/>
  <c r="X63" i="155"/>
  <c r="U63" i="155"/>
  <c r="M63" i="155"/>
  <c r="AB72" i="155"/>
  <c r="AA72" i="155"/>
  <c r="AR72" i="155"/>
  <c r="Q73" i="155"/>
  <c r="AM73" i="155"/>
  <c r="AK73" i="155"/>
  <c r="S73" i="155"/>
  <c r="M57" i="155"/>
  <c r="S77" i="155"/>
  <c r="AH77" i="155"/>
  <c r="M77" i="155"/>
  <c r="AM77" i="155"/>
  <c r="U77" i="155"/>
  <c r="P67" i="155"/>
  <c r="U67" i="155"/>
  <c r="R67" i="155"/>
  <c r="AG67" i="155"/>
  <c r="V68" i="155"/>
  <c r="AD68" i="155"/>
  <c r="L68" i="155"/>
  <c r="H68" i="155"/>
  <c r="G74" i="155"/>
  <c r="AC74" i="155"/>
  <c r="R74" i="155"/>
  <c r="O74" i="155"/>
  <c r="AG74" i="155"/>
  <c r="AP74" i="155"/>
  <c r="G63" i="155"/>
  <c r="Z63" i="155"/>
  <c r="S63" i="155"/>
  <c r="AR63" i="155"/>
  <c r="AI72" i="155"/>
  <c r="AP72" i="155"/>
  <c r="K72" i="155"/>
  <c r="R72" i="155"/>
  <c r="M73" i="155"/>
  <c r="P73" i="155"/>
  <c r="AD73" i="155"/>
  <c r="AB73" i="155"/>
  <c r="T73" i="155"/>
  <c r="AQ57" i="155"/>
  <c r="AI77" i="155"/>
  <c r="J77" i="155"/>
  <c r="AQ77" i="155"/>
  <c r="P77" i="155"/>
  <c r="O67" i="155"/>
  <c r="AQ67" i="155"/>
  <c r="AO67" i="155"/>
  <c r="G67" i="155"/>
  <c r="AG68" i="155"/>
  <c r="AK68" i="155"/>
  <c r="I68" i="155"/>
  <c r="AJ68" i="155"/>
  <c r="AF68" i="155"/>
  <c r="U74" i="155"/>
  <c r="M74" i="155"/>
  <c r="AL74" i="155"/>
  <c r="AE74" i="155"/>
  <c r="N74" i="155"/>
  <c r="AD63" i="155"/>
  <c r="AF63" i="155"/>
  <c r="AC63" i="155"/>
  <c r="K63" i="155"/>
  <c r="AD72" i="155"/>
  <c r="U72" i="155"/>
  <c r="P72" i="155"/>
  <c r="Q72" i="155"/>
  <c r="AJ73" i="155"/>
  <c r="I57" i="155"/>
  <c r="T77" i="155"/>
  <c r="K77" i="155"/>
  <c r="O77" i="155"/>
  <c r="H77" i="155"/>
  <c r="AC67" i="155"/>
  <c r="Z67" i="155"/>
  <c r="N67" i="155"/>
  <c r="S67" i="155"/>
  <c r="AI68" i="155"/>
  <c r="AQ68" i="155"/>
  <c r="AM68" i="155"/>
  <c r="AH68" i="155"/>
  <c r="M68" i="155"/>
  <c r="I74" i="155"/>
  <c r="J74" i="155"/>
  <c r="V74" i="155"/>
  <c r="AK74" i="155"/>
  <c r="J63" i="155"/>
  <c r="T63" i="155"/>
  <c r="N63" i="155"/>
  <c r="AA63" i="155"/>
  <c r="AP63" i="155"/>
  <c r="AG63" i="155"/>
  <c r="O72" i="155"/>
  <c r="Z72" i="155"/>
  <c r="L72" i="155"/>
  <c r="AL73" i="155"/>
  <c r="AF73" i="155"/>
  <c r="AQ73" i="155"/>
  <c r="Q57" i="155"/>
  <c r="AE77" i="155"/>
  <c r="AJ77" i="155"/>
  <c r="Q77" i="155"/>
  <c r="R77" i="155"/>
  <c r="H67" i="155"/>
  <c r="Y67" i="155"/>
  <c r="AO68" i="155"/>
  <c r="P68" i="155"/>
  <c r="AF74" i="155"/>
  <c r="K74" i="155"/>
  <c r="H74" i="155"/>
  <c r="AB74" i="155"/>
  <c r="Y63" i="155"/>
  <c r="AK63" i="155"/>
  <c r="R63" i="155"/>
  <c r="I63" i="155"/>
  <c r="W63" i="155"/>
  <c r="AH72" i="155"/>
  <c r="G72" i="155"/>
  <c r="S72" i="155"/>
  <c r="Y73" i="155"/>
  <c r="AR73" i="155"/>
  <c r="AA73" i="155"/>
  <c r="W73" i="155"/>
  <c r="AK77" i="155"/>
  <c r="AN77" i="155"/>
  <c r="AL77" i="155"/>
  <c r="AP77" i="155"/>
  <c r="W77" i="155"/>
  <c r="AH67" i="155"/>
  <c r="AB67" i="155"/>
  <c r="X67" i="155"/>
  <c r="Y68" i="155"/>
  <c r="Q68" i="155"/>
  <c r="N68" i="155"/>
  <c r="X68" i="155"/>
  <c r="Z68" i="155"/>
  <c r="L74" i="155"/>
  <c r="Z74" i="155"/>
  <c r="AM74" i="155"/>
  <c r="AJ74" i="155"/>
  <c r="AI74" i="155"/>
  <c r="AJ63" i="155"/>
  <c r="AN63" i="155"/>
  <c r="AO63" i="155"/>
  <c r="AH63" i="155"/>
  <c r="AC72" i="155"/>
  <c r="M72" i="155"/>
  <c r="AO72" i="155"/>
  <c r="AF72" i="155"/>
  <c r="X73" i="155"/>
  <c r="AG73" i="155"/>
  <c r="AP73" i="155"/>
  <c r="N73" i="155"/>
  <c r="J57" i="155"/>
  <c r="AA77" i="155"/>
  <c r="X77" i="155"/>
  <c r="L77" i="155"/>
  <c r="AR77" i="155"/>
  <c r="AR68" i="155"/>
  <c r="AN68" i="155"/>
  <c r="S74" i="155"/>
  <c r="P74" i="155"/>
  <c r="AD74" i="155"/>
  <c r="X74" i="155"/>
  <c r="Q74" i="155"/>
  <c r="O63" i="155"/>
  <c r="V63" i="155"/>
  <c r="AI63" i="155"/>
  <c r="P63" i="155"/>
  <c r="H63" i="155"/>
  <c r="T72" i="155"/>
  <c r="Y72" i="155"/>
  <c r="AG72" i="155"/>
  <c r="AL72" i="155"/>
  <c r="J73" i="155"/>
  <c r="K73" i="155"/>
  <c r="I73" i="155"/>
  <c r="AE73" i="155"/>
  <c r="R73" i="155"/>
  <c r="Y57" i="155"/>
  <c r="I77" i="155"/>
  <c r="AO77" i="155"/>
  <c r="N77" i="155"/>
  <c r="AD77" i="155"/>
  <c r="AB77" i="155"/>
  <c r="Y74" i="155"/>
  <c r="AO74" i="155"/>
  <c r="AQ74" i="155"/>
  <c r="AA74" i="155"/>
  <c r="AL63" i="155"/>
  <c r="L63" i="155"/>
  <c r="Q63" i="155"/>
  <c r="AM63" i="155"/>
  <c r="AE63" i="155"/>
  <c r="H72" i="155"/>
  <c r="AN72" i="155"/>
  <c r="J72" i="155"/>
  <c r="Z73" i="155"/>
  <c r="H73" i="155"/>
  <c r="V73" i="155"/>
  <c r="AC73" i="155"/>
  <c r="AE57" i="155"/>
  <c r="V77" i="155"/>
  <c r="Y77" i="155"/>
  <c r="AF77" i="155"/>
  <c r="J24" i="69"/>
  <c r="R24" i="69"/>
  <c r="Z24" i="69"/>
  <c r="AH24" i="69"/>
  <c r="AP24" i="69"/>
  <c r="K24" i="69"/>
  <c r="S24" i="69"/>
  <c r="AA24" i="69"/>
  <c r="AI24" i="69"/>
  <c r="AQ24" i="69"/>
  <c r="L24" i="69"/>
  <c r="T24" i="69"/>
  <c r="AB24" i="69"/>
  <c r="AJ24" i="69"/>
  <c r="AR24" i="69"/>
  <c r="M24" i="69"/>
  <c r="U24" i="69"/>
  <c r="AC24" i="69"/>
  <c r="AK24" i="69"/>
  <c r="N24" i="69"/>
  <c r="V24" i="69"/>
  <c r="AD24" i="69"/>
  <c r="AL24" i="69"/>
  <c r="O24" i="69"/>
  <c r="W24" i="69"/>
  <c r="AE24" i="69"/>
  <c r="AM24" i="69"/>
  <c r="H24" i="69"/>
  <c r="P24" i="69"/>
  <c r="X24" i="69"/>
  <c r="AF24" i="69"/>
  <c r="AN24" i="69"/>
  <c r="G24" i="69"/>
  <c r="I24" i="69"/>
  <c r="Q24" i="69"/>
  <c r="Y24" i="69"/>
  <c r="AG24" i="69"/>
  <c r="AO24" i="69"/>
  <c r="J6" i="69"/>
  <c r="R6" i="69"/>
  <c r="Z6" i="69"/>
  <c r="AH6" i="69"/>
  <c r="AP6" i="69"/>
  <c r="K6" i="69"/>
  <c r="S6" i="69"/>
  <c r="AA6" i="69"/>
  <c r="AI6" i="69"/>
  <c r="AQ6" i="69"/>
  <c r="L6" i="69"/>
  <c r="M6" i="69"/>
  <c r="U6" i="69"/>
  <c r="AC6" i="69"/>
  <c r="AK6" i="69"/>
  <c r="N6" i="69"/>
  <c r="V6" i="69"/>
  <c r="AD6" i="69"/>
  <c r="AL6" i="69"/>
  <c r="O6" i="69"/>
  <c r="W6" i="69"/>
  <c r="AE6" i="69"/>
  <c r="AM6" i="69"/>
  <c r="H6" i="69"/>
  <c r="P6" i="69"/>
  <c r="X6" i="69"/>
  <c r="AF6" i="69"/>
  <c r="AN6" i="69"/>
  <c r="AG6" i="69"/>
  <c r="AJ6" i="69"/>
  <c r="AO6" i="69"/>
  <c r="I6" i="69"/>
  <c r="AR6" i="69"/>
  <c r="Q6" i="69"/>
  <c r="G6" i="69"/>
  <c r="T6" i="69"/>
  <c r="Y6" i="69"/>
  <c r="AB6" i="69"/>
  <c r="K27" i="69"/>
  <c r="S27" i="69"/>
  <c r="AA27" i="69"/>
  <c r="AI27" i="69"/>
  <c r="AQ27" i="69"/>
  <c r="L27" i="69"/>
  <c r="T27" i="69"/>
  <c r="AB27" i="69"/>
  <c r="AJ27" i="69"/>
  <c r="AR27" i="69"/>
  <c r="G27" i="69"/>
  <c r="M27" i="69"/>
  <c r="U27" i="69"/>
  <c r="AC27" i="69"/>
  <c r="AK27" i="69"/>
  <c r="N27" i="69"/>
  <c r="V27" i="69"/>
  <c r="AD27" i="69"/>
  <c r="AL27" i="69"/>
  <c r="O27" i="69"/>
  <c r="W27" i="69"/>
  <c r="AE27" i="69"/>
  <c r="AM27" i="69"/>
  <c r="H27" i="69"/>
  <c r="P27" i="69"/>
  <c r="X27" i="69"/>
  <c r="AF27" i="69"/>
  <c r="AN27" i="69"/>
  <c r="I27" i="69"/>
  <c r="Q27" i="69"/>
  <c r="Y27" i="69"/>
  <c r="AG27" i="69"/>
  <c r="AO27" i="69"/>
  <c r="J27" i="69"/>
  <c r="R27" i="69"/>
  <c r="Z27" i="69"/>
  <c r="AH27" i="69"/>
  <c r="AP27" i="69"/>
  <c r="M9" i="69"/>
  <c r="U9" i="69"/>
  <c r="AC9" i="69"/>
  <c r="AK9" i="69"/>
  <c r="N9" i="69"/>
  <c r="V9" i="69"/>
  <c r="AD9" i="69"/>
  <c r="AL9" i="69"/>
  <c r="O9" i="69"/>
  <c r="W9" i="69"/>
  <c r="AE9" i="69"/>
  <c r="AM9" i="69"/>
  <c r="H9" i="69"/>
  <c r="P9" i="69"/>
  <c r="X9" i="69"/>
  <c r="AF9" i="69"/>
  <c r="AN9" i="69"/>
  <c r="I9" i="69"/>
  <c r="Q9" i="69"/>
  <c r="Y9" i="69"/>
  <c r="AG9" i="69"/>
  <c r="AO9" i="69"/>
  <c r="J9" i="69"/>
  <c r="R9" i="69"/>
  <c r="Z9" i="69"/>
  <c r="AH9" i="69"/>
  <c r="AP9" i="69"/>
  <c r="K9" i="69"/>
  <c r="S9" i="69"/>
  <c r="AA9" i="69"/>
  <c r="AI9" i="69"/>
  <c r="AQ9" i="69"/>
  <c r="AJ9" i="69"/>
  <c r="AR9" i="69"/>
  <c r="L9" i="69"/>
  <c r="G9" i="69"/>
  <c r="T9" i="69"/>
  <c r="AB9" i="69"/>
  <c r="J23" i="77"/>
  <c r="R23" i="77"/>
  <c r="K23" i="77"/>
  <c r="S23" i="77"/>
  <c r="L23" i="77"/>
  <c r="T23" i="77"/>
  <c r="M23" i="77"/>
  <c r="U23" i="77"/>
  <c r="N23" i="77"/>
  <c r="V23" i="77"/>
  <c r="O23" i="77"/>
  <c r="W23" i="77"/>
  <c r="P23" i="77"/>
  <c r="AD23" i="77"/>
  <c r="AL23" i="77"/>
  <c r="Q23" i="77"/>
  <c r="AE23" i="77"/>
  <c r="AM23" i="77"/>
  <c r="X23" i="77"/>
  <c r="AF23" i="77"/>
  <c r="AN23" i="77"/>
  <c r="Y23" i="77"/>
  <c r="AG23" i="77"/>
  <c r="AO23" i="77"/>
  <c r="Z23" i="77"/>
  <c r="AH23" i="77"/>
  <c r="AP23" i="77"/>
  <c r="I23" i="77"/>
  <c r="AC23" i="77"/>
  <c r="AK23" i="77"/>
  <c r="AQ23" i="77"/>
  <c r="AR23" i="77"/>
  <c r="H23" i="77"/>
  <c r="G23" i="77"/>
  <c r="AA23" i="77"/>
  <c r="AB23" i="77"/>
  <c r="AI23" i="77"/>
  <c r="AJ23" i="77"/>
  <c r="I4" i="77"/>
  <c r="Q4" i="77"/>
  <c r="Y4" i="77"/>
  <c r="AG4" i="77"/>
  <c r="AO4" i="77"/>
  <c r="J4" i="77"/>
  <c r="R4" i="77"/>
  <c r="Z4" i="77"/>
  <c r="AH4" i="77"/>
  <c r="AP4" i="77"/>
  <c r="K4" i="77"/>
  <c r="S4" i="77"/>
  <c r="AA4" i="77"/>
  <c r="AI4" i="77"/>
  <c r="AQ4" i="77"/>
  <c r="L4" i="77"/>
  <c r="T4" i="77"/>
  <c r="AB4" i="77"/>
  <c r="AJ4" i="77"/>
  <c r="AR4" i="77"/>
  <c r="M4" i="77"/>
  <c r="U4" i="77"/>
  <c r="AC4" i="77"/>
  <c r="AK4" i="77"/>
  <c r="N4" i="77"/>
  <c r="V4" i="77"/>
  <c r="AD4" i="77"/>
  <c r="AL4" i="77"/>
  <c r="O4" i="77"/>
  <c r="P4" i="77"/>
  <c r="W4" i="77"/>
  <c r="X4" i="77"/>
  <c r="G4" i="77"/>
  <c r="AE4" i="77"/>
  <c r="H4" i="77"/>
  <c r="AN4" i="77"/>
  <c r="AF4" i="77"/>
  <c r="AM4" i="77"/>
  <c r="O26" i="77"/>
  <c r="W26" i="77"/>
  <c r="AE26" i="77"/>
  <c r="AM26" i="77"/>
  <c r="H26" i="77"/>
  <c r="P26" i="77"/>
  <c r="X26" i="77"/>
  <c r="AF26" i="77"/>
  <c r="AN26" i="77"/>
  <c r="G26" i="77"/>
  <c r="I26" i="77"/>
  <c r="Q26" i="77"/>
  <c r="Y26" i="77"/>
  <c r="AG26" i="77"/>
  <c r="AO26" i="77"/>
  <c r="J26" i="77"/>
  <c r="R26" i="77"/>
  <c r="Z26" i="77"/>
  <c r="AH26" i="77"/>
  <c r="AP26" i="77"/>
  <c r="K26" i="77"/>
  <c r="S26" i="77"/>
  <c r="AA26" i="77"/>
  <c r="AI26" i="77"/>
  <c r="AQ26" i="77"/>
  <c r="N26" i="77"/>
  <c r="V26" i="77"/>
  <c r="AD26" i="77"/>
  <c r="AL26" i="77"/>
  <c r="AB26" i="77"/>
  <c r="AC26" i="77"/>
  <c r="AJ26" i="77"/>
  <c r="AK26" i="77"/>
  <c r="L26" i="77"/>
  <c r="AR26" i="77"/>
  <c r="M26" i="77"/>
  <c r="T26" i="77"/>
  <c r="U26" i="77"/>
  <c r="H17" i="73"/>
  <c r="P17" i="73"/>
  <c r="X17" i="73"/>
  <c r="AF17" i="73"/>
  <c r="AN17" i="73"/>
  <c r="I17" i="73"/>
  <c r="Q17" i="73"/>
  <c r="Y17" i="73"/>
  <c r="AG17" i="73"/>
  <c r="AO17" i="73"/>
  <c r="J17" i="73"/>
  <c r="R17" i="73"/>
  <c r="Z17" i="73"/>
  <c r="AH17" i="73"/>
  <c r="AP17" i="73"/>
  <c r="K17" i="73"/>
  <c r="S17" i="73"/>
  <c r="AA17" i="73"/>
  <c r="AI17" i="73"/>
  <c r="AQ17" i="73"/>
  <c r="L17" i="73"/>
  <c r="T17" i="73"/>
  <c r="AB17" i="73"/>
  <c r="AJ17" i="73"/>
  <c r="AR17" i="73"/>
  <c r="G17" i="73"/>
  <c r="M17" i="73"/>
  <c r="U17" i="73"/>
  <c r="AC17" i="73"/>
  <c r="AK17" i="73"/>
  <c r="AD17" i="73"/>
  <c r="AE17" i="73"/>
  <c r="AL17" i="73"/>
  <c r="AM17" i="73"/>
  <c r="N17" i="73"/>
  <c r="O17" i="73"/>
  <c r="V17" i="73"/>
  <c r="W17" i="73"/>
  <c r="O22" i="73"/>
  <c r="W22" i="73"/>
  <c r="AE22" i="73"/>
  <c r="AM22" i="73"/>
  <c r="H22" i="73"/>
  <c r="P22" i="73"/>
  <c r="X22" i="73"/>
  <c r="AF22" i="73"/>
  <c r="AN22" i="73"/>
  <c r="G22" i="73"/>
  <c r="I22" i="73"/>
  <c r="Q22" i="73"/>
  <c r="Y22" i="73"/>
  <c r="AG22" i="73"/>
  <c r="AO22" i="73"/>
  <c r="J22" i="73"/>
  <c r="R22" i="73"/>
  <c r="Z22" i="73"/>
  <c r="AH22" i="73"/>
  <c r="AP22" i="73"/>
  <c r="K22" i="73"/>
  <c r="S22" i="73"/>
  <c r="AA22" i="73"/>
  <c r="AI22" i="73"/>
  <c r="AQ22" i="73"/>
  <c r="L22" i="73"/>
  <c r="T22" i="73"/>
  <c r="AB22" i="73"/>
  <c r="AJ22" i="73"/>
  <c r="AR22" i="73"/>
  <c r="AK22" i="73"/>
  <c r="AL22" i="73"/>
  <c r="M22" i="73"/>
  <c r="N22" i="73"/>
  <c r="U22" i="73"/>
  <c r="V22" i="73"/>
  <c r="AC22" i="73"/>
  <c r="AD22" i="73"/>
  <c r="I12" i="73"/>
  <c r="Q12" i="73"/>
  <c r="Y12" i="73"/>
  <c r="AG12" i="73"/>
  <c r="AO12" i="73"/>
  <c r="J12" i="73"/>
  <c r="R12" i="73"/>
  <c r="Z12" i="73"/>
  <c r="AH12" i="73"/>
  <c r="AP12" i="73"/>
  <c r="K12" i="73"/>
  <c r="S12" i="73"/>
  <c r="AA12" i="73"/>
  <c r="AI12" i="73"/>
  <c r="AQ12" i="73"/>
  <c r="L12" i="73"/>
  <c r="T12" i="73"/>
  <c r="AB12" i="73"/>
  <c r="AJ12" i="73"/>
  <c r="AR12" i="73"/>
  <c r="M12" i="73"/>
  <c r="U12" i="73"/>
  <c r="AC12" i="73"/>
  <c r="AK12" i="73"/>
  <c r="N12" i="73"/>
  <c r="V12" i="73"/>
  <c r="AD12" i="73"/>
  <c r="AL12" i="73"/>
  <c r="W12" i="73"/>
  <c r="X12" i="73"/>
  <c r="AE12" i="73"/>
  <c r="AF12" i="73"/>
  <c r="G12" i="73"/>
  <c r="AM12" i="73"/>
  <c r="H12" i="73"/>
  <c r="AN12" i="73"/>
  <c r="O12" i="73"/>
  <c r="P12" i="73"/>
  <c r="H12" i="75"/>
  <c r="P12" i="75"/>
  <c r="X12" i="75"/>
  <c r="AF12" i="75"/>
  <c r="AN12" i="75"/>
  <c r="J12" i="75"/>
  <c r="R12" i="75"/>
  <c r="Z12" i="75"/>
  <c r="AH12" i="75"/>
  <c r="AP12" i="75"/>
  <c r="K12" i="75"/>
  <c r="S12" i="75"/>
  <c r="AA12" i="75"/>
  <c r="AI12" i="75"/>
  <c r="AQ12" i="75"/>
  <c r="L12" i="75"/>
  <c r="T12" i="75"/>
  <c r="AB12" i="75"/>
  <c r="AJ12" i="75"/>
  <c r="AR12" i="75"/>
  <c r="O12" i="75"/>
  <c r="AE12" i="75"/>
  <c r="Q12" i="75"/>
  <c r="AG12" i="75"/>
  <c r="G12" i="75"/>
  <c r="U12" i="75"/>
  <c r="AK12" i="75"/>
  <c r="V12" i="75"/>
  <c r="AL12" i="75"/>
  <c r="W12" i="75"/>
  <c r="AM12" i="75"/>
  <c r="I12" i="75"/>
  <c r="Y12" i="75"/>
  <c r="AO12" i="75"/>
  <c r="M12" i="75"/>
  <c r="AC12" i="75"/>
  <c r="N12" i="75"/>
  <c r="AD12" i="75"/>
  <c r="H4" i="75"/>
  <c r="P4" i="75"/>
  <c r="X4" i="75"/>
  <c r="AF4" i="75"/>
  <c r="AN4" i="75"/>
  <c r="J4" i="75"/>
  <c r="R4" i="75"/>
  <c r="Z4" i="75"/>
  <c r="AH4" i="75"/>
  <c r="AP4" i="75"/>
  <c r="K4" i="75"/>
  <c r="S4" i="75"/>
  <c r="AA4" i="75"/>
  <c r="AI4" i="75"/>
  <c r="AQ4" i="75"/>
  <c r="L4" i="75"/>
  <c r="T4" i="75"/>
  <c r="AB4" i="75"/>
  <c r="AJ4" i="75"/>
  <c r="AR4" i="75"/>
  <c r="M4" i="75"/>
  <c r="U4" i="75"/>
  <c r="AC4" i="75"/>
  <c r="AK4" i="75"/>
  <c r="N4" i="75"/>
  <c r="V4" i="75"/>
  <c r="AD4" i="75"/>
  <c r="AL4" i="75"/>
  <c r="AM4" i="75"/>
  <c r="I4" i="75"/>
  <c r="AO4" i="75"/>
  <c r="O4" i="75"/>
  <c r="Q4" i="75"/>
  <c r="W4" i="75"/>
  <c r="Y4" i="75"/>
  <c r="G4" i="75"/>
  <c r="AE4" i="75"/>
  <c r="AG4" i="75"/>
  <c r="K21" i="75"/>
  <c r="S21" i="75"/>
  <c r="AA21" i="75"/>
  <c r="AI21" i="75"/>
  <c r="AQ21" i="75"/>
  <c r="M21" i="75"/>
  <c r="U21" i="75"/>
  <c r="AC21" i="75"/>
  <c r="AK21" i="75"/>
  <c r="N21" i="75"/>
  <c r="V21" i="75"/>
  <c r="AD21" i="75"/>
  <c r="AL21" i="75"/>
  <c r="O21" i="75"/>
  <c r="W21" i="75"/>
  <c r="AE21" i="75"/>
  <c r="AM21" i="75"/>
  <c r="R21" i="75"/>
  <c r="AH21" i="75"/>
  <c r="T21" i="75"/>
  <c r="AJ21" i="75"/>
  <c r="H21" i="75"/>
  <c r="X21" i="75"/>
  <c r="AN21" i="75"/>
  <c r="I21" i="75"/>
  <c r="Y21" i="75"/>
  <c r="AO21" i="75"/>
  <c r="J21" i="75"/>
  <c r="Z21" i="75"/>
  <c r="AP21" i="75"/>
  <c r="L21" i="75"/>
  <c r="AB21" i="75"/>
  <c r="AR21" i="75"/>
  <c r="G21" i="75"/>
  <c r="P21" i="75"/>
  <c r="AF21" i="75"/>
  <c r="Q21" i="75"/>
  <c r="AG21" i="75"/>
  <c r="H19" i="76"/>
  <c r="P19" i="76"/>
  <c r="X19" i="76"/>
  <c r="AF19" i="76"/>
  <c r="AN19" i="76"/>
  <c r="J19" i="76"/>
  <c r="R19" i="76"/>
  <c r="Z19" i="76"/>
  <c r="AH19" i="76"/>
  <c r="AP19" i="76"/>
  <c r="K19" i="76"/>
  <c r="S19" i="76"/>
  <c r="AA19" i="76"/>
  <c r="AI19" i="76"/>
  <c r="AQ19" i="76"/>
  <c r="M19" i="76"/>
  <c r="U19" i="76"/>
  <c r="AC19" i="76"/>
  <c r="AK19" i="76"/>
  <c r="N19" i="76"/>
  <c r="V19" i="76"/>
  <c r="AD19" i="76"/>
  <c r="AL19" i="76"/>
  <c r="T19" i="76"/>
  <c r="AO19" i="76"/>
  <c r="W19" i="76"/>
  <c r="AR19" i="76"/>
  <c r="G19" i="76"/>
  <c r="Y19" i="76"/>
  <c r="AB19" i="76"/>
  <c r="I19" i="76"/>
  <c r="AE19" i="76"/>
  <c r="L19" i="76"/>
  <c r="AG19" i="76"/>
  <c r="O19" i="76"/>
  <c r="AJ19" i="76"/>
  <c r="Q19" i="76"/>
  <c r="AM19" i="76"/>
  <c r="K4" i="76"/>
  <c r="S4" i="76"/>
  <c r="AA4" i="76"/>
  <c r="AI4" i="76"/>
  <c r="AQ4" i="76"/>
  <c r="M4" i="76"/>
  <c r="U4" i="76"/>
  <c r="AC4" i="76"/>
  <c r="AK4" i="76"/>
  <c r="N4" i="76"/>
  <c r="V4" i="76"/>
  <c r="AD4" i="76"/>
  <c r="AL4" i="76"/>
  <c r="H4" i="76"/>
  <c r="P4" i="76"/>
  <c r="X4" i="76"/>
  <c r="AF4" i="76"/>
  <c r="AN4" i="76"/>
  <c r="I4" i="76"/>
  <c r="Q4" i="76"/>
  <c r="Y4" i="76"/>
  <c r="AG4" i="76"/>
  <c r="AO4" i="76"/>
  <c r="T4" i="76"/>
  <c r="AP4" i="76"/>
  <c r="W4" i="76"/>
  <c r="AR4" i="76"/>
  <c r="Z4" i="76"/>
  <c r="G4" i="76"/>
  <c r="AB4" i="76"/>
  <c r="J4" i="76"/>
  <c r="AE4" i="76"/>
  <c r="L4" i="76"/>
  <c r="AH4" i="76"/>
  <c r="O4" i="76"/>
  <c r="AJ4" i="76"/>
  <c r="R4" i="76"/>
  <c r="AM4" i="76"/>
  <c r="L15" i="76"/>
  <c r="T15" i="76"/>
  <c r="AB15" i="76"/>
  <c r="AJ15" i="76"/>
  <c r="AR15" i="76"/>
  <c r="N15" i="76"/>
  <c r="V15" i="76"/>
  <c r="AD15" i="76"/>
  <c r="AL15" i="76"/>
  <c r="O15" i="76"/>
  <c r="W15" i="76"/>
  <c r="AE15" i="76"/>
  <c r="AM15" i="76"/>
  <c r="I15" i="76"/>
  <c r="Q15" i="76"/>
  <c r="Y15" i="76"/>
  <c r="AG15" i="76"/>
  <c r="AO15" i="76"/>
  <c r="J15" i="76"/>
  <c r="R15" i="76"/>
  <c r="Z15" i="76"/>
  <c r="AH15" i="76"/>
  <c r="AP15" i="76"/>
  <c r="S15" i="76"/>
  <c r="AN15" i="76"/>
  <c r="U15" i="76"/>
  <c r="AQ15" i="76"/>
  <c r="X15" i="76"/>
  <c r="AA15" i="76"/>
  <c r="H15" i="76"/>
  <c r="AC15" i="76"/>
  <c r="K15" i="76"/>
  <c r="AF15" i="76"/>
  <c r="G15" i="76"/>
  <c r="M15" i="76"/>
  <c r="AI15" i="76"/>
  <c r="P15" i="76"/>
  <c r="AK15" i="76"/>
  <c r="L16" i="74"/>
  <c r="T16" i="74"/>
  <c r="AB16" i="74"/>
  <c r="AJ16" i="74"/>
  <c r="AR16" i="74"/>
  <c r="M16" i="74"/>
  <c r="U16" i="74"/>
  <c r="AC16" i="74"/>
  <c r="AK16" i="74"/>
  <c r="N16" i="74"/>
  <c r="V16" i="74"/>
  <c r="AD16" i="74"/>
  <c r="AL16" i="74"/>
  <c r="O16" i="74"/>
  <c r="W16" i="74"/>
  <c r="AE16" i="74"/>
  <c r="AM16" i="74"/>
  <c r="H16" i="74"/>
  <c r="P16" i="74"/>
  <c r="X16" i="74"/>
  <c r="AF16" i="74"/>
  <c r="AN16" i="74"/>
  <c r="K16" i="74"/>
  <c r="S16" i="74"/>
  <c r="AA16" i="74"/>
  <c r="AI16" i="74"/>
  <c r="AQ16" i="74"/>
  <c r="AG16" i="74"/>
  <c r="AH16" i="74"/>
  <c r="I16" i="74"/>
  <c r="AO16" i="74"/>
  <c r="J16" i="74"/>
  <c r="AP16" i="74"/>
  <c r="G16" i="74"/>
  <c r="Q16" i="74"/>
  <c r="R16" i="74"/>
  <c r="Y16" i="74"/>
  <c r="Z16" i="74"/>
  <c r="N14" i="74"/>
  <c r="V14" i="74"/>
  <c r="AD14" i="74"/>
  <c r="AL14" i="74"/>
  <c r="O14" i="74"/>
  <c r="W14" i="74"/>
  <c r="AE14" i="74"/>
  <c r="AM14" i="74"/>
  <c r="H14" i="74"/>
  <c r="P14" i="74"/>
  <c r="X14" i="74"/>
  <c r="AF14" i="74"/>
  <c r="AN14" i="74"/>
  <c r="I14" i="74"/>
  <c r="Q14" i="74"/>
  <c r="Y14" i="74"/>
  <c r="AG14" i="74"/>
  <c r="AO14" i="74"/>
  <c r="J14" i="74"/>
  <c r="R14" i="74"/>
  <c r="Z14" i="74"/>
  <c r="AH14" i="74"/>
  <c r="AP14" i="74"/>
  <c r="M14" i="74"/>
  <c r="U14" i="74"/>
  <c r="AC14" i="74"/>
  <c r="AK14" i="74"/>
  <c r="K14" i="74"/>
  <c r="AQ14" i="74"/>
  <c r="L14" i="74"/>
  <c r="AR14" i="74"/>
  <c r="G14" i="74"/>
  <c r="S14" i="74"/>
  <c r="T14" i="74"/>
  <c r="AA14" i="74"/>
  <c r="AB14" i="74"/>
  <c r="AI14" i="74"/>
  <c r="AJ14" i="74"/>
  <c r="M24" i="74"/>
  <c r="U24" i="74"/>
  <c r="AC24" i="74"/>
  <c r="AK24" i="74"/>
  <c r="N24" i="74"/>
  <c r="V24" i="74"/>
  <c r="AD24" i="74"/>
  <c r="AL24" i="74"/>
  <c r="O24" i="74"/>
  <c r="W24" i="74"/>
  <c r="AE24" i="74"/>
  <c r="AM24" i="74"/>
  <c r="H24" i="74"/>
  <c r="P24" i="74"/>
  <c r="X24" i="74"/>
  <c r="AF24" i="74"/>
  <c r="AN24" i="74"/>
  <c r="G24" i="74"/>
  <c r="I24" i="74"/>
  <c r="Q24" i="74"/>
  <c r="Y24" i="74"/>
  <c r="AG24" i="74"/>
  <c r="AO24" i="74"/>
  <c r="J24" i="74"/>
  <c r="R24" i="74"/>
  <c r="Z24" i="74"/>
  <c r="AH24" i="74"/>
  <c r="AP24" i="74"/>
  <c r="AA24" i="74"/>
  <c r="AB24" i="74"/>
  <c r="AI24" i="74"/>
  <c r="AJ24" i="74"/>
  <c r="K24" i="74"/>
  <c r="AQ24" i="74"/>
  <c r="T24" i="74"/>
  <c r="L24" i="74"/>
  <c r="S24" i="74"/>
  <c r="AR24" i="74"/>
  <c r="L8" i="72"/>
  <c r="T8" i="72"/>
  <c r="AB8" i="72"/>
  <c r="AJ8" i="72"/>
  <c r="AR8" i="72"/>
  <c r="M8" i="72"/>
  <c r="U8" i="72"/>
  <c r="AC8" i="72"/>
  <c r="AK8" i="72"/>
  <c r="N8" i="72"/>
  <c r="V8" i="72"/>
  <c r="AD8" i="72"/>
  <c r="AL8" i="72"/>
  <c r="O8" i="72"/>
  <c r="W8" i="72"/>
  <c r="AE8" i="72"/>
  <c r="AM8" i="72"/>
  <c r="H8" i="72"/>
  <c r="P8" i="72"/>
  <c r="X8" i="72"/>
  <c r="AF8" i="72"/>
  <c r="AN8" i="72"/>
  <c r="G8" i="72"/>
  <c r="I8" i="72"/>
  <c r="Q8" i="72"/>
  <c r="Y8" i="72"/>
  <c r="AG8" i="72"/>
  <c r="AO8" i="72"/>
  <c r="J8" i="72"/>
  <c r="R8" i="72"/>
  <c r="Z8" i="72"/>
  <c r="AH8" i="72"/>
  <c r="AP8" i="72"/>
  <c r="S8" i="72"/>
  <c r="AA8" i="72"/>
  <c r="AI8" i="72"/>
  <c r="AQ8" i="72"/>
  <c r="K8" i="72"/>
  <c r="H12" i="72"/>
  <c r="P12" i="72"/>
  <c r="X12" i="72"/>
  <c r="AF12" i="72"/>
  <c r="AN12" i="72"/>
  <c r="G12" i="72"/>
  <c r="I12" i="72"/>
  <c r="Q12" i="72"/>
  <c r="Y12" i="72"/>
  <c r="AG12" i="72"/>
  <c r="AO12" i="72"/>
  <c r="J12" i="72"/>
  <c r="R12" i="72"/>
  <c r="Z12" i="72"/>
  <c r="AH12" i="72"/>
  <c r="AP12" i="72"/>
  <c r="K12" i="72"/>
  <c r="S12" i="72"/>
  <c r="AA12" i="72"/>
  <c r="AI12" i="72"/>
  <c r="AQ12" i="72"/>
  <c r="L12" i="72"/>
  <c r="T12" i="72"/>
  <c r="AB12" i="72"/>
  <c r="AJ12" i="72"/>
  <c r="AR12" i="72"/>
  <c r="M12" i="72"/>
  <c r="U12" i="72"/>
  <c r="AC12" i="72"/>
  <c r="AK12" i="72"/>
  <c r="N12" i="72"/>
  <c r="V12" i="72"/>
  <c r="AD12" i="72"/>
  <c r="AL12" i="72"/>
  <c r="O12" i="72"/>
  <c r="W12" i="72"/>
  <c r="AE12" i="72"/>
  <c r="AM12" i="72"/>
  <c r="H4" i="72"/>
  <c r="P4" i="72"/>
  <c r="X4" i="72"/>
  <c r="AF4" i="72"/>
  <c r="AN4" i="72"/>
  <c r="I4" i="72"/>
  <c r="Q4" i="72"/>
  <c r="Y4" i="72"/>
  <c r="AG4" i="72"/>
  <c r="AO4" i="72"/>
  <c r="J4" i="72"/>
  <c r="R4" i="72"/>
  <c r="Z4" i="72"/>
  <c r="AH4" i="72"/>
  <c r="AP4" i="72"/>
  <c r="K4" i="72"/>
  <c r="S4" i="72"/>
  <c r="AA4" i="72"/>
  <c r="AI4" i="72"/>
  <c r="AQ4" i="72"/>
  <c r="L4" i="72"/>
  <c r="T4" i="72"/>
  <c r="AB4" i="72"/>
  <c r="AJ4" i="72"/>
  <c r="AR4" i="72"/>
  <c r="M4" i="72"/>
  <c r="U4" i="72"/>
  <c r="AC4" i="72"/>
  <c r="AK4" i="72"/>
  <c r="N4" i="72"/>
  <c r="G4" i="72"/>
  <c r="O4" i="72"/>
  <c r="V4" i="72"/>
  <c r="W4" i="72"/>
  <c r="AD4" i="72"/>
  <c r="AE4" i="72"/>
  <c r="AL4" i="72"/>
  <c r="AM4" i="72"/>
  <c r="J9" i="68"/>
  <c r="R9" i="68"/>
  <c r="Z9" i="68"/>
  <c r="AH9" i="68"/>
  <c r="AP9" i="68"/>
  <c r="K9" i="68"/>
  <c r="S9" i="68"/>
  <c r="AA9" i="68"/>
  <c r="AI9" i="68"/>
  <c r="AQ9" i="68"/>
  <c r="L9" i="68"/>
  <c r="T9" i="68"/>
  <c r="AB9" i="68"/>
  <c r="AJ9" i="68"/>
  <c r="AR9" i="68"/>
  <c r="M9" i="68"/>
  <c r="U9" i="68"/>
  <c r="AC9" i="68"/>
  <c r="AK9" i="68"/>
  <c r="N9" i="68"/>
  <c r="V9" i="68"/>
  <c r="AD9" i="68"/>
  <c r="AL9" i="68"/>
  <c r="O9" i="68"/>
  <c r="W9" i="68"/>
  <c r="AE9" i="68"/>
  <c r="AM9" i="68"/>
  <c r="H9" i="68"/>
  <c r="P9" i="68"/>
  <c r="X9" i="68"/>
  <c r="AF9" i="68"/>
  <c r="AN9" i="68"/>
  <c r="I9" i="68"/>
  <c r="Q9" i="68"/>
  <c r="Y9" i="68"/>
  <c r="AG9" i="68"/>
  <c r="G9" i="68"/>
  <c r="AO9" i="68"/>
  <c r="N27" i="68"/>
  <c r="V27" i="68"/>
  <c r="AD27" i="68"/>
  <c r="AL27" i="68"/>
  <c r="O27" i="68"/>
  <c r="W27" i="68"/>
  <c r="AE27" i="68"/>
  <c r="AM27" i="68"/>
  <c r="H27" i="68"/>
  <c r="P27" i="68"/>
  <c r="X27" i="68"/>
  <c r="AF27" i="68"/>
  <c r="AN27" i="68"/>
  <c r="I27" i="68"/>
  <c r="Q27" i="68"/>
  <c r="Y27" i="68"/>
  <c r="AG27" i="68"/>
  <c r="AO27" i="68"/>
  <c r="J27" i="68"/>
  <c r="R27" i="68"/>
  <c r="Z27" i="68"/>
  <c r="AH27" i="68"/>
  <c r="AP27" i="68"/>
  <c r="K27" i="68"/>
  <c r="S27" i="68"/>
  <c r="AA27" i="68"/>
  <c r="AI27" i="68"/>
  <c r="AQ27" i="68"/>
  <c r="L27" i="68"/>
  <c r="T27" i="68"/>
  <c r="AB27" i="68"/>
  <c r="AJ27" i="68"/>
  <c r="AR27" i="68"/>
  <c r="G27" i="68"/>
  <c r="M27" i="68"/>
  <c r="U27" i="68"/>
  <c r="AC27" i="68"/>
  <c r="AK27" i="68"/>
  <c r="M18" i="68"/>
  <c r="U18" i="68"/>
  <c r="AC18" i="68"/>
  <c r="AK18" i="68"/>
  <c r="N18" i="68"/>
  <c r="V18" i="68"/>
  <c r="AD18" i="68"/>
  <c r="AL18" i="68"/>
  <c r="O18" i="68"/>
  <c r="W18" i="68"/>
  <c r="AE18" i="68"/>
  <c r="AM18" i="68"/>
  <c r="H18" i="68"/>
  <c r="P18" i="68"/>
  <c r="X18" i="68"/>
  <c r="AF18" i="68"/>
  <c r="AN18" i="68"/>
  <c r="I18" i="68"/>
  <c r="Q18" i="68"/>
  <c r="Y18" i="68"/>
  <c r="AG18" i="68"/>
  <c r="AO18" i="68"/>
  <c r="J18" i="68"/>
  <c r="R18" i="68"/>
  <c r="Z18" i="68"/>
  <c r="AH18" i="68"/>
  <c r="AP18" i="68"/>
  <c r="K18" i="68"/>
  <c r="S18" i="68"/>
  <c r="AA18" i="68"/>
  <c r="AI18" i="68"/>
  <c r="AQ18" i="68"/>
  <c r="L18" i="68"/>
  <c r="T18" i="68"/>
  <c r="AB18" i="68"/>
  <c r="G18" i="68"/>
  <c r="AJ18" i="68"/>
  <c r="AR18" i="68"/>
  <c r="K19" i="69"/>
  <c r="S19" i="69"/>
  <c r="AA19" i="69"/>
  <c r="AI19" i="69"/>
  <c r="AQ19" i="69"/>
  <c r="L19" i="69"/>
  <c r="T19" i="69"/>
  <c r="AB19" i="69"/>
  <c r="AJ19" i="69"/>
  <c r="AR19" i="69"/>
  <c r="G19" i="69"/>
  <c r="M19" i="69"/>
  <c r="U19" i="69"/>
  <c r="AC19" i="69"/>
  <c r="AK19" i="69"/>
  <c r="N19" i="69"/>
  <c r="V19" i="69"/>
  <c r="AD19" i="69"/>
  <c r="AL19" i="69"/>
  <c r="O19" i="69"/>
  <c r="W19" i="69"/>
  <c r="AE19" i="69"/>
  <c r="AM19" i="69"/>
  <c r="H19" i="69"/>
  <c r="P19" i="69"/>
  <c r="X19" i="69"/>
  <c r="AF19" i="69"/>
  <c r="AN19" i="69"/>
  <c r="I19" i="69"/>
  <c r="Q19" i="69"/>
  <c r="Y19" i="69"/>
  <c r="AG19" i="69"/>
  <c r="AO19" i="69"/>
  <c r="J19" i="69"/>
  <c r="R19" i="69"/>
  <c r="Z19" i="69"/>
  <c r="AH19" i="69"/>
  <c r="AP19" i="69"/>
  <c r="H17" i="77"/>
  <c r="P17" i="77"/>
  <c r="X17" i="77"/>
  <c r="AF17" i="77"/>
  <c r="AN17" i="77"/>
  <c r="I17" i="77"/>
  <c r="Q17" i="77"/>
  <c r="Y17" i="77"/>
  <c r="AG17" i="77"/>
  <c r="AO17" i="77"/>
  <c r="J17" i="77"/>
  <c r="R17" i="77"/>
  <c r="Z17" i="77"/>
  <c r="AH17" i="77"/>
  <c r="AP17" i="77"/>
  <c r="K17" i="77"/>
  <c r="S17" i="77"/>
  <c r="AA17" i="77"/>
  <c r="AI17" i="77"/>
  <c r="AQ17" i="77"/>
  <c r="L17" i="77"/>
  <c r="T17" i="77"/>
  <c r="AB17" i="77"/>
  <c r="AJ17" i="77"/>
  <c r="AR17" i="77"/>
  <c r="M17" i="77"/>
  <c r="U17" i="77"/>
  <c r="AC17" i="77"/>
  <c r="AK17" i="77"/>
  <c r="N17" i="77"/>
  <c r="G17" i="77"/>
  <c r="O17" i="77"/>
  <c r="V17" i="77"/>
  <c r="W17" i="77"/>
  <c r="AD17" i="77"/>
  <c r="AM17" i="77"/>
  <c r="AE17" i="77"/>
  <c r="AL17" i="77"/>
  <c r="L21" i="77"/>
  <c r="T21" i="77"/>
  <c r="AB21" i="77"/>
  <c r="AJ21" i="77"/>
  <c r="AR21" i="77"/>
  <c r="M21" i="77"/>
  <c r="U21" i="77"/>
  <c r="AC21" i="77"/>
  <c r="AK21" i="77"/>
  <c r="N21" i="77"/>
  <c r="V21" i="77"/>
  <c r="AD21" i="77"/>
  <c r="AL21" i="77"/>
  <c r="O21" i="77"/>
  <c r="W21" i="77"/>
  <c r="AE21" i="77"/>
  <c r="AM21" i="77"/>
  <c r="H21" i="77"/>
  <c r="P21" i="77"/>
  <c r="X21" i="77"/>
  <c r="AF21" i="77"/>
  <c r="AN21" i="77"/>
  <c r="I21" i="77"/>
  <c r="Q21" i="77"/>
  <c r="Y21" i="77"/>
  <c r="AG21" i="77"/>
  <c r="AO21" i="77"/>
  <c r="Z21" i="77"/>
  <c r="AA21" i="77"/>
  <c r="AH21" i="77"/>
  <c r="AI21" i="77"/>
  <c r="J21" i="77"/>
  <c r="AP21" i="77"/>
  <c r="G21" i="77"/>
  <c r="S21" i="77"/>
  <c r="AQ21" i="77"/>
  <c r="K21" i="77"/>
  <c r="R21" i="77"/>
  <c r="L13" i="77"/>
  <c r="T13" i="77"/>
  <c r="AB13" i="77"/>
  <c r="AJ13" i="77"/>
  <c r="AR13" i="77"/>
  <c r="M13" i="77"/>
  <c r="U13" i="77"/>
  <c r="AC13" i="77"/>
  <c r="AK13" i="77"/>
  <c r="N13" i="77"/>
  <c r="V13" i="77"/>
  <c r="AD13" i="77"/>
  <c r="AL13" i="77"/>
  <c r="O13" i="77"/>
  <c r="W13" i="77"/>
  <c r="AE13" i="77"/>
  <c r="AM13" i="77"/>
  <c r="H13" i="77"/>
  <c r="P13" i="77"/>
  <c r="X13" i="77"/>
  <c r="AF13" i="77"/>
  <c r="AN13" i="77"/>
  <c r="I13" i="77"/>
  <c r="Q13" i="77"/>
  <c r="Y13" i="77"/>
  <c r="AG13" i="77"/>
  <c r="AO13" i="77"/>
  <c r="AH13" i="77"/>
  <c r="AI13" i="77"/>
  <c r="J13" i="77"/>
  <c r="AP13" i="77"/>
  <c r="K13" i="77"/>
  <c r="AQ13" i="77"/>
  <c r="R13" i="77"/>
  <c r="G13" i="77"/>
  <c r="AA13" i="77"/>
  <c r="S13" i="77"/>
  <c r="Z13" i="77"/>
  <c r="N27" i="73"/>
  <c r="V27" i="73"/>
  <c r="AD27" i="73"/>
  <c r="AL27" i="73"/>
  <c r="O27" i="73"/>
  <c r="W27" i="73"/>
  <c r="AE27" i="73"/>
  <c r="AM27" i="73"/>
  <c r="H27" i="73"/>
  <c r="P27" i="73"/>
  <c r="X27" i="73"/>
  <c r="AF27" i="73"/>
  <c r="AN27" i="73"/>
  <c r="I27" i="73"/>
  <c r="Q27" i="73"/>
  <c r="Y27" i="73"/>
  <c r="AG27" i="73"/>
  <c r="AO27" i="73"/>
  <c r="J27" i="73"/>
  <c r="R27" i="73"/>
  <c r="Z27" i="73"/>
  <c r="AH27" i="73"/>
  <c r="AP27" i="73"/>
  <c r="K27" i="73"/>
  <c r="S27" i="73"/>
  <c r="AA27" i="73"/>
  <c r="AI27" i="73"/>
  <c r="AQ27" i="73"/>
  <c r="L27" i="73"/>
  <c r="AR27" i="73"/>
  <c r="M27" i="73"/>
  <c r="T27" i="73"/>
  <c r="U27" i="73"/>
  <c r="AB27" i="73"/>
  <c r="AC27" i="73"/>
  <c r="AJ27" i="73"/>
  <c r="G27" i="73"/>
  <c r="AK27" i="73"/>
  <c r="H9" i="73"/>
  <c r="P9" i="73"/>
  <c r="X9" i="73"/>
  <c r="AF9" i="73"/>
  <c r="AN9" i="73"/>
  <c r="I9" i="73"/>
  <c r="Q9" i="73"/>
  <c r="Y9" i="73"/>
  <c r="AG9" i="73"/>
  <c r="AO9" i="73"/>
  <c r="J9" i="73"/>
  <c r="R9" i="73"/>
  <c r="Z9" i="73"/>
  <c r="AH9" i="73"/>
  <c r="AP9" i="73"/>
  <c r="K9" i="73"/>
  <c r="S9" i="73"/>
  <c r="AA9" i="73"/>
  <c r="AI9" i="73"/>
  <c r="AQ9" i="73"/>
  <c r="L9" i="73"/>
  <c r="T9" i="73"/>
  <c r="AB9" i="73"/>
  <c r="AJ9" i="73"/>
  <c r="AR9" i="73"/>
  <c r="G9" i="73"/>
  <c r="M9" i="73"/>
  <c r="U9" i="73"/>
  <c r="AC9" i="73"/>
  <c r="AK9" i="73"/>
  <c r="N9" i="73"/>
  <c r="AL9" i="73"/>
  <c r="AM9" i="73"/>
  <c r="O9" i="73"/>
  <c r="V9" i="73"/>
  <c r="W9" i="73"/>
  <c r="AD9" i="73"/>
  <c r="AE9" i="73"/>
  <c r="O14" i="73"/>
  <c r="W14" i="73"/>
  <c r="AE14" i="73"/>
  <c r="AM14" i="73"/>
  <c r="H14" i="73"/>
  <c r="P14" i="73"/>
  <c r="X14" i="73"/>
  <c r="AF14" i="73"/>
  <c r="AN14" i="73"/>
  <c r="G14" i="73"/>
  <c r="I14" i="73"/>
  <c r="Q14" i="73"/>
  <c r="Y14" i="73"/>
  <c r="AG14" i="73"/>
  <c r="AO14" i="73"/>
  <c r="J14" i="73"/>
  <c r="R14" i="73"/>
  <c r="Z14" i="73"/>
  <c r="AH14" i="73"/>
  <c r="AP14" i="73"/>
  <c r="K14" i="73"/>
  <c r="S14" i="73"/>
  <c r="AA14" i="73"/>
  <c r="AI14" i="73"/>
  <c r="AQ14" i="73"/>
  <c r="L14" i="73"/>
  <c r="T14" i="73"/>
  <c r="AB14" i="73"/>
  <c r="AJ14" i="73"/>
  <c r="AR14" i="73"/>
  <c r="M14" i="73"/>
  <c r="N14" i="73"/>
  <c r="U14" i="73"/>
  <c r="V14" i="73"/>
  <c r="AC14" i="73"/>
  <c r="AD14" i="73"/>
  <c r="AK14" i="73"/>
  <c r="AL14" i="73"/>
  <c r="K4" i="73"/>
  <c r="S4" i="73"/>
  <c r="AA4" i="73"/>
  <c r="AI4" i="73"/>
  <c r="AQ4" i="73"/>
  <c r="L4" i="73"/>
  <c r="N4" i="73"/>
  <c r="V4" i="73"/>
  <c r="AD4" i="73"/>
  <c r="O4" i="73"/>
  <c r="J4" i="73"/>
  <c r="T4" i="73"/>
  <c r="AE4" i="73"/>
  <c r="AN4" i="73"/>
  <c r="U4" i="73"/>
  <c r="AF4" i="73"/>
  <c r="AO4" i="73"/>
  <c r="H4" i="73"/>
  <c r="W4" i="73"/>
  <c r="AG4" i="73"/>
  <c r="AP4" i="73"/>
  <c r="I4" i="73"/>
  <c r="X4" i="73"/>
  <c r="AH4" i="73"/>
  <c r="AR4" i="73"/>
  <c r="M4" i="73"/>
  <c r="Y4" i="73"/>
  <c r="AJ4" i="73"/>
  <c r="P4" i="73"/>
  <c r="Z4" i="73"/>
  <c r="AK4" i="73"/>
  <c r="Q4" i="73"/>
  <c r="AB4" i="73"/>
  <c r="AL4" i="73"/>
  <c r="G4" i="73"/>
  <c r="R4" i="73"/>
  <c r="AC4" i="73"/>
  <c r="AM4" i="73"/>
  <c r="J26" i="75"/>
  <c r="R26" i="75"/>
  <c r="Z26" i="75"/>
  <c r="AH26" i="75"/>
  <c r="AP26" i="75"/>
  <c r="L26" i="75"/>
  <c r="T26" i="75"/>
  <c r="AB26" i="75"/>
  <c r="AJ26" i="75"/>
  <c r="AR26" i="75"/>
  <c r="M26" i="75"/>
  <c r="U26" i="75"/>
  <c r="AC26" i="75"/>
  <c r="AK26" i="75"/>
  <c r="N26" i="75"/>
  <c r="V26" i="75"/>
  <c r="AD26" i="75"/>
  <c r="AL26" i="75"/>
  <c r="I26" i="75"/>
  <c r="Y26" i="75"/>
  <c r="AO26" i="75"/>
  <c r="K26" i="75"/>
  <c r="AA26" i="75"/>
  <c r="AQ26" i="75"/>
  <c r="O26" i="75"/>
  <c r="AE26" i="75"/>
  <c r="P26" i="75"/>
  <c r="AF26" i="75"/>
  <c r="Q26" i="75"/>
  <c r="AG26" i="75"/>
  <c r="S26" i="75"/>
  <c r="AI26" i="75"/>
  <c r="W26" i="75"/>
  <c r="AM26" i="75"/>
  <c r="AN26" i="75"/>
  <c r="G26" i="75"/>
  <c r="H26" i="75"/>
  <c r="X26" i="75"/>
  <c r="J18" i="75"/>
  <c r="R18" i="75"/>
  <c r="Z18" i="75"/>
  <c r="AH18" i="75"/>
  <c r="AP18" i="75"/>
  <c r="L18" i="75"/>
  <c r="T18" i="75"/>
  <c r="AB18" i="75"/>
  <c r="AJ18" i="75"/>
  <c r="AR18" i="75"/>
  <c r="M18" i="75"/>
  <c r="U18" i="75"/>
  <c r="AC18" i="75"/>
  <c r="AK18" i="75"/>
  <c r="N18" i="75"/>
  <c r="V18" i="75"/>
  <c r="AD18" i="75"/>
  <c r="AL18" i="75"/>
  <c r="Q18" i="75"/>
  <c r="AG18" i="75"/>
  <c r="S18" i="75"/>
  <c r="AI18" i="75"/>
  <c r="W18" i="75"/>
  <c r="AM18" i="75"/>
  <c r="H18" i="75"/>
  <c r="X18" i="75"/>
  <c r="AN18" i="75"/>
  <c r="G18" i="75"/>
  <c r="I18" i="75"/>
  <c r="Y18" i="75"/>
  <c r="AO18" i="75"/>
  <c r="K18" i="75"/>
  <c r="AA18" i="75"/>
  <c r="AQ18" i="75"/>
  <c r="O18" i="75"/>
  <c r="AE18" i="75"/>
  <c r="P18" i="75"/>
  <c r="AF18" i="75"/>
  <c r="K13" i="75"/>
  <c r="S13" i="75"/>
  <c r="AA13" i="75"/>
  <c r="AI13" i="75"/>
  <c r="AQ13" i="75"/>
  <c r="M13" i="75"/>
  <c r="U13" i="75"/>
  <c r="AC13" i="75"/>
  <c r="AK13" i="75"/>
  <c r="G13" i="75"/>
  <c r="N13" i="75"/>
  <c r="V13" i="75"/>
  <c r="AD13" i="75"/>
  <c r="AL13" i="75"/>
  <c r="O13" i="75"/>
  <c r="W13" i="75"/>
  <c r="AE13" i="75"/>
  <c r="AM13" i="75"/>
  <c r="J13" i="75"/>
  <c r="Z13" i="75"/>
  <c r="AP13" i="75"/>
  <c r="L13" i="75"/>
  <c r="AB13" i="75"/>
  <c r="AR13" i="75"/>
  <c r="P13" i="75"/>
  <c r="AF13" i="75"/>
  <c r="Q13" i="75"/>
  <c r="AG13" i="75"/>
  <c r="R13" i="75"/>
  <c r="AH13" i="75"/>
  <c r="T13" i="75"/>
  <c r="AJ13" i="75"/>
  <c r="H13" i="75"/>
  <c r="X13" i="75"/>
  <c r="AN13" i="75"/>
  <c r="I13" i="75"/>
  <c r="Y13" i="75"/>
  <c r="AO13" i="75"/>
  <c r="K27" i="76"/>
  <c r="S27" i="76"/>
  <c r="AA27" i="76"/>
  <c r="AI27" i="76"/>
  <c r="AQ27" i="76"/>
  <c r="L27" i="76"/>
  <c r="T27" i="76"/>
  <c r="AB27" i="76"/>
  <c r="AJ27" i="76"/>
  <c r="AR27" i="76"/>
  <c r="G27" i="76"/>
  <c r="M27" i="76"/>
  <c r="U27" i="76"/>
  <c r="AC27" i="76"/>
  <c r="AK27" i="76"/>
  <c r="N27" i="76"/>
  <c r="V27" i="76"/>
  <c r="AD27" i="76"/>
  <c r="AL27" i="76"/>
  <c r="O27" i="76"/>
  <c r="W27" i="76"/>
  <c r="AE27" i="76"/>
  <c r="AM27" i="76"/>
  <c r="H27" i="76"/>
  <c r="P27" i="76"/>
  <c r="X27" i="76"/>
  <c r="AF27" i="76"/>
  <c r="AN27" i="76"/>
  <c r="I27" i="76"/>
  <c r="Q27" i="76"/>
  <c r="Y27" i="76"/>
  <c r="AG27" i="76"/>
  <c r="AO27" i="76"/>
  <c r="J27" i="76"/>
  <c r="R27" i="76"/>
  <c r="Z27" i="76"/>
  <c r="AH27" i="76"/>
  <c r="AP27" i="76"/>
  <c r="K12" i="76"/>
  <c r="S12" i="76"/>
  <c r="AA12" i="76"/>
  <c r="AI12" i="76"/>
  <c r="AQ12" i="76"/>
  <c r="M12" i="76"/>
  <c r="U12" i="76"/>
  <c r="AC12" i="76"/>
  <c r="AK12" i="76"/>
  <c r="N12" i="76"/>
  <c r="V12" i="76"/>
  <c r="AD12" i="76"/>
  <c r="AL12" i="76"/>
  <c r="H12" i="76"/>
  <c r="P12" i="76"/>
  <c r="X12" i="76"/>
  <c r="AF12" i="76"/>
  <c r="AN12" i="76"/>
  <c r="I12" i="76"/>
  <c r="Q12" i="76"/>
  <c r="Y12" i="76"/>
  <c r="AG12" i="76"/>
  <c r="AO12" i="76"/>
  <c r="W12" i="76"/>
  <c r="AR12" i="76"/>
  <c r="Z12" i="76"/>
  <c r="AB12" i="76"/>
  <c r="G12" i="76"/>
  <c r="J12" i="76"/>
  <c r="AE12" i="76"/>
  <c r="L12" i="76"/>
  <c r="AH12" i="76"/>
  <c r="O12" i="76"/>
  <c r="AJ12" i="76"/>
  <c r="R12" i="76"/>
  <c r="AM12" i="76"/>
  <c r="AP12" i="76"/>
  <c r="T12" i="76"/>
  <c r="O23" i="76"/>
  <c r="W23" i="76"/>
  <c r="AE23" i="76"/>
  <c r="AM23" i="76"/>
  <c r="H23" i="76"/>
  <c r="P23" i="76"/>
  <c r="X23" i="76"/>
  <c r="AF23" i="76"/>
  <c r="AN23" i="76"/>
  <c r="I23" i="76"/>
  <c r="Q23" i="76"/>
  <c r="Y23" i="76"/>
  <c r="AG23" i="76"/>
  <c r="AO23" i="76"/>
  <c r="J23" i="76"/>
  <c r="R23" i="76"/>
  <c r="Z23" i="76"/>
  <c r="AH23" i="76"/>
  <c r="AP23" i="76"/>
  <c r="K23" i="76"/>
  <c r="S23" i="76"/>
  <c r="AA23" i="76"/>
  <c r="AI23" i="76"/>
  <c r="AQ23" i="76"/>
  <c r="L23" i="76"/>
  <c r="T23" i="76"/>
  <c r="AB23" i="76"/>
  <c r="AJ23" i="76"/>
  <c r="AR23" i="76"/>
  <c r="G23" i="76"/>
  <c r="M23" i="76"/>
  <c r="U23" i="76"/>
  <c r="AC23" i="76"/>
  <c r="AK23" i="76"/>
  <c r="V23" i="76"/>
  <c r="AD23" i="76"/>
  <c r="AL23" i="76"/>
  <c r="N23" i="76"/>
  <c r="O8" i="76"/>
  <c r="W8" i="76"/>
  <c r="AE8" i="76"/>
  <c r="AM8" i="76"/>
  <c r="I8" i="76"/>
  <c r="Q8" i="76"/>
  <c r="Y8" i="76"/>
  <c r="AG8" i="76"/>
  <c r="AO8" i="76"/>
  <c r="J8" i="76"/>
  <c r="R8" i="76"/>
  <c r="Z8" i="76"/>
  <c r="AH8" i="76"/>
  <c r="AP8" i="76"/>
  <c r="L8" i="76"/>
  <c r="T8" i="76"/>
  <c r="AB8" i="76"/>
  <c r="AJ8" i="76"/>
  <c r="AR8" i="76"/>
  <c r="M8" i="76"/>
  <c r="U8" i="76"/>
  <c r="AC8" i="76"/>
  <c r="AK8" i="76"/>
  <c r="V8" i="76"/>
  <c r="AQ8" i="76"/>
  <c r="X8" i="76"/>
  <c r="AA8" i="76"/>
  <c r="H8" i="76"/>
  <c r="AD8" i="76"/>
  <c r="K8" i="76"/>
  <c r="AF8" i="76"/>
  <c r="N8" i="76"/>
  <c r="AI8" i="76"/>
  <c r="P8" i="76"/>
  <c r="AL8" i="76"/>
  <c r="G8" i="76"/>
  <c r="S8" i="76"/>
  <c r="AN8" i="76"/>
  <c r="I15" i="74"/>
  <c r="Q15" i="74"/>
  <c r="Y15" i="74"/>
  <c r="AG15" i="74"/>
  <c r="AO15" i="74"/>
  <c r="J15" i="74"/>
  <c r="R15" i="74"/>
  <c r="Z15" i="74"/>
  <c r="AH15" i="74"/>
  <c r="AP15" i="74"/>
  <c r="K15" i="74"/>
  <c r="S15" i="74"/>
  <c r="AA15" i="74"/>
  <c r="AI15" i="74"/>
  <c r="AQ15" i="74"/>
  <c r="L15" i="74"/>
  <c r="T15" i="74"/>
  <c r="AB15" i="74"/>
  <c r="AJ15" i="74"/>
  <c r="AR15" i="74"/>
  <c r="M15" i="74"/>
  <c r="U15" i="74"/>
  <c r="AC15" i="74"/>
  <c r="AK15" i="74"/>
  <c r="H15" i="74"/>
  <c r="P15" i="74"/>
  <c r="X15" i="74"/>
  <c r="AF15" i="74"/>
  <c r="AN15" i="74"/>
  <c r="AL15" i="74"/>
  <c r="AM15" i="74"/>
  <c r="N15" i="74"/>
  <c r="G15" i="74"/>
  <c r="O15" i="74"/>
  <c r="V15" i="74"/>
  <c r="W15" i="74"/>
  <c r="AE15" i="74"/>
  <c r="AD15" i="74"/>
  <c r="I7" i="74"/>
  <c r="Q7" i="74"/>
  <c r="Y7" i="74"/>
  <c r="AG7" i="74"/>
  <c r="AO7" i="74"/>
  <c r="J7" i="74"/>
  <c r="R7" i="74"/>
  <c r="Z7" i="74"/>
  <c r="AH7" i="74"/>
  <c r="AP7" i="74"/>
  <c r="K7" i="74"/>
  <c r="S7" i="74"/>
  <c r="AA7" i="74"/>
  <c r="AI7" i="74"/>
  <c r="AQ7" i="74"/>
  <c r="L7" i="74"/>
  <c r="T7" i="74"/>
  <c r="AB7" i="74"/>
  <c r="AJ7" i="74"/>
  <c r="AR7" i="74"/>
  <c r="M7" i="74"/>
  <c r="U7" i="74"/>
  <c r="AC7" i="74"/>
  <c r="AK7" i="74"/>
  <c r="H7" i="74"/>
  <c r="P7" i="74"/>
  <c r="X7" i="74"/>
  <c r="AF7" i="74"/>
  <c r="AN7" i="74"/>
  <c r="N7" i="74"/>
  <c r="O7" i="74"/>
  <c r="V7" i="74"/>
  <c r="G7" i="74"/>
  <c r="W7" i="74"/>
  <c r="AD7" i="74"/>
  <c r="AE7" i="74"/>
  <c r="AL7" i="74"/>
  <c r="AM7" i="74"/>
  <c r="J18" i="74"/>
  <c r="R18" i="74"/>
  <c r="Z18" i="74"/>
  <c r="AH18" i="74"/>
  <c r="AP18" i="74"/>
  <c r="K18" i="74"/>
  <c r="S18" i="74"/>
  <c r="AA18" i="74"/>
  <c r="AI18" i="74"/>
  <c r="AQ18" i="74"/>
  <c r="L18" i="74"/>
  <c r="T18" i="74"/>
  <c r="AB18" i="74"/>
  <c r="AJ18" i="74"/>
  <c r="AR18" i="74"/>
  <c r="M18" i="74"/>
  <c r="U18" i="74"/>
  <c r="AC18" i="74"/>
  <c r="AK18" i="74"/>
  <c r="N18" i="74"/>
  <c r="V18" i="74"/>
  <c r="AD18" i="74"/>
  <c r="AL18" i="74"/>
  <c r="I18" i="74"/>
  <c r="Q18" i="74"/>
  <c r="Y18" i="74"/>
  <c r="AG18" i="74"/>
  <c r="AO18" i="74"/>
  <c r="W18" i="74"/>
  <c r="X18" i="74"/>
  <c r="AE18" i="74"/>
  <c r="AF18" i="74"/>
  <c r="AM18" i="74"/>
  <c r="H18" i="74"/>
  <c r="AN18" i="74"/>
  <c r="G18" i="74"/>
  <c r="O18" i="74"/>
  <c r="P18" i="74"/>
  <c r="H20" i="72"/>
  <c r="P20" i="72"/>
  <c r="X20" i="72"/>
  <c r="AF20" i="72"/>
  <c r="AN20" i="72"/>
  <c r="G20" i="72"/>
  <c r="I20" i="72"/>
  <c r="Q20" i="72"/>
  <c r="Y20" i="72"/>
  <c r="AG20" i="72"/>
  <c r="AO20" i="72"/>
  <c r="J20" i="72"/>
  <c r="R20" i="72"/>
  <c r="Z20" i="72"/>
  <c r="AH20" i="72"/>
  <c r="AP20" i="72"/>
  <c r="K20" i="72"/>
  <c r="S20" i="72"/>
  <c r="AA20" i="72"/>
  <c r="AI20" i="72"/>
  <c r="AQ20" i="72"/>
  <c r="L20" i="72"/>
  <c r="T20" i="72"/>
  <c r="AB20" i="72"/>
  <c r="AJ20" i="72"/>
  <c r="AR20" i="72"/>
  <c r="M20" i="72"/>
  <c r="U20" i="72"/>
  <c r="AC20" i="72"/>
  <c r="AK20" i="72"/>
  <c r="N20" i="72"/>
  <c r="V20" i="72"/>
  <c r="AD20" i="72"/>
  <c r="AL20" i="72"/>
  <c r="W20" i="72"/>
  <c r="AE20" i="72"/>
  <c r="AM20" i="72"/>
  <c r="O20" i="72"/>
  <c r="N6" i="72"/>
  <c r="V6" i="72"/>
  <c r="AD6" i="72"/>
  <c r="AL6" i="72"/>
  <c r="O6" i="72"/>
  <c r="W6" i="72"/>
  <c r="AE6" i="72"/>
  <c r="AM6" i="72"/>
  <c r="H6" i="72"/>
  <c r="P6" i="72"/>
  <c r="X6" i="72"/>
  <c r="AF6" i="72"/>
  <c r="AN6" i="72"/>
  <c r="I6" i="72"/>
  <c r="Q6" i="72"/>
  <c r="Y6" i="72"/>
  <c r="AG6" i="72"/>
  <c r="AO6" i="72"/>
  <c r="J6" i="72"/>
  <c r="R6" i="72"/>
  <c r="Z6" i="72"/>
  <c r="AH6" i="72"/>
  <c r="AP6" i="72"/>
  <c r="K6" i="72"/>
  <c r="S6" i="72"/>
  <c r="AA6" i="72"/>
  <c r="AI6" i="72"/>
  <c r="AQ6" i="72"/>
  <c r="AJ6" i="72"/>
  <c r="AK6" i="72"/>
  <c r="L6" i="72"/>
  <c r="AR6" i="72"/>
  <c r="G6" i="72"/>
  <c r="M6" i="72"/>
  <c r="T6" i="72"/>
  <c r="U6" i="72"/>
  <c r="AB6" i="72"/>
  <c r="AC6" i="72"/>
  <c r="L16" i="72"/>
  <c r="T16" i="72"/>
  <c r="AB16" i="72"/>
  <c r="AJ16" i="72"/>
  <c r="AR16" i="72"/>
  <c r="M16" i="72"/>
  <c r="U16" i="72"/>
  <c r="AC16" i="72"/>
  <c r="AK16" i="72"/>
  <c r="N16" i="72"/>
  <c r="V16" i="72"/>
  <c r="AD16" i="72"/>
  <c r="AL16" i="72"/>
  <c r="O16" i="72"/>
  <c r="W16" i="72"/>
  <c r="AE16" i="72"/>
  <c r="AM16" i="72"/>
  <c r="H16" i="72"/>
  <c r="P16" i="72"/>
  <c r="X16" i="72"/>
  <c r="AF16" i="72"/>
  <c r="AN16" i="72"/>
  <c r="G16" i="72"/>
  <c r="I16" i="72"/>
  <c r="Q16" i="72"/>
  <c r="Y16" i="72"/>
  <c r="AG16" i="72"/>
  <c r="AO16" i="72"/>
  <c r="J16" i="72"/>
  <c r="R16" i="72"/>
  <c r="Z16" i="72"/>
  <c r="AH16" i="72"/>
  <c r="AP16" i="72"/>
  <c r="AQ16" i="72"/>
  <c r="K16" i="72"/>
  <c r="S16" i="72"/>
  <c r="AA16" i="72"/>
  <c r="AI16" i="72"/>
  <c r="H3" i="68"/>
  <c r="P3" i="68"/>
  <c r="X3" i="68"/>
  <c r="AF3" i="68"/>
  <c r="AN3" i="68"/>
  <c r="I3" i="68"/>
  <c r="Q3" i="68"/>
  <c r="Y3" i="68"/>
  <c r="AG3" i="68"/>
  <c r="AO3" i="68"/>
  <c r="J3" i="68"/>
  <c r="R3" i="68"/>
  <c r="Z3" i="68"/>
  <c r="AH3" i="68"/>
  <c r="AP3" i="68"/>
  <c r="K3" i="68"/>
  <c r="S3" i="68"/>
  <c r="AA3" i="68"/>
  <c r="AI3" i="68"/>
  <c r="AQ3" i="68"/>
  <c r="L3" i="68"/>
  <c r="T3" i="68"/>
  <c r="AB3" i="68"/>
  <c r="AJ3" i="68"/>
  <c r="AR3" i="68"/>
  <c r="M3" i="68"/>
  <c r="U3" i="68"/>
  <c r="AC3" i="68"/>
  <c r="AK3" i="68"/>
  <c r="N3" i="68"/>
  <c r="V3" i="68"/>
  <c r="AD3" i="68"/>
  <c r="AL3" i="68"/>
  <c r="AE3" i="68"/>
  <c r="AM3" i="68"/>
  <c r="O3" i="68"/>
  <c r="W3" i="68"/>
  <c r="G3" i="68"/>
  <c r="K20" i="68"/>
  <c r="S20" i="68"/>
  <c r="AA20" i="68"/>
  <c r="AI20" i="68"/>
  <c r="AQ20" i="68"/>
  <c r="L20" i="68"/>
  <c r="T20" i="68"/>
  <c r="AB20" i="68"/>
  <c r="AJ20" i="68"/>
  <c r="AR20" i="68"/>
  <c r="M20" i="68"/>
  <c r="U20" i="68"/>
  <c r="AC20" i="68"/>
  <c r="AK20" i="68"/>
  <c r="N20" i="68"/>
  <c r="V20" i="68"/>
  <c r="AD20" i="68"/>
  <c r="AL20" i="68"/>
  <c r="O20" i="68"/>
  <c r="W20" i="68"/>
  <c r="AE20" i="68"/>
  <c r="AM20" i="68"/>
  <c r="H20" i="68"/>
  <c r="P20" i="68"/>
  <c r="X20" i="68"/>
  <c r="AF20" i="68"/>
  <c r="AN20" i="68"/>
  <c r="I20" i="68"/>
  <c r="Q20" i="68"/>
  <c r="Y20" i="68"/>
  <c r="AG20" i="68"/>
  <c r="AO20" i="68"/>
  <c r="AP20" i="68"/>
  <c r="J20" i="68"/>
  <c r="R20" i="68"/>
  <c r="Z20" i="68"/>
  <c r="AH20" i="68"/>
  <c r="G20" i="68"/>
  <c r="N5" i="68"/>
  <c r="V5" i="68"/>
  <c r="AD5" i="68"/>
  <c r="AL5" i="68"/>
  <c r="O5" i="68"/>
  <c r="W5" i="68"/>
  <c r="AE5" i="68"/>
  <c r="AM5" i="68"/>
  <c r="H5" i="68"/>
  <c r="P5" i="68"/>
  <c r="X5" i="68"/>
  <c r="AF5" i="68"/>
  <c r="AN5" i="68"/>
  <c r="I5" i="68"/>
  <c r="Q5" i="68"/>
  <c r="Y5" i="68"/>
  <c r="AG5" i="68"/>
  <c r="AO5" i="68"/>
  <c r="J5" i="68"/>
  <c r="R5" i="68"/>
  <c r="Z5" i="68"/>
  <c r="AH5" i="68"/>
  <c r="AP5" i="68"/>
  <c r="K5" i="68"/>
  <c r="S5" i="68"/>
  <c r="AA5" i="68"/>
  <c r="AI5" i="68"/>
  <c r="AQ5" i="68"/>
  <c r="L5" i="68"/>
  <c r="T5" i="68"/>
  <c r="AB5" i="68"/>
  <c r="AJ5" i="68"/>
  <c r="AR5" i="68"/>
  <c r="U5" i="68"/>
  <c r="G5" i="68"/>
  <c r="AC5" i="68"/>
  <c r="AK5" i="68"/>
  <c r="M5" i="68"/>
  <c r="I21" i="69"/>
  <c r="Q21" i="69"/>
  <c r="Y21" i="69"/>
  <c r="AG21" i="69"/>
  <c r="AO21" i="69"/>
  <c r="J21" i="69"/>
  <c r="R21" i="69"/>
  <c r="Z21" i="69"/>
  <c r="AH21" i="69"/>
  <c r="AP21" i="69"/>
  <c r="K21" i="69"/>
  <c r="S21" i="69"/>
  <c r="AA21" i="69"/>
  <c r="AI21" i="69"/>
  <c r="AQ21" i="69"/>
  <c r="L21" i="69"/>
  <c r="T21" i="69"/>
  <c r="AB21" i="69"/>
  <c r="AJ21" i="69"/>
  <c r="AR21" i="69"/>
  <c r="G21" i="69"/>
  <c r="M21" i="69"/>
  <c r="U21" i="69"/>
  <c r="AC21" i="69"/>
  <c r="AK21" i="69"/>
  <c r="N21" i="69"/>
  <c r="V21" i="69"/>
  <c r="AD21" i="69"/>
  <c r="AL21" i="69"/>
  <c r="O21" i="69"/>
  <c r="W21" i="69"/>
  <c r="AE21" i="69"/>
  <c r="AM21" i="69"/>
  <c r="AN21" i="69"/>
  <c r="H21" i="69"/>
  <c r="P21" i="69"/>
  <c r="X21" i="69"/>
  <c r="AF21" i="69"/>
  <c r="I13" i="69"/>
  <c r="Q13" i="69"/>
  <c r="Y13" i="69"/>
  <c r="AG13" i="69"/>
  <c r="AO13" i="69"/>
  <c r="J13" i="69"/>
  <c r="R13" i="69"/>
  <c r="Z13" i="69"/>
  <c r="AH13" i="69"/>
  <c r="AP13" i="69"/>
  <c r="K13" i="69"/>
  <c r="S13" i="69"/>
  <c r="AA13" i="69"/>
  <c r="AI13" i="69"/>
  <c r="AQ13" i="69"/>
  <c r="L13" i="69"/>
  <c r="T13" i="69"/>
  <c r="AB13" i="69"/>
  <c r="AJ13" i="69"/>
  <c r="AR13" i="69"/>
  <c r="G13" i="69"/>
  <c r="M13" i="69"/>
  <c r="U13" i="69"/>
  <c r="AC13" i="69"/>
  <c r="AK13" i="69"/>
  <c r="N13" i="69"/>
  <c r="V13" i="69"/>
  <c r="AD13" i="69"/>
  <c r="AL13" i="69"/>
  <c r="O13" i="69"/>
  <c r="W13" i="69"/>
  <c r="AE13" i="69"/>
  <c r="AM13" i="69"/>
  <c r="P13" i="69"/>
  <c r="X13" i="69"/>
  <c r="AF13" i="69"/>
  <c r="AN13" i="69"/>
  <c r="H13" i="69"/>
  <c r="K11" i="69"/>
  <c r="S11" i="69"/>
  <c r="AA11" i="69"/>
  <c r="AI11" i="69"/>
  <c r="AQ11" i="69"/>
  <c r="L11" i="69"/>
  <c r="T11" i="69"/>
  <c r="AB11" i="69"/>
  <c r="AJ11" i="69"/>
  <c r="AR11" i="69"/>
  <c r="G11" i="69"/>
  <c r="M11" i="69"/>
  <c r="U11" i="69"/>
  <c r="AC11" i="69"/>
  <c r="AK11" i="69"/>
  <c r="N11" i="69"/>
  <c r="V11" i="69"/>
  <c r="AD11" i="69"/>
  <c r="AL11" i="69"/>
  <c r="O11" i="69"/>
  <c r="W11" i="69"/>
  <c r="AE11" i="69"/>
  <c r="AM11" i="69"/>
  <c r="H11" i="69"/>
  <c r="P11" i="69"/>
  <c r="X11" i="69"/>
  <c r="AF11" i="69"/>
  <c r="AN11" i="69"/>
  <c r="I11" i="69"/>
  <c r="Q11" i="69"/>
  <c r="Y11" i="69"/>
  <c r="AG11" i="69"/>
  <c r="AO11" i="69"/>
  <c r="Z11" i="69"/>
  <c r="AH11" i="69"/>
  <c r="AP11" i="69"/>
  <c r="J11" i="69"/>
  <c r="R11" i="69"/>
  <c r="M16" i="77"/>
  <c r="U16" i="77"/>
  <c r="AC16" i="77"/>
  <c r="AK16" i="77"/>
  <c r="N16" i="77"/>
  <c r="V16" i="77"/>
  <c r="AD16" i="77"/>
  <c r="AL16" i="77"/>
  <c r="O16" i="77"/>
  <c r="W16" i="77"/>
  <c r="AE16" i="77"/>
  <c r="AM16" i="77"/>
  <c r="H16" i="77"/>
  <c r="P16" i="77"/>
  <c r="X16" i="77"/>
  <c r="AF16" i="77"/>
  <c r="AN16" i="77"/>
  <c r="I16" i="77"/>
  <c r="Q16" i="77"/>
  <c r="Y16" i="77"/>
  <c r="AG16" i="77"/>
  <c r="AO16" i="77"/>
  <c r="J16" i="77"/>
  <c r="R16" i="77"/>
  <c r="Z16" i="77"/>
  <c r="AH16" i="77"/>
  <c r="AP16" i="77"/>
  <c r="S16" i="77"/>
  <c r="T16" i="77"/>
  <c r="AA16" i="77"/>
  <c r="AB16" i="77"/>
  <c r="AI16" i="77"/>
  <c r="L16" i="77"/>
  <c r="AR16" i="77"/>
  <c r="G16" i="77"/>
  <c r="K16" i="77"/>
  <c r="AJ16" i="77"/>
  <c r="AQ16" i="77"/>
  <c r="J15" i="77"/>
  <c r="R15" i="77"/>
  <c r="Z15" i="77"/>
  <c r="AH15" i="77"/>
  <c r="AP15" i="77"/>
  <c r="K15" i="77"/>
  <c r="S15" i="77"/>
  <c r="AA15" i="77"/>
  <c r="AI15" i="77"/>
  <c r="AQ15" i="77"/>
  <c r="L15" i="77"/>
  <c r="T15" i="77"/>
  <c r="AB15" i="77"/>
  <c r="AJ15" i="77"/>
  <c r="AR15" i="77"/>
  <c r="M15" i="77"/>
  <c r="U15" i="77"/>
  <c r="AC15" i="77"/>
  <c r="AK15" i="77"/>
  <c r="N15" i="77"/>
  <c r="V15" i="77"/>
  <c r="AD15" i="77"/>
  <c r="AL15" i="77"/>
  <c r="O15" i="77"/>
  <c r="W15" i="77"/>
  <c r="AE15" i="77"/>
  <c r="AM15" i="77"/>
  <c r="X15" i="77"/>
  <c r="Y15" i="77"/>
  <c r="AF15" i="77"/>
  <c r="AG15" i="77"/>
  <c r="H15" i="77"/>
  <c r="AN15" i="77"/>
  <c r="Q15" i="77"/>
  <c r="I15" i="77"/>
  <c r="P15" i="77"/>
  <c r="G15" i="77"/>
  <c r="AO15" i="77"/>
  <c r="L25" i="77"/>
  <c r="T25" i="77"/>
  <c r="AB25" i="77"/>
  <c r="AJ25" i="77"/>
  <c r="AR25" i="77"/>
  <c r="G25" i="77"/>
  <c r="M25" i="77"/>
  <c r="U25" i="77"/>
  <c r="AC25" i="77"/>
  <c r="AK25" i="77"/>
  <c r="N25" i="77"/>
  <c r="V25" i="77"/>
  <c r="AD25" i="77"/>
  <c r="AL25" i="77"/>
  <c r="O25" i="77"/>
  <c r="W25" i="77"/>
  <c r="AE25" i="77"/>
  <c r="AM25" i="77"/>
  <c r="H25" i="77"/>
  <c r="P25" i="77"/>
  <c r="X25" i="77"/>
  <c r="AF25" i="77"/>
  <c r="AN25" i="77"/>
  <c r="K25" i="77"/>
  <c r="S25" i="77"/>
  <c r="AA25" i="77"/>
  <c r="AI25" i="77"/>
  <c r="AQ25" i="77"/>
  <c r="AG25" i="77"/>
  <c r="AH25" i="77"/>
  <c r="I25" i="77"/>
  <c r="AO25" i="77"/>
  <c r="J25" i="77"/>
  <c r="AP25" i="77"/>
  <c r="Q25" i="77"/>
  <c r="R25" i="77"/>
  <c r="Y25" i="77"/>
  <c r="Z25" i="77"/>
  <c r="K26" i="73"/>
  <c r="S26" i="73"/>
  <c r="AA26" i="73"/>
  <c r="AI26" i="73"/>
  <c r="AQ26" i="73"/>
  <c r="L26" i="73"/>
  <c r="T26" i="73"/>
  <c r="AB26" i="73"/>
  <c r="AJ26" i="73"/>
  <c r="AR26" i="73"/>
  <c r="M26" i="73"/>
  <c r="U26" i="73"/>
  <c r="AC26" i="73"/>
  <c r="AK26" i="73"/>
  <c r="N26" i="73"/>
  <c r="V26" i="73"/>
  <c r="AD26" i="73"/>
  <c r="AL26" i="73"/>
  <c r="O26" i="73"/>
  <c r="W26" i="73"/>
  <c r="AE26" i="73"/>
  <c r="AM26" i="73"/>
  <c r="H26" i="73"/>
  <c r="P26" i="73"/>
  <c r="X26" i="73"/>
  <c r="AF26" i="73"/>
  <c r="AN26" i="73"/>
  <c r="G26" i="73"/>
  <c r="Q26" i="73"/>
  <c r="R26" i="73"/>
  <c r="Y26" i="73"/>
  <c r="Z26" i="73"/>
  <c r="AG26" i="73"/>
  <c r="AH26" i="73"/>
  <c r="I26" i="73"/>
  <c r="AO26" i="73"/>
  <c r="J26" i="73"/>
  <c r="AP26" i="73"/>
  <c r="M24" i="73"/>
  <c r="U24" i="73"/>
  <c r="AC24" i="73"/>
  <c r="AK24" i="73"/>
  <c r="N24" i="73"/>
  <c r="V24" i="73"/>
  <c r="AD24" i="73"/>
  <c r="AL24" i="73"/>
  <c r="O24" i="73"/>
  <c r="W24" i="73"/>
  <c r="AE24" i="73"/>
  <c r="AM24" i="73"/>
  <c r="H24" i="73"/>
  <c r="P24" i="73"/>
  <c r="X24" i="73"/>
  <c r="AF24" i="73"/>
  <c r="AN24" i="73"/>
  <c r="G24" i="73"/>
  <c r="I24" i="73"/>
  <c r="Q24" i="73"/>
  <c r="Y24" i="73"/>
  <c r="AG24" i="73"/>
  <c r="AO24" i="73"/>
  <c r="J24" i="73"/>
  <c r="R24" i="73"/>
  <c r="Z24" i="73"/>
  <c r="AH24" i="73"/>
  <c r="AP24" i="73"/>
  <c r="AA24" i="73"/>
  <c r="AB24" i="73"/>
  <c r="AI24" i="73"/>
  <c r="AJ24" i="73"/>
  <c r="K24" i="73"/>
  <c r="AQ24" i="73"/>
  <c r="L24" i="73"/>
  <c r="AR24" i="73"/>
  <c r="S24" i="73"/>
  <c r="T24" i="73"/>
  <c r="O6" i="73"/>
  <c r="W6" i="73"/>
  <c r="AE6" i="73"/>
  <c r="AM6" i="73"/>
  <c r="H6" i="73"/>
  <c r="P6" i="73"/>
  <c r="X6" i="73"/>
  <c r="AF6" i="73"/>
  <c r="AN6" i="73"/>
  <c r="G6" i="73"/>
  <c r="I6" i="73"/>
  <c r="Q6" i="73"/>
  <c r="Y6" i="73"/>
  <c r="AG6" i="73"/>
  <c r="AO6" i="73"/>
  <c r="J6" i="73"/>
  <c r="R6" i="73"/>
  <c r="Z6" i="73"/>
  <c r="AH6" i="73"/>
  <c r="AP6" i="73"/>
  <c r="K6" i="73"/>
  <c r="S6" i="73"/>
  <c r="AA6" i="73"/>
  <c r="AI6" i="73"/>
  <c r="AQ6" i="73"/>
  <c r="L6" i="73"/>
  <c r="T6" i="73"/>
  <c r="AB6" i="73"/>
  <c r="AJ6" i="73"/>
  <c r="AR6" i="73"/>
  <c r="M6" i="73"/>
  <c r="U6" i="73"/>
  <c r="AC6" i="73"/>
  <c r="AK6" i="73"/>
  <c r="AL6" i="73"/>
  <c r="N6" i="73"/>
  <c r="V6" i="73"/>
  <c r="AD6" i="73"/>
  <c r="J10" i="75"/>
  <c r="R10" i="75"/>
  <c r="Z10" i="75"/>
  <c r="AH10" i="75"/>
  <c r="AP10" i="75"/>
  <c r="L10" i="75"/>
  <c r="T10" i="75"/>
  <c r="AB10" i="75"/>
  <c r="AJ10" i="75"/>
  <c r="AR10" i="75"/>
  <c r="M10" i="75"/>
  <c r="U10" i="75"/>
  <c r="AC10" i="75"/>
  <c r="AK10" i="75"/>
  <c r="N10" i="75"/>
  <c r="V10" i="75"/>
  <c r="AD10" i="75"/>
  <c r="AL10" i="75"/>
  <c r="O10" i="75"/>
  <c r="W10" i="75"/>
  <c r="AE10" i="75"/>
  <c r="X10" i="75"/>
  <c r="AO10" i="75"/>
  <c r="G10" i="75"/>
  <c r="Y10" i="75"/>
  <c r="AQ10" i="75"/>
  <c r="H10" i="75"/>
  <c r="AA10" i="75"/>
  <c r="I10" i="75"/>
  <c r="AF10" i="75"/>
  <c r="K10" i="75"/>
  <c r="AG10" i="75"/>
  <c r="P10" i="75"/>
  <c r="AI10" i="75"/>
  <c r="Q10" i="75"/>
  <c r="AM10" i="75"/>
  <c r="S10" i="75"/>
  <c r="AN10" i="75"/>
  <c r="I23" i="75"/>
  <c r="Q23" i="75"/>
  <c r="Y23" i="75"/>
  <c r="AG23" i="75"/>
  <c r="AO23" i="75"/>
  <c r="K23" i="75"/>
  <c r="S23" i="75"/>
  <c r="AA23" i="75"/>
  <c r="AI23" i="75"/>
  <c r="AQ23" i="75"/>
  <c r="L23" i="75"/>
  <c r="T23" i="75"/>
  <c r="AB23" i="75"/>
  <c r="AJ23" i="75"/>
  <c r="AR23" i="75"/>
  <c r="G23" i="75"/>
  <c r="M23" i="75"/>
  <c r="U23" i="75"/>
  <c r="AC23" i="75"/>
  <c r="AK23" i="75"/>
  <c r="H23" i="75"/>
  <c r="X23" i="75"/>
  <c r="AN23" i="75"/>
  <c r="J23" i="75"/>
  <c r="Z23" i="75"/>
  <c r="AP23" i="75"/>
  <c r="N23" i="75"/>
  <c r="AD23" i="75"/>
  <c r="O23" i="75"/>
  <c r="AE23" i="75"/>
  <c r="P23" i="75"/>
  <c r="AF23" i="75"/>
  <c r="R23" i="75"/>
  <c r="AH23" i="75"/>
  <c r="V23" i="75"/>
  <c r="AL23" i="75"/>
  <c r="W23" i="75"/>
  <c r="AM23" i="75"/>
  <c r="K5" i="75"/>
  <c r="S5" i="75"/>
  <c r="AA5" i="75"/>
  <c r="AI5" i="75"/>
  <c r="AQ5" i="75"/>
  <c r="M5" i="75"/>
  <c r="U5" i="75"/>
  <c r="AC5" i="75"/>
  <c r="AK5" i="75"/>
  <c r="G5" i="75"/>
  <c r="N5" i="75"/>
  <c r="V5" i="75"/>
  <c r="AD5" i="75"/>
  <c r="AL5" i="75"/>
  <c r="O5" i="75"/>
  <c r="W5" i="75"/>
  <c r="AE5" i="75"/>
  <c r="AM5" i="75"/>
  <c r="H5" i="75"/>
  <c r="P5" i="75"/>
  <c r="X5" i="75"/>
  <c r="AF5" i="75"/>
  <c r="AN5" i="75"/>
  <c r="I5" i="75"/>
  <c r="Q5" i="75"/>
  <c r="Y5" i="75"/>
  <c r="AG5" i="75"/>
  <c r="AO5" i="75"/>
  <c r="AH5" i="75"/>
  <c r="AJ5" i="75"/>
  <c r="J5" i="75"/>
  <c r="AP5" i="75"/>
  <c r="L5" i="75"/>
  <c r="AR5" i="75"/>
  <c r="R5" i="75"/>
  <c r="T5" i="75"/>
  <c r="Z5" i="75"/>
  <c r="AB5" i="75"/>
  <c r="K20" i="76"/>
  <c r="S20" i="76"/>
  <c r="AA20" i="76"/>
  <c r="AI20" i="76"/>
  <c r="AQ20" i="76"/>
  <c r="M20" i="76"/>
  <c r="U20" i="76"/>
  <c r="AC20" i="76"/>
  <c r="AK20" i="76"/>
  <c r="N20" i="76"/>
  <c r="V20" i="76"/>
  <c r="AD20" i="76"/>
  <c r="AL20" i="76"/>
  <c r="H20" i="76"/>
  <c r="P20" i="76"/>
  <c r="X20" i="76"/>
  <c r="AF20" i="76"/>
  <c r="AN20" i="76"/>
  <c r="I20" i="76"/>
  <c r="Q20" i="76"/>
  <c r="Y20" i="76"/>
  <c r="AG20" i="76"/>
  <c r="AO20" i="76"/>
  <c r="Z20" i="76"/>
  <c r="AB20" i="76"/>
  <c r="J20" i="76"/>
  <c r="AE20" i="76"/>
  <c r="G20" i="76"/>
  <c r="L20" i="76"/>
  <c r="AH20" i="76"/>
  <c r="O20" i="76"/>
  <c r="AJ20" i="76"/>
  <c r="R20" i="76"/>
  <c r="AM20" i="76"/>
  <c r="T20" i="76"/>
  <c r="AP20" i="76"/>
  <c r="W20" i="76"/>
  <c r="AR20" i="76"/>
  <c r="I6" i="76"/>
  <c r="Q6" i="76"/>
  <c r="Y6" i="76"/>
  <c r="AG6" i="76"/>
  <c r="AO6" i="76"/>
  <c r="K6" i="76"/>
  <c r="S6" i="76"/>
  <c r="AA6" i="76"/>
  <c r="AI6" i="76"/>
  <c r="AQ6" i="76"/>
  <c r="L6" i="76"/>
  <c r="T6" i="76"/>
  <c r="AB6" i="76"/>
  <c r="AJ6" i="76"/>
  <c r="AR6" i="76"/>
  <c r="N6" i="76"/>
  <c r="V6" i="76"/>
  <c r="AD6" i="76"/>
  <c r="AL6" i="76"/>
  <c r="O6" i="76"/>
  <c r="W6" i="76"/>
  <c r="AE6" i="76"/>
  <c r="AM6" i="76"/>
  <c r="J6" i="76"/>
  <c r="AF6" i="76"/>
  <c r="M6" i="76"/>
  <c r="AH6" i="76"/>
  <c r="P6" i="76"/>
  <c r="AK6" i="76"/>
  <c r="R6" i="76"/>
  <c r="AN6" i="76"/>
  <c r="U6" i="76"/>
  <c r="AP6" i="76"/>
  <c r="G6" i="76"/>
  <c r="X6" i="76"/>
  <c r="Z6" i="76"/>
  <c r="H6" i="76"/>
  <c r="AC6" i="76"/>
  <c r="O16" i="76"/>
  <c r="W16" i="76"/>
  <c r="AE16" i="76"/>
  <c r="AM16" i="76"/>
  <c r="I16" i="76"/>
  <c r="Q16" i="76"/>
  <c r="Y16" i="76"/>
  <c r="AG16" i="76"/>
  <c r="AO16" i="76"/>
  <c r="J16" i="76"/>
  <c r="R16" i="76"/>
  <c r="Z16" i="76"/>
  <c r="AH16" i="76"/>
  <c r="AP16" i="76"/>
  <c r="L16" i="76"/>
  <c r="T16" i="76"/>
  <c r="AB16" i="76"/>
  <c r="AJ16" i="76"/>
  <c r="AR16" i="76"/>
  <c r="M16" i="76"/>
  <c r="U16" i="76"/>
  <c r="AC16" i="76"/>
  <c r="AK16" i="76"/>
  <c r="X16" i="76"/>
  <c r="AA16" i="76"/>
  <c r="H16" i="76"/>
  <c r="AD16" i="76"/>
  <c r="K16" i="76"/>
  <c r="AF16" i="76"/>
  <c r="N16" i="76"/>
  <c r="AI16" i="76"/>
  <c r="P16" i="76"/>
  <c r="AL16" i="76"/>
  <c r="S16" i="76"/>
  <c r="AN16" i="76"/>
  <c r="G16" i="76"/>
  <c r="AQ16" i="76"/>
  <c r="V16" i="76"/>
  <c r="J10" i="74"/>
  <c r="R10" i="74"/>
  <c r="Z10" i="74"/>
  <c r="AH10" i="74"/>
  <c r="AP10" i="74"/>
  <c r="K10" i="74"/>
  <c r="S10" i="74"/>
  <c r="AA10" i="74"/>
  <c r="AI10" i="74"/>
  <c r="AQ10" i="74"/>
  <c r="L10" i="74"/>
  <c r="T10" i="74"/>
  <c r="AB10" i="74"/>
  <c r="AJ10" i="74"/>
  <c r="AR10" i="74"/>
  <c r="M10" i="74"/>
  <c r="U10" i="74"/>
  <c r="AC10" i="74"/>
  <c r="AK10" i="74"/>
  <c r="N10" i="74"/>
  <c r="V10" i="74"/>
  <c r="AD10" i="74"/>
  <c r="AL10" i="74"/>
  <c r="I10" i="74"/>
  <c r="Q10" i="74"/>
  <c r="Y10" i="74"/>
  <c r="AG10" i="74"/>
  <c r="AO10" i="74"/>
  <c r="AE10" i="74"/>
  <c r="AF10" i="74"/>
  <c r="AM10" i="74"/>
  <c r="H10" i="74"/>
  <c r="AN10" i="74"/>
  <c r="O10" i="74"/>
  <c r="P10" i="74"/>
  <c r="G10" i="74"/>
  <c r="W10" i="74"/>
  <c r="X10" i="74"/>
  <c r="K26" i="74"/>
  <c r="S26" i="74"/>
  <c r="AA26" i="74"/>
  <c r="AI26" i="74"/>
  <c r="AQ26" i="74"/>
  <c r="L26" i="74"/>
  <c r="T26" i="74"/>
  <c r="AB26" i="74"/>
  <c r="AJ26" i="74"/>
  <c r="AR26" i="74"/>
  <c r="M26" i="74"/>
  <c r="U26" i="74"/>
  <c r="AC26" i="74"/>
  <c r="AK26" i="74"/>
  <c r="N26" i="74"/>
  <c r="V26" i="74"/>
  <c r="AD26" i="74"/>
  <c r="AL26" i="74"/>
  <c r="O26" i="74"/>
  <c r="W26" i="74"/>
  <c r="AE26" i="74"/>
  <c r="AM26" i="74"/>
  <c r="H26" i="74"/>
  <c r="P26" i="74"/>
  <c r="X26" i="74"/>
  <c r="AF26" i="74"/>
  <c r="AN26" i="74"/>
  <c r="G26" i="74"/>
  <c r="Q26" i="74"/>
  <c r="R26" i="74"/>
  <c r="Y26" i="74"/>
  <c r="Z26" i="74"/>
  <c r="AG26" i="74"/>
  <c r="J26" i="74"/>
  <c r="AP26" i="74"/>
  <c r="AH26" i="74"/>
  <c r="AO26" i="74"/>
  <c r="I26" i="74"/>
  <c r="M11" i="74"/>
  <c r="U11" i="74"/>
  <c r="AC11" i="74"/>
  <c r="AK11" i="74"/>
  <c r="N11" i="74"/>
  <c r="V11" i="74"/>
  <c r="AD11" i="74"/>
  <c r="AL11" i="74"/>
  <c r="O11" i="74"/>
  <c r="W11" i="74"/>
  <c r="AE11" i="74"/>
  <c r="AM11" i="74"/>
  <c r="H11" i="74"/>
  <c r="P11" i="74"/>
  <c r="X11" i="74"/>
  <c r="AF11" i="74"/>
  <c r="AN11" i="74"/>
  <c r="I11" i="74"/>
  <c r="Q11" i="74"/>
  <c r="Y11" i="74"/>
  <c r="AG11" i="74"/>
  <c r="AO11" i="74"/>
  <c r="L11" i="74"/>
  <c r="T11" i="74"/>
  <c r="AB11" i="74"/>
  <c r="AJ11" i="74"/>
  <c r="AR11" i="74"/>
  <c r="Z11" i="74"/>
  <c r="AA11" i="74"/>
  <c r="AH11" i="74"/>
  <c r="AI11" i="74"/>
  <c r="J11" i="74"/>
  <c r="AP11" i="74"/>
  <c r="K11" i="74"/>
  <c r="AQ11" i="74"/>
  <c r="G11" i="74"/>
  <c r="R11" i="74"/>
  <c r="S11" i="74"/>
  <c r="O9" i="72"/>
  <c r="W9" i="72"/>
  <c r="AE9" i="72"/>
  <c r="AM9" i="72"/>
  <c r="H9" i="72"/>
  <c r="P9" i="72"/>
  <c r="X9" i="72"/>
  <c r="AF9" i="72"/>
  <c r="AN9" i="72"/>
  <c r="I9" i="72"/>
  <c r="Q9" i="72"/>
  <c r="Y9" i="72"/>
  <c r="AG9" i="72"/>
  <c r="AO9" i="72"/>
  <c r="J9" i="72"/>
  <c r="R9" i="72"/>
  <c r="Z9" i="72"/>
  <c r="AH9" i="72"/>
  <c r="AP9" i="72"/>
  <c r="K9" i="72"/>
  <c r="S9" i="72"/>
  <c r="AA9" i="72"/>
  <c r="AI9" i="72"/>
  <c r="AQ9" i="72"/>
  <c r="L9" i="72"/>
  <c r="T9" i="72"/>
  <c r="AB9" i="72"/>
  <c r="AJ9" i="72"/>
  <c r="AR9" i="72"/>
  <c r="G9" i="72"/>
  <c r="M9" i="72"/>
  <c r="U9" i="72"/>
  <c r="AC9" i="72"/>
  <c r="AK9" i="72"/>
  <c r="N9" i="72"/>
  <c r="V9" i="72"/>
  <c r="AD9" i="72"/>
  <c r="AL9" i="72"/>
  <c r="N14" i="72"/>
  <c r="V14" i="72"/>
  <c r="AD14" i="72"/>
  <c r="AL14" i="72"/>
  <c r="O14" i="72"/>
  <c r="W14" i="72"/>
  <c r="AE14" i="72"/>
  <c r="AM14" i="72"/>
  <c r="H14" i="72"/>
  <c r="P14" i="72"/>
  <c r="X14" i="72"/>
  <c r="AF14" i="72"/>
  <c r="AN14" i="72"/>
  <c r="G14" i="72"/>
  <c r="I14" i="72"/>
  <c r="Q14" i="72"/>
  <c r="Y14" i="72"/>
  <c r="AG14" i="72"/>
  <c r="AO14" i="72"/>
  <c r="J14" i="72"/>
  <c r="R14" i="72"/>
  <c r="Z14" i="72"/>
  <c r="AH14" i="72"/>
  <c r="AP14" i="72"/>
  <c r="K14" i="72"/>
  <c r="S14" i="72"/>
  <c r="AA14" i="72"/>
  <c r="AI14" i="72"/>
  <c r="AQ14" i="72"/>
  <c r="L14" i="72"/>
  <c r="T14" i="72"/>
  <c r="AB14" i="72"/>
  <c r="AJ14" i="72"/>
  <c r="AR14" i="72"/>
  <c r="M14" i="72"/>
  <c r="U14" i="72"/>
  <c r="AC14" i="72"/>
  <c r="AK14" i="72"/>
  <c r="L24" i="72"/>
  <c r="T24" i="72"/>
  <c r="AB24" i="72"/>
  <c r="AJ24" i="72"/>
  <c r="AR24" i="72"/>
  <c r="M24" i="72"/>
  <c r="U24" i="72"/>
  <c r="AC24" i="72"/>
  <c r="AK24" i="72"/>
  <c r="N24" i="72"/>
  <c r="V24" i="72"/>
  <c r="AD24" i="72"/>
  <c r="AL24" i="72"/>
  <c r="O24" i="72"/>
  <c r="W24" i="72"/>
  <c r="AE24" i="72"/>
  <c r="AM24" i="72"/>
  <c r="H24" i="72"/>
  <c r="P24" i="72"/>
  <c r="X24" i="72"/>
  <c r="AF24" i="72"/>
  <c r="AN24" i="72"/>
  <c r="G24" i="72"/>
  <c r="I24" i="72"/>
  <c r="Q24" i="72"/>
  <c r="Y24" i="72"/>
  <c r="AG24" i="72"/>
  <c r="AO24" i="72"/>
  <c r="J24" i="72"/>
  <c r="R24" i="72"/>
  <c r="Z24" i="72"/>
  <c r="AH24" i="72"/>
  <c r="AP24" i="72"/>
  <c r="K24" i="72"/>
  <c r="S24" i="72"/>
  <c r="AA24" i="72"/>
  <c r="AI24" i="72"/>
  <c r="AQ24" i="72"/>
  <c r="J10" i="72"/>
  <c r="R10" i="72"/>
  <c r="Z10" i="72"/>
  <c r="AH10" i="72"/>
  <c r="AP10" i="72"/>
  <c r="K10" i="72"/>
  <c r="S10" i="72"/>
  <c r="AA10" i="72"/>
  <c r="AI10" i="72"/>
  <c r="AQ10" i="72"/>
  <c r="L10" i="72"/>
  <c r="T10" i="72"/>
  <c r="AB10" i="72"/>
  <c r="AJ10" i="72"/>
  <c r="AR10" i="72"/>
  <c r="M10" i="72"/>
  <c r="U10" i="72"/>
  <c r="AC10" i="72"/>
  <c r="AK10" i="72"/>
  <c r="N10" i="72"/>
  <c r="V10" i="72"/>
  <c r="AD10" i="72"/>
  <c r="AL10" i="72"/>
  <c r="O10" i="72"/>
  <c r="W10" i="72"/>
  <c r="AE10" i="72"/>
  <c r="AM10" i="72"/>
  <c r="H10" i="72"/>
  <c r="P10" i="72"/>
  <c r="X10" i="72"/>
  <c r="AF10" i="72"/>
  <c r="AN10" i="72"/>
  <c r="G10" i="72"/>
  <c r="I10" i="72"/>
  <c r="Q10" i="72"/>
  <c r="Y10" i="72"/>
  <c r="AG10" i="72"/>
  <c r="AO10" i="72"/>
  <c r="I22" i="68"/>
  <c r="Q22" i="68"/>
  <c r="Y22" i="68"/>
  <c r="AG22" i="68"/>
  <c r="AO22" i="68"/>
  <c r="J22" i="68"/>
  <c r="R22" i="68"/>
  <c r="Z22" i="68"/>
  <c r="AH22" i="68"/>
  <c r="AP22" i="68"/>
  <c r="L22" i="68"/>
  <c r="T22" i="68"/>
  <c r="AB22" i="68"/>
  <c r="AJ22" i="68"/>
  <c r="AR22" i="68"/>
  <c r="M22" i="68"/>
  <c r="U22" i="68"/>
  <c r="AC22" i="68"/>
  <c r="AK22" i="68"/>
  <c r="N22" i="68"/>
  <c r="V22" i="68"/>
  <c r="AD22" i="68"/>
  <c r="AL22" i="68"/>
  <c r="O22" i="68"/>
  <c r="W22" i="68"/>
  <c r="AE22" i="68"/>
  <c r="AM22" i="68"/>
  <c r="AI22" i="68"/>
  <c r="H22" i="68"/>
  <c r="AN22" i="68"/>
  <c r="G22" i="68"/>
  <c r="K22" i="68"/>
  <c r="AQ22" i="68"/>
  <c r="P22" i="68"/>
  <c r="S22" i="68"/>
  <c r="X22" i="68"/>
  <c r="AA22" i="68"/>
  <c r="AF22" i="68"/>
  <c r="N13" i="68"/>
  <c r="V13" i="68"/>
  <c r="AD13" i="68"/>
  <c r="AL13" i="68"/>
  <c r="O13" i="68"/>
  <c r="W13" i="68"/>
  <c r="AE13" i="68"/>
  <c r="AM13" i="68"/>
  <c r="H13" i="68"/>
  <c r="P13" i="68"/>
  <c r="X13" i="68"/>
  <c r="AF13" i="68"/>
  <c r="AN13" i="68"/>
  <c r="I13" i="68"/>
  <c r="Q13" i="68"/>
  <c r="Y13" i="68"/>
  <c r="AG13" i="68"/>
  <c r="AO13" i="68"/>
  <c r="J13" i="68"/>
  <c r="R13" i="68"/>
  <c r="Z13" i="68"/>
  <c r="AH13" i="68"/>
  <c r="AP13" i="68"/>
  <c r="K13" i="68"/>
  <c r="S13" i="68"/>
  <c r="AA13" i="68"/>
  <c r="AI13" i="68"/>
  <c r="AQ13" i="68"/>
  <c r="L13" i="68"/>
  <c r="T13" i="68"/>
  <c r="AB13" i="68"/>
  <c r="AJ13" i="68"/>
  <c r="AR13" i="68"/>
  <c r="G13" i="68"/>
  <c r="M13" i="68"/>
  <c r="U13" i="68"/>
  <c r="AC13" i="68"/>
  <c r="AK13" i="68"/>
  <c r="M24" i="68"/>
  <c r="U24" i="68"/>
  <c r="AC24" i="68"/>
  <c r="AK24" i="68"/>
  <c r="N24" i="68"/>
  <c r="V24" i="68"/>
  <c r="AD24" i="68"/>
  <c r="AL24" i="68"/>
  <c r="O24" i="68"/>
  <c r="W24" i="68"/>
  <c r="AE24" i="68"/>
  <c r="AM24" i="68"/>
  <c r="H24" i="68"/>
  <c r="P24" i="68"/>
  <c r="X24" i="68"/>
  <c r="AF24" i="68"/>
  <c r="AN24" i="68"/>
  <c r="G24" i="68"/>
  <c r="I24" i="68"/>
  <c r="Q24" i="68"/>
  <c r="Y24" i="68"/>
  <c r="AG24" i="68"/>
  <c r="AO24" i="68"/>
  <c r="J24" i="68"/>
  <c r="R24" i="68"/>
  <c r="Z24" i="68"/>
  <c r="AH24" i="68"/>
  <c r="AP24" i="68"/>
  <c r="K24" i="68"/>
  <c r="S24" i="68"/>
  <c r="AA24" i="68"/>
  <c r="AI24" i="68"/>
  <c r="AQ24" i="68"/>
  <c r="L24" i="68"/>
  <c r="T24" i="68"/>
  <c r="AB24" i="68"/>
  <c r="AJ24" i="68"/>
  <c r="AR24" i="68"/>
  <c r="J8" i="69"/>
  <c r="R8" i="69"/>
  <c r="Z8" i="69"/>
  <c r="AH8" i="69"/>
  <c r="AP8" i="69"/>
  <c r="K8" i="69"/>
  <c r="S8" i="69"/>
  <c r="AA8" i="69"/>
  <c r="AI8" i="69"/>
  <c r="AQ8" i="69"/>
  <c r="L8" i="69"/>
  <c r="T8" i="69"/>
  <c r="AB8" i="69"/>
  <c r="AJ8" i="69"/>
  <c r="AR8" i="69"/>
  <c r="M8" i="69"/>
  <c r="U8" i="69"/>
  <c r="AC8" i="69"/>
  <c r="AK8" i="69"/>
  <c r="N8" i="69"/>
  <c r="V8" i="69"/>
  <c r="AD8" i="69"/>
  <c r="AL8" i="69"/>
  <c r="O8" i="69"/>
  <c r="W8" i="69"/>
  <c r="AE8" i="69"/>
  <c r="AM8" i="69"/>
  <c r="H8" i="69"/>
  <c r="P8" i="69"/>
  <c r="X8" i="69"/>
  <c r="AF8" i="69"/>
  <c r="AN8" i="69"/>
  <c r="G8" i="69"/>
  <c r="I8" i="69"/>
  <c r="Q8" i="69"/>
  <c r="Y8" i="69"/>
  <c r="AG8" i="69"/>
  <c r="AO8" i="69"/>
  <c r="O23" i="69"/>
  <c r="W23" i="69"/>
  <c r="AE23" i="69"/>
  <c r="AM23" i="69"/>
  <c r="H23" i="69"/>
  <c r="P23" i="69"/>
  <c r="X23" i="69"/>
  <c r="AF23" i="69"/>
  <c r="AN23" i="69"/>
  <c r="I23" i="69"/>
  <c r="Q23" i="69"/>
  <c r="Y23" i="69"/>
  <c r="AG23" i="69"/>
  <c r="AO23" i="69"/>
  <c r="J23" i="69"/>
  <c r="R23" i="69"/>
  <c r="Z23" i="69"/>
  <c r="AH23" i="69"/>
  <c r="AP23" i="69"/>
  <c r="K23" i="69"/>
  <c r="S23" i="69"/>
  <c r="AA23" i="69"/>
  <c r="AI23" i="69"/>
  <c r="AQ23" i="69"/>
  <c r="L23" i="69"/>
  <c r="T23" i="69"/>
  <c r="AB23" i="69"/>
  <c r="AJ23" i="69"/>
  <c r="AR23" i="69"/>
  <c r="G23" i="69"/>
  <c r="M23" i="69"/>
  <c r="U23" i="69"/>
  <c r="AC23" i="69"/>
  <c r="AK23" i="69"/>
  <c r="AD23" i="69"/>
  <c r="AL23" i="69"/>
  <c r="N23" i="69"/>
  <c r="V23" i="69"/>
  <c r="O5" i="69"/>
  <c r="W5" i="69"/>
  <c r="AE5" i="69"/>
  <c r="AM5" i="69"/>
  <c r="H5" i="69"/>
  <c r="P5" i="69"/>
  <c r="X5" i="69"/>
  <c r="AF5" i="69"/>
  <c r="AN5" i="69"/>
  <c r="I5" i="69"/>
  <c r="Q5" i="69"/>
  <c r="Y5" i="69"/>
  <c r="AG5" i="69"/>
  <c r="AO5" i="69"/>
  <c r="J5" i="69"/>
  <c r="R5" i="69"/>
  <c r="Z5" i="69"/>
  <c r="AH5" i="69"/>
  <c r="AP5" i="69"/>
  <c r="K5" i="69"/>
  <c r="S5" i="69"/>
  <c r="AA5" i="69"/>
  <c r="AI5" i="69"/>
  <c r="AQ5" i="69"/>
  <c r="L5" i="69"/>
  <c r="T5" i="69"/>
  <c r="AB5" i="69"/>
  <c r="AJ5" i="69"/>
  <c r="AR5" i="69"/>
  <c r="M5" i="69"/>
  <c r="U5" i="69"/>
  <c r="AC5" i="69"/>
  <c r="AK5" i="69"/>
  <c r="V5" i="69"/>
  <c r="AD5" i="69"/>
  <c r="AL5" i="69"/>
  <c r="G5" i="69"/>
  <c r="N5" i="69"/>
  <c r="H26" i="69"/>
  <c r="P26" i="69"/>
  <c r="X26" i="69"/>
  <c r="AF26" i="69"/>
  <c r="AN26" i="69"/>
  <c r="G26" i="69"/>
  <c r="I26" i="69"/>
  <c r="Q26" i="69"/>
  <c r="Y26" i="69"/>
  <c r="AG26" i="69"/>
  <c r="AO26" i="69"/>
  <c r="J26" i="69"/>
  <c r="R26" i="69"/>
  <c r="Z26" i="69"/>
  <c r="AH26" i="69"/>
  <c r="AP26" i="69"/>
  <c r="K26" i="69"/>
  <c r="S26" i="69"/>
  <c r="AA26" i="69"/>
  <c r="AI26" i="69"/>
  <c r="AQ26" i="69"/>
  <c r="L26" i="69"/>
  <c r="T26" i="69"/>
  <c r="AB26" i="69"/>
  <c r="AJ26" i="69"/>
  <c r="AR26" i="69"/>
  <c r="M26" i="69"/>
  <c r="U26" i="69"/>
  <c r="AC26" i="69"/>
  <c r="AK26" i="69"/>
  <c r="N26" i="69"/>
  <c r="V26" i="69"/>
  <c r="AD26" i="69"/>
  <c r="AL26" i="69"/>
  <c r="O26" i="69"/>
  <c r="W26" i="69"/>
  <c r="AE26" i="69"/>
  <c r="AM26" i="69"/>
  <c r="I24" i="77"/>
  <c r="Q24" i="77"/>
  <c r="Y24" i="77"/>
  <c r="AG24" i="77"/>
  <c r="AO24" i="77"/>
  <c r="J24" i="77"/>
  <c r="R24" i="77"/>
  <c r="Z24" i="77"/>
  <c r="AH24" i="77"/>
  <c r="AP24" i="77"/>
  <c r="K24" i="77"/>
  <c r="S24" i="77"/>
  <c r="AA24" i="77"/>
  <c r="AI24" i="77"/>
  <c r="AQ24" i="77"/>
  <c r="L24" i="77"/>
  <c r="T24" i="77"/>
  <c r="AB24" i="77"/>
  <c r="AJ24" i="77"/>
  <c r="AR24" i="77"/>
  <c r="M24" i="77"/>
  <c r="U24" i="77"/>
  <c r="AC24" i="77"/>
  <c r="AK24" i="77"/>
  <c r="H24" i="77"/>
  <c r="P24" i="77"/>
  <c r="X24" i="77"/>
  <c r="AF24" i="77"/>
  <c r="AN24" i="77"/>
  <c r="G24" i="77"/>
  <c r="AL24" i="77"/>
  <c r="AM24" i="77"/>
  <c r="N24" i="77"/>
  <c r="O24" i="77"/>
  <c r="V24" i="77"/>
  <c r="W24" i="77"/>
  <c r="AD24" i="77"/>
  <c r="AE24" i="77"/>
  <c r="H9" i="77"/>
  <c r="P9" i="77"/>
  <c r="X9" i="77"/>
  <c r="AF9" i="77"/>
  <c r="AN9" i="77"/>
  <c r="I9" i="77"/>
  <c r="Q9" i="77"/>
  <c r="Y9" i="77"/>
  <c r="AG9" i="77"/>
  <c r="AO9" i="77"/>
  <c r="J9" i="77"/>
  <c r="R9" i="77"/>
  <c r="Z9" i="77"/>
  <c r="AH9" i="77"/>
  <c r="AP9" i="77"/>
  <c r="K9" i="77"/>
  <c r="S9" i="77"/>
  <c r="AA9" i="77"/>
  <c r="AI9" i="77"/>
  <c r="AQ9" i="77"/>
  <c r="L9" i="77"/>
  <c r="T9" i="77"/>
  <c r="AB9" i="77"/>
  <c r="AJ9" i="77"/>
  <c r="AR9" i="77"/>
  <c r="M9" i="77"/>
  <c r="U9" i="77"/>
  <c r="AC9" i="77"/>
  <c r="AK9" i="77"/>
  <c r="V9" i="77"/>
  <c r="G9" i="77"/>
  <c r="W9" i="77"/>
  <c r="AD9" i="77"/>
  <c r="AE9" i="77"/>
  <c r="AL9" i="77"/>
  <c r="O9" i="77"/>
  <c r="N9" i="77"/>
  <c r="AM9" i="77"/>
  <c r="N19" i="77"/>
  <c r="V19" i="77"/>
  <c r="AD19" i="77"/>
  <c r="AL19" i="77"/>
  <c r="O19" i="77"/>
  <c r="W19" i="77"/>
  <c r="AE19" i="77"/>
  <c r="AM19" i="77"/>
  <c r="H19" i="77"/>
  <c r="P19" i="77"/>
  <c r="X19" i="77"/>
  <c r="AF19" i="77"/>
  <c r="AN19" i="77"/>
  <c r="I19" i="77"/>
  <c r="Q19" i="77"/>
  <c r="Y19" i="77"/>
  <c r="AG19" i="77"/>
  <c r="AO19" i="77"/>
  <c r="J19" i="77"/>
  <c r="R19" i="77"/>
  <c r="Z19" i="77"/>
  <c r="AH19" i="77"/>
  <c r="AP19" i="77"/>
  <c r="K19" i="77"/>
  <c r="S19" i="77"/>
  <c r="AA19" i="77"/>
  <c r="AI19" i="77"/>
  <c r="AQ19" i="77"/>
  <c r="AJ19" i="77"/>
  <c r="AK19" i="77"/>
  <c r="L19" i="77"/>
  <c r="AR19" i="77"/>
  <c r="G19" i="77"/>
  <c r="M19" i="77"/>
  <c r="T19" i="77"/>
  <c r="AC19" i="77"/>
  <c r="U19" i="77"/>
  <c r="AB19" i="77"/>
  <c r="N19" i="73"/>
  <c r="V19" i="73"/>
  <c r="AD19" i="73"/>
  <c r="AL19" i="73"/>
  <c r="O19" i="73"/>
  <c r="W19" i="73"/>
  <c r="AE19" i="73"/>
  <c r="AM19" i="73"/>
  <c r="H19" i="73"/>
  <c r="P19" i="73"/>
  <c r="X19" i="73"/>
  <c r="AF19" i="73"/>
  <c r="AN19" i="73"/>
  <c r="I19" i="73"/>
  <c r="Q19" i="73"/>
  <c r="Y19" i="73"/>
  <c r="AG19" i="73"/>
  <c r="AO19" i="73"/>
  <c r="J19" i="73"/>
  <c r="R19" i="73"/>
  <c r="Z19" i="73"/>
  <c r="AH19" i="73"/>
  <c r="AP19" i="73"/>
  <c r="K19" i="73"/>
  <c r="S19" i="73"/>
  <c r="AA19" i="73"/>
  <c r="AI19" i="73"/>
  <c r="AQ19" i="73"/>
  <c r="T19" i="73"/>
  <c r="U19" i="73"/>
  <c r="AB19" i="73"/>
  <c r="AC19" i="73"/>
  <c r="AJ19" i="73"/>
  <c r="G19" i="73"/>
  <c r="AK19" i="73"/>
  <c r="L19" i="73"/>
  <c r="AR19" i="73"/>
  <c r="M19" i="73"/>
  <c r="M16" i="73"/>
  <c r="U16" i="73"/>
  <c r="AC16" i="73"/>
  <c r="AK16" i="73"/>
  <c r="N16" i="73"/>
  <c r="V16" i="73"/>
  <c r="AD16" i="73"/>
  <c r="AL16" i="73"/>
  <c r="O16" i="73"/>
  <c r="W16" i="73"/>
  <c r="AE16" i="73"/>
  <c r="AM16" i="73"/>
  <c r="H16" i="73"/>
  <c r="P16" i="73"/>
  <c r="X16" i="73"/>
  <c r="AF16" i="73"/>
  <c r="AN16" i="73"/>
  <c r="G16" i="73"/>
  <c r="I16" i="73"/>
  <c r="Q16" i="73"/>
  <c r="Y16" i="73"/>
  <c r="AG16" i="73"/>
  <c r="AO16" i="73"/>
  <c r="J16" i="73"/>
  <c r="R16" i="73"/>
  <c r="Z16" i="73"/>
  <c r="AH16" i="73"/>
  <c r="AP16" i="73"/>
  <c r="AI16" i="73"/>
  <c r="AJ16" i="73"/>
  <c r="K16" i="73"/>
  <c r="AQ16" i="73"/>
  <c r="L16" i="73"/>
  <c r="AR16" i="73"/>
  <c r="S16" i="73"/>
  <c r="T16" i="73"/>
  <c r="AA16" i="73"/>
  <c r="AB16" i="73"/>
  <c r="L21" i="73"/>
  <c r="T21" i="73"/>
  <c r="AB21" i="73"/>
  <c r="AJ21" i="73"/>
  <c r="AR21" i="73"/>
  <c r="G21" i="73"/>
  <c r="M21" i="73"/>
  <c r="U21" i="73"/>
  <c r="AC21" i="73"/>
  <c r="AK21" i="73"/>
  <c r="N21" i="73"/>
  <c r="V21" i="73"/>
  <c r="AD21" i="73"/>
  <c r="AL21" i="73"/>
  <c r="O21" i="73"/>
  <c r="W21" i="73"/>
  <c r="AE21" i="73"/>
  <c r="AM21" i="73"/>
  <c r="H21" i="73"/>
  <c r="P21" i="73"/>
  <c r="X21" i="73"/>
  <c r="AF21" i="73"/>
  <c r="AN21" i="73"/>
  <c r="I21" i="73"/>
  <c r="Q21" i="73"/>
  <c r="Y21" i="73"/>
  <c r="AG21" i="73"/>
  <c r="AO21" i="73"/>
  <c r="J21" i="73"/>
  <c r="AP21" i="73"/>
  <c r="K21" i="73"/>
  <c r="AQ21" i="73"/>
  <c r="R21" i="73"/>
  <c r="S21" i="73"/>
  <c r="Z21" i="73"/>
  <c r="AA21" i="73"/>
  <c r="AH21" i="73"/>
  <c r="AI21" i="73"/>
  <c r="O25" i="75"/>
  <c r="W25" i="75"/>
  <c r="AE25" i="75"/>
  <c r="AM25" i="75"/>
  <c r="I25" i="75"/>
  <c r="Q25" i="75"/>
  <c r="Y25" i="75"/>
  <c r="AG25" i="75"/>
  <c r="AO25" i="75"/>
  <c r="J25" i="75"/>
  <c r="R25" i="75"/>
  <c r="Z25" i="75"/>
  <c r="AH25" i="75"/>
  <c r="AP25" i="75"/>
  <c r="K25" i="75"/>
  <c r="S25" i="75"/>
  <c r="AA25" i="75"/>
  <c r="AI25" i="75"/>
  <c r="AQ25" i="75"/>
  <c r="N25" i="75"/>
  <c r="AD25" i="75"/>
  <c r="P25" i="75"/>
  <c r="AF25" i="75"/>
  <c r="T25" i="75"/>
  <c r="AJ25" i="75"/>
  <c r="U25" i="75"/>
  <c r="AK25" i="75"/>
  <c r="V25" i="75"/>
  <c r="AL25" i="75"/>
  <c r="H25" i="75"/>
  <c r="X25" i="75"/>
  <c r="AN25" i="75"/>
  <c r="L25" i="75"/>
  <c r="AB25" i="75"/>
  <c r="AR25" i="75"/>
  <c r="G25" i="75"/>
  <c r="M25" i="75"/>
  <c r="AC25" i="75"/>
  <c r="I15" i="75"/>
  <c r="Q15" i="75"/>
  <c r="Y15" i="75"/>
  <c r="AG15" i="75"/>
  <c r="AO15" i="75"/>
  <c r="K15" i="75"/>
  <c r="S15" i="75"/>
  <c r="AA15" i="75"/>
  <c r="AI15" i="75"/>
  <c r="AQ15" i="75"/>
  <c r="L15" i="75"/>
  <c r="T15" i="75"/>
  <c r="AB15" i="75"/>
  <c r="AJ15" i="75"/>
  <c r="AR15" i="75"/>
  <c r="M15" i="75"/>
  <c r="U15" i="75"/>
  <c r="AC15" i="75"/>
  <c r="AK15" i="75"/>
  <c r="G15" i="75"/>
  <c r="P15" i="75"/>
  <c r="AF15" i="75"/>
  <c r="R15" i="75"/>
  <c r="AH15" i="75"/>
  <c r="V15" i="75"/>
  <c r="AL15" i="75"/>
  <c r="W15" i="75"/>
  <c r="AM15" i="75"/>
  <c r="H15" i="75"/>
  <c r="X15" i="75"/>
  <c r="AN15" i="75"/>
  <c r="J15" i="75"/>
  <c r="Z15" i="75"/>
  <c r="AP15" i="75"/>
  <c r="N15" i="75"/>
  <c r="AD15" i="75"/>
  <c r="O15" i="75"/>
  <c r="AE15" i="75"/>
  <c r="M27" i="75"/>
  <c r="U27" i="75"/>
  <c r="AC27" i="75"/>
  <c r="AK27" i="75"/>
  <c r="O27" i="75"/>
  <c r="W27" i="75"/>
  <c r="AE27" i="75"/>
  <c r="AM27" i="75"/>
  <c r="H27" i="75"/>
  <c r="P27" i="75"/>
  <c r="X27" i="75"/>
  <c r="AF27" i="75"/>
  <c r="AN27" i="75"/>
  <c r="I27" i="75"/>
  <c r="Q27" i="75"/>
  <c r="Y27" i="75"/>
  <c r="AG27" i="75"/>
  <c r="AO27" i="75"/>
  <c r="T27" i="75"/>
  <c r="AJ27" i="75"/>
  <c r="G27" i="75"/>
  <c r="V27" i="75"/>
  <c r="AL27" i="75"/>
  <c r="J27" i="75"/>
  <c r="Z27" i="75"/>
  <c r="AP27" i="75"/>
  <c r="K27" i="75"/>
  <c r="AA27" i="75"/>
  <c r="AQ27" i="75"/>
  <c r="L27" i="75"/>
  <c r="AB27" i="75"/>
  <c r="AR27" i="75"/>
  <c r="N27" i="75"/>
  <c r="AD27" i="75"/>
  <c r="R27" i="75"/>
  <c r="AH27" i="75"/>
  <c r="S27" i="75"/>
  <c r="AI27" i="75"/>
  <c r="I14" i="76"/>
  <c r="Q14" i="76"/>
  <c r="Y14" i="76"/>
  <c r="AG14" i="76"/>
  <c r="AO14" i="76"/>
  <c r="K14" i="76"/>
  <c r="S14" i="76"/>
  <c r="AA14" i="76"/>
  <c r="AI14" i="76"/>
  <c r="AQ14" i="76"/>
  <c r="L14" i="76"/>
  <c r="T14" i="76"/>
  <c r="AB14" i="76"/>
  <c r="AJ14" i="76"/>
  <c r="AR14" i="76"/>
  <c r="N14" i="76"/>
  <c r="V14" i="76"/>
  <c r="AD14" i="76"/>
  <c r="AL14" i="76"/>
  <c r="O14" i="76"/>
  <c r="W14" i="76"/>
  <c r="AE14" i="76"/>
  <c r="AM14" i="76"/>
  <c r="M14" i="76"/>
  <c r="AH14" i="76"/>
  <c r="P14" i="76"/>
  <c r="AK14" i="76"/>
  <c r="R14" i="76"/>
  <c r="AN14" i="76"/>
  <c r="U14" i="76"/>
  <c r="AP14" i="76"/>
  <c r="X14" i="76"/>
  <c r="G14" i="76"/>
  <c r="Z14" i="76"/>
  <c r="H14" i="76"/>
  <c r="AC14" i="76"/>
  <c r="J14" i="76"/>
  <c r="AF14" i="76"/>
  <c r="J24" i="76"/>
  <c r="R24" i="76"/>
  <c r="Z24" i="76"/>
  <c r="AH24" i="76"/>
  <c r="AP24" i="76"/>
  <c r="K24" i="76"/>
  <c r="S24" i="76"/>
  <c r="AA24" i="76"/>
  <c r="AI24" i="76"/>
  <c r="AQ24" i="76"/>
  <c r="L24" i="76"/>
  <c r="T24" i="76"/>
  <c r="AB24" i="76"/>
  <c r="AJ24" i="76"/>
  <c r="AR24" i="76"/>
  <c r="M24" i="76"/>
  <c r="U24" i="76"/>
  <c r="AC24" i="76"/>
  <c r="AK24" i="76"/>
  <c r="N24" i="76"/>
  <c r="V24" i="76"/>
  <c r="AD24" i="76"/>
  <c r="AL24" i="76"/>
  <c r="O24" i="76"/>
  <c r="W24" i="76"/>
  <c r="AE24" i="76"/>
  <c r="AM24" i="76"/>
  <c r="H24" i="76"/>
  <c r="P24" i="76"/>
  <c r="X24" i="76"/>
  <c r="AF24" i="76"/>
  <c r="AN24" i="76"/>
  <c r="G24" i="76"/>
  <c r="I24" i="76"/>
  <c r="Q24" i="76"/>
  <c r="AO24" i="76"/>
  <c r="Y24" i="76"/>
  <c r="AG24" i="76"/>
  <c r="M10" i="76"/>
  <c r="U10" i="76"/>
  <c r="AC10" i="76"/>
  <c r="AK10" i="76"/>
  <c r="O10" i="76"/>
  <c r="W10" i="76"/>
  <c r="AE10" i="76"/>
  <c r="AM10" i="76"/>
  <c r="H10" i="76"/>
  <c r="P10" i="76"/>
  <c r="X10" i="76"/>
  <c r="AF10" i="76"/>
  <c r="AN10" i="76"/>
  <c r="J10" i="76"/>
  <c r="R10" i="76"/>
  <c r="Z10" i="76"/>
  <c r="AH10" i="76"/>
  <c r="AP10" i="76"/>
  <c r="K10" i="76"/>
  <c r="S10" i="76"/>
  <c r="AA10" i="76"/>
  <c r="AI10" i="76"/>
  <c r="AQ10" i="76"/>
  <c r="L10" i="76"/>
  <c r="AG10" i="76"/>
  <c r="G10" i="76"/>
  <c r="N10" i="76"/>
  <c r="AJ10" i="76"/>
  <c r="Q10" i="76"/>
  <c r="AL10" i="76"/>
  <c r="T10" i="76"/>
  <c r="AO10" i="76"/>
  <c r="V10" i="76"/>
  <c r="AR10" i="76"/>
  <c r="Y10" i="76"/>
  <c r="AB10" i="76"/>
  <c r="I10" i="76"/>
  <c r="AD10" i="76"/>
  <c r="O9" i="74"/>
  <c r="W9" i="74"/>
  <c r="AE9" i="74"/>
  <c r="AM9" i="74"/>
  <c r="H9" i="74"/>
  <c r="P9" i="74"/>
  <c r="X9" i="74"/>
  <c r="AF9" i="74"/>
  <c r="AN9" i="74"/>
  <c r="I9" i="74"/>
  <c r="Q9" i="74"/>
  <c r="Y9" i="74"/>
  <c r="AG9" i="74"/>
  <c r="AO9" i="74"/>
  <c r="J9" i="74"/>
  <c r="R9" i="74"/>
  <c r="Z9" i="74"/>
  <c r="AH9" i="74"/>
  <c r="AP9" i="74"/>
  <c r="K9" i="74"/>
  <c r="S9" i="74"/>
  <c r="AA9" i="74"/>
  <c r="AI9" i="74"/>
  <c r="AQ9" i="74"/>
  <c r="N9" i="74"/>
  <c r="V9" i="74"/>
  <c r="AD9" i="74"/>
  <c r="AL9" i="74"/>
  <c r="AJ9" i="74"/>
  <c r="AK9" i="74"/>
  <c r="L9" i="74"/>
  <c r="AR9" i="74"/>
  <c r="M9" i="74"/>
  <c r="T9" i="74"/>
  <c r="G9" i="74"/>
  <c r="U9" i="74"/>
  <c r="AB9" i="74"/>
  <c r="AC9" i="74"/>
  <c r="M19" i="74"/>
  <c r="U19" i="74"/>
  <c r="AC19" i="74"/>
  <c r="AK19" i="74"/>
  <c r="N19" i="74"/>
  <c r="V19" i="74"/>
  <c r="AD19" i="74"/>
  <c r="AL19" i="74"/>
  <c r="O19" i="74"/>
  <c r="W19" i="74"/>
  <c r="AE19" i="74"/>
  <c r="H19" i="74"/>
  <c r="P19" i="74"/>
  <c r="X19" i="74"/>
  <c r="AF19" i="74"/>
  <c r="AN19" i="74"/>
  <c r="I19" i="74"/>
  <c r="Q19" i="74"/>
  <c r="Y19" i="74"/>
  <c r="AG19" i="74"/>
  <c r="AO19" i="74"/>
  <c r="L19" i="74"/>
  <c r="T19" i="74"/>
  <c r="AB19" i="74"/>
  <c r="AJ19" i="74"/>
  <c r="AR19" i="74"/>
  <c r="R19" i="74"/>
  <c r="AQ19" i="74"/>
  <c r="S19" i="74"/>
  <c r="Z19" i="74"/>
  <c r="AA19" i="74"/>
  <c r="AH19" i="74"/>
  <c r="AI19" i="74"/>
  <c r="AM19" i="74"/>
  <c r="AP19" i="74"/>
  <c r="G19" i="74"/>
  <c r="K19" i="74"/>
  <c r="J19" i="74"/>
  <c r="K5" i="74"/>
  <c r="S5" i="74"/>
  <c r="AA5" i="74"/>
  <c r="AI5" i="74"/>
  <c r="AQ5" i="74"/>
  <c r="L5" i="74"/>
  <c r="T5" i="74"/>
  <c r="AB5" i="74"/>
  <c r="AJ5" i="74"/>
  <c r="AR5" i="74"/>
  <c r="M5" i="74"/>
  <c r="U5" i="74"/>
  <c r="AC5" i="74"/>
  <c r="AK5" i="74"/>
  <c r="N5" i="74"/>
  <c r="V5" i="74"/>
  <c r="AD5" i="74"/>
  <c r="AL5" i="74"/>
  <c r="O5" i="74"/>
  <c r="W5" i="74"/>
  <c r="AE5" i="74"/>
  <c r="AM5" i="74"/>
  <c r="J5" i="74"/>
  <c r="R5" i="74"/>
  <c r="Z5" i="74"/>
  <c r="AH5" i="74"/>
  <c r="AP5" i="74"/>
  <c r="X5" i="74"/>
  <c r="G5" i="74"/>
  <c r="Y5" i="74"/>
  <c r="AF5" i="74"/>
  <c r="AG5" i="74"/>
  <c r="H5" i="74"/>
  <c r="AN5" i="74"/>
  <c r="I5" i="74"/>
  <c r="AO5" i="74"/>
  <c r="Q5" i="74"/>
  <c r="P5" i="74"/>
  <c r="M3" i="72"/>
  <c r="U3" i="72"/>
  <c r="AC3" i="72"/>
  <c r="AK3" i="72"/>
  <c r="N3" i="72"/>
  <c r="V3" i="72"/>
  <c r="AD3" i="72"/>
  <c r="AL3" i="72"/>
  <c r="O3" i="72"/>
  <c r="W3" i="72"/>
  <c r="AE3" i="72"/>
  <c r="AM3" i="72"/>
  <c r="H3" i="72"/>
  <c r="P3" i="72"/>
  <c r="X3" i="72"/>
  <c r="AF3" i="72"/>
  <c r="AN3" i="72"/>
  <c r="I3" i="72"/>
  <c r="Q3" i="72"/>
  <c r="Y3" i="72"/>
  <c r="AG3" i="72"/>
  <c r="AO3" i="72"/>
  <c r="J3" i="72"/>
  <c r="R3" i="72"/>
  <c r="Z3" i="72"/>
  <c r="AH3" i="72"/>
  <c r="AP3" i="72"/>
  <c r="S3" i="72"/>
  <c r="G3" i="72"/>
  <c r="T3" i="72"/>
  <c r="AA3" i="72"/>
  <c r="AB3" i="72"/>
  <c r="AI3" i="72"/>
  <c r="AJ3" i="72"/>
  <c r="K3" i="72"/>
  <c r="AQ3" i="72"/>
  <c r="AR3" i="72"/>
  <c r="L3" i="72"/>
  <c r="I7" i="72"/>
  <c r="Q7" i="72"/>
  <c r="J7" i="72"/>
  <c r="R7" i="72"/>
  <c r="K7" i="72"/>
  <c r="S7" i="72"/>
  <c r="L7" i="72"/>
  <c r="T7" i="72"/>
  <c r="M7" i="72"/>
  <c r="U7" i="72"/>
  <c r="N7" i="72"/>
  <c r="V7" i="72"/>
  <c r="Y7" i="72"/>
  <c r="AG7" i="72"/>
  <c r="AO7" i="72"/>
  <c r="Z7" i="72"/>
  <c r="AH7" i="72"/>
  <c r="AP7" i="72"/>
  <c r="AA7" i="72"/>
  <c r="AI7" i="72"/>
  <c r="AQ7" i="72"/>
  <c r="H7" i="72"/>
  <c r="AB7" i="72"/>
  <c r="AJ7" i="72"/>
  <c r="AR7" i="72"/>
  <c r="G7" i="72"/>
  <c r="O7" i="72"/>
  <c r="AC7" i="72"/>
  <c r="AK7" i="72"/>
  <c r="P7" i="72"/>
  <c r="AD7" i="72"/>
  <c r="AL7" i="72"/>
  <c r="W7" i="72"/>
  <c r="AE7" i="72"/>
  <c r="AM7" i="72"/>
  <c r="X7" i="72"/>
  <c r="AF7" i="72"/>
  <c r="AN7" i="72"/>
  <c r="J18" i="72"/>
  <c r="R18" i="72"/>
  <c r="Z18" i="72"/>
  <c r="AH18" i="72"/>
  <c r="AP18" i="72"/>
  <c r="K18" i="72"/>
  <c r="S18" i="72"/>
  <c r="AA18" i="72"/>
  <c r="AI18" i="72"/>
  <c r="AQ18" i="72"/>
  <c r="L18" i="72"/>
  <c r="T18" i="72"/>
  <c r="AB18" i="72"/>
  <c r="AJ18" i="72"/>
  <c r="AR18" i="72"/>
  <c r="M18" i="72"/>
  <c r="U18" i="72"/>
  <c r="AC18" i="72"/>
  <c r="AK18" i="72"/>
  <c r="N18" i="72"/>
  <c r="V18" i="72"/>
  <c r="AD18" i="72"/>
  <c r="AL18" i="72"/>
  <c r="O18" i="72"/>
  <c r="W18" i="72"/>
  <c r="AE18" i="72"/>
  <c r="AM18" i="72"/>
  <c r="H18" i="72"/>
  <c r="P18" i="72"/>
  <c r="X18" i="72"/>
  <c r="AF18" i="72"/>
  <c r="AN18" i="72"/>
  <c r="G18" i="72"/>
  <c r="AG18" i="72"/>
  <c r="AO18" i="72"/>
  <c r="I18" i="72"/>
  <c r="Q18" i="72"/>
  <c r="Y18" i="72"/>
  <c r="L15" i="68"/>
  <c r="T15" i="68"/>
  <c r="AB15" i="68"/>
  <c r="AJ15" i="68"/>
  <c r="AR15" i="68"/>
  <c r="M15" i="68"/>
  <c r="U15" i="68"/>
  <c r="AC15" i="68"/>
  <c r="AK15" i="68"/>
  <c r="N15" i="68"/>
  <c r="V15" i="68"/>
  <c r="AD15" i="68"/>
  <c r="AL15" i="68"/>
  <c r="O15" i="68"/>
  <c r="W15" i="68"/>
  <c r="AE15" i="68"/>
  <c r="AM15" i="68"/>
  <c r="H15" i="68"/>
  <c r="P15" i="68"/>
  <c r="X15" i="68"/>
  <c r="AF15" i="68"/>
  <c r="AN15" i="68"/>
  <c r="I15" i="68"/>
  <c r="Q15" i="68"/>
  <c r="Y15" i="68"/>
  <c r="AG15" i="68"/>
  <c r="AO15" i="68"/>
  <c r="J15" i="68"/>
  <c r="R15" i="68"/>
  <c r="Z15" i="68"/>
  <c r="AH15" i="68"/>
  <c r="AP15" i="68"/>
  <c r="AI15" i="68"/>
  <c r="AQ15" i="68"/>
  <c r="G15" i="68"/>
  <c r="K15" i="68"/>
  <c r="S15" i="68"/>
  <c r="AA15" i="68"/>
  <c r="K26" i="68"/>
  <c r="S26" i="68"/>
  <c r="AA26" i="68"/>
  <c r="AI26" i="68"/>
  <c r="AQ26" i="68"/>
  <c r="L26" i="68"/>
  <c r="T26" i="68"/>
  <c r="AB26" i="68"/>
  <c r="AJ26" i="68"/>
  <c r="AR26" i="68"/>
  <c r="M26" i="68"/>
  <c r="U26" i="68"/>
  <c r="AC26" i="68"/>
  <c r="AK26" i="68"/>
  <c r="N26" i="68"/>
  <c r="V26" i="68"/>
  <c r="AD26" i="68"/>
  <c r="AL26" i="68"/>
  <c r="O26" i="68"/>
  <c r="W26" i="68"/>
  <c r="AE26" i="68"/>
  <c r="AM26" i="68"/>
  <c r="H26" i="68"/>
  <c r="P26" i="68"/>
  <c r="X26" i="68"/>
  <c r="AF26" i="68"/>
  <c r="AN26" i="68"/>
  <c r="G26" i="68"/>
  <c r="I26" i="68"/>
  <c r="Q26" i="68"/>
  <c r="Y26" i="68"/>
  <c r="AG26" i="68"/>
  <c r="AO26" i="68"/>
  <c r="J26" i="68"/>
  <c r="R26" i="68"/>
  <c r="Z26" i="68"/>
  <c r="AH26" i="68"/>
  <c r="AP26" i="68"/>
  <c r="J17" i="68"/>
  <c r="R17" i="68"/>
  <c r="Z17" i="68"/>
  <c r="AH17" i="68"/>
  <c r="AP17" i="68"/>
  <c r="K17" i="68"/>
  <c r="S17" i="68"/>
  <c r="AA17" i="68"/>
  <c r="AI17" i="68"/>
  <c r="AQ17" i="68"/>
  <c r="L17" i="68"/>
  <c r="T17" i="68"/>
  <c r="AB17" i="68"/>
  <c r="AJ17" i="68"/>
  <c r="AR17" i="68"/>
  <c r="M17" i="68"/>
  <c r="U17" i="68"/>
  <c r="AC17" i="68"/>
  <c r="AK17" i="68"/>
  <c r="N17" i="68"/>
  <c r="V17" i="68"/>
  <c r="AD17" i="68"/>
  <c r="AL17" i="68"/>
  <c r="O17" i="68"/>
  <c r="W17" i="68"/>
  <c r="AE17" i="68"/>
  <c r="AM17" i="68"/>
  <c r="H17" i="68"/>
  <c r="P17" i="68"/>
  <c r="X17" i="68"/>
  <c r="AF17" i="68"/>
  <c r="AN17" i="68"/>
  <c r="Y17" i="68"/>
  <c r="AG17" i="68"/>
  <c r="AO17" i="68"/>
  <c r="G17" i="68"/>
  <c r="I17" i="68"/>
  <c r="Q17" i="68"/>
  <c r="J16" i="69"/>
  <c r="R16" i="69"/>
  <c r="Z16" i="69"/>
  <c r="AH16" i="69"/>
  <c r="AP16" i="69"/>
  <c r="K16" i="69"/>
  <c r="S16" i="69"/>
  <c r="AA16" i="69"/>
  <c r="AI16" i="69"/>
  <c r="AQ16" i="69"/>
  <c r="L16" i="69"/>
  <c r="T16" i="69"/>
  <c r="AB16" i="69"/>
  <c r="AJ16" i="69"/>
  <c r="AR16" i="69"/>
  <c r="M16" i="69"/>
  <c r="U16" i="69"/>
  <c r="AC16" i="69"/>
  <c r="AK16" i="69"/>
  <c r="N16" i="69"/>
  <c r="V16" i="69"/>
  <c r="AD16" i="69"/>
  <c r="AL16" i="69"/>
  <c r="O16" i="69"/>
  <c r="W16" i="69"/>
  <c r="AE16" i="69"/>
  <c r="AM16" i="69"/>
  <c r="H16" i="69"/>
  <c r="P16" i="69"/>
  <c r="X16" i="69"/>
  <c r="AF16" i="69"/>
  <c r="AN16" i="69"/>
  <c r="G16" i="69"/>
  <c r="AG16" i="69"/>
  <c r="AO16" i="69"/>
  <c r="I16" i="69"/>
  <c r="Q16" i="69"/>
  <c r="Y16" i="69"/>
  <c r="H18" i="69"/>
  <c r="P18" i="69"/>
  <c r="X18" i="69"/>
  <c r="AF18" i="69"/>
  <c r="AN18" i="69"/>
  <c r="G18" i="69"/>
  <c r="I18" i="69"/>
  <c r="Q18" i="69"/>
  <c r="Y18" i="69"/>
  <c r="AG18" i="69"/>
  <c r="AO18" i="69"/>
  <c r="J18" i="69"/>
  <c r="R18" i="69"/>
  <c r="Z18" i="69"/>
  <c r="AH18" i="69"/>
  <c r="AP18" i="69"/>
  <c r="K18" i="69"/>
  <c r="S18" i="69"/>
  <c r="AA18" i="69"/>
  <c r="AI18" i="69"/>
  <c r="AQ18" i="69"/>
  <c r="L18" i="69"/>
  <c r="T18" i="69"/>
  <c r="AB18" i="69"/>
  <c r="AJ18" i="69"/>
  <c r="AR18" i="69"/>
  <c r="M18" i="69"/>
  <c r="U18" i="69"/>
  <c r="AC18" i="69"/>
  <c r="AK18" i="69"/>
  <c r="N18" i="69"/>
  <c r="V18" i="69"/>
  <c r="AD18" i="69"/>
  <c r="AL18" i="69"/>
  <c r="W18" i="69"/>
  <c r="AE18" i="69"/>
  <c r="AM18" i="69"/>
  <c r="O18" i="69"/>
  <c r="K18" i="77"/>
  <c r="S18" i="77"/>
  <c r="AA18" i="77"/>
  <c r="AI18" i="77"/>
  <c r="AQ18" i="77"/>
  <c r="L18" i="77"/>
  <c r="T18" i="77"/>
  <c r="AB18" i="77"/>
  <c r="AJ18" i="77"/>
  <c r="AR18" i="77"/>
  <c r="M18" i="77"/>
  <c r="U18" i="77"/>
  <c r="AC18" i="77"/>
  <c r="AK18" i="77"/>
  <c r="N18" i="77"/>
  <c r="V18" i="77"/>
  <c r="AD18" i="77"/>
  <c r="AL18" i="77"/>
  <c r="O18" i="77"/>
  <c r="W18" i="77"/>
  <c r="AE18" i="77"/>
  <c r="AM18" i="77"/>
  <c r="H18" i="77"/>
  <c r="P18" i="77"/>
  <c r="X18" i="77"/>
  <c r="AF18" i="77"/>
  <c r="AN18" i="77"/>
  <c r="I18" i="77"/>
  <c r="AO18" i="77"/>
  <c r="J18" i="77"/>
  <c r="AP18" i="77"/>
  <c r="G18" i="77"/>
  <c r="Q18" i="77"/>
  <c r="R18" i="77"/>
  <c r="Y18" i="77"/>
  <c r="AH18" i="77"/>
  <c r="Z18" i="77"/>
  <c r="AG18" i="77"/>
  <c r="J27" i="77"/>
  <c r="R27" i="77"/>
  <c r="Z27" i="77"/>
  <c r="AH27" i="77"/>
  <c r="AP27" i="77"/>
  <c r="K27" i="77"/>
  <c r="S27" i="77"/>
  <c r="AA27" i="77"/>
  <c r="AI27" i="77"/>
  <c r="AQ27" i="77"/>
  <c r="L27" i="77"/>
  <c r="T27" i="77"/>
  <c r="AB27" i="77"/>
  <c r="AJ27" i="77"/>
  <c r="AR27" i="77"/>
  <c r="G27" i="77"/>
  <c r="M27" i="77"/>
  <c r="U27" i="77"/>
  <c r="AC27" i="77"/>
  <c r="AK27" i="77"/>
  <c r="N27" i="77"/>
  <c r="V27" i="77"/>
  <c r="AD27" i="77"/>
  <c r="AL27" i="77"/>
  <c r="I27" i="77"/>
  <c r="Q27" i="77"/>
  <c r="Y27" i="77"/>
  <c r="AG27" i="77"/>
  <c r="AO27" i="77"/>
  <c r="W27" i="77"/>
  <c r="X27" i="77"/>
  <c r="AE27" i="77"/>
  <c r="AF27" i="77"/>
  <c r="AM27" i="77"/>
  <c r="H27" i="77"/>
  <c r="AN27" i="77"/>
  <c r="O27" i="77"/>
  <c r="P27" i="77"/>
  <c r="I12" i="77"/>
  <c r="Q12" i="77"/>
  <c r="Y12" i="77"/>
  <c r="AG12" i="77"/>
  <c r="AO12" i="77"/>
  <c r="J12" i="77"/>
  <c r="R12" i="77"/>
  <c r="Z12" i="77"/>
  <c r="AH12" i="77"/>
  <c r="AP12" i="77"/>
  <c r="K12" i="77"/>
  <c r="S12" i="77"/>
  <c r="AA12" i="77"/>
  <c r="AI12" i="77"/>
  <c r="AQ12" i="77"/>
  <c r="L12" i="77"/>
  <c r="T12" i="77"/>
  <c r="AB12" i="77"/>
  <c r="AJ12" i="77"/>
  <c r="AR12" i="77"/>
  <c r="M12" i="77"/>
  <c r="U12" i="77"/>
  <c r="AC12" i="77"/>
  <c r="AK12" i="77"/>
  <c r="N12" i="77"/>
  <c r="V12" i="77"/>
  <c r="AD12" i="77"/>
  <c r="AL12" i="77"/>
  <c r="AM12" i="77"/>
  <c r="H12" i="77"/>
  <c r="AN12" i="77"/>
  <c r="O12" i="77"/>
  <c r="P12" i="77"/>
  <c r="G12" i="77"/>
  <c r="W12" i="77"/>
  <c r="AF12" i="77"/>
  <c r="X12" i="77"/>
  <c r="AE12" i="77"/>
  <c r="K18" i="73"/>
  <c r="S18" i="73"/>
  <c r="AA18" i="73"/>
  <c r="AI18" i="73"/>
  <c r="AQ18" i="73"/>
  <c r="L18" i="73"/>
  <c r="T18" i="73"/>
  <c r="AB18" i="73"/>
  <c r="AJ18" i="73"/>
  <c r="AR18" i="73"/>
  <c r="M18" i="73"/>
  <c r="U18" i="73"/>
  <c r="AC18" i="73"/>
  <c r="AK18" i="73"/>
  <c r="N18" i="73"/>
  <c r="V18" i="73"/>
  <c r="AD18" i="73"/>
  <c r="AL18" i="73"/>
  <c r="O18" i="73"/>
  <c r="W18" i="73"/>
  <c r="AE18" i="73"/>
  <c r="AM18" i="73"/>
  <c r="H18" i="73"/>
  <c r="P18" i="73"/>
  <c r="X18" i="73"/>
  <c r="AF18" i="73"/>
  <c r="AN18" i="73"/>
  <c r="G18" i="73"/>
  <c r="Y18" i="73"/>
  <c r="Z18" i="73"/>
  <c r="AG18" i="73"/>
  <c r="AH18" i="73"/>
  <c r="I18" i="73"/>
  <c r="AO18" i="73"/>
  <c r="J18" i="73"/>
  <c r="AP18" i="73"/>
  <c r="Q18" i="73"/>
  <c r="R18" i="73"/>
  <c r="M8" i="73"/>
  <c r="U8" i="73"/>
  <c r="AC8" i="73"/>
  <c r="AK8" i="73"/>
  <c r="N8" i="73"/>
  <c r="V8" i="73"/>
  <c r="AD8" i="73"/>
  <c r="AL8" i="73"/>
  <c r="O8" i="73"/>
  <c r="W8" i="73"/>
  <c r="AE8" i="73"/>
  <c r="AM8" i="73"/>
  <c r="H8" i="73"/>
  <c r="P8" i="73"/>
  <c r="X8" i="73"/>
  <c r="AF8" i="73"/>
  <c r="AN8" i="73"/>
  <c r="G8" i="73"/>
  <c r="I8" i="73"/>
  <c r="Q8" i="73"/>
  <c r="Y8" i="73"/>
  <c r="AG8" i="73"/>
  <c r="AO8" i="73"/>
  <c r="J8" i="73"/>
  <c r="R8" i="73"/>
  <c r="Z8" i="73"/>
  <c r="AH8" i="73"/>
  <c r="AP8" i="73"/>
  <c r="K8" i="73"/>
  <c r="S8" i="73"/>
  <c r="AA8" i="73"/>
  <c r="AI8" i="73"/>
  <c r="AQ8" i="73"/>
  <c r="AB8" i="73"/>
  <c r="AJ8" i="73"/>
  <c r="AR8" i="73"/>
  <c r="L8" i="73"/>
  <c r="T8" i="73"/>
  <c r="L13" i="73"/>
  <c r="T13" i="73"/>
  <c r="AB13" i="73"/>
  <c r="AJ13" i="73"/>
  <c r="AR13" i="73"/>
  <c r="G13" i="73"/>
  <c r="M13" i="73"/>
  <c r="U13" i="73"/>
  <c r="AC13" i="73"/>
  <c r="AK13" i="73"/>
  <c r="N13" i="73"/>
  <c r="V13" i="73"/>
  <c r="AD13" i="73"/>
  <c r="AL13" i="73"/>
  <c r="O13" i="73"/>
  <c r="W13" i="73"/>
  <c r="AE13" i="73"/>
  <c r="AM13" i="73"/>
  <c r="H13" i="73"/>
  <c r="P13" i="73"/>
  <c r="X13" i="73"/>
  <c r="AF13" i="73"/>
  <c r="AN13" i="73"/>
  <c r="I13" i="73"/>
  <c r="Q13" i="73"/>
  <c r="Y13" i="73"/>
  <c r="AG13" i="73"/>
  <c r="AO13" i="73"/>
  <c r="R13" i="73"/>
  <c r="S13" i="73"/>
  <c r="Z13" i="73"/>
  <c r="AA13" i="73"/>
  <c r="AH13" i="73"/>
  <c r="AI13" i="73"/>
  <c r="J13" i="73"/>
  <c r="AP13" i="73"/>
  <c r="K13" i="73"/>
  <c r="AQ13" i="73"/>
  <c r="O9" i="75"/>
  <c r="W9" i="75"/>
  <c r="AE9" i="75"/>
  <c r="AM9" i="75"/>
  <c r="I9" i="75"/>
  <c r="Q9" i="75"/>
  <c r="Y9" i="75"/>
  <c r="AG9" i="75"/>
  <c r="AO9" i="75"/>
  <c r="J9" i="75"/>
  <c r="R9" i="75"/>
  <c r="Z9" i="75"/>
  <c r="AH9" i="75"/>
  <c r="AP9" i="75"/>
  <c r="K9" i="75"/>
  <c r="S9" i="75"/>
  <c r="AA9" i="75"/>
  <c r="AI9" i="75"/>
  <c r="AQ9" i="75"/>
  <c r="L9" i="75"/>
  <c r="T9" i="75"/>
  <c r="AB9" i="75"/>
  <c r="AJ9" i="75"/>
  <c r="AR9" i="75"/>
  <c r="M9" i="75"/>
  <c r="U9" i="75"/>
  <c r="N9" i="75"/>
  <c r="AL9" i="75"/>
  <c r="P9" i="75"/>
  <c r="AN9" i="75"/>
  <c r="V9" i="75"/>
  <c r="X9" i="75"/>
  <c r="AC9" i="75"/>
  <c r="AD9" i="75"/>
  <c r="AF9" i="75"/>
  <c r="H9" i="75"/>
  <c r="AK9" i="75"/>
  <c r="G9" i="75"/>
  <c r="I7" i="75"/>
  <c r="Q7" i="75"/>
  <c r="Y7" i="75"/>
  <c r="AG7" i="75"/>
  <c r="AO7" i="75"/>
  <c r="K7" i="75"/>
  <c r="S7" i="75"/>
  <c r="AA7" i="75"/>
  <c r="AI7" i="75"/>
  <c r="AQ7" i="75"/>
  <c r="L7" i="75"/>
  <c r="T7" i="75"/>
  <c r="AB7" i="75"/>
  <c r="AJ7" i="75"/>
  <c r="AR7" i="75"/>
  <c r="M7" i="75"/>
  <c r="U7" i="75"/>
  <c r="AC7" i="75"/>
  <c r="AK7" i="75"/>
  <c r="G7" i="75"/>
  <c r="N7" i="75"/>
  <c r="V7" i="75"/>
  <c r="AD7" i="75"/>
  <c r="AL7" i="75"/>
  <c r="O7" i="75"/>
  <c r="W7" i="75"/>
  <c r="AE7" i="75"/>
  <c r="AM7" i="75"/>
  <c r="X7" i="75"/>
  <c r="Z7" i="75"/>
  <c r="AF7" i="75"/>
  <c r="AH7" i="75"/>
  <c r="H7" i="75"/>
  <c r="AN7" i="75"/>
  <c r="J7" i="75"/>
  <c r="AP7" i="75"/>
  <c r="P7" i="75"/>
  <c r="R7" i="75"/>
  <c r="M19" i="75"/>
  <c r="U19" i="75"/>
  <c r="AC19" i="75"/>
  <c r="AK19" i="75"/>
  <c r="O19" i="75"/>
  <c r="W19" i="75"/>
  <c r="AE19" i="75"/>
  <c r="AM19" i="75"/>
  <c r="H19" i="75"/>
  <c r="P19" i="75"/>
  <c r="X19" i="75"/>
  <c r="AF19" i="75"/>
  <c r="AN19" i="75"/>
  <c r="I19" i="75"/>
  <c r="Q19" i="75"/>
  <c r="Y19" i="75"/>
  <c r="AG19" i="75"/>
  <c r="AO19" i="75"/>
  <c r="L19" i="75"/>
  <c r="AB19" i="75"/>
  <c r="AR19" i="75"/>
  <c r="N19" i="75"/>
  <c r="AD19" i="75"/>
  <c r="R19" i="75"/>
  <c r="AH19" i="75"/>
  <c r="S19" i="75"/>
  <c r="AI19" i="75"/>
  <c r="T19" i="75"/>
  <c r="AJ19" i="75"/>
  <c r="G19" i="75"/>
  <c r="V19" i="75"/>
  <c r="AL19" i="75"/>
  <c r="J19" i="75"/>
  <c r="Z19" i="75"/>
  <c r="AP19" i="75"/>
  <c r="AQ19" i="75"/>
  <c r="K19" i="75"/>
  <c r="AA19" i="75"/>
  <c r="H26" i="76"/>
  <c r="P26" i="76"/>
  <c r="X26" i="76"/>
  <c r="AF26" i="76"/>
  <c r="AN26" i="76"/>
  <c r="G26" i="76"/>
  <c r="I26" i="76"/>
  <c r="Q26" i="76"/>
  <c r="Y26" i="76"/>
  <c r="AG26" i="76"/>
  <c r="AO26" i="76"/>
  <c r="J26" i="76"/>
  <c r="R26" i="76"/>
  <c r="Z26" i="76"/>
  <c r="AH26" i="76"/>
  <c r="AP26" i="76"/>
  <c r="K26" i="76"/>
  <c r="S26" i="76"/>
  <c r="AA26" i="76"/>
  <c r="AI26" i="76"/>
  <c r="AQ26" i="76"/>
  <c r="L26" i="76"/>
  <c r="T26" i="76"/>
  <c r="AB26" i="76"/>
  <c r="AJ26" i="76"/>
  <c r="AR26" i="76"/>
  <c r="M26" i="76"/>
  <c r="U26" i="76"/>
  <c r="AC26" i="76"/>
  <c r="AK26" i="76"/>
  <c r="N26" i="76"/>
  <c r="V26" i="76"/>
  <c r="AD26" i="76"/>
  <c r="AL26" i="76"/>
  <c r="AM26" i="76"/>
  <c r="AE26" i="76"/>
  <c r="O26" i="76"/>
  <c r="W26" i="76"/>
  <c r="M18" i="76"/>
  <c r="U18" i="76"/>
  <c r="AC18" i="76"/>
  <c r="AK18" i="76"/>
  <c r="O18" i="76"/>
  <c r="W18" i="76"/>
  <c r="AE18" i="76"/>
  <c r="AM18" i="76"/>
  <c r="H18" i="76"/>
  <c r="P18" i="76"/>
  <c r="X18" i="76"/>
  <c r="AF18" i="76"/>
  <c r="AN18" i="76"/>
  <c r="J18" i="76"/>
  <c r="R18" i="76"/>
  <c r="Z18" i="76"/>
  <c r="AH18" i="76"/>
  <c r="AP18" i="76"/>
  <c r="K18" i="76"/>
  <c r="S18" i="76"/>
  <c r="AA18" i="76"/>
  <c r="AI18" i="76"/>
  <c r="AQ18" i="76"/>
  <c r="N18" i="76"/>
  <c r="AJ18" i="76"/>
  <c r="G18" i="76"/>
  <c r="Q18" i="76"/>
  <c r="AL18" i="76"/>
  <c r="T18" i="76"/>
  <c r="AO18" i="76"/>
  <c r="V18" i="76"/>
  <c r="AR18" i="76"/>
  <c r="Y18" i="76"/>
  <c r="AB18" i="76"/>
  <c r="I18" i="76"/>
  <c r="AD18" i="76"/>
  <c r="L18" i="76"/>
  <c r="AG18" i="76"/>
  <c r="H3" i="76"/>
  <c r="P3" i="76"/>
  <c r="X3" i="76"/>
  <c r="AF3" i="76"/>
  <c r="AN3" i="76"/>
  <c r="I3" i="76"/>
  <c r="J3" i="76"/>
  <c r="R3" i="76"/>
  <c r="Z3" i="76"/>
  <c r="AH3" i="76"/>
  <c r="AP3" i="76"/>
  <c r="K3" i="76"/>
  <c r="S3" i="76"/>
  <c r="AA3" i="76"/>
  <c r="AI3" i="76"/>
  <c r="AQ3" i="76"/>
  <c r="L3" i="76"/>
  <c r="M3" i="76"/>
  <c r="U3" i="76"/>
  <c r="AC3" i="76"/>
  <c r="AK3" i="76"/>
  <c r="N3" i="76"/>
  <c r="V3" i="76"/>
  <c r="AD3" i="76"/>
  <c r="AL3" i="76"/>
  <c r="O3" i="76"/>
  <c r="AJ3" i="76"/>
  <c r="Q3" i="76"/>
  <c r="AM3" i="76"/>
  <c r="T3" i="76"/>
  <c r="AO3" i="76"/>
  <c r="G3" i="76"/>
  <c r="W3" i="76"/>
  <c r="AR3" i="76"/>
  <c r="Y3" i="76"/>
  <c r="AB3" i="76"/>
  <c r="AE3" i="76"/>
  <c r="AG3" i="76"/>
  <c r="N27" i="74"/>
  <c r="V27" i="74"/>
  <c r="AD27" i="74"/>
  <c r="AL27" i="74"/>
  <c r="O27" i="74"/>
  <c r="W27" i="74"/>
  <c r="AE27" i="74"/>
  <c r="AM27" i="74"/>
  <c r="H27" i="74"/>
  <c r="P27" i="74"/>
  <c r="X27" i="74"/>
  <c r="AF27" i="74"/>
  <c r="AN27" i="74"/>
  <c r="I27" i="74"/>
  <c r="Q27" i="74"/>
  <c r="Y27" i="74"/>
  <c r="AG27" i="74"/>
  <c r="AO27" i="74"/>
  <c r="J27" i="74"/>
  <c r="R27" i="74"/>
  <c r="Z27" i="74"/>
  <c r="AH27" i="74"/>
  <c r="AP27" i="74"/>
  <c r="K27" i="74"/>
  <c r="S27" i="74"/>
  <c r="AA27" i="74"/>
  <c r="AI27" i="74"/>
  <c r="AQ27" i="74"/>
  <c r="L27" i="74"/>
  <c r="AR27" i="74"/>
  <c r="M27" i="74"/>
  <c r="T27" i="74"/>
  <c r="U27" i="74"/>
  <c r="AB27" i="74"/>
  <c r="AK27" i="74"/>
  <c r="AC27" i="74"/>
  <c r="AJ27" i="74"/>
  <c r="G27" i="74"/>
  <c r="K13" i="74"/>
  <c r="S13" i="74"/>
  <c r="AA13" i="74"/>
  <c r="AI13" i="74"/>
  <c r="AQ13" i="74"/>
  <c r="L13" i="74"/>
  <c r="T13" i="74"/>
  <c r="AB13" i="74"/>
  <c r="AJ13" i="74"/>
  <c r="AR13" i="74"/>
  <c r="M13" i="74"/>
  <c r="U13" i="74"/>
  <c r="AC13" i="74"/>
  <c r="AK13" i="74"/>
  <c r="N13" i="74"/>
  <c r="V13" i="74"/>
  <c r="AD13" i="74"/>
  <c r="AL13" i="74"/>
  <c r="O13" i="74"/>
  <c r="W13" i="74"/>
  <c r="AE13" i="74"/>
  <c r="AM13" i="74"/>
  <c r="J13" i="74"/>
  <c r="R13" i="74"/>
  <c r="Z13" i="74"/>
  <c r="AH13" i="74"/>
  <c r="AP13" i="74"/>
  <c r="P13" i="74"/>
  <c r="G13" i="74"/>
  <c r="Q13" i="74"/>
  <c r="X13" i="74"/>
  <c r="Y13" i="74"/>
  <c r="AF13" i="74"/>
  <c r="AG13" i="74"/>
  <c r="H13" i="74"/>
  <c r="I13" i="74"/>
  <c r="AN13" i="74"/>
  <c r="AO13" i="74"/>
  <c r="J23" i="74"/>
  <c r="R23" i="74"/>
  <c r="Z23" i="74"/>
  <c r="AH23" i="74"/>
  <c r="AP23" i="74"/>
  <c r="K23" i="74"/>
  <c r="S23" i="74"/>
  <c r="AA23" i="74"/>
  <c r="AI23" i="74"/>
  <c r="AQ23" i="74"/>
  <c r="L23" i="74"/>
  <c r="T23" i="74"/>
  <c r="AB23" i="74"/>
  <c r="AJ23" i="74"/>
  <c r="AR23" i="74"/>
  <c r="G23" i="74"/>
  <c r="M23" i="74"/>
  <c r="U23" i="74"/>
  <c r="AC23" i="74"/>
  <c r="AK23" i="74"/>
  <c r="N23" i="74"/>
  <c r="V23" i="74"/>
  <c r="AD23" i="74"/>
  <c r="AL23" i="74"/>
  <c r="O23" i="74"/>
  <c r="W23" i="74"/>
  <c r="AE23" i="74"/>
  <c r="AM23" i="74"/>
  <c r="AF23" i="74"/>
  <c r="AG23" i="74"/>
  <c r="H23" i="74"/>
  <c r="AN23" i="74"/>
  <c r="I23" i="74"/>
  <c r="AO23" i="74"/>
  <c r="P23" i="74"/>
  <c r="Y23" i="74"/>
  <c r="Q23" i="74"/>
  <c r="X23" i="74"/>
  <c r="N22" i="72"/>
  <c r="V22" i="72"/>
  <c r="AD22" i="72"/>
  <c r="AL22" i="72"/>
  <c r="O22" i="72"/>
  <c r="W22" i="72"/>
  <c r="AE22" i="72"/>
  <c r="AM22" i="72"/>
  <c r="H22" i="72"/>
  <c r="P22" i="72"/>
  <c r="X22" i="72"/>
  <c r="AF22" i="72"/>
  <c r="AN22" i="72"/>
  <c r="G22" i="72"/>
  <c r="I22" i="72"/>
  <c r="Q22" i="72"/>
  <c r="Y22" i="72"/>
  <c r="AG22" i="72"/>
  <c r="AO22" i="72"/>
  <c r="J22" i="72"/>
  <c r="R22" i="72"/>
  <c r="Z22" i="72"/>
  <c r="AH22" i="72"/>
  <c r="AP22" i="72"/>
  <c r="K22" i="72"/>
  <c r="S22" i="72"/>
  <c r="AA22" i="72"/>
  <c r="AI22" i="72"/>
  <c r="AQ22" i="72"/>
  <c r="L22" i="72"/>
  <c r="T22" i="72"/>
  <c r="AB22" i="72"/>
  <c r="AJ22" i="72"/>
  <c r="AR22" i="72"/>
  <c r="M22" i="72"/>
  <c r="U22" i="72"/>
  <c r="AC22" i="72"/>
  <c r="AK22" i="72"/>
  <c r="J26" i="72"/>
  <c r="R26" i="72"/>
  <c r="Z26" i="72"/>
  <c r="AH26" i="72"/>
  <c r="AP26" i="72"/>
  <c r="K26" i="72"/>
  <c r="S26" i="72"/>
  <c r="AA26" i="72"/>
  <c r="AI26" i="72"/>
  <c r="AQ26" i="72"/>
  <c r="L26" i="72"/>
  <c r="T26" i="72"/>
  <c r="AB26" i="72"/>
  <c r="AJ26" i="72"/>
  <c r="AR26" i="72"/>
  <c r="M26" i="72"/>
  <c r="U26" i="72"/>
  <c r="AC26" i="72"/>
  <c r="AK26" i="72"/>
  <c r="N26" i="72"/>
  <c r="V26" i="72"/>
  <c r="AD26" i="72"/>
  <c r="AL26" i="72"/>
  <c r="O26" i="72"/>
  <c r="W26" i="72"/>
  <c r="AE26" i="72"/>
  <c r="AM26" i="72"/>
  <c r="H26" i="72"/>
  <c r="P26" i="72"/>
  <c r="X26" i="72"/>
  <c r="AF26" i="72"/>
  <c r="AN26" i="72"/>
  <c r="G26" i="72"/>
  <c r="I26" i="72"/>
  <c r="Q26" i="72"/>
  <c r="Y26" i="72"/>
  <c r="AG26" i="72"/>
  <c r="AO26" i="72"/>
  <c r="M11" i="72"/>
  <c r="U11" i="72"/>
  <c r="AC11" i="72"/>
  <c r="AK11" i="72"/>
  <c r="N11" i="72"/>
  <c r="V11" i="72"/>
  <c r="AD11" i="72"/>
  <c r="AL11" i="72"/>
  <c r="O11" i="72"/>
  <c r="W11" i="72"/>
  <c r="AE11" i="72"/>
  <c r="AM11" i="72"/>
  <c r="H11" i="72"/>
  <c r="P11" i="72"/>
  <c r="X11" i="72"/>
  <c r="AF11" i="72"/>
  <c r="AN11" i="72"/>
  <c r="I11" i="72"/>
  <c r="Q11" i="72"/>
  <c r="Y11" i="72"/>
  <c r="AG11" i="72"/>
  <c r="AO11" i="72"/>
  <c r="J11" i="72"/>
  <c r="R11" i="72"/>
  <c r="Z11" i="72"/>
  <c r="AH11" i="72"/>
  <c r="AP11" i="72"/>
  <c r="K11" i="72"/>
  <c r="S11" i="72"/>
  <c r="AA11" i="72"/>
  <c r="AI11" i="72"/>
  <c r="AQ11" i="72"/>
  <c r="AJ11" i="72"/>
  <c r="AR11" i="72"/>
  <c r="G11" i="72"/>
  <c r="L11" i="72"/>
  <c r="T11" i="72"/>
  <c r="AB11" i="72"/>
  <c r="O8" i="68"/>
  <c r="W8" i="68"/>
  <c r="AE8" i="68"/>
  <c r="AM8" i="68"/>
  <c r="H8" i="68"/>
  <c r="P8" i="68"/>
  <c r="X8" i="68"/>
  <c r="AF8" i="68"/>
  <c r="AN8" i="68"/>
  <c r="I8" i="68"/>
  <c r="Q8" i="68"/>
  <c r="Y8" i="68"/>
  <c r="AG8" i="68"/>
  <c r="AO8" i="68"/>
  <c r="J8" i="68"/>
  <c r="R8" i="68"/>
  <c r="Z8" i="68"/>
  <c r="AH8" i="68"/>
  <c r="AP8" i="68"/>
  <c r="K8" i="68"/>
  <c r="S8" i="68"/>
  <c r="AA8" i="68"/>
  <c r="AI8" i="68"/>
  <c r="AQ8" i="68"/>
  <c r="L8" i="68"/>
  <c r="T8" i="68"/>
  <c r="AB8" i="68"/>
  <c r="AJ8" i="68"/>
  <c r="AR8" i="68"/>
  <c r="M8" i="68"/>
  <c r="U8" i="68"/>
  <c r="AC8" i="68"/>
  <c r="AK8" i="68"/>
  <c r="AL8" i="68"/>
  <c r="G8" i="68"/>
  <c r="N8" i="68"/>
  <c r="V8" i="68"/>
  <c r="AD8" i="68"/>
  <c r="H19" i="68"/>
  <c r="P19" i="68"/>
  <c r="X19" i="68"/>
  <c r="AF19" i="68"/>
  <c r="AN19" i="68"/>
  <c r="I19" i="68"/>
  <c r="Q19" i="68"/>
  <c r="Y19" i="68"/>
  <c r="AG19" i="68"/>
  <c r="AO19" i="68"/>
  <c r="J19" i="68"/>
  <c r="R19" i="68"/>
  <c r="Z19" i="68"/>
  <c r="AH19" i="68"/>
  <c r="AP19" i="68"/>
  <c r="K19" i="68"/>
  <c r="S19" i="68"/>
  <c r="AA19" i="68"/>
  <c r="AI19" i="68"/>
  <c r="AQ19" i="68"/>
  <c r="L19" i="68"/>
  <c r="T19" i="68"/>
  <c r="AB19" i="68"/>
  <c r="AJ19" i="68"/>
  <c r="AR19" i="68"/>
  <c r="M19" i="68"/>
  <c r="U19" i="68"/>
  <c r="AC19" i="68"/>
  <c r="AK19" i="68"/>
  <c r="N19" i="68"/>
  <c r="V19" i="68"/>
  <c r="AD19" i="68"/>
  <c r="AL19" i="68"/>
  <c r="O19" i="68"/>
  <c r="W19" i="68"/>
  <c r="AE19" i="68"/>
  <c r="AM19" i="68"/>
  <c r="G19" i="68"/>
  <c r="H11" i="68"/>
  <c r="P11" i="68"/>
  <c r="X11" i="68"/>
  <c r="AF11" i="68"/>
  <c r="AN11" i="68"/>
  <c r="I11" i="68"/>
  <c r="Q11" i="68"/>
  <c r="Y11" i="68"/>
  <c r="AG11" i="68"/>
  <c r="AO11" i="68"/>
  <c r="J11" i="68"/>
  <c r="R11" i="68"/>
  <c r="Z11" i="68"/>
  <c r="AH11" i="68"/>
  <c r="AP11" i="68"/>
  <c r="K11" i="68"/>
  <c r="S11" i="68"/>
  <c r="AA11" i="68"/>
  <c r="AI11" i="68"/>
  <c r="AQ11" i="68"/>
  <c r="L11" i="68"/>
  <c r="T11" i="68"/>
  <c r="AB11" i="68"/>
  <c r="AJ11" i="68"/>
  <c r="AR11" i="68"/>
  <c r="M11" i="68"/>
  <c r="U11" i="68"/>
  <c r="AC11" i="68"/>
  <c r="AK11" i="68"/>
  <c r="N11" i="68"/>
  <c r="V11" i="68"/>
  <c r="AD11" i="68"/>
  <c r="AL11" i="68"/>
  <c r="O11" i="68"/>
  <c r="W11" i="68"/>
  <c r="AE11" i="68"/>
  <c r="AM11" i="68"/>
  <c r="G11" i="68"/>
  <c r="O15" i="69"/>
  <c r="W15" i="69"/>
  <c r="AE15" i="69"/>
  <c r="AM15" i="69"/>
  <c r="H15" i="69"/>
  <c r="P15" i="69"/>
  <c r="X15" i="69"/>
  <c r="AF15" i="69"/>
  <c r="AN15" i="69"/>
  <c r="I15" i="69"/>
  <c r="Q15" i="69"/>
  <c r="Y15" i="69"/>
  <c r="AG15" i="69"/>
  <c r="AO15" i="69"/>
  <c r="J15" i="69"/>
  <c r="R15" i="69"/>
  <c r="Z15" i="69"/>
  <c r="AH15" i="69"/>
  <c r="AP15" i="69"/>
  <c r="K15" i="69"/>
  <c r="S15" i="69"/>
  <c r="AA15" i="69"/>
  <c r="AI15" i="69"/>
  <c r="AQ15" i="69"/>
  <c r="L15" i="69"/>
  <c r="T15" i="69"/>
  <c r="AB15" i="69"/>
  <c r="AJ15" i="69"/>
  <c r="AR15" i="69"/>
  <c r="G15" i="69"/>
  <c r="M15" i="69"/>
  <c r="U15" i="69"/>
  <c r="AC15" i="69"/>
  <c r="AK15" i="69"/>
  <c r="N15" i="69"/>
  <c r="V15" i="69"/>
  <c r="AD15" i="69"/>
  <c r="AL15" i="69"/>
  <c r="M7" i="69"/>
  <c r="N7" i="69"/>
  <c r="H7" i="69"/>
  <c r="P7" i="69"/>
  <c r="X7" i="69"/>
  <c r="I7" i="69"/>
  <c r="Q7" i="69"/>
  <c r="J7" i="69"/>
  <c r="R7" i="69"/>
  <c r="K7" i="69"/>
  <c r="S7" i="69"/>
  <c r="V7" i="69"/>
  <c r="AE7" i="69"/>
  <c r="AM7" i="69"/>
  <c r="W7" i="69"/>
  <c r="AF7" i="69"/>
  <c r="AN7" i="69"/>
  <c r="Y7" i="69"/>
  <c r="AG7" i="69"/>
  <c r="AO7" i="69"/>
  <c r="Z7" i="69"/>
  <c r="AH7" i="69"/>
  <c r="AP7" i="69"/>
  <c r="L7" i="69"/>
  <c r="AA7" i="69"/>
  <c r="AI7" i="69"/>
  <c r="AQ7" i="69"/>
  <c r="O7" i="69"/>
  <c r="AB7" i="69"/>
  <c r="AJ7" i="69"/>
  <c r="AR7" i="69"/>
  <c r="G7" i="69"/>
  <c r="T7" i="69"/>
  <c r="AC7" i="69"/>
  <c r="AK7" i="69"/>
  <c r="U7" i="69"/>
  <c r="AD7" i="69"/>
  <c r="AL7" i="69"/>
  <c r="N20" i="69"/>
  <c r="V20" i="69"/>
  <c r="AD20" i="69"/>
  <c r="AL20" i="69"/>
  <c r="O20" i="69"/>
  <c r="W20" i="69"/>
  <c r="AE20" i="69"/>
  <c r="AM20" i="69"/>
  <c r="H20" i="69"/>
  <c r="P20" i="69"/>
  <c r="X20" i="69"/>
  <c r="AF20" i="69"/>
  <c r="AN20" i="69"/>
  <c r="G20" i="69"/>
  <c r="I20" i="69"/>
  <c r="Q20" i="69"/>
  <c r="Y20" i="69"/>
  <c r="AG20" i="69"/>
  <c r="AO20" i="69"/>
  <c r="J20" i="69"/>
  <c r="R20" i="69"/>
  <c r="Z20" i="69"/>
  <c r="AH20" i="69"/>
  <c r="AP20" i="69"/>
  <c r="K20" i="69"/>
  <c r="S20" i="69"/>
  <c r="AA20" i="69"/>
  <c r="AI20" i="69"/>
  <c r="AQ20" i="69"/>
  <c r="L20" i="69"/>
  <c r="T20" i="69"/>
  <c r="AB20" i="69"/>
  <c r="AJ20" i="69"/>
  <c r="AR20" i="69"/>
  <c r="M20" i="69"/>
  <c r="U20" i="69"/>
  <c r="AC20" i="69"/>
  <c r="AK20" i="69"/>
  <c r="H10" i="69"/>
  <c r="P10" i="69"/>
  <c r="X10" i="69"/>
  <c r="AF10" i="69"/>
  <c r="AN10" i="69"/>
  <c r="G10" i="69"/>
  <c r="I10" i="69"/>
  <c r="Q10" i="69"/>
  <c r="Y10" i="69"/>
  <c r="AG10" i="69"/>
  <c r="AO10" i="69"/>
  <c r="J10" i="69"/>
  <c r="R10" i="69"/>
  <c r="Z10" i="69"/>
  <c r="AH10" i="69"/>
  <c r="AP10" i="69"/>
  <c r="K10" i="69"/>
  <c r="S10" i="69"/>
  <c r="AA10" i="69"/>
  <c r="AI10" i="69"/>
  <c r="AQ10" i="69"/>
  <c r="L10" i="69"/>
  <c r="T10" i="69"/>
  <c r="AB10" i="69"/>
  <c r="AJ10" i="69"/>
  <c r="AR10" i="69"/>
  <c r="M10" i="69"/>
  <c r="U10" i="69"/>
  <c r="AC10" i="69"/>
  <c r="AK10" i="69"/>
  <c r="N10" i="69"/>
  <c r="V10" i="69"/>
  <c r="AD10" i="69"/>
  <c r="AL10" i="69"/>
  <c r="O10" i="69"/>
  <c r="W10" i="69"/>
  <c r="AE10" i="69"/>
  <c r="AM10" i="69"/>
  <c r="N11" i="77"/>
  <c r="V11" i="77"/>
  <c r="AD11" i="77"/>
  <c r="AL11" i="77"/>
  <c r="O11" i="77"/>
  <c r="W11" i="77"/>
  <c r="AE11" i="77"/>
  <c r="AM11" i="77"/>
  <c r="H11" i="77"/>
  <c r="P11" i="77"/>
  <c r="X11" i="77"/>
  <c r="AF11" i="77"/>
  <c r="AN11" i="77"/>
  <c r="I11" i="77"/>
  <c r="Q11" i="77"/>
  <c r="Y11" i="77"/>
  <c r="AG11" i="77"/>
  <c r="AO11" i="77"/>
  <c r="J11" i="77"/>
  <c r="R11" i="77"/>
  <c r="Z11" i="77"/>
  <c r="AH11" i="77"/>
  <c r="AP11" i="77"/>
  <c r="K11" i="77"/>
  <c r="S11" i="77"/>
  <c r="AA11" i="77"/>
  <c r="AI11" i="77"/>
  <c r="AQ11" i="77"/>
  <c r="L11" i="77"/>
  <c r="AR11" i="77"/>
  <c r="M11" i="77"/>
  <c r="T11" i="77"/>
  <c r="G11" i="77"/>
  <c r="U11" i="77"/>
  <c r="AB11" i="77"/>
  <c r="AK11" i="77"/>
  <c r="AC11" i="77"/>
  <c r="AJ11" i="77"/>
  <c r="O6" i="77"/>
  <c r="W6" i="77"/>
  <c r="AE6" i="77"/>
  <c r="AM6" i="77"/>
  <c r="H6" i="77"/>
  <c r="P6" i="77"/>
  <c r="X6" i="77"/>
  <c r="AF6" i="77"/>
  <c r="AN6" i="77"/>
  <c r="I6" i="77"/>
  <c r="Q6" i="77"/>
  <c r="Y6" i="77"/>
  <c r="AG6" i="77"/>
  <c r="AO6" i="77"/>
  <c r="J6" i="77"/>
  <c r="R6" i="77"/>
  <c r="Z6" i="77"/>
  <c r="AH6" i="77"/>
  <c r="AP6" i="77"/>
  <c r="K6" i="77"/>
  <c r="S6" i="77"/>
  <c r="AA6" i="77"/>
  <c r="AI6" i="77"/>
  <c r="AQ6" i="77"/>
  <c r="L6" i="77"/>
  <c r="T6" i="77"/>
  <c r="AB6" i="77"/>
  <c r="AJ6" i="77"/>
  <c r="AR6" i="77"/>
  <c r="AK6" i="77"/>
  <c r="AL6" i="77"/>
  <c r="M6" i="77"/>
  <c r="N6" i="77"/>
  <c r="U6" i="77"/>
  <c r="AD6" i="77"/>
  <c r="V6" i="77"/>
  <c r="AC6" i="77"/>
  <c r="G6" i="77"/>
  <c r="I20" i="77"/>
  <c r="Q20" i="77"/>
  <c r="Y20" i="77"/>
  <c r="AG20" i="77"/>
  <c r="AO20" i="77"/>
  <c r="J20" i="77"/>
  <c r="R20" i="77"/>
  <c r="Z20" i="77"/>
  <c r="AH20" i="77"/>
  <c r="AP20" i="77"/>
  <c r="K20" i="77"/>
  <c r="S20" i="77"/>
  <c r="AA20" i="77"/>
  <c r="AI20" i="77"/>
  <c r="AQ20" i="77"/>
  <c r="L20" i="77"/>
  <c r="T20" i="77"/>
  <c r="AB20" i="77"/>
  <c r="AJ20" i="77"/>
  <c r="AR20" i="77"/>
  <c r="M20" i="77"/>
  <c r="U20" i="77"/>
  <c r="AC20" i="77"/>
  <c r="AK20" i="77"/>
  <c r="N20" i="77"/>
  <c r="V20" i="77"/>
  <c r="AD20" i="77"/>
  <c r="AL20" i="77"/>
  <c r="AE20" i="77"/>
  <c r="AF20" i="77"/>
  <c r="AM20" i="77"/>
  <c r="H20" i="77"/>
  <c r="AN20" i="77"/>
  <c r="G20" i="77"/>
  <c r="O20" i="77"/>
  <c r="X20" i="77"/>
  <c r="P20" i="77"/>
  <c r="W20" i="77"/>
  <c r="J7" i="77"/>
  <c r="R7" i="77"/>
  <c r="Z7" i="77"/>
  <c r="AH7" i="77"/>
  <c r="AP7" i="77"/>
  <c r="K7" i="77"/>
  <c r="S7" i="77"/>
  <c r="AA7" i="77"/>
  <c r="AI7" i="77"/>
  <c r="AQ7" i="77"/>
  <c r="L7" i="77"/>
  <c r="T7" i="77"/>
  <c r="AB7" i="77"/>
  <c r="AJ7" i="77"/>
  <c r="AR7" i="77"/>
  <c r="M7" i="77"/>
  <c r="U7" i="77"/>
  <c r="AC7" i="77"/>
  <c r="AK7" i="77"/>
  <c r="N7" i="77"/>
  <c r="V7" i="77"/>
  <c r="AD7" i="77"/>
  <c r="AL7" i="77"/>
  <c r="O7" i="77"/>
  <c r="W7" i="77"/>
  <c r="AE7" i="77"/>
  <c r="AM7" i="77"/>
  <c r="AF7" i="77"/>
  <c r="AG7" i="77"/>
  <c r="H7" i="77"/>
  <c r="AN7" i="77"/>
  <c r="I7" i="77"/>
  <c r="AO7" i="77"/>
  <c r="P7" i="77"/>
  <c r="Y7" i="77"/>
  <c r="Q7" i="77"/>
  <c r="X7" i="77"/>
  <c r="G7" i="77"/>
  <c r="N11" i="73"/>
  <c r="V11" i="73"/>
  <c r="AD11" i="73"/>
  <c r="AL11" i="73"/>
  <c r="O11" i="73"/>
  <c r="W11" i="73"/>
  <c r="AE11" i="73"/>
  <c r="AM11" i="73"/>
  <c r="H11" i="73"/>
  <c r="P11" i="73"/>
  <c r="X11" i="73"/>
  <c r="AF11" i="73"/>
  <c r="AN11" i="73"/>
  <c r="I11" i="73"/>
  <c r="Q11" i="73"/>
  <c r="Y11" i="73"/>
  <c r="AG11" i="73"/>
  <c r="AO11" i="73"/>
  <c r="J11" i="73"/>
  <c r="R11" i="73"/>
  <c r="Z11" i="73"/>
  <c r="AH11" i="73"/>
  <c r="AP11" i="73"/>
  <c r="K11" i="73"/>
  <c r="S11" i="73"/>
  <c r="AA11" i="73"/>
  <c r="AI11" i="73"/>
  <c r="AQ11" i="73"/>
  <c r="AB11" i="73"/>
  <c r="AC11" i="73"/>
  <c r="AJ11" i="73"/>
  <c r="G11" i="73"/>
  <c r="AK11" i="73"/>
  <c r="L11" i="73"/>
  <c r="AR11" i="73"/>
  <c r="M11" i="73"/>
  <c r="T11" i="73"/>
  <c r="U11" i="73"/>
  <c r="J23" i="73"/>
  <c r="R23" i="73"/>
  <c r="Z23" i="73"/>
  <c r="AH23" i="73"/>
  <c r="AP23" i="73"/>
  <c r="K23" i="73"/>
  <c r="S23" i="73"/>
  <c r="AA23" i="73"/>
  <c r="AI23" i="73"/>
  <c r="AQ23" i="73"/>
  <c r="L23" i="73"/>
  <c r="T23" i="73"/>
  <c r="AB23" i="73"/>
  <c r="AJ23" i="73"/>
  <c r="AR23" i="73"/>
  <c r="G23" i="73"/>
  <c r="M23" i="73"/>
  <c r="U23" i="73"/>
  <c r="AC23" i="73"/>
  <c r="AK23" i="73"/>
  <c r="N23" i="73"/>
  <c r="V23" i="73"/>
  <c r="AD23" i="73"/>
  <c r="AL23" i="73"/>
  <c r="O23" i="73"/>
  <c r="W23" i="73"/>
  <c r="AE23" i="73"/>
  <c r="AM23" i="73"/>
  <c r="AF23" i="73"/>
  <c r="AG23" i="73"/>
  <c r="H23" i="73"/>
  <c r="AN23" i="73"/>
  <c r="I23" i="73"/>
  <c r="AO23" i="73"/>
  <c r="P23" i="73"/>
  <c r="Q23" i="73"/>
  <c r="X23" i="73"/>
  <c r="Y23" i="73"/>
  <c r="L5" i="73"/>
  <c r="T5" i="73"/>
  <c r="AB5" i="73"/>
  <c r="AJ5" i="73"/>
  <c r="AR5" i="73"/>
  <c r="G5" i="73"/>
  <c r="M5" i="73"/>
  <c r="U5" i="73"/>
  <c r="AC5" i="73"/>
  <c r="AK5" i="73"/>
  <c r="N5" i="73"/>
  <c r="V5" i="73"/>
  <c r="AD5" i="73"/>
  <c r="AL5" i="73"/>
  <c r="O5" i="73"/>
  <c r="W5" i="73"/>
  <c r="AE5" i="73"/>
  <c r="AM5" i="73"/>
  <c r="H5" i="73"/>
  <c r="P5" i="73"/>
  <c r="X5" i="73"/>
  <c r="AF5" i="73"/>
  <c r="AN5" i="73"/>
  <c r="I5" i="73"/>
  <c r="Q5" i="73"/>
  <c r="Y5" i="73"/>
  <c r="AG5" i="73"/>
  <c r="AO5" i="73"/>
  <c r="J5" i="73"/>
  <c r="R5" i="73"/>
  <c r="Z5" i="73"/>
  <c r="AH5" i="73"/>
  <c r="AP5" i="73"/>
  <c r="K5" i="73"/>
  <c r="S5" i="73"/>
  <c r="AA5" i="73"/>
  <c r="AI5" i="73"/>
  <c r="AQ5" i="73"/>
  <c r="O17" i="75"/>
  <c r="W17" i="75"/>
  <c r="AE17" i="75"/>
  <c r="AM17" i="75"/>
  <c r="I17" i="75"/>
  <c r="Q17" i="75"/>
  <c r="Y17" i="75"/>
  <c r="AG17" i="75"/>
  <c r="AO17" i="75"/>
  <c r="J17" i="75"/>
  <c r="R17" i="75"/>
  <c r="Z17" i="75"/>
  <c r="AH17" i="75"/>
  <c r="AP17" i="75"/>
  <c r="K17" i="75"/>
  <c r="S17" i="75"/>
  <c r="AA17" i="75"/>
  <c r="AI17" i="75"/>
  <c r="AQ17" i="75"/>
  <c r="V17" i="75"/>
  <c r="AL17" i="75"/>
  <c r="H17" i="75"/>
  <c r="X17" i="75"/>
  <c r="AN17" i="75"/>
  <c r="L17" i="75"/>
  <c r="AB17" i="75"/>
  <c r="AR17" i="75"/>
  <c r="G17" i="75"/>
  <c r="M17" i="75"/>
  <c r="AC17" i="75"/>
  <c r="N17" i="75"/>
  <c r="AD17" i="75"/>
  <c r="P17" i="75"/>
  <c r="AF17" i="75"/>
  <c r="T17" i="75"/>
  <c r="AJ17" i="75"/>
  <c r="U17" i="75"/>
  <c r="AK17" i="75"/>
  <c r="L24" i="75"/>
  <c r="T24" i="75"/>
  <c r="AB24" i="75"/>
  <c r="AJ24" i="75"/>
  <c r="AR24" i="75"/>
  <c r="N24" i="75"/>
  <c r="V24" i="75"/>
  <c r="AD24" i="75"/>
  <c r="AL24" i="75"/>
  <c r="O24" i="75"/>
  <c r="W24" i="75"/>
  <c r="AE24" i="75"/>
  <c r="AM24" i="75"/>
  <c r="H24" i="75"/>
  <c r="P24" i="75"/>
  <c r="X24" i="75"/>
  <c r="AF24" i="75"/>
  <c r="AN24" i="75"/>
  <c r="G24" i="75"/>
  <c r="S24" i="75"/>
  <c r="AI24" i="75"/>
  <c r="U24" i="75"/>
  <c r="AK24" i="75"/>
  <c r="I24" i="75"/>
  <c r="Y24" i="75"/>
  <c r="AO24" i="75"/>
  <c r="J24" i="75"/>
  <c r="Z24" i="75"/>
  <c r="AP24" i="75"/>
  <c r="K24" i="75"/>
  <c r="AA24" i="75"/>
  <c r="AQ24" i="75"/>
  <c r="M24" i="75"/>
  <c r="AC24" i="75"/>
  <c r="Q24" i="75"/>
  <c r="AG24" i="75"/>
  <c r="R24" i="75"/>
  <c r="AH24" i="75"/>
  <c r="N22" i="75"/>
  <c r="V22" i="75"/>
  <c r="AD22" i="75"/>
  <c r="AL22" i="75"/>
  <c r="H22" i="75"/>
  <c r="P22" i="75"/>
  <c r="X22" i="75"/>
  <c r="AF22" i="75"/>
  <c r="AN22" i="75"/>
  <c r="G22" i="75"/>
  <c r="I22" i="75"/>
  <c r="Q22" i="75"/>
  <c r="Y22" i="75"/>
  <c r="AG22" i="75"/>
  <c r="AO22" i="75"/>
  <c r="J22" i="75"/>
  <c r="R22" i="75"/>
  <c r="Z22" i="75"/>
  <c r="AH22" i="75"/>
  <c r="AP22" i="75"/>
  <c r="M22" i="75"/>
  <c r="AC22" i="75"/>
  <c r="O22" i="75"/>
  <c r="AE22" i="75"/>
  <c r="S22" i="75"/>
  <c r="AI22" i="75"/>
  <c r="T22" i="75"/>
  <c r="AJ22" i="75"/>
  <c r="U22" i="75"/>
  <c r="AK22" i="75"/>
  <c r="W22" i="75"/>
  <c r="AM22" i="75"/>
  <c r="K22" i="75"/>
  <c r="AA22" i="75"/>
  <c r="AQ22" i="75"/>
  <c r="L22" i="75"/>
  <c r="AB22" i="75"/>
  <c r="AR22" i="75"/>
  <c r="M11" i="75"/>
  <c r="U11" i="75"/>
  <c r="AC11" i="75"/>
  <c r="AK11" i="75"/>
  <c r="G11" i="75"/>
  <c r="O11" i="75"/>
  <c r="W11" i="75"/>
  <c r="AE11" i="75"/>
  <c r="AM11" i="75"/>
  <c r="H11" i="75"/>
  <c r="P11" i="75"/>
  <c r="X11" i="75"/>
  <c r="AF11" i="75"/>
  <c r="AN11" i="75"/>
  <c r="I11" i="75"/>
  <c r="Q11" i="75"/>
  <c r="Y11" i="75"/>
  <c r="AG11" i="75"/>
  <c r="AO11" i="75"/>
  <c r="T11" i="75"/>
  <c r="AJ11" i="75"/>
  <c r="V11" i="75"/>
  <c r="AL11" i="75"/>
  <c r="J11" i="75"/>
  <c r="Z11" i="75"/>
  <c r="AP11" i="75"/>
  <c r="K11" i="75"/>
  <c r="AA11" i="75"/>
  <c r="AQ11" i="75"/>
  <c r="L11" i="75"/>
  <c r="AB11" i="75"/>
  <c r="AR11" i="75"/>
  <c r="N11" i="75"/>
  <c r="AD11" i="75"/>
  <c r="R11" i="75"/>
  <c r="AH11" i="75"/>
  <c r="S11" i="75"/>
  <c r="AI11" i="75"/>
  <c r="N13" i="76"/>
  <c r="V13" i="76"/>
  <c r="AD13" i="76"/>
  <c r="AL13" i="76"/>
  <c r="H13" i="76"/>
  <c r="P13" i="76"/>
  <c r="X13" i="76"/>
  <c r="AF13" i="76"/>
  <c r="AN13" i="76"/>
  <c r="I13" i="76"/>
  <c r="Q13" i="76"/>
  <c r="Y13" i="76"/>
  <c r="AG13" i="76"/>
  <c r="AO13" i="76"/>
  <c r="K13" i="76"/>
  <c r="S13" i="76"/>
  <c r="AA13" i="76"/>
  <c r="AI13" i="76"/>
  <c r="AQ13" i="76"/>
  <c r="L13" i="76"/>
  <c r="T13" i="76"/>
  <c r="AB13" i="76"/>
  <c r="AJ13" i="76"/>
  <c r="AR13" i="76"/>
  <c r="AC13" i="76"/>
  <c r="J13" i="76"/>
  <c r="AE13" i="76"/>
  <c r="M13" i="76"/>
  <c r="AH13" i="76"/>
  <c r="O13" i="76"/>
  <c r="AK13" i="76"/>
  <c r="G13" i="76"/>
  <c r="R13" i="76"/>
  <c r="AM13" i="76"/>
  <c r="U13" i="76"/>
  <c r="AP13" i="76"/>
  <c r="W13" i="76"/>
  <c r="Z13" i="76"/>
  <c r="N5" i="76"/>
  <c r="V5" i="76"/>
  <c r="AD5" i="76"/>
  <c r="AL5" i="76"/>
  <c r="H5" i="76"/>
  <c r="P5" i="76"/>
  <c r="X5" i="76"/>
  <c r="AF5" i="76"/>
  <c r="AN5" i="76"/>
  <c r="I5" i="76"/>
  <c r="Q5" i="76"/>
  <c r="Y5" i="76"/>
  <c r="AG5" i="76"/>
  <c r="AO5" i="76"/>
  <c r="K5" i="76"/>
  <c r="S5" i="76"/>
  <c r="AA5" i="76"/>
  <c r="AI5" i="76"/>
  <c r="AQ5" i="76"/>
  <c r="L5" i="76"/>
  <c r="T5" i="76"/>
  <c r="AB5" i="76"/>
  <c r="AJ5" i="76"/>
  <c r="AR5" i="76"/>
  <c r="Z5" i="76"/>
  <c r="AC5" i="76"/>
  <c r="J5" i="76"/>
  <c r="AE5" i="76"/>
  <c r="M5" i="76"/>
  <c r="AH5" i="76"/>
  <c r="G5" i="76"/>
  <c r="O5" i="76"/>
  <c r="AK5" i="76"/>
  <c r="R5" i="76"/>
  <c r="AM5" i="76"/>
  <c r="U5" i="76"/>
  <c r="AP5" i="76"/>
  <c r="W5" i="76"/>
  <c r="L22" i="76"/>
  <c r="T22" i="76"/>
  <c r="AB22" i="76"/>
  <c r="AJ22" i="76"/>
  <c r="AR22" i="76"/>
  <c r="M22" i="76"/>
  <c r="U22" i="76"/>
  <c r="AC22" i="76"/>
  <c r="AK22" i="76"/>
  <c r="N22" i="76"/>
  <c r="V22" i="76"/>
  <c r="AD22" i="76"/>
  <c r="AL22" i="76"/>
  <c r="O22" i="76"/>
  <c r="W22" i="76"/>
  <c r="AE22" i="76"/>
  <c r="AM22" i="76"/>
  <c r="H22" i="76"/>
  <c r="P22" i="76"/>
  <c r="X22" i="76"/>
  <c r="AF22" i="76"/>
  <c r="AN22" i="76"/>
  <c r="G22" i="76"/>
  <c r="I22" i="76"/>
  <c r="Q22" i="76"/>
  <c r="Y22" i="76"/>
  <c r="AG22" i="76"/>
  <c r="AO22" i="76"/>
  <c r="J22" i="76"/>
  <c r="R22" i="76"/>
  <c r="Z22" i="76"/>
  <c r="AH22" i="76"/>
  <c r="AP22" i="76"/>
  <c r="K22" i="76"/>
  <c r="S22" i="76"/>
  <c r="AA22" i="76"/>
  <c r="AI22" i="76"/>
  <c r="AQ22" i="76"/>
  <c r="L21" i="74"/>
  <c r="T21" i="74"/>
  <c r="AB21" i="74"/>
  <c r="AJ21" i="74"/>
  <c r="AR21" i="74"/>
  <c r="G21" i="74"/>
  <c r="M21" i="74"/>
  <c r="U21" i="74"/>
  <c r="AC21" i="74"/>
  <c r="AK21" i="74"/>
  <c r="N21" i="74"/>
  <c r="V21" i="74"/>
  <c r="AD21" i="74"/>
  <c r="AL21" i="74"/>
  <c r="O21" i="74"/>
  <c r="W21" i="74"/>
  <c r="AE21" i="74"/>
  <c r="AM21" i="74"/>
  <c r="H21" i="74"/>
  <c r="P21" i="74"/>
  <c r="X21" i="74"/>
  <c r="AF21" i="74"/>
  <c r="AN21" i="74"/>
  <c r="I21" i="74"/>
  <c r="Q21" i="74"/>
  <c r="Y21" i="74"/>
  <c r="AG21" i="74"/>
  <c r="AO21" i="74"/>
  <c r="J21" i="74"/>
  <c r="AP21" i="74"/>
  <c r="K21" i="74"/>
  <c r="AQ21" i="74"/>
  <c r="R21" i="74"/>
  <c r="S21" i="74"/>
  <c r="Z21" i="74"/>
  <c r="AI21" i="74"/>
  <c r="AA21" i="74"/>
  <c r="AH21" i="74"/>
  <c r="H25" i="74"/>
  <c r="P25" i="74"/>
  <c r="X25" i="74"/>
  <c r="AF25" i="74"/>
  <c r="AN25" i="74"/>
  <c r="I25" i="74"/>
  <c r="Q25" i="74"/>
  <c r="Y25" i="74"/>
  <c r="AG25" i="74"/>
  <c r="AO25" i="74"/>
  <c r="J25" i="74"/>
  <c r="R25" i="74"/>
  <c r="Z25" i="74"/>
  <c r="AH25" i="74"/>
  <c r="AP25" i="74"/>
  <c r="K25" i="74"/>
  <c r="S25" i="74"/>
  <c r="AA25" i="74"/>
  <c r="AI25" i="74"/>
  <c r="AQ25" i="74"/>
  <c r="L25" i="74"/>
  <c r="T25" i="74"/>
  <c r="AB25" i="74"/>
  <c r="AJ25" i="74"/>
  <c r="AR25" i="74"/>
  <c r="G25" i="74"/>
  <c r="M25" i="74"/>
  <c r="U25" i="74"/>
  <c r="AC25" i="74"/>
  <c r="AK25" i="74"/>
  <c r="V25" i="74"/>
  <c r="W25" i="74"/>
  <c r="AD25" i="74"/>
  <c r="AE25" i="74"/>
  <c r="AL25" i="74"/>
  <c r="O25" i="74"/>
  <c r="N25" i="74"/>
  <c r="AM25" i="74"/>
  <c r="O17" i="74"/>
  <c r="W17" i="74"/>
  <c r="AE17" i="74"/>
  <c r="AM17" i="74"/>
  <c r="H17" i="74"/>
  <c r="P17" i="74"/>
  <c r="X17" i="74"/>
  <c r="AF17" i="74"/>
  <c r="AN17" i="74"/>
  <c r="I17" i="74"/>
  <c r="Q17" i="74"/>
  <c r="Y17" i="74"/>
  <c r="AG17" i="74"/>
  <c r="AO17" i="74"/>
  <c r="J17" i="74"/>
  <c r="R17" i="74"/>
  <c r="Z17" i="74"/>
  <c r="AH17" i="74"/>
  <c r="AP17" i="74"/>
  <c r="K17" i="74"/>
  <c r="S17" i="74"/>
  <c r="AA17" i="74"/>
  <c r="AI17" i="74"/>
  <c r="AQ17" i="74"/>
  <c r="N17" i="74"/>
  <c r="V17" i="74"/>
  <c r="AD17" i="74"/>
  <c r="AL17" i="74"/>
  <c r="AB17" i="74"/>
  <c r="AC17" i="74"/>
  <c r="AJ17" i="74"/>
  <c r="AK17" i="74"/>
  <c r="L17" i="74"/>
  <c r="AR17" i="74"/>
  <c r="G17" i="74"/>
  <c r="M17" i="74"/>
  <c r="T17" i="74"/>
  <c r="U17" i="74"/>
  <c r="I15" i="72"/>
  <c r="Q15" i="72"/>
  <c r="Y15" i="72"/>
  <c r="AG15" i="72"/>
  <c r="AO15" i="72"/>
  <c r="J15" i="72"/>
  <c r="R15" i="72"/>
  <c r="Z15" i="72"/>
  <c r="AH15" i="72"/>
  <c r="AP15" i="72"/>
  <c r="K15" i="72"/>
  <c r="S15" i="72"/>
  <c r="AA15" i="72"/>
  <c r="AI15" i="72"/>
  <c r="AQ15" i="72"/>
  <c r="L15" i="72"/>
  <c r="T15" i="72"/>
  <c r="AB15" i="72"/>
  <c r="AJ15" i="72"/>
  <c r="AR15" i="72"/>
  <c r="G15" i="72"/>
  <c r="M15" i="72"/>
  <c r="U15" i="72"/>
  <c r="AC15" i="72"/>
  <c r="AK15" i="72"/>
  <c r="N15" i="72"/>
  <c r="V15" i="72"/>
  <c r="AD15" i="72"/>
  <c r="AL15" i="72"/>
  <c r="O15" i="72"/>
  <c r="W15" i="72"/>
  <c r="AE15" i="72"/>
  <c r="AM15" i="72"/>
  <c r="P15" i="72"/>
  <c r="X15" i="72"/>
  <c r="AF15" i="72"/>
  <c r="AN15" i="72"/>
  <c r="H15" i="72"/>
  <c r="M19" i="72"/>
  <c r="U19" i="72"/>
  <c r="AC19" i="72"/>
  <c r="AK19" i="72"/>
  <c r="N19" i="72"/>
  <c r="V19" i="72"/>
  <c r="AD19" i="72"/>
  <c r="AL19" i="72"/>
  <c r="O19" i="72"/>
  <c r="W19" i="72"/>
  <c r="AE19" i="72"/>
  <c r="AM19" i="72"/>
  <c r="H19" i="72"/>
  <c r="P19" i="72"/>
  <c r="X19" i="72"/>
  <c r="AF19" i="72"/>
  <c r="AN19" i="72"/>
  <c r="I19" i="72"/>
  <c r="Q19" i="72"/>
  <c r="Y19" i="72"/>
  <c r="AG19" i="72"/>
  <c r="AO19" i="72"/>
  <c r="J19" i="72"/>
  <c r="R19" i="72"/>
  <c r="Z19" i="72"/>
  <c r="AH19" i="72"/>
  <c r="AP19" i="72"/>
  <c r="K19" i="72"/>
  <c r="S19" i="72"/>
  <c r="AA19" i="72"/>
  <c r="AI19" i="72"/>
  <c r="AQ19" i="72"/>
  <c r="L19" i="72"/>
  <c r="T19" i="72"/>
  <c r="AB19" i="72"/>
  <c r="AJ19" i="72"/>
  <c r="G19" i="72"/>
  <c r="AR19" i="72"/>
  <c r="K5" i="72"/>
  <c r="S5" i="72"/>
  <c r="AA5" i="72"/>
  <c r="AI5" i="72"/>
  <c r="AQ5" i="72"/>
  <c r="L5" i="72"/>
  <c r="T5" i="72"/>
  <c r="AB5" i="72"/>
  <c r="AJ5" i="72"/>
  <c r="AR5" i="72"/>
  <c r="M5" i="72"/>
  <c r="U5" i="72"/>
  <c r="AC5" i="72"/>
  <c r="AK5" i="72"/>
  <c r="N5" i="72"/>
  <c r="V5" i="72"/>
  <c r="AD5" i="72"/>
  <c r="AL5" i="72"/>
  <c r="O5" i="72"/>
  <c r="W5" i="72"/>
  <c r="AE5" i="72"/>
  <c r="AM5" i="72"/>
  <c r="H5" i="72"/>
  <c r="P5" i="72"/>
  <c r="X5" i="72"/>
  <c r="AF5" i="72"/>
  <c r="AN5" i="72"/>
  <c r="I5" i="72"/>
  <c r="AO5" i="72"/>
  <c r="J5" i="72"/>
  <c r="AP5" i="72"/>
  <c r="G5" i="72"/>
  <c r="Q5" i="72"/>
  <c r="R5" i="72"/>
  <c r="Y5" i="72"/>
  <c r="Z5" i="72"/>
  <c r="AG5" i="72"/>
  <c r="AH5" i="72"/>
  <c r="O16" i="68"/>
  <c r="W16" i="68"/>
  <c r="AE16" i="68"/>
  <c r="AM16" i="68"/>
  <c r="H16" i="68"/>
  <c r="P16" i="68"/>
  <c r="X16" i="68"/>
  <c r="AF16" i="68"/>
  <c r="AN16" i="68"/>
  <c r="I16" i="68"/>
  <c r="Q16" i="68"/>
  <c r="Y16" i="68"/>
  <c r="AG16" i="68"/>
  <c r="AO16" i="68"/>
  <c r="J16" i="68"/>
  <c r="R16" i="68"/>
  <c r="Z16" i="68"/>
  <c r="AH16" i="68"/>
  <c r="AP16" i="68"/>
  <c r="K16" i="68"/>
  <c r="S16" i="68"/>
  <c r="AA16" i="68"/>
  <c r="AI16" i="68"/>
  <c r="AQ16" i="68"/>
  <c r="L16" i="68"/>
  <c r="T16" i="68"/>
  <c r="AB16" i="68"/>
  <c r="AJ16" i="68"/>
  <c r="AR16" i="68"/>
  <c r="M16" i="68"/>
  <c r="U16" i="68"/>
  <c r="AC16" i="68"/>
  <c r="AK16" i="68"/>
  <c r="N16" i="68"/>
  <c r="V16" i="68"/>
  <c r="G16" i="68"/>
  <c r="AD16" i="68"/>
  <c r="AL16" i="68"/>
  <c r="N21" i="68"/>
  <c r="V21" i="68"/>
  <c r="AD21" i="68"/>
  <c r="AL21" i="68"/>
  <c r="O21" i="68"/>
  <c r="W21" i="68"/>
  <c r="AE21" i="68"/>
  <c r="AM21" i="68"/>
  <c r="H21" i="68"/>
  <c r="I21" i="68"/>
  <c r="Q21" i="68"/>
  <c r="Y21" i="68"/>
  <c r="AG21" i="68"/>
  <c r="AO21" i="68"/>
  <c r="J21" i="68"/>
  <c r="R21" i="68"/>
  <c r="Z21" i="68"/>
  <c r="AH21" i="68"/>
  <c r="AP21" i="68"/>
  <c r="K21" i="68"/>
  <c r="S21" i="68"/>
  <c r="AA21" i="68"/>
  <c r="AI21" i="68"/>
  <c r="AQ21" i="68"/>
  <c r="L21" i="68"/>
  <c r="T21" i="68"/>
  <c r="AB21" i="68"/>
  <c r="AJ21" i="68"/>
  <c r="AR21" i="68"/>
  <c r="AN21" i="68"/>
  <c r="G21" i="68"/>
  <c r="M21" i="68"/>
  <c r="P21" i="68"/>
  <c r="U21" i="68"/>
  <c r="X21" i="68"/>
  <c r="AC21" i="68"/>
  <c r="AF21" i="68"/>
  <c r="AK21" i="68"/>
  <c r="K12" i="68"/>
  <c r="S12" i="68"/>
  <c r="AA12" i="68"/>
  <c r="AI12" i="68"/>
  <c r="AQ12" i="68"/>
  <c r="L12" i="68"/>
  <c r="T12" i="68"/>
  <c r="AB12" i="68"/>
  <c r="AJ12" i="68"/>
  <c r="AR12" i="68"/>
  <c r="M12" i="68"/>
  <c r="U12" i="68"/>
  <c r="AC12" i="68"/>
  <c r="AK12" i="68"/>
  <c r="N12" i="68"/>
  <c r="V12" i="68"/>
  <c r="AD12" i="68"/>
  <c r="AL12" i="68"/>
  <c r="O12" i="68"/>
  <c r="W12" i="68"/>
  <c r="AE12" i="68"/>
  <c r="AM12" i="68"/>
  <c r="H12" i="68"/>
  <c r="P12" i="68"/>
  <c r="X12" i="68"/>
  <c r="AF12" i="68"/>
  <c r="AN12" i="68"/>
  <c r="I12" i="68"/>
  <c r="Q12" i="68"/>
  <c r="Y12" i="68"/>
  <c r="AG12" i="68"/>
  <c r="AO12" i="68"/>
  <c r="R12" i="68"/>
  <c r="Z12" i="68"/>
  <c r="AH12" i="68"/>
  <c r="AP12" i="68"/>
  <c r="J12" i="68"/>
  <c r="G12" i="68"/>
  <c r="K4" i="68"/>
  <c r="S4" i="68"/>
  <c r="AA4" i="68"/>
  <c r="AI4" i="68"/>
  <c r="AQ4" i="68"/>
  <c r="L4" i="68"/>
  <c r="T4" i="68"/>
  <c r="AB4" i="68"/>
  <c r="AJ4" i="68"/>
  <c r="AR4" i="68"/>
  <c r="M4" i="68"/>
  <c r="U4" i="68"/>
  <c r="AC4" i="68"/>
  <c r="AK4" i="68"/>
  <c r="N4" i="68"/>
  <c r="V4" i="68"/>
  <c r="AD4" i="68"/>
  <c r="AL4" i="68"/>
  <c r="O4" i="68"/>
  <c r="W4" i="68"/>
  <c r="AE4" i="68"/>
  <c r="AM4" i="68"/>
  <c r="H4" i="68"/>
  <c r="P4" i="68"/>
  <c r="X4" i="68"/>
  <c r="AF4" i="68"/>
  <c r="AN4" i="68"/>
  <c r="I4" i="68"/>
  <c r="Q4" i="68"/>
  <c r="Y4" i="68"/>
  <c r="AG4" i="68"/>
  <c r="AO4" i="68"/>
  <c r="J4" i="68"/>
  <c r="R4" i="68"/>
  <c r="Z4" i="68"/>
  <c r="AH4" i="68"/>
  <c r="AP4" i="68"/>
  <c r="G4" i="68"/>
  <c r="I3" i="69"/>
  <c r="Q3" i="69"/>
  <c r="Y3" i="69"/>
  <c r="AG3" i="69"/>
  <c r="AO3" i="69"/>
  <c r="J3" i="69"/>
  <c r="R3" i="69"/>
  <c r="Z3" i="69"/>
  <c r="AH3" i="69"/>
  <c r="AP3" i="69"/>
  <c r="K3" i="69"/>
  <c r="S3" i="69"/>
  <c r="AA3" i="69"/>
  <c r="AI3" i="69"/>
  <c r="AQ3" i="69"/>
  <c r="L3" i="69"/>
  <c r="T3" i="69"/>
  <c r="AB3" i="69"/>
  <c r="AJ3" i="69"/>
  <c r="AR3" i="69"/>
  <c r="M3" i="69"/>
  <c r="U3" i="69"/>
  <c r="AC3" i="69"/>
  <c r="AK3" i="69"/>
  <c r="N3" i="69"/>
  <c r="V3" i="69"/>
  <c r="AD3" i="69"/>
  <c r="AL3" i="69"/>
  <c r="O3" i="69"/>
  <c r="W3" i="69"/>
  <c r="AE3" i="69"/>
  <c r="AM3" i="69"/>
  <c r="AF3" i="69"/>
  <c r="AN3" i="69"/>
  <c r="G3" i="69"/>
  <c r="H3" i="69"/>
  <c r="P3" i="69"/>
  <c r="X3" i="69"/>
  <c r="L22" i="69"/>
  <c r="T22" i="69"/>
  <c r="AB22" i="69"/>
  <c r="AJ22" i="69"/>
  <c r="AR22" i="69"/>
  <c r="M22" i="69"/>
  <c r="U22" i="69"/>
  <c r="AC22" i="69"/>
  <c r="AK22" i="69"/>
  <c r="N22" i="69"/>
  <c r="V22" i="69"/>
  <c r="AD22" i="69"/>
  <c r="AL22" i="69"/>
  <c r="O22" i="69"/>
  <c r="W22" i="69"/>
  <c r="AE22" i="69"/>
  <c r="AM22" i="69"/>
  <c r="H22" i="69"/>
  <c r="P22" i="69"/>
  <c r="X22" i="69"/>
  <c r="AF22" i="69"/>
  <c r="AN22" i="69"/>
  <c r="G22" i="69"/>
  <c r="I22" i="69"/>
  <c r="Q22" i="69"/>
  <c r="Y22" i="69"/>
  <c r="AG22" i="69"/>
  <c r="AO22" i="69"/>
  <c r="J22" i="69"/>
  <c r="R22" i="69"/>
  <c r="Z22" i="69"/>
  <c r="AH22" i="69"/>
  <c r="AP22" i="69"/>
  <c r="K22" i="69"/>
  <c r="S22" i="69"/>
  <c r="AA22" i="69"/>
  <c r="AI22" i="69"/>
  <c r="AQ22" i="69"/>
  <c r="N12" i="69"/>
  <c r="V12" i="69"/>
  <c r="AD12" i="69"/>
  <c r="AL12" i="69"/>
  <c r="O12" i="69"/>
  <c r="W12" i="69"/>
  <c r="AE12" i="69"/>
  <c r="AM12" i="69"/>
  <c r="H12" i="69"/>
  <c r="P12" i="69"/>
  <c r="X12" i="69"/>
  <c r="AF12" i="69"/>
  <c r="AN12" i="69"/>
  <c r="G12" i="69"/>
  <c r="I12" i="69"/>
  <c r="Q12" i="69"/>
  <c r="Y12" i="69"/>
  <c r="AG12" i="69"/>
  <c r="AO12" i="69"/>
  <c r="J12" i="69"/>
  <c r="R12" i="69"/>
  <c r="Z12" i="69"/>
  <c r="AH12" i="69"/>
  <c r="AP12" i="69"/>
  <c r="K12" i="69"/>
  <c r="S12" i="69"/>
  <c r="AA12" i="69"/>
  <c r="AI12" i="69"/>
  <c r="AQ12" i="69"/>
  <c r="L12" i="69"/>
  <c r="T12" i="69"/>
  <c r="AB12" i="69"/>
  <c r="AJ12" i="69"/>
  <c r="AR12" i="69"/>
  <c r="M12" i="69"/>
  <c r="U12" i="69"/>
  <c r="AC12" i="69"/>
  <c r="AK12" i="69"/>
  <c r="M25" i="69"/>
  <c r="U25" i="69"/>
  <c r="AC25" i="69"/>
  <c r="AK25" i="69"/>
  <c r="N25" i="69"/>
  <c r="V25" i="69"/>
  <c r="AD25" i="69"/>
  <c r="AL25" i="69"/>
  <c r="O25" i="69"/>
  <c r="W25" i="69"/>
  <c r="AE25" i="69"/>
  <c r="AM25" i="69"/>
  <c r="H25" i="69"/>
  <c r="P25" i="69"/>
  <c r="X25" i="69"/>
  <c r="AF25" i="69"/>
  <c r="AN25" i="69"/>
  <c r="I25" i="69"/>
  <c r="Q25" i="69"/>
  <c r="Y25" i="69"/>
  <c r="AG25" i="69"/>
  <c r="AO25" i="69"/>
  <c r="J25" i="69"/>
  <c r="R25" i="69"/>
  <c r="Z25" i="69"/>
  <c r="AH25" i="69"/>
  <c r="AP25" i="69"/>
  <c r="K25" i="69"/>
  <c r="S25" i="69"/>
  <c r="AA25" i="69"/>
  <c r="AI25" i="69"/>
  <c r="AQ25" i="69"/>
  <c r="T25" i="69"/>
  <c r="AB25" i="69"/>
  <c r="AJ25" i="69"/>
  <c r="AR25" i="69"/>
  <c r="L25" i="69"/>
  <c r="G25" i="69"/>
  <c r="K10" i="77"/>
  <c r="S10" i="77"/>
  <c r="AA10" i="77"/>
  <c r="AI10" i="77"/>
  <c r="AQ10" i="77"/>
  <c r="L10" i="77"/>
  <c r="T10" i="77"/>
  <c r="AB10" i="77"/>
  <c r="AJ10" i="77"/>
  <c r="AR10" i="77"/>
  <c r="M10" i="77"/>
  <c r="U10" i="77"/>
  <c r="AC10" i="77"/>
  <c r="AK10" i="77"/>
  <c r="N10" i="77"/>
  <c r="V10" i="77"/>
  <c r="AD10" i="77"/>
  <c r="AL10" i="77"/>
  <c r="O10" i="77"/>
  <c r="W10" i="77"/>
  <c r="AE10" i="77"/>
  <c r="AM10" i="77"/>
  <c r="H10" i="77"/>
  <c r="P10" i="77"/>
  <c r="X10" i="77"/>
  <c r="AF10" i="77"/>
  <c r="AN10" i="77"/>
  <c r="Q10" i="77"/>
  <c r="R10" i="77"/>
  <c r="G10" i="77"/>
  <c r="Y10" i="77"/>
  <c r="Z10" i="77"/>
  <c r="AG10" i="77"/>
  <c r="J10" i="77"/>
  <c r="AP10" i="77"/>
  <c r="I10" i="77"/>
  <c r="AH10" i="77"/>
  <c r="AO10" i="77"/>
  <c r="N3" i="77"/>
  <c r="V3" i="77"/>
  <c r="AD3" i="77"/>
  <c r="AL3" i="77"/>
  <c r="O3" i="77"/>
  <c r="W3" i="77"/>
  <c r="AE3" i="77"/>
  <c r="AM3" i="77"/>
  <c r="H3" i="77"/>
  <c r="P3" i="77"/>
  <c r="X3" i="77"/>
  <c r="AF3" i="77"/>
  <c r="AN3" i="77"/>
  <c r="I3" i="77"/>
  <c r="Q3" i="77"/>
  <c r="Y3" i="77"/>
  <c r="AG3" i="77"/>
  <c r="AO3" i="77"/>
  <c r="J3" i="77"/>
  <c r="R3" i="77"/>
  <c r="Z3" i="77"/>
  <c r="AH3" i="77"/>
  <c r="AP3" i="77"/>
  <c r="K3" i="77"/>
  <c r="S3" i="77"/>
  <c r="AA3" i="77"/>
  <c r="AI3" i="77"/>
  <c r="AQ3" i="77"/>
  <c r="T3" i="77"/>
  <c r="U3" i="77"/>
  <c r="AB3" i="77"/>
  <c r="AC3" i="77"/>
  <c r="G3" i="77"/>
  <c r="AJ3" i="77"/>
  <c r="M3" i="77"/>
  <c r="L3" i="77"/>
  <c r="AK3" i="77"/>
  <c r="AR3" i="77"/>
  <c r="O14" i="77"/>
  <c r="W14" i="77"/>
  <c r="AE14" i="77"/>
  <c r="AM14" i="77"/>
  <c r="H14" i="77"/>
  <c r="P14" i="77"/>
  <c r="X14" i="77"/>
  <c r="AF14" i="77"/>
  <c r="AN14" i="77"/>
  <c r="I14" i="77"/>
  <c r="Q14" i="77"/>
  <c r="Y14" i="77"/>
  <c r="AG14" i="77"/>
  <c r="AO14" i="77"/>
  <c r="J14" i="77"/>
  <c r="R14" i="77"/>
  <c r="Z14" i="77"/>
  <c r="AH14" i="77"/>
  <c r="AP14" i="77"/>
  <c r="K14" i="77"/>
  <c r="S14" i="77"/>
  <c r="AA14" i="77"/>
  <c r="AI14" i="77"/>
  <c r="AQ14" i="77"/>
  <c r="L14" i="77"/>
  <c r="T14" i="77"/>
  <c r="AB14" i="77"/>
  <c r="AJ14" i="77"/>
  <c r="AR14" i="77"/>
  <c r="AC14" i="77"/>
  <c r="AD14" i="77"/>
  <c r="AK14" i="77"/>
  <c r="AL14" i="77"/>
  <c r="M14" i="77"/>
  <c r="V14" i="77"/>
  <c r="G14" i="77"/>
  <c r="N14" i="77"/>
  <c r="U14" i="77"/>
  <c r="K10" i="73"/>
  <c r="S10" i="73"/>
  <c r="AA10" i="73"/>
  <c r="AI10" i="73"/>
  <c r="AQ10" i="73"/>
  <c r="L10" i="73"/>
  <c r="T10" i="73"/>
  <c r="AB10" i="73"/>
  <c r="AJ10" i="73"/>
  <c r="AR10" i="73"/>
  <c r="M10" i="73"/>
  <c r="U10" i="73"/>
  <c r="AC10" i="73"/>
  <c r="AK10" i="73"/>
  <c r="N10" i="73"/>
  <c r="V10" i="73"/>
  <c r="AD10" i="73"/>
  <c r="AL10" i="73"/>
  <c r="O10" i="73"/>
  <c r="W10" i="73"/>
  <c r="AE10" i="73"/>
  <c r="AM10" i="73"/>
  <c r="H10" i="73"/>
  <c r="P10" i="73"/>
  <c r="X10" i="73"/>
  <c r="AF10" i="73"/>
  <c r="AN10" i="73"/>
  <c r="G10" i="73"/>
  <c r="AG10" i="73"/>
  <c r="AH10" i="73"/>
  <c r="I10" i="73"/>
  <c r="AO10" i="73"/>
  <c r="J10" i="73"/>
  <c r="AP10" i="73"/>
  <c r="Q10" i="73"/>
  <c r="R10" i="73"/>
  <c r="Y10" i="73"/>
  <c r="Z10" i="73"/>
  <c r="J15" i="73"/>
  <c r="R15" i="73"/>
  <c r="Z15" i="73"/>
  <c r="AH15" i="73"/>
  <c r="AP15" i="73"/>
  <c r="K15" i="73"/>
  <c r="S15" i="73"/>
  <c r="AA15" i="73"/>
  <c r="AI15" i="73"/>
  <c r="AQ15" i="73"/>
  <c r="L15" i="73"/>
  <c r="T15" i="73"/>
  <c r="AB15" i="73"/>
  <c r="AJ15" i="73"/>
  <c r="AR15" i="73"/>
  <c r="G15" i="73"/>
  <c r="M15" i="73"/>
  <c r="U15" i="73"/>
  <c r="AC15" i="73"/>
  <c r="AK15" i="73"/>
  <c r="N15" i="73"/>
  <c r="V15" i="73"/>
  <c r="AD15" i="73"/>
  <c r="AL15" i="73"/>
  <c r="O15" i="73"/>
  <c r="W15" i="73"/>
  <c r="AE15" i="73"/>
  <c r="AM15" i="73"/>
  <c r="H15" i="73"/>
  <c r="AN15" i="73"/>
  <c r="I15" i="73"/>
  <c r="AO15" i="73"/>
  <c r="P15" i="73"/>
  <c r="Q15" i="73"/>
  <c r="X15" i="73"/>
  <c r="Y15" i="73"/>
  <c r="AF15" i="73"/>
  <c r="AG15" i="73"/>
  <c r="H3" i="73"/>
  <c r="P3" i="73"/>
  <c r="X3" i="73"/>
  <c r="AF3" i="73"/>
  <c r="AN3" i="73"/>
  <c r="I3" i="73"/>
  <c r="Q3" i="73"/>
  <c r="Y3" i="73"/>
  <c r="AG3" i="73"/>
  <c r="AO3" i="73"/>
  <c r="J3" i="73"/>
  <c r="R3" i="73"/>
  <c r="Z3" i="73"/>
  <c r="K3" i="73"/>
  <c r="S3" i="73"/>
  <c r="AA3" i="73"/>
  <c r="AI3" i="73"/>
  <c r="AQ3" i="73"/>
  <c r="L3" i="73"/>
  <c r="T3" i="73"/>
  <c r="AB3" i="73"/>
  <c r="AJ3" i="73"/>
  <c r="AR3" i="73"/>
  <c r="O3" i="73"/>
  <c r="W3" i="73"/>
  <c r="AE3" i="73"/>
  <c r="AM3" i="73"/>
  <c r="M3" i="73"/>
  <c r="AL3" i="73"/>
  <c r="N3" i="73"/>
  <c r="AP3" i="73"/>
  <c r="U3" i="73"/>
  <c r="V3" i="73"/>
  <c r="AC3" i="73"/>
  <c r="AD3" i="73"/>
  <c r="AH3" i="73"/>
  <c r="AK3" i="73"/>
  <c r="G3" i="73"/>
  <c r="L16" i="75"/>
  <c r="T16" i="75"/>
  <c r="AB16" i="75"/>
  <c r="AJ16" i="75"/>
  <c r="AR16" i="75"/>
  <c r="G16" i="75"/>
  <c r="N16" i="75"/>
  <c r="V16" i="75"/>
  <c r="AD16" i="75"/>
  <c r="AL16" i="75"/>
  <c r="O16" i="75"/>
  <c r="W16" i="75"/>
  <c r="AE16" i="75"/>
  <c r="AM16" i="75"/>
  <c r="H16" i="75"/>
  <c r="P16" i="75"/>
  <c r="X16" i="75"/>
  <c r="AF16" i="75"/>
  <c r="AN16" i="75"/>
  <c r="K16" i="75"/>
  <c r="AA16" i="75"/>
  <c r="AQ16" i="75"/>
  <c r="M16" i="75"/>
  <c r="AC16" i="75"/>
  <c r="Q16" i="75"/>
  <c r="AG16" i="75"/>
  <c r="R16" i="75"/>
  <c r="AH16" i="75"/>
  <c r="S16" i="75"/>
  <c r="AI16" i="75"/>
  <c r="U16" i="75"/>
  <c r="AK16" i="75"/>
  <c r="I16" i="75"/>
  <c r="Y16" i="75"/>
  <c r="AO16" i="75"/>
  <c r="Z16" i="75"/>
  <c r="AP16" i="75"/>
  <c r="J16" i="75"/>
  <c r="L8" i="75"/>
  <c r="T8" i="75"/>
  <c r="AB8" i="75"/>
  <c r="AJ8" i="75"/>
  <c r="AR8" i="75"/>
  <c r="N8" i="75"/>
  <c r="V8" i="75"/>
  <c r="AD8" i="75"/>
  <c r="AL8" i="75"/>
  <c r="O8" i="75"/>
  <c r="W8" i="75"/>
  <c r="AE8" i="75"/>
  <c r="AM8" i="75"/>
  <c r="H8" i="75"/>
  <c r="P8" i="75"/>
  <c r="X8" i="75"/>
  <c r="AF8" i="75"/>
  <c r="AN8" i="75"/>
  <c r="I8" i="75"/>
  <c r="Q8" i="75"/>
  <c r="Y8" i="75"/>
  <c r="AG8" i="75"/>
  <c r="AO8" i="75"/>
  <c r="J8" i="75"/>
  <c r="R8" i="75"/>
  <c r="Z8" i="75"/>
  <c r="AH8" i="75"/>
  <c r="AP8" i="75"/>
  <c r="S8" i="75"/>
  <c r="U8" i="75"/>
  <c r="AA8" i="75"/>
  <c r="AC8" i="75"/>
  <c r="AI8" i="75"/>
  <c r="AK8" i="75"/>
  <c r="K8" i="75"/>
  <c r="AQ8" i="75"/>
  <c r="G8" i="75"/>
  <c r="M8" i="75"/>
  <c r="N14" i="75"/>
  <c r="V14" i="75"/>
  <c r="AD14" i="75"/>
  <c r="AL14" i="75"/>
  <c r="H14" i="75"/>
  <c r="P14" i="75"/>
  <c r="X14" i="75"/>
  <c r="AF14" i="75"/>
  <c r="AN14" i="75"/>
  <c r="I14" i="75"/>
  <c r="Q14" i="75"/>
  <c r="Y14" i="75"/>
  <c r="AG14" i="75"/>
  <c r="AO14" i="75"/>
  <c r="G14" i="75"/>
  <c r="J14" i="75"/>
  <c r="R14" i="75"/>
  <c r="Z14" i="75"/>
  <c r="AH14" i="75"/>
  <c r="AP14" i="75"/>
  <c r="U14" i="75"/>
  <c r="AK14" i="75"/>
  <c r="W14" i="75"/>
  <c r="AM14" i="75"/>
  <c r="K14" i="75"/>
  <c r="AA14" i="75"/>
  <c r="AQ14" i="75"/>
  <c r="L14" i="75"/>
  <c r="AB14" i="75"/>
  <c r="AR14" i="75"/>
  <c r="M14" i="75"/>
  <c r="AC14" i="75"/>
  <c r="O14" i="75"/>
  <c r="AE14" i="75"/>
  <c r="S14" i="75"/>
  <c r="AI14" i="75"/>
  <c r="T14" i="75"/>
  <c r="AJ14" i="75"/>
  <c r="L7" i="76"/>
  <c r="T7" i="76"/>
  <c r="AB7" i="76"/>
  <c r="AJ7" i="76"/>
  <c r="AR7" i="76"/>
  <c r="N7" i="76"/>
  <c r="V7" i="76"/>
  <c r="AD7" i="76"/>
  <c r="AL7" i="76"/>
  <c r="O7" i="76"/>
  <c r="W7" i="76"/>
  <c r="AE7" i="76"/>
  <c r="AM7" i="76"/>
  <c r="I7" i="76"/>
  <c r="Q7" i="76"/>
  <c r="Y7" i="76"/>
  <c r="AG7" i="76"/>
  <c r="AO7" i="76"/>
  <c r="J7" i="76"/>
  <c r="R7" i="76"/>
  <c r="Z7" i="76"/>
  <c r="AH7" i="76"/>
  <c r="AP7" i="76"/>
  <c r="P7" i="76"/>
  <c r="AK7" i="76"/>
  <c r="S7" i="76"/>
  <c r="AN7" i="76"/>
  <c r="U7" i="76"/>
  <c r="AQ7" i="76"/>
  <c r="X7" i="76"/>
  <c r="AA7" i="76"/>
  <c r="H7" i="76"/>
  <c r="AC7" i="76"/>
  <c r="G7" i="76"/>
  <c r="K7" i="76"/>
  <c r="AF7" i="76"/>
  <c r="AI7" i="76"/>
  <c r="M7" i="76"/>
  <c r="J17" i="76"/>
  <c r="R17" i="76"/>
  <c r="Z17" i="76"/>
  <c r="AH17" i="76"/>
  <c r="AP17" i="76"/>
  <c r="L17" i="76"/>
  <c r="T17" i="76"/>
  <c r="AB17" i="76"/>
  <c r="AJ17" i="76"/>
  <c r="AR17" i="76"/>
  <c r="M17" i="76"/>
  <c r="U17" i="76"/>
  <c r="AC17" i="76"/>
  <c r="AK17" i="76"/>
  <c r="O17" i="76"/>
  <c r="W17" i="76"/>
  <c r="AE17" i="76"/>
  <c r="AM17" i="76"/>
  <c r="H17" i="76"/>
  <c r="P17" i="76"/>
  <c r="X17" i="76"/>
  <c r="AF17" i="76"/>
  <c r="AN17" i="76"/>
  <c r="I17" i="76"/>
  <c r="AD17" i="76"/>
  <c r="K17" i="76"/>
  <c r="AG17" i="76"/>
  <c r="N17" i="76"/>
  <c r="AI17" i="76"/>
  <c r="Q17" i="76"/>
  <c r="AL17" i="76"/>
  <c r="S17" i="76"/>
  <c r="AO17" i="76"/>
  <c r="V17" i="76"/>
  <c r="AQ17" i="76"/>
  <c r="Y17" i="76"/>
  <c r="AA17" i="76"/>
  <c r="G17" i="76"/>
  <c r="J9" i="76"/>
  <c r="R9" i="76"/>
  <c r="Z9" i="76"/>
  <c r="AH9" i="76"/>
  <c r="AP9" i="76"/>
  <c r="L9" i="76"/>
  <c r="T9" i="76"/>
  <c r="AB9" i="76"/>
  <c r="AJ9" i="76"/>
  <c r="AR9" i="76"/>
  <c r="M9" i="76"/>
  <c r="U9" i="76"/>
  <c r="AC9" i="76"/>
  <c r="AK9" i="76"/>
  <c r="O9" i="76"/>
  <c r="W9" i="76"/>
  <c r="AE9" i="76"/>
  <c r="AM9" i="76"/>
  <c r="H9" i="76"/>
  <c r="P9" i="76"/>
  <c r="X9" i="76"/>
  <c r="AF9" i="76"/>
  <c r="AN9" i="76"/>
  <c r="AA9" i="76"/>
  <c r="I9" i="76"/>
  <c r="AD9" i="76"/>
  <c r="K9" i="76"/>
  <c r="AG9" i="76"/>
  <c r="N9" i="76"/>
  <c r="AI9" i="76"/>
  <c r="Q9" i="76"/>
  <c r="AL9" i="76"/>
  <c r="S9" i="76"/>
  <c r="AO9" i="76"/>
  <c r="V9" i="76"/>
  <c r="AQ9" i="76"/>
  <c r="Y9" i="76"/>
  <c r="G9" i="76"/>
  <c r="M3" i="74"/>
  <c r="U3" i="74"/>
  <c r="AC3" i="74"/>
  <c r="AK3" i="74"/>
  <c r="N3" i="74"/>
  <c r="V3" i="74"/>
  <c r="AD3" i="74"/>
  <c r="AL3" i="74"/>
  <c r="O3" i="74"/>
  <c r="W3" i="74"/>
  <c r="AE3" i="74"/>
  <c r="H3" i="74"/>
  <c r="P3" i="74"/>
  <c r="X3" i="74"/>
  <c r="AF3" i="74"/>
  <c r="AN3" i="74"/>
  <c r="I3" i="74"/>
  <c r="J3" i="74"/>
  <c r="R3" i="74"/>
  <c r="Z3" i="74"/>
  <c r="AH3" i="74"/>
  <c r="AP3" i="74"/>
  <c r="K3" i="74"/>
  <c r="S3" i="74"/>
  <c r="AA3" i="74"/>
  <c r="AI3" i="74"/>
  <c r="AQ3" i="74"/>
  <c r="Q3" i="74"/>
  <c r="AR3" i="74"/>
  <c r="T3" i="74"/>
  <c r="Y3" i="74"/>
  <c r="AB3" i="74"/>
  <c r="AG3" i="74"/>
  <c r="L3" i="74"/>
  <c r="AO3" i="74"/>
  <c r="AJ3" i="74"/>
  <c r="AM3" i="74"/>
  <c r="G3" i="74"/>
  <c r="L8" i="74"/>
  <c r="T8" i="74"/>
  <c r="AB8" i="74"/>
  <c r="AJ8" i="74"/>
  <c r="AR8" i="74"/>
  <c r="M8" i="74"/>
  <c r="U8" i="74"/>
  <c r="AC8" i="74"/>
  <c r="AK8" i="74"/>
  <c r="N8" i="74"/>
  <c r="V8" i="74"/>
  <c r="AD8" i="74"/>
  <c r="AL8" i="74"/>
  <c r="O8" i="74"/>
  <c r="W8" i="74"/>
  <c r="AE8" i="74"/>
  <c r="AM8" i="74"/>
  <c r="H8" i="74"/>
  <c r="P8" i="74"/>
  <c r="X8" i="74"/>
  <c r="AF8" i="74"/>
  <c r="AN8" i="74"/>
  <c r="K8" i="74"/>
  <c r="S8" i="74"/>
  <c r="AA8" i="74"/>
  <c r="AI8" i="74"/>
  <c r="AQ8" i="74"/>
  <c r="I8" i="74"/>
  <c r="AO8" i="74"/>
  <c r="J8" i="74"/>
  <c r="AP8" i="74"/>
  <c r="Q8" i="74"/>
  <c r="R8" i="74"/>
  <c r="G8" i="74"/>
  <c r="Y8" i="74"/>
  <c r="Z8" i="74"/>
  <c r="AH8" i="74"/>
  <c r="AG8" i="74"/>
  <c r="H12" i="74"/>
  <c r="P12" i="74"/>
  <c r="X12" i="74"/>
  <c r="AF12" i="74"/>
  <c r="AN12" i="74"/>
  <c r="I12" i="74"/>
  <c r="Q12" i="74"/>
  <c r="Y12" i="74"/>
  <c r="AG12" i="74"/>
  <c r="AO12" i="74"/>
  <c r="J12" i="74"/>
  <c r="R12" i="74"/>
  <c r="Z12" i="74"/>
  <c r="AH12" i="74"/>
  <c r="AP12" i="74"/>
  <c r="K12" i="74"/>
  <c r="S12" i="74"/>
  <c r="AA12" i="74"/>
  <c r="AI12" i="74"/>
  <c r="AQ12" i="74"/>
  <c r="L12" i="74"/>
  <c r="T12" i="74"/>
  <c r="AB12" i="74"/>
  <c r="AJ12" i="74"/>
  <c r="AR12" i="74"/>
  <c r="O12" i="74"/>
  <c r="W12" i="74"/>
  <c r="AE12" i="74"/>
  <c r="AM12" i="74"/>
  <c r="U12" i="74"/>
  <c r="V12" i="74"/>
  <c r="AC12" i="74"/>
  <c r="AD12" i="74"/>
  <c r="AK12" i="74"/>
  <c r="AL12" i="74"/>
  <c r="G12" i="74"/>
  <c r="N12" i="74"/>
  <c r="M12" i="74"/>
  <c r="H4" i="74"/>
  <c r="P4" i="74"/>
  <c r="X4" i="74"/>
  <c r="I4" i="74"/>
  <c r="K4" i="74"/>
  <c r="S4" i="74"/>
  <c r="AA4" i="74"/>
  <c r="N4" i="74"/>
  <c r="V4" i="74"/>
  <c r="U4" i="74"/>
  <c r="AF4" i="74"/>
  <c r="AN4" i="74"/>
  <c r="J4" i="74"/>
  <c r="W4" i="74"/>
  <c r="AG4" i="74"/>
  <c r="AO4" i="74"/>
  <c r="L4" i="74"/>
  <c r="Y4" i="74"/>
  <c r="AH4" i="74"/>
  <c r="AP4" i="74"/>
  <c r="M4" i="74"/>
  <c r="Z4" i="74"/>
  <c r="AI4" i="74"/>
  <c r="AQ4" i="74"/>
  <c r="O4" i="74"/>
  <c r="AB4" i="74"/>
  <c r="AJ4" i="74"/>
  <c r="AR4" i="74"/>
  <c r="T4" i="74"/>
  <c r="AE4" i="74"/>
  <c r="AM4" i="74"/>
  <c r="AC4" i="74"/>
  <c r="AD4" i="74"/>
  <c r="AK4" i="74"/>
  <c r="AL4" i="74"/>
  <c r="G4" i="74"/>
  <c r="Q4" i="74"/>
  <c r="R4" i="74"/>
  <c r="M27" i="72"/>
  <c r="U27" i="72"/>
  <c r="AC27" i="72"/>
  <c r="AK27" i="72"/>
  <c r="N27" i="72"/>
  <c r="V27" i="72"/>
  <c r="AD27" i="72"/>
  <c r="AL27" i="72"/>
  <c r="O27" i="72"/>
  <c r="W27" i="72"/>
  <c r="AE27" i="72"/>
  <c r="AM27" i="72"/>
  <c r="H27" i="72"/>
  <c r="P27" i="72"/>
  <c r="X27" i="72"/>
  <c r="AF27" i="72"/>
  <c r="AN27" i="72"/>
  <c r="I27" i="72"/>
  <c r="Q27" i="72"/>
  <c r="Y27" i="72"/>
  <c r="AG27" i="72"/>
  <c r="AO27" i="72"/>
  <c r="J27" i="72"/>
  <c r="R27" i="72"/>
  <c r="Z27" i="72"/>
  <c r="AH27" i="72"/>
  <c r="AP27" i="72"/>
  <c r="K27" i="72"/>
  <c r="S27" i="72"/>
  <c r="AA27" i="72"/>
  <c r="AI27" i="72"/>
  <c r="AQ27" i="72"/>
  <c r="T27" i="72"/>
  <c r="AB27" i="72"/>
  <c r="AJ27" i="72"/>
  <c r="AR27" i="72"/>
  <c r="G27" i="72"/>
  <c r="L27" i="72"/>
  <c r="K13" i="72"/>
  <c r="S13" i="72"/>
  <c r="AA13" i="72"/>
  <c r="AI13" i="72"/>
  <c r="AQ13" i="72"/>
  <c r="L13" i="72"/>
  <c r="T13" i="72"/>
  <c r="AB13" i="72"/>
  <c r="AJ13" i="72"/>
  <c r="AR13" i="72"/>
  <c r="G13" i="72"/>
  <c r="M13" i="72"/>
  <c r="U13" i="72"/>
  <c r="AC13" i="72"/>
  <c r="AK13" i="72"/>
  <c r="N13" i="72"/>
  <c r="V13" i="72"/>
  <c r="AD13" i="72"/>
  <c r="AL13" i="72"/>
  <c r="O13" i="72"/>
  <c r="W13" i="72"/>
  <c r="AE13" i="72"/>
  <c r="AM13" i="72"/>
  <c r="H13" i="72"/>
  <c r="P13" i="72"/>
  <c r="X13" i="72"/>
  <c r="AF13" i="72"/>
  <c r="AN13" i="72"/>
  <c r="I13" i="72"/>
  <c r="Q13" i="72"/>
  <c r="Y13" i="72"/>
  <c r="AG13" i="72"/>
  <c r="AO13" i="72"/>
  <c r="Z13" i="72"/>
  <c r="AH13" i="72"/>
  <c r="AP13" i="72"/>
  <c r="J13" i="72"/>
  <c r="R13" i="72"/>
  <c r="I23" i="72"/>
  <c r="Q23" i="72"/>
  <c r="Y23" i="72"/>
  <c r="AG23" i="72"/>
  <c r="AO23" i="72"/>
  <c r="J23" i="72"/>
  <c r="R23" i="72"/>
  <c r="Z23" i="72"/>
  <c r="AH23" i="72"/>
  <c r="AP23" i="72"/>
  <c r="K23" i="72"/>
  <c r="S23" i="72"/>
  <c r="AA23" i="72"/>
  <c r="AI23" i="72"/>
  <c r="AQ23" i="72"/>
  <c r="L23" i="72"/>
  <c r="T23" i="72"/>
  <c r="AB23" i="72"/>
  <c r="AJ23" i="72"/>
  <c r="AR23" i="72"/>
  <c r="G23" i="72"/>
  <c r="M23" i="72"/>
  <c r="U23" i="72"/>
  <c r="AC23" i="72"/>
  <c r="AK23" i="72"/>
  <c r="N23" i="72"/>
  <c r="V23" i="72"/>
  <c r="AD23" i="72"/>
  <c r="AL23" i="72"/>
  <c r="O23" i="72"/>
  <c r="W23" i="72"/>
  <c r="AE23" i="72"/>
  <c r="AM23" i="72"/>
  <c r="AN23" i="72"/>
  <c r="H23" i="72"/>
  <c r="P23" i="72"/>
  <c r="X23" i="72"/>
  <c r="AF23" i="72"/>
  <c r="M10" i="68"/>
  <c r="U10" i="68"/>
  <c r="AC10" i="68"/>
  <c r="AK10" i="68"/>
  <c r="N10" i="68"/>
  <c r="V10" i="68"/>
  <c r="AD10" i="68"/>
  <c r="AL10" i="68"/>
  <c r="O10" i="68"/>
  <c r="W10" i="68"/>
  <c r="AE10" i="68"/>
  <c r="AM10" i="68"/>
  <c r="H10" i="68"/>
  <c r="P10" i="68"/>
  <c r="X10" i="68"/>
  <c r="AF10" i="68"/>
  <c r="AN10" i="68"/>
  <c r="I10" i="68"/>
  <c r="Q10" i="68"/>
  <c r="Y10" i="68"/>
  <c r="AG10" i="68"/>
  <c r="AO10" i="68"/>
  <c r="J10" i="68"/>
  <c r="R10" i="68"/>
  <c r="Z10" i="68"/>
  <c r="AH10" i="68"/>
  <c r="AP10" i="68"/>
  <c r="K10" i="68"/>
  <c r="S10" i="68"/>
  <c r="AA10" i="68"/>
  <c r="AI10" i="68"/>
  <c r="AQ10" i="68"/>
  <c r="AB10" i="68"/>
  <c r="AJ10" i="68"/>
  <c r="AR10" i="68"/>
  <c r="G10" i="68"/>
  <c r="L10" i="68"/>
  <c r="T10" i="68"/>
  <c r="I14" i="68"/>
  <c r="Q14" i="68"/>
  <c r="Y14" i="68"/>
  <c r="AG14" i="68"/>
  <c r="AO14" i="68"/>
  <c r="J14" i="68"/>
  <c r="R14" i="68"/>
  <c r="Z14" i="68"/>
  <c r="AH14" i="68"/>
  <c r="AP14" i="68"/>
  <c r="K14" i="68"/>
  <c r="S14" i="68"/>
  <c r="AA14" i="68"/>
  <c r="AI14" i="68"/>
  <c r="AQ14" i="68"/>
  <c r="L14" i="68"/>
  <c r="T14" i="68"/>
  <c r="AB14" i="68"/>
  <c r="AJ14" i="68"/>
  <c r="AR14" i="68"/>
  <c r="M14" i="68"/>
  <c r="U14" i="68"/>
  <c r="AC14" i="68"/>
  <c r="AK14" i="68"/>
  <c r="N14" i="68"/>
  <c r="V14" i="68"/>
  <c r="AD14" i="68"/>
  <c r="AL14" i="68"/>
  <c r="O14" i="68"/>
  <c r="W14" i="68"/>
  <c r="AE14" i="68"/>
  <c r="AM14" i="68"/>
  <c r="H14" i="68"/>
  <c r="P14" i="68"/>
  <c r="G14" i="68"/>
  <c r="X14" i="68"/>
  <c r="AF14" i="68"/>
  <c r="AN14" i="68"/>
  <c r="I6" i="68"/>
  <c r="Q6" i="68"/>
  <c r="Y6" i="68"/>
  <c r="AG6" i="68"/>
  <c r="AO6" i="68"/>
  <c r="J6" i="68"/>
  <c r="R6" i="68"/>
  <c r="Z6" i="68"/>
  <c r="AH6" i="68"/>
  <c r="AP6" i="68"/>
  <c r="K6" i="68"/>
  <c r="S6" i="68"/>
  <c r="AA6" i="68"/>
  <c r="AI6" i="68"/>
  <c r="AQ6" i="68"/>
  <c r="L6" i="68"/>
  <c r="T6" i="68"/>
  <c r="AB6" i="68"/>
  <c r="AJ6" i="68"/>
  <c r="AR6" i="68"/>
  <c r="M6" i="68"/>
  <c r="U6" i="68"/>
  <c r="AC6" i="68"/>
  <c r="AK6" i="68"/>
  <c r="N6" i="68"/>
  <c r="V6" i="68"/>
  <c r="AD6" i="68"/>
  <c r="AL6" i="68"/>
  <c r="O6" i="68"/>
  <c r="W6" i="68"/>
  <c r="AE6" i="68"/>
  <c r="AM6" i="68"/>
  <c r="G6" i="68"/>
  <c r="H6" i="68"/>
  <c r="P6" i="68"/>
  <c r="X6" i="68"/>
  <c r="AF6" i="68"/>
  <c r="AN6" i="68"/>
  <c r="L14" i="69"/>
  <c r="T14" i="69"/>
  <c r="AB14" i="69"/>
  <c r="AJ14" i="69"/>
  <c r="AR14" i="69"/>
  <c r="M14" i="69"/>
  <c r="U14" i="69"/>
  <c r="AC14" i="69"/>
  <c r="AK14" i="69"/>
  <c r="N14" i="69"/>
  <c r="V14" i="69"/>
  <c r="AD14" i="69"/>
  <c r="AL14" i="69"/>
  <c r="O14" i="69"/>
  <c r="W14" i="69"/>
  <c r="AE14" i="69"/>
  <c r="AM14" i="69"/>
  <c r="H14" i="69"/>
  <c r="P14" i="69"/>
  <c r="X14" i="69"/>
  <c r="AF14" i="69"/>
  <c r="AN14" i="69"/>
  <c r="G14" i="69"/>
  <c r="I14" i="69"/>
  <c r="Q14" i="69"/>
  <c r="Y14" i="69"/>
  <c r="AG14" i="69"/>
  <c r="AO14" i="69"/>
  <c r="J14" i="69"/>
  <c r="R14" i="69"/>
  <c r="Z14" i="69"/>
  <c r="AH14" i="69"/>
  <c r="AP14" i="69"/>
  <c r="AQ14" i="69"/>
  <c r="K14" i="69"/>
  <c r="S14" i="69"/>
  <c r="AA14" i="69"/>
  <c r="AI14" i="69"/>
  <c r="L4" i="69"/>
  <c r="T4" i="69"/>
  <c r="AB4" i="69"/>
  <c r="AJ4" i="69"/>
  <c r="AR4" i="69"/>
  <c r="M4" i="69"/>
  <c r="U4" i="69"/>
  <c r="AC4" i="69"/>
  <c r="AK4" i="69"/>
  <c r="N4" i="69"/>
  <c r="V4" i="69"/>
  <c r="AD4" i="69"/>
  <c r="AL4" i="69"/>
  <c r="O4" i="69"/>
  <c r="W4" i="69"/>
  <c r="AE4" i="69"/>
  <c r="AM4" i="69"/>
  <c r="H4" i="69"/>
  <c r="P4" i="69"/>
  <c r="X4" i="69"/>
  <c r="AF4" i="69"/>
  <c r="AN4" i="69"/>
  <c r="I4" i="69"/>
  <c r="Q4" i="69"/>
  <c r="Y4" i="69"/>
  <c r="AG4" i="69"/>
  <c r="AO4" i="69"/>
  <c r="J4" i="69"/>
  <c r="R4" i="69"/>
  <c r="Z4" i="69"/>
  <c r="AH4" i="69"/>
  <c r="AP4" i="69"/>
  <c r="K4" i="69"/>
  <c r="G4" i="69"/>
  <c r="S4" i="69"/>
  <c r="AA4" i="69"/>
  <c r="AI4" i="69"/>
  <c r="AQ4" i="69"/>
  <c r="M17" i="69"/>
  <c r="U17" i="69"/>
  <c r="AC17" i="69"/>
  <c r="AK17" i="69"/>
  <c r="N17" i="69"/>
  <c r="V17" i="69"/>
  <c r="AD17" i="69"/>
  <c r="AL17" i="69"/>
  <c r="O17" i="69"/>
  <c r="W17" i="69"/>
  <c r="AE17" i="69"/>
  <c r="AM17" i="69"/>
  <c r="H17" i="69"/>
  <c r="P17" i="69"/>
  <c r="X17" i="69"/>
  <c r="AF17" i="69"/>
  <c r="AN17" i="69"/>
  <c r="I17" i="69"/>
  <c r="Q17" i="69"/>
  <c r="Y17" i="69"/>
  <c r="AG17" i="69"/>
  <c r="AO17" i="69"/>
  <c r="J17" i="69"/>
  <c r="R17" i="69"/>
  <c r="Z17" i="69"/>
  <c r="AH17" i="69"/>
  <c r="AP17" i="69"/>
  <c r="K17" i="69"/>
  <c r="S17" i="69"/>
  <c r="AA17" i="69"/>
  <c r="AI17" i="69"/>
  <c r="AQ17" i="69"/>
  <c r="L17" i="69"/>
  <c r="T17" i="69"/>
  <c r="AB17" i="69"/>
  <c r="AJ17" i="69"/>
  <c r="AR17" i="69"/>
  <c r="G17" i="69"/>
  <c r="L5" i="77"/>
  <c r="T5" i="77"/>
  <c r="AB5" i="77"/>
  <c r="AJ5" i="77"/>
  <c r="AR5" i="77"/>
  <c r="M5" i="77"/>
  <c r="U5" i="77"/>
  <c r="AC5" i="77"/>
  <c r="AK5" i="77"/>
  <c r="N5" i="77"/>
  <c r="V5" i="77"/>
  <c r="AD5" i="77"/>
  <c r="AL5" i="77"/>
  <c r="O5" i="77"/>
  <c r="W5" i="77"/>
  <c r="AE5" i="77"/>
  <c r="AM5" i="77"/>
  <c r="H5" i="77"/>
  <c r="P5" i="77"/>
  <c r="X5" i="77"/>
  <c r="AF5" i="77"/>
  <c r="AN5" i="77"/>
  <c r="I5" i="77"/>
  <c r="Q5" i="77"/>
  <c r="Y5" i="77"/>
  <c r="AG5" i="77"/>
  <c r="AO5" i="77"/>
  <c r="J5" i="77"/>
  <c r="AP5" i="77"/>
  <c r="K5" i="77"/>
  <c r="AQ5" i="77"/>
  <c r="R5" i="77"/>
  <c r="S5" i="77"/>
  <c r="Z5" i="77"/>
  <c r="G5" i="77"/>
  <c r="AI5" i="77"/>
  <c r="AA5" i="77"/>
  <c r="AH5" i="77"/>
  <c r="O22" i="77"/>
  <c r="W22" i="77"/>
  <c r="AE22" i="77"/>
  <c r="AM22" i="77"/>
  <c r="H22" i="77"/>
  <c r="P22" i="77"/>
  <c r="X22" i="77"/>
  <c r="AF22" i="77"/>
  <c r="AN22" i="77"/>
  <c r="I22" i="77"/>
  <c r="Q22" i="77"/>
  <c r="Y22" i="77"/>
  <c r="AG22" i="77"/>
  <c r="AO22" i="77"/>
  <c r="J22" i="77"/>
  <c r="R22" i="77"/>
  <c r="Z22" i="77"/>
  <c r="AH22" i="77"/>
  <c r="AP22" i="77"/>
  <c r="K22" i="77"/>
  <c r="S22" i="77"/>
  <c r="AA22" i="77"/>
  <c r="AI22" i="77"/>
  <c r="AQ22" i="77"/>
  <c r="L22" i="77"/>
  <c r="T22" i="77"/>
  <c r="AB22" i="77"/>
  <c r="AJ22" i="77"/>
  <c r="AR22" i="77"/>
  <c r="U22" i="77"/>
  <c r="V22" i="77"/>
  <c r="AC22" i="77"/>
  <c r="AD22" i="77"/>
  <c r="AK22" i="77"/>
  <c r="N22" i="77"/>
  <c r="M22" i="77"/>
  <c r="AL22" i="77"/>
  <c r="G22" i="77"/>
  <c r="M8" i="77"/>
  <c r="U8" i="77"/>
  <c r="AC8" i="77"/>
  <c r="AK8" i="77"/>
  <c r="N8" i="77"/>
  <c r="V8" i="77"/>
  <c r="AD8" i="77"/>
  <c r="AL8" i="77"/>
  <c r="O8" i="77"/>
  <c r="W8" i="77"/>
  <c r="AE8" i="77"/>
  <c r="AM8" i="77"/>
  <c r="H8" i="77"/>
  <c r="P8" i="77"/>
  <c r="X8" i="77"/>
  <c r="AF8" i="77"/>
  <c r="AN8" i="77"/>
  <c r="I8" i="77"/>
  <c r="Q8" i="77"/>
  <c r="Y8" i="77"/>
  <c r="AG8" i="77"/>
  <c r="AO8" i="77"/>
  <c r="J8" i="77"/>
  <c r="R8" i="77"/>
  <c r="Z8" i="77"/>
  <c r="AH8" i="77"/>
  <c r="AP8" i="77"/>
  <c r="AA8" i="77"/>
  <c r="AB8" i="77"/>
  <c r="AI8" i="77"/>
  <c r="AJ8" i="77"/>
  <c r="K8" i="77"/>
  <c r="AQ8" i="77"/>
  <c r="T8" i="77"/>
  <c r="G8" i="77"/>
  <c r="L8" i="77"/>
  <c r="S8" i="77"/>
  <c r="AR8" i="77"/>
  <c r="H25" i="73"/>
  <c r="P25" i="73"/>
  <c r="X25" i="73"/>
  <c r="AF25" i="73"/>
  <c r="AN25" i="73"/>
  <c r="I25" i="73"/>
  <c r="Q25" i="73"/>
  <c r="Y25" i="73"/>
  <c r="AG25" i="73"/>
  <c r="AO25" i="73"/>
  <c r="J25" i="73"/>
  <c r="R25" i="73"/>
  <c r="Z25" i="73"/>
  <c r="AH25" i="73"/>
  <c r="AP25" i="73"/>
  <c r="K25" i="73"/>
  <c r="S25" i="73"/>
  <c r="AA25" i="73"/>
  <c r="AI25" i="73"/>
  <c r="AQ25" i="73"/>
  <c r="L25" i="73"/>
  <c r="T25" i="73"/>
  <c r="AB25" i="73"/>
  <c r="AJ25" i="73"/>
  <c r="AR25" i="73"/>
  <c r="G25" i="73"/>
  <c r="M25" i="73"/>
  <c r="U25" i="73"/>
  <c r="AC25" i="73"/>
  <c r="AK25" i="73"/>
  <c r="V25" i="73"/>
  <c r="W25" i="73"/>
  <c r="AD25" i="73"/>
  <c r="AE25" i="73"/>
  <c r="AL25" i="73"/>
  <c r="AM25" i="73"/>
  <c r="N25" i="73"/>
  <c r="O25" i="73"/>
  <c r="J7" i="73"/>
  <c r="R7" i="73"/>
  <c r="Z7" i="73"/>
  <c r="AH7" i="73"/>
  <c r="AP7" i="73"/>
  <c r="K7" i="73"/>
  <c r="S7" i="73"/>
  <c r="AA7" i="73"/>
  <c r="AI7" i="73"/>
  <c r="AQ7" i="73"/>
  <c r="L7" i="73"/>
  <c r="T7" i="73"/>
  <c r="AB7" i="73"/>
  <c r="AJ7" i="73"/>
  <c r="AR7" i="73"/>
  <c r="G7" i="73"/>
  <c r="M7" i="73"/>
  <c r="U7" i="73"/>
  <c r="AC7" i="73"/>
  <c r="AK7" i="73"/>
  <c r="N7" i="73"/>
  <c r="V7" i="73"/>
  <c r="AD7" i="73"/>
  <c r="AL7" i="73"/>
  <c r="O7" i="73"/>
  <c r="W7" i="73"/>
  <c r="AE7" i="73"/>
  <c r="AM7" i="73"/>
  <c r="H7" i="73"/>
  <c r="P7" i="73"/>
  <c r="X7" i="73"/>
  <c r="AF7" i="73"/>
  <c r="AN7" i="73"/>
  <c r="I7" i="73"/>
  <c r="Q7" i="73"/>
  <c r="Y7" i="73"/>
  <c r="AG7" i="73"/>
  <c r="AO7" i="73"/>
  <c r="I20" i="73"/>
  <c r="Q20" i="73"/>
  <c r="Y20" i="73"/>
  <c r="AG20" i="73"/>
  <c r="AO20" i="73"/>
  <c r="J20" i="73"/>
  <c r="R20" i="73"/>
  <c r="Z20" i="73"/>
  <c r="AH20" i="73"/>
  <c r="AP20" i="73"/>
  <c r="K20" i="73"/>
  <c r="S20" i="73"/>
  <c r="AA20" i="73"/>
  <c r="AI20" i="73"/>
  <c r="AQ20" i="73"/>
  <c r="L20" i="73"/>
  <c r="T20" i="73"/>
  <c r="AB20" i="73"/>
  <c r="AJ20" i="73"/>
  <c r="AR20" i="73"/>
  <c r="M20" i="73"/>
  <c r="U20" i="73"/>
  <c r="AC20" i="73"/>
  <c r="AK20" i="73"/>
  <c r="N20" i="73"/>
  <c r="V20" i="73"/>
  <c r="AD20" i="73"/>
  <c r="AL20" i="73"/>
  <c r="O20" i="73"/>
  <c r="P20" i="73"/>
  <c r="W20" i="73"/>
  <c r="X20" i="73"/>
  <c r="AE20" i="73"/>
  <c r="AF20" i="73"/>
  <c r="G20" i="73"/>
  <c r="AM20" i="73"/>
  <c r="H20" i="73"/>
  <c r="AN20" i="73"/>
  <c r="M3" i="75"/>
  <c r="U3" i="75"/>
  <c r="AC3" i="75"/>
  <c r="AK3" i="75"/>
  <c r="G3" i="75"/>
  <c r="O3" i="75"/>
  <c r="W3" i="75"/>
  <c r="AE3" i="75"/>
  <c r="AM3" i="75"/>
  <c r="H3" i="75"/>
  <c r="P3" i="75"/>
  <c r="X3" i="75"/>
  <c r="AF3" i="75"/>
  <c r="AN3" i="75"/>
  <c r="I3" i="75"/>
  <c r="Q3" i="75"/>
  <c r="Y3" i="75"/>
  <c r="AG3" i="75"/>
  <c r="AO3" i="75"/>
  <c r="J3" i="75"/>
  <c r="R3" i="75"/>
  <c r="Z3" i="75"/>
  <c r="AH3" i="75"/>
  <c r="AP3" i="75"/>
  <c r="K3" i="75"/>
  <c r="S3" i="75"/>
  <c r="AA3" i="75"/>
  <c r="AI3" i="75"/>
  <c r="AQ3" i="75"/>
  <c r="L3" i="75"/>
  <c r="AR3" i="75"/>
  <c r="N3" i="75"/>
  <c r="T3" i="75"/>
  <c r="V3" i="75"/>
  <c r="AB3" i="75"/>
  <c r="AD3" i="75"/>
  <c r="AJ3" i="75"/>
  <c r="AL3" i="75"/>
  <c r="H20" i="75"/>
  <c r="P20" i="75"/>
  <c r="X20" i="75"/>
  <c r="AF20" i="75"/>
  <c r="AN20" i="75"/>
  <c r="G20" i="75"/>
  <c r="J20" i="75"/>
  <c r="R20" i="75"/>
  <c r="Z20" i="75"/>
  <c r="AH20" i="75"/>
  <c r="AP20" i="75"/>
  <c r="K20" i="75"/>
  <c r="S20" i="75"/>
  <c r="AA20" i="75"/>
  <c r="AI20" i="75"/>
  <c r="AQ20" i="75"/>
  <c r="L20" i="75"/>
  <c r="T20" i="75"/>
  <c r="AB20" i="75"/>
  <c r="AJ20" i="75"/>
  <c r="AR20" i="75"/>
  <c r="W20" i="75"/>
  <c r="AM20" i="75"/>
  <c r="I20" i="75"/>
  <c r="Y20" i="75"/>
  <c r="AO20" i="75"/>
  <c r="M20" i="75"/>
  <c r="AC20" i="75"/>
  <c r="N20" i="75"/>
  <c r="AD20" i="75"/>
  <c r="O20" i="75"/>
  <c r="AE20" i="75"/>
  <c r="Q20" i="75"/>
  <c r="AG20" i="75"/>
  <c r="U20" i="75"/>
  <c r="AK20" i="75"/>
  <c r="V20" i="75"/>
  <c r="AL20" i="75"/>
  <c r="N6" i="75"/>
  <c r="V6" i="75"/>
  <c r="AD6" i="75"/>
  <c r="AL6" i="75"/>
  <c r="H6" i="75"/>
  <c r="P6" i="75"/>
  <c r="X6" i="75"/>
  <c r="AF6" i="75"/>
  <c r="AN6" i="75"/>
  <c r="I6" i="75"/>
  <c r="Q6" i="75"/>
  <c r="Y6" i="75"/>
  <c r="AG6" i="75"/>
  <c r="AO6" i="75"/>
  <c r="G6" i="75"/>
  <c r="J6" i="75"/>
  <c r="R6" i="75"/>
  <c r="Z6" i="75"/>
  <c r="AH6" i="75"/>
  <c r="AP6" i="75"/>
  <c r="K6" i="75"/>
  <c r="S6" i="75"/>
  <c r="AA6" i="75"/>
  <c r="AI6" i="75"/>
  <c r="AQ6" i="75"/>
  <c r="L6" i="75"/>
  <c r="T6" i="75"/>
  <c r="AB6" i="75"/>
  <c r="AJ6" i="75"/>
  <c r="AR6" i="75"/>
  <c r="AC6" i="75"/>
  <c r="AE6" i="75"/>
  <c r="AK6" i="75"/>
  <c r="AM6" i="75"/>
  <c r="M6" i="75"/>
  <c r="O6" i="75"/>
  <c r="U6" i="75"/>
  <c r="W6" i="75"/>
  <c r="M25" i="76"/>
  <c r="U25" i="76"/>
  <c r="AC25" i="76"/>
  <c r="AK25" i="76"/>
  <c r="N25" i="76"/>
  <c r="V25" i="76"/>
  <c r="AD25" i="76"/>
  <c r="AL25" i="76"/>
  <c r="O25" i="76"/>
  <c r="W25" i="76"/>
  <c r="AE25" i="76"/>
  <c r="AM25" i="76"/>
  <c r="H25" i="76"/>
  <c r="P25" i="76"/>
  <c r="X25" i="76"/>
  <c r="AF25" i="76"/>
  <c r="AN25" i="76"/>
  <c r="I25" i="76"/>
  <c r="Q25" i="76"/>
  <c r="Y25" i="76"/>
  <c r="AG25" i="76"/>
  <c r="AO25" i="76"/>
  <c r="J25" i="76"/>
  <c r="R25" i="76"/>
  <c r="Z25" i="76"/>
  <c r="AH25" i="76"/>
  <c r="AP25" i="76"/>
  <c r="K25" i="76"/>
  <c r="S25" i="76"/>
  <c r="AA25" i="76"/>
  <c r="AI25" i="76"/>
  <c r="AQ25" i="76"/>
  <c r="L25" i="76"/>
  <c r="G25" i="76"/>
  <c r="T25" i="76"/>
  <c r="AB25" i="76"/>
  <c r="AJ25" i="76"/>
  <c r="AR25" i="76"/>
  <c r="H11" i="76"/>
  <c r="P11" i="76"/>
  <c r="X11" i="76"/>
  <c r="AF11" i="76"/>
  <c r="AN11" i="76"/>
  <c r="J11" i="76"/>
  <c r="R11" i="76"/>
  <c r="Z11" i="76"/>
  <c r="AH11" i="76"/>
  <c r="AP11" i="76"/>
  <c r="K11" i="76"/>
  <c r="S11" i="76"/>
  <c r="AA11" i="76"/>
  <c r="AI11" i="76"/>
  <c r="AQ11" i="76"/>
  <c r="M11" i="76"/>
  <c r="U11" i="76"/>
  <c r="AC11" i="76"/>
  <c r="AK11" i="76"/>
  <c r="N11" i="76"/>
  <c r="V11" i="76"/>
  <c r="AD11" i="76"/>
  <c r="AL11" i="76"/>
  <c r="Q11" i="76"/>
  <c r="AM11" i="76"/>
  <c r="T11" i="76"/>
  <c r="AO11" i="76"/>
  <c r="G11" i="76"/>
  <c r="W11" i="76"/>
  <c r="AR11" i="76"/>
  <c r="Y11" i="76"/>
  <c r="AB11" i="76"/>
  <c r="I11" i="76"/>
  <c r="AE11" i="76"/>
  <c r="L11" i="76"/>
  <c r="AG11" i="76"/>
  <c r="O11" i="76"/>
  <c r="AJ11" i="76"/>
  <c r="N21" i="76"/>
  <c r="H21" i="76"/>
  <c r="P21" i="76"/>
  <c r="I21" i="76"/>
  <c r="Q21" i="76"/>
  <c r="K21" i="76"/>
  <c r="S21" i="76"/>
  <c r="L21" i="76"/>
  <c r="T21" i="76"/>
  <c r="J21" i="76"/>
  <c r="Y21" i="76"/>
  <c r="AG21" i="76"/>
  <c r="AO21" i="76"/>
  <c r="M21" i="76"/>
  <c r="Z21" i="76"/>
  <c r="AH21" i="76"/>
  <c r="AP21" i="76"/>
  <c r="O21" i="76"/>
  <c r="AA21" i="76"/>
  <c r="AI21" i="76"/>
  <c r="AQ21" i="76"/>
  <c r="R21" i="76"/>
  <c r="AB21" i="76"/>
  <c r="AJ21" i="76"/>
  <c r="AR21" i="76"/>
  <c r="G21" i="76"/>
  <c r="U21" i="76"/>
  <c r="AC21" i="76"/>
  <c r="AK21" i="76"/>
  <c r="V21" i="76"/>
  <c r="AD21" i="76"/>
  <c r="AL21" i="76"/>
  <c r="W21" i="76"/>
  <c r="AE21" i="76"/>
  <c r="AM21" i="76"/>
  <c r="AF21" i="76"/>
  <c r="AN21" i="76"/>
  <c r="X21" i="76"/>
  <c r="O22" i="74"/>
  <c r="W22" i="74"/>
  <c r="AE22" i="74"/>
  <c r="AM22" i="74"/>
  <c r="H22" i="74"/>
  <c r="P22" i="74"/>
  <c r="X22" i="74"/>
  <c r="AF22" i="74"/>
  <c r="AN22" i="74"/>
  <c r="G22" i="74"/>
  <c r="I22" i="74"/>
  <c r="Q22" i="74"/>
  <c r="Y22" i="74"/>
  <c r="AG22" i="74"/>
  <c r="AO22" i="74"/>
  <c r="J22" i="74"/>
  <c r="R22" i="74"/>
  <c r="Z22" i="74"/>
  <c r="AH22" i="74"/>
  <c r="AP22" i="74"/>
  <c r="K22" i="74"/>
  <c r="S22" i="74"/>
  <c r="AA22" i="74"/>
  <c r="AI22" i="74"/>
  <c r="AQ22" i="74"/>
  <c r="L22" i="74"/>
  <c r="T22" i="74"/>
  <c r="AB22" i="74"/>
  <c r="AJ22" i="74"/>
  <c r="AR22" i="74"/>
  <c r="AK22" i="74"/>
  <c r="AL22" i="74"/>
  <c r="M22" i="74"/>
  <c r="N22" i="74"/>
  <c r="U22" i="74"/>
  <c r="AD22" i="74"/>
  <c r="V22" i="74"/>
  <c r="AC22" i="74"/>
  <c r="H20" i="74"/>
  <c r="P20" i="74"/>
  <c r="X20" i="74"/>
  <c r="AF20" i="74"/>
  <c r="AN20" i="74"/>
  <c r="I20" i="74"/>
  <c r="Q20" i="74"/>
  <c r="Y20" i="74"/>
  <c r="K20" i="74"/>
  <c r="L20" i="74"/>
  <c r="U20" i="74"/>
  <c r="AE20" i="74"/>
  <c r="AO20" i="74"/>
  <c r="J20" i="74"/>
  <c r="V20" i="74"/>
  <c r="AG20" i="74"/>
  <c r="AP20" i="74"/>
  <c r="M20" i="74"/>
  <c r="W20" i="74"/>
  <c r="AH20" i="74"/>
  <c r="AQ20" i="74"/>
  <c r="N20" i="74"/>
  <c r="Z20" i="74"/>
  <c r="AI20" i="74"/>
  <c r="AR20" i="74"/>
  <c r="O20" i="74"/>
  <c r="AA20" i="74"/>
  <c r="AJ20" i="74"/>
  <c r="R20" i="74"/>
  <c r="AB20" i="74"/>
  <c r="AK20" i="74"/>
  <c r="S20" i="74"/>
  <c r="T20" i="74"/>
  <c r="AC20" i="74"/>
  <c r="AM20" i="74"/>
  <c r="AD20" i="74"/>
  <c r="AL20" i="74"/>
  <c r="G20" i="74"/>
  <c r="N6" i="74"/>
  <c r="V6" i="74"/>
  <c r="AD6" i="74"/>
  <c r="AL6" i="74"/>
  <c r="O6" i="74"/>
  <c r="W6" i="74"/>
  <c r="AE6" i="74"/>
  <c r="AM6" i="74"/>
  <c r="H6" i="74"/>
  <c r="P6" i="74"/>
  <c r="X6" i="74"/>
  <c r="AF6" i="74"/>
  <c r="AN6" i="74"/>
  <c r="I6" i="74"/>
  <c r="Q6" i="74"/>
  <c r="Y6" i="74"/>
  <c r="AG6" i="74"/>
  <c r="AO6" i="74"/>
  <c r="J6" i="74"/>
  <c r="R6" i="74"/>
  <c r="Z6" i="74"/>
  <c r="AH6" i="74"/>
  <c r="AP6" i="74"/>
  <c r="M6" i="74"/>
  <c r="U6" i="74"/>
  <c r="AC6" i="74"/>
  <c r="AK6" i="74"/>
  <c r="S6" i="74"/>
  <c r="T6" i="74"/>
  <c r="G6" i="74"/>
  <c r="AA6" i="74"/>
  <c r="AB6" i="74"/>
  <c r="AI6" i="74"/>
  <c r="AJ6" i="74"/>
  <c r="K6" i="74"/>
  <c r="L6" i="74"/>
  <c r="AQ6" i="74"/>
  <c r="AR6" i="74"/>
  <c r="K21" i="72"/>
  <c r="S21" i="72"/>
  <c r="AA21" i="72"/>
  <c r="AI21" i="72"/>
  <c r="AQ21" i="72"/>
  <c r="L21" i="72"/>
  <c r="T21" i="72"/>
  <c r="AB21" i="72"/>
  <c r="AJ21" i="72"/>
  <c r="AR21" i="72"/>
  <c r="G21" i="72"/>
  <c r="M21" i="72"/>
  <c r="U21" i="72"/>
  <c r="AC21" i="72"/>
  <c r="AK21" i="72"/>
  <c r="N21" i="72"/>
  <c r="V21" i="72"/>
  <c r="AD21" i="72"/>
  <c r="AL21" i="72"/>
  <c r="O21" i="72"/>
  <c r="W21" i="72"/>
  <c r="AE21" i="72"/>
  <c r="AM21" i="72"/>
  <c r="H21" i="72"/>
  <c r="P21" i="72"/>
  <c r="X21" i="72"/>
  <c r="AF21" i="72"/>
  <c r="AN21" i="72"/>
  <c r="I21" i="72"/>
  <c r="Q21" i="72"/>
  <c r="Y21" i="72"/>
  <c r="AG21" i="72"/>
  <c r="AO21" i="72"/>
  <c r="J21" i="72"/>
  <c r="R21" i="72"/>
  <c r="Z21" i="72"/>
  <c r="AH21" i="72"/>
  <c r="AP21" i="72"/>
  <c r="O25" i="72"/>
  <c r="W25" i="72"/>
  <c r="AE25" i="72"/>
  <c r="AM25" i="72"/>
  <c r="H25" i="72"/>
  <c r="P25" i="72"/>
  <c r="X25" i="72"/>
  <c r="AF25" i="72"/>
  <c r="AN25" i="72"/>
  <c r="I25" i="72"/>
  <c r="Q25" i="72"/>
  <c r="Y25" i="72"/>
  <c r="AG25" i="72"/>
  <c r="AO25" i="72"/>
  <c r="J25" i="72"/>
  <c r="R25" i="72"/>
  <c r="Z25" i="72"/>
  <c r="AH25" i="72"/>
  <c r="AP25" i="72"/>
  <c r="K25" i="72"/>
  <c r="S25" i="72"/>
  <c r="AA25" i="72"/>
  <c r="AI25" i="72"/>
  <c r="AQ25" i="72"/>
  <c r="L25" i="72"/>
  <c r="T25" i="72"/>
  <c r="AB25" i="72"/>
  <c r="AJ25" i="72"/>
  <c r="AR25" i="72"/>
  <c r="G25" i="72"/>
  <c r="M25" i="72"/>
  <c r="U25" i="72"/>
  <c r="AC25" i="72"/>
  <c r="AK25" i="72"/>
  <c r="AD25" i="72"/>
  <c r="AL25" i="72"/>
  <c r="N25" i="72"/>
  <c r="V25" i="72"/>
  <c r="O17" i="72"/>
  <c r="W17" i="72"/>
  <c r="AE17" i="72"/>
  <c r="AM17" i="72"/>
  <c r="H17" i="72"/>
  <c r="P17" i="72"/>
  <c r="X17" i="72"/>
  <c r="AF17" i="72"/>
  <c r="AN17" i="72"/>
  <c r="I17" i="72"/>
  <c r="Q17" i="72"/>
  <c r="Y17" i="72"/>
  <c r="AG17" i="72"/>
  <c r="AO17" i="72"/>
  <c r="J17" i="72"/>
  <c r="R17" i="72"/>
  <c r="Z17" i="72"/>
  <c r="AH17" i="72"/>
  <c r="AP17" i="72"/>
  <c r="K17" i="72"/>
  <c r="S17" i="72"/>
  <c r="AA17" i="72"/>
  <c r="AI17" i="72"/>
  <c r="AQ17" i="72"/>
  <c r="L17" i="72"/>
  <c r="T17" i="72"/>
  <c r="AB17" i="72"/>
  <c r="AJ17" i="72"/>
  <c r="AR17" i="72"/>
  <c r="G17" i="72"/>
  <c r="M17" i="72"/>
  <c r="U17" i="72"/>
  <c r="AC17" i="72"/>
  <c r="AK17" i="72"/>
  <c r="N17" i="72"/>
  <c r="V17" i="72"/>
  <c r="AD17" i="72"/>
  <c r="AL17" i="72"/>
  <c r="M23" i="68"/>
  <c r="O23" i="68"/>
  <c r="H23" i="68"/>
  <c r="I23" i="68"/>
  <c r="Q23" i="68"/>
  <c r="R23" i="68"/>
  <c r="Z23" i="68"/>
  <c r="AH23" i="68"/>
  <c r="AP23" i="68"/>
  <c r="S23" i="68"/>
  <c r="AA23" i="68"/>
  <c r="AI23" i="68"/>
  <c r="AQ23" i="68"/>
  <c r="T23" i="68"/>
  <c r="AB23" i="68"/>
  <c r="AJ23" i="68"/>
  <c r="AR23" i="68"/>
  <c r="G23" i="68"/>
  <c r="J23" i="68"/>
  <c r="U23" i="68"/>
  <c r="AC23" i="68"/>
  <c r="AK23" i="68"/>
  <c r="K23" i="68"/>
  <c r="V23" i="68"/>
  <c r="AD23" i="68"/>
  <c r="AL23" i="68"/>
  <c r="L23" i="68"/>
  <c r="W23" i="68"/>
  <c r="AE23" i="68"/>
  <c r="AM23" i="68"/>
  <c r="N23" i="68"/>
  <c r="X23" i="68"/>
  <c r="AF23" i="68"/>
  <c r="AN23" i="68"/>
  <c r="P23" i="68"/>
  <c r="Y23" i="68"/>
  <c r="AG23" i="68"/>
  <c r="AO23" i="68"/>
  <c r="L7" i="68"/>
  <c r="T7" i="68"/>
  <c r="AB7" i="68"/>
  <c r="AJ7" i="68"/>
  <c r="AR7" i="68"/>
  <c r="M7" i="68"/>
  <c r="U7" i="68"/>
  <c r="AC7" i="68"/>
  <c r="AK7" i="68"/>
  <c r="N7" i="68"/>
  <c r="V7" i="68"/>
  <c r="AD7" i="68"/>
  <c r="AL7" i="68"/>
  <c r="O7" i="68"/>
  <c r="W7" i="68"/>
  <c r="AE7" i="68"/>
  <c r="AM7" i="68"/>
  <c r="H7" i="68"/>
  <c r="P7" i="68"/>
  <c r="X7" i="68"/>
  <c r="AF7" i="68"/>
  <c r="AN7" i="68"/>
  <c r="I7" i="68"/>
  <c r="Q7" i="68"/>
  <c r="Y7" i="68"/>
  <c r="AG7" i="68"/>
  <c r="AO7" i="68"/>
  <c r="J7" i="68"/>
  <c r="R7" i="68"/>
  <c r="Z7" i="68"/>
  <c r="AH7" i="68"/>
  <c r="AP7" i="68"/>
  <c r="K7" i="68"/>
  <c r="S7" i="68"/>
  <c r="AA7" i="68"/>
  <c r="G7" i="68"/>
  <c r="AI7" i="68"/>
  <c r="AQ7" i="68"/>
  <c r="H25" i="68"/>
  <c r="P25" i="68"/>
  <c r="X25" i="68"/>
  <c r="AF25" i="68"/>
  <c r="AN25" i="68"/>
  <c r="I25" i="68"/>
  <c r="Q25" i="68"/>
  <c r="Y25" i="68"/>
  <c r="AG25" i="68"/>
  <c r="AO25" i="68"/>
  <c r="J25" i="68"/>
  <c r="R25" i="68"/>
  <c r="Z25" i="68"/>
  <c r="AH25" i="68"/>
  <c r="AP25" i="68"/>
  <c r="K25" i="68"/>
  <c r="S25" i="68"/>
  <c r="AA25" i="68"/>
  <c r="AI25" i="68"/>
  <c r="AQ25" i="68"/>
  <c r="L25" i="68"/>
  <c r="T25" i="68"/>
  <c r="AB25" i="68"/>
  <c r="AJ25" i="68"/>
  <c r="AR25" i="68"/>
  <c r="G25" i="68"/>
  <c r="M25" i="68"/>
  <c r="U25" i="68"/>
  <c r="AC25" i="68"/>
  <c r="AK25" i="68"/>
  <c r="N25" i="68"/>
  <c r="V25" i="68"/>
  <c r="AD25" i="68"/>
  <c r="AL25" i="68"/>
  <c r="O25" i="68"/>
  <c r="W25" i="68"/>
  <c r="AE25" i="68"/>
  <c r="AM25" i="68"/>
  <c r="B63" i="155"/>
  <c r="B2" i="146"/>
  <c r="F60" i="144" l="1"/>
  <c r="G60" i="144"/>
  <c r="H60" i="144"/>
  <c r="I60" i="144"/>
  <c r="J60" i="144"/>
  <c r="K60" i="144"/>
  <c r="L60" i="144"/>
  <c r="M60" i="144"/>
  <c r="N60" i="144"/>
  <c r="O60" i="144"/>
  <c r="P60" i="144"/>
  <c r="Q60" i="144"/>
  <c r="R60" i="144"/>
  <c r="S60" i="144"/>
  <c r="T60" i="144"/>
  <c r="U60" i="144"/>
  <c r="V60" i="144"/>
  <c r="W60" i="144"/>
  <c r="X60" i="144"/>
  <c r="Y60" i="144"/>
  <c r="Z60" i="144"/>
  <c r="AA60" i="144"/>
  <c r="AB60" i="144"/>
  <c r="AC60" i="144"/>
  <c r="AD60" i="144"/>
  <c r="AE60" i="144"/>
  <c r="AF60" i="144"/>
  <c r="AG60" i="144"/>
  <c r="AH60" i="144"/>
  <c r="AI60" i="144"/>
  <c r="AJ60" i="144"/>
  <c r="AK60" i="144"/>
  <c r="AL60" i="144"/>
  <c r="AM60" i="144"/>
  <c r="AN60" i="144"/>
  <c r="F61" i="144"/>
  <c r="G61" i="144"/>
  <c r="H61" i="144"/>
  <c r="I61" i="144"/>
  <c r="J61" i="144"/>
  <c r="K61" i="144"/>
  <c r="L61" i="144"/>
  <c r="M61" i="144"/>
  <c r="N61" i="144"/>
  <c r="O61" i="144"/>
  <c r="P61" i="144"/>
  <c r="Q61" i="144"/>
  <c r="R61" i="144"/>
  <c r="S61" i="144"/>
  <c r="T61" i="144"/>
  <c r="U61" i="144"/>
  <c r="V61" i="144"/>
  <c r="W61" i="144"/>
  <c r="X61" i="144"/>
  <c r="Y61" i="144"/>
  <c r="Z61" i="144"/>
  <c r="AA61" i="144"/>
  <c r="AB61" i="144"/>
  <c r="AC61" i="144"/>
  <c r="AD61" i="144"/>
  <c r="AE61" i="144"/>
  <c r="AF61" i="144"/>
  <c r="AG61" i="144"/>
  <c r="AH61" i="144"/>
  <c r="AI61" i="144"/>
  <c r="AJ61" i="144"/>
  <c r="AK61" i="144"/>
  <c r="AL61" i="144"/>
  <c r="AM61" i="144"/>
  <c r="AN61" i="144"/>
  <c r="E61" i="144"/>
  <c r="E36" i="144"/>
  <c r="F36" i="144"/>
  <c r="G36" i="144"/>
  <c r="H36" i="144"/>
  <c r="I36" i="144"/>
  <c r="J36" i="144"/>
  <c r="K36" i="144"/>
  <c r="L36" i="144"/>
  <c r="M36" i="144"/>
  <c r="N36" i="144"/>
  <c r="O36" i="144"/>
  <c r="P36" i="144"/>
  <c r="Q36" i="144"/>
  <c r="R36" i="144"/>
  <c r="S36" i="144"/>
  <c r="T36" i="144"/>
  <c r="U36" i="144"/>
  <c r="V36" i="144"/>
  <c r="W36" i="144"/>
  <c r="X36" i="144"/>
  <c r="Y36" i="144"/>
  <c r="Z36" i="144"/>
  <c r="AA36" i="144"/>
  <c r="AB36" i="144"/>
  <c r="AC36" i="144"/>
  <c r="AD36" i="144"/>
  <c r="AE36" i="144"/>
  <c r="AF36" i="144"/>
  <c r="AG36" i="144"/>
  <c r="AH36" i="144"/>
  <c r="AI36" i="144"/>
  <c r="AJ36" i="144"/>
  <c r="AK36" i="144"/>
  <c r="AL36" i="144"/>
  <c r="AM36" i="144"/>
  <c r="AN36" i="144"/>
  <c r="E37" i="144"/>
  <c r="F37" i="144"/>
  <c r="G37" i="144"/>
  <c r="H37" i="144"/>
  <c r="I37" i="144"/>
  <c r="J37" i="144"/>
  <c r="K37" i="144"/>
  <c r="L37" i="144"/>
  <c r="M37" i="144"/>
  <c r="N37" i="144"/>
  <c r="O37" i="144"/>
  <c r="P37" i="144"/>
  <c r="Q37" i="144"/>
  <c r="R37" i="144"/>
  <c r="S37" i="144"/>
  <c r="T37" i="144"/>
  <c r="U37" i="144"/>
  <c r="V37" i="144"/>
  <c r="W37" i="144"/>
  <c r="X37" i="144"/>
  <c r="Y37" i="144"/>
  <c r="Z37" i="144"/>
  <c r="AA37" i="144"/>
  <c r="AB37" i="144"/>
  <c r="AC37" i="144"/>
  <c r="AD37" i="144"/>
  <c r="AE37" i="144"/>
  <c r="AF37" i="144"/>
  <c r="AG37" i="144"/>
  <c r="AH37" i="144"/>
  <c r="AI37" i="144"/>
  <c r="AJ37" i="144"/>
  <c r="AK37" i="144"/>
  <c r="AL37" i="144"/>
  <c r="AM37" i="144"/>
  <c r="AN37" i="144"/>
  <c r="E38" i="144"/>
  <c r="F38" i="144"/>
  <c r="G38" i="144"/>
  <c r="H38" i="144"/>
  <c r="I38" i="144"/>
  <c r="J38" i="144"/>
  <c r="K38" i="144"/>
  <c r="L38" i="144"/>
  <c r="M38" i="144"/>
  <c r="N38" i="144"/>
  <c r="O38" i="144"/>
  <c r="P38" i="144"/>
  <c r="Q38" i="144"/>
  <c r="R38" i="144"/>
  <c r="S38" i="144"/>
  <c r="T38" i="144"/>
  <c r="U38" i="144"/>
  <c r="V38" i="144"/>
  <c r="W38" i="144"/>
  <c r="X38" i="144"/>
  <c r="Y38" i="144"/>
  <c r="Z38" i="144"/>
  <c r="AA38" i="144"/>
  <c r="AB38" i="144"/>
  <c r="AC38" i="144"/>
  <c r="AD38" i="144"/>
  <c r="AE38" i="144"/>
  <c r="AF38" i="144"/>
  <c r="AG38" i="144"/>
  <c r="AH38" i="144"/>
  <c r="AI38" i="144"/>
  <c r="AJ38" i="144"/>
  <c r="AK38" i="144"/>
  <c r="AL38" i="144"/>
  <c r="AM38" i="144"/>
  <c r="AN38" i="144"/>
  <c r="E39" i="144"/>
  <c r="F39" i="144"/>
  <c r="G39" i="144"/>
  <c r="H39" i="144"/>
  <c r="I39" i="144"/>
  <c r="J39" i="144"/>
  <c r="K39" i="144"/>
  <c r="L39" i="144"/>
  <c r="M39" i="144"/>
  <c r="N39" i="144"/>
  <c r="O39" i="144"/>
  <c r="P39" i="144"/>
  <c r="Q39" i="144"/>
  <c r="R39" i="144"/>
  <c r="S39" i="144"/>
  <c r="T39" i="144"/>
  <c r="U39" i="144"/>
  <c r="V39" i="144"/>
  <c r="W39" i="144"/>
  <c r="X39" i="144"/>
  <c r="Y39" i="144"/>
  <c r="Z39" i="144"/>
  <c r="AA39" i="144"/>
  <c r="AB39" i="144"/>
  <c r="AC39" i="144"/>
  <c r="AD39" i="144"/>
  <c r="AE39" i="144"/>
  <c r="AF39" i="144"/>
  <c r="AG39" i="144"/>
  <c r="AH39" i="144"/>
  <c r="AI39" i="144"/>
  <c r="AJ39" i="144"/>
  <c r="AK39" i="144"/>
  <c r="AL39" i="144"/>
  <c r="AM39" i="144"/>
  <c r="AN39" i="144"/>
  <c r="E40" i="144"/>
  <c r="F40" i="144"/>
  <c r="G40" i="144"/>
  <c r="H40" i="144"/>
  <c r="I40" i="144"/>
  <c r="J40" i="144"/>
  <c r="K40" i="144"/>
  <c r="L40" i="144"/>
  <c r="M40" i="144"/>
  <c r="N40" i="144"/>
  <c r="O40" i="144"/>
  <c r="P40" i="144"/>
  <c r="Q40" i="144"/>
  <c r="R40" i="144"/>
  <c r="S40" i="144"/>
  <c r="T40" i="144"/>
  <c r="U40" i="144"/>
  <c r="V40" i="144"/>
  <c r="W40" i="144"/>
  <c r="X40" i="144"/>
  <c r="Y40" i="144"/>
  <c r="Z40" i="144"/>
  <c r="AA40" i="144"/>
  <c r="AB40" i="144"/>
  <c r="AC40" i="144"/>
  <c r="AD40" i="144"/>
  <c r="AE40" i="144"/>
  <c r="AF40" i="144"/>
  <c r="AG40" i="144"/>
  <c r="AH40" i="144"/>
  <c r="AI40" i="144"/>
  <c r="AJ40" i="144"/>
  <c r="AK40" i="144"/>
  <c r="AL40" i="144"/>
  <c r="AM40" i="144"/>
  <c r="AN40" i="144"/>
  <c r="E41" i="144"/>
  <c r="F41" i="144"/>
  <c r="G41" i="144"/>
  <c r="H41" i="144"/>
  <c r="I41" i="144"/>
  <c r="J41" i="144"/>
  <c r="K41" i="144"/>
  <c r="L41" i="144"/>
  <c r="M41" i="144"/>
  <c r="N41" i="144"/>
  <c r="O41" i="144"/>
  <c r="P41" i="144"/>
  <c r="Q41" i="144"/>
  <c r="R41" i="144"/>
  <c r="S41" i="144"/>
  <c r="T41" i="144"/>
  <c r="U41" i="144"/>
  <c r="V41" i="144"/>
  <c r="W41" i="144"/>
  <c r="X41" i="144"/>
  <c r="Y41" i="144"/>
  <c r="Z41" i="144"/>
  <c r="AA41" i="144"/>
  <c r="AB41" i="144"/>
  <c r="AC41" i="144"/>
  <c r="AD41" i="144"/>
  <c r="AE41" i="144"/>
  <c r="AF41" i="144"/>
  <c r="AG41" i="144"/>
  <c r="AH41" i="144"/>
  <c r="AI41" i="144"/>
  <c r="AJ41" i="144"/>
  <c r="AK41" i="144"/>
  <c r="AL41" i="144"/>
  <c r="AM41" i="144"/>
  <c r="AN41" i="144"/>
  <c r="E42" i="144"/>
  <c r="F42" i="144"/>
  <c r="G42" i="144"/>
  <c r="H42" i="144"/>
  <c r="I42" i="144"/>
  <c r="J42" i="144"/>
  <c r="K42" i="144"/>
  <c r="L42" i="144"/>
  <c r="M42" i="144"/>
  <c r="N42" i="144"/>
  <c r="O42" i="144"/>
  <c r="P42" i="144"/>
  <c r="Q42" i="144"/>
  <c r="R42" i="144"/>
  <c r="S42" i="144"/>
  <c r="T42" i="144"/>
  <c r="U42" i="144"/>
  <c r="V42" i="144"/>
  <c r="W42" i="144"/>
  <c r="X42" i="144"/>
  <c r="Y42" i="144"/>
  <c r="Z42" i="144"/>
  <c r="AA42" i="144"/>
  <c r="AB42" i="144"/>
  <c r="AC42" i="144"/>
  <c r="AD42" i="144"/>
  <c r="AE42" i="144"/>
  <c r="AF42" i="144"/>
  <c r="AG42" i="144"/>
  <c r="AH42" i="144"/>
  <c r="AI42" i="144"/>
  <c r="AJ42" i="144"/>
  <c r="AK42" i="144"/>
  <c r="AL42" i="144"/>
  <c r="AM42" i="144"/>
  <c r="AN42" i="144"/>
  <c r="E43" i="144"/>
  <c r="F43" i="144"/>
  <c r="G43" i="144"/>
  <c r="H43" i="144"/>
  <c r="I43" i="144"/>
  <c r="J43" i="144"/>
  <c r="K43" i="144"/>
  <c r="L43" i="144"/>
  <c r="M43" i="144"/>
  <c r="N43" i="144"/>
  <c r="O43" i="144"/>
  <c r="P43" i="144"/>
  <c r="Q43" i="144"/>
  <c r="R43" i="144"/>
  <c r="S43" i="144"/>
  <c r="T43" i="144"/>
  <c r="U43" i="144"/>
  <c r="V43" i="144"/>
  <c r="W43" i="144"/>
  <c r="X43" i="144"/>
  <c r="Y43" i="144"/>
  <c r="Z43" i="144"/>
  <c r="AA43" i="144"/>
  <c r="AB43" i="144"/>
  <c r="AC43" i="144"/>
  <c r="AD43" i="144"/>
  <c r="AE43" i="144"/>
  <c r="AF43" i="144"/>
  <c r="AG43" i="144"/>
  <c r="AH43" i="144"/>
  <c r="AI43" i="144"/>
  <c r="AJ43" i="144"/>
  <c r="AK43" i="144"/>
  <c r="AL43" i="144"/>
  <c r="AM43" i="144"/>
  <c r="AN43" i="144"/>
  <c r="E44" i="144"/>
  <c r="F44" i="144"/>
  <c r="G44" i="144"/>
  <c r="H44" i="144"/>
  <c r="I44" i="144"/>
  <c r="J44" i="144"/>
  <c r="K44" i="144"/>
  <c r="L44" i="144"/>
  <c r="M44" i="144"/>
  <c r="N44" i="144"/>
  <c r="O44" i="144"/>
  <c r="P44" i="144"/>
  <c r="Q44" i="144"/>
  <c r="R44" i="144"/>
  <c r="S44" i="144"/>
  <c r="T44" i="144"/>
  <c r="U44" i="144"/>
  <c r="V44" i="144"/>
  <c r="W44" i="144"/>
  <c r="X44" i="144"/>
  <c r="Y44" i="144"/>
  <c r="Z44" i="144"/>
  <c r="AA44" i="144"/>
  <c r="AB44" i="144"/>
  <c r="AC44" i="144"/>
  <c r="AD44" i="144"/>
  <c r="AE44" i="144"/>
  <c r="AF44" i="144"/>
  <c r="AG44" i="144"/>
  <c r="AH44" i="144"/>
  <c r="AI44" i="144"/>
  <c r="AJ44" i="144"/>
  <c r="AK44" i="144"/>
  <c r="AL44" i="144"/>
  <c r="AM44" i="144"/>
  <c r="AN44" i="144"/>
  <c r="E45" i="144"/>
  <c r="F45" i="144"/>
  <c r="G45" i="144"/>
  <c r="H45" i="144"/>
  <c r="I45" i="144"/>
  <c r="J45" i="144"/>
  <c r="K45" i="144"/>
  <c r="L45" i="144"/>
  <c r="M45" i="144"/>
  <c r="N45" i="144"/>
  <c r="O45" i="144"/>
  <c r="P45" i="144"/>
  <c r="Q45" i="144"/>
  <c r="R45" i="144"/>
  <c r="S45" i="144"/>
  <c r="T45" i="144"/>
  <c r="U45" i="144"/>
  <c r="V45" i="144"/>
  <c r="W45" i="144"/>
  <c r="X45" i="144"/>
  <c r="Y45" i="144"/>
  <c r="Z45" i="144"/>
  <c r="AA45" i="144"/>
  <c r="AB45" i="144"/>
  <c r="AC45" i="144"/>
  <c r="AD45" i="144"/>
  <c r="AE45" i="144"/>
  <c r="AF45" i="144"/>
  <c r="AG45" i="144"/>
  <c r="AH45" i="144"/>
  <c r="AI45" i="144"/>
  <c r="AJ45" i="144"/>
  <c r="AK45" i="144"/>
  <c r="AL45" i="144"/>
  <c r="AM45" i="144"/>
  <c r="AN45" i="144"/>
  <c r="E46" i="144"/>
  <c r="F46" i="144"/>
  <c r="G46" i="144"/>
  <c r="H46" i="144"/>
  <c r="I46" i="144"/>
  <c r="J46" i="144"/>
  <c r="K46" i="144"/>
  <c r="L46" i="144"/>
  <c r="M46" i="144"/>
  <c r="N46" i="144"/>
  <c r="O46" i="144"/>
  <c r="P46" i="144"/>
  <c r="Q46" i="144"/>
  <c r="R46" i="144"/>
  <c r="S46" i="144"/>
  <c r="T46" i="144"/>
  <c r="U46" i="144"/>
  <c r="V46" i="144"/>
  <c r="W46" i="144"/>
  <c r="X46" i="144"/>
  <c r="Y46" i="144"/>
  <c r="Z46" i="144"/>
  <c r="AA46" i="144"/>
  <c r="AB46" i="144"/>
  <c r="AC46" i="144"/>
  <c r="AD46" i="144"/>
  <c r="AE46" i="144"/>
  <c r="AF46" i="144"/>
  <c r="AG46" i="144"/>
  <c r="AH46" i="144"/>
  <c r="AI46" i="144"/>
  <c r="AJ46" i="144"/>
  <c r="AK46" i="144"/>
  <c r="AL46" i="144"/>
  <c r="AM46" i="144"/>
  <c r="AN46" i="144"/>
  <c r="E47" i="144"/>
  <c r="F47" i="144"/>
  <c r="G47" i="144"/>
  <c r="H47" i="144"/>
  <c r="I47" i="144"/>
  <c r="J47" i="144"/>
  <c r="K47" i="144"/>
  <c r="L47" i="144"/>
  <c r="M47" i="144"/>
  <c r="N47" i="144"/>
  <c r="O47" i="144"/>
  <c r="P47" i="144"/>
  <c r="Q47" i="144"/>
  <c r="R47" i="144"/>
  <c r="S47" i="144"/>
  <c r="T47" i="144"/>
  <c r="U47" i="144"/>
  <c r="V47" i="144"/>
  <c r="W47" i="144"/>
  <c r="X47" i="144"/>
  <c r="Y47" i="144"/>
  <c r="Z47" i="144"/>
  <c r="AA47" i="144"/>
  <c r="AB47" i="144"/>
  <c r="AC47" i="144"/>
  <c r="AD47" i="144"/>
  <c r="AE47" i="144"/>
  <c r="AF47" i="144"/>
  <c r="AG47" i="144"/>
  <c r="AH47" i="144"/>
  <c r="AI47" i="144"/>
  <c r="AJ47" i="144"/>
  <c r="AK47" i="144"/>
  <c r="AL47" i="144"/>
  <c r="AM47" i="144"/>
  <c r="AN47" i="144"/>
  <c r="E48" i="144"/>
  <c r="F48" i="144"/>
  <c r="G48" i="144"/>
  <c r="H48" i="144"/>
  <c r="I48" i="144"/>
  <c r="J48" i="144"/>
  <c r="K48" i="144"/>
  <c r="L48" i="144"/>
  <c r="M48" i="144"/>
  <c r="N48" i="144"/>
  <c r="O48" i="144"/>
  <c r="P48" i="144"/>
  <c r="Q48" i="144"/>
  <c r="R48" i="144"/>
  <c r="S48" i="144"/>
  <c r="T48" i="144"/>
  <c r="U48" i="144"/>
  <c r="V48" i="144"/>
  <c r="W48" i="144"/>
  <c r="X48" i="144"/>
  <c r="Y48" i="144"/>
  <c r="Z48" i="144"/>
  <c r="AA48" i="144"/>
  <c r="AB48" i="144"/>
  <c r="AC48" i="144"/>
  <c r="AD48" i="144"/>
  <c r="AE48" i="144"/>
  <c r="AF48" i="144"/>
  <c r="AG48" i="144"/>
  <c r="AH48" i="144"/>
  <c r="AI48" i="144"/>
  <c r="AJ48" i="144"/>
  <c r="AK48" i="144"/>
  <c r="AL48" i="144"/>
  <c r="AM48" i="144"/>
  <c r="AN48" i="144"/>
  <c r="E49" i="144"/>
  <c r="F49" i="144"/>
  <c r="G49" i="144"/>
  <c r="H49" i="144"/>
  <c r="I49" i="144"/>
  <c r="J49" i="144"/>
  <c r="K49" i="144"/>
  <c r="L49" i="144"/>
  <c r="M49" i="144"/>
  <c r="N49" i="144"/>
  <c r="O49" i="144"/>
  <c r="P49" i="144"/>
  <c r="Q49" i="144"/>
  <c r="R49" i="144"/>
  <c r="S49" i="144"/>
  <c r="T49" i="144"/>
  <c r="U49" i="144"/>
  <c r="V49" i="144"/>
  <c r="W49" i="144"/>
  <c r="X49" i="144"/>
  <c r="Y49" i="144"/>
  <c r="Z49" i="144"/>
  <c r="AA49" i="144"/>
  <c r="AB49" i="144"/>
  <c r="AC49" i="144"/>
  <c r="AD49" i="144"/>
  <c r="AE49" i="144"/>
  <c r="AF49" i="144"/>
  <c r="AG49" i="144"/>
  <c r="AH49" i="144"/>
  <c r="AI49" i="144"/>
  <c r="AJ49" i="144"/>
  <c r="AK49" i="144"/>
  <c r="AL49" i="144"/>
  <c r="AM49" i="144"/>
  <c r="AN49" i="144"/>
  <c r="E50" i="144"/>
  <c r="F50" i="144"/>
  <c r="G50" i="144"/>
  <c r="H50" i="144"/>
  <c r="I50" i="144"/>
  <c r="J50" i="144"/>
  <c r="K50" i="144"/>
  <c r="L50" i="144"/>
  <c r="M50" i="144"/>
  <c r="N50" i="144"/>
  <c r="O50" i="144"/>
  <c r="P50" i="144"/>
  <c r="Q50" i="144"/>
  <c r="R50" i="144"/>
  <c r="S50" i="144"/>
  <c r="T50" i="144"/>
  <c r="U50" i="144"/>
  <c r="V50" i="144"/>
  <c r="W50" i="144"/>
  <c r="X50" i="144"/>
  <c r="Y50" i="144"/>
  <c r="Z50" i="144"/>
  <c r="AA50" i="144"/>
  <c r="AB50" i="144"/>
  <c r="AC50" i="144"/>
  <c r="AD50" i="144"/>
  <c r="AE50" i="144"/>
  <c r="AF50" i="144"/>
  <c r="AG50" i="144"/>
  <c r="AH50" i="144"/>
  <c r="AI50" i="144"/>
  <c r="AJ50" i="144"/>
  <c r="AK50" i="144"/>
  <c r="AL50" i="144"/>
  <c r="AM50" i="144"/>
  <c r="AN50" i="144"/>
  <c r="E51" i="144"/>
  <c r="F51" i="144"/>
  <c r="G51" i="144"/>
  <c r="H51" i="144"/>
  <c r="I51" i="144"/>
  <c r="J51" i="144"/>
  <c r="K51" i="144"/>
  <c r="L51" i="144"/>
  <c r="M51" i="144"/>
  <c r="N51" i="144"/>
  <c r="O51" i="144"/>
  <c r="P51" i="144"/>
  <c r="Q51" i="144"/>
  <c r="R51" i="144"/>
  <c r="S51" i="144"/>
  <c r="T51" i="144"/>
  <c r="U51" i="144"/>
  <c r="V51" i="144"/>
  <c r="W51" i="144"/>
  <c r="X51" i="144"/>
  <c r="Y51" i="144"/>
  <c r="Z51" i="144"/>
  <c r="AA51" i="144"/>
  <c r="AB51" i="144"/>
  <c r="AC51" i="144"/>
  <c r="AD51" i="144"/>
  <c r="AE51" i="144"/>
  <c r="AF51" i="144"/>
  <c r="AG51" i="144"/>
  <c r="AH51" i="144"/>
  <c r="AI51" i="144"/>
  <c r="AJ51" i="144"/>
  <c r="AK51" i="144"/>
  <c r="AL51" i="144"/>
  <c r="AM51" i="144"/>
  <c r="AN51" i="144"/>
  <c r="E52" i="144"/>
  <c r="F52" i="144"/>
  <c r="G52" i="144"/>
  <c r="H52" i="144"/>
  <c r="I52" i="144"/>
  <c r="J52" i="144"/>
  <c r="K52" i="144"/>
  <c r="L52" i="144"/>
  <c r="M52" i="144"/>
  <c r="N52" i="144"/>
  <c r="O52" i="144"/>
  <c r="P52" i="144"/>
  <c r="Q52" i="144"/>
  <c r="R52" i="144"/>
  <c r="S52" i="144"/>
  <c r="T52" i="144"/>
  <c r="U52" i="144"/>
  <c r="V52" i="144"/>
  <c r="W52" i="144"/>
  <c r="X52" i="144"/>
  <c r="Y52" i="144"/>
  <c r="Z52" i="144"/>
  <c r="AA52" i="144"/>
  <c r="AB52" i="144"/>
  <c r="AC52" i="144"/>
  <c r="AD52" i="144"/>
  <c r="AE52" i="144"/>
  <c r="AF52" i="144"/>
  <c r="AG52" i="144"/>
  <c r="AH52" i="144"/>
  <c r="AI52" i="144"/>
  <c r="AJ52" i="144"/>
  <c r="AK52" i="144"/>
  <c r="AL52" i="144"/>
  <c r="AM52" i="144"/>
  <c r="AN52" i="144"/>
  <c r="E53" i="144"/>
  <c r="F53" i="144"/>
  <c r="G53" i="144"/>
  <c r="H53" i="144"/>
  <c r="I53" i="144"/>
  <c r="J53" i="144"/>
  <c r="K53" i="144"/>
  <c r="L53" i="144"/>
  <c r="M53" i="144"/>
  <c r="N53" i="144"/>
  <c r="O53" i="144"/>
  <c r="P53" i="144"/>
  <c r="Q53" i="144"/>
  <c r="R53" i="144"/>
  <c r="S53" i="144"/>
  <c r="T53" i="144"/>
  <c r="U53" i="144"/>
  <c r="V53" i="144"/>
  <c r="W53" i="144"/>
  <c r="X53" i="144"/>
  <c r="Y53" i="144"/>
  <c r="Z53" i="144"/>
  <c r="AA53" i="144"/>
  <c r="AB53" i="144"/>
  <c r="AC53" i="144"/>
  <c r="AD53" i="144"/>
  <c r="AE53" i="144"/>
  <c r="AF53" i="144"/>
  <c r="AG53" i="144"/>
  <c r="AH53" i="144"/>
  <c r="AI53" i="144"/>
  <c r="AJ53" i="144"/>
  <c r="AK53" i="144"/>
  <c r="AL53" i="144"/>
  <c r="AM53" i="144"/>
  <c r="AN53" i="144"/>
  <c r="E54" i="144"/>
  <c r="F54" i="144"/>
  <c r="G54" i="144"/>
  <c r="H54" i="144"/>
  <c r="I54" i="144"/>
  <c r="J54" i="144"/>
  <c r="K54" i="144"/>
  <c r="L54" i="144"/>
  <c r="M54" i="144"/>
  <c r="N54" i="144"/>
  <c r="O54" i="144"/>
  <c r="P54" i="144"/>
  <c r="Q54" i="144"/>
  <c r="R54" i="144"/>
  <c r="S54" i="144"/>
  <c r="T54" i="144"/>
  <c r="U54" i="144"/>
  <c r="V54" i="144"/>
  <c r="W54" i="144"/>
  <c r="X54" i="144"/>
  <c r="Y54" i="144"/>
  <c r="Z54" i="144"/>
  <c r="AA54" i="144"/>
  <c r="AB54" i="144"/>
  <c r="AC54" i="144"/>
  <c r="AD54" i="144"/>
  <c r="AE54" i="144"/>
  <c r="AF54" i="144"/>
  <c r="AG54" i="144"/>
  <c r="AH54" i="144"/>
  <c r="AI54" i="144"/>
  <c r="AJ54" i="144"/>
  <c r="AK54" i="144"/>
  <c r="AL54" i="144"/>
  <c r="AM54" i="144"/>
  <c r="AN54" i="144"/>
  <c r="E55" i="144"/>
  <c r="F55" i="144"/>
  <c r="G55" i="144"/>
  <c r="H55" i="144"/>
  <c r="I55" i="144"/>
  <c r="J55" i="144"/>
  <c r="K55" i="144"/>
  <c r="L55" i="144"/>
  <c r="M55" i="144"/>
  <c r="N55" i="144"/>
  <c r="O55" i="144"/>
  <c r="P55" i="144"/>
  <c r="Q55" i="144"/>
  <c r="R55" i="144"/>
  <c r="S55" i="144"/>
  <c r="T55" i="144"/>
  <c r="U55" i="144"/>
  <c r="V55" i="144"/>
  <c r="W55" i="144"/>
  <c r="X55" i="144"/>
  <c r="Y55" i="144"/>
  <c r="Z55" i="144"/>
  <c r="AA55" i="144"/>
  <c r="AB55" i="144"/>
  <c r="AC55" i="144"/>
  <c r="AD55" i="144"/>
  <c r="AE55" i="144"/>
  <c r="AF55" i="144"/>
  <c r="AG55" i="144"/>
  <c r="AH55" i="144"/>
  <c r="AI55" i="144"/>
  <c r="AJ55" i="144"/>
  <c r="AK55" i="144"/>
  <c r="AL55" i="144"/>
  <c r="AM55" i="144"/>
  <c r="AN55" i="144"/>
  <c r="E56" i="144"/>
  <c r="F56" i="144"/>
  <c r="G56" i="144"/>
  <c r="H56" i="144"/>
  <c r="I56" i="144"/>
  <c r="J56" i="144"/>
  <c r="K56" i="144"/>
  <c r="L56" i="144"/>
  <c r="M56" i="144"/>
  <c r="N56" i="144"/>
  <c r="O56" i="144"/>
  <c r="P56" i="144"/>
  <c r="Q56" i="144"/>
  <c r="R56" i="144"/>
  <c r="S56" i="144"/>
  <c r="T56" i="144"/>
  <c r="U56" i="144"/>
  <c r="V56" i="144"/>
  <c r="W56" i="144"/>
  <c r="X56" i="144"/>
  <c r="Y56" i="144"/>
  <c r="Z56" i="144"/>
  <c r="AA56" i="144"/>
  <c r="AB56" i="144"/>
  <c r="AC56" i="144"/>
  <c r="AD56" i="144"/>
  <c r="AE56" i="144"/>
  <c r="AF56" i="144"/>
  <c r="AG56" i="144"/>
  <c r="AH56" i="144"/>
  <c r="AI56" i="144"/>
  <c r="AJ56" i="144"/>
  <c r="AK56" i="144"/>
  <c r="AL56" i="144"/>
  <c r="AM56" i="144"/>
  <c r="AN56" i="144"/>
  <c r="E57" i="144"/>
  <c r="F57" i="144"/>
  <c r="G57" i="144"/>
  <c r="H57" i="144"/>
  <c r="I57" i="144"/>
  <c r="J57" i="144"/>
  <c r="K57" i="144"/>
  <c r="L57" i="144"/>
  <c r="M57" i="144"/>
  <c r="N57" i="144"/>
  <c r="O57" i="144"/>
  <c r="P57" i="144"/>
  <c r="Q57" i="144"/>
  <c r="R57" i="144"/>
  <c r="S57" i="144"/>
  <c r="T57" i="144"/>
  <c r="U57" i="144"/>
  <c r="V57" i="144"/>
  <c r="W57" i="144"/>
  <c r="X57" i="144"/>
  <c r="Y57" i="144"/>
  <c r="Z57" i="144"/>
  <c r="AA57" i="144"/>
  <c r="AB57" i="144"/>
  <c r="AC57" i="144"/>
  <c r="AD57" i="144"/>
  <c r="AE57" i="144"/>
  <c r="AF57" i="144"/>
  <c r="AG57" i="144"/>
  <c r="AH57" i="144"/>
  <c r="AI57" i="144"/>
  <c r="AJ57" i="144"/>
  <c r="AK57" i="144"/>
  <c r="AL57" i="144"/>
  <c r="AM57" i="144"/>
  <c r="AN57" i="144"/>
  <c r="E58" i="144"/>
  <c r="F58" i="144"/>
  <c r="G58" i="144"/>
  <c r="H58" i="144"/>
  <c r="I58" i="144"/>
  <c r="J58" i="144"/>
  <c r="K58" i="144"/>
  <c r="L58" i="144"/>
  <c r="M58" i="144"/>
  <c r="N58" i="144"/>
  <c r="O58" i="144"/>
  <c r="P58" i="144"/>
  <c r="Q58" i="144"/>
  <c r="R58" i="144"/>
  <c r="S58" i="144"/>
  <c r="T58" i="144"/>
  <c r="U58" i="144"/>
  <c r="V58" i="144"/>
  <c r="W58" i="144"/>
  <c r="X58" i="144"/>
  <c r="Y58" i="144"/>
  <c r="Z58" i="144"/>
  <c r="AA58" i="144"/>
  <c r="AB58" i="144"/>
  <c r="AC58" i="144"/>
  <c r="AD58" i="144"/>
  <c r="AE58" i="144"/>
  <c r="AF58" i="144"/>
  <c r="AG58" i="144"/>
  <c r="AH58" i="144"/>
  <c r="AI58" i="144"/>
  <c r="AJ58" i="144"/>
  <c r="AK58" i="144"/>
  <c r="AL58" i="144"/>
  <c r="AM58" i="144"/>
  <c r="AN58" i="144"/>
  <c r="E59" i="144"/>
  <c r="F59" i="144"/>
  <c r="G59" i="144"/>
  <c r="H59" i="144"/>
  <c r="I59" i="144"/>
  <c r="J59" i="144"/>
  <c r="K59" i="144"/>
  <c r="L59" i="144"/>
  <c r="M59" i="144"/>
  <c r="N59" i="144"/>
  <c r="O59" i="144"/>
  <c r="P59" i="144"/>
  <c r="Q59" i="144"/>
  <c r="R59" i="144"/>
  <c r="S59" i="144"/>
  <c r="T59" i="144"/>
  <c r="U59" i="144"/>
  <c r="V59" i="144"/>
  <c r="W59" i="144"/>
  <c r="X59" i="144"/>
  <c r="Y59" i="144"/>
  <c r="Z59" i="144"/>
  <c r="AA59" i="144"/>
  <c r="AB59" i="144"/>
  <c r="AC59" i="144"/>
  <c r="AD59" i="144"/>
  <c r="AE59" i="144"/>
  <c r="AF59" i="144"/>
  <c r="AG59" i="144"/>
  <c r="AH59" i="144"/>
  <c r="AI59" i="144"/>
  <c r="AJ59" i="144"/>
  <c r="AK59" i="144"/>
  <c r="AL59" i="144"/>
  <c r="AM59" i="144"/>
  <c r="AN59" i="144"/>
  <c r="E60" i="144"/>
  <c r="F35" i="144"/>
  <c r="G35" i="144"/>
  <c r="H35" i="144"/>
  <c r="I35" i="144"/>
  <c r="J35" i="144"/>
  <c r="K35" i="144"/>
  <c r="L35" i="144"/>
  <c r="M35" i="144"/>
  <c r="N35" i="144"/>
  <c r="O35" i="144"/>
  <c r="P35" i="144"/>
  <c r="Q35" i="144"/>
  <c r="R35" i="144"/>
  <c r="S35" i="144"/>
  <c r="T35" i="144"/>
  <c r="U35" i="144"/>
  <c r="V35" i="144"/>
  <c r="W35" i="144"/>
  <c r="X35" i="144"/>
  <c r="Y35" i="144"/>
  <c r="Z35" i="144"/>
  <c r="AA35" i="144"/>
  <c r="AB35" i="144"/>
  <c r="AC35" i="144"/>
  <c r="AD35" i="144"/>
  <c r="AE35" i="144"/>
  <c r="AF35" i="144"/>
  <c r="AG35" i="144"/>
  <c r="AH35" i="144"/>
  <c r="AI35" i="144"/>
  <c r="AJ35" i="144"/>
  <c r="AK35" i="144"/>
  <c r="AL35" i="144"/>
  <c r="AM35" i="144"/>
  <c r="AN35" i="144"/>
  <c r="E35" i="144"/>
  <c r="A34" i="143"/>
  <c r="A32" i="143" l="1"/>
  <c r="A33" i="143"/>
  <c r="A35" i="143"/>
  <c r="A36" i="143"/>
  <c r="A37" i="143"/>
  <c r="A38" i="143"/>
  <c r="A39" i="143"/>
  <c r="A40" i="143"/>
  <c r="A41" i="143"/>
  <c r="A43" i="143"/>
  <c r="A44" i="143"/>
  <c r="A45" i="143"/>
  <c r="A46" i="143"/>
  <c r="A47" i="143"/>
  <c r="A31" i="143"/>
  <c r="B15" i="67"/>
  <c r="C15" i="67" s="1"/>
  <c r="E25" i="143"/>
  <c r="E24" i="143"/>
  <c r="E23" i="143"/>
  <c r="E22" i="143"/>
  <c r="A6" i="135"/>
  <c r="A7" i="135"/>
  <c r="A8" i="135"/>
  <c r="A9" i="135"/>
  <c r="A10" i="135"/>
  <c r="A11" i="135"/>
  <c r="A12" i="135"/>
  <c r="A13" i="135"/>
  <c r="A14" i="135"/>
  <c r="A15" i="135"/>
  <c r="A16" i="135"/>
  <c r="A17" i="135"/>
  <c r="A18" i="135"/>
  <c r="A19" i="135"/>
  <c r="A20" i="135"/>
  <c r="A21" i="135"/>
  <c r="A24" i="135"/>
  <c r="A25" i="135"/>
  <c r="A26" i="135"/>
  <c r="A27" i="135"/>
  <c r="A28" i="135"/>
  <c r="A39" i="135"/>
  <c r="A40" i="135"/>
  <c r="A41" i="135"/>
  <c r="A42" i="135"/>
  <c r="A43" i="135"/>
  <c r="A44" i="135"/>
  <c r="A5" i="135"/>
  <c r="F14" i="141"/>
  <c r="E14" i="141"/>
  <c r="D14" i="141"/>
  <c r="A14" i="141"/>
  <c r="G12" i="141"/>
  <c r="A5" i="141"/>
  <c r="F5" i="141"/>
  <c r="E5" i="141"/>
  <c r="F4" i="141"/>
  <c r="G13" i="141" a="1"/>
  <c r="G9" i="141" a="1"/>
  <c r="D8" i="141"/>
  <c r="E11" i="141"/>
  <c r="F9" i="141"/>
  <c r="D9" i="141"/>
  <c r="D10" i="141"/>
  <c r="E7" i="141"/>
  <c r="E6" i="141"/>
  <c r="A6" i="141"/>
  <c r="A7" i="141"/>
  <c r="A8" i="141"/>
  <c r="A9" i="141"/>
  <c r="A10" i="141"/>
  <c r="A11" i="141"/>
  <c r="A12" i="141"/>
  <c r="B11" i="67"/>
  <c r="C11" i="67" s="1"/>
  <c r="A4" i="141"/>
  <c r="F14" i="152" l="1"/>
  <c r="F17" i="67"/>
  <c r="H4" i="64"/>
  <c r="P4" i="64"/>
  <c r="X4" i="64"/>
  <c r="AF4" i="64"/>
  <c r="AN4" i="64"/>
  <c r="J5" i="64"/>
  <c r="R5" i="64"/>
  <c r="Z5" i="64"/>
  <c r="AH5" i="64"/>
  <c r="AP5" i="64"/>
  <c r="L6" i="64"/>
  <c r="T6" i="64"/>
  <c r="AB6" i="64"/>
  <c r="AJ6" i="64"/>
  <c r="G4" i="64"/>
  <c r="Q4" i="64"/>
  <c r="Z4" i="64"/>
  <c r="AI4" i="64"/>
  <c r="AR4" i="64"/>
  <c r="O5" i="64"/>
  <c r="X5" i="64"/>
  <c r="AG5" i="64"/>
  <c r="AQ5" i="64"/>
  <c r="N6" i="64"/>
  <c r="W6" i="64"/>
  <c r="AF6" i="64"/>
  <c r="AO6" i="64"/>
  <c r="K7" i="64"/>
  <c r="S7" i="64"/>
  <c r="AA7" i="64"/>
  <c r="AI7" i="64"/>
  <c r="AQ7" i="64"/>
  <c r="M8" i="64"/>
  <c r="U8" i="64"/>
  <c r="AC8" i="64"/>
  <c r="AK8" i="64"/>
  <c r="G9" i="64"/>
  <c r="O9" i="64"/>
  <c r="W9" i="64"/>
  <c r="AE9" i="64"/>
  <c r="AM9" i="64"/>
  <c r="I10" i="64"/>
  <c r="Q10" i="64"/>
  <c r="Y10" i="64"/>
  <c r="AG10" i="64"/>
  <c r="AO10" i="64"/>
  <c r="K11" i="64"/>
  <c r="S11" i="64"/>
  <c r="AA11" i="64"/>
  <c r="AI11" i="64"/>
  <c r="AQ11" i="64"/>
  <c r="G13" i="64"/>
  <c r="O13" i="64"/>
  <c r="W13" i="64"/>
  <c r="AE13" i="64"/>
  <c r="AM13" i="64"/>
  <c r="I14" i="64"/>
  <c r="Q14" i="64"/>
  <c r="Y14" i="64"/>
  <c r="AG14" i="64"/>
  <c r="AO14" i="64"/>
  <c r="K15" i="64"/>
  <c r="S15" i="64"/>
  <c r="AA15" i="64"/>
  <c r="AI15" i="64"/>
  <c r="I4" i="64"/>
  <c r="R4" i="64"/>
  <c r="AA4" i="64"/>
  <c r="AJ4" i="64"/>
  <c r="G5" i="64"/>
  <c r="P5" i="64"/>
  <c r="Y5" i="64"/>
  <c r="AI5" i="64"/>
  <c r="AR5" i="64"/>
  <c r="O6" i="64"/>
  <c r="X6" i="64"/>
  <c r="AG6" i="64"/>
  <c r="AP6" i="64"/>
  <c r="L7" i="64"/>
  <c r="T7" i="64"/>
  <c r="AB7" i="64"/>
  <c r="AJ7" i="64"/>
  <c r="AR7" i="64"/>
  <c r="N8" i="64"/>
  <c r="V8" i="64"/>
  <c r="AD8" i="64"/>
  <c r="AL8" i="64"/>
  <c r="H9" i="64"/>
  <c r="P9" i="64"/>
  <c r="X9" i="64"/>
  <c r="AF9" i="64"/>
  <c r="AN9" i="64"/>
  <c r="J10" i="64"/>
  <c r="R10" i="64"/>
  <c r="Z10" i="64"/>
  <c r="AH10" i="64"/>
  <c r="AP10" i="64"/>
  <c r="L11" i="64"/>
  <c r="T11" i="64"/>
  <c r="AB11" i="64"/>
  <c r="AJ11" i="64"/>
  <c r="AR11" i="64"/>
  <c r="H13" i="64"/>
  <c r="P13" i="64"/>
  <c r="X13" i="64"/>
  <c r="AF13" i="64"/>
  <c r="AN13" i="64"/>
  <c r="J14" i="64"/>
  <c r="R14" i="64"/>
  <c r="Z14" i="64"/>
  <c r="AH14" i="64"/>
  <c r="AP14" i="64"/>
  <c r="L15" i="64"/>
  <c r="T15" i="64"/>
  <c r="AB15" i="64"/>
  <c r="AJ15" i="64"/>
  <c r="J4" i="64"/>
  <c r="S4" i="64"/>
  <c r="AB4" i="64"/>
  <c r="AK4" i="64"/>
  <c r="H5" i="64"/>
  <c r="Q5" i="64"/>
  <c r="AA5" i="64"/>
  <c r="AJ5" i="64"/>
  <c r="G6" i="64"/>
  <c r="P6" i="64"/>
  <c r="Y6" i="64"/>
  <c r="AH6" i="64"/>
  <c r="AQ6" i="64"/>
  <c r="M7" i="64"/>
  <c r="U7" i="64"/>
  <c r="AC7" i="64"/>
  <c r="AK7" i="64"/>
  <c r="G8" i="64"/>
  <c r="O8" i="64"/>
  <c r="W8" i="64"/>
  <c r="AE8" i="64"/>
  <c r="AM8" i="64"/>
  <c r="I9" i="64"/>
  <c r="Q9" i="64"/>
  <c r="Y9" i="64"/>
  <c r="AG9" i="64"/>
  <c r="AO9" i="64"/>
  <c r="K10" i="64"/>
  <c r="S10" i="64"/>
  <c r="AA10" i="64"/>
  <c r="AI10" i="64"/>
  <c r="AQ10" i="64"/>
  <c r="M11" i="64"/>
  <c r="U11" i="64"/>
  <c r="AC11" i="64"/>
  <c r="AK11" i="64"/>
  <c r="I13" i="64"/>
  <c r="Q13" i="64"/>
  <c r="Y13" i="64"/>
  <c r="AG13" i="64"/>
  <c r="AO13" i="64"/>
  <c r="K14" i="64"/>
  <c r="S14" i="64"/>
  <c r="AA14" i="64"/>
  <c r="AI14" i="64"/>
  <c r="AQ14" i="64"/>
  <c r="M15" i="64"/>
  <c r="U15" i="64"/>
  <c r="AC15" i="64"/>
  <c r="AK15" i="64"/>
  <c r="K4" i="64"/>
  <c r="T4" i="64"/>
  <c r="AC4" i="64"/>
  <c r="AL4" i="64"/>
  <c r="I5" i="64"/>
  <c r="S5" i="64"/>
  <c r="AB5" i="64"/>
  <c r="AK5" i="64"/>
  <c r="H6" i="64"/>
  <c r="Q6" i="64"/>
  <c r="Z6" i="64"/>
  <c r="AI6" i="64"/>
  <c r="AR6" i="64"/>
  <c r="N7" i="64"/>
  <c r="V7" i="64"/>
  <c r="AD7" i="64"/>
  <c r="AL7" i="64"/>
  <c r="H8" i="64"/>
  <c r="P8" i="64"/>
  <c r="X8" i="64"/>
  <c r="AF8" i="64"/>
  <c r="AN8" i="64"/>
  <c r="J9" i="64"/>
  <c r="R9" i="64"/>
  <c r="Z9" i="64"/>
  <c r="AH9" i="64"/>
  <c r="AP9" i="64"/>
  <c r="L10" i="64"/>
  <c r="T10" i="64"/>
  <c r="AB10" i="64"/>
  <c r="AJ10" i="64"/>
  <c r="AR10" i="64"/>
  <c r="N11" i="64"/>
  <c r="V11" i="64"/>
  <c r="AD11" i="64"/>
  <c r="AL11" i="64"/>
  <c r="J13" i="64"/>
  <c r="R13" i="64"/>
  <c r="Z13" i="64"/>
  <c r="AH13" i="64"/>
  <c r="AP13" i="64"/>
  <c r="L14" i="64"/>
  <c r="T14" i="64"/>
  <c r="AB14" i="64"/>
  <c r="AJ14" i="64"/>
  <c r="AR14" i="64"/>
  <c r="N15" i="64"/>
  <c r="V15" i="64"/>
  <c r="AD15" i="64"/>
  <c r="AL15" i="64"/>
  <c r="L4" i="64"/>
  <c r="U4" i="64"/>
  <c r="AD4" i="64"/>
  <c r="AM4" i="64"/>
  <c r="K5" i="64"/>
  <c r="T5" i="64"/>
  <c r="AC5" i="64"/>
  <c r="AL5" i="64"/>
  <c r="I6" i="64"/>
  <c r="R6" i="64"/>
  <c r="AA6" i="64"/>
  <c r="AK6" i="64"/>
  <c r="G7" i="64"/>
  <c r="O7" i="64"/>
  <c r="W7" i="64"/>
  <c r="AE7" i="64"/>
  <c r="AM7" i="64"/>
  <c r="I8" i="64"/>
  <c r="Q8" i="64"/>
  <c r="Y8" i="64"/>
  <c r="AG8" i="64"/>
  <c r="AO8" i="64"/>
  <c r="K9" i="64"/>
  <c r="S9" i="64"/>
  <c r="AA9" i="64"/>
  <c r="AI9" i="64"/>
  <c r="AQ9" i="64"/>
  <c r="M10" i="64"/>
  <c r="U10" i="64"/>
  <c r="AC10" i="64"/>
  <c r="AK10" i="64"/>
  <c r="G11" i="64"/>
  <c r="O11" i="64"/>
  <c r="W11" i="64"/>
  <c r="AE11" i="64"/>
  <c r="AM11" i="64"/>
  <c r="K13" i="64"/>
  <c r="S13" i="64"/>
  <c r="AA13" i="64"/>
  <c r="AI13" i="64"/>
  <c r="AQ13" i="64"/>
  <c r="M14" i="64"/>
  <c r="U14" i="64"/>
  <c r="AC14" i="64"/>
  <c r="AK14" i="64"/>
  <c r="G15" i="64"/>
  <c r="O15" i="64"/>
  <c r="W15" i="64"/>
  <c r="AE15" i="64"/>
  <c r="AM15" i="64"/>
  <c r="I16" i="64"/>
  <c r="Q16" i="64"/>
  <c r="Y16" i="64"/>
  <c r="AG16" i="64"/>
  <c r="AO16" i="64"/>
  <c r="K17" i="64"/>
  <c r="S17" i="64"/>
  <c r="AA17" i="64"/>
  <c r="AI17" i="64"/>
  <c r="AQ17" i="64"/>
  <c r="M18" i="64"/>
  <c r="U18" i="64"/>
  <c r="M4" i="64"/>
  <c r="V4" i="64"/>
  <c r="AE4" i="64"/>
  <c r="AO4" i="64"/>
  <c r="L5" i="64"/>
  <c r="U5" i="64"/>
  <c r="AD5" i="64"/>
  <c r="AM5" i="64"/>
  <c r="J6" i="64"/>
  <c r="S6" i="64"/>
  <c r="AC6" i="64"/>
  <c r="AL6" i="64"/>
  <c r="H7" i="64"/>
  <c r="P7" i="64"/>
  <c r="X7" i="64"/>
  <c r="AF7" i="64"/>
  <c r="AN7" i="64"/>
  <c r="J8" i="64"/>
  <c r="R8" i="64"/>
  <c r="Z8" i="64"/>
  <c r="AH8" i="64"/>
  <c r="AP8" i="64"/>
  <c r="L9" i="64"/>
  <c r="T9" i="64"/>
  <c r="AB9" i="64"/>
  <c r="AJ9" i="64"/>
  <c r="AR9" i="64"/>
  <c r="N10" i="64"/>
  <c r="V10" i="64"/>
  <c r="AD10" i="64"/>
  <c r="AL10" i="64"/>
  <c r="H11" i="64"/>
  <c r="P11" i="64"/>
  <c r="X11" i="64"/>
  <c r="AF11" i="64"/>
  <c r="AN11" i="64"/>
  <c r="L13" i="64"/>
  <c r="T13" i="64"/>
  <c r="AB13" i="64"/>
  <c r="AJ13" i="64"/>
  <c r="AR13" i="64"/>
  <c r="N14" i="64"/>
  <c r="V14" i="64"/>
  <c r="AD14" i="64"/>
  <c r="AL14" i="64"/>
  <c r="H15" i="64"/>
  <c r="P15" i="64"/>
  <c r="X15" i="64"/>
  <c r="AF15" i="64"/>
  <c r="AN15" i="64"/>
  <c r="J16" i="64"/>
  <c r="R16" i="64"/>
  <c r="Z16" i="64"/>
  <c r="AH16" i="64"/>
  <c r="N4" i="64"/>
  <c r="W4" i="64"/>
  <c r="AG4" i="64"/>
  <c r="AP4" i="64"/>
  <c r="M5" i="64"/>
  <c r="V5" i="64"/>
  <c r="AE5" i="64"/>
  <c r="AN5" i="64"/>
  <c r="K6" i="64"/>
  <c r="U6" i="64"/>
  <c r="AD6" i="64"/>
  <c r="AM6" i="64"/>
  <c r="W5" i="64"/>
  <c r="J7" i="64"/>
  <c r="AP7" i="64"/>
  <c r="AJ8" i="64"/>
  <c r="AD9" i="64"/>
  <c r="X10" i="64"/>
  <c r="R11" i="64"/>
  <c r="AL13" i="64"/>
  <c r="AF14" i="64"/>
  <c r="Z15" i="64"/>
  <c r="H16" i="64"/>
  <c r="T16" i="64"/>
  <c r="AD16" i="64"/>
  <c r="AN16" i="64"/>
  <c r="L17" i="64"/>
  <c r="U17" i="64"/>
  <c r="AD17" i="64"/>
  <c r="AM17" i="64"/>
  <c r="J18" i="64"/>
  <c r="S18" i="64"/>
  <c r="AB18" i="64"/>
  <c r="AJ18" i="64"/>
  <c r="AR18" i="64"/>
  <c r="N19" i="64"/>
  <c r="V19" i="64"/>
  <c r="AD19" i="64"/>
  <c r="AL19" i="64"/>
  <c r="H20" i="64"/>
  <c r="P20" i="64"/>
  <c r="X20" i="64"/>
  <c r="AF20" i="64"/>
  <c r="AN20" i="64"/>
  <c r="J21" i="64"/>
  <c r="R21" i="64"/>
  <c r="Z21" i="64"/>
  <c r="AH21" i="64"/>
  <c r="AP21" i="64"/>
  <c r="L22" i="64"/>
  <c r="T22" i="64"/>
  <c r="AB22" i="64"/>
  <c r="AJ22" i="64"/>
  <c r="AR22" i="64"/>
  <c r="N23" i="64"/>
  <c r="V23" i="64"/>
  <c r="AD23" i="64"/>
  <c r="AL23" i="64"/>
  <c r="H24" i="64"/>
  <c r="P24" i="64"/>
  <c r="X24" i="64"/>
  <c r="AF24" i="64"/>
  <c r="AN24" i="64"/>
  <c r="J25" i="64"/>
  <c r="R25" i="64"/>
  <c r="Z25" i="64"/>
  <c r="AH25" i="64"/>
  <c r="AP25" i="64"/>
  <c r="L26" i="64"/>
  <c r="T26" i="64"/>
  <c r="AB26" i="64"/>
  <c r="AJ26" i="64"/>
  <c r="AR26" i="64"/>
  <c r="N27" i="64"/>
  <c r="V27" i="64"/>
  <c r="AD27" i="64"/>
  <c r="AL27" i="64"/>
  <c r="F5" i="64"/>
  <c r="F13" i="64"/>
  <c r="F21" i="64"/>
  <c r="K4" i="63"/>
  <c r="S4" i="63"/>
  <c r="AA4" i="63"/>
  <c r="AI4" i="63"/>
  <c r="AQ4" i="63"/>
  <c r="M5" i="63"/>
  <c r="U5" i="63"/>
  <c r="AF5" i="64"/>
  <c r="Q7" i="64"/>
  <c r="K8" i="64"/>
  <c r="AQ8" i="64"/>
  <c r="AK9" i="64"/>
  <c r="AE10" i="64"/>
  <c r="Y11" i="64"/>
  <c r="M13" i="64"/>
  <c r="G14" i="64"/>
  <c r="AM14" i="64"/>
  <c r="AG15" i="64"/>
  <c r="K16" i="64"/>
  <c r="U16" i="64"/>
  <c r="AE16" i="64"/>
  <c r="AP16" i="64"/>
  <c r="M17" i="64"/>
  <c r="V17" i="64"/>
  <c r="AE17" i="64"/>
  <c r="AN17" i="64"/>
  <c r="K18" i="64"/>
  <c r="T18" i="64"/>
  <c r="AC18" i="64"/>
  <c r="AK18" i="64"/>
  <c r="G19" i="64"/>
  <c r="O19" i="64"/>
  <c r="W19" i="64"/>
  <c r="AE19" i="64"/>
  <c r="AM19" i="64"/>
  <c r="I20" i="64"/>
  <c r="Q20" i="64"/>
  <c r="Y20" i="64"/>
  <c r="AG20" i="64"/>
  <c r="AO20" i="64"/>
  <c r="K21" i="64"/>
  <c r="S21" i="64"/>
  <c r="AA21" i="64"/>
  <c r="AI21" i="64"/>
  <c r="AQ21" i="64"/>
  <c r="M22" i="64"/>
  <c r="U22" i="64"/>
  <c r="AC22" i="64"/>
  <c r="AK22" i="64"/>
  <c r="G23" i="64"/>
  <c r="O23" i="64"/>
  <c r="W23" i="64"/>
  <c r="AE23" i="64"/>
  <c r="AM23" i="64"/>
  <c r="I24" i="64"/>
  <c r="Q24" i="64"/>
  <c r="Y24" i="64"/>
  <c r="AG24" i="64"/>
  <c r="AO24" i="64"/>
  <c r="K25" i="64"/>
  <c r="S25" i="64"/>
  <c r="AA25" i="64"/>
  <c r="AI25" i="64"/>
  <c r="AQ25" i="64"/>
  <c r="M26" i="64"/>
  <c r="U26" i="64"/>
  <c r="AC26" i="64"/>
  <c r="AK26" i="64"/>
  <c r="G27" i="64"/>
  <c r="O27" i="64"/>
  <c r="W27" i="64"/>
  <c r="AE27" i="64"/>
  <c r="AM27" i="64"/>
  <c r="F6" i="64"/>
  <c r="F14" i="64"/>
  <c r="F22" i="64"/>
  <c r="AO5" i="64"/>
  <c r="R7" i="64"/>
  <c r="L8" i="64"/>
  <c r="AR8" i="64"/>
  <c r="AL9" i="64"/>
  <c r="AF10" i="64"/>
  <c r="Z11" i="64"/>
  <c r="N13" i="64"/>
  <c r="H14" i="64"/>
  <c r="AN14" i="64"/>
  <c r="AH15" i="64"/>
  <c r="L16" i="64"/>
  <c r="V16" i="64"/>
  <c r="AF16" i="64"/>
  <c r="AQ16" i="64"/>
  <c r="N17" i="64"/>
  <c r="W17" i="64"/>
  <c r="AF17" i="64"/>
  <c r="AO17" i="64"/>
  <c r="L18" i="64"/>
  <c r="V18" i="64"/>
  <c r="AD18" i="64"/>
  <c r="AL18" i="64"/>
  <c r="H19" i="64"/>
  <c r="P19" i="64"/>
  <c r="X19" i="64"/>
  <c r="AF19" i="64"/>
  <c r="AN19" i="64"/>
  <c r="J20" i="64"/>
  <c r="R20" i="64"/>
  <c r="Z20" i="64"/>
  <c r="AH20" i="64"/>
  <c r="AP20" i="64"/>
  <c r="L21" i="64"/>
  <c r="T21" i="64"/>
  <c r="AB21" i="64"/>
  <c r="AJ21" i="64"/>
  <c r="AR21" i="64"/>
  <c r="N22" i="64"/>
  <c r="V22" i="64"/>
  <c r="AD22" i="64"/>
  <c r="AL22" i="64"/>
  <c r="H23" i="64"/>
  <c r="P23" i="64"/>
  <c r="X23" i="64"/>
  <c r="AF23" i="64"/>
  <c r="AN23" i="64"/>
  <c r="J24" i="64"/>
  <c r="R24" i="64"/>
  <c r="Z24" i="64"/>
  <c r="AH24" i="64"/>
  <c r="AP24" i="64"/>
  <c r="L25" i="64"/>
  <c r="T25" i="64"/>
  <c r="AB25" i="64"/>
  <c r="AJ25" i="64"/>
  <c r="AR25" i="64"/>
  <c r="N26" i="64"/>
  <c r="V26" i="64"/>
  <c r="AD26" i="64"/>
  <c r="AL26" i="64"/>
  <c r="H27" i="64"/>
  <c r="P27" i="64"/>
  <c r="X27" i="64"/>
  <c r="O4" i="64"/>
  <c r="M6" i="64"/>
  <c r="Y7" i="64"/>
  <c r="S8" i="64"/>
  <c r="M9" i="64"/>
  <c r="G10" i="64"/>
  <c r="AM10" i="64"/>
  <c r="AG11" i="64"/>
  <c r="U13" i="64"/>
  <c r="O14" i="64"/>
  <c r="I15" i="64"/>
  <c r="AO15" i="64"/>
  <c r="M16" i="64"/>
  <c r="W16" i="64"/>
  <c r="AI16" i="64"/>
  <c r="AR16" i="64"/>
  <c r="O17" i="64"/>
  <c r="X17" i="64"/>
  <c r="AG17" i="64"/>
  <c r="AP17" i="64"/>
  <c r="N18" i="64"/>
  <c r="W18" i="64"/>
  <c r="AE18" i="64"/>
  <c r="AM18" i="64"/>
  <c r="I19" i="64"/>
  <c r="Q19" i="64"/>
  <c r="Y19" i="64"/>
  <c r="AG19" i="64"/>
  <c r="AO19" i="64"/>
  <c r="K20" i="64"/>
  <c r="S20" i="64"/>
  <c r="AA20" i="64"/>
  <c r="AI20" i="64"/>
  <c r="AQ20" i="64"/>
  <c r="M21" i="64"/>
  <c r="U21" i="64"/>
  <c r="AC21" i="64"/>
  <c r="AK21" i="64"/>
  <c r="G22" i="64"/>
  <c r="O22" i="64"/>
  <c r="W22" i="64"/>
  <c r="AE22" i="64"/>
  <c r="AM22" i="64"/>
  <c r="I23" i="64"/>
  <c r="Q23" i="64"/>
  <c r="Y23" i="64"/>
  <c r="AG23" i="64"/>
  <c r="AO23" i="64"/>
  <c r="K24" i="64"/>
  <c r="S24" i="64"/>
  <c r="AA24" i="64"/>
  <c r="AI24" i="64"/>
  <c r="AQ24" i="64"/>
  <c r="M25" i="64"/>
  <c r="U25" i="64"/>
  <c r="AC25" i="64"/>
  <c r="AK25" i="64"/>
  <c r="G26" i="64"/>
  <c r="O26" i="64"/>
  <c r="W26" i="64"/>
  <c r="AE26" i="64"/>
  <c r="AM26" i="64"/>
  <c r="I27" i="64"/>
  <c r="Q27" i="64"/>
  <c r="Y27" i="64"/>
  <c r="AG27" i="64"/>
  <c r="AO27" i="64"/>
  <c r="F8" i="64"/>
  <c r="F16" i="64"/>
  <c r="Y4" i="64"/>
  <c r="V6" i="64"/>
  <c r="Z7" i="64"/>
  <c r="T8" i="64"/>
  <c r="N9" i="64"/>
  <c r="H10" i="64"/>
  <c r="AN10" i="64"/>
  <c r="AH11" i="64"/>
  <c r="V13" i="64"/>
  <c r="P14" i="64"/>
  <c r="J15" i="64"/>
  <c r="AP15" i="64"/>
  <c r="N16" i="64"/>
  <c r="X16" i="64"/>
  <c r="AJ16" i="64"/>
  <c r="G17" i="64"/>
  <c r="P17" i="64"/>
  <c r="Y17" i="64"/>
  <c r="AH17" i="64"/>
  <c r="AR17" i="64"/>
  <c r="O18" i="64"/>
  <c r="X18" i="64"/>
  <c r="AF18" i="64"/>
  <c r="AN18" i="64"/>
  <c r="J19" i="64"/>
  <c r="R19" i="64"/>
  <c r="Z19" i="64"/>
  <c r="AH19" i="64"/>
  <c r="AP19" i="64"/>
  <c r="L20" i="64"/>
  <c r="T20" i="64"/>
  <c r="AB20" i="64"/>
  <c r="AJ20" i="64"/>
  <c r="AR20" i="64"/>
  <c r="N21" i="64"/>
  <c r="V21" i="64"/>
  <c r="AD21" i="64"/>
  <c r="AL21" i="64"/>
  <c r="H22" i="64"/>
  <c r="P22" i="64"/>
  <c r="X22" i="64"/>
  <c r="AF22" i="64"/>
  <c r="AN22" i="64"/>
  <c r="J23" i="64"/>
  <c r="R23" i="64"/>
  <c r="Z23" i="64"/>
  <c r="AH23" i="64"/>
  <c r="AP23" i="64"/>
  <c r="L24" i="64"/>
  <c r="T24" i="64"/>
  <c r="AB24" i="64"/>
  <c r="AJ24" i="64"/>
  <c r="AR24" i="64"/>
  <c r="N25" i="64"/>
  <c r="V25" i="64"/>
  <c r="AD25" i="64"/>
  <c r="AL25" i="64"/>
  <c r="H26" i="64"/>
  <c r="P26" i="64"/>
  <c r="X26" i="64"/>
  <c r="AF26" i="64"/>
  <c r="AN26" i="64"/>
  <c r="J27" i="64"/>
  <c r="R27" i="64"/>
  <c r="Z27" i="64"/>
  <c r="AH4" i="64"/>
  <c r="AE6" i="64"/>
  <c r="AG7" i="64"/>
  <c r="AA8" i="64"/>
  <c r="U9" i="64"/>
  <c r="O10" i="64"/>
  <c r="I11" i="64"/>
  <c r="AO11" i="64"/>
  <c r="AC13" i="64"/>
  <c r="W14" i="64"/>
  <c r="Q15" i="64"/>
  <c r="AQ15" i="64"/>
  <c r="O16" i="64"/>
  <c r="AA16" i="64"/>
  <c r="AK16" i="64"/>
  <c r="H17" i="64"/>
  <c r="Q17" i="64"/>
  <c r="Z17" i="64"/>
  <c r="AJ17" i="64"/>
  <c r="G18" i="64"/>
  <c r="P18" i="64"/>
  <c r="Y18" i="64"/>
  <c r="AG18" i="64"/>
  <c r="AO18" i="64"/>
  <c r="K19" i="64"/>
  <c r="S19" i="64"/>
  <c r="AA19" i="64"/>
  <c r="AI19" i="64"/>
  <c r="AQ19" i="64"/>
  <c r="M20" i="64"/>
  <c r="U20" i="64"/>
  <c r="AC20" i="64"/>
  <c r="AK20" i="64"/>
  <c r="G21" i="64"/>
  <c r="O21" i="64"/>
  <c r="W21" i="64"/>
  <c r="AE21" i="64"/>
  <c r="AM21" i="64"/>
  <c r="I22" i="64"/>
  <c r="Q22" i="64"/>
  <c r="Y22" i="64"/>
  <c r="AG22" i="64"/>
  <c r="AO22" i="64"/>
  <c r="K23" i="64"/>
  <c r="S23" i="64"/>
  <c r="AA23" i="64"/>
  <c r="AI23" i="64"/>
  <c r="AQ23" i="64"/>
  <c r="M24" i="64"/>
  <c r="U24" i="64"/>
  <c r="AC24" i="64"/>
  <c r="AK24" i="64"/>
  <c r="G25" i="64"/>
  <c r="O25" i="64"/>
  <c r="W25" i="64"/>
  <c r="AE25" i="64"/>
  <c r="AM25" i="64"/>
  <c r="I26" i="64"/>
  <c r="Q26" i="64"/>
  <c r="Y26" i="64"/>
  <c r="AG26" i="64"/>
  <c r="AO26" i="64"/>
  <c r="K27" i="64"/>
  <c r="S27" i="64"/>
  <c r="AA27" i="64"/>
  <c r="AI27" i="64"/>
  <c r="AQ27" i="64"/>
  <c r="AQ4" i="64"/>
  <c r="AN6" i="64"/>
  <c r="AH7" i="64"/>
  <c r="AB8" i="64"/>
  <c r="V9" i="64"/>
  <c r="P10" i="64"/>
  <c r="J11" i="64"/>
  <c r="AP11" i="64"/>
  <c r="AD13" i="64"/>
  <c r="X14" i="64"/>
  <c r="R15" i="64"/>
  <c r="AR15" i="64"/>
  <c r="P16" i="64"/>
  <c r="AB16" i="64"/>
  <c r="AL16" i="64"/>
  <c r="I17" i="64"/>
  <c r="R17" i="64"/>
  <c r="AB17" i="64"/>
  <c r="AK17" i="64"/>
  <c r="H18" i="64"/>
  <c r="Q18" i="64"/>
  <c r="Z18" i="64"/>
  <c r="AH18" i="64"/>
  <c r="AP18" i="64"/>
  <c r="L19" i="64"/>
  <c r="T19" i="64"/>
  <c r="AB19" i="64"/>
  <c r="AJ19" i="64"/>
  <c r="AR19" i="64"/>
  <c r="N20" i="64"/>
  <c r="V20" i="64"/>
  <c r="AD20" i="64"/>
  <c r="AL20" i="64"/>
  <c r="H21" i="64"/>
  <c r="P21" i="64"/>
  <c r="X21" i="64"/>
  <c r="AF21" i="64"/>
  <c r="AN21" i="64"/>
  <c r="J22" i="64"/>
  <c r="R22" i="64"/>
  <c r="Z22" i="64"/>
  <c r="AH22" i="64"/>
  <c r="AP22" i="64"/>
  <c r="L23" i="64"/>
  <c r="T23" i="64"/>
  <c r="AB23" i="64"/>
  <c r="AJ23" i="64"/>
  <c r="AR23" i="64"/>
  <c r="N24" i="64"/>
  <c r="V24" i="64"/>
  <c r="AD24" i="64"/>
  <c r="AL24" i="64"/>
  <c r="H25" i="64"/>
  <c r="P25" i="64"/>
  <c r="X25" i="64"/>
  <c r="AF25" i="64"/>
  <c r="AN25" i="64"/>
  <c r="J26" i="64"/>
  <c r="R26" i="64"/>
  <c r="Z26" i="64"/>
  <c r="N5" i="64"/>
  <c r="I7" i="64"/>
  <c r="AO7" i="64"/>
  <c r="AI8" i="64"/>
  <c r="AC9" i="64"/>
  <c r="W10" i="64"/>
  <c r="Q11" i="64"/>
  <c r="AK13" i="64"/>
  <c r="AE14" i="64"/>
  <c r="Y15" i="64"/>
  <c r="G16" i="64"/>
  <c r="S16" i="64"/>
  <c r="AC16" i="64"/>
  <c r="AM16" i="64"/>
  <c r="J17" i="64"/>
  <c r="T17" i="64"/>
  <c r="AC17" i="64"/>
  <c r="AL17" i="64"/>
  <c r="I18" i="64"/>
  <c r="R18" i="64"/>
  <c r="AA18" i="64"/>
  <c r="AI18" i="64"/>
  <c r="AQ18" i="64"/>
  <c r="M19" i="64"/>
  <c r="U19" i="64"/>
  <c r="AC19" i="64"/>
  <c r="AK19" i="64"/>
  <c r="G20" i="64"/>
  <c r="AG21" i="64"/>
  <c r="U23" i="64"/>
  <c r="I25" i="64"/>
  <c r="AH26" i="64"/>
  <c r="AB27" i="64"/>
  <c r="AR27" i="64"/>
  <c r="F17" i="64"/>
  <c r="F27" i="64"/>
  <c r="O4" i="63"/>
  <c r="X4" i="63"/>
  <c r="AG4" i="63"/>
  <c r="AP4" i="63"/>
  <c r="N5" i="63"/>
  <c r="W5" i="63"/>
  <c r="AE5" i="63"/>
  <c r="AM5" i="63"/>
  <c r="I6" i="63"/>
  <c r="Q6" i="63"/>
  <c r="Y6" i="63"/>
  <c r="AG6" i="63"/>
  <c r="AO6" i="63"/>
  <c r="K7" i="63"/>
  <c r="S7" i="63"/>
  <c r="AA7" i="63"/>
  <c r="AI7" i="63"/>
  <c r="AQ7" i="63"/>
  <c r="M8" i="63"/>
  <c r="U8" i="63"/>
  <c r="AC8" i="63"/>
  <c r="AK8" i="63"/>
  <c r="G9" i="63"/>
  <c r="O9" i="63"/>
  <c r="W9" i="63"/>
  <c r="AE9" i="63"/>
  <c r="AM9" i="63"/>
  <c r="I10" i="63"/>
  <c r="Q10" i="63"/>
  <c r="Y10" i="63"/>
  <c r="AG10" i="63"/>
  <c r="AO10" i="63"/>
  <c r="K11" i="63"/>
  <c r="S11" i="63"/>
  <c r="AA11" i="63"/>
  <c r="AI11" i="63"/>
  <c r="AQ11" i="63"/>
  <c r="M12" i="63"/>
  <c r="U12" i="63"/>
  <c r="AC12" i="63"/>
  <c r="AK12" i="63"/>
  <c r="G13" i="63"/>
  <c r="O13" i="63"/>
  <c r="W13" i="63"/>
  <c r="AE13" i="63"/>
  <c r="AM13" i="63"/>
  <c r="I14" i="63"/>
  <c r="Q14" i="63"/>
  <c r="Y14" i="63"/>
  <c r="AG14" i="63"/>
  <c r="AO14" i="63"/>
  <c r="K15" i="63"/>
  <c r="S15" i="63"/>
  <c r="AA15" i="63"/>
  <c r="AI15" i="63"/>
  <c r="AQ15" i="63"/>
  <c r="M16" i="63"/>
  <c r="U16" i="63"/>
  <c r="AC16" i="63"/>
  <c r="AK16" i="63"/>
  <c r="G17" i="63"/>
  <c r="O17" i="63"/>
  <c r="W17" i="63"/>
  <c r="AE17" i="63"/>
  <c r="AM17" i="63"/>
  <c r="I18" i="63"/>
  <c r="Q18" i="63"/>
  <c r="Y18" i="63"/>
  <c r="AG18" i="63"/>
  <c r="AO18" i="63"/>
  <c r="K19" i="63"/>
  <c r="S19" i="63"/>
  <c r="AA19" i="63"/>
  <c r="AI19" i="63"/>
  <c r="O20" i="64"/>
  <c r="AO21" i="64"/>
  <c r="AC23" i="64"/>
  <c r="Q25" i="64"/>
  <c r="AI26" i="64"/>
  <c r="AC27" i="64"/>
  <c r="F4" i="64"/>
  <c r="F18" i="64"/>
  <c r="G4" i="63"/>
  <c r="P4" i="63"/>
  <c r="Y4" i="63"/>
  <c r="AH4" i="63"/>
  <c r="AR4" i="63"/>
  <c r="O5" i="63"/>
  <c r="X5" i="63"/>
  <c r="AF5" i="63"/>
  <c r="AN5" i="63"/>
  <c r="J6" i="63"/>
  <c r="R6" i="63"/>
  <c r="Z6" i="63"/>
  <c r="AH6" i="63"/>
  <c r="AP6" i="63"/>
  <c r="L7" i="63"/>
  <c r="T7" i="63"/>
  <c r="AB7" i="63"/>
  <c r="AJ7" i="63"/>
  <c r="AR7" i="63"/>
  <c r="N8" i="63"/>
  <c r="V8" i="63"/>
  <c r="AD8" i="63"/>
  <c r="AL8" i="63"/>
  <c r="H9" i="63"/>
  <c r="P9" i="63"/>
  <c r="X9" i="63"/>
  <c r="AF9" i="63"/>
  <c r="AN9" i="63"/>
  <c r="J10" i="63"/>
  <c r="R10" i="63"/>
  <c r="Z10" i="63"/>
  <c r="AH10" i="63"/>
  <c r="AP10" i="63"/>
  <c r="L11" i="63"/>
  <c r="T11" i="63"/>
  <c r="AB11" i="63"/>
  <c r="AJ11" i="63"/>
  <c r="AR11" i="63"/>
  <c r="N12" i="63"/>
  <c r="V12" i="63"/>
  <c r="AD12" i="63"/>
  <c r="AL12" i="63"/>
  <c r="H13" i="63"/>
  <c r="P13" i="63"/>
  <c r="X13" i="63"/>
  <c r="AF13" i="63"/>
  <c r="AN13" i="63"/>
  <c r="J14" i="63"/>
  <c r="R14" i="63"/>
  <c r="Z14" i="63"/>
  <c r="AH14" i="63"/>
  <c r="AP14" i="63"/>
  <c r="L15" i="63"/>
  <c r="T15" i="63"/>
  <c r="AB15" i="63"/>
  <c r="AJ15" i="63"/>
  <c r="AR15" i="63"/>
  <c r="N16" i="63"/>
  <c r="V16" i="63"/>
  <c r="AD16" i="63"/>
  <c r="AL16" i="63"/>
  <c r="H17" i="63"/>
  <c r="P17" i="63"/>
  <c r="X17" i="63"/>
  <c r="AF17" i="63"/>
  <c r="AN17" i="63"/>
  <c r="J18" i="63"/>
  <c r="R18" i="63"/>
  <c r="Z18" i="63"/>
  <c r="AH18" i="63"/>
  <c r="AP18" i="63"/>
  <c r="L19" i="63"/>
  <c r="W20" i="64"/>
  <c r="K22" i="64"/>
  <c r="AK23" i="64"/>
  <c r="Y25" i="64"/>
  <c r="AP26" i="64"/>
  <c r="AF27" i="64"/>
  <c r="F7" i="64"/>
  <c r="F19" i="64"/>
  <c r="H4" i="63"/>
  <c r="Q4" i="63"/>
  <c r="Z4" i="63"/>
  <c r="AJ4" i="63"/>
  <c r="G5" i="63"/>
  <c r="P5" i="63"/>
  <c r="Y5" i="63"/>
  <c r="AG5" i="63"/>
  <c r="AO5" i="63"/>
  <c r="K6" i="63"/>
  <c r="S6" i="63"/>
  <c r="AA6" i="63"/>
  <c r="AI6" i="63"/>
  <c r="AQ6" i="63"/>
  <c r="M7" i="63"/>
  <c r="U7" i="63"/>
  <c r="AC7" i="63"/>
  <c r="AK7" i="63"/>
  <c r="G8" i="63"/>
  <c r="O8" i="63"/>
  <c r="W8" i="63"/>
  <c r="AE8" i="63"/>
  <c r="AM8" i="63"/>
  <c r="I9" i="63"/>
  <c r="Q9" i="63"/>
  <c r="Y9" i="63"/>
  <c r="AG9" i="63"/>
  <c r="AO9" i="63"/>
  <c r="K10" i="63"/>
  <c r="S10" i="63"/>
  <c r="AA10" i="63"/>
  <c r="AI10" i="63"/>
  <c r="AQ10" i="63"/>
  <c r="M11" i="63"/>
  <c r="U11" i="63"/>
  <c r="AC11" i="63"/>
  <c r="AK11" i="63"/>
  <c r="G12" i="63"/>
  <c r="O12" i="63"/>
  <c r="W12" i="63"/>
  <c r="AE12" i="63"/>
  <c r="AM12" i="63"/>
  <c r="I13" i="63"/>
  <c r="Q13" i="63"/>
  <c r="Y13" i="63"/>
  <c r="AG13" i="63"/>
  <c r="AO13" i="63"/>
  <c r="K14" i="63"/>
  <c r="S14" i="63"/>
  <c r="AA14" i="63"/>
  <c r="AI14" i="63"/>
  <c r="AQ14" i="63"/>
  <c r="M15" i="63"/>
  <c r="U15" i="63"/>
  <c r="AC15" i="63"/>
  <c r="AK15" i="63"/>
  <c r="G16" i="63"/>
  <c r="O16" i="63"/>
  <c r="W16" i="63"/>
  <c r="AE16" i="63"/>
  <c r="AM16" i="63"/>
  <c r="I17" i="63"/>
  <c r="Q17" i="63"/>
  <c r="Y17" i="63"/>
  <c r="AG17" i="63"/>
  <c r="AO17" i="63"/>
  <c r="K18" i="63"/>
  <c r="S18" i="63"/>
  <c r="AA18" i="63"/>
  <c r="AI18" i="63"/>
  <c r="AQ18" i="63"/>
  <c r="M19" i="63"/>
  <c r="U19" i="63"/>
  <c r="AE20" i="64"/>
  <c r="S22" i="64"/>
  <c r="G24" i="64"/>
  <c r="AG25" i="64"/>
  <c r="AQ26" i="64"/>
  <c r="AH27" i="64"/>
  <c r="F9" i="64"/>
  <c r="F20" i="64"/>
  <c r="I4" i="63"/>
  <c r="R4" i="63"/>
  <c r="AB4" i="63"/>
  <c r="AK4" i="63"/>
  <c r="H5" i="63"/>
  <c r="Q5" i="63"/>
  <c r="Z5" i="63"/>
  <c r="AH5" i="63"/>
  <c r="AP5" i="63"/>
  <c r="L6" i="63"/>
  <c r="T6" i="63"/>
  <c r="AB6" i="63"/>
  <c r="AJ6" i="63"/>
  <c r="AR6" i="63"/>
  <c r="N7" i="63"/>
  <c r="V7" i="63"/>
  <c r="AD7" i="63"/>
  <c r="AL7" i="63"/>
  <c r="H8" i="63"/>
  <c r="P8" i="63"/>
  <c r="X8" i="63"/>
  <c r="AF8" i="63"/>
  <c r="AN8" i="63"/>
  <c r="J9" i="63"/>
  <c r="R9" i="63"/>
  <c r="Z9" i="63"/>
  <c r="AH9" i="63"/>
  <c r="AP9" i="63"/>
  <c r="L10" i="63"/>
  <c r="T10" i="63"/>
  <c r="AB10" i="63"/>
  <c r="AJ10" i="63"/>
  <c r="AR10" i="63"/>
  <c r="N11" i="63"/>
  <c r="V11" i="63"/>
  <c r="AD11" i="63"/>
  <c r="AL11" i="63"/>
  <c r="H12" i="63"/>
  <c r="P12" i="63"/>
  <c r="X12" i="63"/>
  <c r="AF12" i="63"/>
  <c r="AN12" i="63"/>
  <c r="J13" i="63"/>
  <c r="R13" i="63"/>
  <c r="Z13" i="63"/>
  <c r="AH13" i="63"/>
  <c r="AP13" i="63"/>
  <c r="L14" i="63"/>
  <c r="T14" i="63"/>
  <c r="AB14" i="63"/>
  <c r="AJ14" i="63"/>
  <c r="AR14" i="63"/>
  <c r="N15" i="63"/>
  <c r="V15" i="63"/>
  <c r="AD15" i="63"/>
  <c r="AL15" i="63"/>
  <c r="H16" i="63"/>
  <c r="P16" i="63"/>
  <c r="X16" i="63"/>
  <c r="AF16" i="63"/>
  <c r="AN16" i="63"/>
  <c r="J17" i="63"/>
  <c r="R17" i="63"/>
  <c r="Z17" i="63"/>
  <c r="AH17" i="63"/>
  <c r="AP17" i="63"/>
  <c r="L18" i="63"/>
  <c r="T18" i="63"/>
  <c r="AB18" i="63"/>
  <c r="AJ18" i="63"/>
  <c r="AR18" i="63"/>
  <c r="N19" i="63"/>
  <c r="V19" i="63"/>
  <c r="AD19" i="63"/>
  <c r="AL19" i="63"/>
  <c r="H20" i="63"/>
  <c r="P20" i="63"/>
  <c r="X20" i="63"/>
  <c r="AM20" i="64"/>
  <c r="AA22" i="64"/>
  <c r="O24" i="64"/>
  <c r="AO25" i="64"/>
  <c r="L27" i="64"/>
  <c r="AJ27" i="64"/>
  <c r="F10" i="64"/>
  <c r="F23" i="64"/>
  <c r="J4" i="63"/>
  <c r="T4" i="63"/>
  <c r="AC4" i="63"/>
  <c r="AL4" i="63"/>
  <c r="I5" i="63"/>
  <c r="R5" i="63"/>
  <c r="AA5" i="63"/>
  <c r="AI5" i="63"/>
  <c r="AQ5" i="63"/>
  <c r="M6" i="63"/>
  <c r="U6" i="63"/>
  <c r="AC6" i="63"/>
  <c r="AK6" i="63"/>
  <c r="G7" i="63"/>
  <c r="O7" i="63"/>
  <c r="W7" i="63"/>
  <c r="AE7" i="63"/>
  <c r="AM7" i="63"/>
  <c r="I8" i="63"/>
  <c r="Q8" i="63"/>
  <c r="Y8" i="63"/>
  <c r="AG8" i="63"/>
  <c r="AO8" i="63"/>
  <c r="K9" i="63"/>
  <c r="S9" i="63"/>
  <c r="AA9" i="63"/>
  <c r="AI9" i="63"/>
  <c r="AQ9" i="63"/>
  <c r="M10" i="63"/>
  <c r="U10" i="63"/>
  <c r="AC10" i="63"/>
  <c r="AK10" i="63"/>
  <c r="G11" i="63"/>
  <c r="O11" i="63"/>
  <c r="W11" i="63"/>
  <c r="AE11" i="63"/>
  <c r="AM11" i="63"/>
  <c r="I12" i="63"/>
  <c r="Q12" i="63"/>
  <c r="Y12" i="63"/>
  <c r="AG12" i="63"/>
  <c r="AO12" i="63"/>
  <c r="K13" i="63"/>
  <c r="S13" i="63"/>
  <c r="AA13" i="63"/>
  <c r="AI13" i="63"/>
  <c r="AQ13" i="63"/>
  <c r="M14" i="63"/>
  <c r="U14" i="63"/>
  <c r="AC14" i="63"/>
  <c r="AK14" i="63"/>
  <c r="G15" i="63"/>
  <c r="O15" i="63"/>
  <c r="W15" i="63"/>
  <c r="AE15" i="63"/>
  <c r="AM15" i="63"/>
  <c r="I16" i="63"/>
  <c r="Q16" i="63"/>
  <c r="Y16" i="63"/>
  <c r="AG16" i="63"/>
  <c r="AO16" i="63"/>
  <c r="K17" i="63"/>
  <c r="S17" i="63"/>
  <c r="AA17" i="63"/>
  <c r="AI17" i="63"/>
  <c r="AQ17" i="63"/>
  <c r="I21" i="64"/>
  <c r="AI22" i="64"/>
  <c r="W24" i="64"/>
  <c r="K26" i="64"/>
  <c r="M27" i="64"/>
  <c r="AK27" i="64"/>
  <c r="F11" i="64"/>
  <c r="F24" i="64"/>
  <c r="L4" i="63"/>
  <c r="U4" i="63"/>
  <c r="AD4" i="63"/>
  <c r="AM4" i="63"/>
  <c r="J5" i="63"/>
  <c r="S5" i="63"/>
  <c r="AB5" i="63"/>
  <c r="AJ5" i="63"/>
  <c r="AR5" i="63"/>
  <c r="N6" i="63"/>
  <c r="V6" i="63"/>
  <c r="AD6" i="63"/>
  <c r="AL6" i="63"/>
  <c r="H7" i="63"/>
  <c r="P7" i="63"/>
  <c r="X7" i="63"/>
  <c r="AF7" i="63"/>
  <c r="AN7" i="63"/>
  <c r="J8" i="63"/>
  <c r="R8" i="63"/>
  <c r="Z8" i="63"/>
  <c r="AH8" i="63"/>
  <c r="AP8" i="63"/>
  <c r="L9" i="63"/>
  <c r="T9" i="63"/>
  <c r="AB9" i="63"/>
  <c r="AJ9" i="63"/>
  <c r="AR9" i="63"/>
  <c r="N10" i="63"/>
  <c r="V10" i="63"/>
  <c r="AD10" i="63"/>
  <c r="AL10" i="63"/>
  <c r="H11" i="63"/>
  <c r="P11" i="63"/>
  <c r="X11" i="63"/>
  <c r="AF11" i="63"/>
  <c r="AN11" i="63"/>
  <c r="J12" i="63"/>
  <c r="R12" i="63"/>
  <c r="Z12" i="63"/>
  <c r="AH12" i="63"/>
  <c r="AP12" i="63"/>
  <c r="L13" i="63"/>
  <c r="T13" i="63"/>
  <c r="AB13" i="63"/>
  <c r="AJ13" i="63"/>
  <c r="AR13" i="63"/>
  <c r="N14" i="63"/>
  <c r="V14" i="63"/>
  <c r="AD14" i="63"/>
  <c r="AL14" i="63"/>
  <c r="H15" i="63"/>
  <c r="P15" i="63"/>
  <c r="X15" i="63"/>
  <c r="AF15" i="63"/>
  <c r="AN15" i="63"/>
  <c r="J16" i="63"/>
  <c r="R16" i="63"/>
  <c r="Z16" i="63"/>
  <c r="AH16" i="63"/>
  <c r="AP16" i="63"/>
  <c r="L17" i="63"/>
  <c r="T17" i="63"/>
  <c r="AB17" i="63"/>
  <c r="AJ17" i="63"/>
  <c r="Q21" i="64"/>
  <c r="AQ22" i="64"/>
  <c r="AE24" i="64"/>
  <c r="S26" i="64"/>
  <c r="T27" i="64"/>
  <c r="AN27" i="64"/>
  <c r="F25" i="64"/>
  <c r="M4" i="63"/>
  <c r="V4" i="63"/>
  <c r="AE4" i="63"/>
  <c r="AN4" i="63"/>
  <c r="K5" i="63"/>
  <c r="T5" i="63"/>
  <c r="AC5" i="63"/>
  <c r="AK5" i="63"/>
  <c r="G6" i="63"/>
  <c r="O6" i="63"/>
  <c r="W6" i="63"/>
  <c r="AE6" i="63"/>
  <c r="AM6" i="63"/>
  <c r="I7" i="63"/>
  <c r="Q7" i="63"/>
  <c r="Y7" i="63"/>
  <c r="AG7" i="63"/>
  <c r="AO7" i="63"/>
  <c r="K8" i="63"/>
  <c r="S8" i="63"/>
  <c r="AA8" i="63"/>
  <c r="AI8" i="63"/>
  <c r="AQ8" i="63"/>
  <c r="M9" i="63"/>
  <c r="U9" i="63"/>
  <c r="AC9" i="63"/>
  <c r="AK9" i="63"/>
  <c r="G10" i="63"/>
  <c r="O10" i="63"/>
  <c r="W10" i="63"/>
  <c r="AE10" i="63"/>
  <c r="AM10" i="63"/>
  <c r="I11" i="63"/>
  <c r="Q11" i="63"/>
  <c r="Y11" i="63"/>
  <c r="AG11" i="63"/>
  <c r="AO11" i="63"/>
  <c r="K12" i="63"/>
  <c r="S12" i="63"/>
  <c r="AA12" i="63"/>
  <c r="AI12" i="63"/>
  <c r="AQ12" i="63"/>
  <c r="M13" i="63"/>
  <c r="U13" i="63"/>
  <c r="AC13" i="63"/>
  <c r="AK13" i="63"/>
  <c r="G14" i="63"/>
  <c r="O14" i="63"/>
  <c r="W14" i="63"/>
  <c r="AE14" i="63"/>
  <c r="AM14" i="63"/>
  <c r="I15" i="63"/>
  <c r="Q15" i="63"/>
  <c r="Y15" i="63"/>
  <c r="AG15" i="63"/>
  <c r="AO15" i="63"/>
  <c r="K16" i="63"/>
  <c r="S16" i="63"/>
  <c r="AA16" i="63"/>
  <c r="AI16" i="63"/>
  <c r="AQ16" i="63"/>
  <c r="M17" i="63"/>
  <c r="U17" i="63"/>
  <c r="AC17" i="63"/>
  <c r="AK17" i="63"/>
  <c r="G18" i="63"/>
  <c r="O18" i="63"/>
  <c r="W18" i="63"/>
  <c r="AE18" i="63"/>
  <c r="AM18" i="63"/>
  <c r="I19" i="63"/>
  <c r="Q19" i="63"/>
  <c r="Y19" i="63"/>
  <c r="Y21" i="64"/>
  <c r="M23" i="64"/>
  <c r="AM24" i="64"/>
  <c r="AA26" i="64"/>
  <c r="U27" i="64"/>
  <c r="AP27" i="64"/>
  <c r="F15" i="64"/>
  <c r="F26" i="64"/>
  <c r="N4" i="63"/>
  <c r="W4" i="63"/>
  <c r="AF4" i="63"/>
  <c r="AO4" i="63"/>
  <c r="L5" i="63"/>
  <c r="V5" i="63"/>
  <c r="AD5" i="63"/>
  <c r="AL5" i="63"/>
  <c r="H6" i="63"/>
  <c r="P6" i="63"/>
  <c r="X6" i="63"/>
  <c r="AF6" i="63"/>
  <c r="AN6" i="63"/>
  <c r="J7" i="63"/>
  <c r="R7" i="63"/>
  <c r="Z7" i="63"/>
  <c r="AH7" i="63"/>
  <c r="AP7" i="63"/>
  <c r="L8" i="63"/>
  <c r="T8" i="63"/>
  <c r="AB8" i="63"/>
  <c r="AJ8" i="63"/>
  <c r="AR8" i="63"/>
  <c r="N9" i="63"/>
  <c r="V9" i="63"/>
  <c r="AD9" i="63"/>
  <c r="AL9" i="63"/>
  <c r="H10" i="63"/>
  <c r="P10" i="63"/>
  <c r="X10" i="63"/>
  <c r="AF10" i="63"/>
  <c r="AN10" i="63"/>
  <c r="J11" i="63"/>
  <c r="R11" i="63"/>
  <c r="Z11" i="63"/>
  <c r="AH11" i="63"/>
  <c r="AP11" i="63"/>
  <c r="L12" i="63"/>
  <c r="T12" i="63"/>
  <c r="AB12" i="63"/>
  <c r="AJ12" i="63"/>
  <c r="AR12" i="63"/>
  <c r="N13" i="63"/>
  <c r="V13" i="63"/>
  <c r="AD13" i="63"/>
  <c r="AL13" i="63"/>
  <c r="H14" i="63"/>
  <c r="P14" i="63"/>
  <c r="X14" i="63"/>
  <c r="AF14" i="63"/>
  <c r="AN14" i="63"/>
  <c r="J15" i="63"/>
  <c r="R15" i="63"/>
  <c r="AP15" i="63"/>
  <c r="AD17" i="63"/>
  <c r="V18" i="63"/>
  <c r="G19" i="63"/>
  <c r="X19" i="63"/>
  <c r="AJ19" i="63"/>
  <c r="G20" i="63"/>
  <c r="Q20" i="63"/>
  <c r="Z20" i="63"/>
  <c r="AH20" i="63"/>
  <c r="AP20" i="63"/>
  <c r="L21" i="63"/>
  <c r="T21" i="63"/>
  <c r="AB21" i="63"/>
  <c r="AJ21" i="63"/>
  <c r="AR21" i="63"/>
  <c r="N22" i="63"/>
  <c r="V22" i="63"/>
  <c r="AD22" i="63"/>
  <c r="AL22" i="63"/>
  <c r="H23" i="63"/>
  <c r="P23" i="63"/>
  <c r="X23" i="63"/>
  <c r="AF23" i="63"/>
  <c r="AN23" i="63"/>
  <c r="J24" i="63"/>
  <c r="R24" i="63"/>
  <c r="Z24" i="63"/>
  <c r="AH24" i="63"/>
  <c r="AP24" i="63"/>
  <c r="N26" i="63"/>
  <c r="V26" i="63"/>
  <c r="AD26" i="63"/>
  <c r="AL26" i="63"/>
  <c r="H27" i="63"/>
  <c r="P27" i="63"/>
  <c r="X27" i="63"/>
  <c r="AF27" i="63"/>
  <c r="AN27" i="63"/>
  <c r="F7" i="63"/>
  <c r="F15" i="63"/>
  <c r="F23" i="63"/>
  <c r="G3" i="67"/>
  <c r="O3" i="67"/>
  <c r="W3" i="67"/>
  <c r="AE3" i="67"/>
  <c r="AM3" i="67"/>
  <c r="I4" i="67"/>
  <c r="Q4" i="67"/>
  <c r="Y4" i="67"/>
  <c r="AG4" i="67"/>
  <c r="AO4" i="67"/>
  <c r="K5" i="67"/>
  <c r="S5" i="67"/>
  <c r="AA5" i="67"/>
  <c r="AI5" i="67"/>
  <c r="AQ5" i="67"/>
  <c r="M6" i="67"/>
  <c r="U6" i="67"/>
  <c r="AC6" i="67"/>
  <c r="AK6" i="67"/>
  <c r="G7" i="67"/>
  <c r="O7" i="67"/>
  <c r="L16" i="63"/>
  <c r="AL17" i="63"/>
  <c r="X18" i="63"/>
  <c r="H19" i="63"/>
  <c r="Z19" i="63"/>
  <c r="AK19" i="63"/>
  <c r="I20" i="63"/>
  <c r="R20" i="63"/>
  <c r="AA20" i="63"/>
  <c r="AI20" i="63"/>
  <c r="AQ20" i="63"/>
  <c r="M21" i="63"/>
  <c r="U21" i="63"/>
  <c r="AC21" i="63"/>
  <c r="AK21" i="63"/>
  <c r="G22" i="63"/>
  <c r="O22" i="63"/>
  <c r="W22" i="63"/>
  <c r="AE22" i="63"/>
  <c r="AM22" i="63"/>
  <c r="I23" i="63"/>
  <c r="Q23" i="63"/>
  <c r="Y23" i="63"/>
  <c r="AG23" i="63"/>
  <c r="AO23" i="63"/>
  <c r="K24" i="63"/>
  <c r="S24" i="63"/>
  <c r="AA24" i="63"/>
  <c r="AI24" i="63"/>
  <c r="AQ24" i="63"/>
  <c r="G26" i="63"/>
  <c r="O26" i="63"/>
  <c r="W26" i="63"/>
  <c r="AE26" i="63"/>
  <c r="AM26" i="63"/>
  <c r="I27" i="63"/>
  <c r="Q27" i="63"/>
  <c r="Y27" i="63"/>
  <c r="AG27" i="63"/>
  <c r="AO27" i="63"/>
  <c r="F8" i="63"/>
  <c r="F16" i="63"/>
  <c r="F24" i="63"/>
  <c r="H3" i="67"/>
  <c r="P3" i="67"/>
  <c r="X3" i="67"/>
  <c r="AF3" i="67"/>
  <c r="AN3" i="67"/>
  <c r="J4" i="67"/>
  <c r="R4" i="67"/>
  <c r="Z4" i="67"/>
  <c r="AH4" i="67"/>
  <c r="AP4" i="67"/>
  <c r="L5" i="67"/>
  <c r="T5" i="67"/>
  <c r="AB5" i="67"/>
  <c r="AJ5" i="67"/>
  <c r="AR5" i="67"/>
  <c r="N6" i="67"/>
  <c r="V6" i="67"/>
  <c r="AD6" i="67"/>
  <c r="AL6" i="67"/>
  <c r="H7" i="67"/>
  <c r="P7" i="67"/>
  <c r="X7" i="67"/>
  <c r="AF7" i="67"/>
  <c r="AN7" i="67"/>
  <c r="J8" i="67"/>
  <c r="T16" i="63"/>
  <c r="AR17" i="63"/>
  <c r="AC18" i="63"/>
  <c r="J19" i="63"/>
  <c r="AB19" i="63"/>
  <c r="AM19" i="63"/>
  <c r="J20" i="63"/>
  <c r="S20" i="63"/>
  <c r="AB20" i="63"/>
  <c r="AJ20" i="63"/>
  <c r="AR20" i="63"/>
  <c r="N21" i="63"/>
  <c r="V21" i="63"/>
  <c r="AD21" i="63"/>
  <c r="AL21" i="63"/>
  <c r="H22" i="63"/>
  <c r="P22" i="63"/>
  <c r="X22" i="63"/>
  <c r="AF22" i="63"/>
  <c r="AN22" i="63"/>
  <c r="J23" i="63"/>
  <c r="R23" i="63"/>
  <c r="Z23" i="63"/>
  <c r="AH23" i="63"/>
  <c r="AP23" i="63"/>
  <c r="L24" i="63"/>
  <c r="T24" i="63"/>
  <c r="AB24" i="63"/>
  <c r="AJ24" i="63"/>
  <c r="AR24" i="63"/>
  <c r="H26" i="63"/>
  <c r="P26" i="63"/>
  <c r="X26" i="63"/>
  <c r="AF26" i="63"/>
  <c r="AN26" i="63"/>
  <c r="J27" i="63"/>
  <c r="R27" i="63"/>
  <c r="Z27" i="63"/>
  <c r="AH27" i="63"/>
  <c r="AP27" i="63"/>
  <c r="F9" i="63"/>
  <c r="F17" i="63"/>
  <c r="I3" i="67"/>
  <c r="Q3" i="67"/>
  <c r="Y3" i="67"/>
  <c r="AG3" i="67"/>
  <c r="AO3" i="67"/>
  <c r="K4" i="67"/>
  <c r="S4" i="67"/>
  <c r="AA4" i="67"/>
  <c r="AI4" i="67"/>
  <c r="AQ4" i="67"/>
  <c r="M5" i="67"/>
  <c r="U5" i="67"/>
  <c r="AC5" i="67"/>
  <c r="AK5" i="67"/>
  <c r="G6" i="67"/>
  <c r="O6" i="67"/>
  <c r="W6" i="67"/>
  <c r="AE6" i="67"/>
  <c r="AM6" i="67"/>
  <c r="I7" i="67"/>
  <c r="Q7" i="67"/>
  <c r="Y7" i="67"/>
  <c r="AG7" i="67"/>
  <c r="AO7" i="67"/>
  <c r="K8" i="67"/>
  <c r="AB16" i="63"/>
  <c r="H18" i="63"/>
  <c r="AD18" i="63"/>
  <c r="O19" i="63"/>
  <c r="AC19" i="63"/>
  <c r="AN19" i="63"/>
  <c r="K20" i="63"/>
  <c r="T20" i="63"/>
  <c r="AC20" i="63"/>
  <c r="AK20" i="63"/>
  <c r="G21" i="63"/>
  <c r="O21" i="63"/>
  <c r="W21" i="63"/>
  <c r="AE21" i="63"/>
  <c r="AM21" i="63"/>
  <c r="I22" i="63"/>
  <c r="Q22" i="63"/>
  <c r="Y22" i="63"/>
  <c r="AG22" i="63"/>
  <c r="AO22" i="63"/>
  <c r="K23" i="63"/>
  <c r="S23" i="63"/>
  <c r="AA23" i="63"/>
  <c r="AI23" i="63"/>
  <c r="AQ23" i="63"/>
  <c r="M24" i="63"/>
  <c r="U24" i="63"/>
  <c r="AC24" i="63"/>
  <c r="AK24" i="63"/>
  <c r="I26" i="63"/>
  <c r="Q26" i="63"/>
  <c r="Y26" i="63"/>
  <c r="AG26" i="63"/>
  <c r="AO26" i="63"/>
  <c r="K27" i="63"/>
  <c r="S27" i="63"/>
  <c r="AA27" i="63"/>
  <c r="AI27" i="63"/>
  <c r="AQ27" i="63"/>
  <c r="F10" i="63"/>
  <c r="F18" i="63"/>
  <c r="F26" i="63"/>
  <c r="J3" i="67"/>
  <c r="R3" i="67"/>
  <c r="Z3" i="67"/>
  <c r="AH3" i="67"/>
  <c r="AP3" i="67"/>
  <c r="L4" i="67"/>
  <c r="T4" i="67"/>
  <c r="AB4" i="67"/>
  <c r="AJ4" i="67"/>
  <c r="AR4" i="67"/>
  <c r="N5" i="67"/>
  <c r="V5" i="67"/>
  <c r="AD5" i="67"/>
  <c r="AL5" i="67"/>
  <c r="H6" i="67"/>
  <c r="P6" i="67"/>
  <c r="X6" i="67"/>
  <c r="AF6" i="67"/>
  <c r="AN6" i="67"/>
  <c r="J7" i="67"/>
  <c r="R7" i="67"/>
  <c r="Z7" i="67"/>
  <c r="AH7" i="67"/>
  <c r="AP7" i="67"/>
  <c r="AJ16" i="63"/>
  <c r="M18" i="63"/>
  <c r="AF18" i="63"/>
  <c r="P19" i="63"/>
  <c r="AE19" i="63"/>
  <c r="AO19" i="63"/>
  <c r="L20" i="63"/>
  <c r="U20" i="63"/>
  <c r="AD20" i="63"/>
  <c r="AL20" i="63"/>
  <c r="H21" i="63"/>
  <c r="P21" i="63"/>
  <c r="X21" i="63"/>
  <c r="AF21" i="63"/>
  <c r="AN21" i="63"/>
  <c r="J22" i="63"/>
  <c r="R22" i="63"/>
  <c r="Z22" i="63"/>
  <c r="AH22" i="63"/>
  <c r="AP22" i="63"/>
  <c r="L23" i="63"/>
  <c r="T23" i="63"/>
  <c r="AB23" i="63"/>
  <c r="AJ23" i="63"/>
  <c r="AR23" i="63"/>
  <c r="N24" i="63"/>
  <c r="V24" i="63"/>
  <c r="AD24" i="63"/>
  <c r="AL24" i="63"/>
  <c r="J26" i="63"/>
  <c r="R26" i="63"/>
  <c r="Z26" i="63"/>
  <c r="AH26" i="63"/>
  <c r="AP26" i="63"/>
  <c r="L27" i="63"/>
  <c r="T27" i="63"/>
  <c r="AB27" i="63"/>
  <c r="AJ27" i="63"/>
  <c r="AR27" i="63"/>
  <c r="F11" i="63"/>
  <c r="F19" i="63"/>
  <c r="F27" i="63"/>
  <c r="K3" i="67"/>
  <c r="S3" i="67"/>
  <c r="AA3" i="67"/>
  <c r="AI3" i="67"/>
  <c r="AQ3" i="67"/>
  <c r="M4" i="67"/>
  <c r="U4" i="67"/>
  <c r="AC4" i="67"/>
  <c r="AK4" i="67"/>
  <c r="G5" i="67"/>
  <c r="O5" i="67"/>
  <c r="W5" i="67"/>
  <c r="AE5" i="67"/>
  <c r="AM5" i="67"/>
  <c r="I6" i="67"/>
  <c r="Q6" i="67"/>
  <c r="Y6" i="67"/>
  <c r="AG6" i="67"/>
  <c r="AO6" i="67"/>
  <c r="K7" i="67"/>
  <c r="S7" i="67"/>
  <c r="AA7" i="67"/>
  <c r="AI7" i="67"/>
  <c r="AQ7" i="67"/>
  <c r="M8" i="67"/>
  <c r="U8" i="67"/>
  <c r="AC8" i="67"/>
  <c r="AK8" i="67"/>
  <c r="G9" i="67"/>
  <c r="O9" i="67"/>
  <c r="AR16" i="63"/>
  <c r="N18" i="63"/>
  <c r="AK18" i="63"/>
  <c r="R19" i="63"/>
  <c r="AF19" i="63"/>
  <c r="AP19" i="63"/>
  <c r="M20" i="63"/>
  <c r="V20" i="63"/>
  <c r="AE20" i="63"/>
  <c r="AM20" i="63"/>
  <c r="I21" i="63"/>
  <c r="Q21" i="63"/>
  <c r="Y21" i="63"/>
  <c r="AG21" i="63"/>
  <c r="AO21" i="63"/>
  <c r="K22" i="63"/>
  <c r="S22" i="63"/>
  <c r="AA22" i="63"/>
  <c r="AI22" i="63"/>
  <c r="AQ22" i="63"/>
  <c r="M23" i="63"/>
  <c r="U23" i="63"/>
  <c r="AC23" i="63"/>
  <c r="AK23" i="63"/>
  <c r="G24" i="63"/>
  <c r="O24" i="63"/>
  <c r="W24" i="63"/>
  <c r="AE24" i="63"/>
  <c r="AM24" i="63"/>
  <c r="K26" i="63"/>
  <c r="S26" i="63"/>
  <c r="AA26" i="63"/>
  <c r="AI26" i="63"/>
  <c r="AQ26" i="63"/>
  <c r="M27" i="63"/>
  <c r="U27" i="63"/>
  <c r="AC27" i="63"/>
  <c r="AK27" i="63"/>
  <c r="F4" i="63"/>
  <c r="F12" i="63"/>
  <c r="F20" i="63"/>
  <c r="L3" i="67"/>
  <c r="T3" i="67"/>
  <c r="AB3" i="67"/>
  <c r="AH15" i="63"/>
  <c r="V17" i="63"/>
  <c r="U18" i="63"/>
  <c r="AN18" i="63"/>
  <c r="W19" i="63"/>
  <c r="AH19" i="63"/>
  <c r="AR19" i="63"/>
  <c r="O20" i="63"/>
  <c r="Y20" i="63"/>
  <c r="AG20" i="63"/>
  <c r="AO20" i="63"/>
  <c r="K21" i="63"/>
  <c r="S21" i="63"/>
  <c r="AA21" i="63"/>
  <c r="AI21" i="63"/>
  <c r="AQ21" i="63"/>
  <c r="M22" i="63"/>
  <c r="U22" i="63"/>
  <c r="AC22" i="63"/>
  <c r="AK22" i="63"/>
  <c r="G23" i="63"/>
  <c r="O23" i="63"/>
  <c r="W23" i="63"/>
  <c r="AE23" i="63"/>
  <c r="AM23" i="63"/>
  <c r="I24" i="63"/>
  <c r="Q24" i="63"/>
  <c r="Y24" i="63"/>
  <c r="AG24" i="63"/>
  <c r="AO24" i="63"/>
  <c r="M26" i="63"/>
  <c r="U26" i="63"/>
  <c r="AC26" i="63"/>
  <c r="AK26" i="63"/>
  <c r="G27" i="63"/>
  <c r="O27" i="63"/>
  <c r="W27" i="63"/>
  <c r="AE27" i="63"/>
  <c r="AM27" i="63"/>
  <c r="F6" i="63"/>
  <c r="F14" i="63"/>
  <c r="F22" i="63"/>
  <c r="N3" i="67"/>
  <c r="V3" i="67"/>
  <c r="AD3" i="67"/>
  <c r="AL3" i="67"/>
  <c r="H4" i="67"/>
  <c r="P4" i="67"/>
  <c r="X4" i="67"/>
  <c r="AF4" i="67"/>
  <c r="AN4" i="67"/>
  <c r="J5" i="67"/>
  <c r="R5" i="67"/>
  <c r="Z5" i="67"/>
  <c r="AH5" i="67"/>
  <c r="AP5" i="67"/>
  <c r="L6" i="67"/>
  <c r="T6" i="67"/>
  <c r="AB6" i="67"/>
  <c r="AJ6" i="67"/>
  <c r="AR6" i="67"/>
  <c r="N7" i="67"/>
  <c r="V7" i="67"/>
  <c r="AD7" i="67"/>
  <c r="AL7" i="67"/>
  <c r="H8" i="67"/>
  <c r="P8" i="67"/>
  <c r="X8" i="67"/>
  <c r="AF8" i="67"/>
  <c r="AN8" i="67"/>
  <c r="J9" i="67"/>
  <c r="R9" i="67"/>
  <c r="Z9" i="67"/>
  <c r="AH9" i="67"/>
  <c r="AP9" i="67"/>
  <c r="L10" i="67"/>
  <c r="T10" i="67"/>
  <c r="AB10" i="67"/>
  <c r="AJ10" i="67"/>
  <c r="AR10" i="67"/>
  <c r="P18" i="63"/>
  <c r="AN20" i="63"/>
  <c r="AB22" i="63"/>
  <c r="P24" i="63"/>
  <c r="AD27" i="63"/>
  <c r="U3" i="67"/>
  <c r="V4" i="67"/>
  <c r="P5" i="67"/>
  <c r="J6" i="67"/>
  <c r="AP6" i="67"/>
  <c r="AC7" i="67"/>
  <c r="L8" i="67"/>
  <c r="W8" i="67"/>
  <c r="AH8" i="67"/>
  <c r="AR8" i="67"/>
  <c r="Q9" i="67"/>
  <c r="AA9" i="67"/>
  <c r="AJ9" i="67"/>
  <c r="G10" i="67"/>
  <c r="P10" i="67"/>
  <c r="Y10" i="67"/>
  <c r="AH10" i="67"/>
  <c r="AQ10" i="67"/>
  <c r="N11" i="67"/>
  <c r="V11" i="67"/>
  <c r="AD11" i="67"/>
  <c r="AL11" i="67"/>
  <c r="AL11" i="149" s="1"/>
  <c r="H12" i="67"/>
  <c r="P12" i="67"/>
  <c r="X12" i="67"/>
  <c r="AF12" i="67"/>
  <c r="AN12" i="67"/>
  <c r="J13" i="67"/>
  <c r="R13" i="67"/>
  <c r="Z13" i="67"/>
  <c r="AH13" i="67"/>
  <c r="AP13" i="67"/>
  <c r="L14" i="67"/>
  <c r="T14" i="67"/>
  <c r="AB14" i="67"/>
  <c r="AJ14" i="67"/>
  <c r="AR14" i="67"/>
  <c r="N15" i="67"/>
  <c r="V15" i="67"/>
  <c r="AD15" i="67"/>
  <c r="AL15" i="67"/>
  <c r="AL15" i="149" s="1"/>
  <c r="H16" i="67"/>
  <c r="P16" i="67"/>
  <c r="X16" i="67"/>
  <c r="AF16" i="67"/>
  <c r="AN16" i="67"/>
  <c r="J17" i="67"/>
  <c r="R17" i="67"/>
  <c r="Z17" i="67"/>
  <c r="AH17" i="67"/>
  <c r="AP17" i="67"/>
  <c r="L18" i="67"/>
  <c r="T18" i="67"/>
  <c r="AB18" i="67"/>
  <c r="AJ18" i="67"/>
  <c r="AR18" i="67"/>
  <c r="N19" i="67"/>
  <c r="V19" i="67"/>
  <c r="AD19" i="67"/>
  <c r="AL19" i="67"/>
  <c r="H20" i="67"/>
  <c r="P20" i="67"/>
  <c r="X20" i="67"/>
  <c r="AF20" i="67"/>
  <c r="AL18" i="63"/>
  <c r="J21" i="63"/>
  <c r="AJ22" i="63"/>
  <c r="X24" i="63"/>
  <c r="L26" i="63"/>
  <c r="AL27" i="63"/>
  <c r="AC3" i="67"/>
  <c r="W4" i="67"/>
  <c r="Q5" i="67"/>
  <c r="K6" i="67"/>
  <c r="AQ6" i="67"/>
  <c r="AE7" i="67"/>
  <c r="N8" i="67"/>
  <c r="Y8" i="67"/>
  <c r="AI8" i="67"/>
  <c r="H9" i="67"/>
  <c r="S9" i="67"/>
  <c r="AB9" i="67"/>
  <c r="AK9" i="67"/>
  <c r="H10" i="67"/>
  <c r="Q10" i="67"/>
  <c r="Z10" i="67"/>
  <c r="AI10" i="67"/>
  <c r="G11" i="67"/>
  <c r="O11" i="67"/>
  <c r="W11" i="67"/>
  <c r="AE11" i="67"/>
  <c r="AM11" i="67"/>
  <c r="AM11" i="149" s="1"/>
  <c r="I12" i="67"/>
  <c r="Q12" i="67"/>
  <c r="Y12" i="67"/>
  <c r="AG12" i="67"/>
  <c r="AO12" i="67"/>
  <c r="K13" i="67"/>
  <c r="S13" i="67"/>
  <c r="AA13" i="67"/>
  <c r="AI13" i="67"/>
  <c r="AQ13" i="67"/>
  <c r="M14" i="67"/>
  <c r="U14" i="67"/>
  <c r="AC14" i="67"/>
  <c r="AK14" i="67"/>
  <c r="G15" i="67"/>
  <c r="O15" i="67"/>
  <c r="W15" i="67"/>
  <c r="AE15" i="67"/>
  <c r="AM15" i="67"/>
  <c r="AM15" i="149" s="1"/>
  <c r="I16" i="67"/>
  <c r="Q16" i="67"/>
  <c r="Y16" i="67"/>
  <c r="AG16" i="67"/>
  <c r="AO16" i="67"/>
  <c r="K17" i="67"/>
  <c r="S17" i="67"/>
  <c r="AA17" i="67"/>
  <c r="AI17" i="67"/>
  <c r="AQ17" i="67"/>
  <c r="M18" i="67"/>
  <c r="U18" i="67"/>
  <c r="AC18" i="67"/>
  <c r="AK18" i="67"/>
  <c r="G19" i="67"/>
  <c r="O19" i="67"/>
  <c r="W19" i="67"/>
  <c r="AE19" i="67"/>
  <c r="AM19" i="67"/>
  <c r="I20" i="67"/>
  <c r="Q20" i="67"/>
  <c r="Y20" i="67"/>
  <c r="AG20" i="67"/>
  <c r="AO20" i="67"/>
  <c r="K21" i="67"/>
  <c r="S21" i="67"/>
  <c r="AA21" i="67"/>
  <c r="AI21" i="67"/>
  <c r="AQ21" i="67"/>
  <c r="M22" i="67"/>
  <c r="U22" i="67"/>
  <c r="AC22" i="67"/>
  <c r="T19" i="63"/>
  <c r="R21" i="63"/>
  <c r="AR22" i="63"/>
  <c r="AF24" i="63"/>
  <c r="T26" i="63"/>
  <c r="F5" i="63"/>
  <c r="AJ3" i="67"/>
  <c r="AD4" i="67"/>
  <c r="X5" i="67"/>
  <c r="R6" i="67"/>
  <c r="L7" i="67"/>
  <c r="AJ7" i="67"/>
  <c r="O8" i="67"/>
  <c r="Z8" i="67"/>
  <c r="AJ8" i="67"/>
  <c r="I9" i="67"/>
  <c r="T9" i="67"/>
  <c r="AC9" i="67"/>
  <c r="AL9" i="67"/>
  <c r="I10" i="67"/>
  <c r="R10" i="67"/>
  <c r="AA10" i="67"/>
  <c r="AK10" i="67"/>
  <c r="H11" i="67"/>
  <c r="P11" i="67"/>
  <c r="X11" i="67"/>
  <c r="AF11" i="67"/>
  <c r="AN11" i="67"/>
  <c r="AN11" i="149" s="1"/>
  <c r="J12" i="67"/>
  <c r="R12" i="67"/>
  <c r="Z12" i="67"/>
  <c r="AH12" i="67"/>
  <c r="AP12" i="67"/>
  <c r="L13" i="67"/>
  <c r="T13" i="67"/>
  <c r="AB13" i="67"/>
  <c r="AJ13" i="67"/>
  <c r="AR13" i="67"/>
  <c r="N14" i="67"/>
  <c r="V14" i="67"/>
  <c r="AD14" i="67"/>
  <c r="AL14" i="67"/>
  <c r="H15" i="67"/>
  <c r="P15" i="67"/>
  <c r="X15" i="67"/>
  <c r="AF15" i="67"/>
  <c r="AN15" i="67"/>
  <c r="AN15" i="149" s="1"/>
  <c r="J16" i="67"/>
  <c r="R16" i="67"/>
  <c r="Z16" i="67"/>
  <c r="AH16" i="67"/>
  <c r="AP16" i="67"/>
  <c r="L17" i="67"/>
  <c r="T17" i="67"/>
  <c r="AB17" i="67"/>
  <c r="AJ17" i="67"/>
  <c r="AR17" i="67"/>
  <c r="N18" i="67"/>
  <c r="V18" i="67"/>
  <c r="AD18" i="67"/>
  <c r="AL18" i="67"/>
  <c r="H19" i="67"/>
  <c r="P19" i="67"/>
  <c r="X19" i="67"/>
  <c r="AF19" i="67"/>
  <c r="AN19" i="67"/>
  <c r="J20" i="67"/>
  <c r="R20" i="67"/>
  <c r="Z20" i="67"/>
  <c r="AH20" i="67"/>
  <c r="AP20" i="67"/>
  <c r="L21" i="67"/>
  <c r="T21" i="67"/>
  <c r="AB21" i="67"/>
  <c r="AJ21" i="67"/>
  <c r="AR21" i="67"/>
  <c r="N22" i="67"/>
  <c r="AG19" i="63"/>
  <c r="Z21" i="63"/>
  <c r="N23" i="63"/>
  <c r="AN24" i="63"/>
  <c r="AB26" i="63"/>
  <c r="F13" i="63"/>
  <c r="AK3" i="67"/>
  <c r="AE4" i="67"/>
  <c r="Y5" i="67"/>
  <c r="S6" i="67"/>
  <c r="M7" i="67"/>
  <c r="AK7" i="67"/>
  <c r="AK7" i="149" s="1"/>
  <c r="Q8" i="67"/>
  <c r="AA8" i="67"/>
  <c r="AL8" i="67"/>
  <c r="K9" i="67"/>
  <c r="U9" i="67"/>
  <c r="AD9" i="67"/>
  <c r="AM9" i="67"/>
  <c r="J10" i="67"/>
  <c r="S10" i="67"/>
  <c r="AC10" i="67"/>
  <c r="AL10" i="67"/>
  <c r="I11" i="67"/>
  <c r="Q11" i="67"/>
  <c r="Y11" i="67"/>
  <c r="AG11" i="67"/>
  <c r="AO11" i="67"/>
  <c r="AO11" i="149" s="1"/>
  <c r="K12" i="67"/>
  <c r="S12" i="67"/>
  <c r="AA12" i="67"/>
  <c r="AI12" i="67"/>
  <c r="AQ12" i="67"/>
  <c r="AQ12" i="149" s="1"/>
  <c r="M13" i="67"/>
  <c r="U13" i="67"/>
  <c r="AC13" i="67"/>
  <c r="AK13" i="67"/>
  <c r="G14" i="67"/>
  <c r="O14" i="67"/>
  <c r="W14" i="67"/>
  <c r="AE14" i="67"/>
  <c r="AM14" i="67"/>
  <c r="I15" i="67"/>
  <c r="Q15" i="67"/>
  <c r="Y15" i="67"/>
  <c r="AG15" i="67"/>
  <c r="AO15" i="67"/>
  <c r="AO15" i="149" s="1"/>
  <c r="K16" i="67"/>
  <c r="S16" i="67"/>
  <c r="AA16" i="67"/>
  <c r="AI16" i="67"/>
  <c r="AQ16" i="67"/>
  <c r="M17" i="67"/>
  <c r="U17" i="67"/>
  <c r="AC17" i="67"/>
  <c r="AK17" i="67"/>
  <c r="G18" i="67"/>
  <c r="O18" i="67"/>
  <c r="W18" i="67"/>
  <c r="AE18" i="67"/>
  <c r="AM18" i="67"/>
  <c r="I19" i="67"/>
  <c r="Q19" i="67"/>
  <c r="Y19" i="67"/>
  <c r="AG19" i="67"/>
  <c r="AO19" i="67"/>
  <c r="K20" i="67"/>
  <c r="S20" i="67"/>
  <c r="AA20" i="67"/>
  <c r="AI20" i="67"/>
  <c r="AQ20" i="67"/>
  <c r="M21" i="67"/>
  <c r="U21" i="67"/>
  <c r="AQ19" i="63"/>
  <c r="AH21" i="63"/>
  <c r="V23" i="63"/>
  <c r="AJ26" i="63"/>
  <c r="F21" i="63"/>
  <c r="AR3" i="67"/>
  <c r="AL4" i="67"/>
  <c r="AF5" i="67"/>
  <c r="Z6" i="67"/>
  <c r="T7" i="67"/>
  <c r="AM7" i="67"/>
  <c r="R8" i="67"/>
  <c r="AB8" i="67"/>
  <c r="AM8" i="67"/>
  <c r="L9" i="67"/>
  <c r="V9" i="67"/>
  <c r="AE9" i="67"/>
  <c r="AN9" i="67"/>
  <c r="K10" i="67"/>
  <c r="U10" i="67"/>
  <c r="AD10" i="67"/>
  <c r="AM10" i="67"/>
  <c r="J11" i="67"/>
  <c r="R11" i="67"/>
  <c r="Z11" i="67"/>
  <c r="AH11" i="67"/>
  <c r="AP11" i="67"/>
  <c r="AP11" i="149" s="1"/>
  <c r="L12" i="67"/>
  <c r="T12" i="67"/>
  <c r="AB12" i="67"/>
  <c r="AJ12" i="67"/>
  <c r="AR12" i="67"/>
  <c r="N13" i="67"/>
  <c r="V13" i="67"/>
  <c r="AD13" i="67"/>
  <c r="AL13" i="67"/>
  <c r="H14" i="67"/>
  <c r="P14" i="67"/>
  <c r="X14" i="67"/>
  <c r="AF14" i="67"/>
  <c r="AN14" i="67"/>
  <c r="J15" i="67"/>
  <c r="R15" i="67"/>
  <c r="Z15" i="67"/>
  <c r="AH15" i="67"/>
  <c r="AP15" i="67"/>
  <c r="AP15" i="149" s="1"/>
  <c r="L16" i="67"/>
  <c r="T16" i="67"/>
  <c r="AB16" i="67"/>
  <c r="AJ16" i="67"/>
  <c r="AR16" i="67"/>
  <c r="N17" i="67"/>
  <c r="V17" i="67"/>
  <c r="AD17" i="67"/>
  <c r="AL17" i="67"/>
  <c r="H18" i="67"/>
  <c r="P18" i="67"/>
  <c r="X18" i="67"/>
  <c r="AF18" i="67"/>
  <c r="AN18" i="67"/>
  <c r="J19" i="67"/>
  <c r="R19" i="67"/>
  <c r="Z19" i="67"/>
  <c r="AH19" i="67"/>
  <c r="AP19" i="67"/>
  <c r="L20" i="67"/>
  <c r="T20" i="67"/>
  <c r="AB20" i="67"/>
  <c r="AJ20" i="67"/>
  <c r="AR20" i="67"/>
  <c r="N21" i="67"/>
  <c r="V21" i="67"/>
  <c r="AD21" i="67"/>
  <c r="AL21" i="67"/>
  <c r="H22" i="67"/>
  <c r="P22" i="67"/>
  <c r="X22" i="67"/>
  <c r="AF22" i="67"/>
  <c r="AN22" i="67"/>
  <c r="J23" i="67"/>
  <c r="J23" i="149" s="1"/>
  <c r="N20" i="63"/>
  <c r="AP21" i="63"/>
  <c r="AD23" i="63"/>
  <c r="AR26" i="63"/>
  <c r="G4" i="67"/>
  <c r="AM4" i="67"/>
  <c r="AG5" i="67"/>
  <c r="AA6" i="67"/>
  <c r="U7" i="67"/>
  <c r="AR7" i="67"/>
  <c r="S8" i="67"/>
  <c r="AD8" i="67"/>
  <c r="AO8" i="67"/>
  <c r="M9" i="67"/>
  <c r="W9" i="67"/>
  <c r="AF9" i="67"/>
  <c r="AO9" i="67"/>
  <c r="M10" i="67"/>
  <c r="V10" i="67"/>
  <c r="AE10" i="67"/>
  <c r="AN10" i="67"/>
  <c r="K11" i="67"/>
  <c r="S11" i="67"/>
  <c r="AA11" i="67"/>
  <c r="AI11" i="67"/>
  <c r="AQ11" i="67"/>
  <c r="M12" i="67"/>
  <c r="U12" i="67"/>
  <c r="AC12" i="67"/>
  <c r="AK12" i="67"/>
  <c r="G13" i="67"/>
  <c r="O13" i="67"/>
  <c r="W13" i="67"/>
  <c r="AE13" i="67"/>
  <c r="AM13" i="67"/>
  <c r="I14" i="67"/>
  <c r="Q14" i="67"/>
  <c r="Y14" i="67"/>
  <c r="AG14" i="67"/>
  <c r="AO14" i="67"/>
  <c r="K15" i="67"/>
  <c r="S15" i="67"/>
  <c r="AA15" i="67"/>
  <c r="AI15" i="67"/>
  <c r="AI15" i="149" s="1"/>
  <c r="AQ15" i="67"/>
  <c r="M16" i="67"/>
  <c r="U16" i="67"/>
  <c r="AC16" i="67"/>
  <c r="AK16" i="67"/>
  <c r="G17" i="67"/>
  <c r="O17" i="67"/>
  <c r="W17" i="67"/>
  <c r="AE17" i="67"/>
  <c r="AM17" i="67"/>
  <c r="I18" i="67"/>
  <c r="Q18" i="67"/>
  <c r="Y18" i="67"/>
  <c r="AG18" i="67"/>
  <c r="AO18" i="67"/>
  <c r="K19" i="67"/>
  <c r="S19" i="67"/>
  <c r="AA19" i="67"/>
  <c r="AI19" i="67"/>
  <c r="AQ19" i="67"/>
  <c r="M20" i="67"/>
  <c r="U20" i="67"/>
  <c r="AC20" i="67"/>
  <c r="AK20" i="67"/>
  <c r="G21" i="67"/>
  <c r="O21" i="67"/>
  <c r="W21" i="67"/>
  <c r="AE21" i="67"/>
  <c r="AM21" i="67"/>
  <c r="I22" i="67"/>
  <c r="Q22" i="67"/>
  <c r="Y22" i="67"/>
  <c r="AG22" i="67"/>
  <c r="AO22" i="67"/>
  <c r="K23" i="67"/>
  <c r="S23" i="67"/>
  <c r="S23" i="149" s="1"/>
  <c r="AA23" i="67"/>
  <c r="AI23" i="67"/>
  <c r="AQ23" i="67"/>
  <c r="M24" i="67"/>
  <c r="Z15" i="63"/>
  <c r="N17" i="63"/>
  <c r="AF20" i="63"/>
  <c r="T22" i="63"/>
  <c r="H24" i="63"/>
  <c r="V27" i="63"/>
  <c r="M3" i="67"/>
  <c r="O4" i="67"/>
  <c r="I5" i="67"/>
  <c r="AO5" i="67"/>
  <c r="AI6" i="67"/>
  <c r="AB7" i="67"/>
  <c r="I8" i="67"/>
  <c r="V8" i="67"/>
  <c r="AG8" i="67"/>
  <c r="AQ8" i="67"/>
  <c r="P9" i="67"/>
  <c r="Y9" i="67"/>
  <c r="AI9" i="67"/>
  <c r="AR9" i="67"/>
  <c r="O10" i="67"/>
  <c r="X10" i="67"/>
  <c r="AG10" i="67"/>
  <c r="AP10" i="67"/>
  <c r="M11" i="67"/>
  <c r="U11" i="67"/>
  <c r="AC11" i="67"/>
  <c r="AK11" i="67"/>
  <c r="AK11" i="149" s="1"/>
  <c r="G12" i="67"/>
  <c r="O12" i="67"/>
  <c r="W12" i="67"/>
  <c r="AE12" i="67"/>
  <c r="AM12" i="67"/>
  <c r="I13" i="67"/>
  <c r="Q13" i="67"/>
  <c r="Y13" i="67"/>
  <c r="AG13" i="67"/>
  <c r="AO13" i="67"/>
  <c r="K14" i="67"/>
  <c r="S14" i="67"/>
  <c r="AA14" i="67"/>
  <c r="AI14" i="67"/>
  <c r="AQ14" i="67"/>
  <c r="M15" i="67"/>
  <c r="U15" i="67"/>
  <c r="AC15" i="67"/>
  <c r="AK15" i="67"/>
  <c r="AK15" i="149" s="1"/>
  <c r="G16" i="67"/>
  <c r="O16" i="67"/>
  <c r="W16" i="67"/>
  <c r="AE16" i="67"/>
  <c r="AM16" i="67"/>
  <c r="I17" i="67"/>
  <c r="Q17" i="67"/>
  <c r="Y17" i="67"/>
  <c r="AG17" i="67"/>
  <c r="AO17" i="67"/>
  <c r="K18" i="67"/>
  <c r="S18" i="67"/>
  <c r="AA18" i="67"/>
  <c r="AI18" i="67"/>
  <c r="AQ18" i="67"/>
  <c r="M19" i="67"/>
  <c r="U19" i="67"/>
  <c r="AC19" i="67"/>
  <c r="AK19" i="67"/>
  <c r="G20" i="67"/>
  <c r="O20" i="67"/>
  <c r="W20" i="67"/>
  <c r="AE20" i="67"/>
  <c r="AM20" i="67"/>
  <c r="I21" i="67"/>
  <c r="Q21" i="67"/>
  <c r="Y21" i="67"/>
  <c r="AG21" i="67"/>
  <c r="AO21" i="67"/>
  <c r="K22" i="67"/>
  <c r="S22" i="67"/>
  <c r="AA22" i="67"/>
  <c r="AI22" i="67"/>
  <c r="AL23" i="63"/>
  <c r="AH6" i="67"/>
  <c r="AG9" i="67"/>
  <c r="AB11" i="67"/>
  <c r="P13" i="67"/>
  <c r="AP14" i="67"/>
  <c r="AD16" i="67"/>
  <c r="R18" i="67"/>
  <c r="AR19" i="67"/>
  <c r="P21" i="67"/>
  <c r="AN21" i="67"/>
  <c r="V22" i="67"/>
  <c r="AK22" i="67"/>
  <c r="I23" i="67"/>
  <c r="I23" i="149" s="1"/>
  <c r="T23" i="67"/>
  <c r="T23" i="149" s="1"/>
  <c r="AC23" i="67"/>
  <c r="AL23" i="67"/>
  <c r="I24" i="67"/>
  <c r="R24" i="67"/>
  <c r="Z24" i="67"/>
  <c r="AH24" i="67"/>
  <c r="AP24" i="67"/>
  <c r="L25" i="67"/>
  <c r="T25" i="67"/>
  <c r="AB25" i="67"/>
  <c r="AJ25" i="67"/>
  <c r="AR25" i="67"/>
  <c r="N26" i="67"/>
  <c r="V26" i="67"/>
  <c r="AD26" i="67"/>
  <c r="AL26" i="67"/>
  <c r="H27" i="67"/>
  <c r="P27" i="67"/>
  <c r="X27" i="67"/>
  <c r="AF27" i="67"/>
  <c r="AN27" i="67"/>
  <c r="F7" i="67"/>
  <c r="F15" i="67"/>
  <c r="W7" i="67"/>
  <c r="AQ9" i="67"/>
  <c r="AJ11" i="67"/>
  <c r="AJ11" i="149" s="1"/>
  <c r="X13" i="67"/>
  <c r="L15" i="67"/>
  <c r="AL16" i="67"/>
  <c r="Z18" i="67"/>
  <c r="N20" i="67"/>
  <c r="R21" i="67"/>
  <c r="AP21" i="67"/>
  <c r="W22" i="67"/>
  <c r="AL22" i="67"/>
  <c r="L23" i="67"/>
  <c r="U23" i="67"/>
  <c r="AD23" i="67"/>
  <c r="AM23" i="67"/>
  <c r="AM23" i="149" s="1"/>
  <c r="J24" i="67"/>
  <c r="S24" i="67"/>
  <c r="AA24" i="67"/>
  <c r="AI24" i="67"/>
  <c r="AQ24" i="67"/>
  <c r="M25" i="67"/>
  <c r="U25" i="67"/>
  <c r="AC25" i="67"/>
  <c r="AK25" i="67"/>
  <c r="G26" i="67"/>
  <c r="O26" i="67"/>
  <c r="W26" i="67"/>
  <c r="AE26" i="67"/>
  <c r="AM26" i="67"/>
  <c r="I27" i="67"/>
  <c r="Q27" i="67"/>
  <c r="Y27" i="67"/>
  <c r="AG27" i="67"/>
  <c r="AO27" i="67"/>
  <c r="F8" i="67"/>
  <c r="F16" i="67"/>
  <c r="F25" i="67"/>
  <c r="F26" i="67"/>
  <c r="N27" i="63"/>
  <c r="G8" i="67"/>
  <c r="N10" i="67"/>
  <c r="AR11" i="67"/>
  <c r="AR11" i="149" s="1"/>
  <c r="AF13" i="67"/>
  <c r="T15" i="67"/>
  <c r="H17" i="67"/>
  <c r="AH18" i="67"/>
  <c r="V20" i="67"/>
  <c r="X21" i="67"/>
  <c r="G22" i="67"/>
  <c r="Z22" i="67"/>
  <c r="AM22" i="67"/>
  <c r="M23" i="67"/>
  <c r="V23" i="67"/>
  <c r="AE23" i="67"/>
  <c r="AE23" i="149" s="1"/>
  <c r="AN23" i="67"/>
  <c r="AN23" i="149" s="1"/>
  <c r="K24" i="67"/>
  <c r="T24" i="67"/>
  <c r="AB24" i="67"/>
  <c r="AJ24" i="67"/>
  <c r="AR24" i="67"/>
  <c r="N25" i="67"/>
  <c r="V25" i="67"/>
  <c r="AD25" i="67"/>
  <c r="AL25" i="67"/>
  <c r="H26" i="67"/>
  <c r="P26" i="67"/>
  <c r="X26" i="67"/>
  <c r="AF26" i="67"/>
  <c r="AN26" i="67"/>
  <c r="J27" i="67"/>
  <c r="R27" i="67"/>
  <c r="Z27" i="67"/>
  <c r="AH27" i="67"/>
  <c r="AP27" i="67"/>
  <c r="F9" i="67"/>
  <c r="F18" i="67"/>
  <c r="T8" i="67"/>
  <c r="W10" i="67"/>
  <c r="N12" i="67"/>
  <c r="AN13" i="67"/>
  <c r="AB15" i="67"/>
  <c r="P17" i="67"/>
  <c r="AP18" i="67"/>
  <c r="AD20" i="67"/>
  <c r="Z21" i="67"/>
  <c r="J22" i="67"/>
  <c r="AB22" i="67"/>
  <c r="AP22" i="67"/>
  <c r="N23" i="67"/>
  <c r="N23" i="149" s="1"/>
  <c r="W23" i="67"/>
  <c r="W23" i="149" s="1"/>
  <c r="AF23" i="67"/>
  <c r="AF23" i="149" s="1"/>
  <c r="AO23" i="67"/>
  <c r="AO23" i="149" s="1"/>
  <c r="L24" i="67"/>
  <c r="U24" i="67"/>
  <c r="AC24" i="67"/>
  <c r="AK24" i="67"/>
  <c r="G25" i="67"/>
  <c r="O25" i="67"/>
  <c r="W25" i="67"/>
  <c r="AE25" i="67"/>
  <c r="AM25" i="67"/>
  <c r="I26" i="67"/>
  <c r="Q26" i="67"/>
  <c r="Y26" i="67"/>
  <c r="AG26" i="67"/>
  <c r="AO26" i="67"/>
  <c r="K27" i="67"/>
  <c r="S27" i="67"/>
  <c r="AA27" i="67"/>
  <c r="AI27" i="67"/>
  <c r="AQ27" i="67"/>
  <c r="F10" i="67"/>
  <c r="F19" i="67"/>
  <c r="F27" i="67"/>
  <c r="AE8" i="67"/>
  <c r="AF10" i="67"/>
  <c r="V12" i="67"/>
  <c r="J14" i="67"/>
  <c r="AJ15" i="67"/>
  <c r="AJ15" i="149" s="1"/>
  <c r="X17" i="67"/>
  <c r="L19" i="67"/>
  <c r="AL20" i="67"/>
  <c r="AC21" i="67"/>
  <c r="L22" i="67"/>
  <c r="AD22" i="67"/>
  <c r="AQ22" i="67"/>
  <c r="O23" i="67"/>
  <c r="O23" i="149" s="1"/>
  <c r="X23" i="67"/>
  <c r="X23" i="149" s="1"/>
  <c r="AG23" i="67"/>
  <c r="AG23" i="149" s="1"/>
  <c r="AP23" i="67"/>
  <c r="AP23" i="149" s="1"/>
  <c r="N24" i="67"/>
  <c r="V24" i="67"/>
  <c r="AD24" i="67"/>
  <c r="AL24" i="67"/>
  <c r="H25" i="67"/>
  <c r="P25" i="67"/>
  <c r="X25" i="67"/>
  <c r="AF25" i="67"/>
  <c r="AN25" i="67"/>
  <c r="J26" i="67"/>
  <c r="R26" i="67"/>
  <c r="Z26" i="67"/>
  <c r="AH26" i="67"/>
  <c r="AP26" i="67"/>
  <c r="L27" i="67"/>
  <c r="T27" i="67"/>
  <c r="AB27" i="67"/>
  <c r="AJ27" i="67"/>
  <c r="AR27" i="67"/>
  <c r="F11" i="67"/>
  <c r="F20" i="67"/>
  <c r="F3" i="67"/>
  <c r="N4" i="67"/>
  <c r="AP8" i="67"/>
  <c r="AO10" i="67"/>
  <c r="AD12" i="67"/>
  <c r="R14" i="67"/>
  <c r="AR15" i="67"/>
  <c r="AR15" i="149" s="1"/>
  <c r="AF17" i="67"/>
  <c r="T19" i="67"/>
  <c r="AN20" i="67"/>
  <c r="AF21" i="67"/>
  <c r="O22" i="67"/>
  <c r="AE22" i="67"/>
  <c r="AR22" i="67"/>
  <c r="P23" i="67"/>
  <c r="P23" i="149" s="1"/>
  <c r="Y23" i="67"/>
  <c r="AH23" i="67"/>
  <c r="AR23" i="67"/>
  <c r="O24" i="67"/>
  <c r="W24" i="67"/>
  <c r="AE24" i="67"/>
  <c r="AM24" i="67"/>
  <c r="I25" i="67"/>
  <c r="Q25" i="67"/>
  <c r="Y25" i="67"/>
  <c r="AG25" i="67"/>
  <c r="AO25" i="67"/>
  <c r="K26" i="67"/>
  <c r="S26" i="67"/>
  <c r="AA26" i="67"/>
  <c r="AI26" i="67"/>
  <c r="AQ26" i="67"/>
  <c r="M27" i="67"/>
  <c r="U27" i="67"/>
  <c r="AC27" i="67"/>
  <c r="AK27" i="67"/>
  <c r="F4" i="67"/>
  <c r="F12" i="67"/>
  <c r="F21" i="67"/>
  <c r="W20" i="63"/>
  <c r="H5" i="67"/>
  <c r="N9" i="67"/>
  <c r="L11" i="67"/>
  <c r="AL12" i="67"/>
  <c r="AL12" i="149" s="1"/>
  <c r="Z14" i="67"/>
  <c r="N16" i="67"/>
  <c r="AN17" i="67"/>
  <c r="AB19" i="67"/>
  <c r="H21" i="67"/>
  <c r="AH21" i="67"/>
  <c r="R22" i="67"/>
  <c r="AH22" i="67"/>
  <c r="G23" i="67"/>
  <c r="Q23" i="67"/>
  <c r="Q23" i="149" s="1"/>
  <c r="Z23" i="67"/>
  <c r="AJ23" i="67"/>
  <c r="G24" i="67"/>
  <c r="P24" i="67"/>
  <c r="X24" i="67"/>
  <c r="AF24" i="67"/>
  <c r="AN24" i="67"/>
  <c r="J25" i="67"/>
  <c r="R25" i="67"/>
  <c r="Z25" i="67"/>
  <c r="AH25" i="67"/>
  <c r="AP25" i="67"/>
  <c r="L26" i="67"/>
  <c r="T26" i="67"/>
  <c r="AB26" i="67"/>
  <c r="AJ26" i="67"/>
  <c r="AR26" i="67"/>
  <c r="N27" i="67"/>
  <c r="V27" i="67"/>
  <c r="AD27" i="67"/>
  <c r="AL27" i="67"/>
  <c r="F5" i="67"/>
  <c r="F13" i="67"/>
  <c r="F22" i="67"/>
  <c r="L22" i="63"/>
  <c r="AN5" i="67"/>
  <c r="X9" i="67"/>
  <c r="T11" i="67"/>
  <c r="H13" i="67"/>
  <c r="AH14" i="67"/>
  <c r="V16" i="67"/>
  <c r="J18" i="67"/>
  <c r="AJ19" i="67"/>
  <c r="J21" i="67"/>
  <c r="AK21" i="67"/>
  <c r="T22" i="67"/>
  <c r="AJ22" i="67"/>
  <c r="H23" i="67"/>
  <c r="H23" i="149" s="1"/>
  <c r="R23" i="67"/>
  <c r="AB23" i="67"/>
  <c r="AK23" i="67"/>
  <c r="AK23" i="149" s="1"/>
  <c r="H24" i="67"/>
  <c r="Q24" i="67"/>
  <c r="Y24" i="67"/>
  <c r="AG24" i="67"/>
  <c r="AO24" i="67"/>
  <c r="K25" i="67"/>
  <c r="S25" i="67"/>
  <c r="AA25" i="67"/>
  <c r="AI25" i="67"/>
  <c r="AQ25" i="67"/>
  <c r="M26" i="67"/>
  <c r="U26" i="67"/>
  <c r="AC26" i="67"/>
  <c r="AK26" i="67"/>
  <c r="G27" i="67"/>
  <c r="O27" i="67"/>
  <c r="W27" i="67"/>
  <c r="AE27" i="67"/>
  <c r="AM27" i="67"/>
  <c r="F6" i="67"/>
  <c r="F14" i="67"/>
  <c r="F23" i="67"/>
  <c r="F24" i="67"/>
  <c r="I3" i="63"/>
  <c r="AI3" i="63"/>
  <c r="AB3" i="63"/>
  <c r="AD3" i="63"/>
  <c r="AF3" i="63"/>
  <c r="V3" i="64"/>
  <c r="S3" i="64"/>
  <c r="U3" i="64"/>
  <c r="X3" i="64"/>
  <c r="Z3" i="64"/>
  <c r="Q3" i="63"/>
  <c r="AR3" i="63"/>
  <c r="AK3" i="63"/>
  <c r="AM3" i="63"/>
  <c r="AP3" i="63"/>
  <c r="AD3" i="64"/>
  <c r="AB3" i="64"/>
  <c r="AE3" i="64"/>
  <c r="AG3" i="64"/>
  <c r="AI3" i="64"/>
  <c r="Y3" i="63"/>
  <c r="H3" i="63"/>
  <c r="K3" i="63"/>
  <c r="M3" i="63"/>
  <c r="O3" i="63"/>
  <c r="AL3" i="64"/>
  <c r="AK3" i="64"/>
  <c r="AN3" i="64"/>
  <c r="AP3" i="64"/>
  <c r="AR3" i="64"/>
  <c r="AG3" i="63"/>
  <c r="R3" i="63"/>
  <c r="T3" i="63"/>
  <c r="V3" i="63"/>
  <c r="X3" i="63"/>
  <c r="I3" i="64"/>
  <c r="K3" i="64"/>
  <c r="M3" i="64"/>
  <c r="G3" i="64"/>
  <c r="H3" i="64"/>
  <c r="AO3" i="63"/>
  <c r="AA3" i="63"/>
  <c r="AC3" i="63"/>
  <c r="AE3" i="63"/>
  <c r="AH3" i="63"/>
  <c r="R3" i="64"/>
  <c r="T3" i="64"/>
  <c r="W3" i="64"/>
  <c r="P3" i="64"/>
  <c r="Q3" i="64"/>
  <c r="G3" i="63"/>
  <c r="AJ3" i="63"/>
  <c r="AL3" i="63"/>
  <c r="AN3" i="63"/>
  <c r="AQ3" i="63"/>
  <c r="AA3" i="64"/>
  <c r="AC3" i="64"/>
  <c r="AF3" i="64"/>
  <c r="Y3" i="64"/>
  <c r="F3" i="64"/>
  <c r="P3" i="63"/>
  <c r="J3" i="63"/>
  <c r="L3" i="63"/>
  <c r="N3" i="63"/>
  <c r="F3" i="63"/>
  <c r="AJ3" i="64"/>
  <c r="AM3" i="64"/>
  <c r="AO3" i="64"/>
  <c r="AH3" i="64"/>
  <c r="Z3" i="63"/>
  <c r="S3" i="63"/>
  <c r="U3" i="63"/>
  <c r="W3" i="63"/>
  <c r="N3" i="64"/>
  <c r="J3" i="64"/>
  <c r="L3" i="64"/>
  <c r="O3" i="64"/>
  <c r="AQ3" i="64"/>
  <c r="P34" i="143"/>
  <c r="M25" i="63" s="1"/>
  <c r="X34" i="143"/>
  <c r="U25" i="63" s="1"/>
  <c r="AF34" i="143"/>
  <c r="AC25" i="63" s="1"/>
  <c r="AN34" i="143"/>
  <c r="AK25" i="63" s="1"/>
  <c r="AP34" i="143"/>
  <c r="AM25" i="63" s="1"/>
  <c r="Q34" i="143"/>
  <c r="N25" i="63" s="1"/>
  <c r="Y34" i="143"/>
  <c r="V25" i="63" s="1"/>
  <c r="AG34" i="143"/>
  <c r="AD25" i="63" s="1"/>
  <c r="AO34" i="143"/>
  <c r="AL25" i="63" s="1"/>
  <c r="K34" i="143"/>
  <c r="H25" i="63" s="1"/>
  <c r="S34" i="143"/>
  <c r="P25" i="63" s="1"/>
  <c r="AA34" i="143"/>
  <c r="X25" i="63" s="1"/>
  <c r="AI34" i="143"/>
  <c r="AF25" i="63" s="1"/>
  <c r="AQ34" i="143"/>
  <c r="AN25" i="63" s="1"/>
  <c r="AH34" i="143"/>
  <c r="AE25" i="63" s="1"/>
  <c r="L34" i="143"/>
  <c r="I25" i="63" s="1"/>
  <c r="T34" i="143"/>
  <c r="Q25" i="63" s="1"/>
  <c r="AB34" i="143"/>
  <c r="Y25" i="63" s="1"/>
  <c r="AJ34" i="143"/>
  <c r="AG25" i="63" s="1"/>
  <c r="AR34" i="143"/>
  <c r="AO25" i="63" s="1"/>
  <c r="I34" i="143"/>
  <c r="F25" i="63" s="1"/>
  <c r="N34" i="143"/>
  <c r="K25" i="63" s="1"/>
  <c r="V34" i="143"/>
  <c r="S25" i="63" s="1"/>
  <c r="AL34" i="143"/>
  <c r="AI25" i="63" s="1"/>
  <c r="R34" i="143"/>
  <c r="O25" i="63" s="1"/>
  <c r="M34" i="143"/>
  <c r="J25" i="63" s="1"/>
  <c r="U34" i="143"/>
  <c r="R25" i="63" s="1"/>
  <c r="AC34" i="143"/>
  <c r="Z25" i="63" s="1"/>
  <c r="AK34" i="143"/>
  <c r="AH25" i="63" s="1"/>
  <c r="AS34" i="143"/>
  <c r="AP25" i="63" s="1"/>
  <c r="AD34" i="143"/>
  <c r="AA25" i="63" s="1"/>
  <c r="AT34" i="143"/>
  <c r="AQ25" i="63" s="1"/>
  <c r="Z34" i="143"/>
  <c r="W25" i="63" s="1"/>
  <c r="J34" i="143"/>
  <c r="G25" i="63" s="1"/>
  <c r="O34" i="143"/>
  <c r="L25" i="63" s="1"/>
  <c r="W34" i="143"/>
  <c r="T25" i="63" s="1"/>
  <c r="AE34" i="143"/>
  <c r="AB25" i="63" s="1"/>
  <c r="AM34" i="143"/>
  <c r="AJ25" i="63" s="1"/>
  <c r="AU34" i="143"/>
  <c r="AR25" i="63" s="1"/>
  <c r="N37" i="143"/>
  <c r="K12" i="64" s="1"/>
  <c r="V37" i="143"/>
  <c r="S12" i="64" s="1"/>
  <c r="AL37" i="143"/>
  <c r="AI12" i="64" s="1"/>
  <c r="X37" i="143"/>
  <c r="U12" i="64" s="1"/>
  <c r="O37" i="143"/>
  <c r="L12" i="64" s="1"/>
  <c r="W37" i="143"/>
  <c r="T12" i="64" s="1"/>
  <c r="AE37" i="143"/>
  <c r="AB12" i="64" s="1"/>
  <c r="AM37" i="143"/>
  <c r="AJ12" i="64" s="1"/>
  <c r="AU37" i="143"/>
  <c r="AR12" i="64" s="1"/>
  <c r="I37" i="143"/>
  <c r="F12" i="64" s="1"/>
  <c r="Q37" i="143"/>
  <c r="N12" i="64" s="1"/>
  <c r="Y37" i="143"/>
  <c r="V12" i="64" s="1"/>
  <c r="AG37" i="143"/>
  <c r="AD12" i="64" s="1"/>
  <c r="AO37" i="143"/>
  <c r="AL12" i="64" s="1"/>
  <c r="AF37" i="143"/>
  <c r="AC12" i="64" s="1"/>
  <c r="J37" i="143"/>
  <c r="G12" i="64" s="1"/>
  <c r="R37" i="143"/>
  <c r="O12" i="64" s="1"/>
  <c r="Z37" i="143"/>
  <c r="W12" i="64" s="1"/>
  <c r="AH37" i="143"/>
  <c r="AE12" i="64" s="1"/>
  <c r="AP37" i="143"/>
  <c r="AM12" i="64" s="1"/>
  <c r="T37" i="143"/>
  <c r="Q12" i="64" s="1"/>
  <c r="AJ37" i="143"/>
  <c r="AG12" i="64" s="1"/>
  <c r="AT37" i="143"/>
  <c r="AQ12" i="64" s="1"/>
  <c r="AN37" i="143"/>
  <c r="AK12" i="64" s="1"/>
  <c r="K37" i="143"/>
  <c r="H12" i="64" s="1"/>
  <c r="S37" i="143"/>
  <c r="P12" i="64" s="1"/>
  <c r="AA37" i="143"/>
  <c r="X12" i="64" s="1"/>
  <c r="AI37" i="143"/>
  <c r="AF12" i="64" s="1"/>
  <c r="AQ37" i="143"/>
  <c r="AN12" i="64" s="1"/>
  <c r="L37" i="143"/>
  <c r="I12" i="64" s="1"/>
  <c r="AB37" i="143"/>
  <c r="Y12" i="64" s="1"/>
  <c r="AR37" i="143"/>
  <c r="AO12" i="64" s="1"/>
  <c r="P37" i="143"/>
  <c r="M12" i="64" s="1"/>
  <c r="AD37" i="143"/>
  <c r="AA12" i="64" s="1"/>
  <c r="M37" i="143"/>
  <c r="J12" i="64" s="1"/>
  <c r="U37" i="143"/>
  <c r="R12" i="64" s="1"/>
  <c r="AC37" i="143"/>
  <c r="Z12" i="64" s="1"/>
  <c r="AK37" i="143"/>
  <c r="AH12" i="64" s="1"/>
  <c r="AS37" i="143"/>
  <c r="AP12" i="64" s="1"/>
  <c r="B11" i="146"/>
  <c r="B22" i="146"/>
  <c r="B31" i="146"/>
  <c r="B21" i="146"/>
  <c r="B12" i="146"/>
  <c r="B23" i="146"/>
  <c r="B28" i="146"/>
  <c r="B10" i="146"/>
  <c r="B13" i="146"/>
  <c r="B24" i="146"/>
  <c r="B14" i="146"/>
  <c r="B25" i="146"/>
  <c r="B30" i="146"/>
  <c r="B17" i="146"/>
  <c r="B26" i="146"/>
  <c r="B20" i="146"/>
  <c r="B18" i="146"/>
  <c r="B27" i="146"/>
  <c r="B9" i="146"/>
  <c r="H19" i="144"/>
  <c r="H81" i="144" s="1"/>
  <c r="H53" i="146" s="1"/>
  <c r="B15" i="149"/>
  <c r="H12" i="144"/>
  <c r="E12" i="144" s="1"/>
  <c r="E74" i="144" s="1"/>
  <c r="B11" i="149"/>
  <c r="B7" i="67"/>
  <c r="B23" i="67"/>
  <c r="C23" i="67" s="1"/>
  <c r="B22" i="67"/>
  <c r="B14" i="67"/>
  <c r="B6" i="67"/>
  <c r="B21" i="67"/>
  <c r="B13" i="67"/>
  <c r="B5" i="67"/>
  <c r="C5" i="67" s="1"/>
  <c r="B3" i="67"/>
  <c r="B20" i="67"/>
  <c r="B12" i="67"/>
  <c r="B4" i="67"/>
  <c r="C4" i="67" s="1"/>
  <c r="B27" i="67"/>
  <c r="B19" i="67"/>
  <c r="AH23" i="149"/>
  <c r="B9" i="65"/>
  <c r="B17" i="65"/>
  <c r="C17" i="65" s="1"/>
  <c r="B25" i="65"/>
  <c r="B8" i="64"/>
  <c r="B16" i="64"/>
  <c r="B24" i="64"/>
  <c r="B7" i="63"/>
  <c r="B15" i="63"/>
  <c r="B23" i="63"/>
  <c r="B10" i="65"/>
  <c r="B18" i="65"/>
  <c r="B26" i="65"/>
  <c r="B9" i="64"/>
  <c r="B17" i="64"/>
  <c r="B25" i="64"/>
  <c r="B8" i="63"/>
  <c r="B16" i="63"/>
  <c r="C16" i="63" s="1"/>
  <c r="B24" i="63"/>
  <c r="B27" i="63"/>
  <c r="B11" i="65"/>
  <c r="B19" i="65"/>
  <c r="B27" i="65"/>
  <c r="B10" i="64"/>
  <c r="B18" i="64"/>
  <c r="B26" i="64"/>
  <c r="C26" i="64" s="1"/>
  <c r="B9" i="63"/>
  <c r="B17" i="63"/>
  <c r="B25" i="63"/>
  <c r="C25" i="63" s="1"/>
  <c r="B4" i="65"/>
  <c r="B12" i="65"/>
  <c r="C12" i="65" s="1"/>
  <c r="B20" i="65"/>
  <c r="B11" i="64"/>
  <c r="C11" i="64" s="1"/>
  <c r="B19" i="64"/>
  <c r="C19" i="64" s="1"/>
  <c r="B27" i="64"/>
  <c r="B10" i="63"/>
  <c r="B18" i="63"/>
  <c r="B26" i="63"/>
  <c r="C26" i="63" s="1"/>
  <c r="B5" i="65"/>
  <c r="B13" i="65"/>
  <c r="B21" i="65"/>
  <c r="B4" i="64"/>
  <c r="B12" i="64"/>
  <c r="C12" i="64" s="1"/>
  <c r="B20" i="64"/>
  <c r="B3" i="64"/>
  <c r="C3" i="64" s="1"/>
  <c r="B11" i="63"/>
  <c r="C11" i="63" s="1"/>
  <c r="B19" i="63"/>
  <c r="B6" i="65"/>
  <c r="B14" i="65"/>
  <c r="B22" i="65"/>
  <c r="B5" i="64"/>
  <c r="C5" i="64" s="1"/>
  <c r="B13" i="64"/>
  <c r="B21" i="64"/>
  <c r="B4" i="63"/>
  <c r="C4" i="63" s="1"/>
  <c r="B12" i="63"/>
  <c r="C12" i="63" s="1"/>
  <c r="B20" i="63"/>
  <c r="B3" i="63"/>
  <c r="C3" i="63" s="1"/>
  <c r="B7" i="65"/>
  <c r="B15" i="65"/>
  <c r="B23" i="65"/>
  <c r="B6" i="64"/>
  <c r="B14" i="64"/>
  <c r="B22" i="64"/>
  <c r="B5" i="63"/>
  <c r="B13" i="63"/>
  <c r="B21" i="63"/>
  <c r="B8" i="65"/>
  <c r="B16" i="65"/>
  <c r="B24" i="65"/>
  <c r="B7" i="64"/>
  <c r="B15" i="64"/>
  <c r="B23" i="64"/>
  <c r="B6" i="63"/>
  <c r="B14" i="63"/>
  <c r="B22" i="63"/>
  <c r="AQ11" i="149"/>
  <c r="AI11" i="149"/>
  <c r="B26" i="67"/>
  <c r="C26" i="67" s="1"/>
  <c r="B18" i="67"/>
  <c r="B10" i="67"/>
  <c r="Y23" i="149"/>
  <c r="H20" i="152"/>
  <c r="AQ15" i="149"/>
  <c r="B25" i="67"/>
  <c r="C25" i="67" s="1"/>
  <c r="B17" i="67"/>
  <c r="C17" i="67" s="1"/>
  <c r="B9" i="67"/>
  <c r="W20" i="152"/>
  <c r="B24" i="67"/>
  <c r="B16" i="67"/>
  <c r="C16" i="67" s="1"/>
  <c r="B8" i="67"/>
  <c r="C23" i="149"/>
  <c r="B18" i="149" l="1"/>
  <c r="C18" i="67"/>
  <c r="B23" i="151"/>
  <c r="C23" i="64"/>
  <c r="B5" i="150"/>
  <c r="C5" i="63"/>
  <c r="B20" i="150"/>
  <c r="C20" i="63"/>
  <c r="C20" i="150" s="1"/>
  <c r="B6" i="152"/>
  <c r="C6" i="65"/>
  <c r="B13" i="152"/>
  <c r="C13" i="65"/>
  <c r="B3" i="152"/>
  <c r="C3" i="65"/>
  <c r="B18" i="151"/>
  <c r="C18" i="64"/>
  <c r="C18" i="151" s="1"/>
  <c r="B8" i="150"/>
  <c r="C8" i="63"/>
  <c r="B15" i="150"/>
  <c r="C15" i="63"/>
  <c r="B20" i="149"/>
  <c r="C20" i="67"/>
  <c r="B14" i="149"/>
  <c r="C14" i="67"/>
  <c r="C14" i="149" s="1"/>
  <c r="B15" i="151"/>
  <c r="C15" i="64"/>
  <c r="B22" i="151"/>
  <c r="C22" i="64"/>
  <c r="B19" i="150"/>
  <c r="C19" i="63"/>
  <c r="B5" i="152"/>
  <c r="C5" i="65"/>
  <c r="C5" i="152" s="1"/>
  <c r="Q20" i="152"/>
  <c r="C20" i="65"/>
  <c r="C20" i="152" s="1"/>
  <c r="B10" i="151"/>
  <c r="C10" i="64"/>
  <c r="B25" i="151"/>
  <c r="C25" i="64"/>
  <c r="B7" i="150"/>
  <c r="C7" i="63"/>
  <c r="C7" i="150" s="1"/>
  <c r="AM3" i="149"/>
  <c r="C3" i="67"/>
  <c r="B22" i="149"/>
  <c r="C22" i="67"/>
  <c r="B7" i="151"/>
  <c r="C7" i="64"/>
  <c r="B14" i="151"/>
  <c r="C14" i="64"/>
  <c r="C14" i="151" s="1"/>
  <c r="B27" i="152"/>
  <c r="C27" i="65"/>
  <c r="B17" i="151"/>
  <c r="C17" i="64"/>
  <c r="B24" i="151"/>
  <c r="C24" i="64"/>
  <c r="B19" i="149"/>
  <c r="C19" i="67"/>
  <c r="B10" i="149"/>
  <c r="C10" i="67"/>
  <c r="B24" i="152"/>
  <c r="C24" i="65"/>
  <c r="B6" i="151"/>
  <c r="C6" i="64"/>
  <c r="B21" i="151"/>
  <c r="C21" i="64"/>
  <c r="C21" i="151" s="1"/>
  <c r="B18" i="150"/>
  <c r="C18" i="63"/>
  <c r="B4" i="152"/>
  <c r="C4" i="65"/>
  <c r="B19" i="152"/>
  <c r="B9" i="151"/>
  <c r="C9" i="64"/>
  <c r="C9" i="151" s="1"/>
  <c r="B16" i="151"/>
  <c r="C16" i="64"/>
  <c r="B27" i="149"/>
  <c r="C27" i="67"/>
  <c r="B13" i="149"/>
  <c r="C13" i="67"/>
  <c r="B24" i="149"/>
  <c r="C24" i="67"/>
  <c r="C24" i="149" s="1"/>
  <c r="B16" i="152"/>
  <c r="C16" i="65"/>
  <c r="B23" i="152"/>
  <c r="C23" i="65"/>
  <c r="B13" i="151"/>
  <c r="C13" i="64"/>
  <c r="B20" i="151"/>
  <c r="C20" i="64"/>
  <c r="C20" i="151" s="1"/>
  <c r="B10" i="150"/>
  <c r="C10" i="63"/>
  <c r="B11" i="152"/>
  <c r="C11" i="65"/>
  <c r="B26" i="152"/>
  <c r="C26" i="65"/>
  <c r="B8" i="151"/>
  <c r="C8" i="64"/>
  <c r="C8" i="151" s="1"/>
  <c r="B21" i="149"/>
  <c r="C21" i="67"/>
  <c r="B7" i="149"/>
  <c r="C7" i="67"/>
  <c r="B8" i="149"/>
  <c r="C8" i="67"/>
  <c r="B8" i="152"/>
  <c r="C8" i="65"/>
  <c r="C8" i="152" s="1"/>
  <c r="B15" i="152"/>
  <c r="C15" i="65"/>
  <c r="B27" i="151"/>
  <c r="C27" i="64"/>
  <c r="B17" i="150"/>
  <c r="C17" i="63"/>
  <c r="B27" i="150"/>
  <c r="C27" i="63"/>
  <c r="C27" i="150" s="1"/>
  <c r="B18" i="152"/>
  <c r="C18" i="65"/>
  <c r="B25" i="152"/>
  <c r="C25" i="65"/>
  <c r="B22" i="150"/>
  <c r="C22" i="63"/>
  <c r="B14" i="150"/>
  <c r="C14" i="63"/>
  <c r="C14" i="150" s="1"/>
  <c r="B21" i="150"/>
  <c r="C21" i="63"/>
  <c r="B7" i="152"/>
  <c r="C7" i="65"/>
  <c r="B22" i="152"/>
  <c r="C22" i="65"/>
  <c r="B4" i="151"/>
  <c r="C4" i="64"/>
  <c r="C4" i="151" s="1"/>
  <c r="B9" i="150"/>
  <c r="C9" i="63"/>
  <c r="B24" i="150"/>
  <c r="C24" i="63"/>
  <c r="B10" i="152"/>
  <c r="C10" i="65"/>
  <c r="B9" i="149"/>
  <c r="C9" i="67"/>
  <c r="C9" i="149" s="1"/>
  <c r="B6" i="150"/>
  <c r="C6" i="63"/>
  <c r="B13" i="150"/>
  <c r="C13" i="63"/>
  <c r="B14" i="152"/>
  <c r="C14" i="65"/>
  <c r="B21" i="152"/>
  <c r="C21" i="65"/>
  <c r="C21" i="152" s="1"/>
  <c r="B23" i="150"/>
  <c r="C23" i="63"/>
  <c r="B9" i="152"/>
  <c r="C9" i="65"/>
  <c r="B12" i="149"/>
  <c r="C12" i="67"/>
  <c r="B6" i="149"/>
  <c r="C6" i="67"/>
  <c r="C6" i="149" s="1"/>
  <c r="M23" i="149"/>
  <c r="AJ3" i="151"/>
  <c r="AN7" i="149"/>
  <c r="AQ7" i="149"/>
  <c r="AL25" i="144"/>
  <c r="AL87" i="144" s="1"/>
  <c r="AL59" i="146" s="1"/>
  <c r="AP12" i="149"/>
  <c r="AJ15" i="144"/>
  <c r="AJ77" i="144" s="1"/>
  <c r="AJ49" i="146" s="1"/>
  <c r="AN12" i="149"/>
  <c r="AM12" i="149"/>
  <c r="AI7" i="149"/>
  <c r="AD25" i="144"/>
  <c r="AD87" i="144" s="1"/>
  <c r="AD59" i="146" s="1"/>
  <c r="AL7" i="149"/>
  <c r="AO12" i="149"/>
  <c r="AK12" i="149"/>
  <c r="D7" i="149"/>
  <c r="AO7" i="149"/>
  <c r="AN15" i="144"/>
  <c r="AN77" i="144" s="1"/>
  <c r="AN49" i="146" s="1"/>
  <c r="AR12" i="149"/>
  <c r="T15" i="144"/>
  <c r="T77" i="144" s="1"/>
  <c r="T49" i="146" s="1"/>
  <c r="AJ12" i="149"/>
  <c r="AM7" i="149"/>
  <c r="AI12" i="149"/>
  <c r="N15" i="144"/>
  <c r="N77" i="144" s="1"/>
  <c r="N49" i="146" s="1"/>
  <c r="L15" i="144"/>
  <c r="L77" i="144" s="1"/>
  <c r="L49" i="146" s="1"/>
  <c r="AP7" i="149"/>
  <c r="F7" i="149"/>
  <c r="AR7" i="149"/>
  <c r="AB4" i="144"/>
  <c r="AB66" i="144" s="1"/>
  <c r="AB38" i="146" s="1"/>
  <c r="AO3" i="149"/>
  <c r="E3" i="149"/>
  <c r="X18" i="144"/>
  <c r="X80" i="144" s="1"/>
  <c r="X52" i="146" s="1"/>
  <c r="AJ3" i="149"/>
  <c r="AL3" i="149"/>
  <c r="X3" i="149"/>
  <c r="AI3" i="151"/>
  <c r="AI3" i="149"/>
  <c r="AR3" i="149"/>
  <c r="M4" i="144"/>
  <c r="M66" i="144" s="1"/>
  <c r="M38" i="146" s="1"/>
  <c r="AL4" i="144"/>
  <c r="AL66" i="144" s="1"/>
  <c r="AL38" i="146" s="1"/>
  <c r="AQ3" i="149"/>
  <c r="O4" i="144"/>
  <c r="O66" i="144" s="1"/>
  <c r="O38" i="146" s="1"/>
  <c r="AN3" i="149"/>
  <c r="AK3" i="149"/>
  <c r="P6" i="144"/>
  <c r="P68" i="144" s="1"/>
  <c r="P40" i="146" s="1"/>
  <c r="AK4" i="144"/>
  <c r="AK66" i="144" s="1"/>
  <c r="AK38" i="146" s="1"/>
  <c r="X6" i="144"/>
  <c r="X68" i="144" s="1"/>
  <c r="X40" i="146" s="1"/>
  <c r="AM4" i="144"/>
  <c r="AM66" i="144" s="1"/>
  <c r="AM38" i="146" s="1"/>
  <c r="AI12" i="152"/>
  <c r="AQ12" i="152"/>
  <c r="M18" i="144"/>
  <c r="M80" i="144" s="1"/>
  <c r="M52" i="146" s="1"/>
  <c r="AK12" i="152"/>
  <c r="N18" i="144"/>
  <c r="N80" i="144" s="1"/>
  <c r="N52" i="146" s="1"/>
  <c r="AP12" i="152"/>
  <c r="AF18" i="144"/>
  <c r="AF80" i="144" s="1"/>
  <c r="AF52" i="146" s="1"/>
  <c r="AB28" i="144"/>
  <c r="AB90" i="144" s="1"/>
  <c r="AN12" i="152"/>
  <c r="AJ12" i="152"/>
  <c r="AM12" i="152"/>
  <c r="AJ18" i="144"/>
  <c r="AJ80" i="144" s="1"/>
  <c r="AJ52" i="146" s="1"/>
  <c r="U23" i="149"/>
  <c r="T30" i="144"/>
  <c r="AK17" i="144"/>
  <c r="AK79" i="144" s="1"/>
  <c r="AK51" i="146" s="1"/>
  <c r="AN12" i="151"/>
  <c r="P29" i="144"/>
  <c r="P91" i="144" s="1"/>
  <c r="AF29" i="144"/>
  <c r="AF91" i="144" s="1"/>
  <c r="U29" i="144"/>
  <c r="U91" i="144" s="1"/>
  <c r="AC12" i="152"/>
  <c r="F12" i="144"/>
  <c r="F74" i="144" s="1"/>
  <c r="G12" i="144"/>
  <c r="G74" i="144" s="1"/>
  <c r="V18" i="144"/>
  <c r="V80" i="144" s="1"/>
  <c r="V52" i="146" s="1"/>
  <c r="AO12" i="152"/>
  <c r="R18" i="144"/>
  <c r="R80" i="144" s="1"/>
  <c r="R52" i="146" s="1"/>
  <c r="L18" i="144"/>
  <c r="L80" i="144" s="1"/>
  <c r="L52" i="146" s="1"/>
  <c r="Z18" i="144"/>
  <c r="Z80" i="144" s="1"/>
  <c r="Z52" i="146" s="1"/>
  <c r="AC18" i="144"/>
  <c r="AC80" i="144" s="1"/>
  <c r="AC52" i="146" s="1"/>
  <c r="AD18" i="144"/>
  <c r="AD80" i="144" s="1"/>
  <c r="AD52" i="146" s="1"/>
  <c r="AL12" i="152"/>
  <c r="AL18" i="144"/>
  <c r="AL80" i="144" s="1"/>
  <c r="AL52" i="146" s="1"/>
  <c r="K12" i="152"/>
  <c r="AB12" i="152"/>
  <c r="AK18" i="144"/>
  <c r="AK80" i="144" s="1"/>
  <c r="AK52" i="146" s="1"/>
  <c r="AA18" i="144"/>
  <c r="AA80" i="144" s="1"/>
  <c r="AA52" i="146" s="1"/>
  <c r="AL3" i="150"/>
  <c r="S21" i="144"/>
  <c r="S83" i="144" s="1"/>
  <c r="O3" i="150"/>
  <c r="AK5" i="144"/>
  <c r="AK67" i="144" s="1"/>
  <c r="AK39" i="146" s="1"/>
  <c r="AA21" i="144"/>
  <c r="AA83" i="144" s="1"/>
  <c r="AC5" i="144"/>
  <c r="AC67" i="144" s="1"/>
  <c r="AC39" i="146" s="1"/>
  <c r="S5" i="144"/>
  <c r="S67" i="144" s="1"/>
  <c r="S39" i="146" s="1"/>
  <c r="AB21" i="144"/>
  <c r="AB83" i="144" s="1"/>
  <c r="J21" i="144"/>
  <c r="J83" i="144" s="1"/>
  <c r="AI21" i="144"/>
  <c r="AI83" i="144" s="1"/>
  <c r="AM3" i="150"/>
  <c r="AI5" i="144"/>
  <c r="AI67" i="144" s="1"/>
  <c r="AI39" i="146" s="1"/>
  <c r="Q17" i="144"/>
  <c r="Q79" i="144" s="1"/>
  <c r="Q51" i="146" s="1"/>
  <c r="AB30" i="144"/>
  <c r="V30" i="144"/>
  <c r="AL12" i="151"/>
  <c r="AP12" i="151"/>
  <c r="W17" i="144"/>
  <c r="W79" i="144" s="1"/>
  <c r="W51" i="146" s="1"/>
  <c r="Y17" i="144"/>
  <c r="Y79" i="144" s="1"/>
  <c r="Y51" i="146" s="1"/>
  <c r="P30" i="144"/>
  <c r="AD30" i="144"/>
  <c r="D23" i="149"/>
  <c r="AG17" i="144"/>
  <c r="AG79" i="144" s="1"/>
  <c r="AG51" i="146" s="1"/>
  <c r="Y12" i="151"/>
  <c r="AH17" i="144"/>
  <c r="AH79" i="144" s="1"/>
  <c r="AH51" i="146" s="1"/>
  <c r="K30" i="144"/>
  <c r="AR12" i="151"/>
  <c r="J30" i="144"/>
  <c r="AL30" i="144"/>
  <c r="K23" i="149"/>
  <c r="L23" i="149"/>
  <c r="AJ17" i="144"/>
  <c r="AJ79" i="144" s="1"/>
  <c r="AJ51" i="146" s="1"/>
  <c r="AM12" i="151"/>
  <c r="R17" i="144"/>
  <c r="R79" i="144" s="1"/>
  <c r="R51" i="146" s="1"/>
  <c r="AK12" i="151"/>
  <c r="X17" i="144"/>
  <c r="X79" i="144" s="1"/>
  <c r="X51" i="146" s="1"/>
  <c r="AM17" i="144"/>
  <c r="AM79" i="144" s="1"/>
  <c r="AM51" i="146" s="1"/>
  <c r="AJ12" i="151"/>
  <c r="K17" i="144"/>
  <c r="K79" i="144" s="1"/>
  <c r="K51" i="146" s="1"/>
  <c r="M30" i="144"/>
  <c r="R30" i="144"/>
  <c r="U30" i="144"/>
  <c r="O17" i="144"/>
  <c r="O79" i="144" s="1"/>
  <c r="O51" i="146" s="1"/>
  <c r="J17" i="144"/>
  <c r="J79" i="144" s="1"/>
  <c r="J51" i="146" s="1"/>
  <c r="M17" i="144"/>
  <c r="M79" i="144" s="1"/>
  <c r="M51" i="146" s="1"/>
  <c r="AO12" i="151"/>
  <c r="I30" i="144"/>
  <c r="AA30" i="144"/>
  <c r="AI12" i="151"/>
  <c r="Z30" i="144"/>
  <c r="AC30" i="144"/>
  <c r="AF30" i="144"/>
  <c r="R23" i="149"/>
  <c r="AA23" i="149"/>
  <c r="AB23" i="149"/>
  <c r="F23" i="149"/>
  <c r="AF17" i="144"/>
  <c r="AF79" i="144" s="1"/>
  <c r="AF51" i="146" s="1"/>
  <c r="U17" i="144"/>
  <c r="U79" i="144" s="1"/>
  <c r="U51" i="146" s="1"/>
  <c r="AD17" i="144"/>
  <c r="AD79" i="144" s="1"/>
  <c r="AD51" i="146" s="1"/>
  <c r="X30" i="144"/>
  <c r="AK30" i="144"/>
  <c r="AN30" i="144"/>
  <c r="Z23" i="149"/>
  <c r="AI23" i="149"/>
  <c r="AJ23" i="149"/>
  <c r="E23" i="149"/>
  <c r="I17" i="144"/>
  <c r="I79" i="144" s="1"/>
  <c r="I51" i="146" s="1"/>
  <c r="L17" i="144"/>
  <c r="L79" i="144" s="1"/>
  <c r="L51" i="146" s="1"/>
  <c r="AN17" i="144"/>
  <c r="AN79" i="144" s="1"/>
  <c r="AN51" i="146" s="1"/>
  <c r="T17" i="144"/>
  <c r="T79" i="144" s="1"/>
  <c r="T51" i="146" s="1"/>
  <c r="AC17" i="144"/>
  <c r="AC79" i="144" s="1"/>
  <c r="AC51" i="146" s="1"/>
  <c r="AL17" i="144"/>
  <c r="AL79" i="144" s="1"/>
  <c r="AL51" i="146" s="1"/>
  <c r="Y30" i="144"/>
  <c r="AQ12" i="151"/>
  <c r="L30" i="144"/>
  <c r="AQ23" i="149"/>
  <c r="AR23" i="149"/>
  <c r="E53" i="146"/>
  <c r="G53" i="146"/>
  <c r="F53" i="146"/>
  <c r="AG30" i="144"/>
  <c r="W18" i="144"/>
  <c r="W80" i="144" s="1"/>
  <c r="W52" i="146" s="1"/>
  <c r="Q12" i="152"/>
  <c r="U15" i="144"/>
  <c r="U77" i="144" s="1"/>
  <c r="U49" i="146" s="1"/>
  <c r="O12" i="149"/>
  <c r="AF12" i="152"/>
  <c r="W15" i="144"/>
  <c r="W77" i="144" s="1"/>
  <c r="W49" i="146" s="1"/>
  <c r="Q12" i="149"/>
  <c r="Q18" i="144"/>
  <c r="Q80" i="144" s="1"/>
  <c r="Q52" i="146" s="1"/>
  <c r="AH18" i="144"/>
  <c r="AH80" i="144" s="1"/>
  <c r="AH52" i="146" s="1"/>
  <c r="S15" i="144"/>
  <c r="S77" i="144" s="1"/>
  <c r="S49" i="146" s="1"/>
  <c r="M12" i="149"/>
  <c r="AD15" i="144"/>
  <c r="AD77" i="144" s="1"/>
  <c r="AD49" i="146" s="1"/>
  <c r="X12" i="149"/>
  <c r="Z4" i="144"/>
  <c r="Z66" i="144" s="1"/>
  <c r="Z38" i="146" s="1"/>
  <c r="T3" i="149"/>
  <c r="N4" i="144"/>
  <c r="N66" i="144" s="1"/>
  <c r="N38" i="146" s="1"/>
  <c r="H3" i="149"/>
  <c r="W12" i="144"/>
  <c r="W74" i="144" s="1"/>
  <c r="W46" i="146" s="1"/>
  <c r="Q11" i="149"/>
  <c r="AB5" i="144"/>
  <c r="AB67" i="144" s="1"/>
  <c r="AB39" i="146" s="1"/>
  <c r="V3" i="150"/>
  <c r="AM29" i="144"/>
  <c r="AM91" i="144" s="1"/>
  <c r="I21" i="144"/>
  <c r="I83" i="144" s="1"/>
  <c r="H26" i="144"/>
  <c r="B25" i="149"/>
  <c r="V12" i="144"/>
  <c r="V74" i="144" s="1"/>
  <c r="V46" i="146" s="1"/>
  <c r="P11" i="149"/>
  <c r="T21" i="144"/>
  <c r="T83" i="144" s="1"/>
  <c r="V5" i="144"/>
  <c r="V67" i="144" s="1"/>
  <c r="V39" i="146" s="1"/>
  <c r="P3" i="150"/>
  <c r="B4" i="150"/>
  <c r="H13" i="144"/>
  <c r="B11" i="150"/>
  <c r="B12" i="152"/>
  <c r="AA19" i="144"/>
  <c r="AA81" i="144" s="1"/>
  <c r="AA53" i="146" s="1"/>
  <c r="U15" i="149"/>
  <c r="W25" i="144"/>
  <c r="W87" i="144" s="1"/>
  <c r="W59" i="146" s="1"/>
  <c r="Q7" i="149"/>
  <c r="AK25" i="144"/>
  <c r="AK87" i="144" s="1"/>
  <c r="AK59" i="146" s="1"/>
  <c r="AE7" i="149"/>
  <c r="L25" i="144"/>
  <c r="L87" i="144" s="1"/>
  <c r="L59" i="146" s="1"/>
  <c r="L19" i="144"/>
  <c r="L81" i="144" s="1"/>
  <c r="L53" i="146" s="1"/>
  <c r="F15" i="149"/>
  <c r="I12" i="144"/>
  <c r="I74" i="144" s="1"/>
  <c r="I46" i="146" s="1"/>
  <c r="C11" i="149"/>
  <c r="AC19" i="144"/>
  <c r="AC81" i="144" s="1"/>
  <c r="AC53" i="146" s="1"/>
  <c r="W15" i="149"/>
  <c r="N19" i="144"/>
  <c r="N81" i="144" s="1"/>
  <c r="N53" i="146" s="1"/>
  <c r="H15" i="149"/>
  <c r="AC12" i="144"/>
  <c r="AC74" i="144" s="1"/>
  <c r="AC46" i="146" s="1"/>
  <c r="W11" i="149"/>
  <c r="E19" i="144"/>
  <c r="E81" i="144" s="1"/>
  <c r="AE15" i="144"/>
  <c r="AE77" i="144" s="1"/>
  <c r="AE49" i="146" s="1"/>
  <c r="Y12" i="149"/>
  <c r="AB18" i="144"/>
  <c r="AB80" i="144" s="1"/>
  <c r="AB52" i="146" s="1"/>
  <c r="V12" i="152"/>
  <c r="N30" i="144"/>
  <c r="Y4" i="144"/>
  <c r="Y66" i="144" s="1"/>
  <c r="Y38" i="146" s="1"/>
  <c r="S3" i="149"/>
  <c r="AH4" i="144"/>
  <c r="AH66" i="144" s="1"/>
  <c r="AH38" i="146" s="1"/>
  <c r="AB3" i="149"/>
  <c r="AJ4" i="144"/>
  <c r="AJ66" i="144" s="1"/>
  <c r="AJ38" i="146" s="1"/>
  <c r="AD3" i="149"/>
  <c r="V4" i="144"/>
  <c r="V66" i="144" s="1"/>
  <c r="V38" i="146" s="1"/>
  <c r="P3" i="149"/>
  <c r="P19" i="144"/>
  <c r="P81" i="144" s="1"/>
  <c r="P53" i="146" s="1"/>
  <c r="J15" i="149"/>
  <c r="AE12" i="144"/>
  <c r="AE74" i="144" s="1"/>
  <c r="AE46" i="146" s="1"/>
  <c r="Y11" i="149"/>
  <c r="AJ5" i="144"/>
  <c r="AJ67" i="144" s="1"/>
  <c r="AJ39" i="146" s="1"/>
  <c r="AD3" i="150"/>
  <c r="Q6" i="144"/>
  <c r="Q68" i="144" s="1"/>
  <c r="Q40" i="146" s="1"/>
  <c r="K3" i="151"/>
  <c r="Q19" i="144"/>
  <c r="Q81" i="144" s="1"/>
  <c r="Q53" i="146" s="1"/>
  <c r="K15" i="149"/>
  <c r="P12" i="144"/>
  <c r="P74" i="144" s="1"/>
  <c r="P46" i="146" s="1"/>
  <c r="J11" i="149"/>
  <c r="AD5" i="144"/>
  <c r="AD67" i="144" s="1"/>
  <c r="AD39" i="146" s="1"/>
  <c r="X3" i="150"/>
  <c r="B3" i="151"/>
  <c r="AI19" i="144"/>
  <c r="AI81" i="144" s="1"/>
  <c r="AI53" i="146" s="1"/>
  <c r="AC15" i="149"/>
  <c r="S12" i="144"/>
  <c r="S74" i="144" s="1"/>
  <c r="S46" i="146" s="1"/>
  <c r="M11" i="149"/>
  <c r="AN25" i="144"/>
  <c r="AN87" i="144" s="1"/>
  <c r="AN59" i="146" s="1"/>
  <c r="AH7" i="149"/>
  <c r="O25" i="144"/>
  <c r="O87" i="144" s="1"/>
  <c r="O59" i="146" s="1"/>
  <c r="I7" i="149"/>
  <c r="AC25" i="144"/>
  <c r="AC87" i="144" s="1"/>
  <c r="AC59" i="146" s="1"/>
  <c r="W7" i="149"/>
  <c r="T19" i="144"/>
  <c r="T81" i="144" s="1"/>
  <c r="T53" i="146" s="1"/>
  <c r="N15" i="149"/>
  <c r="W19" i="144"/>
  <c r="W81" i="144" s="1"/>
  <c r="W53" i="146" s="1"/>
  <c r="Q15" i="149"/>
  <c r="AK19" i="144"/>
  <c r="AK81" i="144" s="1"/>
  <c r="AK53" i="146" s="1"/>
  <c r="AE15" i="149"/>
  <c r="V19" i="144"/>
  <c r="V81" i="144" s="1"/>
  <c r="V53" i="146" s="1"/>
  <c r="P15" i="149"/>
  <c r="AK12" i="144"/>
  <c r="AK74" i="144" s="1"/>
  <c r="AK46" i="146" s="1"/>
  <c r="AE11" i="149"/>
  <c r="R30" i="146"/>
  <c r="Q26" i="151" s="1"/>
  <c r="AD30" i="146"/>
  <c r="S30" i="146"/>
  <c r="R26" i="151" s="1"/>
  <c r="F30" i="146"/>
  <c r="AH30" i="146"/>
  <c r="AG26" i="151" s="1"/>
  <c r="AQ30" i="146"/>
  <c r="AP26" i="151" s="1"/>
  <c r="W30" i="146"/>
  <c r="G30" i="146"/>
  <c r="M30" i="146"/>
  <c r="I30" i="146"/>
  <c r="H26" i="149" s="1"/>
  <c r="N30" i="146"/>
  <c r="J30" i="146"/>
  <c r="I26" i="151" s="1"/>
  <c r="AN30" i="146"/>
  <c r="D30" i="146"/>
  <c r="AR30" i="146"/>
  <c r="AQ26" i="151" s="1"/>
  <c r="AB30" i="146"/>
  <c r="AA26" i="149" s="1"/>
  <c r="AI30" i="146"/>
  <c r="AK30" i="146"/>
  <c r="AL30" i="146"/>
  <c r="AK26" i="149" s="1"/>
  <c r="AA30" i="146"/>
  <c r="Y30" i="146"/>
  <c r="AC30" i="146"/>
  <c r="L30" i="146"/>
  <c r="K26" i="149" s="1"/>
  <c r="Z30" i="146"/>
  <c r="Y26" i="149" s="1"/>
  <c r="AG30" i="146"/>
  <c r="AF26" i="151" s="1"/>
  <c r="U30" i="146"/>
  <c r="AM30" i="146"/>
  <c r="K30" i="146"/>
  <c r="AO30" i="146"/>
  <c r="AN26" i="151" s="1"/>
  <c r="V30" i="146"/>
  <c r="Q30" i="146"/>
  <c r="P26" i="151" s="1"/>
  <c r="AJ30" i="146"/>
  <c r="C30" i="146"/>
  <c r="B26" i="150" s="1"/>
  <c r="AE30" i="146"/>
  <c r="O30" i="146"/>
  <c r="T30" i="146"/>
  <c r="AF30" i="146"/>
  <c r="AS30" i="146"/>
  <c r="H30" i="146"/>
  <c r="G26" i="150" s="1"/>
  <c r="AP30" i="146"/>
  <c r="AO26" i="151" s="1"/>
  <c r="E30" i="146"/>
  <c r="D26" i="149" s="1"/>
  <c r="P30" i="146"/>
  <c r="X30" i="146"/>
  <c r="AL15" i="144"/>
  <c r="AL77" i="144" s="1"/>
  <c r="AL49" i="146" s="1"/>
  <c r="AF12" i="149"/>
  <c r="S17" i="144"/>
  <c r="S79" i="144" s="1"/>
  <c r="S51" i="146" s="1"/>
  <c r="M12" i="151"/>
  <c r="AM15" i="144"/>
  <c r="AM77" i="144" s="1"/>
  <c r="AM49" i="146" s="1"/>
  <c r="AG12" i="149"/>
  <c r="O18" i="144"/>
  <c r="O80" i="144" s="1"/>
  <c r="O52" i="146" s="1"/>
  <c r="I12" i="152"/>
  <c r="AG18" i="144"/>
  <c r="AG80" i="144" s="1"/>
  <c r="AG52" i="146" s="1"/>
  <c r="AA12" i="152"/>
  <c r="R15" i="144"/>
  <c r="R77" i="144" s="1"/>
  <c r="R49" i="146" s="1"/>
  <c r="L12" i="149"/>
  <c r="AI15" i="144"/>
  <c r="AI77" i="144" s="1"/>
  <c r="AI49" i="146" s="1"/>
  <c r="AC12" i="149"/>
  <c r="AI18" i="144"/>
  <c r="AI80" i="144" s="1"/>
  <c r="AI52" i="146" s="1"/>
  <c r="AG4" i="144"/>
  <c r="AG66" i="144" s="1"/>
  <c r="AG38" i="146" s="1"/>
  <c r="AA3" i="149"/>
  <c r="S4" i="144"/>
  <c r="S66" i="144" s="1"/>
  <c r="S38" i="146" s="1"/>
  <c r="M3" i="149"/>
  <c r="X19" i="144"/>
  <c r="X81" i="144" s="1"/>
  <c r="X53" i="146" s="1"/>
  <c r="R15" i="149"/>
  <c r="AM12" i="144"/>
  <c r="AM74" i="144" s="1"/>
  <c r="AM46" i="146" s="1"/>
  <c r="AG11" i="149"/>
  <c r="M28" i="144"/>
  <c r="M90" i="144" s="1"/>
  <c r="Y19" i="144"/>
  <c r="Y81" i="144" s="1"/>
  <c r="Y53" i="146" s="1"/>
  <c r="S15" i="149"/>
  <c r="X12" i="144"/>
  <c r="X74" i="144" s="1"/>
  <c r="X46" i="146" s="1"/>
  <c r="R11" i="149"/>
  <c r="AJ21" i="144"/>
  <c r="AJ83" i="144" s="1"/>
  <c r="AL5" i="144"/>
  <c r="AL67" i="144" s="1"/>
  <c r="AL39" i="146" s="1"/>
  <c r="AF3" i="150"/>
  <c r="H27" i="144"/>
  <c r="B25" i="150"/>
  <c r="AF25" i="144"/>
  <c r="AF87" i="144" s="1"/>
  <c r="AF59" i="146" s="1"/>
  <c r="Z7" i="149"/>
  <c r="U25" i="144"/>
  <c r="U87" i="144" s="1"/>
  <c r="U59" i="146" s="1"/>
  <c r="O7" i="149"/>
  <c r="AI25" i="144"/>
  <c r="AI87" i="144" s="1"/>
  <c r="AI59" i="146" s="1"/>
  <c r="AC7" i="149"/>
  <c r="AB19" i="144"/>
  <c r="AB81" i="144" s="1"/>
  <c r="AB53" i="146" s="1"/>
  <c r="V15" i="149"/>
  <c r="AD12" i="144"/>
  <c r="AD74" i="144" s="1"/>
  <c r="AD46" i="146" s="1"/>
  <c r="X11" i="149"/>
  <c r="AD19" i="144"/>
  <c r="AD81" i="144" s="1"/>
  <c r="AD53" i="146" s="1"/>
  <c r="X15" i="149"/>
  <c r="O21" i="146"/>
  <c r="Q21" i="146"/>
  <c r="D21" i="146"/>
  <c r="V21" i="146"/>
  <c r="E21" i="146"/>
  <c r="R21" i="146"/>
  <c r="AO21" i="146"/>
  <c r="P21" i="146"/>
  <c r="L21" i="146"/>
  <c r="G21" i="146"/>
  <c r="AR21" i="146"/>
  <c r="T21" i="146"/>
  <c r="S21" i="146"/>
  <c r="F21" i="146"/>
  <c r="K21" i="146"/>
  <c r="I21" i="146"/>
  <c r="AQ21" i="146"/>
  <c r="N21" i="146"/>
  <c r="Z21" i="146"/>
  <c r="J21" i="146"/>
  <c r="AH21" i="146"/>
  <c r="AM21" i="146"/>
  <c r="AP21" i="146"/>
  <c r="AO17" i="149" s="1"/>
  <c r="AI21" i="146"/>
  <c r="AE21" i="146"/>
  <c r="AN21" i="146"/>
  <c r="AK21" i="146"/>
  <c r="AA21" i="146"/>
  <c r="C21" i="146"/>
  <c r="B17" i="152" s="1"/>
  <c r="AF21" i="146"/>
  <c r="AG21" i="146"/>
  <c r="AC21" i="146"/>
  <c r="AL21" i="146"/>
  <c r="AK17" i="149" s="1"/>
  <c r="W21" i="146"/>
  <c r="Y21" i="146"/>
  <c r="M21" i="146"/>
  <c r="H21" i="146"/>
  <c r="AS21" i="146"/>
  <c r="X21" i="146"/>
  <c r="AJ21" i="146"/>
  <c r="AB21" i="146"/>
  <c r="AD21" i="146"/>
  <c r="U21" i="146"/>
  <c r="P18" i="144"/>
  <c r="P80" i="144" s="1"/>
  <c r="P52" i="146" s="1"/>
  <c r="J12" i="152"/>
  <c r="P17" i="144"/>
  <c r="P79" i="144" s="1"/>
  <c r="P51" i="146" s="1"/>
  <c r="J12" i="151"/>
  <c r="Z12" i="152"/>
  <c r="Q15" i="144"/>
  <c r="Q77" i="144" s="1"/>
  <c r="Q49" i="146" s="1"/>
  <c r="K12" i="149"/>
  <c r="Z15" i="144"/>
  <c r="Z77" i="144" s="1"/>
  <c r="Z49" i="146" s="1"/>
  <c r="T12" i="149"/>
  <c r="Z17" i="144"/>
  <c r="Z79" i="144" s="1"/>
  <c r="Z51" i="146" s="1"/>
  <c r="T12" i="151"/>
  <c r="S18" i="144"/>
  <c r="S80" i="144" s="1"/>
  <c r="S52" i="146" s="1"/>
  <c r="M12" i="152"/>
  <c r="AB15" i="144"/>
  <c r="AB77" i="144" s="1"/>
  <c r="AB49" i="146" s="1"/>
  <c r="V12" i="149"/>
  <c r="AJ30" i="144"/>
  <c r="AD26" i="149"/>
  <c r="AA4" i="144"/>
  <c r="AA66" i="144" s="1"/>
  <c r="AA38" i="146" s="1"/>
  <c r="U3" i="149"/>
  <c r="G3" i="149"/>
  <c r="AF6" i="144"/>
  <c r="AF68" i="144" s="1"/>
  <c r="AF40" i="146" s="1"/>
  <c r="Z3" i="151"/>
  <c r="AF19" i="144"/>
  <c r="AF81" i="144" s="1"/>
  <c r="AF53" i="146" s="1"/>
  <c r="Z15" i="149"/>
  <c r="AE30" i="144"/>
  <c r="K21" i="144"/>
  <c r="K83" i="144" s="1"/>
  <c r="AG19" i="144"/>
  <c r="AG81" i="144" s="1"/>
  <c r="AG53" i="146" s="1"/>
  <c r="AA15" i="149"/>
  <c r="AF12" i="144"/>
  <c r="AF74" i="144" s="1"/>
  <c r="AF46" i="146" s="1"/>
  <c r="Z11" i="149"/>
  <c r="I5" i="144"/>
  <c r="I67" i="144" s="1"/>
  <c r="I39" i="146" s="1"/>
  <c r="C3" i="150"/>
  <c r="X29" i="144"/>
  <c r="X91" i="144" s="1"/>
  <c r="X63" i="146" s="1"/>
  <c r="H30" i="144"/>
  <c r="Q12" i="144"/>
  <c r="Q74" i="144" s="1"/>
  <c r="Q46" i="146" s="1"/>
  <c r="K11" i="149"/>
  <c r="H11" i="144"/>
  <c r="E11" i="144" s="1"/>
  <c r="E73" i="144" s="1"/>
  <c r="B5" i="151"/>
  <c r="H17" i="144"/>
  <c r="F17" i="144" s="1"/>
  <c r="F79" i="144" s="1"/>
  <c r="B12" i="151"/>
  <c r="J12" i="144"/>
  <c r="J74" i="144" s="1"/>
  <c r="J46" i="146" s="1"/>
  <c r="D11" i="149"/>
  <c r="X25" i="144"/>
  <c r="X87" i="144" s="1"/>
  <c r="X59" i="146" s="1"/>
  <c r="R7" i="149"/>
  <c r="M25" i="144"/>
  <c r="M87" i="144" s="1"/>
  <c r="M59" i="146" s="1"/>
  <c r="G7" i="149"/>
  <c r="AA25" i="144"/>
  <c r="AA87" i="144" s="1"/>
  <c r="AA59" i="146" s="1"/>
  <c r="U7" i="149"/>
  <c r="I25" i="144"/>
  <c r="I87" i="144" s="1"/>
  <c r="I59" i="146" s="1"/>
  <c r="C7" i="149"/>
  <c r="AJ19" i="144"/>
  <c r="AJ81" i="144" s="1"/>
  <c r="AJ53" i="146" s="1"/>
  <c r="AD15" i="149"/>
  <c r="H9" i="144"/>
  <c r="F9" i="144" s="1"/>
  <c r="F71" i="144" s="1"/>
  <c r="B5" i="149"/>
  <c r="L12" i="144"/>
  <c r="L74" i="144" s="1"/>
  <c r="L46" i="146" s="1"/>
  <c r="F11" i="149"/>
  <c r="AL19" i="144"/>
  <c r="AL81" i="144" s="1"/>
  <c r="AL53" i="146" s="1"/>
  <c r="AF15" i="149"/>
  <c r="N12" i="144"/>
  <c r="N74" i="144" s="1"/>
  <c r="N46" i="146" s="1"/>
  <c r="H11" i="149"/>
  <c r="H74" i="144"/>
  <c r="H46" i="146" s="1"/>
  <c r="R12" i="144"/>
  <c r="R74" i="144" s="1"/>
  <c r="R46" i="146" s="1"/>
  <c r="L11" i="149"/>
  <c r="P25" i="144"/>
  <c r="P87" i="144" s="1"/>
  <c r="P59" i="146" s="1"/>
  <c r="J7" i="149"/>
  <c r="S25" i="144"/>
  <c r="S87" i="144" s="1"/>
  <c r="S59" i="146" s="1"/>
  <c r="M7" i="149"/>
  <c r="H7" i="144"/>
  <c r="H69" i="144" s="1"/>
  <c r="H41" i="146" s="1"/>
  <c r="B4" i="149"/>
  <c r="T12" i="144"/>
  <c r="T74" i="144" s="1"/>
  <c r="T46" i="146" s="1"/>
  <c r="N11" i="149"/>
  <c r="AL12" i="144"/>
  <c r="AL74" i="144" s="1"/>
  <c r="AL46" i="146" s="1"/>
  <c r="AF11" i="149"/>
  <c r="M15" i="144"/>
  <c r="M77" i="144" s="1"/>
  <c r="M49" i="146" s="1"/>
  <c r="G12" i="149"/>
  <c r="AI17" i="144"/>
  <c r="AI79" i="144" s="1"/>
  <c r="AI51" i="146" s="1"/>
  <c r="AC12" i="151"/>
  <c r="Y15" i="144"/>
  <c r="Y77" i="144" s="1"/>
  <c r="Y49" i="146" s="1"/>
  <c r="S12" i="149"/>
  <c r="I15" i="144"/>
  <c r="I77" i="144" s="1"/>
  <c r="I49" i="146" s="1"/>
  <c r="C12" i="149"/>
  <c r="U4" i="144"/>
  <c r="U66" i="144" s="1"/>
  <c r="U38" i="146" s="1"/>
  <c r="O3" i="149"/>
  <c r="R21" i="144"/>
  <c r="R83" i="144" s="1"/>
  <c r="M8" i="144"/>
  <c r="M70" i="144" s="1"/>
  <c r="M42" i="146" s="1"/>
  <c r="G4" i="150"/>
  <c r="O19" i="144"/>
  <c r="O81" i="144" s="1"/>
  <c r="O53" i="146" s="1"/>
  <c r="I15" i="149"/>
  <c r="J19" i="144"/>
  <c r="J81" i="144" s="1"/>
  <c r="J53" i="146" s="1"/>
  <c r="D15" i="149"/>
  <c r="AM18" i="144"/>
  <c r="AM80" i="144" s="1"/>
  <c r="AM52" i="146" s="1"/>
  <c r="AG12" i="152"/>
  <c r="P15" i="144"/>
  <c r="P77" i="144" s="1"/>
  <c r="P49" i="146" s="1"/>
  <c r="J12" i="149"/>
  <c r="AG15" i="144"/>
  <c r="AG77" i="144" s="1"/>
  <c r="AG49" i="146" s="1"/>
  <c r="AA12" i="149"/>
  <c r="N17" i="144"/>
  <c r="N79" i="144" s="1"/>
  <c r="N51" i="146" s="1"/>
  <c r="H12" i="151"/>
  <c r="T18" i="144"/>
  <c r="T80" i="144" s="1"/>
  <c r="T52" i="146" s="1"/>
  <c r="N12" i="152"/>
  <c r="S30" i="144"/>
  <c r="M26" i="149"/>
  <c r="I4" i="144"/>
  <c r="I66" i="144" s="1"/>
  <c r="I38" i="146" s="1"/>
  <c r="C3" i="149"/>
  <c r="W4" i="144"/>
  <c r="W66" i="144" s="1"/>
  <c r="W38" i="146" s="1"/>
  <c r="Q3" i="149"/>
  <c r="AC4" i="144"/>
  <c r="AC66" i="144" s="1"/>
  <c r="AC38" i="146" s="1"/>
  <c r="W3" i="149"/>
  <c r="Y27" i="144"/>
  <c r="Y89" i="144" s="1"/>
  <c r="Y61" i="146" s="1"/>
  <c r="S25" i="150"/>
  <c r="V29" i="144"/>
  <c r="V91" i="144" s="1"/>
  <c r="Z21" i="144"/>
  <c r="Z83" i="144" s="1"/>
  <c r="AP3" i="151"/>
  <c r="AC8" i="144"/>
  <c r="AC70" i="144" s="1"/>
  <c r="AC42" i="146" s="1"/>
  <c r="W4" i="150"/>
  <c r="O29" i="144"/>
  <c r="O91" i="144" s="1"/>
  <c r="AQ3" i="151"/>
  <c r="AE19" i="144"/>
  <c r="AE81" i="144" s="1"/>
  <c r="AE53" i="146" s="1"/>
  <c r="Y15" i="149"/>
  <c r="AN29" i="144"/>
  <c r="AN91" i="144" s="1"/>
  <c r="R19" i="144"/>
  <c r="R81" i="144" s="1"/>
  <c r="R53" i="146" s="1"/>
  <c r="L15" i="149"/>
  <c r="AG12" i="144"/>
  <c r="AG74" i="144" s="1"/>
  <c r="AG46" i="146" s="1"/>
  <c r="AA11" i="149"/>
  <c r="AN3" i="150"/>
  <c r="B3" i="150"/>
  <c r="H14" i="144"/>
  <c r="H76" i="144" s="1"/>
  <c r="H48" i="146" s="1"/>
  <c r="B11" i="151"/>
  <c r="Z12" i="144"/>
  <c r="Z74" i="144" s="1"/>
  <c r="Z46" i="146" s="1"/>
  <c r="T11" i="149"/>
  <c r="AG25" i="144"/>
  <c r="AG87" i="144" s="1"/>
  <c r="AG59" i="146" s="1"/>
  <c r="AA7" i="149"/>
  <c r="V25" i="144"/>
  <c r="V87" i="144" s="1"/>
  <c r="V59" i="146" s="1"/>
  <c r="P7" i="149"/>
  <c r="AJ25" i="144"/>
  <c r="AJ87" i="144" s="1"/>
  <c r="AJ59" i="146" s="1"/>
  <c r="AD7" i="149"/>
  <c r="K25" i="144"/>
  <c r="K87" i="144" s="1"/>
  <c r="K59" i="146" s="1"/>
  <c r="E7" i="149"/>
  <c r="K12" i="144"/>
  <c r="K74" i="144" s="1"/>
  <c r="K46" i="146" s="1"/>
  <c r="E11" i="149"/>
  <c r="AB12" i="144"/>
  <c r="AB74" i="144" s="1"/>
  <c r="AB46" i="146" s="1"/>
  <c r="V11" i="149"/>
  <c r="I19" i="144"/>
  <c r="I81" i="144" s="1"/>
  <c r="I53" i="146" s="1"/>
  <c r="C15" i="149"/>
  <c r="F19" i="144"/>
  <c r="F81" i="144" s="1"/>
  <c r="G23" i="149"/>
  <c r="B23" i="149"/>
  <c r="AB17" i="144"/>
  <c r="AB79" i="144" s="1"/>
  <c r="AB51" i="146" s="1"/>
  <c r="V12" i="151"/>
  <c r="AA17" i="144"/>
  <c r="AA79" i="144" s="1"/>
  <c r="AA51" i="146" s="1"/>
  <c r="U12" i="151"/>
  <c r="AH15" i="144"/>
  <c r="AH77" i="144" s="1"/>
  <c r="AH49" i="146" s="1"/>
  <c r="AB12" i="149"/>
  <c r="AL26" i="149"/>
  <c r="AN6" i="144"/>
  <c r="AN68" i="144" s="1"/>
  <c r="AN40" i="146" s="1"/>
  <c r="AH3" i="151"/>
  <c r="Y12" i="144"/>
  <c r="Y74" i="144" s="1"/>
  <c r="Y46" i="146" s="1"/>
  <c r="S11" i="149"/>
  <c r="H24" i="144"/>
  <c r="G24" i="144" s="1"/>
  <c r="G86" i="144" s="1"/>
  <c r="B19" i="151"/>
  <c r="X15" i="144"/>
  <c r="X77" i="144" s="1"/>
  <c r="X49" i="146" s="1"/>
  <c r="R12" i="149"/>
  <c r="V17" i="144"/>
  <c r="V79" i="144" s="1"/>
  <c r="V51" i="146" s="1"/>
  <c r="P12" i="151"/>
  <c r="U18" i="144"/>
  <c r="U80" i="144" s="1"/>
  <c r="U52" i="146" s="1"/>
  <c r="O12" i="152"/>
  <c r="J4" i="144"/>
  <c r="J66" i="144" s="1"/>
  <c r="J38" i="146" s="1"/>
  <c r="D3" i="149"/>
  <c r="AE4" i="144"/>
  <c r="AE66" i="144" s="1"/>
  <c r="AE38" i="146" s="1"/>
  <c r="Y3" i="149"/>
  <c r="L4" i="144"/>
  <c r="L66" i="144" s="1"/>
  <c r="L38" i="146" s="1"/>
  <c r="F3" i="149"/>
  <c r="AE3" i="149"/>
  <c r="J25" i="144"/>
  <c r="J87" i="144" s="1"/>
  <c r="J59" i="146" s="1"/>
  <c r="AD29" i="144"/>
  <c r="AD91" i="144" s="1"/>
  <c r="AD63" i="146" s="1"/>
  <c r="X26" i="151"/>
  <c r="AH21" i="144"/>
  <c r="AH83" i="144" s="1"/>
  <c r="L5" i="144"/>
  <c r="L67" i="144" s="1"/>
  <c r="L39" i="146" s="1"/>
  <c r="F3" i="150"/>
  <c r="W29" i="144"/>
  <c r="W91" i="144" s="1"/>
  <c r="AE23" i="144"/>
  <c r="AE85" i="144" s="1"/>
  <c r="Y17" i="152"/>
  <c r="M5" i="144"/>
  <c r="M67" i="144" s="1"/>
  <c r="M39" i="146" s="1"/>
  <c r="G3" i="150"/>
  <c r="AM19" i="144"/>
  <c r="AM81" i="144" s="1"/>
  <c r="AM53" i="146" s="1"/>
  <c r="AG15" i="149"/>
  <c r="Z19" i="144"/>
  <c r="Z81" i="144" s="1"/>
  <c r="Z53" i="146" s="1"/>
  <c r="T15" i="149"/>
  <c r="AH25" i="144"/>
  <c r="AH87" i="144" s="1"/>
  <c r="AH59" i="146" s="1"/>
  <c r="AB7" i="149"/>
  <c r="K19" i="144"/>
  <c r="K81" i="144" s="1"/>
  <c r="K53" i="146" s="1"/>
  <c r="E15" i="149"/>
  <c r="AH12" i="144"/>
  <c r="AH74" i="144" s="1"/>
  <c r="AH46" i="146" s="1"/>
  <c r="AB11" i="149"/>
  <c r="Y25" i="144"/>
  <c r="Y87" i="144" s="1"/>
  <c r="Y59" i="146" s="1"/>
  <c r="S7" i="149"/>
  <c r="AM25" i="144"/>
  <c r="AM87" i="144" s="1"/>
  <c r="AM59" i="146" s="1"/>
  <c r="AG7" i="149"/>
  <c r="N25" i="144"/>
  <c r="N87" i="144" s="1"/>
  <c r="N59" i="146" s="1"/>
  <c r="H7" i="149"/>
  <c r="AB25" i="144"/>
  <c r="AB87" i="144" s="1"/>
  <c r="AB59" i="146" s="1"/>
  <c r="V7" i="149"/>
  <c r="AA12" i="144"/>
  <c r="AA74" i="144" s="1"/>
  <c r="AA46" i="146" s="1"/>
  <c r="U11" i="149"/>
  <c r="M19" i="144"/>
  <c r="M81" i="144" s="1"/>
  <c r="M53" i="146" s="1"/>
  <c r="G15" i="149"/>
  <c r="AJ12" i="144"/>
  <c r="AJ74" i="144" s="1"/>
  <c r="AJ46" i="146" s="1"/>
  <c r="AD11" i="149"/>
  <c r="M12" i="144"/>
  <c r="M74" i="144" s="1"/>
  <c r="M46" i="146" s="1"/>
  <c r="G11" i="149"/>
  <c r="G19" i="144"/>
  <c r="G81" i="144" s="1"/>
  <c r="AN20" i="146"/>
  <c r="G20" i="146"/>
  <c r="F16" i="150" s="1"/>
  <c r="P20" i="146"/>
  <c r="L20" i="146"/>
  <c r="Q20" i="146"/>
  <c r="AJ20" i="146"/>
  <c r="S20" i="146"/>
  <c r="Z20" i="146"/>
  <c r="U20" i="146"/>
  <c r="T16" i="150" s="1"/>
  <c r="C20" i="146"/>
  <c r="B16" i="150" s="1"/>
  <c r="H20" i="146"/>
  <c r="AI20" i="146"/>
  <c r="AK20" i="146"/>
  <c r="AJ16" i="150" s="1"/>
  <c r="Y20" i="146"/>
  <c r="F20" i="146"/>
  <c r="E16" i="150" s="1"/>
  <c r="X20" i="146"/>
  <c r="O20" i="146"/>
  <c r="N16" i="150" s="1"/>
  <c r="AP20" i="146"/>
  <c r="W20" i="146"/>
  <c r="T20" i="146"/>
  <c r="E20" i="146"/>
  <c r="AC20" i="146"/>
  <c r="AB16" i="150" s="1"/>
  <c r="J20" i="146"/>
  <c r="AD20" i="146"/>
  <c r="AF20" i="146"/>
  <c r="AB20" i="146"/>
  <c r="N20" i="146"/>
  <c r="D20" i="146"/>
  <c r="C16" i="150" s="1"/>
  <c r="I20" i="146"/>
  <c r="K20" i="146"/>
  <c r="M20" i="146"/>
  <c r="L16" i="150" s="1"/>
  <c r="AL20" i="146"/>
  <c r="AK16" i="150" s="1"/>
  <c r="AG20" i="146"/>
  <c r="AA20" i="146"/>
  <c r="AM20" i="146"/>
  <c r="AL16" i="150" s="1"/>
  <c r="AS20" i="146"/>
  <c r="AR16" i="150" s="1"/>
  <c r="R20" i="146"/>
  <c r="AR20" i="146"/>
  <c r="AQ16" i="150" s="1"/>
  <c r="AO20" i="146"/>
  <c r="V20" i="146"/>
  <c r="U16" i="150" s="1"/>
  <c r="AH20" i="146"/>
  <c r="AE20" i="146"/>
  <c r="AD16" i="150" s="1"/>
  <c r="AQ20" i="146"/>
  <c r="AP16" i="150" s="1"/>
  <c r="Y18" i="144"/>
  <c r="Y80" i="144" s="1"/>
  <c r="Y52" i="146" s="1"/>
  <c r="S12" i="152"/>
  <c r="AA15" i="144"/>
  <c r="AA77" i="144" s="1"/>
  <c r="AA49" i="146" s="1"/>
  <c r="U12" i="149"/>
  <c r="AE18" i="144"/>
  <c r="AE80" i="144" s="1"/>
  <c r="AE52" i="146" s="1"/>
  <c r="Y12" i="152"/>
  <c r="AN18" i="144"/>
  <c r="AN80" i="144" s="1"/>
  <c r="AN52" i="146" s="1"/>
  <c r="AH12" i="152"/>
  <c r="AE17" i="144"/>
  <c r="AE79" i="144" s="1"/>
  <c r="AE51" i="146" s="1"/>
  <c r="AK15" i="144"/>
  <c r="AK77" i="144" s="1"/>
  <c r="AK49" i="146" s="1"/>
  <c r="AE12" i="149"/>
  <c r="AI4" i="144"/>
  <c r="AI66" i="144" s="1"/>
  <c r="AI38" i="146" s="1"/>
  <c r="AC3" i="149"/>
  <c r="N29" i="144"/>
  <c r="N91" i="144" s="1"/>
  <c r="AN19" i="144"/>
  <c r="AN81" i="144" s="1"/>
  <c r="AN53" i="146" s="1"/>
  <c r="AH15" i="149"/>
  <c r="AN12" i="144"/>
  <c r="AN74" i="144" s="1"/>
  <c r="AN46" i="146" s="1"/>
  <c r="AH11" i="149"/>
  <c r="Z25" i="144"/>
  <c r="Z87" i="144" s="1"/>
  <c r="Z59" i="146" s="1"/>
  <c r="T7" i="149"/>
  <c r="J6" i="144"/>
  <c r="J68" i="144" s="1"/>
  <c r="J40" i="146" s="1"/>
  <c r="D3" i="151"/>
  <c r="O15" i="144"/>
  <c r="O77" i="144" s="1"/>
  <c r="O49" i="146" s="1"/>
  <c r="I12" i="149"/>
  <c r="AF15" i="144"/>
  <c r="AF77" i="144" s="1"/>
  <c r="AF49" i="146" s="1"/>
  <c r="Z12" i="149"/>
  <c r="O12" i="151"/>
  <c r="K15" i="144"/>
  <c r="K77" i="144" s="1"/>
  <c r="K49" i="146" s="1"/>
  <c r="E12" i="149"/>
  <c r="V15" i="144"/>
  <c r="V77" i="144" s="1"/>
  <c r="V49" i="146" s="1"/>
  <c r="P12" i="149"/>
  <c r="Q30" i="144"/>
  <c r="AI30" i="144"/>
  <c r="AC15" i="144"/>
  <c r="AC77" i="144" s="1"/>
  <c r="AC49" i="146" s="1"/>
  <c r="W12" i="149"/>
  <c r="R4" i="144"/>
  <c r="R66" i="144" s="1"/>
  <c r="R38" i="146" s="1"/>
  <c r="L3" i="149"/>
  <c r="T4" i="144"/>
  <c r="T66" i="144" s="1"/>
  <c r="T38" i="146" s="1"/>
  <c r="N3" i="149"/>
  <c r="AL29" i="144"/>
  <c r="AL91" i="144" s="1"/>
  <c r="O12" i="144"/>
  <c r="O74" i="144" s="1"/>
  <c r="O46" i="146" s="1"/>
  <c r="I11" i="149"/>
  <c r="T5" i="144"/>
  <c r="T67" i="144" s="1"/>
  <c r="T39" i="146" s="1"/>
  <c r="N3" i="150"/>
  <c r="R25" i="144"/>
  <c r="R87" i="144" s="1"/>
  <c r="R59" i="146" s="1"/>
  <c r="L7" i="149"/>
  <c r="AE29" i="144"/>
  <c r="AE91" i="144" s="1"/>
  <c r="H22" i="144"/>
  <c r="E22" i="144" s="1"/>
  <c r="E84" i="144" s="1"/>
  <c r="B17" i="149"/>
  <c r="L21" i="144"/>
  <c r="L83" i="144" s="1"/>
  <c r="L55" i="146" s="1"/>
  <c r="AH19" i="144"/>
  <c r="AH81" i="144" s="1"/>
  <c r="AH53" i="146" s="1"/>
  <c r="AB15" i="149"/>
  <c r="H16" i="144"/>
  <c r="H78" i="144" s="1"/>
  <c r="H50" i="146" s="1"/>
  <c r="B12" i="150"/>
  <c r="E20" i="152"/>
  <c r="B20" i="152"/>
  <c r="S19" i="144"/>
  <c r="S81" i="144" s="1"/>
  <c r="S53" i="146" s="1"/>
  <c r="M15" i="149"/>
  <c r="Q25" i="144"/>
  <c r="Q87" i="144" s="1"/>
  <c r="Q59" i="146" s="1"/>
  <c r="K7" i="149"/>
  <c r="AE25" i="144"/>
  <c r="AE87" i="144" s="1"/>
  <c r="AE59" i="146" s="1"/>
  <c r="Y7" i="149"/>
  <c r="T25" i="144"/>
  <c r="T87" i="144" s="1"/>
  <c r="T59" i="146" s="1"/>
  <c r="N7" i="149"/>
  <c r="H4" i="144"/>
  <c r="H66" i="144" s="1"/>
  <c r="H38" i="146" s="1"/>
  <c r="B3" i="149"/>
  <c r="AI12" i="144"/>
  <c r="AI74" i="144" s="1"/>
  <c r="AI46" i="146" s="1"/>
  <c r="AC11" i="149"/>
  <c r="U19" i="144"/>
  <c r="U81" i="144" s="1"/>
  <c r="U53" i="146" s="1"/>
  <c r="O15" i="149"/>
  <c r="U12" i="144"/>
  <c r="U74" i="144" s="1"/>
  <c r="U46" i="146" s="1"/>
  <c r="O11" i="149"/>
  <c r="H29" i="144"/>
  <c r="AC23" i="149"/>
  <c r="V23" i="149"/>
  <c r="E26" i="144"/>
  <c r="E88" i="144" s="1"/>
  <c r="H88" i="144"/>
  <c r="H60" i="146" s="1"/>
  <c r="G26" i="144"/>
  <c r="G88" i="144" s="1"/>
  <c r="F26" i="144"/>
  <c r="F88" i="144" s="1"/>
  <c r="AL23" i="149"/>
  <c r="H28" i="144"/>
  <c r="AD23" i="149"/>
  <c r="F27" i="144"/>
  <c r="F89" i="144" s="1"/>
  <c r="H89" i="144"/>
  <c r="H61" i="146" s="1"/>
  <c r="G27" i="144"/>
  <c r="G89" i="144" s="1"/>
  <c r="E27" i="144"/>
  <c r="E89" i="144" s="1"/>
  <c r="AJ7" i="149"/>
  <c r="H25" i="144"/>
  <c r="G20" i="152"/>
  <c r="O20" i="152"/>
  <c r="AD20" i="152"/>
  <c r="I20" i="152"/>
  <c r="AE20" i="152"/>
  <c r="P20" i="152"/>
  <c r="AG20" i="152"/>
  <c r="AM20" i="152"/>
  <c r="X20" i="152"/>
  <c r="AO20" i="152"/>
  <c r="AF20" i="152"/>
  <c r="AN20" i="152"/>
  <c r="H15" i="144"/>
  <c r="AM4" i="150"/>
  <c r="H23" i="144"/>
  <c r="AN4" i="150"/>
  <c r="AR3" i="151"/>
  <c r="H5" i="144"/>
  <c r="H21" i="144"/>
  <c r="AM26" i="150"/>
  <c r="Y20" i="152"/>
  <c r="H10" i="144"/>
  <c r="H20" i="144"/>
  <c r="H8" i="144"/>
  <c r="F13" i="144"/>
  <c r="F75" i="144" s="1"/>
  <c r="E13" i="144"/>
  <c r="E75" i="144" s="1"/>
  <c r="G13" i="144"/>
  <c r="G75" i="144" s="1"/>
  <c r="H75" i="144"/>
  <c r="H47" i="146" s="1"/>
  <c r="AR12" i="152"/>
  <c r="H18" i="144"/>
  <c r="H6" i="144"/>
  <c r="E7" i="151"/>
  <c r="M7" i="151"/>
  <c r="U7" i="151"/>
  <c r="AC7" i="151"/>
  <c r="AK7" i="151"/>
  <c r="F7" i="151"/>
  <c r="N7" i="151"/>
  <c r="V7" i="151"/>
  <c r="AD7" i="151"/>
  <c r="AL7" i="151"/>
  <c r="G7" i="151"/>
  <c r="O7" i="151"/>
  <c r="W7" i="151"/>
  <c r="AE7" i="151"/>
  <c r="AM7" i="151"/>
  <c r="H7" i="151"/>
  <c r="P7" i="151"/>
  <c r="X7" i="151"/>
  <c r="AF7" i="151"/>
  <c r="AN7" i="151"/>
  <c r="I7" i="151"/>
  <c r="Q7" i="151"/>
  <c r="Y7" i="151"/>
  <c r="AG7" i="151"/>
  <c r="AO7" i="151"/>
  <c r="J7" i="151"/>
  <c r="R7" i="151"/>
  <c r="Z7" i="151"/>
  <c r="AH7" i="151"/>
  <c r="AP7" i="151"/>
  <c r="C7" i="151"/>
  <c r="K7" i="151"/>
  <c r="S7" i="151"/>
  <c r="AA7" i="151"/>
  <c r="AI7" i="151"/>
  <c r="AQ7" i="151"/>
  <c r="D7" i="151"/>
  <c r="L7" i="151"/>
  <c r="T7" i="151"/>
  <c r="AB7" i="151"/>
  <c r="AJ7" i="151"/>
  <c r="AR7" i="151"/>
  <c r="H14" i="151"/>
  <c r="P14" i="151"/>
  <c r="X14" i="151"/>
  <c r="AF14" i="151"/>
  <c r="AN14" i="151"/>
  <c r="I14" i="151"/>
  <c r="Q14" i="151"/>
  <c r="Y14" i="151"/>
  <c r="AG14" i="151"/>
  <c r="AO14" i="151"/>
  <c r="J14" i="151"/>
  <c r="R14" i="151"/>
  <c r="Z14" i="151"/>
  <c r="AH14" i="151"/>
  <c r="AP14" i="151"/>
  <c r="K14" i="151"/>
  <c r="S14" i="151"/>
  <c r="AA14" i="151"/>
  <c r="AI14" i="151"/>
  <c r="AQ14" i="151"/>
  <c r="D14" i="151"/>
  <c r="L14" i="151"/>
  <c r="T14" i="151"/>
  <c r="AB14" i="151"/>
  <c r="AJ14" i="151"/>
  <c r="AR14" i="151"/>
  <c r="E14" i="151"/>
  <c r="M14" i="151"/>
  <c r="U14" i="151"/>
  <c r="AC14" i="151"/>
  <c r="AK14" i="151"/>
  <c r="F14" i="151"/>
  <c r="N14" i="151"/>
  <c r="V14" i="151"/>
  <c r="AD14" i="151"/>
  <c r="AL14" i="151"/>
  <c r="AM14" i="151"/>
  <c r="G14" i="151"/>
  <c r="O14" i="151"/>
  <c r="W14" i="151"/>
  <c r="AE14" i="151"/>
  <c r="AL11" i="150"/>
  <c r="AM11" i="150"/>
  <c r="AN11" i="150"/>
  <c r="AO11" i="150"/>
  <c r="AP11" i="150"/>
  <c r="AI11" i="150"/>
  <c r="AQ11" i="150"/>
  <c r="AJ11" i="150"/>
  <c r="AR11" i="150"/>
  <c r="AK11" i="150"/>
  <c r="G27" i="152"/>
  <c r="O27" i="152"/>
  <c r="W27" i="152"/>
  <c r="AE27" i="152"/>
  <c r="AM27" i="152"/>
  <c r="H27" i="152"/>
  <c r="P27" i="152"/>
  <c r="X27" i="152"/>
  <c r="AF27" i="152"/>
  <c r="AN27" i="152"/>
  <c r="I27" i="152"/>
  <c r="Q27" i="152"/>
  <c r="Y27" i="152"/>
  <c r="AG27" i="152"/>
  <c r="AO27" i="152"/>
  <c r="C27" i="152"/>
  <c r="J27" i="152"/>
  <c r="R27" i="152"/>
  <c r="Z27" i="152"/>
  <c r="AH27" i="152"/>
  <c r="AP27" i="152"/>
  <c r="K27" i="152"/>
  <c r="S27" i="152"/>
  <c r="AA27" i="152"/>
  <c r="AI27" i="152"/>
  <c r="AQ27" i="152"/>
  <c r="D27" i="152"/>
  <c r="L27" i="152"/>
  <c r="T27" i="152"/>
  <c r="AB27" i="152"/>
  <c r="AJ27" i="152"/>
  <c r="AR27" i="152"/>
  <c r="E27" i="152"/>
  <c r="M27" i="152"/>
  <c r="U27" i="152"/>
  <c r="AC27" i="152"/>
  <c r="AK27" i="152"/>
  <c r="F27" i="152"/>
  <c r="N27" i="152"/>
  <c r="V27" i="152"/>
  <c r="AD27" i="152"/>
  <c r="AL27" i="152"/>
  <c r="E17" i="151"/>
  <c r="M17" i="151"/>
  <c r="U17" i="151"/>
  <c r="AC17" i="151"/>
  <c r="AK17" i="151"/>
  <c r="F17" i="151"/>
  <c r="N17" i="151"/>
  <c r="V17" i="151"/>
  <c r="AD17" i="151"/>
  <c r="AL17" i="151"/>
  <c r="G17" i="151"/>
  <c r="O17" i="151"/>
  <c r="W17" i="151"/>
  <c r="AE17" i="151"/>
  <c r="AM17" i="151"/>
  <c r="H17" i="151"/>
  <c r="P17" i="151"/>
  <c r="X17" i="151"/>
  <c r="AF17" i="151"/>
  <c r="AN17" i="151"/>
  <c r="I17" i="151"/>
  <c r="Q17" i="151"/>
  <c r="Y17" i="151"/>
  <c r="AG17" i="151"/>
  <c r="AO17" i="151"/>
  <c r="J17" i="151"/>
  <c r="R17" i="151"/>
  <c r="Z17" i="151"/>
  <c r="AH17" i="151"/>
  <c r="AP17" i="151"/>
  <c r="C17" i="151"/>
  <c r="K17" i="151"/>
  <c r="S17" i="151"/>
  <c r="AA17" i="151"/>
  <c r="AI17" i="151"/>
  <c r="AQ17" i="151"/>
  <c r="AR17" i="151"/>
  <c r="D17" i="151"/>
  <c r="L17" i="151"/>
  <c r="T17" i="151"/>
  <c r="AB17" i="151"/>
  <c r="AJ17" i="151"/>
  <c r="F24" i="151"/>
  <c r="N24" i="151"/>
  <c r="V24" i="151"/>
  <c r="AD24" i="151"/>
  <c r="AL24" i="151"/>
  <c r="G24" i="151"/>
  <c r="O24" i="151"/>
  <c r="W24" i="151"/>
  <c r="AE24" i="151"/>
  <c r="AM24" i="151"/>
  <c r="H24" i="151"/>
  <c r="P24" i="151"/>
  <c r="X24" i="151"/>
  <c r="AF24" i="151"/>
  <c r="AN24" i="151"/>
  <c r="I24" i="151"/>
  <c r="Q24" i="151"/>
  <c r="Y24" i="151"/>
  <c r="AG24" i="151"/>
  <c r="AO24" i="151"/>
  <c r="J24" i="151"/>
  <c r="R24" i="151"/>
  <c r="Z24" i="151"/>
  <c r="AH24" i="151"/>
  <c r="AP24" i="151"/>
  <c r="C24" i="151"/>
  <c r="K24" i="151"/>
  <c r="S24" i="151"/>
  <c r="AA24" i="151"/>
  <c r="AI24" i="151"/>
  <c r="AQ24" i="151"/>
  <c r="D24" i="151"/>
  <c r="L24" i="151"/>
  <c r="T24" i="151"/>
  <c r="AB24" i="151"/>
  <c r="AJ24" i="151"/>
  <c r="AR24" i="151"/>
  <c r="M24" i="151"/>
  <c r="U24" i="151"/>
  <c r="AC24" i="151"/>
  <c r="AK24" i="151"/>
  <c r="E24" i="151"/>
  <c r="D27" i="149"/>
  <c r="L27" i="149"/>
  <c r="T27" i="149"/>
  <c r="AB27" i="149"/>
  <c r="AJ27" i="149"/>
  <c r="AR27" i="149"/>
  <c r="E27" i="149"/>
  <c r="M27" i="149"/>
  <c r="U27" i="149"/>
  <c r="AC27" i="149"/>
  <c r="AK27" i="149"/>
  <c r="AQ27" i="149"/>
  <c r="F27" i="149"/>
  <c r="N27" i="149"/>
  <c r="V27" i="149"/>
  <c r="AD27" i="149"/>
  <c r="AL27" i="149"/>
  <c r="G27" i="149"/>
  <c r="O27" i="149"/>
  <c r="W27" i="149"/>
  <c r="AE27" i="149"/>
  <c r="AM27" i="149"/>
  <c r="C27" i="149"/>
  <c r="S27" i="149"/>
  <c r="H27" i="149"/>
  <c r="P27" i="149"/>
  <c r="X27" i="149"/>
  <c r="AF27" i="149"/>
  <c r="AN27" i="149"/>
  <c r="AI27" i="149"/>
  <c r="I27" i="149"/>
  <c r="Q27" i="149"/>
  <c r="Y27" i="149"/>
  <c r="AG27" i="149"/>
  <c r="AO27" i="149"/>
  <c r="AA27" i="149"/>
  <c r="J27" i="149"/>
  <c r="R27" i="149"/>
  <c r="Z27" i="149"/>
  <c r="AH27" i="149"/>
  <c r="AP27" i="149"/>
  <c r="K27" i="149"/>
  <c r="AP4" i="150"/>
  <c r="S20" i="152"/>
  <c r="T20" i="152"/>
  <c r="M20" i="152"/>
  <c r="J10" i="149"/>
  <c r="R10" i="149"/>
  <c r="Z10" i="149"/>
  <c r="AH10" i="149"/>
  <c r="AP10" i="149"/>
  <c r="K10" i="149"/>
  <c r="S10" i="149"/>
  <c r="AA10" i="149"/>
  <c r="AI10" i="149"/>
  <c r="AQ10" i="149"/>
  <c r="D10" i="149"/>
  <c r="L10" i="149"/>
  <c r="T10" i="149"/>
  <c r="AB10" i="149"/>
  <c r="AJ10" i="149"/>
  <c r="AR10" i="149"/>
  <c r="E10" i="149"/>
  <c r="M10" i="149"/>
  <c r="U10" i="149"/>
  <c r="AC10" i="149"/>
  <c r="AK10" i="149"/>
  <c r="F10" i="149"/>
  <c r="N10" i="149"/>
  <c r="V10" i="149"/>
  <c r="AD10" i="149"/>
  <c r="AL10" i="149"/>
  <c r="G10" i="149"/>
  <c r="O10" i="149"/>
  <c r="W10" i="149"/>
  <c r="AE10" i="149"/>
  <c r="AM10" i="149"/>
  <c r="H10" i="149"/>
  <c r="P10" i="149"/>
  <c r="X10" i="149"/>
  <c r="AF10" i="149"/>
  <c r="AN10" i="149"/>
  <c r="I10" i="149"/>
  <c r="Q10" i="149"/>
  <c r="Y10" i="149"/>
  <c r="AG10" i="149"/>
  <c r="AO10" i="149"/>
  <c r="C10" i="149"/>
  <c r="J24" i="152"/>
  <c r="R24" i="152"/>
  <c r="Z24" i="152"/>
  <c r="AH24" i="152"/>
  <c r="AP24" i="152"/>
  <c r="K24" i="152"/>
  <c r="S24" i="152"/>
  <c r="AA24" i="152"/>
  <c r="AI24" i="152"/>
  <c r="AQ24" i="152"/>
  <c r="D24" i="152"/>
  <c r="L24" i="152"/>
  <c r="T24" i="152"/>
  <c r="AB24" i="152"/>
  <c r="AJ24" i="152"/>
  <c r="AR24" i="152"/>
  <c r="E24" i="152"/>
  <c r="M24" i="152"/>
  <c r="U24" i="152"/>
  <c r="AC24" i="152"/>
  <c r="AK24" i="152"/>
  <c r="F24" i="152"/>
  <c r="N24" i="152"/>
  <c r="V24" i="152"/>
  <c r="AD24" i="152"/>
  <c r="AL24" i="152"/>
  <c r="G24" i="152"/>
  <c r="O24" i="152"/>
  <c r="W24" i="152"/>
  <c r="AE24" i="152"/>
  <c r="AM24" i="152"/>
  <c r="H24" i="152"/>
  <c r="P24" i="152"/>
  <c r="X24" i="152"/>
  <c r="AF24" i="152"/>
  <c r="AN24" i="152"/>
  <c r="I24" i="152"/>
  <c r="Q24" i="152"/>
  <c r="Y24" i="152"/>
  <c r="AG24" i="152"/>
  <c r="AO24" i="152"/>
  <c r="C24" i="152"/>
  <c r="F6" i="151"/>
  <c r="N6" i="151"/>
  <c r="V6" i="151"/>
  <c r="AD6" i="151"/>
  <c r="AL6" i="151"/>
  <c r="G6" i="151"/>
  <c r="O6" i="151"/>
  <c r="W6" i="151"/>
  <c r="AE6" i="151"/>
  <c r="AM6" i="151"/>
  <c r="H6" i="151"/>
  <c r="P6" i="151"/>
  <c r="X6" i="151"/>
  <c r="AF6" i="151"/>
  <c r="AN6" i="151"/>
  <c r="I6" i="151"/>
  <c r="Q6" i="151"/>
  <c r="Y6" i="151"/>
  <c r="AG6" i="151"/>
  <c r="AO6" i="151"/>
  <c r="J6" i="151"/>
  <c r="R6" i="151"/>
  <c r="Z6" i="151"/>
  <c r="AH6" i="151"/>
  <c r="AP6" i="151"/>
  <c r="C6" i="151"/>
  <c r="K6" i="151"/>
  <c r="S6" i="151"/>
  <c r="AA6" i="151"/>
  <c r="AI6" i="151"/>
  <c r="AQ6" i="151"/>
  <c r="D6" i="151"/>
  <c r="L6" i="151"/>
  <c r="T6" i="151"/>
  <c r="AB6" i="151"/>
  <c r="AJ6" i="151"/>
  <c r="AR6" i="151"/>
  <c r="E6" i="151"/>
  <c r="M6" i="151"/>
  <c r="U6" i="151"/>
  <c r="AC6" i="151"/>
  <c r="AK6" i="151"/>
  <c r="I21" i="151"/>
  <c r="Q21" i="151"/>
  <c r="Y21" i="151"/>
  <c r="AG21" i="151"/>
  <c r="AO21" i="151"/>
  <c r="J21" i="151"/>
  <c r="R21" i="151"/>
  <c r="Z21" i="151"/>
  <c r="AH21" i="151"/>
  <c r="AP21" i="151"/>
  <c r="K21" i="151"/>
  <c r="S21" i="151"/>
  <c r="AA21" i="151"/>
  <c r="AI21" i="151"/>
  <c r="AQ21" i="151"/>
  <c r="D21" i="151"/>
  <c r="L21" i="151"/>
  <c r="T21" i="151"/>
  <c r="AB21" i="151"/>
  <c r="AJ21" i="151"/>
  <c r="AR21" i="151"/>
  <c r="E21" i="151"/>
  <c r="M21" i="151"/>
  <c r="U21" i="151"/>
  <c r="AC21" i="151"/>
  <c r="AK21" i="151"/>
  <c r="F21" i="151"/>
  <c r="N21" i="151"/>
  <c r="V21" i="151"/>
  <c r="AD21" i="151"/>
  <c r="AL21" i="151"/>
  <c r="G21" i="151"/>
  <c r="O21" i="151"/>
  <c r="W21" i="151"/>
  <c r="AE21" i="151"/>
  <c r="AM21" i="151"/>
  <c r="H21" i="151"/>
  <c r="P21" i="151"/>
  <c r="X21" i="151"/>
  <c r="AF21" i="151"/>
  <c r="AN21" i="151"/>
  <c r="H18" i="150"/>
  <c r="P18" i="150"/>
  <c r="X18" i="150"/>
  <c r="AF18" i="150"/>
  <c r="AN18" i="150"/>
  <c r="I18" i="150"/>
  <c r="Q18" i="150"/>
  <c r="Y18" i="150"/>
  <c r="AG18" i="150"/>
  <c r="AO18" i="150"/>
  <c r="J18" i="150"/>
  <c r="R18" i="150"/>
  <c r="Z18" i="150"/>
  <c r="AH18" i="150"/>
  <c r="AP18" i="150"/>
  <c r="K18" i="150"/>
  <c r="S18" i="150"/>
  <c r="AA18" i="150"/>
  <c r="AI18" i="150"/>
  <c r="AQ18" i="150"/>
  <c r="D18" i="150"/>
  <c r="L18" i="150"/>
  <c r="T18" i="150"/>
  <c r="AB18" i="150"/>
  <c r="AJ18" i="150"/>
  <c r="AR18" i="150"/>
  <c r="E18" i="150"/>
  <c r="M18" i="150"/>
  <c r="U18" i="150"/>
  <c r="AC18" i="150"/>
  <c r="AK18" i="150"/>
  <c r="F18" i="150"/>
  <c r="N18" i="150"/>
  <c r="V18" i="150"/>
  <c r="AD18" i="150"/>
  <c r="AL18" i="150"/>
  <c r="AE18" i="150"/>
  <c r="AM18" i="150"/>
  <c r="G18" i="150"/>
  <c r="W18" i="150"/>
  <c r="O18" i="150"/>
  <c r="C18" i="150"/>
  <c r="K4" i="152"/>
  <c r="S4" i="152"/>
  <c r="AA4" i="152"/>
  <c r="AI4" i="152"/>
  <c r="AQ4" i="152"/>
  <c r="D4" i="152"/>
  <c r="L4" i="152"/>
  <c r="T4" i="152"/>
  <c r="AB4" i="152"/>
  <c r="AJ4" i="152"/>
  <c r="AR4" i="152"/>
  <c r="E4" i="152"/>
  <c r="M4" i="152"/>
  <c r="U4" i="152"/>
  <c r="AC4" i="152"/>
  <c r="AK4" i="152"/>
  <c r="F4" i="152"/>
  <c r="N4" i="152"/>
  <c r="V4" i="152"/>
  <c r="AD4" i="152"/>
  <c r="AL4" i="152"/>
  <c r="G4" i="152"/>
  <c r="O4" i="152"/>
  <c r="W4" i="152"/>
  <c r="AE4" i="152"/>
  <c r="AM4" i="152"/>
  <c r="H4" i="152"/>
  <c r="P4" i="152"/>
  <c r="X4" i="152"/>
  <c r="AF4" i="152"/>
  <c r="AN4" i="152"/>
  <c r="I4" i="152"/>
  <c r="Q4" i="152"/>
  <c r="Y4" i="152"/>
  <c r="AG4" i="152"/>
  <c r="AO4" i="152"/>
  <c r="J4" i="152"/>
  <c r="R4" i="152"/>
  <c r="Z4" i="152"/>
  <c r="AH4" i="152"/>
  <c r="AP4" i="152"/>
  <c r="C4" i="152"/>
  <c r="F19" i="152"/>
  <c r="N19" i="152"/>
  <c r="V19" i="152"/>
  <c r="AD19" i="152"/>
  <c r="AL19" i="152"/>
  <c r="G19" i="152"/>
  <c r="O19" i="152"/>
  <c r="W19" i="152"/>
  <c r="AE19" i="152"/>
  <c r="AM19" i="152"/>
  <c r="H19" i="152"/>
  <c r="P19" i="152"/>
  <c r="X19" i="152"/>
  <c r="AF19" i="152"/>
  <c r="AN19" i="152"/>
  <c r="I19" i="152"/>
  <c r="Q19" i="152"/>
  <c r="Y19" i="152"/>
  <c r="AG19" i="152"/>
  <c r="AO19" i="152"/>
  <c r="J19" i="152"/>
  <c r="R19" i="152"/>
  <c r="Z19" i="152"/>
  <c r="AH19" i="152"/>
  <c r="AP19" i="152"/>
  <c r="K19" i="152"/>
  <c r="S19" i="152"/>
  <c r="AA19" i="152"/>
  <c r="AI19" i="152"/>
  <c r="AQ19" i="152"/>
  <c r="D19" i="152"/>
  <c r="L19" i="152"/>
  <c r="T19" i="152"/>
  <c r="AB19" i="152"/>
  <c r="AJ19" i="152"/>
  <c r="AR19" i="152"/>
  <c r="E19" i="152"/>
  <c r="M19" i="152"/>
  <c r="U19" i="152"/>
  <c r="AC19" i="152"/>
  <c r="AK19" i="152"/>
  <c r="C19" i="152"/>
  <c r="K9" i="151"/>
  <c r="S9" i="151"/>
  <c r="AA9" i="151"/>
  <c r="AI9" i="151"/>
  <c r="AQ9" i="151"/>
  <c r="D9" i="151"/>
  <c r="L9" i="151"/>
  <c r="T9" i="151"/>
  <c r="AB9" i="151"/>
  <c r="AJ9" i="151"/>
  <c r="AR9" i="151"/>
  <c r="E9" i="151"/>
  <c r="M9" i="151"/>
  <c r="U9" i="151"/>
  <c r="AC9" i="151"/>
  <c r="AK9" i="151"/>
  <c r="F9" i="151"/>
  <c r="N9" i="151"/>
  <c r="V9" i="151"/>
  <c r="AD9" i="151"/>
  <c r="AL9" i="151"/>
  <c r="G9" i="151"/>
  <c r="O9" i="151"/>
  <c r="W9" i="151"/>
  <c r="AE9" i="151"/>
  <c r="AM9" i="151"/>
  <c r="H9" i="151"/>
  <c r="P9" i="151"/>
  <c r="X9" i="151"/>
  <c r="AF9" i="151"/>
  <c r="AN9" i="151"/>
  <c r="I9" i="151"/>
  <c r="Q9" i="151"/>
  <c r="Y9" i="151"/>
  <c r="AG9" i="151"/>
  <c r="AO9" i="151"/>
  <c r="J9" i="151"/>
  <c r="R9" i="151"/>
  <c r="Z9" i="151"/>
  <c r="AH9" i="151"/>
  <c r="AP9" i="151"/>
  <c r="F16" i="151"/>
  <c r="N16" i="151"/>
  <c r="V16" i="151"/>
  <c r="AD16" i="151"/>
  <c r="AL16" i="151"/>
  <c r="G16" i="151"/>
  <c r="O16" i="151"/>
  <c r="W16" i="151"/>
  <c r="AE16" i="151"/>
  <c r="AM16" i="151"/>
  <c r="H16" i="151"/>
  <c r="P16" i="151"/>
  <c r="X16" i="151"/>
  <c r="AF16" i="151"/>
  <c r="AN16" i="151"/>
  <c r="I16" i="151"/>
  <c r="Q16" i="151"/>
  <c r="Y16" i="151"/>
  <c r="AG16" i="151"/>
  <c r="AO16" i="151"/>
  <c r="J16" i="151"/>
  <c r="R16" i="151"/>
  <c r="Z16" i="151"/>
  <c r="AH16" i="151"/>
  <c r="AP16" i="151"/>
  <c r="C16" i="151"/>
  <c r="K16" i="151"/>
  <c r="S16" i="151"/>
  <c r="AA16" i="151"/>
  <c r="AI16" i="151"/>
  <c r="AQ16" i="151"/>
  <c r="D16" i="151"/>
  <c r="L16" i="151"/>
  <c r="T16" i="151"/>
  <c r="AB16" i="151"/>
  <c r="AJ16" i="151"/>
  <c r="AR16" i="151"/>
  <c r="U16" i="151"/>
  <c r="AC16" i="151"/>
  <c r="AK16" i="151"/>
  <c r="E16" i="151"/>
  <c r="M16" i="151"/>
  <c r="J20" i="152"/>
  <c r="AA20" i="152"/>
  <c r="AB20" i="152"/>
  <c r="U20" i="152"/>
  <c r="AO16" i="149"/>
  <c r="F18" i="149"/>
  <c r="N18" i="149"/>
  <c r="V18" i="149"/>
  <c r="AD18" i="149"/>
  <c r="AL18" i="149"/>
  <c r="G18" i="149"/>
  <c r="O18" i="149"/>
  <c r="W18" i="149"/>
  <c r="AE18" i="149"/>
  <c r="AM18" i="149"/>
  <c r="H18" i="149"/>
  <c r="P18" i="149"/>
  <c r="X18" i="149"/>
  <c r="AF18" i="149"/>
  <c r="AN18" i="149"/>
  <c r="I18" i="149"/>
  <c r="Q18" i="149"/>
  <c r="Y18" i="149"/>
  <c r="AG18" i="149"/>
  <c r="AO18" i="149"/>
  <c r="J18" i="149"/>
  <c r="R18" i="149"/>
  <c r="Z18" i="149"/>
  <c r="AH18" i="149"/>
  <c r="AP18" i="149"/>
  <c r="K18" i="149"/>
  <c r="S18" i="149"/>
  <c r="AA18" i="149"/>
  <c r="AI18" i="149"/>
  <c r="AQ18" i="149"/>
  <c r="D18" i="149"/>
  <c r="L18" i="149"/>
  <c r="T18" i="149"/>
  <c r="AB18" i="149"/>
  <c r="AJ18" i="149"/>
  <c r="AR18" i="149"/>
  <c r="AK18" i="149"/>
  <c r="C18" i="149"/>
  <c r="E18" i="149"/>
  <c r="M18" i="149"/>
  <c r="U18" i="149"/>
  <c r="AC18" i="149"/>
  <c r="H16" i="152"/>
  <c r="P16" i="152"/>
  <c r="X16" i="152"/>
  <c r="AF16" i="152"/>
  <c r="AN16" i="152"/>
  <c r="I16" i="152"/>
  <c r="Q16" i="152"/>
  <c r="Y16" i="152"/>
  <c r="AG16" i="152"/>
  <c r="AO16" i="152"/>
  <c r="J16" i="152"/>
  <c r="R16" i="152"/>
  <c r="Z16" i="152"/>
  <c r="AH16" i="152"/>
  <c r="AP16" i="152"/>
  <c r="K16" i="152"/>
  <c r="S16" i="152"/>
  <c r="AA16" i="152"/>
  <c r="AI16" i="152"/>
  <c r="AQ16" i="152"/>
  <c r="D16" i="152"/>
  <c r="L16" i="152"/>
  <c r="T16" i="152"/>
  <c r="AB16" i="152"/>
  <c r="AJ16" i="152"/>
  <c r="AR16" i="152"/>
  <c r="E16" i="152"/>
  <c r="M16" i="152"/>
  <c r="U16" i="152"/>
  <c r="AC16" i="152"/>
  <c r="AK16" i="152"/>
  <c r="F16" i="152"/>
  <c r="N16" i="152"/>
  <c r="V16" i="152"/>
  <c r="AD16" i="152"/>
  <c r="AL16" i="152"/>
  <c r="G16" i="152"/>
  <c r="O16" i="152"/>
  <c r="W16" i="152"/>
  <c r="AE16" i="152"/>
  <c r="AM16" i="152"/>
  <c r="C16" i="152"/>
  <c r="K23" i="152"/>
  <c r="S23" i="152"/>
  <c r="AA23" i="152"/>
  <c r="AI23" i="152"/>
  <c r="AQ23" i="152"/>
  <c r="D23" i="152"/>
  <c r="L23" i="152"/>
  <c r="T23" i="152"/>
  <c r="AB23" i="152"/>
  <c r="AJ23" i="152"/>
  <c r="AR23" i="152"/>
  <c r="E23" i="152"/>
  <c r="M23" i="152"/>
  <c r="U23" i="152"/>
  <c r="AC23" i="152"/>
  <c r="AK23" i="152"/>
  <c r="F23" i="152"/>
  <c r="N23" i="152"/>
  <c r="V23" i="152"/>
  <c r="AD23" i="152"/>
  <c r="AL23" i="152"/>
  <c r="G23" i="152"/>
  <c r="O23" i="152"/>
  <c r="W23" i="152"/>
  <c r="AE23" i="152"/>
  <c r="AM23" i="152"/>
  <c r="H23" i="152"/>
  <c r="P23" i="152"/>
  <c r="X23" i="152"/>
  <c r="AF23" i="152"/>
  <c r="AN23" i="152"/>
  <c r="I23" i="152"/>
  <c r="Q23" i="152"/>
  <c r="Y23" i="152"/>
  <c r="AG23" i="152"/>
  <c r="AO23" i="152"/>
  <c r="C23" i="152"/>
  <c r="J23" i="152"/>
  <c r="R23" i="152"/>
  <c r="Z23" i="152"/>
  <c r="AH23" i="152"/>
  <c r="AP23" i="152"/>
  <c r="I13" i="151"/>
  <c r="Q13" i="151"/>
  <c r="Y13" i="151"/>
  <c r="AG13" i="151"/>
  <c r="AO13" i="151"/>
  <c r="J13" i="151"/>
  <c r="R13" i="151"/>
  <c r="Z13" i="151"/>
  <c r="AH13" i="151"/>
  <c r="AP13" i="151"/>
  <c r="C13" i="151"/>
  <c r="K13" i="151"/>
  <c r="S13" i="151"/>
  <c r="AA13" i="151"/>
  <c r="AI13" i="151"/>
  <c r="AQ13" i="151"/>
  <c r="D13" i="151"/>
  <c r="L13" i="151"/>
  <c r="T13" i="151"/>
  <c r="AB13" i="151"/>
  <c r="AJ13" i="151"/>
  <c r="AR13" i="151"/>
  <c r="E13" i="151"/>
  <c r="M13" i="151"/>
  <c r="U13" i="151"/>
  <c r="AC13" i="151"/>
  <c r="AK13" i="151"/>
  <c r="F13" i="151"/>
  <c r="N13" i="151"/>
  <c r="V13" i="151"/>
  <c r="AD13" i="151"/>
  <c r="AL13" i="151"/>
  <c r="G13" i="151"/>
  <c r="O13" i="151"/>
  <c r="W13" i="151"/>
  <c r="AE13" i="151"/>
  <c r="AM13" i="151"/>
  <c r="P13" i="151"/>
  <c r="X13" i="151"/>
  <c r="AF13" i="151"/>
  <c r="AN13" i="151"/>
  <c r="H13" i="151"/>
  <c r="J20" i="151"/>
  <c r="R20" i="151"/>
  <c r="Z20" i="151"/>
  <c r="AH20" i="151"/>
  <c r="AP20" i="151"/>
  <c r="K20" i="151"/>
  <c r="S20" i="151"/>
  <c r="AA20" i="151"/>
  <c r="AI20" i="151"/>
  <c r="AQ20" i="151"/>
  <c r="D20" i="151"/>
  <c r="L20" i="151"/>
  <c r="T20" i="151"/>
  <c r="AB20" i="151"/>
  <c r="AJ20" i="151"/>
  <c r="AR20" i="151"/>
  <c r="E20" i="151"/>
  <c r="M20" i="151"/>
  <c r="U20" i="151"/>
  <c r="AC20" i="151"/>
  <c r="AK20" i="151"/>
  <c r="F20" i="151"/>
  <c r="N20" i="151"/>
  <c r="V20" i="151"/>
  <c r="AD20" i="151"/>
  <c r="AL20" i="151"/>
  <c r="G20" i="151"/>
  <c r="O20" i="151"/>
  <c r="W20" i="151"/>
  <c r="AE20" i="151"/>
  <c r="AM20" i="151"/>
  <c r="H20" i="151"/>
  <c r="P20" i="151"/>
  <c r="X20" i="151"/>
  <c r="AF20" i="151"/>
  <c r="AN20" i="151"/>
  <c r="I20" i="151"/>
  <c r="Q20" i="151"/>
  <c r="Y20" i="151"/>
  <c r="AG20" i="151"/>
  <c r="AO20" i="151"/>
  <c r="I10" i="150"/>
  <c r="Q10" i="150"/>
  <c r="Y10" i="150"/>
  <c r="F10" i="150"/>
  <c r="M10" i="150"/>
  <c r="V10" i="150"/>
  <c r="AE10" i="150"/>
  <c r="AM10" i="150"/>
  <c r="C10" i="150"/>
  <c r="D10" i="150"/>
  <c r="N10" i="150"/>
  <c r="W10" i="150"/>
  <c r="AF10" i="150"/>
  <c r="AN10" i="150"/>
  <c r="E10" i="150"/>
  <c r="O10" i="150"/>
  <c r="X10" i="150"/>
  <c r="AG10" i="150"/>
  <c r="AO10" i="150"/>
  <c r="G10" i="150"/>
  <c r="P10" i="150"/>
  <c r="Z10" i="150"/>
  <c r="AH10" i="150"/>
  <c r="AP10" i="150"/>
  <c r="H10" i="150"/>
  <c r="R10" i="150"/>
  <c r="AA10" i="150"/>
  <c r="AI10" i="150"/>
  <c r="AQ10" i="150"/>
  <c r="J10" i="150"/>
  <c r="S10" i="150"/>
  <c r="AB10" i="150"/>
  <c r="AJ10" i="150"/>
  <c r="AR10" i="150"/>
  <c r="K10" i="150"/>
  <c r="T10" i="150"/>
  <c r="AC10" i="150"/>
  <c r="AK10" i="150"/>
  <c r="L10" i="150"/>
  <c r="U10" i="150"/>
  <c r="AD10" i="150"/>
  <c r="AL10" i="150"/>
  <c r="D11" i="152"/>
  <c r="L11" i="152"/>
  <c r="T11" i="152"/>
  <c r="AB11" i="152"/>
  <c r="AJ11" i="152"/>
  <c r="AR11" i="152"/>
  <c r="E11" i="152"/>
  <c r="M11" i="152"/>
  <c r="U11" i="152"/>
  <c r="AC11" i="152"/>
  <c r="AK11" i="152"/>
  <c r="F11" i="152"/>
  <c r="N11" i="152"/>
  <c r="V11" i="152"/>
  <c r="AD11" i="152"/>
  <c r="AL11" i="152"/>
  <c r="G11" i="152"/>
  <c r="O11" i="152"/>
  <c r="W11" i="152"/>
  <c r="AE11" i="152"/>
  <c r="AM11" i="152"/>
  <c r="H11" i="152"/>
  <c r="P11" i="152"/>
  <c r="X11" i="152"/>
  <c r="AF11" i="152"/>
  <c r="AN11" i="152"/>
  <c r="I11" i="152"/>
  <c r="Q11" i="152"/>
  <c r="Y11" i="152"/>
  <c r="AG11" i="152"/>
  <c r="AO11" i="152"/>
  <c r="J11" i="152"/>
  <c r="R11" i="152"/>
  <c r="Z11" i="152"/>
  <c r="AH11" i="152"/>
  <c r="AP11" i="152"/>
  <c r="K11" i="152"/>
  <c r="S11" i="152"/>
  <c r="AA11" i="152"/>
  <c r="AI11" i="152"/>
  <c r="AQ11" i="152"/>
  <c r="C11" i="152"/>
  <c r="H26" i="152"/>
  <c r="P26" i="152"/>
  <c r="X26" i="152"/>
  <c r="AF26" i="152"/>
  <c r="AN26" i="152"/>
  <c r="I26" i="152"/>
  <c r="Q26" i="152"/>
  <c r="Y26" i="152"/>
  <c r="AG26" i="152"/>
  <c r="AO26" i="152"/>
  <c r="C26" i="152"/>
  <c r="J26" i="152"/>
  <c r="R26" i="152"/>
  <c r="Z26" i="152"/>
  <c r="AH26" i="152"/>
  <c r="AP26" i="152"/>
  <c r="K26" i="152"/>
  <c r="S26" i="152"/>
  <c r="AA26" i="152"/>
  <c r="AI26" i="152"/>
  <c r="AQ26" i="152"/>
  <c r="D26" i="152"/>
  <c r="L26" i="152"/>
  <c r="T26" i="152"/>
  <c r="AB26" i="152"/>
  <c r="AJ26" i="152"/>
  <c r="AR26" i="152"/>
  <c r="E26" i="152"/>
  <c r="M26" i="152"/>
  <c r="U26" i="152"/>
  <c r="AC26" i="152"/>
  <c r="AK26" i="152"/>
  <c r="F26" i="152"/>
  <c r="N26" i="152"/>
  <c r="V26" i="152"/>
  <c r="AD26" i="152"/>
  <c r="AL26" i="152"/>
  <c r="G26" i="152"/>
  <c r="O26" i="152"/>
  <c r="W26" i="152"/>
  <c r="AE26" i="152"/>
  <c r="AM26" i="152"/>
  <c r="D8" i="151"/>
  <c r="L8" i="151"/>
  <c r="T8" i="151"/>
  <c r="AB8" i="151"/>
  <c r="AJ8" i="151"/>
  <c r="AR8" i="151"/>
  <c r="E8" i="151"/>
  <c r="M8" i="151"/>
  <c r="U8" i="151"/>
  <c r="AC8" i="151"/>
  <c r="AK8" i="151"/>
  <c r="F8" i="151"/>
  <c r="N8" i="151"/>
  <c r="V8" i="151"/>
  <c r="AD8" i="151"/>
  <c r="AL8" i="151"/>
  <c r="G8" i="151"/>
  <c r="O8" i="151"/>
  <c r="W8" i="151"/>
  <c r="AE8" i="151"/>
  <c r="AM8" i="151"/>
  <c r="H8" i="151"/>
  <c r="P8" i="151"/>
  <c r="X8" i="151"/>
  <c r="AF8" i="151"/>
  <c r="AN8" i="151"/>
  <c r="I8" i="151"/>
  <c r="Q8" i="151"/>
  <c r="Y8" i="151"/>
  <c r="AG8" i="151"/>
  <c r="AO8" i="151"/>
  <c r="J8" i="151"/>
  <c r="R8" i="151"/>
  <c r="Z8" i="151"/>
  <c r="AH8" i="151"/>
  <c r="AP8" i="151"/>
  <c r="K8" i="151"/>
  <c r="S8" i="151"/>
  <c r="AA8" i="151"/>
  <c r="AI8" i="151"/>
  <c r="AQ8" i="151"/>
  <c r="R20" i="152"/>
  <c r="AI4" i="150"/>
  <c r="AI16" i="150"/>
  <c r="AL3" i="151"/>
  <c r="AI20" i="152"/>
  <c r="AQ4" i="150"/>
  <c r="AJ20" i="152"/>
  <c r="AI3" i="150"/>
  <c r="AC20" i="152"/>
  <c r="AO4" i="150"/>
  <c r="D22" i="150"/>
  <c r="L22" i="150"/>
  <c r="T22" i="150"/>
  <c r="AB22" i="150"/>
  <c r="AJ22" i="150"/>
  <c r="AR22" i="150"/>
  <c r="E22" i="150"/>
  <c r="M22" i="150"/>
  <c r="U22" i="150"/>
  <c r="AC22" i="150"/>
  <c r="AK22" i="150"/>
  <c r="F22" i="150"/>
  <c r="N22" i="150"/>
  <c r="V22" i="150"/>
  <c r="AD22" i="150"/>
  <c r="AL22" i="150"/>
  <c r="G22" i="150"/>
  <c r="O22" i="150"/>
  <c r="W22" i="150"/>
  <c r="AE22" i="150"/>
  <c r="AM22" i="150"/>
  <c r="C22" i="150"/>
  <c r="H22" i="150"/>
  <c r="P22" i="150"/>
  <c r="X22" i="150"/>
  <c r="AF22" i="150"/>
  <c r="AN22" i="150"/>
  <c r="I22" i="150"/>
  <c r="Q22" i="150"/>
  <c r="Y22" i="150"/>
  <c r="AG22" i="150"/>
  <c r="AO22" i="150"/>
  <c r="J22" i="150"/>
  <c r="R22" i="150"/>
  <c r="Z22" i="150"/>
  <c r="AH22" i="150"/>
  <c r="AP22" i="150"/>
  <c r="K22" i="150"/>
  <c r="S22" i="150"/>
  <c r="AA22" i="150"/>
  <c r="AI22" i="150"/>
  <c r="AQ22" i="150"/>
  <c r="G8" i="152"/>
  <c r="O8" i="152"/>
  <c r="W8" i="152"/>
  <c r="AE8" i="152"/>
  <c r="AM8" i="152"/>
  <c r="H8" i="152"/>
  <c r="P8" i="152"/>
  <c r="X8" i="152"/>
  <c r="AF8" i="152"/>
  <c r="AN8" i="152"/>
  <c r="I8" i="152"/>
  <c r="Q8" i="152"/>
  <c r="Y8" i="152"/>
  <c r="AG8" i="152"/>
  <c r="AO8" i="152"/>
  <c r="J8" i="152"/>
  <c r="R8" i="152"/>
  <c r="Z8" i="152"/>
  <c r="AH8" i="152"/>
  <c r="AP8" i="152"/>
  <c r="K8" i="152"/>
  <c r="S8" i="152"/>
  <c r="AA8" i="152"/>
  <c r="AI8" i="152"/>
  <c r="AQ8" i="152"/>
  <c r="D8" i="152"/>
  <c r="L8" i="152"/>
  <c r="T8" i="152"/>
  <c r="AB8" i="152"/>
  <c r="AJ8" i="152"/>
  <c r="AR8" i="152"/>
  <c r="E8" i="152"/>
  <c r="M8" i="152"/>
  <c r="U8" i="152"/>
  <c r="AC8" i="152"/>
  <c r="AK8" i="152"/>
  <c r="F8" i="152"/>
  <c r="N8" i="152"/>
  <c r="V8" i="152"/>
  <c r="AD8" i="152"/>
  <c r="AL8" i="152"/>
  <c r="I15" i="152"/>
  <c r="Q15" i="152"/>
  <c r="Y15" i="152"/>
  <c r="AG15" i="152"/>
  <c r="AO15" i="152"/>
  <c r="J15" i="152"/>
  <c r="R15" i="152"/>
  <c r="Z15" i="152"/>
  <c r="AH15" i="152"/>
  <c r="AP15" i="152"/>
  <c r="K15" i="152"/>
  <c r="S15" i="152"/>
  <c r="AA15" i="152"/>
  <c r="AI15" i="152"/>
  <c r="AQ15" i="152"/>
  <c r="D15" i="152"/>
  <c r="L15" i="152"/>
  <c r="T15" i="152"/>
  <c r="AB15" i="152"/>
  <c r="AJ15" i="152"/>
  <c r="AR15" i="152"/>
  <c r="E15" i="152"/>
  <c r="M15" i="152"/>
  <c r="U15" i="152"/>
  <c r="AC15" i="152"/>
  <c r="AK15" i="152"/>
  <c r="F15" i="152"/>
  <c r="N15" i="152"/>
  <c r="V15" i="152"/>
  <c r="AD15" i="152"/>
  <c r="AL15" i="152"/>
  <c r="G15" i="152"/>
  <c r="O15" i="152"/>
  <c r="W15" i="152"/>
  <c r="AE15" i="152"/>
  <c r="AM15" i="152"/>
  <c r="H15" i="152"/>
  <c r="P15" i="152"/>
  <c r="X15" i="152"/>
  <c r="AF15" i="152"/>
  <c r="AN15" i="152"/>
  <c r="C15" i="152"/>
  <c r="AM5" i="151"/>
  <c r="AN5" i="151"/>
  <c r="AO5" i="151"/>
  <c r="AP5" i="151"/>
  <c r="AI5" i="151"/>
  <c r="AQ5" i="151"/>
  <c r="AJ5" i="151"/>
  <c r="AR5" i="151"/>
  <c r="AK5" i="151"/>
  <c r="AL5" i="151"/>
  <c r="D27" i="151"/>
  <c r="L27" i="151"/>
  <c r="T27" i="151"/>
  <c r="AB27" i="151"/>
  <c r="AJ27" i="151"/>
  <c r="AR27" i="151"/>
  <c r="E27" i="151"/>
  <c r="M27" i="151"/>
  <c r="U27" i="151"/>
  <c r="AC27" i="151"/>
  <c r="AK27" i="151"/>
  <c r="F27" i="151"/>
  <c r="N27" i="151"/>
  <c r="V27" i="151"/>
  <c r="AD27" i="151"/>
  <c r="AL27" i="151"/>
  <c r="G27" i="151"/>
  <c r="O27" i="151"/>
  <c r="W27" i="151"/>
  <c r="AE27" i="151"/>
  <c r="AM27" i="151"/>
  <c r="H27" i="151"/>
  <c r="P27" i="151"/>
  <c r="X27" i="151"/>
  <c r="AF27" i="151"/>
  <c r="AN27" i="151"/>
  <c r="I27" i="151"/>
  <c r="Q27" i="151"/>
  <c r="Y27" i="151"/>
  <c r="AG27" i="151"/>
  <c r="AO27" i="151"/>
  <c r="J27" i="151"/>
  <c r="R27" i="151"/>
  <c r="Z27" i="151"/>
  <c r="AH27" i="151"/>
  <c r="AP27" i="151"/>
  <c r="C27" i="151"/>
  <c r="K27" i="151"/>
  <c r="S27" i="151"/>
  <c r="AA27" i="151"/>
  <c r="AI27" i="151"/>
  <c r="AQ27" i="151"/>
  <c r="I17" i="150"/>
  <c r="Q17" i="150"/>
  <c r="Y17" i="150"/>
  <c r="AG17" i="150"/>
  <c r="AO17" i="150"/>
  <c r="J17" i="150"/>
  <c r="R17" i="150"/>
  <c r="Z17" i="150"/>
  <c r="AH17" i="150"/>
  <c r="AP17" i="150"/>
  <c r="K17" i="150"/>
  <c r="S17" i="150"/>
  <c r="AA17" i="150"/>
  <c r="AI17" i="150"/>
  <c r="AQ17" i="150"/>
  <c r="D17" i="150"/>
  <c r="L17" i="150"/>
  <c r="T17" i="150"/>
  <c r="AB17" i="150"/>
  <c r="AJ17" i="150"/>
  <c r="AR17" i="150"/>
  <c r="E17" i="150"/>
  <c r="M17" i="150"/>
  <c r="U17" i="150"/>
  <c r="AC17" i="150"/>
  <c r="AK17" i="150"/>
  <c r="F17" i="150"/>
  <c r="N17" i="150"/>
  <c r="V17" i="150"/>
  <c r="AD17" i="150"/>
  <c r="AL17" i="150"/>
  <c r="G17" i="150"/>
  <c r="O17" i="150"/>
  <c r="W17" i="150"/>
  <c r="AE17" i="150"/>
  <c r="AM17" i="150"/>
  <c r="C17" i="150"/>
  <c r="H17" i="150"/>
  <c r="P17" i="150"/>
  <c r="X17" i="150"/>
  <c r="AF17" i="150"/>
  <c r="AN17" i="150"/>
  <c r="I27" i="150"/>
  <c r="Q27" i="150"/>
  <c r="Y27" i="150"/>
  <c r="AG27" i="150"/>
  <c r="AO27" i="150"/>
  <c r="J27" i="150"/>
  <c r="R27" i="150"/>
  <c r="Z27" i="150"/>
  <c r="AH27" i="150"/>
  <c r="AP27" i="150"/>
  <c r="K27" i="150"/>
  <c r="S27" i="150"/>
  <c r="AA27" i="150"/>
  <c r="AI27" i="150"/>
  <c r="AQ27" i="150"/>
  <c r="D27" i="150"/>
  <c r="L27" i="150"/>
  <c r="T27" i="150"/>
  <c r="AB27" i="150"/>
  <c r="AJ27" i="150"/>
  <c r="AR27" i="150"/>
  <c r="E27" i="150"/>
  <c r="M27" i="150"/>
  <c r="U27" i="150"/>
  <c r="AC27" i="150"/>
  <c r="AK27" i="150"/>
  <c r="F27" i="150"/>
  <c r="N27" i="150"/>
  <c r="V27" i="150"/>
  <c r="AD27" i="150"/>
  <c r="AL27" i="150"/>
  <c r="G27" i="150"/>
  <c r="O27" i="150"/>
  <c r="W27" i="150"/>
  <c r="AE27" i="150"/>
  <c r="AM27" i="150"/>
  <c r="H27" i="150"/>
  <c r="P27" i="150"/>
  <c r="X27" i="150"/>
  <c r="AF27" i="150"/>
  <c r="AN27" i="150"/>
  <c r="G18" i="152"/>
  <c r="O18" i="152"/>
  <c r="W18" i="152"/>
  <c r="AE18" i="152"/>
  <c r="AM18" i="152"/>
  <c r="H18" i="152"/>
  <c r="P18" i="152"/>
  <c r="X18" i="152"/>
  <c r="AF18" i="152"/>
  <c r="AN18" i="152"/>
  <c r="I18" i="152"/>
  <c r="Q18" i="152"/>
  <c r="Y18" i="152"/>
  <c r="AG18" i="152"/>
  <c r="AO18" i="152"/>
  <c r="J18" i="152"/>
  <c r="R18" i="152"/>
  <c r="Z18" i="152"/>
  <c r="AH18" i="152"/>
  <c r="AP18" i="152"/>
  <c r="K18" i="152"/>
  <c r="S18" i="152"/>
  <c r="AA18" i="152"/>
  <c r="AI18" i="152"/>
  <c r="AQ18" i="152"/>
  <c r="D18" i="152"/>
  <c r="L18" i="152"/>
  <c r="T18" i="152"/>
  <c r="AB18" i="152"/>
  <c r="AJ18" i="152"/>
  <c r="AR18" i="152"/>
  <c r="E18" i="152"/>
  <c r="M18" i="152"/>
  <c r="U18" i="152"/>
  <c r="AC18" i="152"/>
  <c r="AK18" i="152"/>
  <c r="F18" i="152"/>
  <c r="N18" i="152"/>
  <c r="V18" i="152"/>
  <c r="AD18" i="152"/>
  <c r="AL18" i="152"/>
  <c r="C18" i="152"/>
  <c r="I25" i="152"/>
  <c r="Q25" i="152"/>
  <c r="Y25" i="152"/>
  <c r="AG25" i="152"/>
  <c r="AO25" i="152"/>
  <c r="C25" i="152"/>
  <c r="J25" i="152"/>
  <c r="R25" i="152"/>
  <c r="Z25" i="152"/>
  <c r="AH25" i="152"/>
  <c r="AP25" i="152"/>
  <c r="K25" i="152"/>
  <c r="S25" i="152"/>
  <c r="AA25" i="152"/>
  <c r="AI25" i="152"/>
  <c r="AQ25" i="152"/>
  <c r="D25" i="152"/>
  <c r="L25" i="152"/>
  <c r="T25" i="152"/>
  <c r="AB25" i="152"/>
  <c r="AJ25" i="152"/>
  <c r="AR25" i="152"/>
  <c r="E25" i="152"/>
  <c r="M25" i="152"/>
  <c r="U25" i="152"/>
  <c r="AC25" i="152"/>
  <c r="AK25" i="152"/>
  <c r="F25" i="152"/>
  <c r="N25" i="152"/>
  <c r="V25" i="152"/>
  <c r="AD25" i="152"/>
  <c r="AL25" i="152"/>
  <c r="G25" i="152"/>
  <c r="O25" i="152"/>
  <c r="W25" i="152"/>
  <c r="AE25" i="152"/>
  <c r="AM25" i="152"/>
  <c r="H25" i="152"/>
  <c r="P25" i="152"/>
  <c r="X25" i="152"/>
  <c r="AF25" i="152"/>
  <c r="AN25" i="152"/>
  <c r="Z20" i="152"/>
  <c r="AN4" i="149"/>
  <c r="AO4" i="149"/>
  <c r="AP4" i="149"/>
  <c r="AI4" i="149"/>
  <c r="AQ4" i="149"/>
  <c r="AJ4" i="149"/>
  <c r="AR4" i="149"/>
  <c r="AK4" i="149"/>
  <c r="AL4" i="149"/>
  <c r="AM4" i="149"/>
  <c r="AQ20" i="152"/>
  <c r="AL4" i="150"/>
  <c r="AK26" i="151"/>
  <c r="AM3" i="151"/>
  <c r="AR20" i="152"/>
  <c r="AQ3" i="150"/>
  <c r="AK20" i="152"/>
  <c r="AJ3" i="150"/>
  <c r="N20" i="152"/>
  <c r="K14" i="150"/>
  <c r="S14" i="150"/>
  <c r="AA14" i="150"/>
  <c r="AI14" i="150"/>
  <c r="AQ14" i="150"/>
  <c r="D14" i="150"/>
  <c r="L14" i="150"/>
  <c r="T14" i="150"/>
  <c r="AB14" i="150"/>
  <c r="AJ14" i="150"/>
  <c r="AR14" i="150"/>
  <c r="E14" i="150"/>
  <c r="M14" i="150"/>
  <c r="U14" i="150"/>
  <c r="AC14" i="150"/>
  <c r="AK14" i="150"/>
  <c r="F14" i="150"/>
  <c r="N14" i="150"/>
  <c r="V14" i="150"/>
  <c r="AD14" i="150"/>
  <c r="AL14" i="150"/>
  <c r="G14" i="150"/>
  <c r="O14" i="150"/>
  <c r="W14" i="150"/>
  <c r="AE14" i="150"/>
  <c r="AM14" i="150"/>
  <c r="H14" i="150"/>
  <c r="P14" i="150"/>
  <c r="X14" i="150"/>
  <c r="AF14" i="150"/>
  <c r="AN14" i="150"/>
  <c r="I14" i="150"/>
  <c r="Q14" i="150"/>
  <c r="Y14" i="150"/>
  <c r="AG14" i="150"/>
  <c r="AO14" i="150"/>
  <c r="Z14" i="150"/>
  <c r="AH14" i="150"/>
  <c r="AP14" i="150"/>
  <c r="R14" i="150"/>
  <c r="J14" i="150"/>
  <c r="E21" i="150"/>
  <c r="M21" i="150"/>
  <c r="U21" i="150"/>
  <c r="AC21" i="150"/>
  <c r="AK21" i="150"/>
  <c r="F21" i="150"/>
  <c r="N21" i="150"/>
  <c r="V21" i="150"/>
  <c r="AD21" i="150"/>
  <c r="AL21" i="150"/>
  <c r="G21" i="150"/>
  <c r="O21" i="150"/>
  <c r="W21" i="150"/>
  <c r="AE21" i="150"/>
  <c r="AM21" i="150"/>
  <c r="C21" i="150"/>
  <c r="H21" i="150"/>
  <c r="P21" i="150"/>
  <c r="X21" i="150"/>
  <c r="AF21" i="150"/>
  <c r="AN21" i="150"/>
  <c r="I21" i="150"/>
  <c r="Q21" i="150"/>
  <c r="Y21" i="150"/>
  <c r="AG21" i="150"/>
  <c r="AO21" i="150"/>
  <c r="J21" i="150"/>
  <c r="R21" i="150"/>
  <c r="Z21" i="150"/>
  <c r="AH21" i="150"/>
  <c r="AP21" i="150"/>
  <c r="K21" i="150"/>
  <c r="S21" i="150"/>
  <c r="AA21" i="150"/>
  <c r="AI21" i="150"/>
  <c r="AQ21" i="150"/>
  <c r="AJ21" i="150"/>
  <c r="AR21" i="150"/>
  <c r="D21" i="150"/>
  <c r="L21" i="150"/>
  <c r="AB21" i="150"/>
  <c r="T21" i="150"/>
  <c r="H7" i="152"/>
  <c r="P7" i="152"/>
  <c r="X7" i="152"/>
  <c r="AF7" i="152"/>
  <c r="AN7" i="152"/>
  <c r="I7" i="152"/>
  <c r="Q7" i="152"/>
  <c r="Y7" i="152"/>
  <c r="AG7" i="152"/>
  <c r="AO7" i="152"/>
  <c r="J7" i="152"/>
  <c r="R7" i="152"/>
  <c r="Z7" i="152"/>
  <c r="AH7" i="152"/>
  <c r="AP7" i="152"/>
  <c r="K7" i="152"/>
  <c r="S7" i="152"/>
  <c r="AA7" i="152"/>
  <c r="AI7" i="152"/>
  <c r="AQ7" i="152"/>
  <c r="D7" i="152"/>
  <c r="L7" i="152"/>
  <c r="T7" i="152"/>
  <c r="AB7" i="152"/>
  <c r="AJ7" i="152"/>
  <c r="AR7" i="152"/>
  <c r="E7" i="152"/>
  <c r="M7" i="152"/>
  <c r="U7" i="152"/>
  <c r="AC7" i="152"/>
  <c r="AK7" i="152"/>
  <c r="F7" i="152"/>
  <c r="N7" i="152"/>
  <c r="V7" i="152"/>
  <c r="AD7" i="152"/>
  <c r="AL7" i="152"/>
  <c r="G7" i="152"/>
  <c r="O7" i="152"/>
  <c r="W7" i="152"/>
  <c r="AE7" i="152"/>
  <c r="AM7" i="152"/>
  <c r="C7" i="152"/>
  <c r="D22" i="152"/>
  <c r="L22" i="152"/>
  <c r="T22" i="152"/>
  <c r="E22" i="152"/>
  <c r="M22" i="152"/>
  <c r="U22" i="152"/>
  <c r="F22" i="152"/>
  <c r="N22" i="152"/>
  <c r="V22" i="152"/>
  <c r="G22" i="152"/>
  <c r="O22" i="152"/>
  <c r="W22" i="152"/>
  <c r="H22" i="152"/>
  <c r="P22" i="152"/>
  <c r="X22" i="152"/>
  <c r="I22" i="152"/>
  <c r="Q22" i="152"/>
  <c r="Y22" i="152"/>
  <c r="J22" i="152"/>
  <c r="R22" i="152"/>
  <c r="Z22" i="152"/>
  <c r="K22" i="152"/>
  <c r="S22" i="152"/>
  <c r="AA22" i="152"/>
  <c r="AB22" i="152"/>
  <c r="AJ22" i="152"/>
  <c r="AR22" i="152"/>
  <c r="AC22" i="152"/>
  <c r="AK22" i="152"/>
  <c r="AD22" i="152"/>
  <c r="AL22" i="152"/>
  <c r="AE22" i="152"/>
  <c r="AM22" i="152"/>
  <c r="AF22" i="152"/>
  <c r="AN22" i="152"/>
  <c r="AG22" i="152"/>
  <c r="AO22" i="152"/>
  <c r="C22" i="152"/>
  <c r="AH22" i="152"/>
  <c r="AP22" i="152"/>
  <c r="AI22" i="152"/>
  <c r="AQ22" i="152"/>
  <c r="H4" i="151"/>
  <c r="P4" i="151"/>
  <c r="X4" i="151"/>
  <c r="AF4" i="151"/>
  <c r="AN4" i="151"/>
  <c r="I4" i="151"/>
  <c r="Q4" i="151"/>
  <c r="Y4" i="151"/>
  <c r="AG4" i="151"/>
  <c r="AO4" i="151"/>
  <c r="J4" i="151"/>
  <c r="R4" i="151"/>
  <c r="Z4" i="151"/>
  <c r="AH4" i="151"/>
  <c r="AP4" i="151"/>
  <c r="K4" i="151"/>
  <c r="S4" i="151"/>
  <c r="AA4" i="151"/>
  <c r="AI4" i="151"/>
  <c r="AQ4" i="151"/>
  <c r="D4" i="151"/>
  <c r="L4" i="151"/>
  <c r="T4" i="151"/>
  <c r="AB4" i="151"/>
  <c r="AJ4" i="151"/>
  <c r="AR4" i="151"/>
  <c r="E4" i="151"/>
  <c r="M4" i="151"/>
  <c r="U4" i="151"/>
  <c r="AC4" i="151"/>
  <c r="AK4" i="151"/>
  <c r="F4" i="151"/>
  <c r="N4" i="151"/>
  <c r="V4" i="151"/>
  <c r="AD4" i="151"/>
  <c r="AL4" i="151"/>
  <c r="G4" i="151"/>
  <c r="O4" i="151"/>
  <c r="W4" i="151"/>
  <c r="AE4" i="151"/>
  <c r="AM4" i="151"/>
  <c r="AI19" i="151"/>
  <c r="AQ19" i="151"/>
  <c r="AJ19" i="151"/>
  <c r="AR19" i="151"/>
  <c r="AK19" i="151"/>
  <c r="AL19" i="151"/>
  <c r="AM19" i="151"/>
  <c r="AN19" i="151"/>
  <c r="AO19" i="151"/>
  <c r="AP19" i="151"/>
  <c r="J9" i="150"/>
  <c r="R9" i="150"/>
  <c r="Z9" i="150"/>
  <c r="AH9" i="150"/>
  <c r="AP9" i="150"/>
  <c r="K9" i="150"/>
  <c r="S9" i="150"/>
  <c r="AA9" i="150"/>
  <c r="AI9" i="150"/>
  <c r="AQ9" i="150"/>
  <c r="D9" i="150"/>
  <c r="L9" i="150"/>
  <c r="T9" i="150"/>
  <c r="AB9" i="150"/>
  <c r="F9" i="150"/>
  <c r="N9" i="150"/>
  <c r="V9" i="150"/>
  <c r="AD9" i="150"/>
  <c r="AL9" i="150"/>
  <c r="G9" i="150"/>
  <c r="O9" i="150"/>
  <c r="W9" i="150"/>
  <c r="AE9" i="150"/>
  <c r="AM9" i="150"/>
  <c r="E9" i="150"/>
  <c r="Y9" i="150"/>
  <c r="AR9" i="150"/>
  <c r="H9" i="150"/>
  <c r="AC9" i="150"/>
  <c r="I9" i="150"/>
  <c r="AF9" i="150"/>
  <c r="M9" i="150"/>
  <c r="AG9" i="150"/>
  <c r="P9" i="150"/>
  <c r="AJ9" i="150"/>
  <c r="Q9" i="150"/>
  <c r="AK9" i="150"/>
  <c r="U9" i="150"/>
  <c r="AN9" i="150"/>
  <c r="X9" i="150"/>
  <c r="AO9" i="150"/>
  <c r="C9" i="150"/>
  <c r="J24" i="150"/>
  <c r="R24" i="150"/>
  <c r="Z24" i="150"/>
  <c r="AH24" i="150"/>
  <c r="AP24" i="150"/>
  <c r="K24" i="150"/>
  <c r="S24" i="150"/>
  <c r="AA24" i="150"/>
  <c r="AI24" i="150"/>
  <c r="AQ24" i="150"/>
  <c r="D24" i="150"/>
  <c r="L24" i="150"/>
  <c r="T24" i="150"/>
  <c r="AB24" i="150"/>
  <c r="AJ24" i="150"/>
  <c r="AR24" i="150"/>
  <c r="E24" i="150"/>
  <c r="M24" i="150"/>
  <c r="U24" i="150"/>
  <c r="AC24" i="150"/>
  <c r="AK24" i="150"/>
  <c r="F24" i="150"/>
  <c r="N24" i="150"/>
  <c r="V24" i="150"/>
  <c r="AD24" i="150"/>
  <c r="AL24" i="150"/>
  <c r="G24" i="150"/>
  <c r="O24" i="150"/>
  <c r="W24" i="150"/>
  <c r="AE24" i="150"/>
  <c r="AM24" i="150"/>
  <c r="C24" i="150"/>
  <c r="H24" i="150"/>
  <c r="P24" i="150"/>
  <c r="X24" i="150"/>
  <c r="AF24" i="150"/>
  <c r="AN24" i="150"/>
  <c r="AO24" i="150"/>
  <c r="AG24" i="150"/>
  <c r="I24" i="150"/>
  <c r="Q24" i="150"/>
  <c r="Y24" i="150"/>
  <c r="E10" i="152"/>
  <c r="M10" i="152"/>
  <c r="U10" i="152"/>
  <c r="AC10" i="152"/>
  <c r="AK10" i="152"/>
  <c r="F10" i="152"/>
  <c r="N10" i="152"/>
  <c r="V10" i="152"/>
  <c r="AD10" i="152"/>
  <c r="AL10" i="152"/>
  <c r="G10" i="152"/>
  <c r="O10" i="152"/>
  <c r="W10" i="152"/>
  <c r="AE10" i="152"/>
  <c r="AM10" i="152"/>
  <c r="H10" i="152"/>
  <c r="P10" i="152"/>
  <c r="X10" i="152"/>
  <c r="AF10" i="152"/>
  <c r="AN10" i="152"/>
  <c r="I10" i="152"/>
  <c r="Q10" i="152"/>
  <c r="Y10" i="152"/>
  <c r="AG10" i="152"/>
  <c r="AO10" i="152"/>
  <c r="J10" i="152"/>
  <c r="R10" i="152"/>
  <c r="Z10" i="152"/>
  <c r="AH10" i="152"/>
  <c r="AP10" i="152"/>
  <c r="K10" i="152"/>
  <c r="S10" i="152"/>
  <c r="AA10" i="152"/>
  <c r="AI10" i="152"/>
  <c r="AQ10" i="152"/>
  <c r="D10" i="152"/>
  <c r="L10" i="152"/>
  <c r="T10" i="152"/>
  <c r="AB10" i="152"/>
  <c r="AJ10" i="152"/>
  <c r="AR10" i="152"/>
  <c r="C10" i="152"/>
  <c r="AK3" i="151"/>
  <c r="AH20" i="152"/>
  <c r="AO3" i="151"/>
  <c r="AM5" i="149"/>
  <c r="AN5" i="149"/>
  <c r="AO5" i="149"/>
  <c r="AP5" i="149"/>
  <c r="AI5" i="149"/>
  <c r="AQ5" i="149"/>
  <c r="AJ5" i="149"/>
  <c r="AR5" i="149"/>
  <c r="AK5" i="149"/>
  <c r="AL5" i="149"/>
  <c r="AL26" i="151"/>
  <c r="AN3" i="151"/>
  <c r="AR3" i="150"/>
  <c r="AL20" i="152"/>
  <c r="D8" i="149"/>
  <c r="L8" i="149"/>
  <c r="T8" i="149"/>
  <c r="AB8" i="149"/>
  <c r="AJ8" i="149"/>
  <c r="AR8" i="149"/>
  <c r="E8" i="149"/>
  <c r="M8" i="149"/>
  <c r="U8" i="149"/>
  <c r="AC8" i="149"/>
  <c r="AK8" i="149"/>
  <c r="F8" i="149"/>
  <c r="N8" i="149"/>
  <c r="V8" i="149"/>
  <c r="AD8" i="149"/>
  <c r="AL8" i="149"/>
  <c r="G8" i="149"/>
  <c r="O8" i="149"/>
  <c r="W8" i="149"/>
  <c r="AE8" i="149"/>
  <c r="AM8" i="149"/>
  <c r="H8" i="149"/>
  <c r="P8" i="149"/>
  <c r="X8" i="149"/>
  <c r="AF8" i="149"/>
  <c r="AN8" i="149"/>
  <c r="I8" i="149"/>
  <c r="Q8" i="149"/>
  <c r="Y8" i="149"/>
  <c r="AG8" i="149"/>
  <c r="AO8" i="149"/>
  <c r="J8" i="149"/>
  <c r="R8" i="149"/>
  <c r="Z8" i="149"/>
  <c r="AH8" i="149"/>
  <c r="AP8" i="149"/>
  <c r="AA8" i="149"/>
  <c r="AI8" i="149"/>
  <c r="AQ8" i="149"/>
  <c r="C8" i="149"/>
  <c r="K8" i="149"/>
  <c r="S8" i="149"/>
  <c r="K9" i="149"/>
  <c r="S9" i="149"/>
  <c r="AA9" i="149"/>
  <c r="AI9" i="149"/>
  <c r="AQ9" i="149"/>
  <c r="D9" i="149"/>
  <c r="L9" i="149"/>
  <c r="T9" i="149"/>
  <c r="AB9" i="149"/>
  <c r="AJ9" i="149"/>
  <c r="AR9" i="149"/>
  <c r="E9" i="149"/>
  <c r="M9" i="149"/>
  <c r="U9" i="149"/>
  <c r="AC9" i="149"/>
  <c r="AK9" i="149"/>
  <c r="F9" i="149"/>
  <c r="N9" i="149"/>
  <c r="V9" i="149"/>
  <c r="AD9" i="149"/>
  <c r="AL9" i="149"/>
  <c r="G9" i="149"/>
  <c r="O9" i="149"/>
  <c r="W9" i="149"/>
  <c r="AE9" i="149"/>
  <c r="AM9" i="149"/>
  <c r="H9" i="149"/>
  <c r="P9" i="149"/>
  <c r="X9" i="149"/>
  <c r="AF9" i="149"/>
  <c r="AN9" i="149"/>
  <c r="I9" i="149"/>
  <c r="Q9" i="149"/>
  <c r="Y9" i="149"/>
  <c r="AG9" i="149"/>
  <c r="AO9" i="149"/>
  <c r="J9" i="149"/>
  <c r="R9" i="149"/>
  <c r="Z9" i="149"/>
  <c r="AP9" i="149"/>
  <c r="AH9" i="149"/>
  <c r="AN26" i="150"/>
  <c r="AI16" i="149"/>
  <c r="E6" i="150"/>
  <c r="M6" i="150"/>
  <c r="U6" i="150"/>
  <c r="AC6" i="150"/>
  <c r="AK6" i="150"/>
  <c r="F6" i="150"/>
  <c r="N6" i="150"/>
  <c r="V6" i="150"/>
  <c r="AD6" i="150"/>
  <c r="AL6" i="150"/>
  <c r="G6" i="150"/>
  <c r="O6" i="150"/>
  <c r="W6" i="150"/>
  <c r="AE6" i="150"/>
  <c r="AM6" i="150"/>
  <c r="I6" i="150"/>
  <c r="Q6" i="150"/>
  <c r="Y6" i="150"/>
  <c r="AG6" i="150"/>
  <c r="AO6" i="150"/>
  <c r="J6" i="150"/>
  <c r="R6" i="150"/>
  <c r="Z6" i="150"/>
  <c r="AH6" i="150"/>
  <c r="AP6" i="150"/>
  <c r="K6" i="150"/>
  <c r="T6" i="150"/>
  <c r="AQ6" i="150"/>
  <c r="X6" i="150"/>
  <c r="AR6" i="150"/>
  <c r="AA6" i="150"/>
  <c r="D6" i="150"/>
  <c r="AB6" i="150"/>
  <c r="H6" i="150"/>
  <c r="AF6" i="150"/>
  <c r="C6" i="150"/>
  <c r="L6" i="150"/>
  <c r="AI6" i="150"/>
  <c r="P6" i="150"/>
  <c r="AJ6" i="150"/>
  <c r="S6" i="150"/>
  <c r="AN6" i="150"/>
  <c r="D13" i="150"/>
  <c r="L13" i="150"/>
  <c r="T13" i="150"/>
  <c r="AB13" i="150"/>
  <c r="AJ13" i="150"/>
  <c r="AR13" i="150"/>
  <c r="E13" i="150"/>
  <c r="M13" i="150"/>
  <c r="U13" i="150"/>
  <c r="AC13" i="150"/>
  <c r="AK13" i="150"/>
  <c r="F13" i="150"/>
  <c r="N13" i="150"/>
  <c r="V13" i="150"/>
  <c r="AD13" i="150"/>
  <c r="AL13" i="150"/>
  <c r="G13" i="150"/>
  <c r="O13" i="150"/>
  <c r="W13" i="150"/>
  <c r="AE13" i="150"/>
  <c r="AM13" i="150"/>
  <c r="C13" i="150"/>
  <c r="H13" i="150"/>
  <c r="P13" i="150"/>
  <c r="X13" i="150"/>
  <c r="AF13" i="150"/>
  <c r="AN13" i="150"/>
  <c r="I13" i="150"/>
  <c r="Q13" i="150"/>
  <c r="Y13" i="150"/>
  <c r="AG13" i="150"/>
  <c r="AO13" i="150"/>
  <c r="J13" i="150"/>
  <c r="R13" i="150"/>
  <c r="Z13" i="150"/>
  <c r="AH13" i="150"/>
  <c r="AP13" i="150"/>
  <c r="K13" i="150"/>
  <c r="S13" i="150"/>
  <c r="AA13" i="150"/>
  <c r="AI13" i="150"/>
  <c r="AQ13" i="150"/>
  <c r="J14" i="152"/>
  <c r="R14" i="152"/>
  <c r="Z14" i="152"/>
  <c r="AH14" i="152"/>
  <c r="AP14" i="152"/>
  <c r="K14" i="152"/>
  <c r="S14" i="152"/>
  <c r="AA14" i="152"/>
  <c r="AI14" i="152"/>
  <c r="AQ14" i="152"/>
  <c r="D14" i="152"/>
  <c r="L14" i="152"/>
  <c r="T14" i="152"/>
  <c r="AB14" i="152"/>
  <c r="AJ14" i="152"/>
  <c r="AR14" i="152"/>
  <c r="M14" i="152"/>
  <c r="U14" i="152"/>
  <c r="AC14" i="152"/>
  <c r="AK14" i="152"/>
  <c r="N14" i="152"/>
  <c r="V14" i="152"/>
  <c r="AD14" i="152"/>
  <c r="AL14" i="152"/>
  <c r="G14" i="152"/>
  <c r="O14" i="152"/>
  <c r="W14" i="152"/>
  <c r="AE14" i="152"/>
  <c r="AM14" i="152"/>
  <c r="H14" i="152"/>
  <c r="P14" i="152"/>
  <c r="X14" i="152"/>
  <c r="AF14" i="152"/>
  <c r="AN14" i="152"/>
  <c r="I14" i="152"/>
  <c r="Q14" i="152"/>
  <c r="Y14" i="152"/>
  <c r="AG14" i="152"/>
  <c r="AO14" i="152"/>
  <c r="C14" i="152"/>
  <c r="E21" i="152"/>
  <c r="M21" i="152"/>
  <c r="U21" i="152"/>
  <c r="AC21" i="152"/>
  <c r="AK21" i="152"/>
  <c r="F21" i="152"/>
  <c r="N21" i="152"/>
  <c r="V21" i="152"/>
  <c r="AD21" i="152"/>
  <c r="AL21" i="152"/>
  <c r="G21" i="152"/>
  <c r="O21" i="152"/>
  <c r="W21" i="152"/>
  <c r="AE21" i="152"/>
  <c r="AM21" i="152"/>
  <c r="H21" i="152"/>
  <c r="P21" i="152"/>
  <c r="X21" i="152"/>
  <c r="AF21" i="152"/>
  <c r="AN21" i="152"/>
  <c r="I21" i="152"/>
  <c r="Q21" i="152"/>
  <c r="Y21" i="152"/>
  <c r="AG21" i="152"/>
  <c r="AO21" i="152"/>
  <c r="J21" i="152"/>
  <c r="R21" i="152"/>
  <c r="Z21" i="152"/>
  <c r="AH21" i="152"/>
  <c r="AP21" i="152"/>
  <c r="K21" i="152"/>
  <c r="S21" i="152"/>
  <c r="AA21" i="152"/>
  <c r="AI21" i="152"/>
  <c r="AQ21" i="152"/>
  <c r="D21" i="152"/>
  <c r="L21" i="152"/>
  <c r="T21" i="152"/>
  <c r="AB21" i="152"/>
  <c r="AJ21" i="152"/>
  <c r="AR21" i="152"/>
  <c r="AP11" i="151"/>
  <c r="AI11" i="151"/>
  <c r="AQ11" i="151"/>
  <c r="AJ11" i="151"/>
  <c r="AR11" i="151"/>
  <c r="AK11" i="151"/>
  <c r="AL11" i="151"/>
  <c r="AM11" i="151"/>
  <c r="AN11" i="151"/>
  <c r="AO11" i="151"/>
  <c r="K23" i="150"/>
  <c r="S23" i="150"/>
  <c r="AA23" i="150"/>
  <c r="AI23" i="150"/>
  <c r="AQ23" i="150"/>
  <c r="D23" i="150"/>
  <c r="L23" i="150"/>
  <c r="T23" i="150"/>
  <c r="AB23" i="150"/>
  <c r="AJ23" i="150"/>
  <c r="AR23" i="150"/>
  <c r="E23" i="150"/>
  <c r="M23" i="150"/>
  <c r="U23" i="150"/>
  <c r="AC23" i="150"/>
  <c r="AK23" i="150"/>
  <c r="F23" i="150"/>
  <c r="N23" i="150"/>
  <c r="V23" i="150"/>
  <c r="AD23" i="150"/>
  <c r="AL23" i="150"/>
  <c r="G23" i="150"/>
  <c r="O23" i="150"/>
  <c r="W23" i="150"/>
  <c r="AE23" i="150"/>
  <c r="AM23" i="150"/>
  <c r="C23" i="150"/>
  <c r="H23" i="150"/>
  <c r="P23" i="150"/>
  <c r="X23" i="150"/>
  <c r="AF23" i="150"/>
  <c r="AN23" i="150"/>
  <c r="I23" i="150"/>
  <c r="Q23" i="150"/>
  <c r="Y23" i="150"/>
  <c r="AG23" i="150"/>
  <c r="AO23" i="150"/>
  <c r="R23" i="150"/>
  <c r="J23" i="150"/>
  <c r="Z23" i="150"/>
  <c r="AH23" i="150"/>
  <c r="AP23" i="150"/>
  <c r="F9" i="152"/>
  <c r="N9" i="152"/>
  <c r="V9" i="152"/>
  <c r="AD9" i="152"/>
  <c r="AL9" i="152"/>
  <c r="G9" i="152"/>
  <c r="O9" i="152"/>
  <c r="W9" i="152"/>
  <c r="AE9" i="152"/>
  <c r="AM9" i="152"/>
  <c r="H9" i="152"/>
  <c r="P9" i="152"/>
  <c r="X9" i="152"/>
  <c r="AF9" i="152"/>
  <c r="AN9" i="152"/>
  <c r="I9" i="152"/>
  <c r="Q9" i="152"/>
  <c r="Y9" i="152"/>
  <c r="AG9" i="152"/>
  <c r="AO9" i="152"/>
  <c r="J9" i="152"/>
  <c r="R9" i="152"/>
  <c r="Z9" i="152"/>
  <c r="AH9" i="152"/>
  <c r="AP9" i="152"/>
  <c r="K9" i="152"/>
  <c r="S9" i="152"/>
  <c r="AA9" i="152"/>
  <c r="AI9" i="152"/>
  <c r="AQ9" i="152"/>
  <c r="D9" i="152"/>
  <c r="L9" i="152"/>
  <c r="T9" i="152"/>
  <c r="AB9" i="152"/>
  <c r="AJ9" i="152"/>
  <c r="AR9" i="152"/>
  <c r="E9" i="152"/>
  <c r="M9" i="152"/>
  <c r="U9" i="152"/>
  <c r="AC9" i="152"/>
  <c r="AK9" i="152"/>
  <c r="C9" i="152"/>
  <c r="AP20" i="152"/>
  <c r="AO3" i="150"/>
  <c r="D20" i="149"/>
  <c r="L20" i="149"/>
  <c r="T20" i="149"/>
  <c r="AB20" i="149"/>
  <c r="AJ20" i="149"/>
  <c r="AR20" i="149"/>
  <c r="E20" i="149"/>
  <c r="M20" i="149"/>
  <c r="U20" i="149"/>
  <c r="AC20" i="149"/>
  <c r="AK20" i="149"/>
  <c r="F20" i="149"/>
  <c r="N20" i="149"/>
  <c r="V20" i="149"/>
  <c r="AD20" i="149"/>
  <c r="AL20" i="149"/>
  <c r="G20" i="149"/>
  <c r="O20" i="149"/>
  <c r="W20" i="149"/>
  <c r="AE20" i="149"/>
  <c r="AM20" i="149"/>
  <c r="H20" i="149"/>
  <c r="P20" i="149"/>
  <c r="X20" i="149"/>
  <c r="AF20" i="149"/>
  <c r="AN20" i="149"/>
  <c r="I20" i="149"/>
  <c r="Q20" i="149"/>
  <c r="Y20" i="149"/>
  <c r="AG20" i="149"/>
  <c r="AO20" i="149"/>
  <c r="J20" i="149"/>
  <c r="R20" i="149"/>
  <c r="Z20" i="149"/>
  <c r="AH20" i="149"/>
  <c r="AP20" i="149"/>
  <c r="S20" i="149"/>
  <c r="AA20" i="149"/>
  <c r="AI20" i="149"/>
  <c r="AQ20" i="149"/>
  <c r="C20" i="149"/>
  <c r="K20" i="149"/>
  <c r="AJ17" i="152"/>
  <c r="AP3" i="150"/>
  <c r="F20" i="152"/>
  <c r="I13" i="149"/>
  <c r="Q13" i="149"/>
  <c r="Y13" i="149"/>
  <c r="AG13" i="149"/>
  <c r="AO13" i="149"/>
  <c r="J13" i="149"/>
  <c r="R13" i="149"/>
  <c r="Z13" i="149"/>
  <c r="AH13" i="149"/>
  <c r="AP13" i="149"/>
  <c r="K13" i="149"/>
  <c r="S13" i="149"/>
  <c r="AA13" i="149"/>
  <c r="AI13" i="149"/>
  <c r="AQ13" i="149"/>
  <c r="D13" i="149"/>
  <c r="L13" i="149"/>
  <c r="T13" i="149"/>
  <c r="AB13" i="149"/>
  <c r="AJ13" i="149"/>
  <c r="AR13" i="149"/>
  <c r="E13" i="149"/>
  <c r="M13" i="149"/>
  <c r="U13" i="149"/>
  <c r="AC13" i="149"/>
  <c r="AK13" i="149"/>
  <c r="F13" i="149"/>
  <c r="N13" i="149"/>
  <c r="V13" i="149"/>
  <c r="AD13" i="149"/>
  <c r="AL13" i="149"/>
  <c r="G13" i="149"/>
  <c r="O13" i="149"/>
  <c r="W13" i="149"/>
  <c r="AE13" i="149"/>
  <c r="AM13" i="149"/>
  <c r="AF13" i="149"/>
  <c r="C13" i="149"/>
  <c r="AN13" i="149"/>
  <c r="H13" i="149"/>
  <c r="P13" i="149"/>
  <c r="X13" i="149"/>
  <c r="AJ4" i="150"/>
  <c r="F6" i="149"/>
  <c r="N6" i="149"/>
  <c r="V6" i="149"/>
  <c r="AD6" i="149"/>
  <c r="AL6" i="149"/>
  <c r="G6" i="149"/>
  <c r="O6" i="149"/>
  <c r="W6" i="149"/>
  <c r="AE6" i="149"/>
  <c r="AM6" i="149"/>
  <c r="H6" i="149"/>
  <c r="P6" i="149"/>
  <c r="X6" i="149"/>
  <c r="AF6" i="149"/>
  <c r="AN6" i="149"/>
  <c r="I6" i="149"/>
  <c r="Q6" i="149"/>
  <c r="Y6" i="149"/>
  <c r="AG6" i="149"/>
  <c r="AO6" i="149"/>
  <c r="J6" i="149"/>
  <c r="R6" i="149"/>
  <c r="Z6" i="149"/>
  <c r="AH6" i="149"/>
  <c r="AP6" i="149"/>
  <c r="K6" i="149"/>
  <c r="S6" i="149"/>
  <c r="AA6" i="149"/>
  <c r="AI6" i="149"/>
  <c r="AQ6" i="149"/>
  <c r="D6" i="149"/>
  <c r="L6" i="149"/>
  <c r="T6" i="149"/>
  <c r="AB6" i="149"/>
  <c r="AJ6" i="149"/>
  <c r="AR6" i="149"/>
  <c r="E6" i="149"/>
  <c r="M6" i="149"/>
  <c r="U6" i="149"/>
  <c r="AK6" i="149"/>
  <c r="AC6" i="149"/>
  <c r="AM17" i="149"/>
  <c r="AN17" i="149"/>
  <c r="AP17" i="149"/>
  <c r="AI17" i="149"/>
  <c r="AQ17" i="149"/>
  <c r="AJ17" i="149"/>
  <c r="AR17" i="149"/>
  <c r="AL17" i="149"/>
  <c r="G23" i="151"/>
  <c r="O23" i="151"/>
  <c r="W23" i="151"/>
  <c r="AE23" i="151"/>
  <c r="AM23" i="151"/>
  <c r="H23" i="151"/>
  <c r="P23" i="151"/>
  <c r="X23" i="151"/>
  <c r="AF23" i="151"/>
  <c r="AN23" i="151"/>
  <c r="I23" i="151"/>
  <c r="Q23" i="151"/>
  <c r="Y23" i="151"/>
  <c r="AG23" i="151"/>
  <c r="AO23" i="151"/>
  <c r="J23" i="151"/>
  <c r="R23" i="151"/>
  <c r="Z23" i="151"/>
  <c r="AH23" i="151"/>
  <c r="AP23" i="151"/>
  <c r="K23" i="151"/>
  <c r="S23" i="151"/>
  <c r="AA23" i="151"/>
  <c r="AI23" i="151"/>
  <c r="AQ23" i="151"/>
  <c r="D23" i="151"/>
  <c r="L23" i="151"/>
  <c r="T23" i="151"/>
  <c r="AB23" i="151"/>
  <c r="AJ23" i="151"/>
  <c r="AR23" i="151"/>
  <c r="E23" i="151"/>
  <c r="M23" i="151"/>
  <c r="U23" i="151"/>
  <c r="AC23" i="151"/>
  <c r="AK23" i="151"/>
  <c r="F23" i="151"/>
  <c r="C23" i="151"/>
  <c r="N23" i="151"/>
  <c r="V23" i="151"/>
  <c r="AD23" i="151"/>
  <c r="AL23" i="151"/>
  <c r="F20" i="150"/>
  <c r="N20" i="150"/>
  <c r="V20" i="150"/>
  <c r="AD20" i="150"/>
  <c r="AL20" i="150"/>
  <c r="G20" i="150"/>
  <c r="O20" i="150"/>
  <c r="W20" i="150"/>
  <c r="AE20" i="150"/>
  <c r="AM20" i="150"/>
  <c r="H20" i="150"/>
  <c r="P20" i="150"/>
  <c r="X20" i="150"/>
  <c r="AF20" i="150"/>
  <c r="AN20" i="150"/>
  <c r="I20" i="150"/>
  <c r="Q20" i="150"/>
  <c r="Y20" i="150"/>
  <c r="AG20" i="150"/>
  <c r="AO20" i="150"/>
  <c r="J20" i="150"/>
  <c r="R20" i="150"/>
  <c r="Z20" i="150"/>
  <c r="AH20" i="150"/>
  <c r="AP20" i="150"/>
  <c r="K20" i="150"/>
  <c r="S20" i="150"/>
  <c r="AA20" i="150"/>
  <c r="AI20" i="150"/>
  <c r="AQ20" i="150"/>
  <c r="D20" i="150"/>
  <c r="L20" i="150"/>
  <c r="T20" i="150"/>
  <c r="AB20" i="150"/>
  <c r="AJ20" i="150"/>
  <c r="AR20" i="150"/>
  <c r="M20" i="150"/>
  <c r="U20" i="150"/>
  <c r="AC20" i="150"/>
  <c r="AK20" i="150"/>
  <c r="E20" i="150"/>
  <c r="I6" i="152"/>
  <c r="Q6" i="152"/>
  <c r="Y6" i="152"/>
  <c r="AG6" i="152"/>
  <c r="AO6" i="152"/>
  <c r="J6" i="152"/>
  <c r="R6" i="152"/>
  <c r="Z6" i="152"/>
  <c r="AH6" i="152"/>
  <c r="AP6" i="152"/>
  <c r="K6" i="152"/>
  <c r="S6" i="152"/>
  <c r="AA6" i="152"/>
  <c r="AI6" i="152"/>
  <c r="AQ6" i="152"/>
  <c r="D6" i="152"/>
  <c r="L6" i="152"/>
  <c r="T6" i="152"/>
  <c r="AB6" i="152"/>
  <c r="AJ6" i="152"/>
  <c r="AR6" i="152"/>
  <c r="E6" i="152"/>
  <c r="M6" i="152"/>
  <c r="U6" i="152"/>
  <c r="AC6" i="152"/>
  <c r="AK6" i="152"/>
  <c r="F6" i="152"/>
  <c r="N6" i="152"/>
  <c r="V6" i="152"/>
  <c r="AD6" i="152"/>
  <c r="AL6" i="152"/>
  <c r="G6" i="152"/>
  <c r="O6" i="152"/>
  <c r="W6" i="152"/>
  <c r="AE6" i="152"/>
  <c r="AM6" i="152"/>
  <c r="H6" i="152"/>
  <c r="P6" i="152"/>
  <c r="X6" i="152"/>
  <c r="AF6" i="152"/>
  <c r="AN6" i="152"/>
  <c r="C6" i="152"/>
  <c r="K13" i="152"/>
  <c r="S13" i="152"/>
  <c r="AA13" i="152"/>
  <c r="AI13" i="152"/>
  <c r="AQ13" i="152"/>
  <c r="D13" i="152"/>
  <c r="L13" i="152"/>
  <c r="T13" i="152"/>
  <c r="AB13" i="152"/>
  <c r="AJ13" i="152"/>
  <c r="AR13" i="152"/>
  <c r="E13" i="152"/>
  <c r="M13" i="152"/>
  <c r="U13" i="152"/>
  <c r="AC13" i="152"/>
  <c r="AK13" i="152"/>
  <c r="F13" i="152"/>
  <c r="N13" i="152"/>
  <c r="V13" i="152"/>
  <c r="AD13" i="152"/>
  <c r="AL13" i="152"/>
  <c r="G13" i="152"/>
  <c r="O13" i="152"/>
  <c r="W13" i="152"/>
  <c r="AE13" i="152"/>
  <c r="AM13" i="152"/>
  <c r="H13" i="152"/>
  <c r="P13" i="152"/>
  <c r="X13" i="152"/>
  <c r="AF13" i="152"/>
  <c r="AN13" i="152"/>
  <c r="I13" i="152"/>
  <c r="Q13" i="152"/>
  <c r="Y13" i="152"/>
  <c r="AG13" i="152"/>
  <c r="AO13" i="152"/>
  <c r="J13" i="152"/>
  <c r="R13" i="152"/>
  <c r="Z13" i="152"/>
  <c r="AH13" i="152"/>
  <c r="AP13" i="152"/>
  <c r="C13" i="152"/>
  <c r="L3" i="152"/>
  <c r="T3" i="152"/>
  <c r="AB3" i="152"/>
  <c r="AJ3" i="152"/>
  <c r="AR3" i="152"/>
  <c r="E3" i="152"/>
  <c r="M3" i="152"/>
  <c r="U3" i="152"/>
  <c r="AC3" i="152"/>
  <c r="AK3" i="152"/>
  <c r="F3" i="152"/>
  <c r="N3" i="152"/>
  <c r="V3" i="152"/>
  <c r="AD3" i="152"/>
  <c r="AL3" i="152"/>
  <c r="G3" i="152"/>
  <c r="O3" i="152"/>
  <c r="W3" i="152"/>
  <c r="AE3" i="152"/>
  <c r="AM3" i="152"/>
  <c r="H3" i="152"/>
  <c r="P3" i="152"/>
  <c r="X3" i="152"/>
  <c r="AF3" i="152"/>
  <c r="AN3" i="152"/>
  <c r="I3" i="152"/>
  <c r="Q3" i="152"/>
  <c r="Y3" i="152"/>
  <c r="AG3" i="152"/>
  <c r="AO3" i="152"/>
  <c r="J3" i="152"/>
  <c r="R3" i="152"/>
  <c r="Z3" i="152"/>
  <c r="AH3" i="152"/>
  <c r="AP3" i="152"/>
  <c r="K3" i="152"/>
  <c r="S3" i="152"/>
  <c r="AA3" i="152"/>
  <c r="AI3" i="152"/>
  <c r="AQ3" i="152"/>
  <c r="C3" i="152"/>
  <c r="D18" i="151"/>
  <c r="L18" i="151"/>
  <c r="T18" i="151"/>
  <c r="AB18" i="151"/>
  <c r="AJ18" i="151"/>
  <c r="AR18" i="151"/>
  <c r="E18" i="151"/>
  <c r="M18" i="151"/>
  <c r="U18" i="151"/>
  <c r="AC18" i="151"/>
  <c r="AK18" i="151"/>
  <c r="F18" i="151"/>
  <c r="N18" i="151"/>
  <c r="V18" i="151"/>
  <c r="AD18" i="151"/>
  <c r="AL18" i="151"/>
  <c r="G18" i="151"/>
  <c r="O18" i="151"/>
  <c r="W18" i="151"/>
  <c r="AE18" i="151"/>
  <c r="AM18" i="151"/>
  <c r="H18" i="151"/>
  <c r="P18" i="151"/>
  <c r="X18" i="151"/>
  <c r="AF18" i="151"/>
  <c r="AN18" i="151"/>
  <c r="I18" i="151"/>
  <c r="Q18" i="151"/>
  <c r="Y18" i="151"/>
  <c r="AG18" i="151"/>
  <c r="AO18" i="151"/>
  <c r="J18" i="151"/>
  <c r="R18" i="151"/>
  <c r="Z18" i="151"/>
  <c r="AH18" i="151"/>
  <c r="AP18" i="151"/>
  <c r="K18" i="151"/>
  <c r="S18" i="151"/>
  <c r="AA18" i="151"/>
  <c r="AI18" i="151"/>
  <c r="AQ18" i="151"/>
  <c r="K8" i="150"/>
  <c r="S8" i="150"/>
  <c r="AA8" i="150"/>
  <c r="AI8" i="150"/>
  <c r="AQ8" i="150"/>
  <c r="D8" i="150"/>
  <c r="L8" i="150"/>
  <c r="T8" i="150"/>
  <c r="AB8" i="150"/>
  <c r="AJ8" i="150"/>
  <c r="AR8" i="150"/>
  <c r="E8" i="150"/>
  <c r="M8" i="150"/>
  <c r="U8" i="150"/>
  <c r="AC8" i="150"/>
  <c r="AK8" i="150"/>
  <c r="G8" i="150"/>
  <c r="O8" i="150"/>
  <c r="W8" i="150"/>
  <c r="AE8" i="150"/>
  <c r="AM8" i="150"/>
  <c r="H8" i="150"/>
  <c r="P8" i="150"/>
  <c r="X8" i="150"/>
  <c r="AF8" i="150"/>
  <c r="AN8" i="150"/>
  <c r="Y8" i="150"/>
  <c r="F8" i="150"/>
  <c r="Z8" i="150"/>
  <c r="I8" i="150"/>
  <c r="AD8" i="150"/>
  <c r="J8" i="150"/>
  <c r="AG8" i="150"/>
  <c r="N8" i="150"/>
  <c r="AH8" i="150"/>
  <c r="Q8" i="150"/>
  <c r="AL8" i="150"/>
  <c r="R8" i="150"/>
  <c r="AO8" i="150"/>
  <c r="C8" i="150"/>
  <c r="AP8" i="150"/>
  <c r="V8" i="150"/>
  <c r="J15" i="150"/>
  <c r="R15" i="150"/>
  <c r="Z15" i="150"/>
  <c r="AH15" i="150"/>
  <c r="AP15" i="150"/>
  <c r="K15" i="150"/>
  <c r="S15" i="150"/>
  <c r="AA15" i="150"/>
  <c r="AI15" i="150"/>
  <c r="AQ15" i="150"/>
  <c r="D15" i="150"/>
  <c r="L15" i="150"/>
  <c r="T15" i="150"/>
  <c r="AB15" i="150"/>
  <c r="AJ15" i="150"/>
  <c r="AR15" i="150"/>
  <c r="E15" i="150"/>
  <c r="M15" i="150"/>
  <c r="U15" i="150"/>
  <c r="AC15" i="150"/>
  <c r="AK15" i="150"/>
  <c r="F15" i="150"/>
  <c r="N15" i="150"/>
  <c r="V15" i="150"/>
  <c r="AD15" i="150"/>
  <c r="AL15" i="150"/>
  <c r="G15" i="150"/>
  <c r="O15" i="150"/>
  <c r="W15" i="150"/>
  <c r="AE15" i="150"/>
  <c r="AM15" i="150"/>
  <c r="C15" i="150"/>
  <c r="H15" i="150"/>
  <c r="P15" i="150"/>
  <c r="X15" i="150"/>
  <c r="AF15" i="150"/>
  <c r="AN15" i="150"/>
  <c r="I15" i="150"/>
  <c r="Q15" i="150"/>
  <c r="Y15" i="150"/>
  <c r="AG15" i="150"/>
  <c r="AO15" i="150"/>
  <c r="AM26" i="151"/>
  <c r="AP3" i="149"/>
  <c r="V20" i="152"/>
  <c r="AK3" i="150"/>
  <c r="AO16" i="150"/>
  <c r="K21" i="149"/>
  <c r="S21" i="149"/>
  <c r="AA21" i="149"/>
  <c r="AI21" i="149"/>
  <c r="AQ21" i="149"/>
  <c r="D21" i="149"/>
  <c r="L21" i="149"/>
  <c r="T21" i="149"/>
  <c r="AB21" i="149"/>
  <c r="AJ21" i="149"/>
  <c r="E21" i="149"/>
  <c r="M21" i="149"/>
  <c r="U21" i="149"/>
  <c r="AC21" i="149"/>
  <c r="AK21" i="149"/>
  <c r="F21" i="149"/>
  <c r="N21" i="149"/>
  <c r="V21" i="149"/>
  <c r="AD21" i="149"/>
  <c r="AL21" i="149"/>
  <c r="G21" i="149"/>
  <c r="O21" i="149"/>
  <c r="W21" i="149"/>
  <c r="AE21" i="149"/>
  <c r="H21" i="149"/>
  <c r="P21" i="149"/>
  <c r="X21" i="149"/>
  <c r="AF21" i="149"/>
  <c r="I21" i="149"/>
  <c r="Q21" i="149"/>
  <c r="Y21" i="149"/>
  <c r="AG21" i="149"/>
  <c r="AO21" i="149"/>
  <c r="AM21" i="149"/>
  <c r="AN21" i="149"/>
  <c r="AP21" i="149"/>
  <c r="AR21" i="149"/>
  <c r="J21" i="149"/>
  <c r="AH21" i="149"/>
  <c r="R21" i="149"/>
  <c r="Z21" i="149"/>
  <c r="C21" i="149"/>
  <c r="D20" i="152"/>
  <c r="AR4" i="150"/>
  <c r="H14" i="149"/>
  <c r="P14" i="149"/>
  <c r="X14" i="149"/>
  <c r="AF14" i="149"/>
  <c r="AN14" i="149"/>
  <c r="I14" i="149"/>
  <c r="Q14" i="149"/>
  <c r="Y14" i="149"/>
  <c r="AG14" i="149"/>
  <c r="AO14" i="149"/>
  <c r="J14" i="149"/>
  <c r="R14" i="149"/>
  <c r="Z14" i="149"/>
  <c r="AH14" i="149"/>
  <c r="AP14" i="149"/>
  <c r="K14" i="149"/>
  <c r="S14" i="149"/>
  <c r="AA14" i="149"/>
  <c r="AI14" i="149"/>
  <c r="AQ14" i="149"/>
  <c r="D14" i="149"/>
  <c r="L14" i="149"/>
  <c r="T14" i="149"/>
  <c r="AB14" i="149"/>
  <c r="AJ14" i="149"/>
  <c r="AR14" i="149"/>
  <c r="E14" i="149"/>
  <c r="M14" i="149"/>
  <c r="U14" i="149"/>
  <c r="AC14" i="149"/>
  <c r="AK14" i="149"/>
  <c r="F14" i="149"/>
  <c r="N14" i="149"/>
  <c r="V14" i="149"/>
  <c r="AD14" i="149"/>
  <c r="AL14" i="149"/>
  <c r="G14" i="149"/>
  <c r="O14" i="149"/>
  <c r="W14" i="149"/>
  <c r="AE14" i="149"/>
  <c r="AM14" i="149"/>
  <c r="AL17" i="152"/>
  <c r="AK4" i="150"/>
  <c r="F24" i="149"/>
  <c r="N24" i="149"/>
  <c r="V24" i="149"/>
  <c r="AD24" i="149"/>
  <c r="AL24" i="149"/>
  <c r="G24" i="149"/>
  <c r="O24" i="149"/>
  <c r="W24" i="149"/>
  <c r="AE24" i="149"/>
  <c r="AM24" i="149"/>
  <c r="AC24" i="149"/>
  <c r="H24" i="149"/>
  <c r="P24" i="149"/>
  <c r="X24" i="149"/>
  <c r="AF24" i="149"/>
  <c r="AN24" i="149"/>
  <c r="I24" i="149"/>
  <c r="Q24" i="149"/>
  <c r="Y24" i="149"/>
  <c r="AG24" i="149"/>
  <c r="AO24" i="149"/>
  <c r="E24" i="149"/>
  <c r="J24" i="149"/>
  <c r="R24" i="149"/>
  <c r="Z24" i="149"/>
  <c r="AH24" i="149"/>
  <c r="AP24" i="149"/>
  <c r="K24" i="149"/>
  <c r="S24" i="149"/>
  <c r="AA24" i="149"/>
  <c r="AI24" i="149"/>
  <c r="AQ24" i="149"/>
  <c r="M24" i="149"/>
  <c r="AK24" i="149"/>
  <c r="D24" i="149"/>
  <c r="L24" i="149"/>
  <c r="T24" i="149"/>
  <c r="AB24" i="149"/>
  <c r="AJ24" i="149"/>
  <c r="AR24" i="149"/>
  <c r="U24" i="149"/>
  <c r="AK25" i="149"/>
  <c r="AL25" i="149"/>
  <c r="AR25" i="149"/>
  <c r="AM25" i="149"/>
  <c r="AN25" i="149"/>
  <c r="AO25" i="149"/>
  <c r="AP25" i="149"/>
  <c r="AJ25" i="149"/>
  <c r="AI25" i="149"/>
  <c r="AQ25" i="149"/>
  <c r="G15" i="151"/>
  <c r="O15" i="151"/>
  <c r="W15" i="151"/>
  <c r="AE15" i="151"/>
  <c r="AM15" i="151"/>
  <c r="H15" i="151"/>
  <c r="P15" i="151"/>
  <c r="X15" i="151"/>
  <c r="AF15" i="151"/>
  <c r="AN15" i="151"/>
  <c r="I15" i="151"/>
  <c r="Q15" i="151"/>
  <c r="Y15" i="151"/>
  <c r="AG15" i="151"/>
  <c r="AO15" i="151"/>
  <c r="J15" i="151"/>
  <c r="R15" i="151"/>
  <c r="Z15" i="151"/>
  <c r="AH15" i="151"/>
  <c r="AP15" i="151"/>
  <c r="K15" i="151"/>
  <c r="S15" i="151"/>
  <c r="AA15" i="151"/>
  <c r="AI15" i="151"/>
  <c r="AQ15" i="151"/>
  <c r="D15" i="151"/>
  <c r="L15" i="151"/>
  <c r="T15" i="151"/>
  <c r="AB15" i="151"/>
  <c r="AJ15" i="151"/>
  <c r="AR15" i="151"/>
  <c r="E15" i="151"/>
  <c r="M15" i="151"/>
  <c r="U15" i="151"/>
  <c r="AC15" i="151"/>
  <c r="AK15" i="151"/>
  <c r="C15" i="151"/>
  <c r="F15" i="151"/>
  <c r="N15" i="151"/>
  <c r="V15" i="151"/>
  <c r="AD15" i="151"/>
  <c r="AL15" i="151"/>
  <c r="H22" i="151"/>
  <c r="P22" i="151"/>
  <c r="X22" i="151"/>
  <c r="AF22" i="151"/>
  <c r="AN22" i="151"/>
  <c r="I22" i="151"/>
  <c r="Q22" i="151"/>
  <c r="Y22" i="151"/>
  <c r="AG22" i="151"/>
  <c r="AO22" i="151"/>
  <c r="J22" i="151"/>
  <c r="R22" i="151"/>
  <c r="Z22" i="151"/>
  <c r="AH22" i="151"/>
  <c r="AP22" i="151"/>
  <c r="C22" i="151"/>
  <c r="K22" i="151"/>
  <c r="S22" i="151"/>
  <c r="AA22" i="151"/>
  <c r="AI22" i="151"/>
  <c r="AQ22" i="151"/>
  <c r="D22" i="151"/>
  <c r="L22" i="151"/>
  <c r="T22" i="151"/>
  <c r="AB22" i="151"/>
  <c r="AJ22" i="151"/>
  <c r="AR22" i="151"/>
  <c r="E22" i="151"/>
  <c r="M22" i="151"/>
  <c r="U22" i="151"/>
  <c r="AC22" i="151"/>
  <c r="AK22" i="151"/>
  <c r="F22" i="151"/>
  <c r="N22" i="151"/>
  <c r="V22" i="151"/>
  <c r="AD22" i="151"/>
  <c r="AL22" i="151"/>
  <c r="AE22" i="151"/>
  <c r="AM22" i="151"/>
  <c r="G22" i="151"/>
  <c r="O22" i="151"/>
  <c r="W22" i="151"/>
  <c r="AK12" i="150"/>
  <c r="AL12" i="150"/>
  <c r="AM12" i="150"/>
  <c r="AN12" i="150"/>
  <c r="AO12" i="150"/>
  <c r="AP12" i="150"/>
  <c r="AI12" i="150"/>
  <c r="AQ12" i="150"/>
  <c r="AR12" i="150"/>
  <c r="AJ12" i="150"/>
  <c r="G19" i="150"/>
  <c r="O19" i="150"/>
  <c r="W19" i="150"/>
  <c r="AE19" i="150"/>
  <c r="AM19" i="150"/>
  <c r="C19" i="150"/>
  <c r="H19" i="150"/>
  <c r="P19" i="150"/>
  <c r="X19" i="150"/>
  <c r="AF19" i="150"/>
  <c r="AN19" i="150"/>
  <c r="I19" i="150"/>
  <c r="Q19" i="150"/>
  <c r="Y19" i="150"/>
  <c r="AG19" i="150"/>
  <c r="AO19" i="150"/>
  <c r="J19" i="150"/>
  <c r="R19" i="150"/>
  <c r="Z19" i="150"/>
  <c r="AH19" i="150"/>
  <c r="AP19" i="150"/>
  <c r="K19" i="150"/>
  <c r="S19" i="150"/>
  <c r="AA19" i="150"/>
  <c r="AI19" i="150"/>
  <c r="AQ19" i="150"/>
  <c r="D19" i="150"/>
  <c r="L19" i="150"/>
  <c r="T19" i="150"/>
  <c r="AB19" i="150"/>
  <c r="AJ19" i="150"/>
  <c r="AR19" i="150"/>
  <c r="E19" i="150"/>
  <c r="M19" i="150"/>
  <c r="U19" i="150"/>
  <c r="AC19" i="150"/>
  <c r="AK19" i="150"/>
  <c r="F19" i="150"/>
  <c r="N19" i="150"/>
  <c r="V19" i="150"/>
  <c r="AD19" i="150"/>
  <c r="AL19" i="150"/>
  <c r="J5" i="152"/>
  <c r="R5" i="152"/>
  <c r="Z5" i="152"/>
  <c r="AH5" i="152"/>
  <c r="AP5" i="152"/>
  <c r="K5" i="152"/>
  <c r="S5" i="152"/>
  <c r="AA5" i="152"/>
  <c r="AI5" i="152"/>
  <c r="AQ5" i="152"/>
  <c r="D5" i="152"/>
  <c r="L5" i="152"/>
  <c r="T5" i="152"/>
  <c r="AB5" i="152"/>
  <c r="AJ5" i="152"/>
  <c r="AR5" i="152"/>
  <c r="E5" i="152"/>
  <c r="M5" i="152"/>
  <c r="U5" i="152"/>
  <c r="AC5" i="152"/>
  <c r="AK5" i="152"/>
  <c r="F5" i="152"/>
  <c r="N5" i="152"/>
  <c r="V5" i="152"/>
  <c r="AD5" i="152"/>
  <c r="AL5" i="152"/>
  <c r="G5" i="152"/>
  <c r="O5" i="152"/>
  <c r="W5" i="152"/>
  <c r="AE5" i="152"/>
  <c r="AM5" i="152"/>
  <c r="H5" i="152"/>
  <c r="P5" i="152"/>
  <c r="X5" i="152"/>
  <c r="AF5" i="152"/>
  <c r="AN5" i="152"/>
  <c r="I5" i="152"/>
  <c r="Q5" i="152"/>
  <c r="Y5" i="152"/>
  <c r="AG5" i="152"/>
  <c r="AO5" i="152"/>
  <c r="J10" i="151"/>
  <c r="R10" i="151"/>
  <c r="Z10" i="151"/>
  <c r="K10" i="151"/>
  <c r="S10" i="151"/>
  <c r="AA10" i="151"/>
  <c r="AI10" i="151"/>
  <c r="AQ10" i="151"/>
  <c r="D10" i="151"/>
  <c r="L10" i="151"/>
  <c r="T10" i="151"/>
  <c r="AB10" i="151"/>
  <c r="AJ10" i="151"/>
  <c r="AR10" i="151"/>
  <c r="E10" i="151"/>
  <c r="M10" i="151"/>
  <c r="U10" i="151"/>
  <c r="AC10" i="151"/>
  <c r="AK10" i="151"/>
  <c r="F10" i="151"/>
  <c r="N10" i="151"/>
  <c r="V10" i="151"/>
  <c r="AD10" i="151"/>
  <c r="AL10" i="151"/>
  <c r="G10" i="151"/>
  <c r="O10" i="151"/>
  <c r="W10" i="151"/>
  <c r="AE10" i="151"/>
  <c r="AM10" i="151"/>
  <c r="H10" i="151"/>
  <c r="P10" i="151"/>
  <c r="X10" i="151"/>
  <c r="AF10" i="151"/>
  <c r="AN10" i="151"/>
  <c r="I10" i="151"/>
  <c r="Q10" i="151"/>
  <c r="Y10" i="151"/>
  <c r="AG10" i="151"/>
  <c r="AO10" i="151"/>
  <c r="AH10" i="151"/>
  <c r="AP10" i="151"/>
  <c r="C10" i="151"/>
  <c r="E25" i="151"/>
  <c r="M25" i="151"/>
  <c r="U25" i="151"/>
  <c r="AC25" i="151"/>
  <c r="AK25" i="151"/>
  <c r="F25" i="151"/>
  <c r="N25" i="151"/>
  <c r="V25" i="151"/>
  <c r="AD25" i="151"/>
  <c r="AL25" i="151"/>
  <c r="G25" i="151"/>
  <c r="O25" i="151"/>
  <c r="W25" i="151"/>
  <c r="AE25" i="151"/>
  <c r="AM25" i="151"/>
  <c r="H25" i="151"/>
  <c r="P25" i="151"/>
  <c r="X25" i="151"/>
  <c r="AF25" i="151"/>
  <c r="AN25" i="151"/>
  <c r="I25" i="151"/>
  <c r="Q25" i="151"/>
  <c r="Y25" i="151"/>
  <c r="AG25" i="151"/>
  <c r="AO25" i="151"/>
  <c r="J25" i="151"/>
  <c r="R25" i="151"/>
  <c r="Z25" i="151"/>
  <c r="AH25" i="151"/>
  <c r="AP25" i="151"/>
  <c r="C25" i="151"/>
  <c r="K25" i="151"/>
  <c r="S25" i="151"/>
  <c r="AA25" i="151"/>
  <c r="AI25" i="151"/>
  <c r="AQ25" i="151"/>
  <c r="AJ25" i="151"/>
  <c r="AR25" i="151"/>
  <c r="D25" i="151"/>
  <c r="L25" i="151"/>
  <c r="T25" i="151"/>
  <c r="AB25" i="151"/>
  <c r="D7" i="150"/>
  <c r="L7" i="150"/>
  <c r="T7" i="150"/>
  <c r="AB7" i="150"/>
  <c r="AJ7" i="150"/>
  <c r="AR7" i="150"/>
  <c r="E7" i="150"/>
  <c r="M7" i="150"/>
  <c r="U7" i="150"/>
  <c r="AC7" i="150"/>
  <c r="AK7" i="150"/>
  <c r="F7" i="150"/>
  <c r="N7" i="150"/>
  <c r="V7" i="150"/>
  <c r="AD7" i="150"/>
  <c r="AL7" i="150"/>
  <c r="H7" i="150"/>
  <c r="P7" i="150"/>
  <c r="X7" i="150"/>
  <c r="AF7" i="150"/>
  <c r="AN7" i="150"/>
  <c r="I7" i="150"/>
  <c r="Q7" i="150"/>
  <c r="Y7" i="150"/>
  <c r="AG7" i="150"/>
  <c r="AO7" i="150"/>
  <c r="W7" i="150"/>
  <c r="AQ7" i="150"/>
  <c r="Z7" i="150"/>
  <c r="G7" i="150"/>
  <c r="AA7" i="150"/>
  <c r="J7" i="150"/>
  <c r="AE7" i="150"/>
  <c r="K7" i="150"/>
  <c r="AH7" i="150"/>
  <c r="O7" i="150"/>
  <c r="AI7" i="150"/>
  <c r="R7" i="150"/>
  <c r="AM7" i="150"/>
  <c r="S7" i="150"/>
  <c r="AP7" i="150"/>
  <c r="AK26" i="150"/>
  <c r="E19" i="149"/>
  <c r="M19" i="149"/>
  <c r="U19" i="149"/>
  <c r="AC19" i="149"/>
  <c r="AK19" i="149"/>
  <c r="F19" i="149"/>
  <c r="N19" i="149"/>
  <c r="V19" i="149"/>
  <c r="AD19" i="149"/>
  <c r="AL19" i="149"/>
  <c r="G19" i="149"/>
  <c r="O19" i="149"/>
  <c r="W19" i="149"/>
  <c r="AE19" i="149"/>
  <c r="AM19" i="149"/>
  <c r="H19" i="149"/>
  <c r="P19" i="149"/>
  <c r="X19" i="149"/>
  <c r="AF19" i="149"/>
  <c r="AN19" i="149"/>
  <c r="I19" i="149"/>
  <c r="Q19" i="149"/>
  <c r="Y19" i="149"/>
  <c r="AG19" i="149"/>
  <c r="AO19" i="149"/>
  <c r="J19" i="149"/>
  <c r="R19" i="149"/>
  <c r="Z19" i="149"/>
  <c r="AH19" i="149"/>
  <c r="AP19" i="149"/>
  <c r="K19" i="149"/>
  <c r="S19" i="149"/>
  <c r="AA19" i="149"/>
  <c r="AI19" i="149"/>
  <c r="AQ19" i="149"/>
  <c r="D19" i="149"/>
  <c r="L19" i="149"/>
  <c r="T19" i="149"/>
  <c r="AB19" i="149"/>
  <c r="C19" i="149"/>
  <c r="AJ19" i="149"/>
  <c r="AR19" i="149"/>
  <c r="K20" i="152"/>
  <c r="L20" i="152"/>
  <c r="H22" i="149"/>
  <c r="P22" i="149"/>
  <c r="X22" i="149"/>
  <c r="AF22" i="149"/>
  <c r="AN22" i="149"/>
  <c r="C22" i="149"/>
  <c r="I22" i="149"/>
  <c r="Q22" i="149"/>
  <c r="Y22" i="149"/>
  <c r="AG22" i="149"/>
  <c r="AO22" i="149"/>
  <c r="J22" i="149"/>
  <c r="R22" i="149"/>
  <c r="Z22" i="149"/>
  <c r="AH22" i="149"/>
  <c r="AP22" i="149"/>
  <c r="K22" i="149"/>
  <c r="S22" i="149"/>
  <c r="AA22" i="149"/>
  <c r="AI22" i="149"/>
  <c r="AQ22" i="149"/>
  <c r="D22" i="149"/>
  <c r="L22" i="149"/>
  <c r="T22" i="149"/>
  <c r="AB22" i="149"/>
  <c r="AJ22" i="149"/>
  <c r="AR22" i="149"/>
  <c r="E22" i="149"/>
  <c r="M22" i="149"/>
  <c r="U22" i="149"/>
  <c r="AC22" i="149"/>
  <c r="AK22" i="149"/>
  <c r="O22" i="149"/>
  <c r="AE22" i="149"/>
  <c r="F22" i="149"/>
  <c r="N22" i="149"/>
  <c r="V22" i="149"/>
  <c r="AD22" i="149"/>
  <c r="AL22" i="149"/>
  <c r="G22" i="149"/>
  <c r="W22" i="149"/>
  <c r="AM22" i="149"/>
  <c r="AQ5" i="150"/>
  <c r="AQ25" i="150"/>
  <c r="AL5" i="150"/>
  <c r="AL25" i="150"/>
  <c r="AK5" i="150"/>
  <c r="AK25" i="150"/>
  <c r="AM5" i="150"/>
  <c r="AM25" i="150"/>
  <c r="AP5" i="150"/>
  <c r="AP25" i="150"/>
  <c r="AO5" i="150"/>
  <c r="AO25" i="150"/>
  <c r="AJ5" i="150"/>
  <c r="AJ25" i="150"/>
  <c r="AN5" i="150"/>
  <c r="AN25" i="150"/>
  <c r="AI5" i="150"/>
  <c r="AI25" i="150"/>
  <c r="AR5" i="150"/>
  <c r="AR25" i="150"/>
  <c r="H79" i="144" l="1"/>
  <c r="H51" i="146" s="1"/>
  <c r="H86" i="144"/>
  <c r="H58" i="146" s="1"/>
  <c r="G58" i="146" s="1"/>
  <c r="G14" i="144"/>
  <c r="G76" i="144" s="1"/>
  <c r="B16" i="149"/>
  <c r="AP16" i="149"/>
  <c r="AL16" i="149"/>
  <c r="F24" i="144"/>
  <c r="F86" i="144" s="1"/>
  <c r="AN26" i="149"/>
  <c r="AQ26" i="149"/>
  <c r="AQ26" i="150"/>
  <c r="V63" i="146"/>
  <c r="G26" i="149"/>
  <c r="AQ16" i="149"/>
  <c r="AD12" i="152"/>
  <c r="V26" i="150"/>
  <c r="R12" i="152"/>
  <c r="W12" i="152"/>
  <c r="J3" i="151"/>
  <c r="F12" i="151"/>
  <c r="F12" i="152"/>
  <c r="F12" i="149"/>
  <c r="E12" i="151"/>
  <c r="I3" i="149"/>
  <c r="AG3" i="149"/>
  <c r="X7" i="149"/>
  <c r="AF7" i="149"/>
  <c r="AD12" i="149"/>
  <c r="V3" i="149"/>
  <c r="H12" i="149"/>
  <c r="N12" i="149"/>
  <c r="AH12" i="149"/>
  <c r="K4" i="144"/>
  <c r="K66" i="144" s="1"/>
  <c r="K38" i="146" s="1"/>
  <c r="AD4" i="144"/>
  <c r="AD66" i="144" s="1"/>
  <c r="AD38" i="146" s="1"/>
  <c r="AH26" i="149"/>
  <c r="AI26" i="149"/>
  <c r="AR26" i="151"/>
  <c r="V16" i="150"/>
  <c r="AP26" i="150"/>
  <c r="Z12" i="151"/>
  <c r="G12" i="152"/>
  <c r="I12" i="151"/>
  <c r="AG12" i="151"/>
  <c r="AF3" i="149"/>
  <c r="R3" i="151"/>
  <c r="K12" i="151"/>
  <c r="AR26" i="150"/>
  <c r="T26" i="149"/>
  <c r="AR26" i="149"/>
  <c r="F11" i="144"/>
  <c r="F73" i="144" s="1"/>
  <c r="X12" i="152"/>
  <c r="C12" i="151"/>
  <c r="AM17" i="152"/>
  <c r="G11" i="144"/>
  <c r="G73" i="144" s="1"/>
  <c r="B26" i="151"/>
  <c r="X26" i="149"/>
  <c r="L12" i="151"/>
  <c r="H73" i="144"/>
  <c r="H45" i="146" s="1"/>
  <c r="E45" i="146" s="1"/>
  <c r="H12" i="152"/>
  <c r="Z26" i="151"/>
  <c r="F22" i="144"/>
  <c r="F84" i="144" s="1"/>
  <c r="AE57" i="146"/>
  <c r="P12" i="152"/>
  <c r="AE3" i="150"/>
  <c r="N26" i="149"/>
  <c r="AC26" i="149"/>
  <c r="AJ26" i="149"/>
  <c r="E24" i="144"/>
  <c r="E86" i="144" s="1"/>
  <c r="H26" i="151"/>
  <c r="U12" i="152"/>
  <c r="F4" i="144"/>
  <c r="F66" i="144" s="1"/>
  <c r="N63" i="146"/>
  <c r="P26" i="149"/>
  <c r="G7" i="144"/>
  <c r="G69" i="144" s="1"/>
  <c r="X12" i="151"/>
  <c r="G12" i="151"/>
  <c r="AE12" i="151"/>
  <c r="AR16" i="149"/>
  <c r="F7" i="144"/>
  <c r="F69" i="144" s="1"/>
  <c r="AD12" i="151"/>
  <c r="AJ26" i="151"/>
  <c r="AJ26" i="150"/>
  <c r="E7" i="144"/>
  <c r="E69" i="144" s="1"/>
  <c r="M62" i="146"/>
  <c r="S26" i="149"/>
  <c r="J26" i="151"/>
  <c r="Z26" i="149"/>
  <c r="E26" i="149"/>
  <c r="AM16" i="149"/>
  <c r="H71" i="144"/>
  <c r="H43" i="146" s="1"/>
  <c r="E14" i="144"/>
  <c r="E76" i="144" s="1"/>
  <c r="E17" i="144"/>
  <c r="E79" i="144" s="1"/>
  <c r="AF63" i="146"/>
  <c r="E9" i="144"/>
  <c r="E71" i="144" s="1"/>
  <c r="G17" i="144"/>
  <c r="G79" i="144" s="1"/>
  <c r="AE26" i="149"/>
  <c r="L12" i="152"/>
  <c r="J26" i="149"/>
  <c r="O26" i="151"/>
  <c r="G9" i="144"/>
  <c r="G71" i="144" s="1"/>
  <c r="R26" i="149"/>
  <c r="L26" i="149"/>
  <c r="AK16" i="149"/>
  <c r="D16" i="150"/>
  <c r="C26" i="149"/>
  <c r="F26" i="149"/>
  <c r="AL26" i="150"/>
  <c r="F16" i="144"/>
  <c r="F78" i="144" s="1"/>
  <c r="F14" i="144"/>
  <c r="F76" i="144" s="1"/>
  <c r="O63" i="146"/>
  <c r="AM16" i="150"/>
  <c r="G16" i="144"/>
  <c r="G78" i="144" s="1"/>
  <c r="H84" i="144"/>
  <c r="H56" i="146" s="1"/>
  <c r="E56" i="146" s="1"/>
  <c r="AN16" i="150"/>
  <c r="W63" i="146"/>
  <c r="AI17" i="152"/>
  <c r="D12" i="151"/>
  <c r="AH26" i="151"/>
  <c r="B26" i="149"/>
  <c r="AC3" i="150"/>
  <c r="V26" i="149"/>
  <c r="AF12" i="151"/>
  <c r="AN63" i="146"/>
  <c r="AL63" i="146"/>
  <c r="T12" i="152"/>
  <c r="W26" i="149"/>
  <c r="S12" i="151"/>
  <c r="AE12" i="152"/>
  <c r="AN16" i="149"/>
  <c r="AB12" i="151"/>
  <c r="M3" i="150"/>
  <c r="AP26" i="149"/>
  <c r="N12" i="151"/>
  <c r="E4" i="144"/>
  <c r="E66" i="144" s="1"/>
  <c r="G22" i="144"/>
  <c r="G84" i="144" s="1"/>
  <c r="S55" i="146"/>
  <c r="U5" i="144"/>
  <c r="U67" i="144" s="1"/>
  <c r="U39" i="146" s="1"/>
  <c r="AC16" i="150"/>
  <c r="W3" i="150"/>
  <c r="M16" i="150"/>
  <c r="AJ16" i="149"/>
  <c r="AI26" i="150"/>
  <c r="AO26" i="149"/>
  <c r="E16" i="144"/>
  <c r="E78" i="144" s="1"/>
  <c r="U26" i="149"/>
  <c r="Q12" i="151"/>
  <c r="AA12" i="151"/>
  <c r="AH12" i="151"/>
  <c r="AO26" i="150"/>
  <c r="G4" i="144"/>
  <c r="G66" i="144" s="1"/>
  <c r="Y26" i="151"/>
  <c r="O26" i="149"/>
  <c r="P63" i="146"/>
  <c r="AM26" i="149"/>
  <c r="AE63" i="146"/>
  <c r="W12" i="151"/>
  <c r="R12" i="151"/>
  <c r="K55" i="146"/>
  <c r="AK17" i="152"/>
  <c r="AI26" i="151"/>
  <c r="AF26" i="149"/>
  <c r="E50" i="146"/>
  <c r="F50" i="146"/>
  <c r="G50" i="146"/>
  <c r="F38" i="146"/>
  <c r="E38" i="146"/>
  <c r="G38" i="146"/>
  <c r="AN27" i="144"/>
  <c r="AN89" i="144" s="1"/>
  <c r="AN61" i="146" s="1"/>
  <c r="AH25" i="150"/>
  <c r="Q5" i="144"/>
  <c r="Q67" i="144" s="1"/>
  <c r="Q39" i="146" s="1"/>
  <c r="K3" i="150"/>
  <c r="AD10" i="144"/>
  <c r="AD72" i="144" s="1"/>
  <c r="AD44" i="146" s="1"/>
  <c r="X5" i="150"/>
  <c r="AE10" i="144"/>
  <c r="AE72" i="144" s="1"/>
  <c r="AE44" i="146" s="1"/>
  <c r="Y5" i="150"/>
  <c r="AA27" i="144"/>
  <c r="AA89" i="144" s="1"/>
  <c r="AA61" i="146" s="1"/>
  <c r="U25" i="150"/>
  <c r="AB27" i="144"/>
  <c r="AB89" i="144" s="1"/>
  <c r="AB61" i="146" s="1"/>
  <c r="V25" i="150"/>
  <c r="J27" i="144"/>
  <c r="J89" i="144" s="1"/>
  <c r="J61" i="146" s="1"/>
  <c r="D25" i="150"/>
  <c r="AH27" i="144"/>
  <c r="AH89" i="144" s="1"/>
  <c r="AH61" i="146" s="1"/>
  <c r="AB25" i="150"/>
  <c r="M27" i="144"/>
  <c r="M89" i="144" s="1"/>
  <c r="M61" i="146" s="1"/>
  <c r="G25" i="150"/>
  <c r="Z27" i="144"/>
  <c r="Z89" i="144" s="1"/>
  <c r="Z61" i="146" s="1"/>
  <c r="T25" i="150"/>
  <c r="N27" i="144"/>
  <c r="N89" i="144" s="1"/>
  <c r="N61" i="146" s="1"/>
  <c r="H25" i="150"/>
  <c r="AF27" i="144"/>
  <c r="AF89" i="144" s="1"/>
  <c r="AF61" i="146" s="1"/>
  <c r="Z25" i="150"/>
  <c r="AI27" i="144"/>
  <c r="AI89" i="144" s="1"/>
  <c r="AI61" i="146" s="1"/>
  <c r="AC25" i="150"/>
  <c r="AJ27" i="144"/>
  <c r="AJ89" i="144" s="1"/>
  <c r="AJ61" i="146" s="1"/>
  <c r="AD25" i="150"/>
  <c r="I20" i="144"/>
  <c r="I82" i="144" s="1"/>
  <c r="I54" i="146" s="1"/>
  <c r="C16" i="149"/>
  <c r="AN8" i="144"/>
  <c r="AN70" i="144" s="1"/>
  <c r="AN42" i="146" s="1"/>
  <c r="AH4" i="150"/>
  <c r="P16" i="144"/>
  <c r="P78" i="144" s="1"/>
  <c r="P50" i="146" s="1"/>
  <c r="J12" i="150"/>
  <c r="AD16" i="144"/>
  <c r="AD78" i="144" s="1"/>
  <c r="AD50" i="146" s="1"/>
  <c r="X12" i="150"/>
  <c r="M16" i="144"/>
  <c r="M78" i="144" s="1"/>
  <c r="M50" i="146" s="1"/>
  <c r="G12" i="150"/>
  <c r="AA16" i="144"/>
  <c r="AA78" i="144" s="1"/>
  <c r="AA50" i="146" s="1"/>
  <c r="U12" i="150"/>
  <c r="X20" i="144"/>
  <c r="X82" i="144" s="1"/>
  <c r="X54" i="146" s="1"/>
  <c r="R16" i="149"/>
  <c r="AM26" i="144"/>
  <c r="AM88" i="144" s="1"/>
  <c r="AM60" i="146" s="1"/>
  <c r="AG25" i="149"/>
  <c r="N26" i="144"/>
  <c r="N88" i="144" s="1"/>
  <c r="N60" i="146" s="1"/>
  <c r="H25" i="149"/>
  <c r="AA26" i="144"/>
  <c r="AA88" i="144" s="1"/>
  <c r="AA60" i="146" s="1"/>
  <c r="U25" i="149"/>
  <c r="U20" i="144"/>
  <c r="U82" i="144" s="1"/>
  <c r="U54" i="146" s="1"/>
  <c r="O16" i="149"/>
  <c r="AA20" i="144"/>
  <c r="AA82" i="144" s="1"/>
  <c r="AA54" i="146" s="1"/>
  <c r="U16" i="149"/>
  <c r="AF28" i="144"/>
  <c r="AF90" i="144" s="1"/>
  <c r="AF62" i="146" s="1"/>
  <c r="Z26" i="150"/>
  <c r="O28" i="144"/>
  <c r="O90" i="144" s="1"/>
  <c r="O62" i="146" s="1"/>
  <c r="I26" i="150"/>
  <c r="AJ22" i="144"/>
  <c r="AJ84" i="144" s="1"/>
  <c r="AJ56" i="146" s="1"/>
  <c r="AD17" i="149"/>
  <c r="AG22" i="144"/>
  <c r="AG84" i="144" s="1"/>
  <c r="AG56" i="146" s="1"/>
  <c r="AA17" i="149"/>
  <c r="V22" i="144"/>
  <c r="V84" i="144" s="1"/>
  <c r="V56" i="146" s="1"/>
  <c r="P17" i="149"/>
  <c r="O30" i="144"/>
  <c r="I26" i="149"/>
  <c r="AA5" i="144"/>
  <c r="AA67" i="144" s="1"/>
  <c r="AA39" i="146" s="1"/>
  <c r="U3" i="150"/>
  <c r="X28" i="144"/>
  <c r="X90" i="144" s="1"/>
  <c r="X62" i="146" s="1"/>
  <c r="R26" i="150"/>
  <c r="O14" i="144"/>
  <c r="O76" i="144" s="1"/>
  <c r="O48" i="146" s="1"/>
  <c r="I11" i="151"/>
  <c r="AC14" i="144"/>
  <c r="AC76" i="144" s="1"/>
  <c r="AC48" i="146" s="1"/>
  <c r="W11" i="151"/>
  <c r="Z14" i="144"/>
  <c r="Z76" i="144" s="1"/>
  <c r="Z48" i="146" s="1"/>
  <c r="T11" i="151"/>
  <c r="I14" i="144"/>
  <c r="I76" i="144" s="1"/>
  <c r="I48" i="146" s="1"/>
  <c r="C11" i="151"/>
  <c r="V20" i="144"/>
  <c r="V82" i="144" s="1"/>
  <c r="V54" i="146" s="1"/>
  <c r="P16" i="149"/>
  <c r="AA8" i="144"/>
  <c r="AA70" i="144" s="1"/>
  <c r="AA42" i="146" s="1"/>
  <c r="U4" i="150"/>
  <c r="L9" i="144"/>
  <c r="L71" i="144" s="1"/>
  <c r="L43" i="146" s="1"/>
  <c r="F5" i="149"/>
  <c r="AA9" i="144"/>
  <c r="AA71" i="144" s="1"/>
  <c r="AA43" i="146" s="1"/>
  <c r="U5" i="149"/>
  <c r="J9" i="144"/>
  <c r="J71" i="144" s="1"/>
  <c r="J43" i="146" s="1"/>
  <c r="D5" i="149"/>
  <c r="AF9" i="144"/>
  <c r="AF71" i="144" s="1"/>
  <c r="AF43" i="146" s="1"/>
  <c r="Z5" i="149"/>
  <c r="U9" i="144"/>
  <c r="U71" i="144" s="1"/>
  <c r="U43" i="146" s="1"/>
  <c r="O5" i="149"/>
  <c r="K20" i="144"/>
  <c r="K82" i="144" s="1"/>
  <c r="K54" i="146" s="1"/>
  <c r="E16" i="149"/>
  <c r="Q23" i="144"/>
  <c r="Q85" i="144" s="1"/>
  <c r="Q57" i="146" s="1"/>
  <c r="K17" i="152"/>
  <c r="V24" i="144"/>
  <c r="V86" i="144" s="1"/>
  <c r="V58" i="146" s="1"/>
  <c r="P19" i="151"/>
  <c r="AJ24" i="144"/>
  <c r="AJ86" i="144" s="1"/>
  <c r="AJ58" i="146" s="1"/>
  <c r="AD19" i="151"/>
  <c r="K24" i="144"/>
  <c r="K86" i="144" s="1"/>
  <c r="K58" i="146" s="1"/>
  <c r="E19" i="151"/>
  <c r="AL28" i="144"/>
  <c r="AL90" i="144" s="1"/>
  <c r="AL62" i="146" s="1"/>
  <c r="AF26" i="150"/>
  <c r="AL6" i="144"/>
  <c r="AL68" i="144" s="1"/>
  <c r="AL40" i="146" s="1"/>
  <c r="AF3" i="151"/>
  <c r="W21" i="144"/>
  <c r="W83" i="144" s="1"/>
  <c r="W55" i="146" s="1"/>
  <c r="Q16" i="150"/>
  <c r="AK7" i="144"/>
  <c r="AK69" i="144" s="1"/>
  <c r="AK41" i="146" s="1"/>
  <c r="AE4" i="149"/>
  <c r="T7" i="144"/>
  <c r="T69" i="144" s="1"/>
  <c r="T41" i="146" s="1"/>
  <c r="N4" i="149"/>
  <c r="Y7" i="144"/>
  <c r="Y69" i="144" s="1"/>
  <c r="Y41" i="146" s="1"/>
  <c r="S4" i="149"/>
  <c r="AM7" i="144"/>
  <c r="AM69" i="144" s="1"/>
  <c r="AM41" i="146" s="1"/>
  <c r="AG4" i="149"/>
  <c r="N7" i="144"/>
  <c r="N69" i="144" s="1"/>
  <c r="N41" i="146" s="1"/>
  <c r="H4" i="149"/>
  <c r="AI6" i="144"/>
  <c r="AI68" i="144" s="1"/>
  <c r="AI40" i="146" s="1"/>
  <c r="AC3" i="151"/>
  <c r="T11" i="144"/>
  <c r="T73" i="144" s="1"/>
  <c r="T45" i="146" s="1"/>
  <c r="N5" i="151"/>
  <c r="Y11" i="144"/>
  <c r="Y73" i="144" s="1"/>
  <c r="Y45" i="146" s="1"/>
  <c r="S5" i="151"/>
  <c r="V11" i="144"/>
  <c r="V73" i="144" s="1"/>
  <c r="V45" i="146" s="1"/>
  <c r="P5" i="151"/>
  <c r="N8" i="144"/>
  <c r="N70" i="144" s="1"/>
  <c r="N42" i="146" s="1"/>
  <c r="H4" i="150"/>
  <c r="AB29" i="144"/>
  <c r="AB91" i="144" s="1"/>
  <c r="AB63" i="146" s="1"/>
  <c r="V26" i="151"/>
  <c r="AI29" i="144"/>
  <c r="AI91" i="144" s="1"/>
  <c r="AI63" i="146" s="1"/>
  <c r="AC26" i="151"/>
  <c r="Y29" i="144"/>
  <c r="Y91" i="144" s="1"/>
  <c r="Y63" i="146" s="1"/>
  <c r="S26" i="151"/>
  <c r="L8" i="144"/>
  <c r="L70" i="144" s="1"/>
  <c r="L42" i="146" s="1"/>
  <c r="F4" i="150"/>
  <c r="AH29" i="144"/>
  <c r="AH91" i="144" s="1"/>
  <c r="AH63" i="146" s="1"/>
  <c r="AB26" i="151"/>
  <c r="Q29" i="144"/>
  <c r="Q91" i="144" s="1"/>
  <c r="Q63" i="146" s="1"/>
  <c r="K26" i="151"/>
  <c r="AM20" i="144"/>
  <c r="AM82" i="144" s="1"/>
  <c r="AM54" i="146" s="1"/>
  <c r="AG16" i="149"/>
  <c r="M29" i="144"/>
  <c r="M91" i="144" s="1"/>
  <c r="M63" i="146" s="1"/>
  <c r="G26" i="151"/>
  <c r="S13" i="144"/>
  <c r="S75" i="144" s="1"/>
  <c r="S47" i="146" s="1"/>
  <c r="M11" i="150"/>
  <c r="Z13" i="144"/>
  <c r="Z75" i="144" s="1"/>
  <c r="Z47" i="146" s="1"/>
  <c r="T11" i="150"/>
  <c r="W13" i="144"/>
  <c r="W75" i="144" s="1"/>
  <c r="W47" i="146" s="1"/>
  <c r="Q11" i="150"/>
  <c r="T13" i="144"/>
  <c r="T75" i="144" s="1"/>
  <c r="T47" i="146" s="1"/>
  <c r="N11" i="150"/>
  <c r="E41" i="146"/>
  <c r="G41" i="146"/>
  <c r="F41" i="146"/>
  <c r="AE20" i="144"/>
  <c r="AE82" i="144" s="1"/>
  <c r="AE54" i="146" s="1"/>
  <c r="Y16" i="149"/>
  <c r="AC28" i="144"/>
  <c r="AC90" i="144" s="1"/>
  <c r="AC62" i="146" s="1"/>
  <c r="W26" i="150"/>
  <c r="I23" i="144"/>
  <c r="I85" i="144" s="1"/>
  <c r="I57" i="146" s="1"/>
  <c r="C17" i="152"/>
  <c r="U23" i="144"/>
  <c r="U85" i="144" s="1"/>
  <c r="U57" i="146" s="1"/>
  <c r="O17" i="152"/>
  <c r="E58" i="146"/>
  <c r="F58" i="146"/>
  <c r="F46" i="146"/>
  <c r="G46" i="146"/>
  <c r="E46" i="146"/>
  <c r="AP17" i="152"/>
  <c r="U63" i="146"/>
  <c r="K18" i="144"/>
  <c r="K80" i="144" s="1"/>
  <c r="K52" i="146" s="1"/>
  <c r="E12" i="152"/>
  <c r="T27" i="144"/>
  <c r="T89" i="144" s="1"/>
  <c r="T61" i="146" s="1"/>
  <c r="N25" i="150"/>
  <c r="L27" i="144"/>
  <c r="L89" i="144" s="1"/>
  <c r="L61" i="146" s="1"/>
  <c r="F25" i="150"/>
  <c r="V27" i="144"/>
  <c r="V89" i="144" s="1"/>
  <c r="V61" i="146" s="1"/>
  <c r="P25" i="150"/>
  <c r="AK10" i="144"/>
  <c r="AK72" i="144" s="1"/>
  <c r="AK44" i="146" s="1"/>
  <c r="AE5" i="150"/>
  <c r="U10" i="144"/>
  <c r="U72" i="144" s="1"/>
  <c r="U44" i="146" s="1"/>
  <c r="O5" i="150"/>
  <c r="AA10" i="144"/>
  <c r="AA72" i="144" s="1"/>
  <c r="AA44" i="146" s="1"/>
  <c r="U5" i="150"/>
  <c r="AB10" i="144"/>
  <c r="AB72" i="144" s="1"/>
  <c r="AB44" i="146" s="1"/>
  <c r="V5" i="150"/>
  <c r="J10" i="144"/>
  <c r="J72" i="144" s="1"/>
  <c r="J44" i="146" s="1"/>
  <c r="D5" i="150"/>
  <c r="AH10" i="144"/>
  <c r="AH72" i="144" s="1"/>
  <c r="AH44" i="146" s="1"/>
  <c r="AB5" i="150"/>
  <c r="M10" i="144"/>
  <c r="M72" i="144" s="1"/>
  <c r="M44" i="146" s="1"/>
  <c r="G5" i="150"/>
  <c r="Z10" i="144"/>
  <c r="Z72" i="144" s="1"/>
  <c r="Z44" i="146" s="1"/>
  <c r="T5" i="150"/>
  <c r="N10" i="144"/>
  <c r="N72" i="144" s="1"/>
  <c r="N44" i="146" s="1"/>
  <c r="H5" i="150"/>
  <c r="AF10" i="144"/>
  <c r="AF72" i="144" s="1"/>
  <c r="AF44" i="146" s="1"/>
  <c r="Z5" i="150"/>
  <c r="AI10" i="144"/>
  <c r="AI72" i="144" s="1"/>
  <c r="AI44" i="146" s="1"/>
  <c r="AC5" i="150"/>
  <c r="AJ10" i="144"/>
  <c r="AJ72" i="144" s="1"/>
  <c r="AJ44" i="146" s="1"/>
  <c r="AD5" i="150"/>
  <c r="AA28" i="144"/>
  <c r="AA90" i="144" s="1"/>
  <c r="AA62" i="146" s="1"/>
  <c r="U26" i="150"/>
  <c r="R20" i="144"/>
  <c r="R82" i="144" s="1"/>
  <c r="R54" i="146" s="1"/>
  <c r="L16" i="149"/>
  <c r="AH16" i="144"/>
  <c r="AH78" i="144" s="1"/>
  <c r="AH50" i="146" s="1"/>
  <c r="AB12" i="150"/>
  <c r="AG16" i="144"/>
  <c r="AG78" i="144" s="1"/>
  <c r="AG50" i="146" s="1"/>
  <c r="AA12" i="150"/>
  <c r="V16" i="144"/>
  <c r="V78" i="144" s="1"/>
  <c r="V50" i="146" s="1"/>
  <c r="P12" i="150"/>
  <c r="S16" i="144"/>
  <c r="S78" i="144" s="1"/>
  <c r="S50" i="146" s="1"/>
  <c r="M12" i="150"/>
  <c r="AH26" i="144"/>
  <c r="AH88" i="144" s="1"/>
  <c r="AH60" i="146" s="1"/>
  <c r="AB25" i="149"/>
  <c r="Z26" i="144"/>
  <c r="Z88" i="144" s="1"/>
  <c r="Z60" i="146" s="1"/>
  <c r="T25" i="149"/>
  <c r="AE26" i="144"/>
  <c r="AE88" i="144" s="1"/>
  <c r="AE60" i="146" s="1"/>
  <c r="Y25" i="149"/>
  <c r="J26" i="144"/>
  <c r="J88" i="144" s="1"/>
  <c r="J60" i="146" s="1"/>
  <c r="D25" i="149"/>
  <c r="S26" i="144"/>
  <c r="S88" i="144" s="1"/>
  <c r="S60" i="146" s="1"/>
  <c r="M25" i="149"/>
  <c r="P4" i="144"/>
  <c r="P66" i="144" s="1"/>
  <c r="P38" i="146" s="1"/>
  <c r="J3" i="149"/>
  <c r="J29" i="144"/>
  <c r="J91" i="144" s="1"/>
  <c r="J63" i="146" s="1"/>
  <c r="D26" i="151"/>
  <c r="AB22" i="144"/>
  <c r="AB84" i="144" s="1"/>
  <c r="AB56" i="146" s="1"/>
  <c r="V17" i="149"/>
  <c r="Y22" i="144"/>
  <c r="Y84" i="144" s="1"/>
  <c r="Y56" i="146" s="1"/>
  <c r="S17" i="149"/>
  <c r="AM22" i="144"/>
  <c r="AM84" i="144" s="1"/>
  <c r="AM56" i="146" s="1"/>
  <c r="AG17" i="149"/>
  <c r="N22" i="144"/>
  <c r="N84" i="144" s="1"/>
  <c r="N56" i="146" s="1"/>
  <c r="H17" i="149"/>
  <c r="AI8" i="144"/>
  <c r="AI70" i="144" s="1"/>
  <c r="AI42" i="146" s="1"/>
  <c r="AC4" i="150"/>
  <c r="U14" i="144"/>
  <c r="U76" i="144" s="1"/>
  <c r="U48" i="146" s="1"/>
  <c r="O11" i="151"/>
  <c r="AI14" i="144"/>
  <c r="AI76" i="144" s="1"/>
  <c r="AI48" i="146" s="1"/>
  <c r="AC11" i="151"/>
  <c r="R14" i="144"/>
  <c r="R76" i="144" s="1"/>
  <c r="R48" i="146" s="1"/>
  <c r="L11" i="151"/>
  <c r="AD8" i="144"/>
  <c r="AD70" i="144" s="1"/>
  <c r="AD42" i="146" s="1"/>
  <c r="X4" i="150"/>
  <c r="AB23" i="144"/>
  <c r="AB85" i="144" s="1"/>
  <c r="AB57" i="146" s="1"/>
  <c r="V17" i="152"/>
  <c r="I9" i="144"/>
  <c r="I71" i="144" s="1"/>
  <c r="I43" i="146" s="1"/>
  <c r="C5" i="149"/>
  <c r="S9" i="144"/>
  <c r="S71" i="144" s="1"/>
  <c r="S43" i="146" s="1"/>
  <c r="M5" i="149"/>
  <c r="X9" i="144"/>
  <c r="X71" i="144" s="1"/>
  <c r="X43" i="146" s="1"/>
  <c r="R5" i="149"/>
  <c r="AL9" i="144"/>
  <c r="AL71" i="144" s="1"/>
  <c r="AL43" i="146" s="1"/>
  <c r="AF5" i="149"/>
  <c r="M9" i="144"/>
  <c r="M71" i="144" s="1"/>
  <c r="M43" i="146" s="1"/>
  <c r="G5" i="149"/>
  <c r="AL21" i="144"/>
  <c r="AL83" i="144" s="1"/>
  <c r="AL55" i="146" s="1"/>
  <c r="AF16" i="150"/>
  <c r="AM24" i="144"/>
  <c r="AM86" i="144" s="1"/>
  <c r="AM58" i="146" s="1"/>
  <c r="AG19" i="151"/>
  <c r="N24" i="144"/>
  <c r="N86" i="144" s="1"/>
  <c r="N58" i="146" s="1"/>
  <c r="H19" i="151"/>
  <c r="AB24" i="144"/>
  <c r="AB86" i="144" s="1"/>
  <c r="AB58" i="146" s="1"/>
  <c r="V19" i="151"/>
  <c r="AG24" i="144"/>
  <c r="AG86" i="144" s="1"/>
  <c r="AG58" i="146" s="1"/>
  <c r="AA19" i="151"/>
  <c r="N20" i="144"/>
  <c r="N82" i="144" s="1"/>
  <c r="N54" i="146" s="1"/>
  <c r="H16" i="149"/>
  <c r="P21" i="144"/>
  <c r="P83" i="144" s="1"/>
  <c r="P55" i="146" s="1"/>
  <c r="J16" i="150"/>
  <c r="AC7" i="144"/>
  <c r="AC69" i="144" s="1"/>
  <c r="AC41" i="146" s="1"/>
  <c r="W4" i="149"/>
  <c r="L7" i="144"/>
  <c r="L69" i="144" s="1"/>
  <c r="L41" i="146" s="1"/>
  <c r="F4" i="149"/>
  <c r="AH7" i="144"/>
  <c r="AH69" i="144" s="1"/>
  <c r="AH41" i="146" s="1"/>
  <c r="AB4" i="149"/>
  <c r="Q7" i="144"/>
  <c r="Q69" i="144" s="1"/>
  <c r="Q41" i="146" s="1"/>
  <c r="K4" i="149"/>
  <c r="AE7" i="144"/>
  <c r="AE69" i="144" s="1"/>
  <c r="AE41" i="146" s="1"/>
  <c r="Y4" i="149"/>
  <c r="AD21" i="144"/>
  <c r="AD83" i="144" s="1"/>
  <c r="AD55" i="146" s="1"/>
  <c r="X16" i="150"/>
  <c r="M21" i="144"/>
  <c r="M83" i="144" s="1"/>
  <c r="M55" i="146" s="1"/>
  <c r="G16" i="150"/>
  <c r="L11" i="144"/>
  <c r="L73" i="144" s="1"/>
  <c r="L45" i="146" s="1"/>
  <c r="F5" i="151"/>
  <c r="AH11" i="144"/>
  <c r="AH73" i="144" s="1"/>
  <c r="AH45" i="146" s="1"/>
  <c r="AB5" i="151"/>
  <c r="Q11" i="144"/>
  <c r="Q73" i="144" s="1"/>
  <c r="Q45" i="146" s="1"/>
  <c r="K5" i="151"/>
  <c r="AM11" i="144"/>
  <c r="AM73" i="144" s="1"/>
  <c r="AM45" i="146" s="1"/>
  <c r="AG5" i="151"/>
  <c r="N11" i="144"/>
  <c r="N73" i="144" s="1"/>
  <c r="N45" i="146" s="1"/>
  <c r="H5" i="151"/>
  <c r="AJ8" i="144"/>
  <c r="AJ70" i="144" s="1"/>
  <c r="AJ42" i="146" s="1"/>
  <c r="AD4" i="150"/>
  <c r="AB8" i="144"/>
  <c r="AB70" i="144" s="1"/>
  <c r="AB42" i="146" s="1"/>
  <c r="V4" i="150"/>
  <c r="W6" i="144"/>
  <c r="W68" i="144" s="1"/>
  <c r="W40" i="146" s="1"/>
  <c r="Q3" i="151"/>
  <c r="T29" i="144"/>
  <c r="T91" i="144" s="1"/>
  <c r="T63" i="146" s="1"/>
  <c r="N26" i="151"/>
  <c r="AA29" i="144"/>
  <c r="AA91" i="144" s="1"/>
  <c r="AA63" i="146" s="1"/>
  <c r="U26" i="151"/>
  <c r="Y21" i="144"/>
  <c r="Y83" i="144" s="1"/>
  <c r="Y55" i="146" s="1"/>
  <c r="S16" i="150"/>
  <c r="AK29" i="144"/>
  <c r="AK91" i="144" s="1"/>
  <c r="AK63" i="146" s="1"/>
  <c r="AE26" i="151"/>
  <c r="Y5" i="144"/>
  <c r="Y67" i="144" s="1"/>
  <c r="Y39" i="146" s="1"/>
  <c r="S3" i="150"/>
  <c r="AE28" i="144"/>
  <c r="AE90" i="144" s="1"/>
  <c r="AE62" i="146" s="1"/>
  <c r="Y26" i="150"/>
  <c r="K13" i="144"/>
  <c r="K75" i="144" s="1"/>
  <c r="K47" i="146" s="1"/>
  <c r="E11" i="150"/>
  <c r="R13" i="144"/>
  <c r="R75" i="144" s="1"/>
  <c r="R47" i="146" s="1"/>
  <c r="L11" i="150"/>
  <c r="AN13" i="144"/>
  <c r="AN75" i="144" s="1"/>
  <c r="AN47" i="146" s="1"/>
  <c r="AH11" i="150"/>
  <c r="O13" i="144"/>
  <c r="O75" i="144" s="1"/>
  <c r="O47" i="146" s="1"/>
  <c r="I11" i="150"/>
  <c r="AK13" i="144"/>
  <c r="AK75" i="144" s="1"/>
  <c r="AK47" i="146" s="1"/>
  <c r="AE11" i="150"/>
  <c r="L13" i="144"/>
  <c r="L75" i="144" s="1"/>
  <c r="L47" i="146" s="1"/>
  <c r="F11" i="150"/>
  <c r="J15" i="144"/>
  <c r="J77" i="144" s="1"/>
  <c r="J49" i="146" s="1"/>
  <c r="D12" i="149"/>
  <c r="AD23" i="144"/>
  <c r="AD85" i="144" s="1"/>
  <c r="AD57" i="146" s="1"/>
  <c r="X17" i="152"/>
  <c r="AM23" i="144"/>
  <c r="AM85" i="144" s="1"/>
  <c r="AM57" i="146" s="1"/>
  <c r="AG17" i="152"/>
  <c r="Z28" i="144"/>
  <c r="Z90" i="144" s="1"/>
  <c r="Z62" i="146" s="1"/>
  <c r="T26" i="150"/>
  <c r="AE6" i="144"/>
  <c r="AE68" i="144" s="1"/>
  <c r="AE40" i="146" s="1"/>
  <c r="Y3" i="151"/>
  <c r="R55" i="146"/>
  <c r="T55" i="146"/>
  <c r="I55" i="146"/>
  <c r="O27" i="144"/>
  <c r="O89" i="144" s="1"/>
  <c r="O61" i="146" s="1"/>
  <c r="I25" i="150"/>
  <c r="P27" i="144"/>
  <c r="P89" i="144" s="1"/>
  <c r="P61" i="146" s="1"/>
  <c r="J25" i="150"/>
  <c r="AG27" i="144"/>
  <c r="AG89" i="144" s="1"/>
  <c r="AG61" i="146" s="1"/>
  <c r="AA25" i="150"/>
  <c r="I27" i="144"/>
  <c r="I89" i="144" s="1"/>
  <c r="I61" i="146" s="1"/>
  <c r="C25" i="150"/>
  <c r="Q27" i="144"/>
  <c r="Q89" i="144" s="1"/>
  <c r="Q61" i="146" s="1"/>
  <c r="K25" i="150"/>
  <c r="W27" i="144"/>
  <c r="W89" i="144" s="1"/>
  <c r="W61" i="146" s="1"/>
  <c r="Q25" i="150"/>
  <c r="X27" i="144"/>
  <c r="X89" i="144" s="1"/>
  <c r="X61" i="146" s="1"/>
  <c r="R25" i="150"/>
  <c r="Z16" i="144"/>
  <c r="Z78" i="144" s="1"/>
  <c r="Z50" i="146" s="1"/>
  <c r="T12" i="150"/>
  <c r="Y16" i="144"/>
  <c r="Y78" i="144" s="1"/>
  <c r="Y50" i="146" s="1"/>
  <c r="S12" i="150"/>
  <c r="AM16" i="144"/>
  <c r="AM78" i="144" s="1"/>
  <c r="AM50" i="146" s="1"/>
  <c r="AG12" i="150"/>
  <c r="N16" i="144"/>
  <c r="N78" i="144" s="1"/>
  <c r="N50" i="146" s="1"/>
  <c r="H12" i="150"/>
  <c r="AJ16" i="144"/>
  <c r="AJ78" i="144" s="1"/>
  <c r="AJ50" i="146" s="1"/>
  <c r="AD12" i="150"/>
  <c r="K16" i="144"/>
  <c r="K78" i="144" s="1"/>
  <c r="K50" i="146" s="1"/>
  <c r="E12" i="150"/>
  <c r="R26" i="144"/>
  <c r="R88" i="144" s="1"/>
  <c r="R60" i="146" s="1"/>
  <c r="L25" i="149"/>
  <c r="W26" i="144"/>
  <c r="W88" i="144" s="1"/>
  <c r="W60" i="146" s="1"/>
  <c r="Q25" i="149"/>
  <c r="I26" i="144"/>
  <c r="I88" i="144" s="1"/>
  <c r="I60" i="146" s="1"/>
  <c r="C25" i="149"/>
  <c r="AJ26" i="144"/>
  <c r="AJ88" i="144" s="1"/>
  <c r="AJ60" i="146" s="1"/>
  <c r="AD25" i="149"/>
  <c r="K26" i="144"/>
  <c r="K88" i="144" s="1"/>
  <c r="K60" i="146" s="1"/>
  <c r="E25" i="149"/>
  <c r="AC29" i="144"/>
  <c r="AC91" i="144" s="1"/>
  <c r="AC63" i="146" s="1"/>
  <c r="W26" i="151"/>
  <c r="T22" i="144"/>
  <c r="T84" i="144" s="1"/>
  <c r="T56" i="146" s="1"/>
  <c r="N17" i="149"/>
  <c r="AH22" i="144"/>
  <c r="AH84" i="144" s="1"/>
  <c r="AH56" i="146" s="1"/>
  <c r="AB17" i="149"/>
  <c r="Q22" i="144"/>
  <c r="Q84" i="144" s="1"/>
  <c r="Q56" i="146" s="1"/>
  <c r="K17" i="149"/>
  <c r="AE22" i="144"/>
  <c r="AE84" i="144" s="1"/>
  <c r="AE56" i="146" s="1"/>
  <c r="Y17" i="149"/>
  <c r="AJ23" i="144"/>
  <c r="AJ85" i="144" s="1"/>
  <c r="AJ57" i="146" s="1"/>
  <c r="AD17" i="152"/>
  <c r="X8" i="144"/>
  <c r="X70" i="144" s="1"/>
  <c r="X42" i="146" s="1"/>
  <c r="R4" i="150"/>
  <c r="AL14" i="144"/>
  <c r="AL76" i="144" s="1"/>
  <c r="AL48" i="146" s="1"/>
  <c r="AF11" i="151"/>
  <c r="M14" i="144"/>
  <c r="M76" i="144" s="1"/>
  <c r="M48" i="146" s="1"/>
  <c r="G11" i="151"/>
  <c r="AA14" i="144"/>
  <c r="AA76" i="144" s="1"/>
  <c r="AA48" i="146" s="1"/>
  <c r="U11" i="151"/>
  <c r="J14" i="144"/>
  <c r="J76" i="144" s="1"/>
  <c r="J48" i="146" s="1"/>
  <c r="D11" i="151"/>
  <c r="AN14" i="144"/>
  <c r="AN76" i="144" s="1"/>
  <c r="AN48" i="146" s="1"/>
  <c r="AH11" i="151"/>
  <c r="K9" i="144"/>
  <c r="K71" i="144" s="1"/>
  <c r="K43" i="146" s="1"/>
  <c r="E5" i="149"/>
  <c r="P9" i="144"/>
  <c r="P71" i="144" s="1"/>
  <c r="P43" i="146" s="1"/>
  <c r="J5" i="149"/>
  <c r="AD9" i="144"/>
  <c r="AD71" i="144" s="1"/>
  <c r="AD43" i="146" s="1"/>
  <c r="X5" i="149"/>
  <c r="AE21" i="144"/>
  <c r="AE83" i="144" s="1"/>
  <c r="AE55" i="146" s="1"/>
  <c r="Y16" i="150"/>
  <c r="P28" i="144"/>
  <c r="P90" i="144" s="1"/>
  <c r="P62" i="146" s="1"/>
  <c r="J26" i="150"/>
  <c r="U21" i="144"/>
  <c r="U83" i="144" s="1"/>
  <c r="U55" i="146" s="1"/>
  <c r="O16" i="150"/>
  <c r="X24" i="144"/>
  <c r="X86" i="144" s="1"/>
  <c r="X58" i="146" s="1"/>
  <c r="R19" i="151"/>
  <c r="AE24" i="144"/>
  <c r="AE86" i="144" s="1"/>
  <c r="AE58" i="146" s="1"/>
  <c r="Y19" i="151"/>
  <c r="T24" i="144"/>
  <c r="T86" i="144" s="1"/>
  <c r="T58" i="146" s="1"/>
  <c r="N19" i="151"/>
  <c r="Y24" i="144"/>
  <c r="Y86" i="144" s="1"/>
  <c r="Y58" i="146" s="1"/>
  <c r="S19" i="151"/>
  <c r="V8" i="144"/>
  <c r="V70" i="144" s="1"/>
  <c r="V42" i="146" s="1"/>
  <c r="P4" i="150"/>
  <c r="AJ29" i="144"/>
  <c r="AJ91" i="144" s="1"/>
  <c r="AJ63" i="146" s="1"/>
  <c r="AD26" i="151"/>
  <c r="U7" i="144"/>
  <c r="U69" i="144" s="1"/>
  <c r="U41" i="146" s="1"/>
  <c r="O4" i="149"/>
  <c r="Z7" i="144"/>
  <c r="Z69" i="144" s="1"/>
  <c r="Z41" i="146" s="1"/>
  <c r="T4" i="149"/>
  <c r="W7" i="144"/>
  <c r="W69" i="144" s="1"/>
  <c r="W41" i="146" s="1"/>
  <c r="Q4" i="149"/>
  <c r="AG29" i="144"/>
  <c r="AG91" i="144" s="1"/>
  <c r="AG63" i="146" s="1"/>
  <c r="AA26" i="151"/>
  <c r="Z11" i="144"/>
  <c r="Z73" i="144" s="1"/>
  <c r="Z45" i="146" s="1"/>
  <c r="T5" i="151"/>
  <c r="I11" i="144"/>
  <c r="I73" i="144" s="1"/>
  <c r="I45" i="146" s="1"/>
  <c r="C5" i="151"/>
  <c r="AE11" i="144"/>
  <c r="AE73" i="144" s="1"/>
  <c r="AE45" i="146" s="1"/>
  <c r="Y5" i="151"/>
  <c r="AH5" i="144"/>
  <c r="AH67" i="144" s="1"/>
  <c r="AH39" i="146" s="1"/>
  <c r="AB3" i="150"/>
  <c r="M23" i="144"/>
  <c r="M85" i="144" s="1"/>
  <c r="M57" i="146" s="1"/>
  <c r="G17" i="152"/>
  <c r="AM30" i="144"/>
  <c r="AG26" i="149"/>
  <c r="S28" i="144"/>
  <c r="S90" i="144" s="1"/>
  <c r="S62" i="146" s="1"/>
  <c r="M26" i="150"/>
  <c r="AD20" i="144"/>
  <c r="AD82" i="144" s="1"/>
  <c r="AD54" i="146" s="1"/>
  <c r="X16" i="149"/>
  <c r="Q8" i="144"/>
  <c r="Q70" i="144" s="1"/>
  <c r="Q42" i="146" s="1"/>
  <c r="K4" i="150"/>
  <c r="AE8" i="144"/>
  <c r="AE70" i="144" s="1"/>
  <c r="AE42" i="146" s="1"/>
  <c r="Y4" i="150"/>
  <c r="R5" i="144"/>
  <c r="R67" i="144" s="1"/>
  <c r="R39" i="146" s="1"/>
  <c r="L3" i="150"/>
  <c r="AB6" i="144"/>
  <c r="AB68" i="144" s="1"/>
  <c r="AB40" i="146" s="1"/>
  <c r="V3" i="151"/>
  <c r="J13" i="144"/>
  <c r="J75" i="144" s="1"/>
  <c r="J47" i="146" s="1"/>
  <c r="D11" i="150"/>
  <c r="AF13" i="144"/>
  <c r="AF75" i="144" s="1"/>
  <c r="AF47" i="146" s="1"/>
  <c r="Z11" i="150"/>
  <c r="AC13" i="144"/>
  <c r="AC75" i="144" s="1"/>
  <c r="AC47" i="146" s="1"/>
  <c r="W11" i="150"/>
  <c r="T8" i="144"/>
  <c r="T70" i="144" s="1"/>
  <c r="T42" i="146" s="1"/>
  <c r="N4" i="150"/>
  <c r="AC20" i="144"/>
  <c r="AC82" i="144" s="1"/>
  <c r="AC54" i="146" s="1"/>
  <c r="W16" i="149"/>
  <c r="L28" i="144"/>
  <c r="L90" i="144" s="1"/>
  <c r="L62" i="146" s="1"/>
  <c r="F26" i="150"/>
  <c r="N23" i="144"/>
  <c r="N85" i="144" s="1"/>
  <c r="N57" i="146" s="1"/>
  <c r="H17" i="152"/>
  <c r="AH30" i="144"/>
  <c r="AB26" i="149"/>
  <c r="AH6" i="144"/>
  <c r="AH68" i="144" s="1"/>
  <c r="AH40" i="146" s="1"/>
  <c r="AB3" i="151"/>
  <c r="Z55" i="146"/>
  <c r="AG6" i="144"/>
  <c r="AG68" i="144" s="1"/>
  <c r="AG40" i="146" s="1"/>
  <c r="AA3" i="151"/>
  <c r="AO17" i="152"/>
  <c r="AN17" i="152"/>
  <c r="AJ55" i="146"/>
  <c r="AB55" i="146"/>
  <c r="AL27" i="144"/>
  <c r="AL89" i="144" s="1"/>
  <c r="AL61" i="146" s="1"/>
  <c r="AF25" i="150"/>
  <c r="S27" i="144"/>
  <c r="S89" i="144" s="1"/>
  <c r="S61" i="146" s="1"/>
  <c r="M25" i="150"/>
  <c r="AC27" i="144"/>
  <c r="AC89" i="144" s="1"/>
  <c r="AC61" i="146" s="1"/>
  <c r="W25" i="150"/>
  <c r="P10" i="144"/>
  <c r="P72" i="144" s="1"/>
  <c r="P44" i="146" s="1"/>
  <c r="J5" i="150"/>
  <c r="S10" i="144"/>
  <c r="S72" i="144" s="1"/>
  <c r="S44" i="146" s="1"/>
  <c r="M5" i="150"/>
  <c r="AC10" i="144"/>
  <c r="AC72" i="144" s="1"/>
  <c r="AC44" i="146" s="1"/>
  <c r="W5" i="150"/>
  <c r="AG10" i="144"/>
  <c r="AG72" i="144" s="1"/>
  <c r="AG44" i="146" s="1"/>
  <c r="AA5" i="150"/>
  <c r="I10" i="144"/>
  <c r="I72" i="144" s="1"/>
  <c r="I44" i="146" s="1"/>
  <c r="C5" i="150"/>
  <c r="Q10" i="144"/>
  <c r="Q72" i="144" s="1"/>
  <c r="Q44" i="146" s="1"/>
  <c r="K5" i="150"/>
  <c r="W10" i="144"/>
  <c r="W72" i="144" s="1"/>
  <c r="W44" i="146" s="1"/>
  <c r="Q5" i="150"/>
  <c r="X10" i="144"/>
  <c r="X72" i="144" s="1"/>
  <c r="X44" i="146" s="1"/>
  <c r="R5" i="150"/>
  <c r="AI20" i="144"/>
  <c r="AI82" i="144" s="1"/>
  <c r="AI54" i="146" s="1"/>
  <c r="AC16" i="149"/>
  <c r="R16" i="144"/>
  <c r="R78" i="144" s="1"/>
  <c r="R50" i="146" s="1"/>
  <c r="L12" i="150"/>
  <c r="Q16" i="144"/>
  <c r="Q78" i="144" s="1"/>
  <c r="Q50" i="146" s="1"/>
  <c r="K12" i="150"/>
  <c r="AE16" i="144"/>
  <c r="AE78" i="144" s="1"/>
  <c r="AE50" i="146" s="1"/>
  <c r="Y12" i="150"/>
  <c r="I16" i="144"/>
  <c r="I78" i="144" s="1"/>
  <c r="I50" i="146" s="1"/>
  <c r="C12" i="150"/>
  <c r="AB16" i="144"/>
  <c r="AB78" i="144" s="1"/>
  <c r="AB50" i="146" s="1"/>
  <c r="V12" i="150"/>
  <c r="AN26" i="144"/>
  <c r="AN88" i="144" s="1"/>
  <c r="AN60" i="146" s="1"/>
  <c r="AH25" i="149"/>
  <c r="O26" i="144"/>
  <c r="O88" i="144" s="1"/>
  <c r="O60" i="146" s="1"/>
  <c r="I25" i="149"/>
  <c r="AB26" i="144"/>
  <c r="AB88" i="144" s="1"/>
  <c r="AB60" i="146" s="1"/>
  <c r="V25" i="149"/>
  <c r="W20" i="144"/>
  <c r="W82" i="144" s="1"/>
  <c r="W54" i="146" s="1"/>
  <c r="Q16" i="149"/>
  <c r="AN21" i="144"/>
  <c r="AN83" i="144" s="1"/>
  <c r="AN55" i="146" s="1"/>
  <c r="AH16" i="150"/>
  <c r="Y28" i="144"/>
  <c r="Y90" i="144" s="1"/>
  <c r="Y62" i="146" s="1"/>
  <c r="S26" i="150"/>
  <c r="AN4" i="144"/>
  <c r="AN66" i="144" s="1"/>
  <c r="AN38" i="146" s="1"/>
  <c r="AH3" i="149"/>
  <c r="AL20" i="144"/>
  <c r="AL82" i="144" s="1"/>
  <c r="AL54" i="146" s="1"/>
  <c r="AF16" i="149"/>
  <c r="Z22" i="144"/>
  <c r="Z84" i="144" s="1"/>
  <c r="Z56" i="146" s="1"/>
  <c r="T17" i="149"/>
  <c r="W22" i="144"/>
  <c r="W84" i="144" s="1"/>
  <c r="W56" i="146" s="1"/>
  <c r="Q17" i="149"/>
  <c r="AK22" i="144"/>
  <c r="AK84" i="144" s="1"/>
  <c r="AK56" i="146" s="1"/>
  <c r="AE17" i="149"/>
  <c r="M20" i="144"/>
  <c r="M82" i="144" s="1"/>
  <c r="M54" i="146" s="1"/>
  <c r="G16" i="149"/>
  <c r="T20" i="144"/>
  <c r="T82" i="144" s="1"/>
  <c r="T54" i="146" s="1"/>
  <c r="N16" i="149"/>
  <c r="AD14" i="144"/>
  <c r="AD76" i="144" s="1"/>
  <c r="AD48" i="146" s="1"/>
  <c r="X11" i="151"/>
  <c r="S14" i="144"/>
  <c r="S76" i="144" s="1"/>
  <c r="S48" i="146" s="1"/>
  <c r="M11" i="151"/>
  <c r="AF14" i="144"/>
  <c r="AF76" i="144" s="1"/>
  <c r="AF48" i="146" s="1"/>
  <c r="Z11" i="151"/>
  <c r="X21" i="144"/>
  <c r="X83" i="144" s="1"/>
  <c r="X55" i="146" s="1"/>
  <c r="R16" i="150"/>
  <c r="T9" i="144"/>
  <c r="T71" i="144" s="1"/>
  <c r="T43" i="146" s="1"/>
  <c r="N5" i="149"/>
  <c r="AG9" i="144"/>
  <c r="AG71" i="144" s="1"/>
  <c r="AG43" i="146" s="1"/>
  <c r="AA5" i="149"/>
  <c r="V9" i="144"/>
  <c r="V71" i="144" s="1"/>
  <c r="V43" i="146" s="1"/>
  <c r="P5" i="149"/>
  <c r="I29" i="144"/>
  <c r="I91" i="144" s="1"/>
  <c r="I63" i="146" s="1"/>
  <c r="C26" i="151"/>
  <c r="P24" i="144"/>
  <c r="P86" i="144" s="1"/>
  <c r="P58" i="146" s="1"/>
  <c r="J19" i="151"/>
  <c r="W24" i="144"/>
  <c r="W86" i="144" s="1"/>
  <c r="W58" i="146" s="1"/>
  <c r="Q19" i="151"/>
  <c r="AK24" i="144"/>
  <c r="AK86" i="144" s="1"/>
  <c r="AK58" i="146" s="1"/>
  <c r="AE19" i="151"/>
  <c r="L24" i="144"/>
  <c r="L86" i="144" s="1"/>
  <c r="L58" i="146" s="1"/>
  <c r="F19" i="151"/>
  <c r="AH24" i="144"/>
  <c r="AH86" i="144" s="1"/>
  <c r="AH58" i="146" s="1"/>
  <c r="AB19" i="151"/>
  <c r="Q24" i="144"/>
  <c r="Q86" i="144" s="1"/>
  <c r="Q58" i="146" s="1"/>
  <c r="K19" i="151"/>
  <c r="AC23" i="144"/>
  <c r="AC85" i="144" s="1"/>
  <c r="AC57" i="146" s="1"/>
  <c r="W17" i="152"/>
  <c r="I7" i="144"/>
  <c r="I69" i="144" s="1"/>
  <c r="I41" i="146" s="1"/>
  <c r="C4" i="149"/>
  <c r="AI7" i="144"/>
  <c r="AI69" i="144" s="1"/>
  <c r="AI41" i="146" s="1"/>
  <c r="AC4" i="149"/>
  <c r="R7" i="144"/>
  <c r="R69" i="144" s="1"/>
  <c r="R41" i="146" s="1"/>
  <c r="L4" i="149"/>
  <c r="AN7" i="144"/>
  <c r="AN69" i="144" s="1"/>
  <c r="AN41" i="146" s="1"/>
  <c r="AH4" i="149"/>
  <c r="O7" i="144"/>
  <c r="O69" i="144" s="1"/>
  <c r="O41" i="146" s="1"/>
  <c r="I4" i="149"/>
  <c r="O6" i="144"/>
  <c r="O68" i="144" s="1"/>
  <c r="O40" i="146" s="1"/>
  <c r="I3" i="151"/>
  <c r="AI11" i="144"/>
  <c r="AI73" i="144" s="1"/>
  <c r="AI45" i="146" s="1"/>
  <c r="AC5" i="151"/>
  <c r="R11" i="144"/>
  <c r="R73" i="144" s="1"/>
  <c r="R45" i="146" s="1"/>
  <c r="L5" i="151"/>
  <c r="W11" i="144"/>
  <c r="W73" i="144" s="1"/>
  <c r="W45" i="146" s="1"/>
  <c r="Q5" i="151"/>
  <c r="AK11" i="144"/>
  <c r="AK73" i="144" s="1"/>
  <c r="AK45" i="146" s="1"/>
  <c r="AE5" i="151"/>
  <c r="K8" i="144"/>
  <c r="K70" i="144" s="1"/>
  <c r="K42" i="146" s="1"/>
  <c r="E4" i="150"/>
  <c r="R8" i="144"/>
  <c r="R70" i="144" s="1"/>
  <c r="R42" i="146" s="1"/>
  <c r="L4" i="150"/>
  <c r="W5" i="144"/>
  <c r="W67" i="144" s="1"/>
  <c r="W39" i="146" s="1"/>
  <c r="Q3" i="150"/>
  <c r="AM8" i="144"/>
  <c r="AM70" i="144" s="1"/>
  <c r="AM42" i="146" s="1"/>
  <c r="AG4" i="150"/>
  <c r="AG5" i="144"/>
  <c r="AG67" i="144" s="1"/>
  <c r="AG39" i="146" s="1"/>
  <c r="AA3" i="150"/>
  <c r="AG8" i="144"/>
  <c r="AG70" i="144" s="1"/>
  <c r="AG42" i="146" s="1"/>
  <c r="AA4" i="150"/>
  <c r="O5" i="144"/>
  <c r="O67" i="144" s="1"/>
  <c r="O39" i="146" s="1"/>
  <c r="I3" i="150"/>
  <c r="I18" i="144"/>
  <c r="I80" i="144" s="1"/>
  <c r="I52" i="146" s="1"/>
  <c r="C12" i="152"/>
  <c r="AI13" i="144"/>
  <c r="AI75" i="144" s="1"/>
  <c r="AI47" i="146" s="1"/>
  <c r="AC11" i="150"/>
  <c r="X13" i="144"/>
  <c r="X75" i="144" s="1"/>
  <c r="X47" i="146" s="1"/>
  <c r="R11" i="150"/>
  <c r="AL13" i="144"/>
  <c r="AL75" i="144" s="1"/>
  <c r="AL47" i="146" s="1"/>
  <c r="AF11" i="150"/>
  <c r="U13" i="144"/>
  <c r="U75" i="144" s="1"/>
  <c r="U47" i="146" s="1"/>
  <c r="O11" i="150"/>
  <c r="M6" i="144"/>
  <c r="M68" i="144" s="1"/>
  <c r="M40" i="146" s="1"/>
  <c r="G3" i="151"/>
  <c r="Q21" i="144"/>
  <c r="Q83" i="144" s="1"/>
  <c r="Q55" i="146" s="1"/>
  <c r="K16" i="150"/>
  <c r="T28" i="144"/>
  <c r="T90" i="144" s="1"/>
  <c r="T62" i="146" s="1"/>
  <c r="N26" i="150"/>
  <c r="AG23" i="144"/>
  <c r="AG85" i="144" s="1"/>
  <c r="AG57" i="146" s="1"/>
  <c r="AA17" i="152"/>
  <c r="J5" i="144"/>
  <c r="J67" i="144" s="1"/>
  <c r="J39" i="146" s="1"/>
  <c r="D3" i="150"/>
  <c r="E51" i="146"/>
  <c r="F51" i="146"/>
  <c r="G51" i="146"/>
  <c r="W23" i="144"/>
  <c r="W85" i="144" s="1"/>
  <c r="W57" i="146" s="1"/>
  <c r="Q17" i="152"/>
  <c r="P23" i="144"/>
  <c r="P85" i="144" s="1"/>
  <c r="P57" i="146" s="1"/>
  <c r="J17" i="152"/>
  <c r="K29" i="144"/>
  <c r="K91" i="144" s="1"/>
  <c r="K63" i="146" s="1"/>
  <c r="E26" i="151"/>
  <c r="AF20" i="144"/>
  <c r="AF82" i="144" s="1"/>
  <c r="AF54" i="146" s="1"/>
  <c r="Z16" i="149"/>
  <c r="AA55" i="146"/>
  <c r="AR17" i="152"/>
  <c r="AM63" i="146"/>
  <c r="R27" i="144"/>
  <c r="R89" i="144" s="1"/>
  <c r="R61" i="146" s="1"/>
  <c r="L25" i="150"/>
  <c r="K27" i="144"/>
  <c r="K89" i="144" s="1"/>
  <c r="K61" i="146" s="1"/>
  <c r="E25" i="150"/>
  <c r="J16" i="144"/>
  <c r="J78" i="144" s="1"/>
  <c r="J50" i="146" s="1"/>
  <c r="D12" i="150"/>
  <c r="W16" i="144"/>
  <c r="W78" i="144" s="1"/>
  <c r="W50" i="146" s="1"/>
  <c r="Q12" i="150"/>
  <c r="T16" i="144"/>
  <c r="T78" i="144" s="1"/>
  <c r="T50" i="146" s="1"/>
  <c r="N12" i="150"/>
  <c r="AF26" i="144"/>
  <c r="AF88" i="144" s="1"/>
  <c r="AF60" i="146" s="1"/>
  <c r="Z25" i="149"/>
  <c r="AK26" i="144"/>
  <c r="AK88" i="144" s="1"/>
  <c r="AK60" i="146" s="1"/>
  <c r="AE25" i="149"/>
  <c r="T26" i="144"/>
  <c r="T88" i="144" s="1"/>
  <c r="T60" i="146" s="1"/>
  <c r="N25" i="149"/>
  <c r="R28" i="144"/>
  <c r="R90" i="144" s="1"/>
  <c r="R62" i="146" s="1"/>
  <c r="L26" i="150"/>
  <c r="AF4" i="144"/>
  <c r="AF66" i="144" s="1"/>
  <c r="AF38" i="146" s="1"/>
  <c r="Z3" i="149"/>
  <c r="AF8" i="144"/>
  <c r="AF70" i="144" s="1"/>
  <c r="AF42" i="146" s="1"/>
  <c r="Z4" i="150"/>
  <c r="P20" i="144"/>
  <c r="P82" i="144" s="1"/>
  <c r="P54" i="146" s="1"/>
  <c r="J16" i="149"/>
  <c r="AI22" i="144"/>
  <c r="AI84" i="144" s="1"/>
  <c r="AI56" i="146" s="1"/>
  <c r="AC17" i="149"/>
  <c r="R22" i="144"/>
  <c r="R84" i="144" s="1"/>
  <c r="R56" i="146" s="1"/>
  <c r="L17" i="149"/>
  <c r="AN22" i="144"/>
  <c r="AN84" i="144" s="1"/>
  <c r="AN56" i="146" s="1"/>
  <c r="AH17" i="149"/>
  <c r="O22" i="144"/>
  <c r="O84" i="144" s="1"/>
  <c r="O56" i="146" s="1"/>
  <c r="I17" i="149"/>
  <c r="AC22" i="144"/>
  <c r="AC84" i="144" s="1"/>
  <c r="AC56" i="146" s="1"/>
  <c r="W17" i="149"/>
  <c r="S20" i="144"/>
  <c r="S82" i="144" s="1"/>
  <c r="S54" i="146" s="1"/>
  <c r="M16" i="149"/>
  <c r="Y23" i="144"/>
  <c r="Y85" i="144" s="1"/>
  <c r="Y57" i="146" s="1"/>
  <c r="S17" i="152"/>
  <c r="V14" i="144"/>
  <c r="V76" i="144" s="1"/>
  <c r="V48" i="146" s="1"/>
  <c r="P11" i="151"/>
  <c r="AJ14" i="144"/>
  <c r="AJ76" i="144" s="1"/>
  <c r="AJ48" i="146" s="1"/>
  <c r="AD11" i="151"/>
  <c r="K14" i="144"/>
  <c r="K76" i="144" s="1"/>
  <c r="K48" i="146" s="1"/>
  <c r="E11" i="151"/>
  <c r="X14" i="144"/>
  <c r="X76" i="144" s="1"/>
  <c r="X48" i="146" s="1"/>
  <c r="R11" i="151"/>
  <c r="AJ9" i="144"/>
  <c r="AJ71" i="144" s="1"/>
  <c r="AJ43" i="146" s="1"/>
  <c r="AD5" i="149"/>
  <c r="Y9" i="144"/>
  <c r="Y71" i="144" s="1"/>
  <c r="Y43" i="146" s="1"/>
  <c r="S5" i="149"/>
  <c r="AM9" i="144"/>
  <c r="AM71" i="144" s="1"/>
  <c r="AM43" i="146" s="1"/>
  <c r="AG5" i="149"/>
  <c r="N9" i="144"/>
  <c r="N71" i="144" s="1"/>
  <c r="N43" i="146" s="1"/>
  <c r="H5" i="149"/>
  <c r="K5" i="144"/>
  <c r="K67" i="144" s="1"/>
  <c r="K39" i="146" s="1"/>
  <c r="E3" i="150"/>
  <c r="AN5" i="144"/>
  <c r="AN67" i="144" s="1"/>
  <c r="AN39" i="146" s="1"/>
  <c r="AH3" i="150"/>
  <c r="O24" i="144"/>
  <c r="O86" i="144" s="1"/>
  <c r="O58" i="146" s="1"/>
  <c r="I19" i="151"/>
  <c r="AC24" i="144"/>
  <c r="AC86" i="144" s="1"/>
  <c r="AC58" i="146" s="1"/>
  <c r="W19" i="151"/>
  <c r="Z24" i="144"/>
  <c r="Z86" i="144" s="1"/>
  <c r="Z58" i="146" s="1"/>
  <c r="T19" i="151"/>
  <c r="Z8" i="144"/>
  <c r="Z70" i="144" s="1"/>
  <c r="Z42" i="146" s="1"/>
  <c r="T4" i="150"/>
  <c r="P5" i="144"/>
  <c r="P67" i="144" s="1"/>
  <c r="P39" i="146" s="1"/>
  <c r="J3" i="150"/>
  <c r="M7" i="144"/>
  <c r="M69" i="144" s="1"/>
  <c r="M41" i="146" s="1"/>
  <c r="G4" i="149"/>
  <c r="AA7" i="144"/>
  <c r="AA69" i="144" s="1"/>
  <c r="AA41" i="146" s="1"/>
  <c r="U4" i="149"/>
  <c r="J7" i="144"/>
  <c r="J69" i="144" s="1"/>
  <c r="J41" i="146" s="1"/>
  <c r="D4" i="149"/>
  <c r="AF7" i="144"/>
  <c r="AF69" i="144" s="1"/>
  <c r="AF41" i="146" s="1"/>
  <c r="Z4" i="149"/>
  <c r="X5" i="144"/>
  <c r="X67" i="144" s="1"/>
  <c r="X39" i="146" s="1"/>
  <c r="R3" i="150"/>
  <c r="AA11" i="144"/>
  <c r="AA73" i="144" s="1"/>
  <c r="AA45" i="146" s="1"/>
  <c r="U5" i="151"/>
  <c r="J11" i="144"/>
  <c r="J73" i="144" s="1"/>
  <c r="J45" i="146" s="1"/>
  <c r="D5" i="151"/>
  <c r="AN11" i="144"/>
  <c r="AN73" i="144" s="1"/>
  <c r="AN45" i="146" s="1"/>
  <c r="AH5" i="151"/>
  <c r="O11" i="144"/>
  <c r="O73" i="144" s="1"/>
  <c r="O45" i="146" s="1"/>
  <c r="I5" i="151"/>
  <c r="AC11" i="144"/>
  <c r="AC73" i="144" s="1"/>
  <c r="AC45" i="146" s="1"/>
  <c r="W5" i="151"/>
  <c r="Q20" i="144"/>
  <c r="Q82" i="144" s="1"/>
  <c r="Q54" i="146" s="1"/>
  <c r="K16" i="149"/>
  <c r="Z5" i="144"/>
  <c r="Z67" i="144" s="1"/>
  <c r="Z39" i="146" s="1"/>
  <c r="T3" i="150"/>
  <c r="J8" i="144"/>
  <c r="J70" i="144" s="1"/>
  <c r="J42" i="146" s="1"/>
  <c r="D4" i="150"/>
  <c r="AK20" i="144"/>
  <c r="AK82" i="144" s="1"/>
  <c r="AK54" i="146" s="1"/>
  <c r="AE16" i="149"/>
  <c r="U6" i="144"/>
  <c r="U68" i="144" s="1"/>
  <c r="U40" i="146" s="1"/>
  <c r="O3" i="151"/>
  <c r="Z29" i="144"/>
  <c r="Z91" i="144" s="1"/>
  <c r="Z63" i="146" s="1"/>
  <c r="T26" i="151"/>
  <c r="AA13" i="144"/>
  <c r="AA75" i="144" s="1"/>
  <c r="AA47" i="146" s="1"/>
  <c r="U11" i="150"/>
  <c r="P13" i="144"/>
  <c r="P75" i="144" s="1"/>
  <c r="P47" i="146" s="1"/>
  <c r="J11" i="150"/>
  <c r="AD13" i="144"/>
  <c r="AD75" i="144" s="1"/>
  <c r="AD47" i="146" s="1"/>
  <c r="X11" i="150"/>
  <c r="M13" i="144"/>
  <c r="M75" i="144" s="1"/>
  <c r="M47" i="146" s="1"/>
  <c r="G11" i="150"/>
  <c r="U8" i="144"/>
  <c r="U70" i="144" s="1"/>
  <c r="U42" i="146" s="1"/>
  <c r="O4" i="150"/>
  <c r="AL23" i="144"/>
  <c r="AL85" i="144" s="1"/>
  <c r="AL57" i="146" s="1"/>
  <c r="AF17" i="152"/>
  <c r="E61" i="146"/>
  <c r="G61" i="146"/>
  <c r="F61" i="146"/>
  <c r="R6" i="144"/>
  <c r="R68" i="144" s="1"/>
  <c r="R40" i="146" s="1"/>
  <c r="L3" i="151"/>
  <c r="J55" i="146"/>
  <c r="R10" i="144"/>
  <c r="R72" i="144" s="1"/>
  <c r="R44" i="146" s="1"/>
  <c r="L5" i="150"/>
  <c r="T10" i="144"/>
  <c r="T72" i="144" s="1"/>
  <c r="T44" i="146" s="1"/>
  <c r="N5" i="150"/>
  <c r="AL10" i="144"/>
  <c r="AL72" i="144" s="1"/>
  <c r="AL44" i="146" s="1"/>
  <c r="AF5" i="150"/>
  <c r="AM10" i="144"/>
  <c r="AM72" i="144" s="1"/>
  <c r="AM44" i="146" s="1"/>
  <c r="AG5" i="150"/>
  <c r="AN10" i="144"/>
  <c r="AN72" i="144" s="1"/>
  <c r="AN44" i="146" s="1"/>
  <c r="AH5" i="150"/>
  <c r="K10" i="144"/>
  <c r="K72" i="144" s="1"/>
  <c r="K44" i="146" s="1"/>
  <c r="E5" i="150"/>
  <c r="O10" i="144"/>
  <c r="O72" i="144" s="1"/>
  <c r="O44" i="146" s="1"/>
  <c r="I5" i="150"/>
  <c r="AN28" i="144"/>
  <c r="AN90" i="144" s="1"/>
  <c r="AN62" i="146" s="1"/>
  <c r="AH26" i="150"/>
  <c r="W28" i="144"/>
  <c r="W90" i="144" s="1"/>
  <c r="W62" i="146" s="1"/>
  <c r="Q26" i="150"/>
  <c r="AN16" i="144"/>
  <c r="AN78" i="144" s="1"/>
  <c r="AN50" i="146" s="1"/>
  <c r="AH12" i="150"/>
  <c r="O16" i="144"/>
  <c r="O78" i="144" s="1"/>
  <c r="O50" i="146" s="1"/>
  <c r="I12" i="150"/>
  <c r="AK16" i="144"/>
  <c r="AK78" i="144" s="1"/>
  <c r="AK50" i="146" s="1"/>
  <c r="AE12" i="150"/>
  <c r="L16" i="144"/>
  <c r="L78" i="144" s="1"/>
  <c r="L50" i="146" s="1"/>
  <c r="F12" i="150"/>
  <c r="AG26" i="144"/>
  <c r="AG88" i="144" s="1"/>
  <c r="AG60" i="146" s="1"/>
  <c r="AA25" i="149"/>
  <c r="X26" i="144"/>
  <c r="X88" i="144" s="1"/>
  <c r="X60" i="146" s="1"/>
  <c r="R25" i="149"/>
  <c r="AL26" i="144"/>
  <c r="AL88" i="144" s="1"/>
  <c r="AL60" i="146" s="1"/>
  <c r="AF25" i="149"/>
  <c r="AC26" i="144"/>
  <c r="AC88" i="144" s="1"/>
  <c r="AC60" i="146" s="1"/>
  <c r="W25" i="149"/>
  <c r="L26" i="144"/>
  <c r="L88" i="144" s="1"/>
  <c r="L60" i="146" s="1"/>
  <c r="F25" i="149"/>
  <c r="X4" i="144"/>
  <c r="X66" i="144" s="1"/>
  <c r="X38" i="146" s="1"/>
  <c r="R3" i="149"/>
  <c r="J20" i="144"/>
  <c r="J82" i="144" s="1"/>
  <c r="J54" i="146" s="1"/>
  <c r="D16" i="149"/>
  <c r="L22" i="144"/>
  <c r="L84" i="144" s="1"/>
  <c r="L56" i="146" s="1"/>
  <c r="F17" i="149"/>
  <c r="AA22" i="144"/>
  <c r="AA84" i="144" s="1"/>
  <c r="AA56" i="146" s="1"/>
  <c r="U17" i="149"/>
  <c r="J22" i="144"/>
  <c r="J84" i="144" s="1"/>
  <c r="J56" i="146" s="1"/>
  <c r="D17" i="149"/>
  <c r="AF22" i="144"/>
  <c r="AF84" i="144" s="1"/>
  <c r="AF56" i="146" s="1"/>
  <c r="Z17" i="149"/>
  <c r="U22" i="144"/>
  <c r="U84" i="144" s="1"/>
  <c r="U56" i="146" s="1"/>
  <c r="O17" i="149"/>
  <c r="I6" i="144"/>
  <c r="I68" i="144" s="1"/>
  <c r="I40" i="146" s="1"/>
  <c r="C3" i="151"/>
  <c r="AM14" i="144"/>
  <c r="AM76" i="144" s="1"/>
  <c r="AM48" i="146" s="1"/>
  <c r="AG11" i="151"/>
  <c r="N14" i="144"/>
  <c r="N76" i="144" s="1"/>
  <c r="N48" i="146" s="1"/>
  <c r="H11" i="151"/>
  <c r="AB14" i="144"/>
  <c r="AB76" i="144" s="1"/>
  <c r="AB48" i="146" s="1"/>
  <c r="V11" i="151"/>
  <c r="AG14" i="144"/>
  <c r="AG76" i="144" s="1"/>
  <c r="AG48" i="146" s="1"/>
  <c r="AA11" i="151"/>
  <c r="P14" i="144"/>
  <c r="P76" i="144" s="1"/>
  <c r="P48" i="146" s="1"/>
  <c r="J11" i="151"/>
  <c r="AH8" i="144"/>
  <c r="AH70" i="144" s="1"/>
  <c r="AH42" i="146" s="1"/>
  <c r="AB4" i="150"/>
  <c r="AB9" i="144"/>
  <c r="AB71" i="144" s="1"/>
  <c r="AB43" i="146" s="1"/>
  <c r="V5" i="149"/>
  <c r="AH9" i="144"/>
  <c r="AH71" i="144" s="1"/>
  <c r="AH43" i="146" s="1"/>
  <c r="AB5" i="149"/>
  <c r="Q9" i="144"/>
  <c r="Q71" i="144" s="1"/>
  <c r="Q43" i="146" s="1"/>
  <c r="K5" i="149"/>
  <c r="AE9" i="144"/>
  <c r="AE71" i="144" s="1"/>
  <c r="AE43" i="146" s="1"/>
  <c r="Y5" i="149"/>
  <c r="AK23" i="144"/>
  <c r="AK85" i="144" s="1"/>
  <c r="AK57" i="146" s="1"/>
  <c r="AE17" i="152"/>
  <c r="AM5" i="144"/>
  <c r="AM67" i="144" s="1"/>
  <c r="AM39" i="146" s="1"/>
  <c r="AG3" i="150"/>
  <c r="I24" i="144"/>
  <c r="I86" i="144" s="1"/>
  <c r="I58" i="146" s="1"/>
  <c r="C19" i="151"/>
  <c r="U24" i="144"/>
  <c r="U86" i="144" s="1"/>
  <c r="U58" i="146" s="1"/>
  <c r="O19" i="151"/>
  <c r="AI24" i="144"/>
  <c r="AI86" i="144" s="1"/>
  <c r="AI58" i="146" s="1"/>
  <c r="AC19" i="151"/>
  <c r="R24" i="144"/>
  <c r="R86" i="144" s="1"/>
  <c r="R58" i="146" s="1"/>
  <c r="L19" i="151"/>
  <c r="S8" i="144"/>
  <c r="S70" i="144" s="1"/>
  <c r="S42" i="146" s="1"/>
  <c r="M4" i="150"/>
  <c r="S7" i="144"/>
  <c r="S69" i="144" s="1"/>
  <c r="S41" i="146" s="1"/>
  <c r="M4" i="149"/>
  <c r="X7" i="144"/>
  <c r="X69" i="144" s="1"/>
  <c r="X41" i="146" s="1"/>
  <c r="R4" i="149"/>
  <c r="AL7" i="144"/>
  <c r="AL69" i="144" s="1"/>
  <c r="AL41" i="146" s="1"/>
  <c r="AF4" i="149"/>
  <c r="AE5" i="144"/>
  <c r="AE67" i="144" s="1"/>
  <c r="AE39" i="146" s="1"/>
  <c r="Y3" i="150"/>
  <c r="S11" i="144"/>
  <c r="S73" i="144" s="1"/>
  <c r="S45" i="146" s="1"/>
  <c r="M5" i="151"/>
  <c r="AF11" i="144"/>
  <c r="AF73" i="144" s="1"/>
  <c r="AF45" i="146" s="1"/>
  <c r="Z5" i="151"/>
  <c r="U11" i="144"/>
  <c r="U73" i="144" s="1"/>
  <c r="U45" i="146" s="1"/>
  <c r="O5" i="151"/>
  <c r="L23" i="144"/>
  <c r="L85" i="144" s="1"/>
  <c r="L57" i="146" s="1"/>
  <c r="F17" i="152"/>
  <c r="S23" i="144"/>
  <c r="S85" i="144" s="1"/>
  <c r="S57" i="146" s="1"/>
  <c r="M17" i="152"/>
  <c r="R23" i="144"/>
  <c r="R85" i="144" s="1"/>
  <c r="R57" i="146" s="1"/>
  <c r="L17" i="152"/>
  <c r="J23" i="144"/>
  <c r="J85" i="144" s="1"/>
  <c r="J57" i="146" s="1"/>
  <c r="D17" i="152"/>
  <c r="AH20" i="144"/>
  <c r="AH82" i="144" s="1"/>
  <c r="AH54" i="146" s="1"/>
  <c r="AB16" i="149"/>
  <c r="N6" i="144"/>
  <c r="N68" i="144" s="1"/>
  <c r="N40" i="146" s="1"/>
  <c r="H3" i="151"/>
  <c r="AG13" i="144"/>
  <c r="AG75" i="144" s="1"/>
  <c r="AG47" i="146" s="1"/>
  <c r="AA11" i="150"/>
  <c r="V13" i="144"/>
  <c r="V75" i="144" s="1"/>
  <c r="V47" i="146" s="1"/>
  <c r="P11" i="150"/>
  <c r="J18" i="144"/>
  <c r="J80" i="144" s="1"/>
  <c r="J52" i="146" s="1"/>
  <c r="D12" i="152"/>
  <c r="E47" i="146"/>
  <c r="G47" i="146"/>
  <c r="F47" i="146"/>
  <c r="AG21" i="144"/>
  <c r="AG83" i="144" s="1"/>
  <c r="AG55" i="146" s="1"/>
  <c r="AA16" i="150"/>
  <c r="X23" i="144"/>
  <c r="X85" i="144" s="1"/>
  <c r="X57" i="146" s="1"/>
  <c r="R17" i="152"/>
  <c r="Z6" i="144"/>
  <c r="Z68" i="144" s="1"/>
  <c r="Z40" i="146" s="1"/>
  <c r="T3" i="151"/>
  <c r="AH55" i="146"/>
  <c r="AM6" i="144"/>
  <c r="AM68" i="144" s="1"/>
  <c r="AM40" i="146" s="1"/>
  <c r="AG3" i="151"/>
  <c r="Y6" i="144"/>
  <c r="Y68" i="144" s="1"/>
  <c r="Y40" i="146" s="1"/>
  <c r="S3" i="151"/>
  <c r="AB62" i="146"/>
  <c r="W8" i="144"/>
  <c r="W70" i="144" s="1"/>
  <c r="W42" i="146" s="1"/>
  <c r="Q4" i="150"/>
  <c r="AM27" i="144"/>
  <c r="AM89" i="144" s="1"/>
  <c r="AM61" i="146" s="1"/>
  <c r="AG25" i="150"/>
  <c r="U27" i="144"/>
  <c r="U89" i="144" s="1"/>
  <c r="U61" i="146" s="1"/>
  <c r="O25" i="150"/>
  <c r="AE27" i="144"/>
  <c r="AE89" i="144" s="1"/>
  <c r="AE61" i="146" s="1"/>
  <c r="Y25" i="150"/>
  <c r="AJ20" i="144"/>
  <c r="AJ82" i="144" s="1"/>
  <c r="AJ54" i="146" s="1"/>
  <c r="AD16" i="149"/>
  <c r="R29" i="144"/>
  <c r="R91" i="144" s="1"/>
  <c r="R63" i="146" s="1"/>
  <c r="L26" i="151"/>
  <c r="AF16" i="144"/>
  <c r="AF78" i="144" s="1"/>
  <c r="AF50" i="146" s="1"/>
  <c r="Z12" i="150"/>
  <c r="AC16" i="144"/>
  <c r="AC78" i="144" s="1"/>
  <c r="AC50" i="146" s="1"/>
  <c r="W12" i="150"/>
  <c r="Y26" i="144"/>
  <c r="Y88" i="144" s="1"/>
  <c r="Y60" i="146" s="1"/>
  <c r="S25" i="149"/>
  <c r="P26" i="144"/>
  <c r="P88" i="144" s="1"/>
  <c r="P60" i="146" s="1"/>
  <c r="J25" i="149"/>
  <c r="AD26" i="144"/>
  <c r="AD88" i="144" s="1"/>
  <c r="AD60" i="146" s="1"/>
  <c r="X25" i="149"/>
  <c r="U26" i="144"/>
  <c r="U88" i="144" s="1"/>
  <c r="U60" i="146" s="1"/>
  <c r="O25" i="149"/>
  <c r="Q4" i="144"/>
  <c r="Q66" i="144" s="1"/>
  <c r="Q38" i="146" s="1"/>
  <c r="K3" i="149"/>
  <c r="I8" i="144"/>
  <c r="I70" i="144" s="1"/>
  <c r="I42" i="146" s="1"/>
  <c r="C4" i="150"/>
  <c r="S22" i="144"/>
  <c r="S84" i="144" s="1"/>
  <c r="S56" i="146" s="1"/>
  <c r="M17" i="149"/>
  <c r="X22" i="144"/>
  <c r="X84" i="144" s="1"/>
  <c r="X56" i="146" s="1"/>
  <c r="R17" i="149"/>
  <c r="AL22" i="144"/>
  <c r="AL84" i="144" s="1"/>
  <c r="AL56" i="146" s="1"/>
  <c r="AF17" i="149"/>
  <c r="M22" i="144"/>
  <c r="M84" i="144" s="1"/>
  <c r="M56" i="146" s="1"/>
  <c r="G17" i="149"/>
  <c r="AF21" i="144"/>
  <c r="AF83" i="144" s="1"/>
  <c r="AF55" i="146" s="1"/>
  <c r="Z16" i="150"/>
  <c r="AM21" i="144"/>
  <c r="AM83" i="144" s="1"/>
  <c r="AM55" i="146" s="1"/>
  <c r="AG16" i="150"/>
  <c r="AC21" i="144"/>
  <c r="AC83" i="144" s="1"/>
  <c r="AC55" i="146" s="1"/>
  <c r="W16" i="150"/>
  <c r="AE14" i="144"/>
  <c r="AE76" i="144" s="1"/>
  <c r="AE48" i="146" s="1"/>
  <c r="Y11" i="151"/>
  <c r="T14" i="144"/>
  <c r="T76" i="144" s="1"/>
  <c r="T48" i="146" s="1"/>
  <c r="N11" i="151"/>
  <c r="Y14" i="144"/>
  <c r="Y76" i="144" s="1"/>
  <c r="Y48" i="146" s="1"/>
  <c r="S11" i="151"/>
  <c r="AI23" i="144"/>
  <c r="AI85" i="144" s="1"/>
  <c r="AI57" i="146" s="1"/>
  <c r="AC17" i="152"/>
  <c r="Z9" i="144"/>
  <c r="Z71" i="144" s="1"/>
  <c r="Z43" i="146" s="1"/>
  <c r="T5" i="149"/>
  <c r="W9" i="144"/>
  <c r="W71" i="144" s="1"/>
  <c r="W43" i="146" s="1"/>
  <c r="Q5" i="149"/>
  <c r="AK9" i="144"/>
  <c r="AK71" i="144" s="1"/>
  <c r="AK43" i="146" s="1"/>
  <c r="AE5" i="149"/>
  <c r="AF5" i="144"/>
  <c r="AF67" i="144" s="1"/>
  <c r="AF39" i="146" s="1"/>
  <c r="Z3" i="150"/>
  <c r="P8" i="144"/>
  <c r="P70" i="144" s="1"/>
  <c r="P42" i="146" s="1"/>
  <c r="J4" i="150"/>
  <c r="AN24" i="144"/>
  <c r="AN86" i="144" s="1"/>
  <c r="AN58" i="146" s="1"/>
  <c r="AH19" i="151"/>
  <c r="AL24" i="144"/>
  <c r="AL86" i="144" s="1"/>
  <c r="AL58" i="146" s="1"/>
  <c r="AF19" i="151"/>
  <c r="M24" i="144"/>
  <c r="M86" i="144" s="1"/>
  <c r="M58" i="146" s="1"/>
  <c r="G19" i="151"/>
  <c r="AA24" i="144"/>
  <c r="AA86" i="144" s="1"/>
  <c r="AA58" i="146" s="1"/>
  <c r="U19" i="151"/>
  <c r="J24" i="144"/>
  <c r="J86" i="144" s="1"/>
  <c r="J58" i="146" s="1"/>
  <c r="D19" i="151"/>
  <c r="N5" i="144"/>
  <c r="N67" i="144" s="1"/>
  <c r="N39" i="146" s="1"/>
  <c r="H3" i="150"/>
  <c r="AA23" i="144"/>
  <c r="AA85" i="144" s="1"/>
  <c r="AA57" i="146" s="1"/>
  <c r="U17" i="152"/>
  <c r="Z23" i="144"/>
  <c r="Z85" i="144" s="1"/>
  <c r="Z57" i="146" s="1"/>
  <c r="T17" i="152"/>
  <c r="AJ7" i="144"/>
  <c r="AJ69" i="144" s="1"/>
  <c r="AJ41" i="146" s="1"/>
  <c r="AD4" i="149"/>
  <c r="K7" i="144"/>
  <c r="K69" i="144" s="1"/>
  <c r="K41" i="146" s="1"/>
  <c r="E4" i="149"/>
  <c r="P7" i="144"/>
  <c r="P69" i="144" s="1"/>
  <c r="P41" i="146" s="1"/>
  <c r="J4" i="149"/>
  <c r="AD7" i="144"/>
  <c r="AD69" i="144" s="1"/>
  <c r="AD41" i="146" s="1"/>
  <c r="X4" i="149"/>
  <c r="AJ11" i="144"/>
  <c r="AJ73" i="144" s="1"/>
  <c r="AJ45" i="146" s="1"/>
  <c r="AD5" i="151"/>
  <c r="K11" i="144"/>
  <c r="K73" i="144" s="1"/>
  <c r="K45" i="146" s="1"/>
  <c r="E5" i="151"/>
  <c r="X11" i="144"/>
  <c r="X73" i="144" s="1"/>
  <c r="X45" i="146" s="1"/>
  <c r="R5" i="151"/>
  <c r="AL11" i="144"/>
  <c r="AL73" i="144" s="1"/>
  <c r="AL45" i="146" s="1"/>
  <c r="AF5" i="151"/>
  <c r="M11" i="144"/>
  <c r="M73" i="144" s="1"/>
  <c r="M45" i="146" s="1"/>
  <c r="G5" i="151"/>
  <c r="Y20" i="144"/>
  <c r="Y82" i="144" s="1"/>
  <c r="Y54" i="146" s="1"/>
  <c r="S16" i="149"/>
  <c r="AD6" i="144"/>
  <c r="AD68" i="144" s="1"/>
  <c r="AD40" i="146" s="1"/>
  <c r="X3" i="151"/>
  <c r="AK6" i="144"/>
  <c r="AK68" i="144" s="1"/>
  <c r="AK40" i="146" s="1"/>
  <c r="AE3" i="151"/>
  <c r="AA6" i="144"/>
  <c r="AA68" i="144" s="1"/>
  <c r="AA40" i="146" s="1"/>
  <c r="U3" i="151"/>
  <c r="K23" i="144"/>
  <c r="K85" i="144" s="1"/>
  <c r="K57" i="146" s="1"/>
  <c r="E17" i="152"/>
  <c r="AJ6" i="144"/>
  <c r="AJ68" i="144" s="1"/>
  <c r="AJ40" i="146" s="1"/>
  <c r="AD3" i="151"/>
  <c r="S6" i="144"/>
  <c r="S68" i="144" s="1"/>
  <c r="S40" i="146" s="1"/>
  <c r="M3" i="151"/>
  <c r="N28" i="144"/>
  <c r="N90" i="144" s="1"/>
  <c r="N62" i="146" s="1"/>
  <c r="H26" i="150"/>
  <c r="AH28" i="144"/>
  <c r="AH90" i="144" s="1"/>
  <c r="AH62" i="146" s="1"/>
  <c r="AB26" i="150"/>
  <c r="S29" i="144"/>
  <c r="S91" i="144" s="1"/>
  <c r="S63" i="146" s="1"/>
  <c r="M26" i="151"/>
  <c r="Z20" i="144"/>
  <c r="Z82" i="144" s="1"/>
  <c r="Z54" i="146" s="1"/>
  <c r="T16" i="149"/>
  <c r="Y13" i="144"/>
  <c r="Y75" i="144" s="1"/>
  <c r="Y47" i="146" s="1"/>
  <c r="S11" i="150"/>
  <c r="AM13" i="144"/>
  <c r="AM75" i="144" s="1"/>
  <c r="AM47" i="146" s="1"/>
  <c r="AG11" i="150"/>
  <c r="N13" i="144"/>
  <c r="N75" i="144" s="1"/>
  <c r="N47" i="146" s="1"/>
  <c r="H11" i="150"/>
  <c r="AJ13" i="144"/>
  <c r="AJ75" i="144" s="1"/>
  <c r="AJ47" i="146" s="1"/>
  <c r="AD11" i="150"/>
  <c r="AJ28" i="144"/>
  <c r="AJ90" i="144" s="1"/>
  <c r="AJ62" i="146" s="1"/>
  <c r="AD26" i="150"/>
  <c r="AK28" i="144"/>
  <c r="AK90" i="144" s="1"/>
  <c r="AK62" i="146" s="1"/>
  <c r="AE26" i="150"/>
  <c r="AI28" i="144"/>
  <c r="AI90" i="144" s="1"/>
  <c r="AI62" i="146" s="1"/>
  <c r="AC26" i="150"/>
  <c r="U28" i="144"/>
  <c r="U90" i="144" s="1"/>
  <c r="U62" i="146" s="1"/>
  <c r="O26" i="150"/>
  <c r="V23" i="144"/>
  <c r="V85" i="144" s="1"/>
  <c r="V57" i="146" s="1"/>
  <c r="P17" i="152"/>
  <c r="E60" i="146"/>
  <c r="G60" i="146"/>
  <c r="F60" i="146"/>
  <c r="AI55" i="146"/>
  <c r="E30" i="144"/>
  <c r="F30" i="144"/>
  <c r="G30" i="144"/>
  <c r="AQ17" i="152"/>
  <c r="K6" i="144"/>
  <c r="K68" i="144" s="1"/>
  <c r="K40" i="146" s="1"/>
  <c r="E3" i="151"/>
  <c r="T6" i="144"/>
  <c r="T68" i="144" s="1"/>
  <c r="T40" i="146" s="1"/>
  <c r="N3" i="151"/>
  <c r="AK27" i="144"/>
  <c r="AK89" i="144" s="1"/>
  <c r="AK61" i="146" s="1"/>
  <c r="AE25" i="150"/>
  <c r="AD27" i="144"/>
  <c r="AD89" i="144" s="1"/>
  <c r="AD61" i="146" s="1"/>
  <c r="X25" i="150"/>
  <c r="L10" i="144"/>
  <c r="L72" i="144" s="1"/>
  <c r="L44" i="146" s="1"/>
  <c r="F5" i="150"/>
  <c r="V10" i="144"/>
  <c r="V72" i="144" s="1"/>
  <c r="V44" i="146" s="1"/>
  <c r="P5" i="150"/>
  <c r="AG28" i="144"/>
  <c r="AG90" i="144" s="1"/>
  <c r="AG62" i="146" s="1"/>
  <c r="AA26" i="150"/>
  <c r="I28" i="144"/>
  <c r="I90" i="144" s="1"/>
  <c r="I62" i="146" s="1"/>
  <c r="C26" i="150"/>
  <c r="X16" i="144"/>
  <c r="X78" i="144" s="1"/>
  <c r="X50" i="146" s="1"/>
  <c r="R12" i="150"/>
  <c r="AL16" i="144"/>
  <c r="AL78" i="144" s="1"/>
  <c r="AL50" i="146" s="1"/>
  <c r="AF12" i="150"/>
  <c r="U16" i="144"/>
  <c r="U78" i="144" s="1"/>
  <c r="U50" i="146" s="1"/>
  <c r="O12" i="150"/>
  <c r="AI16" i="144"/>
  <c r="AI78" i="144" s="1"/>
  <c r="AI50" i="146" s="1"/>
  <c r="AC12" i="150"/>
  <c r="O8" i="144"/>
  <c r="O70" i="144" s="1"/>
  <c r="O42" i="146" s="1"/>
  <c r="I4" i="150"/>
  <c r="Q26" i="144"/>
  <c r="Q88" i="144" s="1"/>
  <c r="Q60" i="146" s="1"/>
  <c r="K25" i="149"/>
  <c r="V26" i="144"/>
  <c r="V88" i="144" s="1"/>
  <c r="V60" i="146" s="1"/>
  <c r="P25" i="149"/>
  <c r="M26" i="144"/>
  <c r="M88" i="144" s="1"/>
  <c r="M60" i="146" s="1"/>
  <c r="G25" i="149"/>
  <c r="AI26" i="144"/>
  <c r="AI88" i="144" s="1"/>
  <c r="AI60" i="146" s="1"/>
  <c r="AC25" i="149"/>
  <c r="AB20" i="144"/>
  <c r="AB82" i="144" s="1"/>
  <c r="AB54" i="146" s="1"/>
  <c r="V16" i="149"/>
  <c r="L6" i="144"/>
  <c r="L68" i="144" s="1"/>
  <c r="L40" i="146" s="1"/>
  <c r="F3" i="151"/>
  <c r="AK21" i="144"/>
  <c r="AK83" i="144" s="1"/>
  <c r="AK55" i="146" s="1"/>
  <c r="AE16" i="150"/>
  <c r="I22" i="144"/>
  <c r="I84" i="144" s="1"/>
  <c r="I56" i="146" s="1"/>
  <c r="C17" i="149"/>
  <c r="K22" i="144"/>
  <c r="K84" i="144" s="1"/>
  <c r="K56" i="146" s="1"/>
  <c r="E17" i="149"/>
  <c r="P22" i="144"/>
  <c r="P84" i="144" s="1"/>
  <c r="P56" i="146" s="1"/>
  <c r="J17" i="149"/>
  <c r="AD22" i="144"/>
  <c r="AD84" i="144" s="1"/>
  <c r="AD56" i="146" s="1"/>
  <c r="X17" i="149"/>
  <c r="O20" i="144"/>
  <c r="O82" i="144" s="1"/>
  <c r="O54" i="146" s="1"/>
  <c r="I16" i="149"/>
  <c r="J28" i="144"/>
  <c r="J90" i="144" s="1"/>
  <c r="J62" i="146" s="1"/>
  <c r="D26" i="150"/>
  <c r="Q28" i="144"/>
  <c r="Q90" i="144" s="1"/>
  <c r="Q62" i="146" s="1"/>
  <c r="K26" i="150"/>
  <c r="W14" i="144"/>
  <c r="W76" i="144" s="1"/>
  <c r="W48" i="146" s="1"/>
  <c r="Q11" i="151"/>
  <c r="AK14" i="144"/>
  <c r="AK76" i="144" s="1"/>
  <c r="AK48" i="146" s="1"/>
  <c r="AE11" i="151"/>
  <c r="L14" i="144"/>
  <c r="L76" i="144" s="1"/>
  <c r="L48" i="146" s="1"/>
  <c r="F11" i="151"/>
  <c r="AH14" i="144"/>
  <c r="AH76" i="144" s="1"/>
  <c r="AH48" i="146" s="1"/>
  <c r="AB11" i="151"/>
  <c r="Q14" i="144"/>
  <c r="Q76" i="144" s="1"/>
  <c r="Q48" i="146" s="1"/>
  <c r="K11" i="151"/>
  <c r="L20" i="144"/>
  <c r="L82" i="144" s="1"/>
  <c r="L54" i="146" s="1"/>
  <c r="F16" i="149"/>
  <c r="AI9" i="144"/>
  <c r="AI71" i="144" s="1"/>
  <c r="AI43" i="146" s="1"/>
  <c r="AC5" i="149"/>
  <c r="R9" i="144"/>
  <c r="R71" i="144" s="1"/>
  <c r="R43" i="146" s="1"/>
  <c r="L5" i="149"/>
  <c r="AN9" i="144"/>
  <c r="AN71" i="144" s="1"/>
  <c r="AN43" i="146" s="1"/>
  <c r="AH5" i="149"/>
  <c r="O9" i="144"/>
  <c r="O71" i="144" s="1"/>
  <c r="O43" i="146" s="1"/>
  <c r="I5" i="149"/>
  <c r="AC9" i="144"/>
  <c r="AC71" i="144" s="1"/>
  <c r="AC43" i="146" s="1"/>
  <c r="W5" i="149"/>
  <c r="AH23" i="144"/>
  <c r="AH85" i="144" s="1"/>
  <c r="AH57" i="146" s="1"/>
  <c r="AB17" i="152"/>
  <c r="AF24" i="144"/>
  <c r="AF86" i="144" s="1"/>
  <c r="AF58" i="146" s="1"/>
  <c r="Z19" i="151"/>
  <c r="AD24" i="144"/>
  <c r="AD86" i="144" s="1"/>
  <c r="AD58" i="146" s="1"/>
  <c r="X19" i="151"/>
  <c r="S24" i="144"/>
  <c r="S86" i="144" s="1"/>
  <c r="S58" i="146" s="1"/>
  <c r="M19" i="151"/>
  <c r="AG20" i="144"/>
  <c r="AG82" i="144" s="1"/>
  <c r="AG54" i="146" s="1"/>
  <c r="AA16" i="149"/>
  <c r="T23" i="144"/>
  <c r="T85" i="144" s="1"/>
  <c r="T57" i="146" s="1"/>
  <c r="N17" i="152"/>
  <c r="AB7" i="144"/>
  <c r="AB69" i="144" s="1"/>
  <c r="AB41" i="146" s="1"/>
  <c r="V4" i="149"/>
  <c r="AG7" i="144"/>
  <c r="AG69" i="144" s="1"/>
  <c r="AG41" i="146" s="1"/>
  <c r="AA4" i="149"/>
  <c r="V7" i="144"/>
  <c r="V69" i="144" s="1"/>
  <c r="V41" i="146" s="1"/>
  <c r="P4" i="149"/>
  <c r="AB11" i="144"/>
  <c r="AB73" i="144" s="1"/>
  <c r="AB45" i="146" s="1"/>
  <c r="V5" i="151"/>
  <c r="AG11" i="144"/>
  <c r="AG73" i="144" s="1"/>
  <c r="AG45" i="146" s="1"/>
  <c r="AA5" i="151"/>
  <c r="P11" i="144"/>
  <c r="P73" i="144" s="1"/>
  <c r="P45" i="146" s="1"/>
  <c r="J5" i="151"/>
  <c r="AD11" i="144"/>
  <c r="AD73" i="144" s="1"/>
  <c r="AD45" i="146" s="1"/>
  <c r="X5" i="151"/>
  <c r="AD28" i="144"/>
  <c r="AD90" i="144" s="1"/>
  <c r="AD62" i="146" s="1"/>
  <c r="X26" i="150"/>
  <c r="O21" i="144"/>
  <c r="O83" i="144" s="1"/>
  <c r="O55" i="146" s="1"/>
  <c r="I16" i="150"/>
  <c r="V21" i="144"/>
  <c r="V83" i="144" s="1"/>
  <c r="V55" i="146" s="1"/>
  <c r="P16" i="150"/>
  <c r="V28" i="144"/>
  <c r="V90" i="144" s="1"/>
  <c r="V62" i="146" s="1"/>
  <c r="P26" i="150"/>
  <c r="V6" i="144"/>
  <c r="V68" i="144" s="1"/>
  <c r="V40" i="146" s="1"/>
  <c r="P3" i="151"/>
  <c r="AC6" i="144"/>
  <c r="AC68" i="144" s="1"/>
  <c r="AC40" i="146" s="1"/>
  <c r="W3" i="151"/>
  <c r="N21" i="144"/>
  <c r="N83" i="144" s="1"/>
  <c r="N55" i="146" s="1"/>
  <c r="H16" i="150"/>
  <c r="AM28" i="144"/>
  <c r="AM90" i="144" s="1"/>
  <c r="AM62" i="146" s="1"/>
  <c r="AG26" i="150"/>
  <c r="AN20" i="144"/>
  <c r="AN82" i="144" s="1"/>
  <c r="AN54" i="146" s="1"/>
  <c r="AH16" i="149"/>
  <c r="L29" i="144"/>
  <c r="L91" i="144" s="1"/>
  <c r="L63" i="146" s="1"/>
  <c r="F26" i="151"/>
  <c r="Y8" i="144"/>
  <c r="Y70" i="144" s="1"/>
  <c r="Y42" i="146" s="1"/>
  <c r="S4" i="150"/>
  <c r="AH13" i="144"/>
  <c r="AH75" i="144" s="1"/>
  <c r="AH47" i="146" s="1"/>
  <c r="AB11" i="150"/>
  <c r="Q13" i="144"/>
  <c r="Q75" i="144" s="1"/>
  <c r="Q47" i="146" s="1"/>
  <c r="K11" i="150"/>
  <c r="AE13" i="144"/>
  <c r="AE75" i="144" s="1"/>
  <c r="AE47" i="146" s="1"/>
  <c r="Y11" i="150"/>
  <c r="I13" i="144"/>
  <c r="I75" i="144" s="1"/>
  <c r="I47" i="146" s="1"/>
  <c r="C11" i="150"/>
  <c r="AB13" i="144"/>
  <c r="AB75" i="144" s="1"/>
  <c r="AB47" i="146" s="1"/>
  <c r="V11" i="150"/>
  <c r="F43" i="146"/>
  <c r="E43" i="146"/>
  <c r="G43" i="146"/>
  <c r="Y10" i="144"/>
  <c r="Y72" i="144" s="1"/>
  <c r="Y44" i="146" s="1"/>
  <c r="S5" i="150"/>
  <c r="G48" i="146"/>
  <c r="F48" i="146"/>
  <c r="E48" i="146"/>
  <c r="K28" i="144"/>
  <c r="K90" i="144" s="1"/>
  <c r="K62" i="146" s="1"/>
  <c r="E26" i="150"/>
  <c r="AL8" i="144"/>
  <c r="AL70" i="144" s="1"/>
  <c r="AL42" i="146" s="1"/>
  <c r="AF4" i="150"/>
  <c r="AK8" i="144"/>
  <c r="AK70" i="144" s="1"/>
  <c r="AK42" i="146" s="1"/>
  <c r="AE4" i="150"/>
  <c r="O23" i="144"/>
  <c r="O85" i="144" s="1"/>
  <c r="O57" i="146" s="1"/>
  <c r="I17" i="152"/>
  <c r="AN23" i="144"/>
  <c r="AN85" i="144" s="1"/>
  <c r="AN57" i="146" s="1"/>
  <c r="AH17" i="152"/>
  <c r="AF23" i="144"/>
  <c r="AF85" i="144" s="1"/>
  <c r="AF57" i="146" s="1"/>
  <c r="Z17" i="152"/>
  <c r="W30" i="144"/>
  <c r="Q26" i="149"/>
  <c r="E28" i="144"/>
  <c r="E90" i="144" s="1"/>
  <c r="H90" i="144"/>
  <c r="H62" i="146" s="1"/>
  <c r="G28" i="144"/>
  <c r="G90" i="144" s="1"/>
  <c r="F28" i="144"/>
  <c r="F90" i="144" s="1"/>
  <c r="E29" i="144"/>
  <c r="E91" i="144" s="1"/>
  <c r="H91" i="144"/>
  <c r="H63" i="146" s="1"/>
  <c r="F29" i="144"/>
  <c r="F91" i="144" s="1"/>
  <c r="G29" i="144"/>
  <c r="G91" i="144" s="1"/>
  <c r="E25" i="144"/>
  <c r="E87" i="144" s="1"/>
  <c r="F25" i="144"/>
  <c r="F87" i="144" s="1"/>
  <c r="H87" i="144"/>
  <c r="H59" i="146" s="1"/>
  <c r="G25" i="144"/>
  <c r="G87" i="144" s="1"/>
  <c r="E5" i="144"/>
  <c r="E67" i="144" s="1"/>
  <c r="H67" i="144"/>
  <c r="H39" i="146" s="1"/>
  <c r="G5" i="144"/>
  <c r="G67" i="144" s="1"/>
  <c r="F5" i="144"/>
  <c r="F67" i="144" s="1"/>
  <c r="E21" i="144"/>
  <c r="E83" i="144" s="1"/>
  <c r="F21" i="144"/>
  <c r="F83" i="144" s="1"/>
  <c r="G21" i="144"/>
  <c r="G83" i="144" s="1"/>
  <c r="H83" i="144"/>
  <c r="H55" i="146" s="1"/>
  <c r="G23" i="144"/>
  <c r="G85" i="144" s="1"/>
  <c r="E23" i="144"/>
  <c r="E85" i="144" s="1"/>
  <c r="F23" i="144"/>
  <c r="F85" i="144" s="1"/>
  <c r="H85" i="144"/>
  <c r="H57" i="146" s="1"/>
  <c r="E10" i="144"/>
  <c r="E72" i="144" s="1"/>
  <c r="H72" i="144"/>
  <c r="H44" i="146" s="1"/>
  <c r="G10" i="144"/>
  <c r="G72" i="144" s="1"/>
  <c r="F10" i="144"/>
  <c r="F72" i="144" s="1"/>
  <c r="E6" i="144"/>
  <c r="E68" i="144" s="1"/>
  <c r="G6" i="144"/>
  <c r="G68" i="144" s="1"/>
  <c r="F6" i="144"/>
  <c r="F68" i="144" s="1"/>
  <c r="H68" i="144"/>
  <c r="H40" i="146" s="1"/>
  <c r="E8" i="144"/>
  <c r="E70" i="144" s="1"/>
  <c r="G8" i="144"/>
  <c r="G70" i="144" s="1"/>
  <c r="H70" i="144"/>
  <c r="H42" i="146" s="1"/>
  <c r="E42" i="146" s="1"/>
  <c r="F8" i="144"/>
  <c r="F70" i="144" s="1"/>
  <c r="E15" i="144"/>
  <c r="E77" i="144" s="1"/>
  <c r="F15" i="144"/>
  <c r="F77" i="144" s="1"/>
  <c r="H77" i="144"/>
  <c r="H49" i="146" s="1"/>
  <c r="G15" i="144"/>
  <c r="G77" i="144" s="1"/>
  <c r="F18" i="144"/>
  <c r="F80" i="144" s="1"/>
  <c r="E18" i="144"/>
  <c r="E80" i="144" s="1"/>
  <c r="H80" i="144"/>
  <c r="H52" i="146" s="1"/>
  <c r="G18" i="144"/>
  <c r="G80" i="144" s="1"/>
  <c r="E20" i="144"/>
  <c r="E82" i="144" s="1"/>
  <c r="F20" i="144"/>
  <c r="F82" i="144" s="1"/>
  <c r="G20" i="144"/>
  <c r="G82" i="144" s="1"/>
  <c r="H82" i="144"/>
  <c r="H54" i="146" s="1"/>
  <c r="G45" i="146" l="1"/>
  <c r="F45" i="146"/>
  <c r="F56" i="146"/>
  <c r="G56" i="146"/>
  <c r="G62" i="146"/>
  <c r="F62" i="146"/>
  <c r="E62" i="146"/>
  <c r="G54" i="146"/>
  <c r="F54" i="146"/>
  <c r="E54" i="146"/>
  <c r="E40" i="146"/>
  <c r="F40" i="146"/>
  <c r="G40" i="146"/>
  <c r="G57" i="146"/>
  <c r="E57" i="146"/>
  <c r="F57" i="146"/>
  <c r="E49" i="146"/>
  <c r="G49" i="146"/>
  <c r="F49" i="146"/>
  <c r="E44" i="146"/>
  <c r="G44" i="146"/>
  <c r="F44" i="146"/>
  <c r="E63" i="146"/>
  <c r="G63" i="146"/>
  <c r="F63" i="146"/>
  <c r="E39" i="146"/>
  <c r="G39" i="146"/>
  <c r="F39" i="146"/>
  <c r="E55" i="146"/>
  <c r="G55" i="146"/>
  <c r="F55" i="146"/>
  <c r="G52" i="146"/>
  <c r="F52" i="146"/>
  <c r="E52" i="146"/>
  <c r="F42" i="146"/>
  <c r="G42" i="146"/>
  <c r="E59" i="146"/>
  <c r="F59" i="146"/>
  <c r="G59" i="146"/>
  <c r="B14" i="74" a="1"/>
  <c r="B23" i="74" a="1"/>
  <c r="B8" i="74" a="1"/>
  <c r="B17" i="74" a="1"/>
  <c r="B19" i="74" a="1"/>
  <c r="B5" i="74" a="1"/>
  <c r="B22" i="74" a="1"/>
  <c r="B13" i="74" a="1"/>
  <c r="B18" i="74" a="1"/>
  <c r="B15" i="74" a="1"/>
  <c r="B16" i="74" a="1"/>
  <c r="B21" i="74" a="1"/>
  <c r="B25" i="74" a="1"/>
  <c r="B7" i="74" a="1"/>
  <c r="B26" i="74" a="1"/>
  <c r="B20" i="74" a="1"/>
  <c r="B27" i="74" a="1"/>
  <c r="B24" i="74" a="1"/>
  <c r="B4" i="74" a="1"/>
  <c r="B6" i="74" a="1"/>
  <c r="B11" i="74" a="1"/>
  <c r="B10" i="74" a="1"/>
  <c r="B3" i="74" a="1"/>
  <c r="B12" i="74" a="1"/>
  <c r="B9" i="74" a="1"/>
  <c r="B12" i="72" a="1"/>
  <c r="B14" i="72" a="1"/>
  <c r="B25" i="72" a="1"/>
  <c r="B22" i="72" a="1"/>
  <c r="B4" i="72" a="1"/>
  <c r="B20" i="72" a="1"/>
  <c r="B17" i="72" a="1"/>
  <c r="B8" i="72" a="1"/>
  <c r="B6" i="72" a="1"/>
  <c r="B19" i="72" a="1"/>
  <c r="B10" i="72" a="1"/>
  <c r="B7" i="72" a="1"/>
  <c r="B5" i="72" a="1"/>
  <c r="B21" i="72" a="1"/>
  <c r="B27" i="72" a="1"/>
  <c r="B9" i="72" a="1"/>
  <c r="B24" i="72" a="1"/>
  <c r="B23" i="72" a="1"/>
  <c r="B3" i="72" a="1"/>
  <c r="B11" i="72" a="1"/>
  <c r="B26" i="72" a="1"/>
  <c r="B16" i="72" a="1"/>
  <c r="B15" i="72" a="1"/>
  <c r="B13" i="72" a="1"/>
  <c r="B18" i="72" a="1"/>
  <c r="B22" i="68" a="1"/>
  <c r="B9" i="68" a="1"/>
  <c r="B5" i="68" a="1"/>
  <c r="B18" i="68" a="1"/>
  <c r="B13" i="68" a="1"/>
  <c r="B17" i="68" a="1"/>
  <c r="B14" i="68" a="1"/>
  <c r="B20" i="68" a="1"/>
  <c r="B21" i="68" a="1"/>
  <c r="B24" i="68" a="1"/>
  <c r="B4" i="68" a="1"/>
  <c r="B10" i="68" a="1"/>
  <c r="B12" i="68" a="1"/>
  <c r="B8" i="68" a="1"/>
  <c r="B25" i="68" a="1"/>
  <c r="B6" i="68" a="1"/>
  <c r="B19" i="68" a="1"/>
  <c r="B16" i="68" a="1"/>
  <c r="B26" i="68" a="1"/>
  <c r="B27" i="68" a="1"/>
  <c r="B23" i="68" a="1"/>
  <c r="B15" i="68" a="1"/>
  <c r="B11" i="68" a="1"/>
  <c r="B12" i="76" a="1"/>
  <c r="B10" i="76" a="1"/>
  <c r="B13" i="76" a="1"/>
  <c r="B6" i="76" a="1"/>
  <c r="B14" i="76" a="1"/>
  <c r="B11" i="76" a="1"/>
  <c r="B15" i="76" a="1"/>
  <c r="B9" i="76" a="1"/>
  <c r="B16" i="76" a="1"/>
  <c r="B17" i="76" a="1"/>
  <c r="B20" i="76" a="1"/>
  <c r="B19" i="76" a="1"/>
  <c r="B21" i="76" a="1"/>
  <c r="B22" i="76" a="1"/>
  <c r="B5" i="76" a="1"/>
  <c r="B23" i="76" a="1"/>
  <c r="B18" i="76" a="1"/>
  <c r="B7" i="76" a="1"/>
  <c r="B25" i="76" a="1"/>
  <c r="B3" i="76" a="1"/>
  <c r="B24" i="76" a="1"/>
  <c r="B4" i="76" a="1"/>
  <c r="B8" i="76" a="1"/>
  <c r="B27" i="76" a="1"/>
  <c r="B26" i="76" a="1"/>
  <c r="B15" i="69" a="1"/>
  <c r="B24" i="69" a="1"/>
  <c r="B11" i="69" a="1"/>
  <c r="B13" i="69" a="1"/>
  <c r="B23" i="69" a="1"/>
  <c r="B19" i="69" a="1"/>
  <c r="B21" i="69" a="1"/>
  <c r="B4" i="69" a="1"/>
  <c r="B8" i="69" a="1"/>
  <c r="B9" i="69" a="1"/>
  <c r="B26" i="69" a="1"/>
  <c r="B10" i="69" a="1"/>
  <c r="B18" i="69" a="1"/>
  <c r="B14" i="69" a="1"/>
  <c r="B25" i="69" a="1"/>
  <c r="B16" i="69" a="1"/>
  <c r="B22" i="69" a="1"/>
  <c r="B20" i="69" a="1"/>
  <c r="B3" i="69" a="1"/>
  <c r="B27" i="69" a="1"/>
  <c r="B17" i="69" a="1"/>
  <c r="B12" i="69" a="1"/>
  <c r="B6" i="69" a="1"/>
  <c r="B5" i="69" a="1"/>
  <c r="B7" i="69" a="1"/>
  <c r="B26" i="75" a="1"/>
  <c r="B25" i="75" a="1"/>
  <c r="B7" i="75" a="1"/>
  <c r="B12" i="75" a="1"/>
  <c r="B11" i="75" a="1"/>
  <c r="B8" i="75" a="1"/>
  <c r="B18" i="75" a="1"/>
  <c r="B14" i="75" a="1"/>
  <c r="B13" i="75" a="1"/>
  <c r="B10" i="75" a="1"/>
  <c r="B20" i="75" a="1"/>
  <c r="B9" i="75" a="1"/>
  <c r="B15" i="75" a="1"/>
  <c r="B22" i="75" a="1"/>
  <c r="B17" i="75" a="1"/>
  <c r="B24" i="75" a="1"/>
  <c r="B16" i="75" a="1"/>
  <c r="B19" i="75" a="1"/>
  <c r="B6" i="75" a="1"/>
  <c r="B3" i="75" a="1"/>
  <c r="B21" i="75" a="1"/>
  <c r="B23" i="75" a="1"/>
  <c r="B5" i="75" a="1"/>
  <c r="B27" i="75" a="1"/>
  <c r="B4" i="75" a="1"/>
  <c r="B9" i="73" a="1"/>
  <c r="B12" i="73" a="1"/>
  <c r="B8" i="73" a="1"/>
  <c r="B26" i="73" a="1"/>
  <c r="B14" i="73" a="1"/>
  <c r="B23" i="73" a="1"/>
  <c r="B11" i="73" a="1"/>
  <c r="B21" i="73" a="1"/>
  <c r="B10" i="73" a="1"/>
  <c r="B3" i="73" a="1"/>
  <c r="B5" i="73" a="1"/>
  <c r="B17" i="73" a="1"/>
  <c r="B20" i="73" a="1"/>
  <c r="B16" i="73" a="1"/>
  <c r="B4" i="73" a="1"/>
  <c r="B22" i="73" a="1"/>
  <c r="B19" i="73" a="1"/>
  <c r="B6" i="73" a="1"/>
  <c r="B7" i="73" a="1"/>
  <c r="B13" i="73" a="1"/>
  <c r="B24" i="73" a="1"/>
  <c r="B25" i="73" a="1"/>
  <c r="B18" i="73" a="1"/>
  <c r="B15" i="73" a="1"/>
  <c r="B27" i="73" a="1"/>
  <c r="B15" i="77" a="1"/>
  <c r="B17" i="77" a="1"/>
  <c r="B27" i="77" a="1"/>
  <c r="B16" i="77" a="1"/>
  <c r="B14" i="77" a="1"/>
  <c r="B4" i="77" a="1"/>
  <c r="B22" i="77" a="1"/>
  <c r="B18" i="77" a="1"/>
  <c r="B23" i="77" a="1"/>
  <c r="B25" i="77" a="1"/>
  <c r="B24" i="77" a="1"/>
  <c r="B5" i="77" a="1"/>
  <c r="B3" i="77" a="1"/>
  <c r="B13" i="77" a="1"/>
  <c r="B10" i="77" a="1"/>
  <c r="B12" i="77" a="1"/>
  <c r="B7" i="77" a="1"/>
  <c r="B19" i="77" a="1"/>
  <c r="B21" i="77" a="1"/>
  <c r="B9" i="77" a="1"/>
  <c r="B6" i="77" a="1"/>
  <c r="B8" i="77" a="1"/>
  <c r="B20" i="77" a="1"/>
  <c r="B11" i="77" a="1"/>
  <c r="B26" i="77" a="1"/>
  <c r="A88" i="59"/>
  <c r="C1" i="67" l="1"/>
  <c r="C1" i="63"/>
  <c r="C1" i="64"/>
  <c r="C1" i="77"/>
  <c r="C1" i="76"/>
  <c r="C1" i="75"/>
  <c r="C1" i="74"/>
  <c r="C1" i="73"/>
  <c r="C1" i="72"/>
  <c r="C1" i="69"/>
  <c r="C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tc={D97119BF-D290-4DBB-B3EA-66515AE9CC8E}</author>
    <author>tc={E21BB1C6-4BFF-430B-8460-F921C5B0DA4B}</author>
    <author>tc={DF7742D1-3249-4E7C-871A-2138C5CE669E}</author>
  </authors>
  <commentList>
    <comment ref="C8" authorId="0" shapeId="0" xr:uid="{D97119BF-D290-4DBB-B3EA-66515AE9CC8E}">
      <text>
        <t>[线程批注]
你的Excel版本可读取此线程批注; 但如果在更新版本的Excel中打开文件，则对批注所作的任何改动都将被删除。了解详细信息: https://go.microsoft.com/fwlink/?linkid=870924
注释:
    主要是润滑油和石蜡的非能源产品使用</t>
      </text>
    </comment>
    <comment ref="C13" authorId="1" shapeId="0" xr:uid="{E21BB1C6-4BFF-430B-8460-F921C5B0DA4B}">
      <text>
        <t>[线程批注]
你的Excel版本可读取此线程批注; 但如果在更新版本的Excel中打开文件，则对批注所作的任何改动都将被删除。了解详细信息: https://go.microsoft.com/fwlink/?linkid=870924
注释:
    这是作为消费品的排放。但是EPS行业中没有产品使用的过程排放的统计项，因此全部归在工业-专用设备制造业。</t>
      </text>
    </comment>
    <comment ref="C29" authorId="2" shapeId="0" xr:uid="{DF7742D1-3249-4E7C-871A-2138C5CE669E}">
      <text>
        <t>[线程批注]
你的Excel版本可读取此线程批注; 但如果在更新版本的Excel中打开文件，则对批注所作的任何改动都将被删除。了解详细信息: https://go.microsoft.com/fwlink/?linkid=870924
注释:
    这是作为消费品的排放。但是EPS行业中没有产品使用的过程排放的统计项，因此全部归在工业-专用设备制造业。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<sst xmlns="http://schemas.openxmlformats.org/spreadsheetml/2006/main" count="10774" uniqueCount="992">
  <si>
    <t>Sources:</t>
  </si>
  <si>
    <t>CO2</t>
  </si>
  <si>
    <t>CH4</t>
  </si>
  <si>
    <t>N2O</t>
  </si>
  <si>
    <t>SF6</t>
  </si>
  <si>
    <t>Share of agriculture process emissions from animals</t>
  </si>
  <si>
    <t>Pollutant:</t>
  </si>
  <si>
    <t>Notes</t>
  </si>
  <si>
    <t>Unit: grams CO2e</t>
  </si>
  <si>
    <t>F-gases</t>
  </si>
  <si>
    <t>U.S. EPA</t>
  </si>
  <si>
    <t>Global Non-CO2 Greenhouse Gas Emission Projections &amp; Mitigation Potential: 2015-2050</t>
  </si>
  <si>
    <t>https://www.epa.gov/global-mitigation-non-co2-greenhouse-gases/global-non-co2-greenhouse-gas-emission-projections</t>
  </si>
  <si>
    <t>Non-CO2 Report Data Annex (data vintage 9/30/2019)</t>
  </si>
  <si>
    <t>Potsdam Institute for Climate Impact Research</t>
  </si>
  <si>
    <t>Non-CO2 Process Emissions for All Countries (Present and Projections)</t>
  </si>
  <si>
    <t>CO2 Process Emissions for All Countries (Present)</t>
  </si>
  <si>
    <t>Energy Transitions Commission</t>
  </si>
  <si>
    <t>http://www.energy-transitions.org/sites/default/files/ETC_MissionPossible_FullReport.pdf</t>
  </si>
  <si>
    <t>Mission Possible: Reachign Net-Zero Carbon Emissions from Harder-to-Abate Sectors by Mid-Century</t>
  </si>
  <si>
    <t>Share of Agriculture Process Emissions from Animals should not include emissions</t>
  </si>
  <si>
    <t>from growing crops used for animal feed (like corn).  It should include emissions</t>
  </si>
  <si>
    <t>from animal operations, animal waste, etc.</t>
  </si>
  <si>
    <t>Notes on BPEiC Share of Agriculture Process Emissions from Animals</t>
  </si>
  <si>
    <t>Methane leakage</t>
  </si>
  <si>
    <t>This Excel file includes the ability to adjust the EPA's values</t>
  </si>
  <si>
    <t>for methane leakage rate.  If you wish to adjust this,</t>
  </si>
  <si>
    <t>change the value next to the country you have selected</t>
  </si>
  <si>
    <t>on the "Country Selector" tab.  For more explanation, see</t>
  </si>
  <si>
    <t>the "Multipliers and Adjustments" tab.</t>
  </si>
  <si>
    <t>EPA data for non-U.S. countries generally relies on values reported by those countries,</t>
  </si>
  <si>
    <t>be assumed to apply to the EPA's data on other countries' methane leakage.</t>
  </si>
  <si>
    <t>so any errors in the EPA's assessment of U.S. methane leakage cannot</t>
  </si>
  <si>
    <t>World Population Prospects 2019</t>
  </si>
  <si>
    <t>Population Projection Used to Scale Agriculture and Waste Management Process CO2 Emissions</t>
  </si>
  <si>
    <t>U.N.</t>
  </si>
  <si>
    <t>https://population.un.org/wpp/Download/Standard/Population/</t>
  </si>
  <si>
    <t>Total population, Medium case (and historical values for years before 2020)</t>
  </si>
  <si>
    <t>IEA</t>
  </si>
  <si>
    <t>https://www.iea.org/reports/methane-tracker-2020/interactive-country-and-regional-estimates#abstract</t>
  </si>
  <si>
    <t>IEA Methane Leakage Multiplier</t>
  </si>
  <si>
    <t>agriculture and forestry 01T03</t>
  </si>
  <si>
    <t>coal mining 05</t>
  </si>
  <si>
    <t>energy pipelines and gas processing 352T353</t>
  </si>
  <si>
    <t>refined petroleum and coke 19</t>
  </si>
  <si>
    <t>chemicals 20</t>
  </si>
  <si>
    <t>oil and gas extraction 06</t>
  </si>
  <si>
    <t>water and waste 36T39</t>
  </si>
  <si>
    <t>cement and other nonmetallic minerals 239</t>
  </si>
  <si>
    <t>iron and steel 241</t>
  </si>
  <si>
    <t>other metals 242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</si>
  <si>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</si>
  <si>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</si>
  <si>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</si>
  <si>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</si>
  <si>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</si>
  <si>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rubber and plastic products 22</t>
  </si>
  <si>
    <t>glass and glass products 231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</si>
  <si>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</si>
  <si>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</si>
  <si>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</si>
  <si>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</si>
  <si>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</si>
  <si>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</si>
  <si>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</si>
  <si>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construction 41T43</t>
  </si>
  <si>
    <t>Cement, Steel, Plastics Production Projections Used to Scale Process CO2 Emissions</t>
  </si>
  <si>
    <t>Page 56, Exhibits 2.1 and 2.2, and page 57, Exhibit 2.3</t>
  </si>
  <si>
    <t>The EPA source data uses 100-year data from AR4 for Global Warming Potentials.  Therefore,</t>
  </si>
  <si>
    <t>BPE BAU Process Emissions</t>
  </si>
  <si>
    <t>BPE Share of Agriculture Process Emissions from Animals</t>
  </si>
  <si>
    <t>Global Warming Potentials</t>
  </si>
  <si>
    <t>We want our values in grams of each pollutant (except F-gases, which are in g CO2e), so we</t>
  </si>
  <si>
    <t>convert EPA CH4 and N2O data using the following conversion factors based on AR4.</t>
  </si>
  <si>
    <t>VOC</t>
  </si>
  <si>
    <t>CO</t>
  </si>
  <si>
    <t>NOx</t>
  </si>
  <si>
    <t>PM10</t>
  </si>
  <si>
    <t>PM25</t>
  </si>
  <si>
    <t>SOx</t>
  </si>
  <si>
    <t>BC</t>
  </si>
  <si>
    <t>OC</t>
  </si>
  <si>
    <t>Unit: dimensionless</t>
  </si>
  <si>
    <t>CH4 GWP in AR4</t>
  </si>
  <si>
    <t>CH4 GWP in AR5</t>
  </si>
  <si>
    <t>N2O GWP in AR4</t>
  </si>
  <si>
    <t>N2O GWP in AR5</t>
  </si>
  <si>
    <t>2009_to_2012$</t>
  </si>
  <si>
    <t>Particulates</t>
  </si>
  <si>
    <t>EPA</t>
  </si>
  <si>
    <t>2017 National Emissions Inventory</t>
  </si>
  <si>
    <t>https://www.epa.gov/air-emissions-inventories/2017-national-emissions-inventory-nei-data</t>
  </si>
  <si>
    <t>Notes on particulates</t>
  </si>
  <si>
    <t>2017 data scaled by industrial sector value from AEO. Nonroad emissions distributed across sectors by diesel fuel consumption.</t>
  </si>
  <si>
    <t>US Inventory Data</t>
  </si>
  <si>
    <t>https://www.epa.gov/sites/production/files/2021-02/documents/us-ghg-inventory-2021-main-text.pdf</t>
  </si>
  <si>
    <t>Draft Inventory of U.S. Greenhouse Gas Emissions and Sinks 1990-2019</t>
  </si>
  <si>
    <t>Tables 3-1, 4-1, 5-1, 7-1</t>
  </si>
  <si>
    <t>Notes on HFCs</t>
  </si>
  <si>
    <t>The PRIMAP-hist national historical emissions time series (1750-2019) v2.3</t>
  </si>
  <si>
    <t>https://zenodo.org/record/5175154</t>
  </si>
  <si>
    <t>Methane Tracker 2021</t>
  </si>
  <si>
    <t>AIM Act Reductions</t>
  </si>
  <si>
    <t>Regulatory Impact Analysis for Phasing Down Production and Consumption of Hydrofluorocarbons (HFCs)</t>
  </si>
  <si>
    <t>https://www.epa.gov/system/files/documents/2021-09/ria-w-works-cited-for-docket.pdf</t>
  </si>
  <si>
    <t>Table 4-2</t>
  </si>
  <si>
    <t>HFC baseline through 2035</t>
  </si>
  <si>
    <t>Rhodium</t>
  </si>
  <si>
    <t>ClimateDeck</t>
  </si>
  <si>
    <t>USCA HFC baseline for extrapolation</t>
  </si>
  <si>
    <t>USCA</t>
  </si>
  <si>
    <t>Data shared upon request</t>
  </si>
  <si>
    <t xml:space="preserve">The EPA non-CO2 report was compiled before passage of the AIM Act to phase down HFCs in </t>
  </si>
  <si>
    <t>line with the Kigali Amendment. We therefore adjust the baseline based on data from Rhodium</t>
  </si>
  <si>
    <t>through 2035 (which incorporates the AIM Act), and from extrapolation and estimated emissions</t>
  </si>
  <si>
    <t>reductions from the EPA's Regulatory Impact Assessment for 2036-2050.</t>
  </si>
  <si>
    <t>For the US, we adjust BAU methane emissions to align with IEA rather than EPA.</t>
  </si>
  <si>
    <t>单位：g/kg产品</t>
    <phoneticPr fontId="16" type="noConversion"/>
  </si>
  <si>
    <t>行业</t>
    <phoneticPr fontId="16" type="noConversion"/>
  </si>
  <si>
    <t>产品</t>
  </si>
  <si>
    <t>工艺技术</t>
    <phoneticPr fontId="16" type="noConversion"/>
  </si>
  <si>
    <t>CO</t>
    <phoneticPr fontId="16" type="noConversion"/>
  </si>
  <si>
    <t>NOx</t>
    <phoneticPr fontId="16" type="noConversion"/>
  </si>
  <si>
    <t>SO2</t>
    <phoneticPr fontId="16" type="noConversion"/>
  </si>
  <si>
    <t>VOCs</t>
    <phoneticPr fontId="16" type="noConversion"/>
  </si>
  <si>
    <t>PM2.5</t>
    <phoneticPr fontId="16" type="noConversion"/>
  </si>
  <si>
    <t>PM10</t>
    <phoneticPr fontId="16" type="noConversion"/>
  </si>
  <si>
    <t>BC</t>
    <phoneticPr fontId="16" type="noConversion"/>
  </si>
  <si>
    <t>OC</t>
    <phoneticPr fontId="16" type="noConversion"/>
  </si>
  <si>
    <t>黑色金属冶炼和压延加工业</t>
  </si>
  <si>
    <t>焦炭</t>
  </si>
  <si>
    <t>机械炼焦</t>
  </si>
  <si>
    <t>土法炼焦</t>
  </si>
  <si>
    <t>烧结矿</t>
  </si>
  <si>
    <t>烧结_有组织排放</t>
  </si>
  <si>
    <t>烧结_无组织排放</t>
  </si>
  <si>
    <t>球团矿</t>
  </si>
  <si>
    <t>球团_有组织排放</t>
  </si>
  <si>
    <t>球团_无组织排放</t>
  </si>
  <si>
    <t>生铁</t>
  </si>
  <si>
    <t>高炉_有组织排放</t>
  </si>
  <si>
    <t>高炉_无组织排放</t>
  </si>
  <si>
    <t>粗钢</t>
  </si>
  <si>
    <t>转炉_有组织排放</t>
  </si>
  <si>
    <t>电炉_有组织排放</t>
  </si>
  <si>
    <t>转炉_无组织排放</t>
  </si>
  <si>
    <t>电炉_无组织排放</t>
  </si>
  <si>
    <t>铸铁</t>
  </si>
  <si>
    <t>铸造_有组织排放</t>
  </si>
  <si>
    <t>铸造_无组织排放</t>
  </si>
  <si>
    <t>有色金属冶炼和压延加工业</t>
  </si>
  <si>
    <t>电解铝</t>
  </si>
  <si>
    <t>一次冶炼</t>
  </si>
  <si>
    <t>再生生产</t>
  </si>
  <si>
    <t>精炼铜</t>
  </si>
  <si>
    <t>锌</t>
  </si>
  <si>
    <t>铅</t>
  </si>
  <si>
    <t>镍</t>
  </si>
  <si>
    <t>不分技术</t>
  </si>
  <si>
    <t>锡</t>
  </si>
  <si>
    <t>锑</t>
  </si>
  <si>
    <t>汞</t>
  </si>
  <si>
    <t>镁</t>
  </si>
  <si>
    <t>钛</t>
  </si>
  <si>
    <t>氧化铝</t>
  </si>
  <si>
    <t>非金属矿物制品业</t>
  </si>
  <si>
    <t>熟料</t>
  </si>
  <si>
    <t>新型干法</t>
  </si>
  <si>
    <t>立窑</t>
  </si>
  <si>
    <t>其它旋窑</t>
  </si>
  <si>
    <t>水泥</t>
  </si>
  <si>
    <t>粉磨</t>
  </si>
  <si>
    <t>石灰</t>
  </si>
  <si>
    <t>砖瓦</t>
  </si>
  <si>
    <t>石膏</t>
  </si>
  <si>
    <t>平板玻璃</t>
  </si>
  <si>
    <t>浮法平板玻璃</t>
  </si>
  <si>
    <t>垂直引上平板玻璃</t>
  </si>
  <si>
    <t>玻璃制品</t>
  </si>
  <si>
    <t>玻璃纤维</t>
  </si>
  <si>
    <t>陶瓷</t>
  </si>
  <si>
    <t>沥青油毡</t>
  </si>
  <si>
    <t>石墨碳素</t>
  </si>
  <si>
    <t>人造板</t>
  </si>
  <si>
    <t>石油加工、炼焦和核燃料加工业</t>
  </si>
  <si>
    <t>原油生产</t>
  </si>
  <si>
    <t>原油加工</t>
  </si>
  <si>
    <t>原油炼制</t>
  </si>
  <si>
    <t>天然气生产</t>
  </si>
  <si>
    <t>化学原料和化学制品制造业</t>
  </si>
  <si>
    <t>乙烯</t>
  </si>
  <si>
    <t>丙烯</t>
  </si>
  <si>
    <t>丙烯腈</t>
  </si>
  <si>
    <t>苯</t>
  </si>
  <si>
    <t>甲苯</t>
  </si>
  <si>
    <t>乙苯</t>
  </si>
  <si>
    <t>丁二烯</t>
  </si>
  <si>
    <t>苯乙烯</t>
  </si>
  <si>
    <t>二甲苯</t>
  </si>
  <si>
    <t>氯乙烯</t>
  </si>
  <si>
    <t>化学原料药</t>
  </si>
  <si>
    <t>乙二醇</t>
  </si>
  <si>
    <t>对苯二甲酸</t>
  </si>
  <si>
    <t>硫酸</t>
  </si>
  <si>
    <t>合成氨</t>
  </si>
  <si>
    <t>聚氯乙烯</t>
  </si>
  <si>
    <t>聚苯乙烯</t>
  </si>
  <si>
    <t>低密度聚乙烯</t>
  </si>
  <si>
    <t>高密度聚乙烯</t>
  </si>
  <si>
    <t>线性聚乙烯</t>
  </si>
  <si>
    <t>聚丙烯</t>
  </si>
  <si>
    <t>尿素</t>
  </si>
  <si>
    <t>碳铵</t>
  </si>
  <si>
    <t>硝铵</t>
  </si>
  <si>
    <t>硫胺</t>
  </si>
  <si>
    <t>其它氮肥</t>
  </si>
  <si>
    <t>复合肥</t>
  </si>
  <si>
    <t>油墨</t>
  </si>
  <si>
    <t>染料</t>
  </si>
  <si>
    <t>建筑涂料</t>
  </si>
  <si>
    <t>漆涂料</t>
  </si>
  <si>
    <t>橡胶</t>
  </si>
  <si>
    <t>胶黏剂</t>
  </si>
  <si>
    <t>化学纤维制造业</t>
  </si>
  <si>
    <t>尼纶</t>
  </si>
  <si>
    <t>涤纶</t>
  </si>
  <si>
    <t>腈纶</t>
  </si>
  <si>
    <t>丙纶</t>
  </si>
  <si>
    <t>维纶</t>
  </si>
  <si>
    <t>粘胶纤维</t>
  </si>
  <si>
    <t>橡胶和塑料制品业</t>
  </si>
  <si>
    <t>轮胎</t>
  </si>
  <si>
    <t>泡沫塑料</t>
  </si>
  <si>
    <t>人造革/合成革</t>
  </si>
  <si>
    <t>造纸和纸制品业</t>
  </si>
  <si>
    <t>纸浆</t>
  </si>
  <si>
    <t>酒、饮料和精制茶制造业</t>
  </si>
  <si>
    <t>酒精</t>
  </si>
  <si>
    <t>啤酒</t>
  </si>
  <si>
    <t>葡萄酒</t>
  </si>
  <si>
    <t>白酒</t>
  </si>
  <si>
    <t>食品制造业</t>
  </si>
  <si>
    <t>面包</t>
  </si>
  <si>
    <t>糕点</t>
  </si>
  <si>
    <t>饼干</t>
  </si>
  <si>
    <t>熏肉</t>
  </si>
  <si>
    <t>农副食品加工业</t>
  </si>
  <si>
    <t>糖</t>
  </si>
  <si>
    <t>玉米油</t>
  </si>
  <si>
    <t>棉花籽油</t>
  </si>
  <si>
    <t>花生油</t>
  </si>
  <si>
    <t>大豆油</t>
  </si>
  <si>
    <t>非食用植物油</t>
  </si>
  <si>
    <t>纺织业</t>
  </si>
  <si>
    <t>毛线</t>
  </si>
  <si>
    <t>丝</t>
  </si>
  <si>
    <t>布</t>
  </si>
  <si>
    <t>重量换算</t>
    <phoneticPr fontId="16" type="noConversion"/>
  </si>
  <si>
    <t>万吨</t>
  </si>
  <si>
    <t>酒精密度</t>
    <phoneticPr fontId="16" type="noConversion"/>
  </si>
  <si>
    <t>kg/kL</t>
    <phoneticPr fontId="16" type="noConversion"/>
  </si>
  <si>
    <t>啤酒、葡萄酒、白酒密度</t>
    <phoneticPr fontId="16" type="noConversion"/>
  </si>
  <si>
    <t>平板玻璃重量与箱换算</t>
    <phoneticPr fontId="16" type="noConversion"/>
  </si>
  <si>
    <t>吨/重量箱</t>
    <phoneticPr fontId="16" type="noConversion"/>
  </si>
  <si>
    <t>布长度与重量换算</t>
    <phoneticPr fontId="16" type="noConversion"/>
  </si>
  <si>
    <t>kg/m</t>
    <phoneticPr fontId="16" type="noConversion"/>
  </si>
  <si>
    <t>产品名称</t>
    <phoneticPr fontId="15" type="noConversion"/>
  </si>
  <si>
    <t>产量</t>
    <phoneticPr fontId="15" type="noConversion"/>
  </si>
  <si>
    <t>单位</t>
    <phoneticPr fontId="15" type="noConversion"/>
  </si>
  <si>
    <t>万吨</t>
    <phoneticPr fontId="15" type="noConversion"/>
  </si>
  <si>
    <t>万千升</t>
    <phoneticPr fontId="15" type="noConversion"/>
  </si>
  <si>
    <t>白酒</t>
    <phoneticPr fontId="15" type="noConversion"/>
  </si>
  <si>
    <t>啤酒</t>
    <phoneticPr fontId="15" type="noConversion"/>
  </si>
  <si>
    <t>布</t>
    <phoneticPr fontId="15" type="noConversion"/>
  </si>
  <si>
    <t>亿米</t>
    <phoneticPr fontId="15" type="noConversion"/>
  </si>
  <si>
    <t>纸浆</t>
    <phoneticPr fontId="15" type="noConversion"/>
  </si>
  <si>
    <t>硫酸</t>
    <phoneticPr fontId="15" type="noConversion"/>
  </si>
  <si>
    <t>合成氨</t>
    <phoneticPr fontId="15" type="noConversion"/>
  </si>
  <si>
    <t>农用氮、磷、钾化学肥料总计</t>
  </si>
  <si>
    <t>乙烯</t>
    <phoneticPr fontId="15" type="noConversion"/>
  </si>
  <si>
    <t>水泥</t>
    <phoneticPr fontId="15" type="noConversion"/>
  </si>
  <si>
    <t>成品糖</t>
    <phoneticPr fontId="15" type="noConversion"/>
  </si>
  <si>
    <t>万重量箱</t>
    <phoneticPr fontId="15" type="noConversion"/>
  </si>
  <si>
    <t>精炼铜</t>
    <phoneticPr fontId="15" type="noConversion"/>
  </si>
  <si>
    <t>氧化铝</t>
    <phoneticPr fontId="15" type="noConversion"/>
  </si>
  <si>
    <t>锌</t>
    <phoneticPr fontId="15" type="noConversion"/>
  </si>
  <si>
    <t>EPS行业</t>
    <phoneticPr fontId="16" type="noConversion"/>
  </si>
  <si>
    <t>行业（和EPS对应）</t>
    <phoneticPr fontId="16" type="noConversion"/>
  </si>
  <si>
    <t>农、林、牧、渔业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</si>
  <si>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</si>
  <si>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</si>
  <si>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</si>
  <si>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</si>
  <si>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</si>
  <si>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</si>
  <si>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</si>
  <si>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烟草制品业</t>
  </si>
  <si>
    <t>纺织服装、服饰业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</si>
  <si>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</si>
  <si>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</si>
  <si>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</si>
  <si>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</si>
  <si>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</si>
  <si>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石油、煤炭及其他燃料加工业</t>
  </si>
  <si>
    <t>医药制造业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</si>
  <si>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</si>
  <si>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</si>
  <si>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</si>
  <si>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</si>
  <si>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</si>
  <si>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</si>
  <si>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</si>
  <si>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</si>
  <si>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</si>
  <si>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</si>
  <si>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</si>
  <si>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</si>
  <si>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</si>
  <si>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</si>
  <si>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建筑业</t>
  </si>
  <si>
    <t>化学原料和化学制品制造业</t>
    <phoneticPr fontId="15" type="noConversion"/>
  </si>
  <si>
    <t>农、林、牧、渔业</t>
    <phoneticPr fontId="15" type="noConversion"/>
  </si>
  <si>
    <t>Mining Support Service Activities 09</t>
  </si>
  <si>
    <t>表 1-10    2018 年中国二氧化碳、甲烷和氧化亚氮清单（万吨）</t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</si>
  <si>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 xml:space="preserve">1-9  </t>
    </r>
    <r>
      <rPr>
        <sz val="11"/>
        <color theme="1"/>
        <rFont val="宋体"/>
        <family val="1"/>
        <charset val="134"/>
      </rPr>
      <t>清单所涉及温室气体的全球增温潜势</t>
    </r>
  </si>
  <si>
    <r>
      <rPr>
        <b/>
        <sz val="10"/>
        <rFont val="宋体"/>
        <family val="3"/>
        <charset val="134"/>
      </rPr>
      <t>温室气体排放源与吸收汇类别</t>
    </r>
  </si>
  <si>
    <r>
      <rPr>
        <b/>
        <vertAlign val="superscript"/>
        <sz val="10"/>
        <rFont val="Times New Roman"/>
        <family val="1"/>
      </rPr>
      <t>CO</t>
    </r>
    <r>
      <rPr>
        <b/>
        <sz val="6.5"/>
        <rFont val="Times New Roman"/>
        <family val="1"/>
      </rPr>
      <t>2</t>
    </r>
  </si>
  <si>
    <r>
      <rPr>
        <b/>
        <vertAlign val="superscript"/>
        <sz val="10"/>
        <rFont val="Times New Roman"/>
        <family val="1"/>
      </rPr>
      <t>CH</t>
    </r>
    <r>
      <rPr>
        <b/>
        <sz val="6.5"/>
        <rFont val="Times New Roman"/>
        <family val="1"/>
      </rPr>
      <t>4</t>
    </r>
  </si>
  <si>
    <r>
      <rPr>
        <b/>
        <vertAlign val="superscript"/>
        <sz val="10"/>
        <rFont val="Times New Roman"/>
        <family val="1"/>
      </rPr>
      <t>N</t>
    </r>
    <r>
      <rPr>
        <b/>
        <sz val="6.5"/>
        <rFont val="Times New Roman"/>
        <family val="1"/>
      </rPr>
      <t>2</t>
    </r>
    <r>
      <rPr>
        <b/>
        <vertAlign val="superscript"/>
        <sz val="10"/>
        <rFont val="Times New Roman"/>
        <family val="1"/>
      </rPr>
      <t>O</t>
    </r>
  </si>
  <si>
    <t>温室气体种类</t>
  </si>
  <si>
    <t>全球增温潜势</t>
  </si>
  <si>
    <r>
      <rPr>
        <sz val="10"/>
        <rFont val="宋体"/>
        <family val="3"/>
        <charset val="134"/>
      </rPr>
      <t>总量（不包括</t>
    </r>
    <r>
      <rPr>
        <sz val="10"/>
        <rFont val="Times New Roman"/>
        <family val="1"/>
      </rPr>
      <t>LULUCF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</si>
  <si>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总量（包括</t>
    </r>
    <r>
      <rPr>
        <sz val="10"/>
        <rFont val="Times New Roman"/>
        <family val="1"/>
      </rPr>
      <t>LULUCF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</si>
  <si>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能源活动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</si>
  <si>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燃料燃烧</t>
    </r>
  </si>
  <si>
    <t>HFC-23(CHF3)</t>
  </si>
  <si>
    <r>
      <rPr>
        <sz val="10"/>
        <rFont val="Symbol"/>
        <family val="1"/>
      </rPr>
      <t></t>
    </r>
    <r>
      <rPr>
        <sz val="10"/>
        <rFont val="宋体"/>
        <family val="3"/>
        <charset val="134"/>
      </rPr>
      <t>能源工业</t>
    </r>
  </si>
  <si>
    <t>HFC-32</t>
  </si>
  <si>
    <r>
      <rPr>
        <sz val="10"/>
        <rFont val="Symbol"/>
        <family val="1"/>
      </rPr>
      <t></t>
    </r>
    <r>
      <rPr>
        <sz val="10"/>
        <rFont val="宋体"/>
        <family val="3"/>
        <charset val="134"/>
      </rPr>
      <t>制造业和建筑业</t>
    </r>
  </si>
  <si>
    <t>HFC-125</t>
  </si>
  <si>
    <r>
      <rPr>
        <sz val="10"/>
        <rFont val="Symbol"/>
        <family val="1"/>
      </rPr>
      <t></t>
    </r>
    <r>
      <rPr>
        <sz val="10"/>
        <rFont val="宋体"/>
        <family val="3"/>
        <charset val="134"/>
      </rPr>
      <t>交通运输</t>
    </r>
  </si>
  <si>
    <t>HFC-134a</t>
  </si>
  <si>
    <r>
      <rPr>
        <sz val="10"/>
        <rFont val="Symbol"/>
        <family val="1"/>
      </rPr>
      <t></t>
    </r>
    <r>
      <rPr>
        <sz val="10"/>
        <rFont val="宋体"/>
        <family val="3"/>
        <charset val="134"/>
      </rPr>
      <t>其他行业</t>
    </r>
  </si>
  <si>
    <t>HFC-143a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</si>
  <si>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逃逸排放</t>
    </r>
  </si>
  <si>
    <t>HFC-152a</t>
  </si>
  <si>
    <r>
      <rPr>
        <sz val="10"/>
        <rFont val="Symbol"/>
        <family val="1"/>
      </rPr>
      <t></t>
    </r>
    <r>
      <rPr>
        <sz val="10"/>
        <rFont val="宋体"/>
        <family val="3"/>
        <charset val="134"/>
      </rPr>
      <t>固体燃料</t>
    </r>
  </si>
  <si>
    <t>HFC-227en</t>
  </si>
  <si>
    <r>
      <rPr>
        <sz val="10"/>
        <rFont val="Symbol"/>
        <family val="1"/>
      </rPr>
      <t></t>
    </r>
    <r>
      <rPr>
        <sz val="10"/>
        <rFont val="宋体"/>
        <family val="3"/>
        <charset val="134"/>
      </rPr>
      <t>油气系统</t>
    </r>
  </si>
  <si>
    <t>HFC-236fa</t>
  </si>
  <si>
    <r>
      <rPr>
        <sz val="10"/>
        <rFont val="宋体"/>
        <family val="3"/>
        <charset val="134"/>
      </rPr>
      <t>工业生产过程</t>
    </r>
  </si>
  <si>
    <t>HFC-245fa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</si>
  <si>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非金属矿物制品生产</t>
    </r>
  </si>
  <si>
    <t>HFC-365mfc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</si>
  <si>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化学工业生产</t>
    </r>
  </si>
  <si>
    <t>PFC-14(CF4)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</si>
  <si>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金属制品生产</t>
    </r>
  </si>
  <si>
    <r>
      <rPr>
        <sz val="10"/>
        <rFont val="Times New Roman"/>
        <family val="1"/>
      </rPr>
      <t>NO</t>
    </r>
  </si>
  <si>
    <t>PFC-116(C2F6)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</si>
  <si>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源于燃料和溶剂的非能源产品使用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</si>
  <si>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卤烃和六氟化硫消费</t>
    </r>
  </si>
  <si>
    <r>
      <rPr>
        <sz val="11"/>
        <color theme="1"/>
        <rFont val="宋体"/>
        <family val="3"/>
        <charset val="134"/>
      </rPr>
      <t>注：</t>
    </r>
    <r>
      <rPr>
        <sz val="11"/>
        <color theme="1"/>
        <rFont val="Times New Roman"/>
        <family val="1"/>
      </rPr>
      <t>HFC-245fa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HFC-365mfc</t>
    </r>
    <r>
      <rPr>
        <sz val="11"/>
        <color theme="1"/>
        <rFont val="宋体"/>
        <family val="3"/>
        <charset val="134"/>
      </rPr>
      <t>全球增温潜势值采用《</t>
    </r>
    <r>
      <rPr>
        <sz val="11"/>
        <color theme="1"/>
        <rFont val="Times New Roman"/>
        <family val="3"/>
        <charset val="134"/>
      </rPr>
      <t>IPCC</t>
    </r>
    <r>
      <rPr>
        <sz val="11"/>
        <color theme="1"/>
        <rFont val="宋体"/>
        <family val="3"/>
        <charset val="134"/>
      </rPr>
      <t>第四次评估报告》中</t>
    </r>
    <r>
      <rPr>
        <sz val="11"/>
        <color theme="1"/>
        <rFont val="Times New Roman"/>
        <family val="3"/>
        <charset val="134"/>
      </rPr>
      <t>100</t>
    </r>
    <r>
      <rPr>
        <sz val="11"/>
        <color theme="1"/>
        <rFont val="宋体"/>
        <family val="3"/>
        <charset val="134"/>
      </rPr>
      <t>年时间尺度下的数</t>
    </r>
  </si>
  <si>
    <r>
      <rPr>
        <sz val="10"/>
        <rFont val="宋体"/>
        <family val="3"/>
        <charset val="134"/>
      </rPr>
      <t>农业活动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</si>
  <si>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动物肠道发酵</t>
    </r>
  </si>
  <si>
    <t>GbPbT/fuels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</si>
  <si>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动物粪便管理</t>
    </r>
  </si>
  <si>
    <t>Global Warming Potential (g CO2e/g pollutant)</t>
  </si>
  <si>
    <t>twenty years</t>
  </si>
  <si>
    <t>one hundred years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</si>
  <si>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水稻种植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</si>
  <si>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农用地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</si>
  <si>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秸秆田间焚烧</t>
    </r>
  </si>
  <si>
    <r>
      <rPr>
        <sz val="10"/>
        <rFont val="宋体"/>
        <family val="3"/>
        <charset val="134"/>
      </rPr>
      <t>土地利用、土地利用变化和林业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</si>
  <si>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林地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</si>
  <si>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农地</t>
    </r>
  </si>
  <si>
    <r>
      <rPr>
        <sz val="10"/>
        <rFont val="Times New Roman"/>
        <family val="1"/>
      </rPr>
      <t>IE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</si>
  <si>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草地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</si>
  <si>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湿地</t>
    </r>
  </si>
  <si>
    <r>
      <rPr>
        <sz val="10"/>
        <rFont val="Times New Roman"/>
        <family val="1"/>
      </rPr>
      <t>NE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</si>
  <si>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建设用地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</si>
  <si>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其他用地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</si>
  <si>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木质林产品</t>
    </r>
  </si>
  <si>
    <r>
      <rPr>
        <sz val="10"/>
        <rFont val="宋体"/>
        <family val="3"/>
        <charset val="134"/>
      </rPr>
      <t>废弃物处理</t>
    </r>
  </si>
  <si>
    <t>F gases</t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</si>
  <si>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填埋处理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</si>
  <si>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生物处理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</si>
  <si>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废水处理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</si>
  <si>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焚烧处理</t>
    </r>
  </si>
  <si>
    <r>
      <rPr>
        <sz val="10"/>
        <rFont val="宋体"/>
        <family val="3"/>
        <charset val="134"/>
      </rPr>
      <t>信息项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</si>
  <si>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国际航空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</si>
  <si>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国际航海</t>
    </r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</si>
  <si>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生物质燃烧</t>
    </r>
  </si>
  <si>
    <t>数据来源：中华人民共和国气候变化第三次两年更新报告</t>
  </si>
  <si>
    <r>
      <rPr>
        <b/>
        <sz val="10.5"/>
        <rFont val="黑体"/>
        <family val="3"/>
      </rPr>
      <t xml:space="preserve">表 </t>
    </r>
    <r>
      <rPr>
        <b/>
        <sz val="10.5"/>
        <rFont val="Times New Roman"/>
        <family val="1"/>
      </rPr>
      <t xml:space="preserve">1-11    2018 </t>
    </r>
    <r>
      <rPr>
        <b/>
        <sz val="10.5"/>
        <rFont val="黑体"/>
        <family val="3"/>
      </rPr>
      <t>年中国含氟气体排放量（万吨）</t>
    </r>
  </si>
  <si>
    <r>
      <rPr>
        <b/>
        <sz val="10"/>
        <rFont val="宋体"/>
        <family val="3"/>
        <charset val="134"/>
      </rPr>
      <t>排放源类型</t>
    </r>
  </si>
  <si>
    <r>
      <rPr>
        <b/>
        <sz val="10"/>
        <rFont val="Times New Roman"/>
        <family val="1"/>
      </rPr>
      <t>HFCs</t>
    </r>
  </si>
  <si>
    <r>
      <rPr>
        <b/>
        <sz val="10"/>
        <rFont val="Times New Roman"/>
        <family val="1"/>
      </rPr>
      <t>PFCs</t>
    </r>
  </si>
  <si>
    <r>
      <rPr>
        <b/>
        <vertAlign val="superscript"/>
        <sz val="10"/>
        <rFont val="Times New Roman"/>
        <family val="1"/>
      </rPr>
      <t>SF</t>
    </r>
    <r>
      <rPr>
        <b/>
        <sz val="6.5"/>
        <rFont val="Times New Roman"/>
        <family val="1"/>
      </rPr>
      <t>6</t>
    </r>
  </si>
  <si>
    <t>HFC-23</t>
  </si>
  <si>
    <t>HFC-227ea</t>
  </si>
  <si>
    <r>
      <rPr>
        <b/>
        <vertAlign val="superscript"/>
        <sz val="10"/>
        <rFont val="Times New Roman"/>
        <family val="1"/>
      </rPr>
      <t>CF</t>
    </r>
    <r>
      <rPr>
        <b/>
        <sz val="6.5"/>
        <rFont val="Times New Roman"/>
        <family val="1"/>
      </rPr>
      <t>4</t>
    </r>
  </si>
  <si>
    <r>
      <rPr>
        <b/>
        <vertAlign val="superscript"/>
        <sz val="10"/>
        <rFont val="Times New Roman"/>
        <family val="1"/>
      </rPr>
      <t>C</t>
    </r>
    <r>
      <rPr>
        <b/>
        <sz val="6.5"/>
        <rFont val="Times New Roman"/>
        <family val="1"/>
      </rPr>
      <t>2</t>
    </r>
    <r>
      <rPr>
        <b/>
        <vertAlign val="superscript"/>
        <sz val="10"/>
        <rFont val="Times New Roman"/>
        <family val="1"/>
      </rPr>
      <t>F</t>
    </r>
    <r>
      <rPr>
        <b/>
        <sz val="6.5"/>
        <rFont val="Times New Roman"/>
        <family val="1"/>
      </rPr>
      <t>6</t>
    </r>
  </si>
  <si>
    <r>
      <rPr>
        <b/>
        <sz val="10"/>
        <rFont val="宋体"/>
        <family val="3"/>
        <charset val="134"/>
      </rPr>
      <t>总排放量</t>
    </r>
  </si>
  <si>
    <r>
      <rPr>
        <b/>
        <sz val="10"/>
        <rFont val="宋体"/>
        <family val="3"/>
        <charset val="134"/>
      </rPr>
      <t>能源活动</t>
    </r>
  </si>
  <si>
    <r>
      <rPr>
        <b/>
        <sz val="10"/>
        <rFont val="宋体"/>
        <family val="3"/>
        <charset val="134"/>
      </rPr>
      <t>工业生产过程</t>
    </r>
  </si>
  <si>
    <r>
      <rPr>
        <sz val="10"/>
        <rFont val="等线"/>
        <family val="1"/>
        <charset val="134"/>
      </rPr>
      <t>—</t>
    </r>
    <r>
      <rPr>
        <sz val="10"/>
        <rFont val="宋体"/>
        <family val="3"/>
        <charset val="134"/>
      </rPr>
      <t>非金属矿物制品生产</t>
    </r>
  </si>
  <si>
    <r>
      <rPr>
        <sz val="10"/>
        <rFont val="Times New Roman"/>
        <family val="1"/>
      </rPr>
      <t>—</t>
    </r>
    <r>
      <rPr>
        <sz val="10"/>
        <rFont val="宋体"/>
        <family val="3"/>
        <charset val="134"/>
      </rPr>
      <t>化学工业生产</t>
    </r>
  </si>
  <si>
    <r>
      <rPr>
        <sz val="10"/>
        <rFont val="Times New Roman"/>
        <family val="1"/>
      </rPr>
      <t>—</t>
    </r>
    <r>
      <rPr>
        <sz val="10"/>
        <rFont val="宋体"/>
        <family val="3"/>
        <charset val="134"/>
      </rPr>
      <t>金属制品生产</t>
    </r>
  </si>
  <si>
    <r>
      <rPr>
        <b/>
        <sz val="10"/>
        <rFont val="Times New Roman"/>
        <family val="1"/>
      </rPr>
      <t xml:space="preserve">3.  </t>
    </r>
    <r>
      <rPr>
        <b/>
        <sz val="10"/>
        <rFont val="宋体"/>
        <family val="3"/>
        <charset val="134"/>
      </rPr>
      <t>农业活动</t>
    </r>
  </si>
  <si>
    <r>
      <rPr>
        <b/>
        <sz val="10"/>
        <rFont val="Times New Roman"/>
        <family val="1"/>
      </rPr>
      <t xml:space="preserve">4.  </t>
    </r>
    <r>
      <rPr>
        <b/>
        <sz val="10"/>
        <rFont val="宋体"/>
        <family val="3"/>
        <charset val="134"/>
      </rPr>
      <t xml:space="preserve">土地利用、土地利用变化和林
</t>
    </r>
    <r>
      <rPr>
        <b/>
        <sz val="10"/>
        <rFont val="宋体"/>
        <family val="3"/>
        <charset val="134"/>
      </rPr>
      <t>业</t>
    </r>
  </si>
  <si>
    <r>
      <rPr>
        <b/>
        <sz val="10"/>
        <rFont val="Times New Roman"/>
        <family val="1"/>
      </rPr>
      <t xml:space="preserve">5.  </t>
    </r>
    <r>
      <rPr>
        <b/>
        <sz val="10"/>
        <rFont val="宋体"/>
        <family val="3"/>
        <charset val="134"/>
      </rPr>
      <t>废弃物处理</t>
    </r>
  </si>
  <si>
    <t>行业</t>
  </si>
  <si>
    <t>Sector</t>
    <phoneticPr fontId="15" type="noConversion"/>
  </si>
  <si>
    <r>
      <rPr>
        <b/>
        <sz val="10"/>
        <color theme="1"/>
        <rFont val="宋体"/>
        <family val="3"/>
        <charset val="134"/>
      </rPr>
      <t>行业</t>
    </r>
    <phoneticPr fontId="15" type="noConversion"/>
  </si>
  <si>
    <r>
      <rPr>
        <sz val="10"/>
        <rFont val="宋体"/>
        <family val="3"/>
        <charset val="134"/>
      </rPr>
      <t>煤炭开采和洗选业</t>
    </r>
  </si>
  <si>
    <r>
      <rPr>
        <sz val="10"/>
        <rFont val="宋体"/>
        <family val="3"/>
        <charset val="134"/>
      </rPr>
      <t>石油、煤炭及其他燃料加工业</t>
    </r>
  </si>
  <si>
    <r>
      <rPr>
        <sz val="10"/>
        <rFont val="宋体"/>
        <family val="3"/>
        <charset val="134"/>
      </rPr>
      <t>化学原料和化学制品制造业</t>
    </r>
  </si>
  <si>
    <r>
      <rPr>
        <sz val="10"/>
        <rFont val="宋体"/>
        <family val="3"/>
        <charset val="134"/>
      </rPr>
      <t>非金属矿物制品业</t>
    </r>
  </si>
  <si>
    <t>农业</t>
  </si>
  <si>
    <r>
      <t>2018</t>
    </r>
    <r>
      <rPr>
        <b/>
        <sz val="11"/>
        <color theme="1"/>
        <rFont val="宋体"/>
        <family val="1"/>
        <charset val="134"/>
      </rPr>
      <t>年中国温室气体排放</t>
    </r>
    <phoneticPr fontId="15" type="noConversion"/>
  </si>
  <si>
    <t>CO2</t>
    <phoneticPr fontId="15" type="noConversion"/>
  </si>
  <si>
    <t>CH4</t>
    <phoneticPr fontId="15" type="noConversion"/>
  </si>
  <si>
    <t>N2O</t>
    <phoneticPr fontId="15" type="noConversion"/>
  </si>
  <si>
    <t>F-gases</t>
    <phoneticPr fontId="15" type="noConversion"/>
  </si>
  <si>
    <r>
      <t>(</t>
    </r>
    <r>
      <rPr>
        <sz val="10"/>
        <color theme="1"/>
        <rFont val="宋体"/>
        <family val="3"/>
        <charset val="134"/>
      </rPr>
      <t>万吨</t>
    </r>
    <r>
      <rPr>
        <sz val="10"/>
        <color theme="1"/>
        <rFont val="Times New Roman"/>
        <family val="1"/>
      </rPr>
      <t>)</t>
    </r>
  </si>
  <si>
    <r>
      <t>(</t>
    </r>
    <r>
      <rPr>
        <sz val="10"/>
        <color theme="1"/>
        <rFont val="宋体"/>
        <family val="3"/>
        <charset val="134"/>
      </rPr>
      <t>万吨</t>
    </r>
    <r>
      <rPr>
        <sz val="10"/>
        <color theme="1"/>
        <rFont val="Times New Roman"/>
        <family val="1"/>
      </rPr>
      <t>CO2e</t>
    </r>
    <r>
      <rPr>
        <sz val="10"/>
        <color theme="1"/>
        <rFont val="宋体"/>
        <family val="3"/>
        <charset val="134"/>
      </rPr>
      <t>）</t>
    </r>
  </si>
  <si>
    <t>对应关系</t>
    <phoneticPr fontId="15" type="noConversion"/>
  </si>
  <si>
    <t>动物肠道发酵+动物粪便管理</t>
    <phoneticPr fontId="15" type="noConversion"/>
  </si>
  <si>
    <t>水稻种植+农用地+秸秆田间焚烧</t>
    <phoneticPr fontId="15" type="noConversion"/>
  </si>
  <si>
    <t>固体燃料逃逸排放</t>
    <phoneticPr fontId="15" type="noConversion"/>
  </si>
  <si>
    <t>油气系统逃逸排放</t>
    <phoneticPr fontId="15" type="noConversion"/>
  </si>
  <si>
    <r>
      <rPr>
        <sz val="10"/>
        <rFont val="Symbol"/>
        <family val="1"/>
      </rPr>
      <t></t>
    </r>
    <r>
      <rPr>
        <sz val="10"/>
        <rFont val="宋体"/>
        <family val="3"/>
        <charset val="134"/>
      </rPr>
      <t>源于燃料和溶剂的非能源产品使用</t>
    </r>
    <phoneticPr fontId="15" type="noConversion"/>
  </si>
  <si>
    <t>源于燃料和溶剂的非能源产品使用</t>
  </si>
  <si>
    <t>化学工业生产</t>
    <phoneticPr fontId="15" type="noConversion"/>
  </si>
  <si>
    <t>非金属矿物制品生产</t>
    <phoneticPr fontId="15" type="noConversion"/>
  </si>
  <si>
    <t>—卤烃和六氟化硫消费</t>
    <phoneticPr fontId="15" type="noConversion"/>
  </si>
  <si>
    <t>温室气体</t>
    <phoneticPr fontId="15" type="noConversion"/>
  </si>
  <si>
    <t>燃气生产和供应业</t>
    <phoneticPr fontId="15" type="noConversion"/>
  </si>
  <si>
    <t>废弃资源综合利用业</t>
    <phoneticPr fontId="15" type="noConversion"/>
  </si>
  <si>
    <t>废弃物处理</t>
    <phoneticPr fontId="15" type="noConversion"/>
  </si>
  <si>
    <t>卤烃和六氟化硫消费</t>
    <phoneticPr fontId="15" type="noConversion"/>
  </si>
  <si>
    <r>
      <rPr>
        <b/>
        <sz val="10"/>
        <color theme="1"/>
        <rFont val="宋体"/>
        <family val="3"/>
        <charset val="134"/>
      </rPr>
      <t>温室气体</t>
    </r>
    <phoneticPr fontId="15" type="noConversion"/>
  </si>
  <si>
    <r>
      <rPr>
        <sz val="10"/>
        <color theme="1"/>
        <rFont val="宋体"/>
        <family val="3"/>
        <charset val="134"/>
      </rPr>
      <t>农、林、牧、渔业</t>
    </r>
    <phoneticPr fontId="15" type="noConversion"/>
  </si>
  <si>
    <r>
      <rPr>
        <sz val="10"/>
        <rFont val="宋体"/>
        <family val="3"/>
        <charset val="134"/>
      </rPr>
      <t>原油</t>
    </r>
    <phoneticPr fontId="15" type="noConversion"/>
  </si>
  <si>
    <r>
      <rPr>
        <sz val="10"/>
        <rFont val="宋体"/>
        <family val="3"/>
        <charset val="134"/>
      </rPr>
      <t>天然气</t>
    </r>
    <phoneticPr fontId="15" type="noConversion"/>
  </si>
  <si>
    <r>
      <rPr>
        <sz val="10"/>
        <rFont val="宋体"/>
        <family val="3"/>
        <charset val="134"/>
      </rPr>
      <t>己二酸</t>
    </r>
    <phoneticPr fontId="15" type="noConversion"/>
  </si>
  <si>
    <r>
      <rPr>
        <sz val="10"/>
        <rFont val="宋体"/>
        <family val="3"/>
        <charset val="134"/>
      </rPr>
      <t>浓硝酸</t>
    </r>
    <phoneticPr fontId="15" type="noConversion"/>
  </si>
  <si>
    <r>
      <rPr>
        <sz val="10"/>
        <rFont val="宋体"/>
        <family val="3"/>
        <charset val="134"/>
      </rPr>
      <t>黑色金属冶炼和压延加工业</t>
    </r>
  </si>
  <si>
    <r>
      <rPr>
        <sz val="10"/>
        <rFont val="宋体"/>
        <family val="3"/>
        <charset val="134"/>
      </rPr>
      <t>有色金属冶炼和压延加工业</t>
    </r>
    <phoneticPr fontId="15" type="noConversion"/>
  </si>
  <si>
    <t>数据来源</t>
    <phoneticPr fontId="15" type="noConversion"/>
  </si>
  <si>
    <t>中石油《世界与中国能源展望2021》</t>
  </si>
  <si>
    <t>加工量与原油产量挂钩</t>
  </si>
  <si>
    <t>中国能源研究会-内部报告</t>
  </si>
  <si>
    <t>工业过程排放因子</t>
    <phoneticPr fontId="15" type="noConversion"/>
  </si>
  <si>
    <t>产品</t>
    <phoneticPr fontId="15" type="noConversion"/>
  </si>
  <si>
    <r>
      <rPr>
        <sz val="10"/>
        <color theme="1"/>
        <rFont val="宋体"/>
        <family val="1"/>
        <charset val="134"/>
      </rPr>
      <t>《中国油气行业甲烷逃逸排放核算与时空特征研究》原油生产，路上低排放技术2.91</t>
    </r>
    <r>
      <rPr>
        <sz val="10"/>
        <color theme="1"/>
        <rFont val="Times New Roman"/>
        <family val="1"/>
      </rPr>
      <t>t/1000m3</t>
    </r>
    <r>
      <rPr>
        <sz val="10"/>
        <color theme="1"/>
        <rFont val="宋体"/>
        <family val="1"/>
        <charset val="134"/>
      </rPr>
      <t>。原油密度0.9</t>
    </r>
    <r>
      <rPr>
        <sz val="10"/>
        <color theme="1"/>
        <rFont val="Times New Roman"/>
        <family val="1"/>
      </rPr>
      <t>t/m</t>
    </r>
    <r>
      <rPr>
        <sz val="10"/>
        <color theme="1"/>
        <rFont val="Times New Roman"/>
        <family val="1"/>
        <charset val="134"/>
      </rPr>
      <t>3;</t>
    </r>
    <phoneticPr fontId="15" type="noConversion"/>
  </si>
  <si>
    <r>
      <t>g CH4/</t>
    </r>
    <r>
      <rPr>
        <sz val="10"/>
        <color theme="1"/>
        <rFont val="宋体"/>
        <family val="1"/>
        <charset val="134"/>
      </rPr>
      <t>吨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原油</t>
    </r>
    <phoneticPr fontId="15" type="noConversion"/>
  </si>
  <si>
    <t>g CH4/吨 原油</t>
  </si>
  <si>
    <r>
      <rPr>
        <sz val="10"/>
        <color theme="1"/>
        <rFont val="宋体"/>
        <family val="1"/>
        <charset val="134"/>
      </rPr>
      <t>《中国油气行业甲烷逃逸排放核算与时空特征研究》天然气生产，路上低排放技术</t>
    </r>
    <r>
      <rPr>
        <sz val="10"/>
        <color theme="1"/>
        <rFont val="Times New Roman"/>
        <family val="1"/>
      </rPr>
      <t>2.54t/</t>
    </r>
    <r>
      <rPr>
        <sz val="10"/>
        <color theme="1"/>
        <rFont val="宋体"/>
        <family val="1"/>
        <charset val="134"/>
      </rPr>
      <t>百万</t>
    </r>
    <r>
      <rPr>
        <sz val="10"/>
        <color theme="1"/>
        <rFont val="Times New Roman"/>
        <family val="1"/>
      </rPr>
      <t>m3</t>
    </r>
    <r>
      <rPr>
        <sz val="10"/>
        <color theme="1"/>
        <rFont val="宋体"/>
        <family val="1"/>
        <charset val="134"/>
      </rPr>
      <t>。</t>
    </r>
    <phoneticPr fontId="15" type="noConversion"/>
  </si>
  <si>
    <r>
      <rPr>
        <sz val="10"/>
        <color theme="1"/>
        <rFont val="Times New Roman"/>
        <family val="1"/>
      </rPr>
      <t>g N2O/</t>
    </r>
    <r>
      <rPr>
        <sz val="10"/>
        <color theme="1"/>
        <rFont val="宋体"/>
        <family val="1"/>
        <charset val="134"/>
      </rPr>
      <t>吨己二酸</t>
    </r>
    <phoneticPr fontId="15" type="noConversion"/>
  </si>
  <si>
    <r>
      <t>g N2O/</t>
    </r>
    <r>
      <rPr>
        <sz val="10"/>
        <color theme="1"/>
        <rFont val="宋体"/>
        <family val="1"/>
        <charset val="134"/>
      </rPr>
      <t>吨硝酸</t>
    </r>
    <phoneticPr fontId="15" type="noConversion"/>
  </si>
  <si>
    <t>省级温室气体排放清单</t>
    <phoneticPr fontId="15" type="noConversion"/>
  </si>
  <si>
    <t>工业产品产量</t>
    <phoneticPr fontId="15" type="noConversion"/>
  </si>
  <si>
    <t>产品过程排放因子</t>
    <phoneticPr fontId="15" type="noConversion"/>
  </si>
  <si>
    <t>指数=产品产量*过程排放因子</t>
    <phoneticPr fontId="15" type="noConversion"/>
  </si>
  <si>
    <t>Multiplier</t>
    <phoneticPr fontId="15" type="noConversion"/>
  </si>
  <si>
    <t>人口增长</t>
    <phoneticPr fontId="15" type="noConversion"/>
  </si>
  <si>
    <t>原煤产量增长</t>
    <phoneticPr fontId="15" type="noConversion"/>
  </si>
  <si>
    <t>原油加工量增长</t>
    <phoneticPr fontId="15" type="noConversion"/>
  </si>
  <si>
    <t>电石产量增长</t>
    <phoneticPr fontId="15" type="noConversion"/>
  </si>
  <si>
    <t>原油+天然气产量加权增长率</t>
    <phoneticPr fontId="15" type="noConversion"/>
  </si>
  <si>
    <t>己二酸+浓硝酸产量加权增长率</t>
    <phoneticPr fontId="15" type="noConversion"/>
  </si>
  <si>
    <r>
      <t>HCFCs</t>
    </r>
    <r>
      <rPr>
        <sz val="10"/>
        <rFont val="宋体"/>
        <family val="1"/>
        <charset val="134"/>
      </rPr>
      <t>产量增长</t>
    </r>
    <phoneticPr fontId="15" type="noConversion"/>
  </si>
  <si>
    <r>
      <rPr>
        <sz val="10"/>
        <rFont val="宋体"/>
        <family val="3"/>
        <charset val="134"/>
      </rPr>
      <t>水泥</t>
    </r>
    <r>
      <rPr>
        <sz val="10"/>
        <rFont val="宋体"/>
        <family val="1"/>
        <charset val="134"/>
      </rPr>
      <t>产量增长</t>
    </r>
    <phoneticPr fontId="15" type="noConversion"/>
  </si>
  <si>
    <r>
      <rPr>
        <sz val="10"/>
        <rFont val="宋体"/>
        <family val="3"/>
        <charset val="134"/>
      </rPr>
      <t>粗钢</t>
    </r>
    <r>
      <rPr>
        <sz val="10"/>
        <rFont val="宋体"/>
        <family val="1"/>
        <charset val="134"/>
      </rPr>
      <t>产量增长</t>
    </r>
    <phoneticPr fontId="15" type="noConversion"/>
  </si>
  <si>
    <r>
      <rPr>
        <sz val="10"/>
        <rFont val="宋体"/>
        <family val="3"/>
        <charset val="134"/>
      </rPr>
      <t>电解铝</t>
    </r>
    <r>
      <rPr>
        <sz val="10"/>
        <rFont val="宋体"/>
        <family val="1"/>
        <charset val="134"/>
      </rPr>
      <t>产量增长</t>
    </r>
    <phoneticPr fontId="15" type="noConversion"/>
  </si>
  <si>
    <t>用电量增长</t>
    <phoneticPr fontId="15" type="noConversion"/>
  </si>
  <si>
    <t>粗钢产量增长</t>
    <phoneticPr fontId="15" type="noConversion"/>
  </si>
  <si>
    <t>建筑业</t>
    <phoneticPr fontId="15" type="noConversion"/>
  </si>
  <si>
    <t>行业</t>
    <phoneticPr fontId="15" type="noConversion"/>
  </si>
  <si>
    <t>熟料</t>
    <phoneticPr fontId="15" type="noConversion"/>
  </si>
  <si>
    <t>agriculture and forestry 01T03</t>
    <phoneticPr fontId="15" type="noConversion"/>
  </si>
  <si>
    <t>温室气体</t>
  </si>
  <si>
    <t>产品产量</t>
  </si>
  <si>
    <t>单位</t>
  </si>
  <si>
    <t>数据来源</t>
  </si>
  <si>
    <t>CH4+N2O</t>
  </si>
  <si>
    <t>人口</t>
  </si>
  <si>
    <t>亿人</t>
  </si>
  <si>
    <t>WR</t>
  </si>
  <si>
    <t>原煤</t>
  </si>
  <si>
    <t>亿吨</t>
  </si>
  <si>
    <t>原油</t>
  </si>
  <si>
    <t>天然气</t>
  </si>
  <si>
    <t>亿立方米</t>
  </si>
  <si>
    <t>电石</t>
  </si>
  <si>
    <t>拍数</t>
  </si>
  <si>
    <t>己二酸</t>
  </si>
  <si>
    <t>浓硝酸</t>
  </si>
  <si>
    <t>HCFCs</t>
  </si>
  <si>
    <t>CO2+CH4</t>
  </si>
  <si>
    <t>用电量</t>
  </si>
  <si>
    <t>亿千瓦时</t>
  </si>
  <si>
    <t>CO2+CH4+N2O</t>
  </si>
  <si>
    <t>Industry</t>
  </si>
  <si>
    <t>Gas</t>
  </si>
  <si>
    <t>refined petroluem and coke 19</t>
  </si>
  <si>
    <t>Original EPA Data (mmt CO2e AR5)</t>
  </si>
  <si>
    <t>Data From:US 4.0/BPE/US specific multipliers(when country selector=China)</t>
    <phoneticPr fontId="15" type="noConversion"/>
  </si>
  <si>
    <t>China Data Forecasted by 国家第三次两年气候更新报告  (mmt CO2e AR5)</t>
    <phoneticPr fontId="15" type="noConversion"/>
  </si>
  <si>
    <t>仪器仪表制造业</t>
    <phoneticPr fontId="15" type="noConversion"/>
  </si>
  <si>
    <t>Data Sources</t>
    <phoneticPr fontId="15" type="noConversion"/>
  </si>
  <si>
    <t>us 4.0/BPE, Country=China</t>
    <phoneticPr fontId="15" type="noConversion"/>
  </si>
  <si>
    <t>区域</t>
    <phoneticPr fontId="15" type="noConversion"/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</si>
  <si>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</si>
  <si>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</si>
  <si>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</si>
  <si>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</si>
  <si>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</si>
  <si>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</si>
  <si>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</si>
  <si>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</si>
  <si>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</si>
  <si>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</si>
  <si>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</si>
  <si>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</si>
  <si>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</si>
  <si>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</si>
  <si>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</si>
  <si>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</si>
  <si>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</si>
  <si>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</si>
  <si>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</si>
  <si>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</si>
  <si>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</si>
  <si>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</si>
  <si>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</si>
  <si>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</si>
  <si>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</si>
  <si>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全国</t>
  </si>
  <si>
    <t>全国</t>
    <phoneticPr fontId="15" type="noConversion"/>
  </si>
  <si>
    <t>北京</t>
  </si>
  <si>
    <t>北京</t>
    <phoneticPr fontId="15" type="noConversion"/>
  </si>
  <si>
    <t>天津</t>
  </si>
  <si>
    <t>天津</t>
    <phoneticPr fontId="15" type="noConversion"/>
  </si>
  <si>
    <t>河北</t>
  </si>
  <si>
    <t>河北</t>
    <phoneticPr fontId="15" type="noConversion"/>
  </si>
  <si>
    <t>山西</t>
  </si>
  <si>
    <t>山西</t>
    <phoneticPr fontId="15" type="noConversion"/>
  </si>
  <si>
    <t>辽宁</t>
  </si>
  <si>
    <t>辽宁</t>
    <phoneticPr fontId="15" type="noConversion"/>
  </si>
  <si>
    <t>吉林</t>
  </si>
  <si>
    <t>吉林</t>
    <phoneticPr fontId="15" type="noConversion"/>
  </si>
  <si>
    <t>黑龙江</t>
  </si>
  <si>
    <t>黑龙江</t>
    <phoneticPr fontId="15" type="noConversion"/>
  </si>
  <si>
    <t>上海</t>
  </si>
  <si>
    <t>上海</t>
    <phoneticPr fontId="15" type="noConversion"/>
  </si>
  <si>
    <t>江苏</t>
  </si>
  <si>
    <t>江苏</t>
    <phoneticPr fontId="15" type="noConversion"/>
  </si>
  <si>
    <t>浙江</t>
  </si>
  <si>
    <t>浙江</t>
    <phoneticPr fontId="15" type="noConversion"/>
  </si>
  <si>
    <t>安徽</t>
  </si>
  <si>
    <t>安徽</t>
    <phoneticPr fontId="15" type="noConversion"/>
  </si>
  <si>
    <t>福建</t>
  </si>
  <si>
    <t>福建</t>
    <phoneticPr fontId="15" type="noConversion"/>
  </si>
  <si>
    <t>江西</t>
  </si>
  <si>
    <t>江西</t>
    <phoneticPr fontId="15" type="noConversion"/>
  </si>
  <si>
    <t>山东</t>
  </si>
  <si>
    <t>山东</t>
    <phoneticPr fontId="15" type="noConversion"/>
  </si>
  <si>
    <t>河南</t>
  </si>
  <si>
    <t>河南</t>
    <phoneticPr fontId="15" type="noConversion"/>
  </si>
  <si>
    <t>湖北</t>
  </si>
  <si>
    <t>湖北</t>
    <phoneticPr fontId="15" type="noConversion"/>
  </si>
  <si>
    <t>湖南</t>
  </si>
  <si>
    <t>湖南</t>
    <phoneticPr fontId="15" type="noConversion"/>
  </si>
  <si>
    <t>广东</t>
  </si>
  <si>
    <t>广东</t>
    <phoneticPr fontId="15" type="noConversion"/>
  </si>
  <si>
    <t>广西</t>
  </si>
  <si>
    <t>广西</t>
    <phoneticPr fontId="15" type="noConversion"/>
  </si>
  <si>
    <t>海南</t>
  </si>
  <si>
    <t>海南</t>
    <phoneticPr fontId="15" type="noConversion"/>
  </si>
  <si>
    <t>重庆</t>
  </si>
  <si>
    <t>重庆</t>
    <phoneticPr fontId="15" type="noConversion"/>
  </si>
  <si>
    <t>四川</t>
  </si>
  <si>
    <t>四川</t>
    <phoneticPr fontId="15" type="noConversion"/>
  </si>
  <si>
    <t>贵州</t>
  </si>
  <si>
    <t>贵州</t>
    <phoneticPr fontId="15" type="noConversion"/>
  </si>
  <si>
    <t>云南</t>
  </si>
  <si>
    <t>云南</t>
    <phoneticPr fontId="15" type="noConversion"/>
  </si>
  <si>
    <t>西藏</t>
  </si>
  <si>
    <t>西藏</t>
    <phoneticPr fontId="15" type="noConversion"/>
  </si>
  <si>
    <t>陕西</t>
  </si>
  <si>
    <t>陕西</t>
    <phoneticPr fontId="15" type="noConversion"/>
  </si>
  <si>
    <t>甘肃</t>
  </si>
  <si>
    <t>甘肃</t>
    <phoneticPr fontId="15" type="noConversion"/>
  </si>
  <si>
    <t>青海</t>
  </si>
  <si>
    <t>青海</t>
    <phoneticPr fontId="15" type="noConversion"/>
  </si>
  <si>
    <t>宁夏</t>
  </si>
  <si>
    <t>宁夏</t>
    <phoneticPr fontId="15" type="noConversion"/>
  </si>
  <si>
    <t>新疆</t>
  </si>
  <si>
    <t>新疆</t>
    <phoneticPr fontId="15" type="noConversion"/>
  </si>
  <si>
    <t>Subnational Selector</t>
    <phoneticPr fontId="15" type="noConversion"/>
  </si>
  <si>
    <t>Code</t>
    <phoneticPr fontId="16" type="noConversion"/>
  </si>
  <si>
    <t>地区名称</t>
    <phoneticPr fontId="16" type="noConversion"/>
  </si>
  <si>
    <t>地区全称</t>
    <phoneticPr fontId="16" type="noConversion"/>
  </si>
  <si>
    <t>地区简称</t>
    <phoneticPr fontId="16" type="noConversion"/>
  </si>
  <si>
    <t>Name</t>
    <phoneticPr fontId="16" type="noConversion"/>
  </si>
  <si>
    <t>缩写</t>
    <phoneticPr fontId="16" type="noConversion"/>
  </si>
  <si>
    <t>00</t>
    <phoneticPr fontId="16" type="noConversion"/>
  </si>
  <si>
    <t>全国 National</t>
    <phoneticPr fontId="16" type="noConversion"/>
  </si>
  <si>
    <t>National</t>
  </si>
  <si>
    <t>CN</t>
  </si>
  <si>
    <t>北京市 Beijing</t>
  </si>
  <si>
    <t>北京市</t>
  </si>
  <si>
    <t>北京</t>
    <phoneticPr fontId="16" type="noConversion"/>
  </si>
  <si>
    <t>Beijing</t>
  </si>
  <si>
    <t>BJ</t>
  </si>
  <si>
    <t>天津市 Tianjin</t>
  </si>
  <si>
    <t>天津市</t>
  </si>
  <si>
    <t>天津</t>
    <phoneticPr fontId="16" type="noConversion"/>
  </si>
  <si>
    <t>Tianjin</t>
  </si>
  <si>
    <t>TJ</t>
  </si>
  <si>
    <t>河北省 Hebei</t>
  </si>
  <si>
    <t>河北省</t>
  </si>
  <si>
    <t>河北</t>
    <phoneticPr fontId="16" type="noConversion"/>
  </si>
  <si>
    <t>Hebei</t>
  </si>
  <si>
    <t>HE</t>
  </si>
  <si>
    <t>山西省 Shanxi</t>
  </si>
  <si>
    <t>山西省</t>
  </si>
  <si>
    <t>山西</t>
    <phoneticPr fontId="16" type="noConversion"/>
  </si>
  <si>
    <t>Shanxi</t>
  </si>
  <si>
    <t>SX</t>
  </si>
  <si>
    <t>内蒙古自治区 Inner Mongolia</t>
  </si>
  <si>
    <t>内蒙古自治区</t>
  </si>
  <si>
    <t>内蒙古</t>
    <phoneticPr fontId="16" type="noConversion"/>
  </si>
  <si>
    <t>Inner Mongolia</t>
  </si>
  <si>
    <t>NM</t>
  </si>
  <si>
    <t>辽宁省 Liaoning</t>
  </si>
  <si>
    <t>辽宁省</t>
  </si>
  <si>
    <t>辽宁</t>
    <phoneticPr fontId="16" type="noConversion"/>
  </si>
  <si>
    <t>Liaoning</t>
  </si>
  <si>
    <t>LN</t>
  </si>
  <si>
    <t>吉林省 Jilin</t>
  </si>
  <si>
    <t>吉林省</t>
  </si>
  <si>
    <t>吉林</t>
    <phoneticPr fontId="16" type="noConversion"/>
  </si>
  <si>
    <t>Jilin</t>
  </si>
  <si>
    <t>JL</t>
  </si>
  <si>
    <t>黑龙江省 Heilongjiang</t>
  </si>
  <si>
    <t>黑龙江省</t>
  </si>
  <si>
    <t>黑龙江</t>
    <phoneticPr fontId="16" type="noConversion"/>
  </si>
  <si>
    <t>Heilongjiang</t>
  </si>
  <si>
    <t>HL</t>
  </si>
  <si>
    <t>上海市 Shanghai</t>
  </si>
  <si>
    <t>上海市</t>
  </si>
  <si>
    <t>上海</t>
    <phoneticPr fontId="16" type="noConversion"/>
  </si>
  <si>
    <t>Shanghai</t>
  </si>
  <si>
    <t>SH</t>
  </si>
  <si>
    <t>江苏省 Jiangsu</t>
    <phoneticPr fontId="16" type="noConversion"/>
  </si>
  <si>
    <t>江苏省</t>
  </si>
  <si>
    <t>江苏</t>
    <phoneticPr fontId="16" type="noConversion"/>
  </si>
  <si>
    <t>Jiangsu</t>
  </si>
  <si>
    <t>JS</t>
  </si>
  <si>
    <t>浙江省 Zhejiang</t>
  </si>
  <si>
    <t>浙江省</t>
  </si>
  <si>
    <t>浙江</t>
    <phoneticPr fontId="16" type="noConversion"/>
  </si>
  <si>
    <t>Zhejiang</t>
  </si>
  <si>
    <t>ZJ</t>
  </si>
  <si>
    <t>安徽省 Anhui</t>
  </si>
  <si>
    <t>安徽省</t>
  </si>
  <si>
    <t>安徽</t>
    <phoneticPr fontId="16" type="noConversion"/>
  </si>
  <si>
    <t>Anhui</t>
  </si>
  <si>
    <t>AH</t>
  </si>
  <si>
    <t>福建省 Fujian</t>
  </si>
  <si>
    <t>福建省</t>
  </si>
  <si>
    <t>福建</t>
    <phoneticPr fontId="16" type="noConversion"/>
  </si>
  <si>
    <t>Fujian</t>
  </si>
  <si>
    <t>FJ</t>
  </si>
  <si>
    <t>江西省 Jiangxi</t>
  </si>
  <si>
    <t>江西省</t>
  </si>
  <si>
    <t>江西</t>
    <phoneticPr fontId="16" type="noConversion"/>
  </si>
  <si>
    <t>Jiangxi</t>
  </si>
  <si>
    <t>JX</t>
  </si>
  <si>
    <t>山东省 Shandong</t>
  </si>
  <si>
    <t>山东省</t>
  </si>
  <si>
    <t>山东</t>
    <phoneticPr fontId="16" type="noConversion"/>
  </si>
  <si>
    <t>Shandong</t>
  </si>
  <si>
    <t>SD</t>
  </si>
  <si>
    <t>河南省 Henan</t>
  </si>
  <si>
    <t>河南省</t>
  </si>
  <si>
    <t>河南</t>
    <phoneticPr fontId="16" type="noConversion"/>
  </si>
  <si>
    <t>Henan</t>
  </si>
  <si>
    <t>HA</t>
  </si>
  <si>
    <t>湖北省 Hubei</t>
  </si>
  <si>
    <t>湖北省</t>
  </si>
  <si>
    <t>湖北</t>
    <phoneticPr fontId="16" type="noConversion"/>
  </si>
  <si>
    <t>Hubei</t>
  </si>
  <si>
    <t>HB</t>
  </si>
  <si>
    <t>湖南省 Hunan</t>
  </si>
  <si>
    <t>湖南省</t>
  </si>
  <si>
    <t>湖南</t>
    <phoneticPr fontId="16" type="noConversion"/>
  </si>
  <si>
    <t>Hunan</t>
  </si>
  <si>
    <t>HN</t>
  </si>
  <si>
    <t>广东省 Guangdong</t>
  </si>
  <si>
    <t>广东省</t>
  </si>
  <si>
    <t>广东</t>
    <phoneticPr fontId="16" type="noConversion"/>
  </si>
  <si>
    <t>Guangdong</t>
  </si>
  <si>
    <t>GD</t>
  </si>
  <si>
    <t>广西壮族自治区 Guangxi</t>
  </si>
  <si>
    <t>广西壮族自治区</t>
  </si>
  <si>
    <t>广西</t>
    <phoneticPr fontId="16" type="noConversion"/>
  </si>
  <si>
    <t>Guangxi</t>
  </si>
  <si>
    <t>GX</t>
  </si>
  <si>
    <t>海南省 Hainan</t>
  </si>
  <si>
    <t>海南省</t>
  </si>
  <si>
    <t>海南</t>
    <phoneticPr fontId="16" type="noConversion"/>
  </si>
  <si>
    <t>Hainan</t>
  </si>
  <si>
    <t>HI</t>
  </si>
  <si>
    <t>重庆市 Chongqing</t>
  </si>
  <si>
    <t>重庆市</t>
  </si>
  <si>
    <t>重庆</t>
    <phoneticPr fontId="16" type="noConversion"/>
  </si>
  <si>
    <t>Chongqing</t>
  </si>
  <si>
    <t>CQ</t>
  </si>
  <si>
    <t>四川省 Sichuan</t>
  </si>
  <si>
    <t>四川省</t>
  </si>
  <si>
    <t>四川</t>
    <phoneticPr fontId="16" type="noConversion"/>
  </si>
  <si>
    <t>Sichuan</t>
  </si>
  <si>
    <t>SC</t>
  </si>
  <si>
    <t>贵州省 Guizhou</t>
  </si>
  <si>
    <t>贵州省</t>
  </si>
  <si>
    <t>贵州</t>
    <phoneticPr fontId="16" type="noConversion"/>
  </si>
  <si>
    <t>Guizhou</t>
  </si>
  <si>
    <t>GZ</t>
  </si>
  <si>
    <t>云南省 Yunnan</t>
  </si>
  <si>
    <t>云南省</t>
  </si>
  <si>
    <t>云南</t>
    <phoneticPr fontId="16" type="noConversion"/>
  </si>
  <si>
    <t>Yunnan</t>
  </si>
  <si>
    <t>YN</t>
  </si>
  <si>
    <t>西藏自治区 Tibet</t>
  </si>
  <si>
    <t>西藏自治区</t>
  </si>
  <si>
    <t>西藏</t>
    <phoneticPr fontId="16" type="noConversion"/>
  </si>
  <si>
    <t>Tibet</t>
  </si>
  <si>
    <t>XZ</t>
  </si>
  <si>
    <t>陕西省 Shaanxi</t>
  </si>
  <si>
    <t>陕西省</t>
  </si>
  <si>
    <t>陕西</t>
    <phoneticPr fontId="16" type="noConversion"/>
  </si>
  <si>
    <t>Shaanxi</t>
  </si>
  <si>
    <t>SN</t>
  </si>
  <si>
    <t>甘肃省 Gansu</t>
  </si>
  <si>
    <t>甘肃省</t>
  </si>
  <si>
    <t>甘肃</t>
    <phoneticPr fontId="16" type="noConversion"/>
  </si>
  <si>
    <t>Gansu</t>
  </si>
  <si>
    <t>GS</t>
  </si>
  <si>
    <t>青海省 Qinghai</t>
  </si>
  <si>
    <t>青海省</t>
  </si>
  <si>
    <t>青海</t>
    <phoneticPr fontId="16" type="noConversion"/>
  </si>
  <si>
    <t>Qinghai</t>
  </si>
  <si>
    <t>QH</t>
  </si>
  <si>
    <t>宁夏回族自治区 Ningxia</t>
  </si>
  <si>
    <t>宁夏回族自治区</t>
  </si>
  <si>
    <t>宁夏</t>
    <phoneticPr fontId="16" type="noConversion"/>
  </si>
  <si>
    <t>Ningxia</t>
  </si>
  <si>
    <t>NX</t>
  </si>
  <si>
    <t>新疆维吾尔自治区 Xijiang</t>
  </si>
  <si>
    <t>新疆维吾尔自治区</t>
  </si>
  <si>
    <t>新疆</t>
    <phoneticPr fontId="16" type="noConversion"/>
  </si>
  <si>
    <t>Xijiang</t>
  </si>
  <si>
    <t>XJ</t>
  </si>
  <si>
    <t>EPS 行业</t>
    <phoneticPr fontId="15" type="noConversion"/>
  </si>
  <si>
    <t>Subnational multipliers are each Subnational Industrial Value added divide national corresponding Industrial Value added.</t>
    <phoneticPr fontId="15" type="noConversion"/>
  </si>
  <si>
    <t>农业</t>
    <phoneticPr fontId="15" type="noConversion"/>
  </si>
  <si>
    <t>内蒙古</t>
  </si>
  <si>
    <t>内蒙古</t>
    <phoneticPr fontId="15" type="noConversion"/>
  </si>
  <si>
    <t>煤炭采选产品</t>
    <phoneticPr fontId="15" type="noConversion"/>
  </si>
  <si>
    <t>石油、炼焦产品和核燃料加工品</t>
    <phoneticPr fontId="15" type="noConversion"/>
  </si>
  <si>
    <t>化学产品</t>
    <phoneticPr fontId="15" type="noConversion"/>
  </si>
  <si>
    <t>非金属矿物制品</t>
    <phoneticPr fontId="15" type="noConversion"/>
  </si>
  <si>
    <t>燃气生产和供应</t>
    <phoneticPr fontId="15" type="noConversion"/>
  </si>
  <si>
    <t>部分行业增加值拆分系数</t>
    <phoneticPr fontId="15" type="noConversion"/>
  </si>
  <si>
    <t>指标</t>
  </si>
  <si>
    <t>指标</t>
    <phoneticPr fontId="15" type="noConversion"/>
  </si>
  <si>
    <t>其他制造业</t>
    <phoneticPr fontId="15" type="noConversion"/>
  </si>
  <si>
    <t>数值</t>
    <phoneticPr fontId="15" type="noConversion"/>
  </si>
  <si>
    <t>一级行业</t>
    <phoneticPr fontId="15" type="noConversion"/>
  </si>
  <si>
    <t>二级行业</t>
    <phoneticPr fontId="15" type="noConversion"/>
  </si>
  <si>
    <t>金属冶炼和压延加工品</t>
    <phoneticPr fontId="15" type="noConversion"/>
  </si>
  <si>
    <t>比例</t>
    <phoneticPr fontId="15" type="noConversion"/>
  </si>
  <si>
    <t>其他制造产品和废品废料</t>
    <phoneticPr fontId="15" type="noConversion"/>
  </si>
  <si>
    <t>地区</t>
  </si>
  <si>
    <t>值</t>
  </si>
  <si>
    <t>资产总计（亿元）</t>
  </si>
  <si>
    <t>营业利润（亿元）</t>
  </si>
  <si>
    <t>利润总额（亿元）</t>
  </si>
  <si>
    <t>资产总计（亿元）</t>
    <phoneticPr fontId="15" type="noConversion"/>
  </si>
  <si>
    <t>1-B-38、1-B-39、1-B-48、1-B-49</t>
  </si>
  <si>
    <t>焦炭</t>
    <phoneticPr fontId="15" type="noConversion"/>
  </si>
  <si>
    <t>平板玻璃</t>
    <phoneticPr fontId="15" type="noConversion"/>
  </si>
  <si>
    <t>生铁</t>
    <phoneticPr fontId="15" type="noConversion"/>
  </si>
  <si>
    <t>粗钢</t>
    <phoneticPr fontId="15" type="noConversion"/>
  </si>
  <si>
    <t>全国及分省有色金属产量</t>
    <phoneticPr fontId="15" type="noConversion"/>
  </si>
  <si>
    <t>中国有色金属工业年鉴(2019）</t>
    <phoneticPr fontId="15" type="noConversion"/>
  </si>
  <si>
    <t>电解铝-一次冶炼</t>
  </si>
  <si>
    <t>电解铝-再生生产</t>
    <phoneticPr fontId="15" type="noConversion"/>
  </si>
  <si>
    <t>锡</t>
    <phoneticPr fontId="15" type="noConversion"/>
  </si>
  <si>
    <t>锑</t>
    <phoneticPr fontId="15" type="noConversion"/>
  </si>
  <si>
    <t>镍</t>
    <phoneticPr fontId="15" type="noConversion"/>
  </si>
  <si>
    <t>镁</t>
    <phoneticPr fontId="15" type="noConversion"/>
  </si>
  <si>
    <t>全国及分省啤酒、布、焦炭、硫酸、乙烯、水泥、平板玻璃、生铁和粗钢产量</t>
    <phoneticPr fontId="15" type="noConversion"/>
  </si>
  <si>
    <t>中国统计年鉴2019</t>
    <phoneticPr fontId="15" type="noConversion"/>
  </si>
  <si>
    <t>其他产品产量</t>
    <phoneticPr fontId="15" type="noConversion"/>
  </si>
  <si>
    <t>省级统计年鉴</t>
    <phoneticPr fontId="15" type="noConversion"/>
  </si>
  <si>
    <t>折kg产量</t>
    <phoneticPr fontId="15" type="noConversion"/>
  </si>
  <si>
    <t>工艺折算系数</t>
    <phoneticPr fontId="15" type="noConversion"/>
  </si>
  <si>
    <t>refined petroleum and coke 19</t>
    <phoneticPr fontId="15" type="noConversion"/>
  </si>
  <si>
    <t>SUBNATIONAL MULTIPLIERS</t>
    <phoneticPr fontId="15" type="noConversion"/>
  </si>
  <si>
    <t>NATIONAL MULTIPLIERS</t>
    <phoneticPr fontId="15" type="noConversion"/>
  </si>
  <si>
    <t>27 行业</t>
    <phoneticPr fontId="15" type="noConversion"/>
  </si>
  <si>
    <t>34 行业</t>
    <phoneticPr fontId="15" type="noConversion"/>
  </si>
  <si>
    <t>拆分系数</t>
    <phoneticPr fontId="15" type="noConversion"/>
  </si>
  <si>
    <t>拆分指标</t>
    <phoneticPr fontId="15" type="noConversion"/>
  </si>
  <si>
    <t>分行业增加值拆分</t>
    <phoneticPr fontId="16" type="noConversion"/>
  </si>
  <si>
    <t>分行业增加值增长率(相对于2018年)</t>
    <phoneticPr fontId="16" type="noConversion"/>
  </si>
  <si>
    <t>agriculture and forestry 01T03</t>
    <phoneticPr fontId="16" type="noConversion"/>
  </si>
  <si>
    <t>construction 41T43</t>
    <phoneticPr fontId="16" type="noConversion"/>
  </si>
  <si>
    <t>中国经济普查年鉴2018</t>
    <phoneticPr fontId="15" type="noConversion"/>
  </si>
  <si>
    <t>1-B-16</t>
    <phoneticPr fontId="15" type="noConversion"/>
  </si>
  <si>
    <t>1-B-17</t>
    <phoneticPr fontId="15" type="noConversion"/>
  </si>
  <si>
    <t>1-B-18</t>
  </si>
  <si>
    <t>1-B-33</t>
    <phoneticPr fontId="15" type="noConversion"/>
  </si>
  <si>
    <t>1-B-34</t>
  </si>
  <si>
    <t>1-B-35</t>
  </si>
  <si>
    <t>1-B-36</t>
  </si>
  <si>
    <t>1-B-43</t>
    <phoneticPr fontId="15" type="noConversion"/>
  </si>
  <si>
    <t>1-B-44</t>
    <phoneticPr fontId="15" type="noConversion"/>
  </si>
  <si>
    <t>1-B-48</t>
    <phoneticPr fontId="15" type="noConversion"/>
  </si>
  <si>
    <t>1-B-49</t>
    <phoneticPr fontId="15" type="noConversion"/>
  </si>
  <si>
    <t>中国经济普查年鉴-二产业卷(上)-第一篇 工业企业生产经营及财务状况篇-B.地区部分</t>
    <phoneticPr fontId="15" type="noConversion"/>
  </si>
  <si>
    <t>非金属矿采选业</t>
    <phoneticPr fontId="15" type="noConversion"/>
  </si>
  <si>
    <t>开采专业及辅助性活动</t>
    <phoneticPr fontId="15" type="noConversion"/>
  </si>
  <si>
    <t>其他采矿业</t>
    <phoneticPr fontId="15" type="noConversion"/>
  </si>
  <si>
    <t>医药制造业</t>
    <phoneticPr fontId="15" type="noConversion"/>
  </si>
  <si>
    <t>化学纤维制造业</t>
    <phoneticPr fontId="15" type="noConversion"/>
  </si>
  <si>
    <t>橡胶和塑料制品业</t>
    <phoneticPr fontId="15" type="noConversion"/>
  </si>
  <si>
    <t>汽车制造业</t>
    <phoneticPr fontId="15" type="noConversion"/>
  </si>
  <si>
    <t>黑色金属冶炼和压延加工业</t>
    <phoneticPr fontId="15" type="noConversion"/>
  </si>
  <si>
    <t>有色金属冶炼和压延加工业</t>
    <phoneticPr fontId="15" type="noConversion"/>
  </si>
  <si>
    <t>1-B-38</t>
    <phoneticPr fontId="15" type="noConversion"/>
  </si>
  <si>
    <t>1-B-39</t>
  </si>
  <si>
    <t>数据来源：中华人民共和国气候变化第三次两年更新报告</t>
    <phoneticPr fontId="15" type="noConversion"/>
  </si>
  <si>
    <t>Ministry of Ecology and Environment, PRC 中华人民共和国生态环境部</t>
    <phoneticPr fontId="15" type="noConversion"/>
  </si>
  <si>
    <t>The People's Republic of China Third Biennial Update Report on Climate Change</t>
  </si>
  <si>
    <t>中华人民共和国气候变化第三次两年更新报告</t>
    <phoneticPr fontId="15" type="noConversion"/>
  </si>
  <si>
    <t>Table 1-10, 1-11</t>
    <phoneticPr fontId="15" type="noConversion"/>
  </si>
  <si>
    <t>The major products production in China for predicting GHGs Process Emissions</t>
    <phoneticPr fontId="15" type="noConversion"/>
  </si>
  <si>
    <t>中石化《中国能源展望2060》</t>
    <phoneticPr fontId="15" type="noConversion"/>
  </si>
  <si>
    <r>
      <rPr>
        <b/>
        <sz val="11"/>
        <color theme="1"/>
        <rFont val="等线"/>
        <family val="3"/>
        <charset val="134"/>
        <scheme val="minor"/>
      </rPr>
      <t>For Coal</t>
    </r>
    <r>
      <rPr>
        <sz val="11"/>
        <color theme="1"/>
        <rFont val="等线"/>
        <family val="2"/>
        <scheme val="minor"/>
      </rPr>
      <t>：Sinopec 中石化</t>
    </r>
    <phoneticPr fontId="15" type="noConversion"/>
  </si>
  <si>
    <t>https://www.cpnn.com.cn/news/baogao2023/202401/W020240105322424121296.pdf</t>
    <phoneticPr fontId="15" type="noConversion"/>
  </si>
  <si>
    <t>中石油《世界与中国能源展望2021》</t>
    <phoneticPr fontId="15" type="noConversion"/>
  </si>
  <si>
    <r>
      <t>For Crude Oil and Natural Gas：</t>
    </r>
    <r>
      <rPr>
        <sz val="11"/>
        <color theme="1"/>
        <rFont val="等线"/>
        <family val="3"/>
        <charset val="134"/>
        <scheme val="minor"/>
      </rPr>
      <t>China National Petroleum Corporation 中石油</t>
    </r>
    <phoneticPr fontId="15" type="noConversion"/>
  </si>
  <si>
    <t>China Energy Outlook 2060 (2024 Edition) 中国能源展望2060</t>
    <phoneticPr fontId="15" type="noConversion"/>
  </si>
  <si>
    <t>Energy Outlook for the World and China in 2060 2060年中国与世界能源展望</t>
    <phoneticPr fontId="15" type="noConversion"/>
  </si>
  <si>
    <t>https://www.sohu.com/a/514937234_121015326</t>
    <phoneticPr fontId="15" type="noConversion"/>
  </si>
  <si>
    <r>
      <t xml:space="preserve">For Chemcals products and others: </t>
    </r>
    <r>
      <rPr>
        <sz val="11"/>
        <color theme="1"/>
        <rFont val="等线"/>
        <family val="3"/>
        <charset val="134"/>
        <scheme val="minor"/>
      </rPr>
      <t>CHINA ENERGY RESEARCH SOCIETY</t>
    </r>
    <r>
      <rPr>
        <b/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中国能源研究会</t>
    </r>
    <phoneticPr fontId="15" type="noConversion"/>
  </si>
  <si>
    <t>Analysis of Low-Carbon Development Goals and Pathways for China's Industrial Sector under Carbon Neutrality Targets</t>
    <phoneticPr fontId="15" type="noConversion"/>
  </si>
  <si>
    <t>碳中和目标下中国工业部门低碳发展目标和路径分析</t>
    <phoneticPr fontId="15" type="noConversion"/>
  </si>
  <si>
    <t>Provincial Value Added by Industry Used to Allocate GHGs Process Emissions to Provinces</t>
    <phoneticPr fontId="15" type="noConversion"/>
  </si>
  <si>
    <t>and Calculate Provincial Non-GHGs Process Emissions Growth Rate</t>
    <phoneticPr fontId="15" type="noConversion"/>
  </si>
  <si>
    <r>
      <t>Historical：</t>
    </r>
    <r>
      <rPr>
        <sz val="11"/>
        <color theme="1"/>
        <rFont val="等线"/>
        <family val="3"/>
        <charset val="134"/>
        <scheme val="minor"/>
      </rPr>
      <t>National Bureau of Statistics of China</t>
    </r>
    <phoneticPr fontId="15" type="noConversion"/>
  </si>
  <si>
    <t>https://www.stats.gov.cn/</t>
    <phoneticPr fontId="15" type="noConversion"/>
  </si>
  <si>
    <r>
      <t>Projections：</t>
    </r>
    <r>
      <rPr>
        <sz val="11"/>
        <color theme="1"/>
        <rFont val="等线"/>
        <family val="3"/>
        <charset val="134"/>
        <scheme val="minor"/>
      </rPr>
      <t>Smart-Trans</t>
    </r>
    <phoneticPr fontId="15" type="noConversion"/>
  </si>
  <si>
    <t>Process Emission factors for Non-CO2 by product and technology</t>
    <phoneticPr fontId="16" type="noConversion"/>
  </si>
  <si>
    <t>中国环境科学学会 Chinese Society For Environmental Sciences</t>
    <phoneticPr fontId="16" type="noConversion"/>
  </si>
  <si>
    <t>城市大气污染源排放清单编制技术指南</t>
    <phoneticPr fontId="16" type="noConversion"/>
  </si>
  <si>
    <t>Technical guideline on city-level air pollutant emission inventory development</t>
    <phoneticPr fontId="16" type="noConversion"/>
  </si>
  <si>
    <t>Page 39, table D.1</t>
    <phoneticPr fontId="16" type="noConversion"/>
  </si>
  <si>
    <t>https://www.chinacses.org/xw/gsgg/202308/W020230822432828039219.pdf</t>
    <phoneticPr fontId="15" type="noConversion"/>
  </si>
  <si>
    <t>Provincial Industrial Asset Used to Allocate Value Added</t>
    <phoneticPr fontId="15" type="noConversion"/>
  </si>
  <si>
    <t>China Economic Census Yearbook 2018</t>
    <phoneticPr fontId="15" type="noConversion"/>
  </si>
  <si>
    <t>China Economic Census Yearbook 2018 中国经济普查年鉴2018</t>
    <phoneticPr fontId="15" type="noConversion"/>
  </si>
  <si>
    <t>Table 1-B-1 to 1-B-49</t>
    <phoneticPr fontId="15" type="noConversion"/>
  </si>
  <si>
    <t>https://www.stats.gov.cn/sj/pcsj/jjpc/4jp/indexch.htm</t>
    <phoneticPr fontId="15" type="noConversion"/>
  </si>
  <si>
    <t>National Bureau of Statistics of China 国家统计局</t>
    <phoneticPr fontId="15" type="noConversion"/>
  </si>
  <si>
    <t>If you are adapting the EPS to a subnational region (a Province in China),</t>
    <phoneticPr fontId="15" type="noConversion"/>
  </si>
  <si>
    <t>Please make a selection in the yellow area above("Subnational Selector")</t>
    <phoneticPr fontId="15" type="noConversion"/>
  </si>
  <si>
    <t>Greenhouse Gas Inventory 2018</t>
    <phoneticPr fontId="15" type="noConversion"/>
  </si>
  <si>
    <t>Greenhouse Gas Inventory 2020 &amp; 2021</t>
    <phoneticPr fontId="15" type="noConversion"/>
  </si>
  <si>
    <t>The People's Republic of China's First Biennial Transparency Report on Climate Change</t>
  </si>
  <si>
    <t>中华人民共和国气候变化第一次双年透明度报告</t>
    <phoneticPr fontId="15" type="noConversion"/>
  </si>
  <si>
    <t>中华人民共和国气候变化第一次双年透明度报告.pdf</t>
  </si>
  <si>
    <t>温室气体排放源与吸收汇类别（万吨）</t>
  </si>
  <si>
    <t>2020年_CO2</t>
  </si>
  <si>
    <t>2020年_CH4</t>
  </si>
  <si>
    <t>2020年_N2O</t>
  </si>
  <si>
    <t>2021年_CO2</t>
  </si>
  <si>
    <t>2021年_CH4</t>
  </si>
  <si>
    <t>2021年_N2O</t>
  </si>
  <si>
    <t>总量（不包括 LULUCF）</t>
  </si>
  <si>
    <t>总量（包括 LULUCF）</t>
  </si>
  <si>
    <t>1.A 燃料燃烧</t>
  </si>
  <si>
    <t>1.A.1 能源工业</t>
  </si>
  <si>
    <t>1.A.2 制造业和建筑业</t>
  </si>
  <si>
    <t>1.A.3 交通运输</t>
  </si>
  <si>
    <t>1.A.4 其他部门</t>
  </si>
  <si>
    <t>1.B 逸散排放</t>
  </si>
  <si>
    <t>1.B.1 固体燃料</t>
  </si>
  <si>
    <t>1.B.2 油系统</t>
  </si>
  <si>
    <t>2.工业生产过程和产品使用</t>
  </si>
  <si>
    <t>2.A 非金属矿物制品生产</t>
  </si>
  <si>
    <t>2.B 化学工业生产</t>
  </si>
  <si>
    <t>2.C 金属制品生产</t>
  </si>
  <si>
    <t>NO</t>
  </si>
  <si>
    <t>2.D 非能源产品使用</t>
  </si>
  <si>
    <t>2.E 电子工业生产</t>
  </si>
  <si>
    <t>2.F 消耗臭氧层物质替代物使用</t>
  </si>
  <si>
    <t>2.G 其他产品制造和使用</t>
  </si>
  <si>
    <t>3.农业活动</t>
  </si>
  <si>
    <t>3.A 动物肠道发酵</t>
  </si>
  <si>
    <t>3.B 动物粪便管理</t>
  </si>
  <si>
    <t>3.C 水稻种植</t>
  </si>
  <si>
    <t>3.D 农用地</t>
  </si>
  <si>
    <t>3.F 秸秆田间焚烧</t>
  </si>
  <si>
    <t>4.土地利用、土地利用变化和林业</t>
  </si>
  <si>
    <t>4.A 林地</t>
  </si>
  <si>
    <t>4.B 农地</t>
  </si>
  <si>
    <t>4.C 草地</t>
  </si>
  <si>
    <t>4.D 湿地</t>
  </si>
  <si>
    <t>NE</t>
  </si>
  <si>
    <t>4.E 建设用地</t>
  </si>
  <si>
    <t>4.F 其他土地</t>
  </si>
  <si>
    <t>4.G 木质林产品</t>
  </si>
  <si>
    <t>4.H 其他生物质</t>
  </si>
  <si>
    <t>5.废弃物处理</t>
  </si>
  <si>
    <t>5.A 填埋处理</t>
  </si>
  <si>
    <t>5.B 生物处理</t>
  </si>
  <si>
    <t>5.C 焚烧处理</t>
  </si>
  <si>
    <t>5.D 废水处理</t>
  </si>
  <si>
    <t>1.D 信息项</t>
  </si>
  <si>
    <t>1.D.1.a 国际航空</t>
  </si>
  <si>
    <t>1.D.1.b 国际航海</t>
  </si>
  <si>
    <t>1.D.3 生物质燃料</t>
  </si>
  <si>
    <t>表1-4a 中国温室气体排放和吸收</t>
    <phoneticPr fontId="15" type="noConversion"/>
  </si>
  <si>
    <t>1.能源活动</t>
    <phoneticPr fontId="15" type="noConversion"/>
  </si>
  <si>
    <t>温室气体排放源与吸收汇类别（万吨二氧化碳当量）</t>
  </si>
  <si>
    <t>2020年_HFCs</t>
  </si>
  <si>
    <t>2020年_PFCs</t>
  </si>
  <si>
    <t>2020年_SF6</t>
  </si>
  <si>
    <t>2021年_HFCs</t>
  </si>
  <si>
    <t>2021年_PFCs</t>
  </si>
  <si>
    <t>2021年_SF6</t>
  </si>
  <si>
    <t>工业生产过程和产品使用</t>
  </si>
  <si>
    <t>表1-4b 中国温室气体排放和吸收量</t>
    <phoneticPr fontId="15" type="noConversion"/>
  </si>
  <si>
    <r>
      <t>2020</t>
    </r>
    <r>
      <rPr>
        <b/>
        <sz val="11"/>
        <color theme="1"/>
        <rFont val="宋体"/>
        <family val="1"/>
        <charset val="134"/>
      </rPr>
      <t>年中国温室气体排放</t>
    </r>
    <phoneticPr fontId="15" type="noConversion"/>
  </si>
  <si>
    <r>
      <t>2021</t>
    </r>
    <r>
      <rPr>
        <b/>
        <sz val="11"/>
        <color theme="1"/>
        <rFont val="宋体"/>
        <family val="1"/>
        <charset val="134"/>
      </rPr>
      <t>年中国温室气体排放</t>
    </r>
    <phoneticPr fontId="15" type="noConversion"/>
  </si>
  <si>
    <t>2.E 电子工业生产</t>
    <phoneticPr fontId="15" type="noConversion"/>
  </si>
  <si>
    <t>非能源产品使用</t>
    <phoneticPr fontId="15" type="noConversion"/>
  </si>
  <si>
    <t>电子工业生产</t>
    <phoneticPr fontId="15" type="noConversion"/>
  </si>
  <si>
    <t>2.F 消耗臭氧层物质替代物使用</t>
    <phoneticPr fontId="15" type="noConversion"/>
  </si>
  <si>
    <t>消耗臭氧层物质替代物使用</t>
    <phoneticPr fontId="15" type="noConversion"/>
  </si>
  <si>
    <t>2.G 其他产品制造和使用</t>
    <phoneticPr fontId="15" type="noConversion"/>
  </si>
  <si>
    <t>其他产品制造和使用</t>
    <phoneticPr fontId="15" type="noConversion"/>
  </si>
  <si>
    <t>W020231229717236049262.pdf</t>
    <phoneticPr fontId="15" type="noConversion"/>
  </si>
  <si>
    <t>年份</t>
  </si>
  <si>
    <t>排放源类别</t>
  </si>
  <si>
    <r>
      <t>CO</t>
    </r>
    <r>
      <rPr>
        <sz val="11"/>
        <color theme="1"/>
        <rFont val="等线"/>
        <family val="3"/>
        <charset val="129"/>
        <scheme val="minor"/>
      </rPr>
      <t>₂</t>
    </r>
  </si>
  <si>
    <r>
      <t>CH</t>
    </r>
    <r>
      <rPr>
        <sz val="11"/>
        <color theme="1"/>
        <rFont val="等线"/>
        <family val="3"/>
        <charset val="129"/>
        <scheme val="minor"/>
      </rPr>
      <t>₄</t>
    </r>
  </si>
  <si>
    <t>PFCs</t>
  </si>
  <si>
    <t>合计</t>
  </si>
  <si>
    <t>2020年</t>
  </si>
  <si>
    <t>2.C金属制品生产</t>
  </si>
  <si>
    <t>2.C.1 钢铁生产过程</t>
  </si>
  <si>
    <t>2.C.2 铁合金生产过程</t>
  </si>
  <si>
    <t>2.C.3 铝冶炼生产过程</t>
  </si>
  <si>
    <t>2.C.4 镁冶炼生产过程</t>
  </si>
  <si>
    <t>2.C.5 铅冶炼生产过程</t>
  </si>
  <si>
    <t>2.C.6 锌冶炼生产过程</t>
  </si>
  <si>
    <t>2021年</t>
  </si>
  <si>
    <t>表1-23金属矿物生产排放（万吨二氧化碳当量）</t>
  </si>
  <si>
    <t>2020年</t>
    <phoneticPr fontId="15" type="noConversion"/>
  </si>
  <si>
    <t>金属制品生产-钢铁&amp;铁合金</t>
    <phoneticPr fontId="15" type="noConversion"/>
  </si>
  <si>
    <t>金属制品生产-铝镁铅锌冶炼</t>
    <phoneticPr fontId="15" type="noConversion"/>
  </si>
  <si>
    <r>
      <rPr>
        <sz val="11"/>
        <color theme="1"/>
        <rFont val="宋体"/>
        <family val="3"/>
        <charset val="134"/>
      </rPr>
      <t>表</t>
    </r>
    <r>
      <rPr>
        <sz val="11"/>
        <color theme="1"/>
        <rFont val="Times New Roman"/>
        <family val="1"/>
      </rPr>
      <t xml:space="preserve">1-95 </t>
    </r>
    <r>
      <rPr>
        <sz val="11"/>
        <color theme="1"/>
        <rFont val="宋体"/>
        <family val="1"/>
        <charset val="134"/>
      </rPr>
      <t>国家清单所涉及温室气体的全球增温潜势</t>
    </r>
    <phoneticPr fontId="15" type="noConversion"/>
  </si>
  <si>
    <t>备注：2018年没有公布金属制品生产的细分排放源，我们用2020年的比例拆分黑色金属和有色金属的排放。</t>
    <phoneticPr fontId="15" type="noConversion"/>
  </si>
  <si>
    <t>全国及分省主要工业产品产量</t>
    <phoneticPr fontId="15" type="noConversion"/>
  </si>
  <si>
    <t>换算单位(kg)</t>
    <phoneticPr fontId="15" type="noConversion"/>
  </si>
  <si>
    <t>Non-GHGs Emissions 2018</t>
    <phoneticPr fontId="15" type="noConversion"/>
  </si>
  <si>
    <t>Non-GHGs Emissions 2019</t>
    <phoneticPr fontId="15" type="noConversion"/>
  </si>
  <si>
    <t>Non-GHGs Emissions 2020</t>
    <phoneticPr fontId="15" type="noConversion"/>
  </si>
  <si>
    <t>Non-GHGs Emissions 2021</t>
    <phoneticPr fontId="15" type="noConversion"/>
  </si>
  <si>
    <t>Non-GHGs Emissions 2022</t>
    <phoneticPr fontId="15" type="noConversion"/>
  </si>
  <si>
    <t>专用设备制造业</t>
    <phoneticPr fontId="15" type="noConversion"/>
  </si>
  <si>
    <t>增加值</t>
    <phoneticPr fontId="15" type="noConversion"/>
  </si>
  <si>
    <t>Smart trans</t>
    <phoneticPr fontId="15" type="noConversion"/>
  </si>
  <si>
    <t>亿美元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</si>
</sst>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 * #,##0.00_ ;_ * \-#,##0.00_ ;_ * &quot;-&quot;??_ ;_ @_ "/>
    <numFmt numFmtId="176" formatCode="0.000E+00"/>
    <numFmt numFmtId="177" formatCode="0.000"/>
    <numFmt numFmtId="178" formatCode="0.0E+00"/>
    <numFmt numFmtId="179" formatCode="0.0"/>
    <numFmt numFmtId="180" formatCode="_(* #,##0.0_);_(* \(#,##0.0\);_(* &quot;-&quot;??_);_(@_)"/>
    <numFmt numFmtId="181" formatCode="0.00_);[Red]\(0.00\)"/>
    <numFmt numFmtId="182" formatCode="0_);[Red]\(0\)"/>
    <numFmt numFmtId="183" formatCode="0.0%"/>
    <numFmt numFmtId="184" formatCode="0.0_);[Red]\(0.0\)"/>
  </numFmts>
  <fonts count="87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Times New Roman"/>
      <family val="1"/>
    </font>
    <font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0"/>
      <name val="Arial"/>
      <family val="2"/>
    </font>
    <font>
      <sz val="12"/>
      <color theme="1"/>
      <name val="等线"/>
      <family val="2"/>
      <scheme val="minor"/>
    </font>
    <font>
      <u/>
      <sz val="10"/>
      <color indexed="12"/>
      <name val="Arial"/>
      <family val="2"/>
    </font>
    <font>
      <sz val="8"/>
      <color theme="1"/>
      <name val="等线"/>
      <family val="2"/>
      <scheme val="minor"/>
    </font>
    <font>
      <sz val="11"/>
      <name val="Calibri"/>
      <family val="2"/>
    </font>
    <font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b/>
      <vertAlign val="superscript"/>
      <sz val="10"/>
      <name val="Times New Roman"/>
      <family val="1"/>
    </font>
    <font>
      <b/>
      <sz val="6.5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sz val="10"/>
      <name val="Symbol"/>
      <family val="1"/>
    </font>
    <font>
      <b/>
      <sz val="10.5"/>
      <name val="黑体"/>
      <family val="3"/>
    </font>
    <font>
      <b/>
      <sz val="10.5"/>
      <name val="Times New Roman"/>
      <family val="1"/>
    </font>
    <font>
      <b/>
      <sz val="10"/>
      <name val="Times New Roman"/>
      <family val="1"/>
    </font>
    <font>
      <b/>
      <sz val="10.5"/>
      <name val="等线"/>
      <family val="3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</font>
    <font>
      <sz val="10"/>
      <name val="等线"/>
      <family val="1"/>
      <charset val="134"/>
    </font>
    <font>
      <sz val="10"/>
      <name val="等线"/>
      <family val="1"/>
    </font>
    <font>
      <sz val="11"/>
      <color theme="1"/>
      <name val="Times New Roman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b/>
      <sz val="10"/>
      <color theme="1"/>
      <name val="宋体"/>
      <family val="1"/>
      <charset val="134"/>
    </font>
    <font>
      <sz val="10"/>
      <color theme="1"/>
      <name val="等线"/>
      <family val="2"/>
      <scheme val="minor"/>
    </font>
    <font>
      <sz val="10"/>
      <name val="宋体"/>
      <family val="1"/>
      <charset val="134"/>
    </font>
    <font>
      <u/>
      <sz val="10"/>
      <color theme="4"/>
      <name val="等线"/>
      <family val="2"/>
      <scheme val="minor"/>
    </font>
    <font>
      <u/>
      <sz val="12"/>
      <color indexed="12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1"/>
      <charset val="134"/>
    </font>
    <font>
      <sz val="11"/>
      <color indexed="8"/>
      <name val="等线"/>
      <family val="2"/>
      <scheme val="minor"/>
    </font>
    <font>
      <sz val="11"/>
      <color indexed="8"/>
      <name val="等线"/>
      <family val="3"/>
      <charset val="134"/>
    </font>
    <font>
      <sz val="10"/>
      <color theme="1"/>
      <name val="等线"/>
      <family val="2"/>
      <charset val="134"/>
      <scheme val="minor"/>
    </font>
    <font>
      <sz val="10"/>
      <color theme="1"/>
      <name val="Times New Roman"/>
      <family val="1"/>
      <charset val="134"/>
    </font>
    <font>
      <sz val="11"/>
      <color indexed="8"/>
      <name val="等线"/>
      <family val="3"/>
      <charset val="134"/>
      <scheme val="minor"/>
    </font>
    <font>
      <b/>
      <sz val="9"/>
      <color theme="1"/>
      <name val="等线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等线"/>
      <family val="2"/>
      <scheme val="minor"/>
    </font>
    <font>
      <sz val="12"/>
      <name val="Helv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rgb="FF9C6500"/>
      <name val="等线"/>
      <family val="2"/>
      <scheme val="minor"/>
    </font>
    <font>
      <sz val="10"/>
      <color theme="1"/>
      <name val="Calibri"/>
      <family val="2"/>
    </font>
    <font>
      <u/>
      <sz val="11"/>
      <color theme="10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宋体"/>
      <family val="1"/>
      <charset val="134"/>
    </font>
    <font>
      <sz val="11"/>
      <color theme="1"/>
      <name val="等线"/>
      <family val="3"/>
      <charset val="129"/>
      <scheme val="minor"/>
    </font>
    <font>
      <b/>
      <sz val="11"/>
      <color theme="1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BDBD"/>
      </patternFill>
    </fill>
    <fill>
      <patternFill patternType="solid">
        <fgColor rgb="FFBEBEB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19E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9" fillId="0" borderId="0"/>
    <xf numFmtId="0" fontId="9" fillId="0" borderId="0" applyNumberFormat="0" applyFont="0" applyFill="0" applyBorder="0" applyProtection="0">
      <alignment horizontal="left" vertical="center" indent="2"/>
    </xf>
    <xf numFmtId="0" fontId="6" fillId="0" borderId="0"/>
    <xf numFmtId="0" fontId="10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14" fillId="0" borderId="12" applyNumberFormat="0" applyFont="0" applyProtection="0">
      <alignment wrapText="1"/>
    </xf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17" fillId="0" borderId="0">
      <alignment vertical="center"/>
    </xf>
    <xf numFmtId="0" fontId="7" fillId="0" borderId="0"/>
    <xf numFmtId="0" fontId="19" fillId="0" borderId="0">
      <alignment vertical="center"/>
    </xf>
    <xf numFmtId="43" fontId="7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50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51" fillId="0" borderId="0">
      <alignment vertical="center"/>
    </xf>
    <xf numFmtId="0" fontId="54" fillId="0" borderId="0">
      <alignment vertical="center"/>
    </xf>
    <xf numFmtId="0" fontId="7" fillId="0" borderId="0"/>
    <xf numFmtId="0" fontId="55" fillId="0" borderId="25" applyNumberFormat="0" applyProtection="0">
      <alignment wrapText="1"/>
    </xf>
    <xf numFmtId="0" fontId="55" fillId="0" borderId="42" applyNumberFormat="0" applyProtection="0">
      <alignment horizontal="left" wrapText="1"/>
    </xf>
    <xf numFmtId="0" fontId="55" fillId="0" borderId="41" applyNumberFormat="0" applyFill="0" applyProtection="0">
      <alignment wrapText="1"/>
    </xf>
    <xf numFmtId="0" fontId="55" fillId="0" borderId="39" applyNumberFormat="0" applyProtection="0">
      <alignment wrapText="1"/>
    </xf>
    <xf numFmtId="0" fontId="14" fillId="0" borderId="38" applyNumberFormat="0" applyProtection="0">
      <alignment vertical="top" wrapText="1"/>
    </xf>
    <xf numFmtId="0" fontId="14" fillId="0" borderId="40" applyNumberFormat="0" applyFont="0" applyFill="0" applyProtection="0">
      <alignment wrapText="1"/>
    </xf>
    <xf numFmtId="0" fontId="14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14" fillId="0" borderId="0" applyNumberFormat="0" applyProtection="0">
      <alignment vertical="top" wrapText="1"/>
    </xf>
    <xf numFmtId="0" fontId="57" fillId="0" borderId="0" applyNumberFormat="0" applyProtection="0">
      <alignment horizontal="left"/>
    </xf>
    <xf numFmtId="0" fontId="58" fillId="0" borderId="0"/>
    <xf numFmtId="0" fontId="58" fillId="0" borderId="0"/>
    <xf numFmtId="0" fontId="58" fillId="0" borderId="0"/>
    <xf numFmtId="0" fontId="58" fillId="0" borderId="0"/>
    <xf numFmtId="0" fontId="7" fillId="0" borderId="0"/>
    <xf numFmtId="0" fontId="3" fillId="0" borderId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61" fillId="0" borderId="26" applyNumberFormat="0" applyFill="0" applyAlignment="0" applyProtection="0"/>
    <xf numFmtId="0" fontId="62" fillId="0" borderId="27" applyNumberFormat="0" applyFill="0" applyAlignment="0" applyProtection="0"/>
    <xf numFmtId="0" fontId="62" fillId="0" borderId="0" applyNumberFormat="0" applyFill="0" applyBorder="0" applyAlignment="0" applyProtection="0"/>
    <xf numFmtId="0" fontId="63" fillId="7" borderId="0" applyNumberFormat="0" applyBorder="0" applyAlignment="0" applyProtection="0"/>
    <xf numFmtId="0" fontId="64" fillId="8" borderId="0" applyNumberFormat="0" applyBorder="0" applyAlignment="0" applyProtection="0"/>
    <xf numFmtId="0" fontId="65" fillId="10" borderId="28" applyNumberFormat="0" applyAlignment="0" applyProtection="0"/>
    <xf numFmtId="0" fontId="66" fillId="11" borderId="29" applyNumberFormat="0" applyAlignment="0" applyProtection="0"/>
    <xf numFmtId="0" fontId="67" fillId="11" borderId="28" applyNumberFormat="0" applyAlignment="0" applyProtection="0"/>
    <xf numFmtId="0" fontId="68" fillId="0" borderId="30" applyNumberFormat="0" applyFill="0" applyAlignment="0" applyProtection="0"/>
    <xf numFmtId="0" fontId="69" fillId="12" borderId="31" applyNumberFormat="0" applyAlignment="0" applyProtection="0"/>
    <xf numFmtId="0" fontId="23" fillId="0" borderId="0" applyNumberFormat="0" applyFill="0" applyBorder="0" applyAlignment="0" applyProtection="0"/>
    <xf numFmtId="0" fontId="7" fillId="13" borderId="32" applyNumberFormat="0" applyFont="0" applyAlignment="0" applyProtection="0"/>
    <xf numFmtId="0" fontId="70" fillId="0" borderId="0" applyNumberFormat="0" applyFill="0" applyBorder="0" applyAlignment="0" applyProtection="0"/>
    <xf numFmtId="0" fontId="1" fillId="0" borderId="33" applyNumberFormat="0" applyFill="0" applyAlignment="0" applyProtection="0"/>
    <xf numFmtId="0" fontId="7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1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2" fillId="9" borderId="0" applyNumberFormat="0" applyBorder="0" applyAlignment="0" applyProtection="0"/>
    <xf numFmtId="0" fontId="71" fillId="17" borderId="0" applyNumberFormat="0" applyBorder="0" applyAlignment="0" applyProtection="0"/>
    <xf numFmtId="0" fontId="71" fillId="21" borderId="0" applyNumberFormat="0" applyBorder="0" applyAlignment="0" applyProtection="0"/>
    <xf numFmtId="0" fontId="71" fillId="25" borderId="0" applyNumberFormat="0" applyBorder="0" applyAlignment="0" applyProtection="0"/>
    <xf numFmtId="0" fontId="71" fillId="29" borderId="0" applyNumberFormat="0" applyBorder="0" applyAlignment="0" applyProtection="0"/>
    <xf numFmtId="0" fontId="71" fillId="33" borderId="0" applyNumberFormat="0" applyBorder="0" applyAlignment="0" applyProtection="0"/>
    <xf numFmtId="0" fontId="71" fillId="37" borderId="0" applyNumberFormat="0" applyBorder="0" applyAlignment="0" applyProtection="0"/>
    <xf numFmtId="0" fontId="7" fillId="13" borderId="32" applyNumberFormat="0" applyFont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3" fillId="0" borderId="0"/>
    <xf numFmtId="0" fontId="7" fillId="0" borderId="0"/>
    <xf numFmtId="0" fontId="7" fillId="0" borderId="0"/>
    <xf numFmtId="43" fontId="73" fillId="0" borderId="0" applyFont="0" applyFill="0" applyBorder="0" applyAlignment="0" applyProtection="0"/>
    <xf numFmtId="0" fontId="9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362">
    <xf numFmtId="0" fontId="0" fillId="0" borderId="0" xfId="0"/>
    <xf numFmtId="0" fontId="2" fillId="0" borderId="0" xfId="1"/>
    <xf numFmtId="0" fontId="1" fillId="0" borderId="0" xfId="0" applyFont="1"/>
    <xf numFmtId="0" fontId="1" fillId="2" borderId="0" xfId="0" applyFont="1" applyFill="1"/>
    <xf numFmtId="0" fontId="8" fillId="0" borderId="0" xfId="0" applyFont="1"/>
    <xf numFmtId="0" fontId="0" fillId="0" borderId="0" xfId="0" applyAlignment="1">
      <alignment horizontal="left"/>
    </xf>
    <xf numFmtId="0" fontId="7" fillId="0" borderId="0" xfId="11" applyFont="1"/>
    <xf numFmtId="0" fontId="7" fillId="0" borderId="0" xfId="11" applyFont="1" applyAlignment="1">
      <alignment horizontal="left"/>
    </xf>
    <xf numFmtId="0" fontId="0" fillId="0" borderId="0" xfId="0" applyAlignment="1">
      <alignment wrapText="1"/>
    </xf>
    <xf numFmtId="176" fontId="0" fillId="0" borderId="0" xfId="0" applyNumberFormat="1"/>
    <xf numFmtId="0" fontId="0" fillId="3" borderId="0" xfId="0" applyFill="1"/>
    <xf numFmtId="0" fontId="1" fillId="4" borderId="0" xfId="11" applyFont="1" applyFill="1" applyAlignment="1">
      <alignment horizontal="left"/>
    </xf>
    <xf numFmtId="0" fontId="7" fillId="0" borderId="0" xfId="11" applyFont="1" applyAlignment="1">
      <alignment wrapText="1"/>
    </xf>
    <xf numFmtId="0" fontId="8" fillId="0" borderId="0" xfId="11" applyFont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right" wrapText="1"/>
    </xf>
    <xf numFmtId="0" fontId="1" fillId="0" borderId="0" xfId="11" applyFont="1" applyAlignment="1">
      <alignment horizontal="left" wrapText="1"/>
    </xf>
    <xf numFmtId="0" fontId="1" fillId="0" borderId="0" xfId="11" applyFont="1" applyAlignment="1">
      <alignment horizontal="right" wrapText="1"/>
    </xf>
    <xf numFmtId="0" fontId="1" fillId="0" borderId="0" xfId="11" applyFont="1" applyAlignment="1">
      <alignment wrapText="1"/>
    </xf>
    <xf numFmtId="177" fontId="0" fillId="0" borderId="0" xfId="0" applyNumberFormat="1"/>
    <xf numFmtId="176" fontId="7" fillId="0" borderId="0" xfId="11" applyNumberFormat="1" applyFont="1" applyAlignment="1">
      <alignment horizontal="left"/>
    </xf>
    <xf numFmtId="1" fontId="7" fillId="0" borderId="0" xfId="11" applyNumberFormat="1" applyFont="1"/>
    <xf numFmtId="0" fontId="2" fillId="0" borderId="0" xfId="1" applyAlignment="1">
      <alignment wrapText="1"/>
    </xf>
    <xf numFmtId="0" fontId="17" fillId="0" borderId="0" xfId="26">
      <alignment vertical="center"/>
    </xf>
    <xf numFmtId="0" fontId="17" fillId="4" borderId="0" xfId="26" applyFill="1" applyAlignment="1">
      <alignment horizontal="center" vertical="center"/>
    </xf>
    <xf numFmtId="0" fontId="17" fillId="0" borderId="0" xfId="26" applyAlignment="1">
      <alignment horizontal="center" vertical="center"/>
    </xf>
    <xf numFmtId="0" fontId="17" fillId="0" borderId="8" xfId="26" applyBorder="1" applyAlignment="1">
      <alignment horizontal="center" vertical="center"/>
    </xf>
    <xf numFmtId="0" fontId="17" fillId="0" borderId="9" xfId="26" applyBorder="1" applyAlignment="1">
      <alignment horizontal="center" vertical="center"/>
    </xf>
    <xf numFmtId="0" fontId="17" fillId="0" borderId="13" xfId="26" applyBorder="1" applyAlignment="1">
      <alignment horizontal="center" vertical="center"/>
    </xf>
    <xf numFmtId="0" fontId="17" fillId="0" borderId="5" xfId="26" applyBorder="1" applyAlignment="1">
      <alignment horizontal="center" vertical="center"/>
    </xf>
    <xf numFmtId="0" fontId="17" fillId="0" borderId="14" xfId="26" applyBorder="1" applyAlignment="1">
      <alignment horizontal="center" vertical="center"/>
    </xf>
    <xf numFmtId="0" fontId="35" fillId="0" borderId="0" xfId="0" applyFont="1"/>
    <xf numFmtId="0" fontId="21" fillId="0" borderId="0" xfId="0" applyFont="1" applyAlignment="1">
      <alignment horizontal="center"/>
    </xf>
    <xf numFmtId="49" fontId="28" fillId="0" borderId="20" xfId="0" applyNumberFormat="1" applyFont="1" applyBorder="1" applyAlignment="1">
      <alignment vertical="center"/>
    </xf>
    <xf numFmtId="0" fontId="24" fillId="0" borderId="0" xfId="0" applyFont="1"/>
    <xf numFmtId="0" fontId="25" fillId="0" borderId="0" xfId="0" applyFont="1"/>
    <xf numFmtId="0" fontId="20" fillId="0" borderId="24" xfId="0" applyFont="1" applyBorder="1" applyAlignment="1">
      <alignment vertical="top" wrapText="1"/>
    </xf>
    <xf numFmtId="0" fontId="0" fillId="0" borderId="24" xfId="0" applyBorder="1" applyAlignment="1">
      <alignment vertical="top" wrapText="1"/>
    </xf>
    <xf numFmtId="179" fontId="29" fillId="0" borderId="24" xfId="0" applyNumberFormat="1" applyFont="1" applyBorder="1" applyAlignment="1">
      <alignment vertical="top" shrinkToFit="1"/>
    </xf>
    <xf numFmtId="0" fontId="18" fillId="0" borderId="24" xfId="0" applyFont="1" applyBorder="1" applyAlignment="1">
      <alignment vertical="top" wrapText="1"/>
    </xf>
    <xf numFmtId="0" fontId="0" fillId="38" borderId="24" xfId="0" applyFill="1" applyBorder="1" applyAlignment="1">
      <alignment wrapText="1"/>
    </xf>
    <xf numFmtId="0" fontId="28" fillId="0" borderId="24" xfId="0" applyFont="1" applyBorder="1" applyAlignment="1">
      <alignment vertical="top" wrapText="1"/>
    </xf>
    <xf numFmtId="0" fontId="0" fillId="0" borderId="24" xfId="0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0" fillId="0" borderId="35" xfId="0" applyFont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33" fillId="0" borderId="24" xfId="0" applyFont="1" applyBorder="1" applyAlignment="1">
      <alignment horizontal="center" vertical="top" wrapText="1"/>
    </xf>
    <xf numFmtId="0" fontId="0" fillId="0" borderId="24" xfId="0" applyBorder="1" applyAlignment="1">
      <alignment horizontal="left" vertical="center" wrapText="1" indent="2"/>
    </xf>
    <xf numFmtId="2" fontId="29" fillId="0" borderId="24" xfId="0" applyNumberFormat="1" applyFont="1" applyBorder="1" applyAlignment="1">
      <alignment horizontal="right" vertical="top" shrinkToFit="1"/>
    </xf>
    <xf numFmtId="2" fontId="29" fillId="0" borderId="24" xfId="0" applyNumberFormat="1" applyFont="1" applyBorder="1" applyAlignment="1">
      <alignment horizontal="center" vertical="top" shrinkToFit="1"/>
    </xf>
    <xf numFmtId="0" fontId="0" fillId="39" borderId="24" xfId="0" applyFill="1" applyBorder="1" applyAlignment="1">
      <alignment horizontal="left" wrapText="1"/>
    </xf>
    <xf numFmtId="0" fontId="0" fillId="39" borderId="24" xfId="0" applyFill="1" applyBorder="1" applyAlignment="1">
      <alignment horizontal="left" vertical="center" wrapText="1"/>
    </xf>
    <xf numFmtId="0" fontId="0" fillId="38" borderId="24" xfId="0" applyFill="1" applyBorder="1" applyAlignment="1">
      <alignment horizontal="left" wrapText="1"/>
    </xf>
    <xf numFmtId="0" fontId="28" fillId="0" borderId="24" xfId="0" applyFont="1" applyBorder="1" applyAlignment="1">
      <alignment horizontal="center" vertical="top" wrapText="1"/>
    </xf>
    <xf numFmtId="0" fontId="0" fillId="39" borderId="24" xfId="0" applyFill="1" applyBorder="1" applyAlignment="1">
      <alignment horizontal="left" vertical="top" wrapText="1"/>
    </xf>
    <xf numFmtId="0" fontId="0" fillId="38" borderId="24" xfId="0" applyFill="1" applyBorder="1" applyAlignment="1">
      <alignment horizontal="left" vertical="top" wrapText="1"/>
    </xf>
    <xf numFmtId="2" fontId="29" fillId="0" borderId="24" xfId="0" applyNumberFormat="1" applyFont="1" applyBorder="1" applyAlignment="1">
      <alignment horizontal="right" vertical="center" shrinkToFit="1"/>
    </xf>
    <xf numFmtId="2" fontId="29" fillId="0" borderId="24" xfId="0" applyNumberFormat="1" applyFont="1" applyBorder="1" applyAlignment="1">
      <alignment horizontal="center" vertical="center" shrinkToFit="1"/>
    </xf>
    <xf numFmtId="0" fontId="33" fillId="0" borderId="24" xfId="0" applyFont="1" applyBorder="1" applyAlignment="1">
      <alignment horizontal="left" vertical="top" wrapText="1" indent="1"/>
    </xf>
    <xf numFmtId="0" fontId="24" fillId="0" borderId="24" xfId="0" applyFont="1" applyBorder="1"/>
    <xf numFmtId="0" fontId="35" fillId="0" borderId="24" xfId="0" applyFont="1" applyBorder="1"/>
    <xf numFmtId="0" fontId="37" fillId="0" borderId="35" xfId="0" applyFont="1" applyBorder="1" applyAlignment="1">
      <alignment horizontal="left" vertical="top" wrapText="1"/>
    </xf>
    <xf numFmtId="0" fontId="38" fillId="0" borderId="35" xfId="0" applyFont="1" applyBorder="1" applyAlignment="1">
      <alignment horizontal="left" vertical="top" wrapText="1"/>
    </xf>
    <xf numFmtId="0" fontId="18" fillId="0" borderId="35" xfId="0" applyFont="1" applyBorder="1" applyAlignment="1">
      <alignment horizontal="left" vertical="top" wrapText="1"/>
    </xf>
    <xf numFmtId="0" fontId="39" fillId="0" borderId="0" xfId="0" applyFont="1"/>
    <xf numFmtId="0" fontId="36" fillId="0" borderId="24" xfId="0" applyFont="1" applyBorder="1"/>
    <xf numFmtId="0" fontId="39" fillId="0" borderId="24" xfId="0" applyFont="1" applyBorder="1"/>
    <xf numFmtId="0" fontId="42" fillId="0" borderId="0" xfId="0" applyFont="1"/>
    <xf numFmtId="0" fontId="22" fillId="0" borderId="6" xfId="0" applyFont="1" applyBorder="1"/>
    <xf numFmtId="0" fontId="44" fillId="0" borderId="24" xfId="0" applyFont="1" applyBorder="1"/>
    <xf numFmtId="0" fontId="22" fillId="0" borderId="21" xfId="0" applyFont="1" applyBorder="1"/>
    <xf numFmtId="0" fontId="21" fillId="0" borderId="0" xfId="0" applyFont="1"/>
    <xf numFmtId="49" fontId="18" fillId="0" borderId="20" xfId="0" applyNumberFormat="1" applyFont="1" applyBorder="1" applyAlignment="1">
      <alignment vertical="center"/>
    </xf>
    <xf numFmtId="49" fontId="18" fillId="0" borderId="24" xfId="0" applyNumberFormat="1" applyFont="1" applyBorder="1" applyAlignment="1">
      <alignment horizontal="left" vertical="center"/>
    </xf>
    <xf numFmtId="49" fontId="18" fillId="0" borderId="20" xfId="0" applyNumberFormat="1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0" xfId="0" applyFont="1"/>
    <xf numFmtId="49" fontId="18" fillId="0" borderId="24" xfId="3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19" xfId="0" applyNumberFormat="1" applyFont="1" applyBorder="1" applyAlignment="1">
      <alignment horizontal="left" vertical="center"/>
    </xf>
    <xf numFmtId="49" fontId="18" fillId="0" borderId="21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18" fillId="0" borderId="10" xfId="0" applyNumberFormat="1" applyFont="1" applyBorder="1" applyAlignment="1">
      <alignment horizontal="left" vertical="center"/>
    </xf>
    <xf numFmtId="49" fontId="18" fillId="0" borderId="13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10" xfId="0" applyFont="1" applyBorder="1"/>
    <xf numFmtId="0" fontId="42" fillId="0" borderId="20" xfId="0" applyFont="1" applyBorder="1"/>
    <xf numFmtId="49" fontId="28" fillId="0" borderId="0" xfId="0" applyNumberFormat="1" applyFont="1" applyAlignment="1">
      <alignment vertical="center"/>
    </xf>
    <xf numFmtId="0" fontId="35" fillId="0" borderId="19" xfId="0" applyFont="1" applyBorder="1" applyAlignment="1">
      <alignment horizontal="left"/>
    </xf>
    <xf numFmtId="0" fontId="21" fillId="0" borderId="19" xfId="0" applyFont="1" applyBorder="1" applyAlignment="1">
      <alignment horizontal="left"/>
    </xf>
    <xf numFmtId="0" fontId="48" fillId="0" borderId="0" xfId="0" applyFont="1"/>
    <xf numFmtId="0" fontId="41" fillId="0" borderId="23" xfId="0" applyFont="1" applyBorder="1" applyAlignment="1">
      <alignment horizontal="center"/>
    </xf>
    <xf numFmtId="0" fontId="35" fillId="0" borderId="22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0" borderId="13" xfId="0" applyFont="1" applyBorder="1"/>
    <xf numFmtId="0" fontId="35" fillId="0" borderId="17" xfId="0" applyFont="1" applyBorder="1"/>
    <xf numFmtId="0" fontId="35" fillId="0" borderId="18" xfId="0" applyFont="1" applyBorder="1"/>
    <xf numFmtId="0" fontId="35" fillId="0" borderId="20" xfId="0" applyFont="1" applyBorder="1"/>
    <xf numFmtId="0" fontId="35" fillId="0" borderId="14" xfId="0" applyFont="1" applyBorder="1"/>
    <xf numFmtId="0" fontId="41" fillId="0" borderId="19" xfId="0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35" fillId="0" borderId="19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11" xfId="0" applyFont="1" applyBorder="1" applyAlignment="1">
      <alignment horizontal="left"/>
    </xf>
    <xf numFmtId="0" fontId="35" fillId="0" borderId="19" xfId="0" applyFont="1" applyBorder="1"/>
    <xf numFmtId="0" fontId="35" fillId="0" borderId="16" xfId="0" applyFont="1" applyBorder="1"/>
    <xf numFmtId="0" fontId="35" fillId="0" borderId="18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38" fillId="0" borderId="24" xfId="0" applyFont="1" applyBorder="1" applyAlignment="1">
      <alignment vertical="top" wrapText="1"/>
    </xf>
    <xf numFmtId="0" fontId="35" fillId="0" borderId="17" xfId="0" applyFont="1" applyBorder="1" applyAlignment="1">
      <alignment horizontal="left"/>
    </xf>
    <xf numFmtId="49" fontId="18" fillId="0" borderId="0" xfId="0" applyNumberFormat="1" applyFont="1" applyAlignment="1">
      <alignment vertical="center"/>
    </xf>
    <xf numFmtId="0" fontId="21" fillId="0" borderId="13" xfId="0" applyFont="1" applyBorder="1" applyAlignment="1">
      <alignment horizontal="left"/>
    </xf>
    <xf numFmtId="49" fontId="28" fillId="0" borderId="19" xfId="0" applyNumberFormat="1" applyFont="1" applyBorder="1" applyAlignment="1">
      <alignment vertical="center"/>
    </xf>
    <xf numFmtId="0" fontId="35" fillId="0" borderId="16" xfId="0" applyFont="1" applyBorder="1" applyAlignment="1">
      <alignment horizontal="left"/>
    </xf>
    <xf numFmtId="0" fontId="41" fillId="0" borderId="16" xfId="0" applyFont="1" applyBorder="1" applyAlignment="1">
      <alignment horizontal="center" vertical="center"/>
    </xf>
    <xf numFmtId="49" fontId="28" fillId="0" borderId="11" xfId="0" applyNumberFormat="1" applyFont="1" applyBorder="1" applyAlignment="1">
      <alignment vertical="center"/>
    </xf>
    <xf numFmtId="49" fontId="28" fillId="0" borderId="16" xfId="0" applyNumberFormat="1" applyFont="1" applyBorder="1" applyAlignment="1">
      <alignment vertical="center"/>
    </xf>
    <xf numFmtId="49" fontId="28" fillId="0" borderId="17" xfId="0" applyNumberFormat="1" applyFont="1" applyBorder="1" applyAlignment="1">
      <alignment vertical="center"/>
    </xf>
    <xf numFmtId="49" fontId="28" fillId="0" borderId="13" xfId="0" applyNumberFormat="1" applyFont="1" applyBorder="1" applyAlignment="1">
      <alignment vertical="center"/>
    </xf>
    <xf numFmtId="49" fontId="45" fillId="0" borderId="13" xfId="0" applyNumberFormat="1" applyFont="1" applyBorder="1" applyAlignment="1">
      <alignment vertical="center"/>
    </xf>
    <xf numFmtId="0" fontId="42" fillId="0" borderId="14" xfId="0" applyFont="1" applyBorder="1"/>
    <xf numFmtId="0" fontId="41" fillId="0" borderId="24" xfId="0" applyFont="1" applyBorder="1" applyAlignment="1">
      <alignment horizontal="center" vertical="center"/>
    </xf>
    <xf numFmtId="0" fontId="35" fillId="0" borderId="21" xfId="0" applyFont="1" applyBorder="1"/>
    <xf numFmtId="0" fontId="42" fillId="0" borderId="21" xfId="0" applyFont="1" applyBorder="1"/>
    <xf numFmtId="0" fontId="35" fillId="0" borderId="10" xfId="0" applyFont="1" applyBorder="1"/>
    <xf numFmtId="49" fontId="45" fillId="0" borderId="16" xfId="0" applyNumberFormat="1" applyFont="1" applyBorder="1" applyAlignment="1">
      <alignment vertical="center"/>
    </xf>
    <xf numFmtId="0" fontId="42" fillId="0" borderId="24" xfId="0" applyFont="1" applyBorder="1"/>
    <xf numFmtId="0" fontId="21" fillId="0" borderId="5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0" xfId="26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/>
    </xf>
    <xf numFmtId="0" fontId="21" fillId="0" borderId="5" xfId="26" applyFont="1" applyBorder="1" applyAlignment="1">
      <alignment horizontal="center" vertical="center"/>
    </xf>
    <xf numFmtId="0" fontId="52" fillId="4" borderId="0" xfId="26" applyFont="1" applyFill="1">
      <alignment vertical="center"/>
    </xf>
    <xf numFmtId="0" fontId="22" fillId="0" borderId="0" xfId="26" applyFont="1">
      <alignment vertical="center"/>
    </xf>
    <xf numFmtId="0" fontId="22" fillId="0" borderId="9" xfId="26" applyFont="1" applyBorder="1">
      <alignment vertical="center"/>
    </xf>
    <xf numFmtId="0" fontId="22" fillId="0" borderId="13" xfId="26" applyFont="1" applyBorder="1">
      <alignment vertical="center"/>
    </xf>
    <xf numFmtId="0" fontId="22" fillId="0" borderId="14" xfId="26" applyFont="1" applyBorder="1">
      <alignment vertical="center"/>
    </xf>
    <xf numFmtId="0" fontId="42" fillId="0" borderId="10" xfId="0" applyFont="1" applyBorder="1"/>
    <xf numFmtId="49" fontId="28" fillId="0" borderId="21" xfId="0" applyNumberFormat="1" applyFont="1" applyBorder="1" applyAlignment="1">
      <alignment vertical="center"/>
    </xf>
    <xf numFmtId="0" fontId="21" fillId="0" borderId="21" xfId="26" applyFont="1" applyBorder="1" applyAlignment="1">
      <alignment horizontal="left" vertical="center"/>
    </xf>
    <xf numFmtId="2" fontId="35" fillId="0" borderId="16" xfId="0" applyNumberFormat="1" applyFont="1" applyBorder="1"/>
    <xf numFmtId="0" fontId="40" fillId="0" borderId="9" xfId="26" applyFont="1" applyBorder="1">
      <alignment vertical="center"/>
    </xf>
    <xf numFmtId="2" fontId="35" fillId="0" borderId="20" xfId="0" applyNumberFormat="1" applyFont="1" applyBorder="1"/>
    <xf numFmtId="49" fontId="45" fillId="40" borderId="13" xfId="0" applyNumberFormat="1" applyFont="1" applyFill="1" applyBorder="1" applyAlignment="1">
      <alignment vertical="center"/>
    </xf>
    <xf numFmtId="49" fontId="18" fillId="0" borderId="18" xfId="0" applyNumberFormat="1" applyFont="1" applyBorder="1" applyAlignment="1">
      <alignment vertical="center"/>
    </xf>
    <xf numFmtId="49" fontId="28" fillId="0" borderId="14" xfId="0" applyNumberFormat="1" applyFont="1" applyBorder="1" applyAlignment="1">
      <alignment vertical="center"/>
    </xf>
    <xf numFmtId="0" fontId="42" fillId="0" borderId="13" xfId="0" applyFont="1" applyBorder="1" applyAlignment="1">
      <alignment horizontal="left"/>
    </xf>
    <xf numFmtId="0" fontId="53" fillId="0" borderId="21" xfId="0" applyFont="1" applyBorder="1"/>
    <xf numFmtId="2" fontId="35" fillId="0" borderId="0" xfId="0" applyNumberFormat="1" applyFont="1"/>
    <xf numFmtId="2" fontId="35" fillId="0" borderId="13" xfId="0" applyNumberFormat="1" applyFont="1" applyBorder="1"/>
    <xf numFmtId="0" fontId="53" fillId="0" borderId="6" xfId="0" applyFont="1" applyBorder="1"/>
    <xf numFmtId="0" fontId="40" fillId="6" borderId="0" xfId="0" applyFont="1" applyFill="1"/>
    <xf numFmtId="0" fontId="24" fillId="0" borderId="16" xfId="26" applyFont="1" applyBorder="1">
      <alignment vertical="center"/>
    </xf>
    <xf numFmtId="49" fontId="28" fillId="0" borderId="10" xfId="0" applyNumberFormat="1" applyFont="1" applyBorder="1" applyAlignment="1">
      <alignment vertical="center"/>
    </xf>
    <xf numFmtId="49" fontId="18" fillId="0" borderId="21" xfId="26" applyNumberFormat="1" applyFont="1" applyBorder="1" applyAlignment="1">
      <alignment horizontal="left" vertical="center"/>
    </xf>
    <xf numFmtId="0" fontId="41" fillId="0" borderId="22" xfId="0" applyFont="1" applyBorder="1" applyAlignment="1">
      <alignment horizontal="center" vertical="center"/>
    </xf>
    <xf numFmtId="49" fontId="18" fillId="0" borderId="6" xfId="26" applyNumberFormat="1" applyFont="1" applyBorder="1" applyAlignment="1">
      <alignment horizontal="left" vertical="center"/>
    </xf>
    <xf numFmtId="0" fontId="42" fillId="0" borderId="13" xfId="0" applyFont="1" applyBorder="1"/>
    <xf numFmtId="0" fontId="41" fillId="0" borderId="9" xfId="0" applyFont="1" applyBorder="1" applyAlignment="1">
      <alignment horizontal="center" vertical="center"/>
    </xf>
    <xf numFmtId="0" fontId="42" fillId="41" borderId="21" xfId="0" applyFont="1" applyFill="1" applyBorder="1"/>
    <xf numFmtId="2" fontId="35" fillId="0" borderId="19" xfId="0" applyNumberFormat="1" applyFont="1" applyBorder="1"/>
    <xf numFmtId="0" fontId="24" fillId="0" borderId="13" xfId="26" applyFont="1" applyBorder="1">
      <alignment vertical="center"/>
    </xf>
    <xf numFmtId="2" fontId="35" fillId="0" borderId="14" xfId="0" applyNumberFormat="1" applyFont="1" applyBorder="1"/>
    <xf numFmtId="0" fontId="35" fillId="0" borderId="21" xfId="26" applyFont="1" applyBorder="1" applyAlignment="1">
      <alignment horizontal="left" vertical="center"/>
    </xf>
    <xf numFmtId="0" fontId="35" fillId="0" borderId="6" xfId="26" applyFont="1" applyBorder="1" applyAlignment="1">
      <alignment horizontal="left" vertical="center"/>
    </xf>
    <xf numFmtId="0" fontId="40" fillId="0" borderId="24" xfId="26" applyFont="1" applyBorder="1" applyAlignment="1">
      <alignment horizontal="center" vertical="center"/>
    </xf>
    <xf numFmtId="0" fontId="40" fillId="0" borderId="9" xfId="26" applyFont="1" applyBorder="1" applyAlignment="1">
      <alignment horizontal="center" vertical="center"/>
    </xf>
    <xf numFmtId="0" fontId="22" fillId="0" borderId="22" xfId="26" applyFont="1" applyBorder="1">
      <alignment vertical="center"/>
    </xf>
    <xf numFmtId="0" fontId="22" fillId="0" borderId="20" xfId="26" applyFont="1" applyBorder="1">
      <alignment vertical="center"/>
    </xf>
    <xf numFmtId="0" fontId="22" fillId="0" borderId="17" xfId="26" applyFont="1" applyBorder="1">
      <alignment vertical="center"/>
    </xf>
    <xf numFmtId="0" fontId="22" fillId="0" borderId="18" xfId="26" applyFont="1" applyBorder="1">
      <alignment vertical="center"/>
    </xf>
    <xf numFmtId="0" fontId="75" fillId="0" borderId="23" xfId="26" applyFont="1" applyBorder="1" applyAlignment="1">
      <alignment horizontal="center" vertical="center"/>
    </xf>
    <xf numFmtId="0" fontId="75" fillId="0" borderId="22" xfId="26" applyFont="1" applyBorder="1" applyAlignment="1">
      <alignment horizontal="center" vertical="center"/>
    </xf>
    <xf numFmtId="0" fontId="75" fillId="0" borderId="9" xfId="26" applyFont="1" applyBorder="1" applyAlignment="1">
      <alignment horizontal="center" vertical="center"/>
    </xf>
    <xf numFmtId="0" fontId="36" fillId="0" borderId="0" xfId="26" applyFont="1" applyAlignment="1">
      <alignment horizontal="center" vertical="center"/>
    </xf>
    <xf numFmtId="0" fontId="36" fillId="0" borderId="0" xfId="26" applyFont="1">
      <alignment vertical="center"/>
    </xf>
    <xf numFmtId="0" fontId="36" fillId="5" borderId="11" xfId="26" applyFont="1" applyFill="1" applyBorder="1" applyAlignment="1">
      <alignment horizontal="center" vertical="center"/>
    </xf>
    <xf numFmtId="0" fontId="36" fillId="5" borderId="15" xfId="26" applyFont="1" applyFill="1" applyBorder="1" applyAlignment="1">
      <alignment horizontal="center" vertical="center"/>
    </xf>
    <xf numFmtId="0" fontId="36" fillId="5" borderId="16" xfId="26" applyFont="1" applyFill="1" applyBorder="1" applyAlignment="1">
      <alignment horizontal="center" vertical="center"/>
    </xf>
    <xf numFmtId="0" fontId="36" fillId="5" borderId="17" xfId="26" applyFont="1" applyFill="1" applyBorder="1" applyAlignment="1">
      <alignment horizontal="center" vertical="center"/>
    </xf>
    <xf numFmtId="0" fontId="36" fillId="5" borderId="0" xfId="26" applyFont="1" applyFill="1" applyAlignment="1">
      <alignment horizontal="center" vertical="center"/>
    </xf>
    <xf numFmtId="0" fontId="36" fillId="5" borderId="13" xfId="26" applyFont="1" applyFill="1" applyBorder="1" applyAlignment="1">
      <alignment horizontal="center" vertical="center"/>
    </xf>
    <xf numFmtId="0" fontId="36" fillId="5" borderId="18" xfId="26" applyFont="1" applyFill="1" applyBorder="1" applyAlignment="1">
      <alignment horizontal="center" vertical="center"/>
    </xf>
    <xf numFmtId="0" fontId="36" fillId="5" borderId="5" xfId="26" applyFont="1" applyFill="1" applyBorder="1" applyAlignment="1">
      <alignment horizontal="center" vertical="center"/>
    </xf>
    <xf numFmtId="0" fontId="36" fillId="5" borderId="14" xfId="26" applyFont="1" applyFill="1" applyBorder="1" applyAlignment="1">
      <alignment horizontal="center" vertical="center"/>
    </xf>
    <xf numFmtId="178" fontId="36" fillId="0" borderId="0" xfId="26" applyNumberFormat="1" applyFont="1" applyAlignment="1">
      <alignment horizontal="center" vertical="center"/>
    </xf>
    <xf numFmtId="0" fontId="21" fillId="0" borderId="23" xfId="0" applyFont="1" applyBorder="1"/>
    <xf numFmtId="0" fontId="21" fillId="0" borderId="22" xfId="0" applyFont="1" applyBorder="1"/>
    <xf numFmtId="0" fontId="21" fillId="0" borderId="9" xfId="0" applyFont="1" applyBorder="1"/>
    <xf numFmtId="0" fontId="36" fillId="0" borderId="0" xfId="0" applyFont="1"/>
    <xf numFmtId="179" fontId="21" fillId="0" borderId="11" xfId="0" applyNumberFormat="1" applyFont="1" applyBorder="1"/>
    <xf numFmtId="179" fontId="21" fillId="0" borderId="19" xfId="0" applyNumberFormat="1" applyFont="1" applyBorder="1"/>
    <xf numFmtId="179" fontId="21" fillId="0" borderId="16" xfId="0" applyNumberFormat="1" applyFont="1" applyBorder="1"/>
    <xf numFmtId="0" fontId="21" fillId="0" borderId="17" xfId="0" applyFont="1" applyBorder="1"/>
    <xf numFmtId="179" fontId="21" fillId="0" borderId="0" xfId="0" applyNumberFormat="1" applyFont="1"/>
    <xf numFmtId="179" fontId="21" fillId="0" borderId="13" xfId="0" applyNumberFormat="1" applyFont="1" applyBorder="1"/>
    <xf numFmtId="2" fontId="21" fillId="0" borderId="0" xfId="0" applyNumberFormat="1" applyFont="1"/>
    <xf numFmtId="2" fontId="21" fillId="0" borderId="13" xfId="0" applyNumberFormat="1" applyFont="1" applyBorder="1"/>
    <xf numFmtId="1" fontId="21" fillId="0" borderId="0" xfId="0" applyNumberFormat="1" applyFont="1"/>
    <xf numFmtId="1" fontId="21" fillId="0" borderId="13" xfId="0" applyNumberFormat="1" applyFont="1" applyBorder="1"/>
    <xf numFmtId="0" fontId="21" fillId="0" borderId="13" xfId="0" applyFont="1" applyBorder="1"/>
    <xf numFmtId="1" fontId="21" fillId="0" borderId="17" xfId="0" applyNumberFormat="1" applyFont="1" applyBorder="1"/>
    <xf numFmtId="1" fontId="21" fillId="0" borderId="18" xfId="0" applyNumberFormat="1" applyFont="1" applyBorder="1"/>
    <xf numFmtId="1" fontId="21" fillId="0" borderId="20" xfId="0" applyNumberFormat="1" applyFont="1" applyBorder="1"/>
    <xf numFmtId="1" fontId="21" fillId="0" borderId="14" xfId="0" applyNumberFormat="1" applyFont="1" applyBorder="1"/>
    <xf numFmtId="49" fontId="45" fillId="0" borderId="0" xfId="0" applyNumberFormat="1" applyFont="1" applyAlignment="1">
      <alignment vertical="center"/>
    </xf>
    <xf numFmtId="0" fontId="0" fillId="42" borderId="0" xfId="0" applyFill="1"/>
    <xf numFmtId="49" fontId="77" fillId="0" borderId="0" xfId="0" applyNumberFormat="1" applyFont="1"/>
    <xf numFmtId="49" fontId="77" fillId="0" borderId="20" xfId="0" applyNumberFormat="1" applyFont="1" applyBorder="1"/>
    <xf numFmtId="0" fontId="0" fillId="0" borderId="20" xfId="0" applyBorder="1"/>
    <xf numFmtId="0" fontId="0" fillId="0" borderId="19" xfId="0" applyBorder="1"/>
    <xf numFmtId="49" fontId="77" fillId="0" borderId="22" xfId="0" applyNumberFormat="1" applyFont="1" applyBorder="1"/>
    <xf numFmtId="49" fontId="76" fillId="43" borderId="0" xfId="0" applyNumberFormat="1" applyFont="1" applyFill="1"/>
    <xf numFmtId="0" fontId="69" fillId="43" borderId="0" xfId="0" applyFont="1" applyFill="1"/>
    <xf numFmtId="0" fontId="0" fillId="0" borderId="13" xfId="0" applyBorder="1"/>
    <xf numFmtId="0" fontId="77" fillId="0" borderId="0" xfId="0" applyFont="1"/>
    <xf numFmtId="180" fontId="0" fillId="0" borderId="0" xfId="0" applyNumberFormat="1"/>
    <xf numFmtId="49" fontId="76" fillId="44" borderId="0" xfId="0" applyNumberFormat="1" applyFont="1" applyFill="1"/>
    <xf numFmtId="0" fontId="69" fillId="44" borderId="0" xfId="0" applyFont="1" applyFill="1"/>
    <xf numFmtId="9" fontId="0" fillId="0" borderId="0" xfId="122" applyFont="1" applyAlignment="1"/>
    <xf numFmtId="0" fontId="0" fillId="43" borderId="0" xfId="0" applyFill="1"/>
    <xf numFmtId="181" fontId="0" fillId="0" borderId="0" xfId="0" applyNumberFormat="1"/>
    <xf numFmtId="43" fontId="0" fillId="0" borderId="0" xfId="121" applyFont="1" applyAlignment="1"/>
    <xf numFmtId="0" fontId="78" fillId="0" borderId="0" xfId="0" applyFont="1"/>
    <xf numFmtId="2" fontId="0" fillId="0" borderId="0" xfId="0" applyNumberFormat="1"/>
    <xf numFmtId="0" fontId="44" fillId="0" borderId="0" xfId="0" applyFont="1"/>
    <xf numFmtId="0" fontId="75" fillId="0" borderId="0" xfId="0" applyFont="1"/>
    <xf numFmtId="0" fontId="0" fillId="0" borderId="0" xfId="0" applyAlignment="1">
      <alignment vertical="center"/>
    </xf>
    <xf numFmtId="0" fontId="0" fillId="40" borderId="0" xfId="0" applyFill="1"/>
    <xf numFmtId="0" fontId="78" fillId="40" borderId="0" xfId="0" applyFont="1" applyFill="1"/>
    <xf numFmtId="0" fontId="75" fillId="0" borderId="11" xfId="0" applyFont="1" applyBorder="1"/>
    <xf numFmtId="0" fontId="75" fillId="0" borderId="19" xfId="0" applyFont="1" applyBorder="1"/>
    <xf numFmtId="0" fontId="75" fillId="0" borderId="16" xfId="0" applyFont="1" applyBorder="1"/>
    <xf numFmtId="0" fontId="44" fillId="0" borderId="17" xfId="0" applyFont="1" applyBorder="1"/>
    <xf numFmtId="0" fontId="44" fillId="0" borderId="18" xfId="0" applyFont="1" applyBorder="1"/>
    <xf numFmtId="0" fontId="44" fillId="0" borderId="20" xfId="0" applyFont="1" applyBorder="1"/>
    <xf numFmtId="0" fontId="0" fillId="0" borderId="14" xfId="0" applyBorder="1"/>
    <xf numFmtId="0" fontId="0" fillId="45" borderId="0" xfId="0" applyFill="1"/>
    <xf numFmtId="0" fontId="78" fillId="3" borderId="0" xfId="0" applyFont="1" applyFill="1"/>
    <xf numFmtId="0" fontId="44" fillId="0" borderId="13" xfId="0" applyFont="1" applyBorder="1"/>
    <xf numFmtId="0" fontId="75" fillId="0" borderId="11" xfId="0" applyFont="1" applyBorder="1" applyAlignment="1">
      <alignment horizontal="center"/>
    </xf>
    <xf numFmtId="0" fontId="75" fillId="0" borderId="19" xfId="0" applyFont="1" applyBorder="1" applyAlignment="1">
      <alignment horizontal="center"/>
    </xf>
    <xf numFmtId="0" fontId="75" fillId="0" borderId="16" xfId="0" applyFont="1" applyBorder="1" applyAlignment="1">
      <alignment horizontal="center"/>
    </xf>
    <xf numFmtId="0" fontId="22" fillId="0" borderId="17" xfId="0" applyFont="1" applyBorder="1"/>
    <xf numFmtId="0" fontId="22" fillId="0" borderId="18" xfId="0" applyFont="1" applyBorder="1"/>
    <xf numFmtId="0" fontId="22" fillId="0" borderId="20" xfId="0" applyFont="1" applyBorder="1"/>
    <xf numFmtId="0" fontId="44" fillId="0" borderId="14" xfId="0" applyFont="1" applyBorder="1"/>
    <xf numFmtId="0" fontId="75" fillId="0" borderId="0" xfId="31" applyFont="1" applyAlignment="1">
      <alignment horizontal="center"/>
    </xf>
    <xf numFmtId="0" fontId="75" fillId="0" borderId="0" xfId="0" applyFont="1" applyAlignment="1">
      <alignment vertical="center"/>
    </xf>
    <xf numFmtId="0" fontId="18" fillId="0" borderId="0" xfId="31" quotePrefix="1" applyFont="1" applyAlignment="1">
      <alignment horizontal="center"/>
    </xf>
    <xf numFmtId="0" fontId="18" fillId="0" borderId="0" xfId="31" applyFont="1" applyAlignment="1"/>
    <xf numFmtId="0" fontId="44" fillId="0" borderId="0" xfId="0" applyFont="1" applyAlignment="1">
      <alignment vertical="center"/>
    </xf>
    <xf numFmtId="0" fontId="18" fillId="0" borderId="0" xfId="31" applyFont="1" applyAlignment="1">
      <alignment horizontal="center"/>
    </xf>
    <xf numFmtId="0" fontId="36" fillId="0" borderId="24" xfId="26" applyFont="1" applyBorder="1">
      <alignment vertical="center"/>
    </xf>
    <xf numFmtId="49" fontId="79" fillId="0" borderId="0" xfId="0" applyNumberFormat="1" applyFont="1" applyAlignment="1">
      <alignment vertical="center"/>
    </xf>
    <xf numFmtId="0" fontId="80" fillId="0" borderId="0" xfId="0" applyFont="1" applyAlignment="1">
      <alignment horizontal="right" vertical="center"/>
    </xf>
    <xf numFmtId="49" fontId="80" fillId="0" borderId="0" xfId="0" applyNumberFormat="1" applyFont="1" applyAlignment="1">
      <alignment horizontal="right" vertical="center"/>
    </xf>
    <xf numFmtId="0" fontId="78" fillId="46" borderId="0" xfId="0" applyFont="1" applyFill="1" applyAlignment="1">
      <alignment vertical="center"/>
    </xf>
    <xf numFmtId="0" fontId="0" fillId="46" borderId="0" xfId="0" applyFill="1" applyAlignment="1">
      <alignment vertical="center"/>
    </xf>
    <xf numFmtId="0" fontId="9" fillId="0" borderId="0" xfId="38"/>
    <xf numFmtId="0" fontId="21" fillId="0" borderId="20" xfId="26" applyFont="1" applyBorder="1" applyAlignment="1">
      <alignment horizontal="center" vertical="center"/>
    </xf>
    <xf numFmtId="0" fontId="36" fillId="0" borderId="0" xfId="26" applyFont="1" applyAlignment="1">
      <alignment horizontal="left" vertical="center"/>
    </xf>
    <xf numFmtId="11" fontId="36" fillId="0" borderId="0" xfId="26" applyNumberFormat="1" applyFont="1">
      <alignment vertical="center"/>
    </xf>
    <xf numFmtId="0" fontId="36" fillId="47" borderId="0" xfId="26" applyFont="1" applyFill="1" applyAlignment="1">
      <alignment horizontal="center" vertical="center"/>
    </xf>
    <xf numFmtId="0" fontId="36" fillId="47" borderId="0" xfId="26" applyFont="1" applyFill="1">
      <alignment vertical="center"/>
    </xf>
    <xf numFmtId="0" fontId="36" fillId="0" borderId="23" xfId="26" applyFont="1" applyBorder="1" applyAlignment="1">
      <alignment horizontal="center" vertical="center"/>
    </xf>
    <xf numFmtId="0" fontId="36" fillId="0" borderId="22" xfId="26" applyFont="1" applyBorder="1" applyAlignment="1">
      <alignment horizontal="center" vertical="center"/>
    </xf>
    <xf numFmtId="0" fontId="21" fillId="47" borderId="0" xfId="0" applyFont="1" applyFill="1" applyAlignment="1">
      <alignment horizontal="center"/>
    </xf>
    <xf numFmtId="182" fontId="21" fillId="0" borderId="0" xfId="0" applyNumberFormat="1" applyFont="1" applyAlignment="1">
      <alignment horizontal="center"/>
    </xf>
    <xf numFmtId="182" fontId="21" fillId="0" borderId="13" xfId="0" applyNumberFormat="1" applyFont="1" applyBorder="1" applyAlignment="1">
      <alignment horizontal="center"/>
    </xf>
    <xf numFmtId="182" fontId="21" fillId="0" borderId="5" xfId="0" applyNumberFormat="1" applyFont="1" applyBorder="1" applyAlignment="1">
      <alignment horizontal="center"/>
    </xf>
    <xf numFmtId="182" fontId="21" fillId="0" borderId="14" xfId="0" applyNumberFormat="1" applyFont="1" applyBorder="1" applyAlignment="1">
      <alignment horizontal="center"/>
    </xf>
    <xf numFmtId="0" fontId="21" fillId="0" borderId="22" xfId="0" applyFont="1" applyBorder="1" applyAlignment="1">
      <alignment horizontal="center" vertical="center"/>
    </xf>
    <xf numFmtId="0" fontId="21" fillId="47" borderId="0" xfId="26" applyFont="1" applyFill="1" applyAlignment="1">
      <alignment horizontal="center" vertical="center"/>
    </xf>
    <xf numFmtId="182" fontId="21" fillId="47" borderId="0" xfId="0" applyNumberFormat="1" applyFont="1" applyFill="1" applyAlignment="1">
      <alignment horizontal="center"/>
    </xf>
    <xf numFmtId="182" fontId="21" fillId="47" borderId="13" xfId="0" applyNumberFormat="1" applyFont="1" applyFill="1" applyBorder="1" applyAlignment="1">
      <alignment horizontal="center"/>
    </xf>
    <xf numFmtId="183" fontId="7" fillId="0" borderId="0" xfId="122" applyNumberFormat="1" applyFont="1" applyAlignment="1"/>
    <xf numFmtId="0" fontId="22" fillId="47" borderId="0" xfId="26" applyFont="1" applyFill="1">
      <alignment vertical="center"/>
    </xf>
    <xf numFmtId="0" fontId="75" fillId="47" borderId="0" xfId="26" applyFont="1" applyFill="1">
      <alignment vertical="center"/>
    </xf>
    <xf numFmtId="0" fontId="22" fillId="0" borderId="11" xfId="26" applyFont="1" applyBorder="1">
      <alignment vertical="center"/>
    </xf>
    <xf numFmtId="0" fontId="22" fillId="0" borderId="19" xfId="26" applyFont="1" applyBorder="1">
      <alignment vertical="center"/>
    </xf>
    <xf numFmtId="0" fontId="22" fillId="0" borderId="16" xfId="26" applyFont="1" applyBorder="1">
      <alignment vertical="center"/>
    </xf>
    <xf numFmtId="0" fontId="22" fillId="48" borderId="0" xfId="26" applyFont="1" applyFill="1">
      <alignment vertical="center"/>
    </xf>
    <xf numFmtId="0" fontId="22" fillId="47" borderId="17" xfId="26" applyFont="1" applyFill="1" applyBorder="1">
      <alignment vertical="center"/>
    </xf>
    <xf numFmtId="0" fontId="22" fillId="49" borderId="17" xfId="26" applyFont="1" applyFill="1" applyBorder="1">
      <alignment vertical="center"/>
    </xf>
    <xf numFmtId="0" fontId="22" fillId="49" borderId="0" xfId="26" applyFont="1" applyFill="1">
      <alignment vertical="center"/>
    </xf>
    <xf numFmtId="0" fontId="22" fillId="50" borderId="17" xfId="26" applyFont="1" applyFill="1" applyBorder="1">
      <alignment vertical="center"/>
    </xf>
    <xf numFmtId="0" fontId="22" fillId="50" borderId="0" xfId="26" applyFont="1" applyFill="1">
      <alignment vertical="center"/>
    </xf>
    <xf numFmtId="0" fontId="22" fillId="51" borderId="17" xfId="26" applyFont="1" applyFill="1" applyBorder="1">
      <alignment vertical="center"/>
    </xf>
    <xf numFmtId="0" fontId="22" fillId="51" borderId="0" xfId="26" applyFont="1" applyFill="1">
      <alignment vertical="center"/>
    </xf>
    <xf numFmtId="0" fontId="22" fillId="52" borderId="17" xfId="26" applyFont="1" applyFill="1" applyBorder="1">
      <alignment vertical="center"/>
    </xf>
    <xf numFmtId="0" fontId="22" fillId="52" borderId="0" xfId="26" applyFont="1" applyFill="1">
      <alignment vertical="center"/>
    </xf>
    <xf numFmtId="0" fontId="22" fillId="5" borderId="24" xfId="0" applyFont="1" applyFill="1" applyBorder="1" applyAlignment="1">
      <alignment vertical="center"/>
    </xf>
    <xf numFmtId="0" fontId="81" fillId="0" borderId="11" xfId="0" applyFont="1" applyBorder="1" applyAlignment="1">
      <alignment vertical="center"/>
    </xf>
    <xf numFmtId="0" fontId="81" fillId="0" borderId="17" xfId="0" applyFont="1" applyBorder="1" applyAlignment="1">
      <alignment vertical="center"/>
    </xf>
    <xf numFmtId="0" fontId="81" fillId="0" borderId="18" xfId="0" applyFont="1" applyBorder="1" applyAlignment="1">
      <alignment vertical="center"/>
    </xf>
    <xf numFmtId="0" fontId="22" fillId="0" borderId="23" xfId="26" applyFont="1" applyBorder="1">
      <alignment vertical="center"/>
    </xf>
    <xf numFmtId="11" fontId="0" fillId="0" borderId="0" xfId="0" applyNumberFormat="1"/>
    <xf numFmtId="0" fontId="82" fillId="0" borderId="0" xfId="0" applyFont="1"/>
    <xf numFmtId="0" fontId="78" fillId="0" borderId="0" xfId="0" applyFont="1" applyAlignment="1">
      <alignment horizontal="left"/>
    </xf>
    <xf numFmtId="0" fontId="82" fillId="0" borderId="0" xfId="0" applyFont="1" applyAlignment="1">
      <alignment horizontal="left"/>
    </xf>
    <xf numFmtId="0" fontId="2" fillId="0" borderId="0" xfId="1" applyAlignment="1">
      <alignment horizontal="left"/>
    </xf>
    <xf numFmtId="0" fontId="78" fillId="2" borderId="0" xfId="30" applyFont="1" applyFill="1" applyAlignment="1"/>
    <xf numFmtId="0" fontId="82" fillId="0" borderId="0" xfId="30" applyFont="1" applyAlignment="1"/>
    <xf numFmtId="0" fontId="19" fillId="0" borderId="0" xfId="30" applyAlignment="1">
      <alignment horizontal="left"/>
    </xf>
    <xf numFmtId="0" fontId="7" fillId="0" borderId="0" xfId="30" applyFont="1" applyAlignment="1">
      <alignment horizontal="left"/>
    </xf>
    <xf numFmtId="0" fontId="19" fillId="0" borderId="0" xfId="30" applyAlignment="1"/>
    <xf numFmtId="0" fontId="0" fillId="0" borderId="24" xfId="0" applyBorder="1"/>
    <xf numFmtId="0" fontId="78" fillId="0" borderId="24" xfId="0" applyFont="1" applyBorder="1"/>
    <xf numFmtId="49" fontId="83" fillId="0" borderId="13" xfId="0" applyNumberFormat="1" applyFont="1" applyBorder="1" applyAlignment="1">
      <alignment vertical="center"/>
    </xf>
    <xf numFmtId="49" fontId="84" fillId="0" borderId="13" xfId="0" applyNumberFormat="1" applyFont="1" applyBorder="1" applyAlignment="1">
      <alignment vertical="center"/>
    </xf>
    <xf numFmtId="1" fontId="35" fillId="0" borderId="19" xfId="0" applyNumberFormat="1" applyFont="1" applyBorder="1"/>
    <xf numFmtId="1" fontId="35" fillId="0" borderId="0" xfId="0" applyNumberFormat="1" applyFont="1"/>
    <xf numFmtId="1" fontId="35" fillId="0" borderId="20" xfId="0" applyNumberFormat="1" applyFont="1" applyBorder="1"/>
    <xf numFmtId="0" fontId="36" fillId="0" borderId="14" xfId="26" applyFont="1" applyBorder="1" applyAlignment="1">
      <alignment horizontal="center" vertical="center"/>
    </xf>
    <xf numFmtId="178" fontId="36" fillId="0" borderId="10" xfId="26" applyNumberFormat="1" applyFont="1" applyBorder="1" applyAlignment="1">
      <alignment horizontal="center" vertical="center"/>
    </xf>
    <xf numFmtId="0" fontId="36" fillId="0" borderId="10" xfId="26" applyFont="1" applyBorder="1">
      <alignment vertical="center"/>
    </xf>
    <xf numFmtId="182" fontId="36" fillId="0" borderId="0" xfId="26" applyNumberFormat="1" applyFont="1">
      <alignment vertical="center"/>
    </xf>
    <xf numFmtId="0" fontId="36" fillId="0" borderId="0" xfId="26" applyFont="1" applyAlignment="1">
      <alignment horizontal="right" vertical="center"/>
    </xf>
    <xf numFmtId="0" fontId="18" fillId="0" borderId="0" xfId="31" applyFont="1" applyAlignment="1">
      <alignment horizontal="right" vertical="center" wrapText="1"/>
    </xf>
    <xf numFmtId="1" fontId="36" fillId="0" borderId="0" xfId="26" applyNumberFormat="1" applyFont="1" applyAlignment="1">
      <alignment horizontal="center" vertical="center"/>
    </xf>
    <xf numFmtId="1" fontId="36" fillId="0" borderId="0" xfId="26" applyNumberFormat="1" applyFont="1">
      <alignment vertical="center"/>
    </xf>
    <xf numFmtId="184" fontId="36" fillId="0" borderId="0" xfId="26" applyNumberFormat="1" applyFont="1">
      <alignment vertical="center"/>
    </xf>
    <xf numFmtId="0" fontId="21" fillId="53" borderId="0" xfId="0" applyFont="1" applyFill="1"/>
    <xf numFmtId="0" fontId="86" fillId="53" borderId="0" xfId="0" applyFont="1" applyFill="1" applyAlignment="1">
      <alignment horizontal="left"/>
    </xf>
    <xf numFmtId="49" fontId="83" fillId="0" borderId="0" xfId="0" applyNumberFormat="1" applyFont="1" applyAlignment="1">
      <alignment vertical="center"/>
    </xf>
    <xf numFmtId="0" fontId="41" fillId="0" borderId="11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top" wrapText="1"/>
    </xf>
    <xf numFmtId="0" fontId="33" fillId="0" borderId="9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34" fillId="0" borderId="0" xfId="0" applyFont="1" applyAlignment="1">
      <alignment horizontal="left" vertical="top" wrapText="1" indent="33"/>
    </xf>
    <xf numFmtId="0" fontId="0" fillId="0" borderId="0" xfId="0" applyAlignment="1">
      <alignment horizontal="left" vertical="top" wrapText="1" indent="33"/>
    </xf>
    <xf numFmtId="0" fontId="20" fillId="0" borderId="37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0" fontId="33" fillId="0" borderId="22" xfId="0" applyFont="1" applyBorder="1" applyAlignment="1">
      <alignment horizontal="center" vertical="top" wrapText="1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36" fillId="5" borderId="7" xfId="26" applyFont="1" applyFill="1" applyBorder="1" applyAlignment="1">
      <alignment horizontal="center" vertical="center"/>
    </xf>
    <xf numFmtId="0" fontId="36" fillId="5" borderId="8" xfId="26" applyFont="1" applyFill="1" applyBorder="1" applyAlignment="1">
      <alignment horizontal="center" vertical="center"/>
    </xf>
    <xf numFmtId="0" fontId="36" fillId="5" borderId="9" xfId="26" applyFont="1" applyFill="1" applyBorder="1" applyAlignment="1">
      <alignment horizontal="center" vertical="center"/>
    </xf>
    <xf numFmtId="0" fontId="36" fillId="0" borderId="24" xfId="26" applyFont="1" applyBorder="1" applyAlignment="1">
      <alignment horizontal="center" vertical="center"/>
    </xf>
    <xf numFmtId="49" fontId="45" fillId="0" borderId="17" xfId="0" applyNumberFormat="1" applyFont="1" applyBorder="1" applyAlignment="1">
      <alignment vertical="center"/>
    </xf>
    <xf numFmtId="0" fontId="35" fillId="0" borderId="23" xfId="0" applyFont="1" applyBorder="1"/>
    <xf numFmtId="0" fontId="42" fillId="0" borderId="22" xfId="0" applyFont="1" applyBorder="1"/>
    <xf numFmtId="0" fontId="35" fillId="0" borderId="22" xfId="0" applyFont="1" applyBorder="1"/>
  </cellXfs>
  <cellStyles count="123">
    <cellStyle name="20% - Accent1 2" xfId="100" xr:uid="{6AE541AA-13E5-4A83-9B87-8658A347B81D}"/>
    <cellStyle name="20% - Accent2 2" xfId="102" xr:uid="{C8C66F15-EE0D-4B30-80DE-1FC277EC3745}"/>
    <cellStyle name="20% - Accent3 2" xfId="104" xr:uid="{B1BE8491-A320-427B-BB87-A31313DD3CCC}"/>
    <cellStyle name="20% - Accent4 2" xfId="106" xr:uid="{7A3D793C-B5D7-4881-81B1-0F8322B12110}"/>
    <cellStyle name="20% - Accent5 2" xfId="108" xr:uid="{F35CE411-2DE5-42D3-9EDC-6FFD6BC4F321}"/>
    <cellStyle name="20% - Accent6 2" xfId="110" xr:uid="{9DAAC312-4E41-4243-865B-C545AF165CF8}"/>
    <cellStyle name="20% - 着色 1 2" xfId="75" xr:uid="{5A68F702-8CE8-43E2-AFAF-B9A59B8FEA25}"/>
    <cellStyle name="20% - 着色 2 2" xfId="78" xr:uid="{C0E746B4-4C7B-40B4-B1BC-00F91FD03F6C}"/>
    <cellStyle name="20% - 着色 3 2" xfId="81" xr:uid="{6C669919-D099-47A4-A72C-F2278385D0CD}"/>
    <cellStyle name="20% - 着色 4 2" xfId="84" xr:uid="{950FECE8-775B-4C07-95E1-4383B21D6ED0}"/>
    <cellStyle name="20% - 着色 5 2" xfId="87" xr:uid="{6F135622-35AC-4B65-981C-E8BC9D940029}"/>
    <cellStyle name="20% - 着色 6 2" xfId="90" xr:uid="{AD393BE9-8EA2-4C42-9B36-D393A411AAFA}"/>
    <cellStyle name="2x indented GHG Textfiels" xfId="9" xr:uid="{00000000-0005-0000-0000-000000000000}"/>
    <cellStyle name="40% - Accent1 2" xfId="101" xr:uid="{F79480CE-10ED-435B-867B-F8DD44D93E18}"/>
    <cellStyle name="40% - Accent2 2" xfId="103" xr:uid="{0D09CD36-CF4D-456A-95FF-C8C164F1400A}"/>
    <cellStyle name="40% - Accent3 2" xfId="105" xr:uid="{284A9538-0FFE-48BC-9E67-661883F81A59}"/>
    <cellStyle name="40% - Accent4 2" xfId="107" xr:uid="{0466DBE1-8953-42F2-939C-4A9EC3AA4F93}"/>
    <cellStyle name="40% - Accent5 2" xfId="109" xr:uid="{386FCFC2-3C65-4226-98AD-773490F764FA}"/>
    <cellStyle name="40% - Accent6 2" xfId="111" xr:uid="{E066B3EE-AA3C-4FE8-873E-C5D0258FE0E6}"/>
    <cellStyle name="40% - 着色 1 2" xfId="76" xr:uid="{0F913CCC-622E-4CAE-8A4B-BDA3199055BE}"/>
    <cellStyle name="40% - 着色 2 2" xfId="79" xr:uid="{D2C941C0-69A5-4999-9814-FD1D1ECCDB60}"/>
    <cellStyle name="40% - 着色 3 2" xfId="82" xr:uid="{912AF16F-77C1-47BA-983A-15804C5B4340}"/>
    <cellStyle name="40% - 着色 4 2" xfId="85" xr:uid="{34BE8454-FA95-45D9-81CF-2BCF04976227}"/>
    <cellStyle name="40% - 着色 5 2" xfId="88" xr:uid="{13894C26-6249-484B-8390-54798E5E46B5}"/>
    <cellStyle name="40% - 着色 6 2" xfId="91" xr:uid="{1CD1BE71-8D85-4A11-B903-8D84302C7237}"/>
    <cellStyle name="60% - Accent1 2" xfId="93" xr:uid="{A1E03BF1-6FDF-45B4-94FD-4646453F55FA}"/>
    <cellStyle name="60% - Accent2 2" xfId="94" xr:uid="{921E1EA4-4028-4AD6-9B78-3204B33FEC68}"/>
    <cellStyle name="60% - Accent3 2" xfId="95" xr:uid="{42D6785E-B593-4E60-9561-9F3A54EB5BF1}"/>
    <cellStyle name="60% - Accent4 2" xfId="96" xr:uid="{C1C2B974-BFF7-4C83-AA78-49C4B72E2D28}"/>
    <cellStyle name="60% - Accent5 2" xfId="97" xr:uid="{FF6901F7-DE36-4274-911D-1A9EDF7BBF6D}"/>
    <cellStyle name="60% - Accent6 2" xfId="98" xr:uid="{7BC46502-8CDC-45A4-A116-4E4882E8693A}"/>
    <cellStyle name="Body: normal cell" xfId="6" xr:uid="{00000000-0005-0000-0000-000001000000}"/>
    <cellStyle name="Body: normal cell 2" xfId="24" xr:uid="{253807EE-41FE-44AE-9492-B89F0F403404}"/>
    <cellStyle name="Body: normal cell 3" xfId="19" xr:uid="{7C418459-FD44-4F41-81CA-D8ACBFCA1C1D}"/>
    <cellStyle name="Comma 2" xfId="115" xr:uid="{6D162371-E143-4510-B675-1EF3AC5F69E0}"/>
    <cellStyle name="Font: Calibri, 9pt regular" xfId="2" xr:uid="{00000000-0005-0000-0000-000003000000}"/>
    <cellStyle name="Font: Calibri, 9pt regular 2" xfId="20" xr:uid="{D2E35A3C-6909-4E0A-B6C9-D028F782C1BF}"/>
    <cellStyle name="Font: Calibri, 9pt regular 3" xfId="48" xr:uid="{780914A5-122D-482F-97C3-43DA46F35315}"/>
    <cellStyle name="Footnotes: all except top row" xfId="50" xr:uid="{CBCE10C0-C7E8-4156-A1F7-EE961CD973E3}"/>
    <cellStyle name="Footnotes: top row" xfId="7" xr:uid="{00000000-0005-0000-0000-000004000000}"/>
    <cellStyle name="Footnotes: top row 2" xfId="25" xr:uid="{AC9D2DFE-3ED1-42DB-8C47-45EEE3ECD019}"/>
    <cellStyle name="Footnotes: top row 3" xfId="46" xr:uid="{BEBBAB18-A3AA-4D55-ADD6-2583668CC686}"/>
    <cellStyle name="Header: bottom row" xfId="3" xr:uid="{00000000-0005-0000-0000-000005000000}"/>
    <cellStyle name="Header: bottom row 2" xfId="21" xr:uid="{B3DA5505-BC5D-45A8-9881-6A7D808A61C0}"/>
    <cellStyle name="Header: bottom row 3" xfId="42" xr:uid="{B584A8C5-38D3-43F3-85EF-6B5BA77CC015}"/>
    <cellStyle name="Header: top rows" xfId="43" xr:uid="{D8B47E4C-FE77-4DCD-A9EF-74BEB4A953C0}"/>
    <cellStyle name="Hyperlink 2" xfId="13" xr:uid="{00000000-0005-0000-0000-000007000000}"/>
    <cellStyle name="Neutral 2" xfId="92" xr:uid="{300D0888-C951-4BCA-9EBE-F5C7EB42F130}"/>
    <cellStyle name="Normal 2" xfId="8" xr:uid="{00000000-0005-0000-0000-000009000000}"/>
    <cellStyle name="Normal 2 2" xfId="113" xr:uid="{12AAA715-E5BF-4A3E-BF8B-7B6F9C6B1D0C}"/>
    <cellStyle name="Normal 2 3" xfId="57" xr:uid="{C7C8DCFB-056B-48D5-B630-D16D12F09322}"/>
    <cellStyle name="Normal 3" xfId="11" xr:uid="{00000000-0005-0000-0000-00000A000000}"/>
    <cellStyle name="Normal 3 2" xfId="15" xr:uid="{DFC44230-D681-498F-8DA7-8562E55EC748}"/>
    <cellStyle name="Normal 3 2 2" xfId="112" xr:uid="{1E0B1F06-BBE0-4921-ADEC-B29049A685C0}"/>
    <cellStyle name="Normal 3 3" xfId="52" xr:uid="{B47F4B01-632D-42CC-948B-6570B9E9A086}"/>
    <cellStyle name="Normal 4" xfId="12" xr:uid="{00000000-0005-0000-0000-00000B000000}"/>
    <cellStyle name="Normal 4 2" xfId="16" xr:uid="{6DF7E5E7-C51C-416C-9ABC-62A30C6835DD}"/>
    <cellStyle name="Normal 4 2 2" xfId="114" xr:uid="{535441EF-7C30-466A-B3A3-851A1062BF9A}"/>
    <cellStyle name="Normal 4 3" xfId="53" xr:uid="{6C294EFD-15BF-42A2-B41F-0F43DB3A40E2}"/>
    <cellStyle name="Normal 5" xfId="14" xr:uid="{00000000-0005-0000-0000-00000C000000}"/>
    <cellStyle name="Normal 5 2" xfId="17" xr:uid="{F670F913-09C4-4576-8128-6DC311EBE552}"/>
    <cellStyle name="Normal 5 2 2" xfId="18" xr:uid="{5936E0D4-0051-46DD-9B36-B1F7E4D66080}"/>
    <cellStyle name="Normal 5 3" xfId="54" xr:uid="{D82498A6-EA5B-4620-A465-FA47F79865A3}"/>
    <cellStyle name="Normal 58" xfId="56" xr:uid="{5A8BF1D6-D237-4D7A-B7CF-30AED8CAB8C1}"/>
    <cellStyle name="Normal 6" xfId="55" xr:uid="{9434562F-ED60-45F2-B5EF-4DE2BA593D43}"/>
    <cellStyle name="Normal 7" xfId="117" xr:uid="{72606DF2-3440-4ED7-92B9-A219CB875567}"/>
    <cellStyle name="Note 2" xfId="99" xr:uid="{BAFB6EB3-B8AE-4131-975F-8FFE10B136B3}"/>
    <cellStyle name="Parent row" xfId="5" xr:uid="{00000000-0005-0000-0000-00000D000000}"/>
    <cellStyle name="Parent row 2" xfId="23" xr:uid="{43F2191A-F120-4B47-B58C-07DADFE7E9F0}"/>
    <cellStyle name="Parent row 3" xfId="45" xr:uid="{4E77FA98-9ED8-428A-BB54-617AD88804C3}"/>
    <cellStyle name="Section Break" xfId="47" xr:uid="{861C7E8E-9212-4754-9392-52694203CD79}"/>
    <cellStyle name="Section Break: parent row" xfId="44" xr:uid="{5B55283E-A3D7-4692-96C0-0AD4CB652377}"/>
    <cellStyle name="Table title" xfId="4" xr:uid="{00000000-0005-0000-0000-00000E000000}"/>
    <cellStyle name="Table title 2" xfId="22" xr:uid="{DB7F49AA-C685-4BD9-9CED-9DA47397AF7A}"/>
    <cellStyle name="Table title 3" xfId="51" xr:uid="{7AAB041D-6135-4545-97AA-FDE2DD8B1B90}"/>
    <cellStyle name="Обычный_CRF2002 (1)" xfId="10" xr:uid="{00000000-0005-0000-0000-00000F000000}"/>
    <cellStyle name="百分比" xfId="122" builtinId="5"/>
    <cellStyle name="百分比 2" xfId="32" xr:uid="{1DD3B35B-4926-42F3-BF5B-A26CB5D6E010}"/>
    <cellStyle name="百分比 3" xfId="119" xr:uid="{B5B64576-81C9-428C-A2F1-BBC010D3F97B}"/>
    <cellStyle name="标题 1 2" xfId="59" xr:uid="{677FFE85-C104-423C-AD9A-7E9AEC4966D6}"/>
    <cellStyle name="标题 2 2" xfId="60" xr:uid="{821F45BF-999B-4F17-8271-6C01792CD4F5}"/>
    <cellStyle name="标题 3 2" xfId="61" xr:uid="{7D541EED-5059-4E13-AE32-E9D1ECC9E1D0}"/>
    <cellStyle name="标题 4 2" xfId="62" xr:uid="{4B6D7871-E343-430D-8227-8E8478890FEF}"/>
    <cellStyle name="标题 5" xfId="58" xr:uid="{2448052D-B5E6-4A34-93BC-D98271D4C73E}"/>
    <cellStyle name="差 2" xfId="64" xr:uid="{907E6605-F638-4359-BD14-A92FF385DFA7}"/>
    <cellStyle name="常规" xfId="0" builtinId="0"/>
    <cellStyle name="常规 2" xfId="26" xr:uid="{A8B609DA-037F-4AA1-B5C4-EBC834C94D0D}"/>
    <cellStyle name="常规 2 2" xfId="31" xr:uid="{CD3E87DB-42C5-4CB4-95EC-3A149212889D}"/>
    <cellStyle name="常规 2 2 2" xfId="39" xr:uid="{A5CADB6B-8676-45F7-BDAA-232F06BCD88A}"/>
    <cellStyle name="常规 2 3" xfId="40" xr:uid="{8ACF078D-F338-44D5-86E8-7297601B25A6}"/>
    <cellStyle name="常规 3" xfId="34" xr:uid="{F98F8C35-9732-4157-8642-5169C6F6D3D9}"/>
    <cellStyle name="常规 3 2" xfId="27" xr:uid="{B4507D47-FA76-4547-BBA1-0D665B8C1F16}"/>
    <cellStyle name="常规 3 3" xfId="36" xr:uid="{ABFBDDCA-1066-488D-B711-8095E5F64584}"/>
    <cellStyle name="常规 4" xfId="30" xr:uid="{A1438D7E-31D1-40D3-99BC-3D8D1D688A76}"/>
    <cellStyle name="常规 4 2" xfId="28" xr:uid="{48BE2377-E6CA-4FC1-8ACD-D2C710DB05AD}"/>
    <cellStyle name="常规 5" xfId="38" xr:uid="{0E0D15FE-4DBD-49D8-9999-FF2C7D396C45}"/>
    <cellStyle name="常规 5 2" xfId="41" xr:uid="{57C07AF5-F6BE-4FDB-95DD-8A730472EA2F}"/>
    <cellStyle name="常规 6" xfId="116" xr:uid="{5C5BBEF9-9F04-42FD-9458-631A122E608E}"/>
    <cellStyle name="常规 7" xfId="118" xr:uid="{AEE457A1-4992-4190-8EEE-2B9C9D80B2CB}"/>
    <cellStyle name="超链接" xfId="1" builtinId="8"/>
    <cellStyle name="超链接 2" xfId="35" xr:uid="{5694E45D-6357-42B3-B54B-ED6C51FBC937}"/>
    <cellStyle name="超链接 3" xfId="33" xr:uid="{5D3E81FF-1685-4140-99A8-6EB5C299D295}"/>
    <cellStyle name="超链接 3 2" xfId="37" xr:uid="{81C6A867-DAC6-4D4C-BE71-AEA2EF8FB468}"/>
    <cellStyle name="超链接 4" xfId="120" xr:uid="{8DB7CBC6-4DB0-468D-94D8-1232066763EF}"/>
    <cellStyle name="好 2" xfId="63" xr:uid="{7CA3119B-68F1-4746-AA90-98417A21B6A1}"/>
    <cellStyle name="汇总 2" xfId="73" xr:uid="{22C5F4DD-7350-438F-A87C-2B2DCDF0B8DE}"/>
    <cellStyle name="计算 2" xfId="67" xr:uid="{90B3D537-EF25-47C7-ABCB-E752D6E23A51}"/>
    <cellStyle name="检查单元格 2" xfId="69" xr:uid="{B90BF964-27D2-4D10-A4A5-4B9D231BD4B0}"/>
    <cellStyle name="解释性文本 2" xfId="72" xr:uid="{AAB71859-5347-48FE-8EE9-9F8F1DCF24B3}"/>
    <cellStyle name="警告文本 2" xfId="70" xr:uid="{79705E92-DD99-4D8C-A1FA-CDEA6464E8CE}"/>
    <cellStyle name="链接单元格 2" xfId="68" xr:uid="{D999B3E5-6F88-4A00-9696-62FBE85D592B}"/>
    <cellStyle name="千位分隔" xfId="121" builtinId="3"/>
    <cellStyle name="千位分隔 2" xfId="29" xr:uid="{D8328917-2518-4B3E-A385-7E3C66BE8A05}"/>
    <cellStyle name="输出 2" xfId="66" xr:uid="{682E84A9-5F8B-43E8-A8AF-CD09B48F1E46}"/>
    <cellStyle name="输入 2" xfId="65" xr:uid="{F10B1B77-63BE-492D-BD9B-070E43E31517}"/>
    <cellStyle name="已访问的超链接 2" xfId="49" xr:uid="{202F9886-117B-47CF-8826-8055C321C006}"/>
    <cellStyle name="着色 1 2" xfId="74" xr:uid="{D5E232DD-699C-480B-8C65-BE7854A5B2F1}"/>
    <cellStyle name="着色 2 2" xfId="77" xr:uid="{D590F6BC-6B48-4879-A350-7199AB42B6E6}"/>
    <cellStyle name="着色 3 2" xfId="80" xr:uid="{F7CE1DCE-5C9D-4C88-A063-EF382A69ACCF}"/>
    <cellStyle name="着色 4 2" xfId="83" xr:uid="{1C162C56-235C-46C0-8F46-D760B070E662}"/>
    <cellStyle name="着色 5 2" xfId="86" xr:uid="{FFAB5F74-AAC7-456A-9CAE-97D3A5722279}"/>
    <cellStyle name="着色 6 2" xfId="89" xr:uid="{FD530C16-4FA3-4D7D-B310-AF7A956ABF2F}"/>
    <cellStyle name="注释 2" xfId="71" xr:uid="{35F3A6F5-A6D4-4B09-AC99-AF029677152A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CBAD965C-ADB3-4DE5-8CD5-612C168CAB4F}">
      <tableStyleElement type="wholeTable" dxfId="1"/>
      <tableStyleElement type="headerRow" dxfId="0"/>
    </tableStyle>
  </tableStyles>
  <colors>
    <mruColors>
      <color rgb="FFD19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34</xdr:row>
      <xdr:rowOff>47625</xdr:rowOff>
    </xdr:from>
    <xdr:to>
      <xdr:col>1</xdr:col>
      <xdr:colOff>2362200</xdr:colOff>
      <xdr:row>47</xdr:row>
      <xdr:rowOff>176760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B701D0F-67D0-FCAE-6398-81C1606B4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27" t="23518" r="2398"/>
        <a:stretch/>
      </xdr:blipFill>
      <xdr:spPr>
        <a:xfrm>
          <a:off x="762000" y="4752975"/>
          <a:ext cx="2286000" cy="2478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livia\Documents\EPS_Models%20by%20Region\United%20States\Calibration\Calibr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livia\Documents\EPS_Models%20by%20Region\United%20States\us-eps\InputData\fuels\PEI\PEI-TFPEI-ships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livia\Documents\EPS_Models%20by%20Region\United%20States\NEW_US\Start%20Year%20Calibration_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bbie\Dropbox%20(Energy%20InNovation)\My%20Documents\Policy%20Solutions%20Project\US\Models\eps-1.3.0-us\InputData\indst\BPEiC\BAU%20Process%20Emis%20in%20CO2e_Updated%20Velders%20Meth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ahajan\AppData\Local\Microsoft\Windows\INetCache\Content.Outlook\LBTDDC4D\Proc%20Emis%20Reductions%20and%20Costs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1. Transportation"/>
      <sheetName val="2. Electricity"/>
      <sheetName val="3. Industry Energy"/>
      <sheetName val="4. Buildings"/>
      <sheetName val="5. Industry Process"/>
      <sheetName val="6. Total"/>
      <sheetName val="7. Particulates"/>
      <sheetName val="7.1 NOX"/>
      <sheetName val="7.2 SOX"/>
      <sheetName val="7.3 PM25"/>
      <sheetName val="EPS"/>
      <sheetName val="NoSettings"/>
      <sheetName val="Vensim Variables"/>
      <sheetName val="EPA_GHG"/>
      <sheetName val="Table 3-1"/>
      <sheetName val="Table 3-7"/>
      <sheetName val="Table 3-9"/>
      <sheetName val="Table 3-10"/>
      <sheetName val="Table 3-11"/>
      <sheetName val="Table 3-12"/>
      <sheetName val="Table 3-13"/>
      <sheetName val="Table 3-14"/>
      <sheetName val="Table 3-15"/>
      <sheetName val="Table 4-1"/>
      <sheetName val="Table 5-1"/>
      <sheetName val="Table 6-1"/>
      <sheetName val="Table 7-1"/>
      <sheetName val="EIA"/>
      <sheetName val="Table 18"/>
      <sheetName val="Table 54"/>
      <sheetName val="Table 11.1"/>
      <sheetName val="Table 11.2"/>
      <sheetName val="Table 11.3"/>
      <sheetName val="Table 11.4"/>
      <sheetName val="Table 11.5"/>
      <sheetName val="Table 11.6"/>
      <sheetName val="Table 11.7"/>
      <sheetName val="National Emissions Inv"/>
      <sheetName val="EPA Data"/>
      <sheetName val="EPS_part"/>
      <sheetName val="Crosswalk Particulates"/>
      <sheetName val="EPA Data_by prim poll"/>
    </sheetNames>
    <sheetDataSet>
      <sheetData sheetId="0">
        <row r="19">
          <cell r="B19">
            <v>1.1023099999999999</v>
          </cell>
        </row>
        <row r="25">
          <cell r="B25">
            <v>1.1200000000000001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Key to Data Locs"/>
      <sheetName val="GREET1 Results"/>
      <sheetName val="GREET1 EF"/>
      <sheetName val="GREET1 Electric"/>
      <sheetName val="GREET1 JetFuel_WTWa"/>
      <sheetName val="GREET1 Fuel_Specs"/>
      <sheetName val="EF Hub"/>
      <sheetName val="Fuel Heat Contents"/>
      <sheetName val="eGrid Plant"/>
      <sheetName val="Hard Coal and Lignite"/>
      <sheetName val="EPA_data"/>
      <sheetName val="Crosswalk sectors"/>
      <sheetName val="Crosswalk parts"/>
      <sheetName val="aeo 58"/>
      <sheetName val="aeo 11"/>
      <sheetName val="aeo 17"/>
      <sheetName val="aeo 35"/>
      <sheetName val="aeo 34"/>
      <sheetName val="aeo 33"/>
      <sheetName val="aeo 32"/>
      <sheetName val="aeo 31"/>
      <sheetName val="aeo 30"/>
      <sheetName val="aeo 29"/>
      <sheetName val="AEO 28"/>
      <sheetName val="aeo 27"/>
      <sheetName val="AEO 26"/>
      <sheetName val="aeo 25"/>
      <sheetName val="AEO 72"/>
      <sheetName val="AEO 37"/>
      <sheetName val="AEO 4"/>
      <sheetName val="AEO 5"/>
      <sheetName val="AEO 2"/>
      <sheetName val="EPA Data_by prim poll"/>
      <sheetName val="AEO 6"/>
      <sheetName val="Mining Breakdown"/>
      <sheetName val="2017 AEO BIFUBC"/>
      <sheetName val="CHECK"/>
      <sheetName val="particulates"/>
      <sheetName val="energy"/>
      <sheetName val="calcs"/>
      <sheetName val="EPS output_emissions"/>
      <sheetName val="EPS output_transp"/>
      <sheetName val="EPS output_build"/>
      <sheetName val="EPS output_ind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 refreshError="1">
        <row r="89">
          <cell r="A89" t="b">
            <v>1</v>
          </cell>
        </row>
        <row r="203">
          <cell r="A203" t="b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1. Transportation"/>
      <sheetName val="2. Electricity"/>
      <sheetName val="3. Industry Energy"/>
      <sheetName val="4. Buildings"/>
      <sheetName val="5. Industry Process"/>
      <sheetName val="6. Total"/>
      <sheetName val="7. Particulates"/>
      <sheetName val="EPS"/>
      <sheetName val="GWP"/>
      <sheetName val="NoSettings"/>
      <sheetName val="Sheet1"/>
      <sheetName val="Vensim Variables"/>
      <sheetName val="EPA_GHG"/>
      <sheetName val="Table 3-1"/>
      <sheetName val="Table 3-7"/>
      <sheetName val="Table 3-9"/>
      <sheetName val="Table 3-10"/>
      <sheetName val="Table 3-11"/>
      <sheetName val="Table 3-12"/>
      <sheetName val="Table 3-13"/>
      <sheetName val="Table 3-14"/>
      <sheetName val="Table 3-15"/>
      <sheetName val="Table 4-1"/>
      <sheetName val="Table 5-1"/>
      <sheetName val="Table 6-1"/>
      <sheetName val="Table 7-1"/>
      <sheetName val="EIA"/>
      <sheetName val="Table 18"/>
      <sheetName val="Table 54"/>
      <sheetName val="Table 11.1"/>
      <sheetName val="Table 11.2"/>
      <sheetName val="Table 11.3"/>
      <sheetName val="Table 11.4"/>
      <sheetName val="Table 11.5"/>
      <sheetName val="Table 11.6"/>
      <sheetName val="Table 11.7"/>
      <sheetName val="NEI 2017"/>
      <sheetName val="2017 EPA Data"/>
      <sheetName val="Crosswalk Particulates"/>
      <sheetName val="EPA Data_by prim poll"/>
    </sheetNames>
    <sheetDataSet>
      <sheetData sheetId="0">
        <row r="19">
          <cell r="B19">
            <v>1.1023099999999999</v>
          </cell>
        </row>
        <row r="22">
          <cell r="B22">
            <v>1000000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US GHG Inventory CH4 Adjustment"/>
      <sheetName val="US f-gases 2"/>
      <sheetName val="USCA Data"/>
      <sheetName val="AIM Impact Assessment"/>
      <sheetName val="EPA Data"/>
      <sheetName val="EPA Source to Industry Map"/>
      <sheetName val="NPV Calcs"/>
      <sheetName val="AEO Table 13"/>
      <sheetName val="EPA Tech to Policy Mapping"/>
      <sheetName val="EPA non-CO2 Data"/>
      <sheetName val="IEA-MethaneEmissions"/>
      <sheetName val="IEA-MethaneAbatement"/>
      <sheetName val="EPA to IEA Scaling"/>
      <sheetName val="Cement Data"/>
      <sheetName val="EPA-ngpProd-mthncptr"/>
      <sheetName val="EPA-ngpPrcsTnD-mthncptr"/>
      <sheetName val="EPA-ngpProd-mthndstr"/>
      <sheetName val="EPA-ngpPrcsTnD-mthndstr"/>
      <sheetName val="IEA-ngpProd-mthncptr"/>
      <sheetName val="IEA-ngpPrcsTnD-mthncptr"/>
      <sheetName val="IEA-ngpProd-mthndstr"/>
      <sheetName val="IEA-ngpPrcsTnD-mthndstr"/>
      <sheetName val="Data Check"/>
      <sheetName val="PERAC-cement"/>
      <sheetName val="PERAC-ngpProd-mthncptr"/>
      <sheetName val="PERAC-ngpPrcsTnD-mthncptr"/>
      <sheetName val="PERAC-ngpProd-mthndstr"/>
      <sheetName val="PERAC-ngpPrcsTnD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chemicals-N2Oabatement"/>
      <sheetName val="PERAC-MCD"/>
    </sheetNames>
    <sheetDataSet>
      <sheetData sheetId="0">
        <row r="108">
          <cell r="A108">
            <v>1000000000000</v>
          </cell>
        </row>
      </sheetData>
      <sheetData sheetId="1"/>
      <sheetData sheetId="2"/>
      <sheetData sheetId="3"/>
      <sheetData sheetId="4">
        <row r="12">
          <cell r="J12">
            <v>168.29999999999998</v>
          </cell>
        </row>
      </sheetData>
      <sheetData sheetId="5">
        <row r="17">
          <cell r="Q17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country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jwdllj@163.com" id="{6C878B80-B190-4327-BB62-F8C844557529}" userId="dc4eef734eadef9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3-10T06:22:21.23" personId="{6C878B80-B190-4327-BB62-F8C844557529}" id="{D97119BF-D290-4DBB-B3EA-66515AE9CC8E}">
    <text>主要是润滑油和石蜡的非能源产品使用</text>
  </threadedComment>
  <threadedComment ref="C13" dT="2026-04-27T11:02:55.10" personId="{6C878B80-B190-4327-BB62-F8C844557529}" id="{E21BB1C6-4BFF-430B-8460-F921C5B0DA4B}">
    <text>这是作为消费品的排放。但是EPS行业中没有产品使用的过程排放的统计项，因此全部归在工业-专用设备制造业。</text>
  </threadedComment>
  <threadedComment ref="C29" dT="2026-04-27T11:03:07.72" personId="{6C878B80-B190-4327-BB62-F8C844557529}" id="{DF7742D1-3249-4E7C-871A-2138C5CE669E}">
    <text>这是作为消费品的排放。但是EPS行业中没有产品使用的过程排放的统计项，因此全部归在工业-专用设备制造业。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pulation.un.org/wpp/Download/Standard/Population/" TargetMode="External"/><Relationship Id="rId3" Type="http://schemas.openxmlformats.org/officeDocument/2006/relationships/hyperlink" Target="https://www.sohu.com/a/514937234_121015326" TargetMode="External"/><Relationship Id="rId7" Type="http://schemas.openxmlformats.org/officeDocument/2006/relationships/hyperlink" Target="http://www.energy-transitions.org/sites/default/files/ETC_MissionPossible_FullReport.pdf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cpnn.com.cn/news/baogao2023/202401/W020240105322424121296.pdf" TargetMode="External"/><Relationship Id="rId1" Type="http://schemas.openxmlformats.org/officeDocument/2006/relationships/hyperlink" Target="https://www.mee.gov.cn/ywdt/hjywnews/202312/W020231229717236049262.pdf" TargetMode="External"/><Relationship Id="rId6" Type="http://schemas.openxmlformats.org/officeDocument/2006/relationships/hyperlink" Target="https://www.epa.gov/global-mitigation-non-co2-greenhouse-gases/global-non-co2-greenhouse-gas-emission-projection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chinacses.org/xw/gsgg/202308/W020230822432828039219.pdf" TargetMode="External"/><Relationship Id="rId10" Type="http://schemas.openxmlformats.org/officeDocument/2006/relationships/hyperlink" Target="https://unfccc.int/sites/default/files/resource/%E4%B8%AD%E5%8D%8E%E4%BA%BA%E6%B0%91%E5%85%B1%E5%92%8C%E5%9B%BD%E6%B0%94%E5%80%99%E5%8F%98%E5%8C%96%E7%AC%AC%E4%B8%80%E6%AC%A1%E5%8F%8C%E5%B9%B4%E9%80%8F%E6%98%8E%E5%BA%A6%E6%8A%A5%E5%91%8A.pdf" TargetMode="External"/><Relationship Id="rId4" Type="http://schemas.openxmlformats.org/officeDocument/2006/relationships/hyperlink" Target="https://www.stats.gov.cn/" TargetMode="External"/><Relationship Id="rId9" Type="http://schemas.openxmlformats.org/officeDocument/2006/relationships/hyperlink" Target="https://www.stats.gov.cn/sj/pcsj/jjpc/4jp/indexch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workbookViewId="0">
      <selection activeCell="B17" sqref="B17"/>
    </sheetView>
  </sheetViews>
  <sheetFormatPr defaultRowHeight="14.25"/>
  <cols>
    <col min="2" max="2" width="77.75" customWidth="1"/>
    <col min="4" max="4" width="75.625" customWidth="1"/>
  </cols>
  <sheetData>
    <row r="1" spans="1:4">
      <c r="A1" s="2" t="s">
        <v>69</v>
      </c>
    </row>
    <row r="2" spans="1:4">
      <c r="A2" s="2" t="s">
        <v>70</v>
      </c>
    </row>
    <row r="4" spans="1:4">
      <c r="A4" s="2" t="s">
        <v>0</v>
      </c>
      <c r="B4" s="3" t="s">
        <v>883</v>
      </c>
      <c r="D4" s="3" t="s">
        <v>15</v>
      </c>
    </row>
    <row r="5" spans="1:4">
      <c r="B5" t="s">
        <v>848</v>
      </c>
      <c r="D5" t="s">
        <v>10</v>
      </c>
    </row>
    <row r="6" spans="1:4">
      <c r="B6" s="5">
        <v>2023</v>
      </c>
      <c r="D6" s="5">
        <v>2019</v>
      </c>
    </row>
    <row r="7" spans="1:4">
      <c r="B7" t="s">
        <v>849</v>
      </c>
      <c r="D7" t="s">
        <v>11</v>
      </c>
    </row>
    <row r="8" spans="1:4" ht="28.5">
      <c r="B8" t="s">
        <v>850</v>
      </c>
      <c r="D8" s="22" t="s">
        <v>12</v>
      </c>
    </row>
    <row r="9" spans="1:4">
      <c r="B9" s="1" t="s">
        <v>959</v>
      </c>
      <c r="D9" t="s">
        <v>13</v>
      </c>
    </row>
    <row r="10" spans="1:4">
      <c r="B10" t="s">
        <v>851</v>
      </c>
    </row>
    <row r="11" spans="1:4">
      <c r="D11" s="3" t="s">
        <v>16</v>
      </c>
    </row>
    <row r="12" spans="1:4">
      <c r="B12" s="3" t="s">
        <v>884</v>
      </c>
      <c r="D12" t="s">
        <v>14</v>
      </c>
    </row>
    <row r="13" spans="1:4">
      <c r="B13" t="s">
        <v>848</v>
      </c>
      <c r="D13" s="5">
        <v>2021</v>
      </c>
    </row>
    <row r="14" spans="1:4">
      <c r="B14" s="5">
        <v>2024</v>
      </c>
      <c r="D14" t="s">
        <v>99</v>
      </c>
    </row>
    <row r="15" spans="1:4">
      <c r="B15" t="s">
        <v>885</v>
      </c>
      <c r="D15" s="1" t="s">
        <v>100</v>
      </c>
    </row>
    <row r="16" spans="1:4">
      <c r="B16" t="s">
        <v>886</v>
      </c>
    </row>
    <row r="17" spans="2:4">
      <c r="B17" s="1" t="s">
        <v>887</v>
      </c>
      <c r="D17" s="3" t="s">
        <v>66</v>
      </c>
    </row>
    <row r="18" spans="2:4">
      <c r="D18" t="s">
        <v>17</v>
      </c>
    </row>
    <row r="19" spans="2:4">
      <c r="D19" s="5">
        <v>2018</v>
      </c>
    </row>
    <row r="20" spans="2:4" ht="28.5">
      <c r="B20" s="3" t="s">
        <v>852</v>
      </c>
      <c r="D20" s="8" t="s">
        <v>19</v>
      </c>
    </row>
    <row r="21" spans="2:4">
      <c r="B21" s="304" t="s">
        <v>854</v>
      </c>
      <c r="D21" s="22" t="s">
        <v>18</v>
      </c>
    </row>
    <row r="22" spans="2:4">
      <c r="B22" s="5">
        <v>2024</v>
      </c>
      <c r="D22" t="s">
        <v>67</v>
      </c>
    </row>
    <row r="23" spans="2:4">
      <c r="B23" t="s">
        <v>858</v>
      </c>
    </row>
    <row r="24" spans="2:4">
      <c r="B24" s="1" t="s">
        <v>855</v>
      </c>
      <c r="D24" s="3" t="s">
        <v>34</v>
      </c>
    </row>
    <row r="25" spans="2:4">
      <c r="B25" s="1"/>
      <c r="D25" t="s">
        <v>35</v>
      </c>
    </row>
    <row r="26" spans="2:4">
      <c r="B26" s="305" t="s">
        <v>857</v>
      </c>
      <c r="D26" s="5">
        <v>2019</v>
      </c>
    </row>
    <row r="27" spans="2:4">
      <c r="B27" s="306">
        <v>2024</v>
      </c>
      <c r="D27" t="s">
        <v>33</v>
      </c>
    </row>
    <row r="28" spans="2:4">
      <c r="B28" s="306" t="s">
        <v>859</v>
      </c>
      <c r="D28" s="1" t="s">
        <v>36</v>
      </c>
    </row>
    <row r="29" spans="2:4">
      <c r="B29" s="307" t="s">
        <v>860</v>
      </c>
      <c r="D29" t="s">
        <v>37</v>
      </c>
    </row>
    <row r="30" spans="2:4">
      <c r="B30" s="307"/>
    </row>
    <row r="31" spans="2:4">
      <c r="B31" s="305" t="s">
        <v>861</v>
      </c>
      <c r="D31" s="3" t="s">
        <v>40</v>
      </c>
    </row>
    <row r="32" spans="2:4">
      <c r="B32" s="5">
        <v>2024</v>
      </c>
      <c r="D32" t="s">
        <v>38</v>
      </c>
    </row>
    <row r="33" spans="2:4">
      <c r="B33" s="5" t="s">
        <v>862</v>
      </c>
      <c r="D33" s="5">
        <v>2021</v>
      </c>
    </row>
    <row r="34" spans="2:4">
      <c r="B34" s="5" t="s">
        <v>863</v>
      </c>
      <c r="D34" t="s">
        <v>101</v>
      </c>
    </row>
    <row r="35" spans="2:4">
      <c r="B35" s="5"/>
      <c r="D35" t="s">
        <v>39</v>
      </c>
    </row>
    <row r="36" spans="2:4">
      <c r="B36" s="5"/>
    </row>
    <row r="37" spans="2:4">
      <c r="B37" s="5"/>
      <c r="D37" s="3" t="s">
        <v>88</v>
      </c>
    </row>
    <row r="38" spans="2:4">
      <c r="B38" s="5"/>
      <c r="D38" s="5" t="s">
        <v>89</v>
      </c>
    </row>
    <row r="39" spans="2:4">
      <c r="B39" s="5"/>
      <c r="D39" s="5">
        <v>2017</v>
      </c>
    </row>
    <row r="40" spans="2:4">
      <c r="B40" s="5"/>
      <c r="D40" s="5" t="s">
        <v>90</v>
      </c>
    </row>
    <row r="41" spans="2:4">
      <c r="B41" s="5"/>
      <c r="D41" s="5" t="s">
        <v>91</v>
      </c>
    </row>
    <row r="42" spans="2:4">
      <c r="B42" s="5"/>
      <c r="D42" s="5"/>
    </row>
    <row r="43" spans="2:4">
      <c r="B43" s="5"/>
      <c r="D43" s="3" t="s">
        <v>94</v>
      </c>
    </row>
    <row r="44" spans="2:4">
      <c r="B44" s="5"/>
      <c r="D44" s="5" t="s">
        <v>89</v>
      </c>
    </row>
    <row r="45" spans="2:4">
      <c r="B45" s="5"/>
      <c r="D45" s="5">
        <v>2021</v>
      </c>
    </row>
    <row r="46" spans="2:4">
      <c r="B46" s="5"/>
      <c r="D46" s="5" t="s">
        <v>96</v>
      </c>
    </row>
    <row r="47" spans="2:4">
      <c r="B47" s="5"/>
      <c r="D47" s="5" t="s">
        <v>95</v>
      </c>
    </row>
    <row r="48" spans="2:4">
      <c r="B48" s="5"/>
      <c r="D48" s="5" t="s">
        <v>97</v>
      </c>
    </row>
    <row r="50" spans="2:4">
      <c r="B50" s="3" t="s">
        <v>864</v>
      </c>
      <c r="D50" s="3" t="s">
        <v>102</v>
      </c>
    </row>
    <row r="51" spans="2:4">
      <c r="B51" s="3" t="s">
        <v>865</v>
      </c>
      <c r="D51" t="s">
        <v>10</v>
      </c>
    </row>
    <row r="52" spans="2:4">
      <c r="B52" s="229" t="s">
        <v>866</v>
      </c>
      <c r="D52" s="5">
        <v>2021</v>
      </c>
    </row>
    <row r="53" spans="2:4">
      <c r="B53" s="1" t="s">
        <v>867</v>
      </c>
      <c r="D53" t="s">
        <v>103</v>
      </c>
    </row>
    <row r="54" spans="2:4">
      <c r="B54" s="229" t="s">
        <v>868</v>
      </c>
      <c r="D54" s="22" t="s">
        <v>104</v>
      </c>
    </row>
    <row r="55" spans="2:4">
      <c r="D55" t="s">
        <v>105</v>
      </c>
    </row>
    <row r="56" spans="2:4">
      <c r="B56" s="308" t="s">
        <v>869</v>
      </c>
    </row>
    <row r="57" spans="2:4">
      <c r="B57" s="309" t="s">
        <v>870</v>
      </c>
      <c r="D57" s="3" t="s">
        <v>106</v>
      </c>
    </row>
    <row r="58" spans="2:4">
      <c r="B58" s="309" t="s">
        <v>871</v>
      </c>
      <c r="D58" t="s">
        <v>107</v>
      </c>
    </row>
    <row r="59" spans="2:4">
      <c r="B59" s="309" t="s">
        <v>872</v>
      </c>
      <c r="D59" s="5">
        <v>2021</v>
      </c>
    </row>
    <row r="60" spans="2:4" ht="15">
      <c r="B60" s="310">
        <v>2018</v>
      </c>
      <c r="D60" t="s">
        <v>108</v>
      </c>
    </row>
    <row r="61" spans="2:4">
      <c r="B61" s="311" t="s">
        <v>873</v>
      </c>
      <c r="D61" t="s">
        <v>111</v>
      </c>
    </row>
    <row r="62" spans="2:4">
      <c r="B62" s="1" t="s">
        <v>874</v>
      </c>
    </row>
    <row r="63" spans="2:4" ht="15">
      <c r="B63" s="312"/>
      <c r="D63" s="3" t="s">
        <v>109</v>
      </c>
    </row>
    <row r="64" spans="2:4">
      <c r="B64" s="3" t="s">
        <v>875</v>
      </c>
      <c r="D64" t="s">
        <v>110</v>
      </c>
    </row>
    <row r="65" spans="1:4">
      <c r="B65" t="s">
        <v>880</v>
      </c>
      <c r="D65" s="5">
        <v>2020</v>
      </c>
    </row>
    <row r="66" spans="1:4">
      <c r="B66" t="s">
        <v>877</v>
      </c>
      <c r="D66" t="s">
        <v>111</v>
      </c>
    </row>
    <row r="67" spans="1:4">
      <c r="B67" s="5">
        <v>2018</v>
      </c>
    </row>
    <row r="68" spans="1:4">
      <c r="B68" t="s">
        <v>878</v>
      </c>
    </row>
    <row r="69" spans="1:4">
      <c r="B69" s="1" t="s">
        <v>879</v>
      </c>
    </row>
    <row r="70" spans="1:4">
      <c r="B70" s="1"/>
    </row>
    <row r="71" spans="1:4">
      <c r="B71" s="1"/>
    </row>
    <row r="72" spans="1:4">
      <c r="A72" s="2" t="s">
        <v>7</v>
      </c>
      <c r="B72" s="1"/>
    </row>
    <row r="73" spans="1:4">
      <c r="A73" s="14" t="s">
        <v>601</v>
      </c>
      <c r="B73" s="1"/>
    </row>
    <row r="74" spans="1:4">
      <c r="A74" s="14" t="s">
        <v>539</v>
      </c>
      <c r="B74" s="2"/>
    </row>
    <row r="75" spans="1:4">
      <c r="B75" s="5"/>
    </row>
    <row r="76" spans="1:4">
      <c r="A76" s="2" t="s">
        <v>881</v>
      </c>
      <c r="B76" s="5"/>
    </row>
    <row r="77" spans="1:4">
      <c r="A77" s="2" t="s">
        <v>882</v>
      </c>
      <c r="B77" s="5"/>
    </row>
    <row r="78" spans="1:4">
      <c r="B78" s="5"/>
    </row>
    <row r="79" spans="1:4">
      <c r="A79" s="2" t="s">
        <v>71</v>
      </c>
    </row>
    <row r="80" spans="1:4">
      <c r="A80" t="s">
        <v>68</v>
      </c>
    </row>
    <row r="81" spans="1:2">
      <c r="A81" t="s">
        <v>72</v>
      </c>
      <c r="B81" s="10"/>
    </row>
    <row r="82" spans="1:2">
      <c r="A82" t="s">
        <v>73</v>
      </c>
      <c r="B82" s="244" t="str">
        <f>VLOOKUP(A74,'Subnational List'!D2:E33,2,0)</f>
        <v>National</v>
      </c>
    </row>
    <row r="84" spans="1:2">
      <c r="A84">
        <v>25</v>
      </c>
    </row>
    <row r="85" spans="1:2">
      <c r="A85">
        <v>28</v>
      </c>
    </row>
    <row r="86" spans="1:2">
      <c r="A86">
        <v>298</v>
      </c>
    </row>
    <row r="87" spans="1:2">
      <c r="A87">
        <v>265</v>
      </c>
    </row>
    <row r="88" spans="1:2">
      <c r="A88">
        <f>A87/A86</f>
        <v>0.88926174496644295</v>
      </c>
    </row>
    <row r="91" spans="1:2">
      <c r="A91" s="2" t="s">
        <v>24</v>
      </c>
    </row>
    <row r="92" spans="1:2">
      <c r="A92" t="s">
        <v>25</v>
      </c>
      <c r="B92" t="s">
        <v>83</v>
      </c>
    </row>
    <row r="93" spans="1:2">
      <c r="A93" t="s">
        <v>26</v>
      </c>
      <c r="B93" t="s">
        <v>84</v>
      </c>
    </row>
    <row r="94" spans="1:2">
      <c r="A94" t="s">
        <v>27</v>
      </c>
      <c r="B94" t="s">
        <v>85</v>
      </c>
    </row>
    <row r="95" spans="1:2">
      <c r="A95" t="s">
        <v>28</v>
      </c>
      <c r="B95" t="s">
        <v>86</v>
      </c>
    </row>
    <row r="96" spans="1:2">
      <c r="A96" t="s">
        <v>29</v>
      </c>
    </row>
    <row r="98" spans="1:1">
      <c r="A98" t="s">
        <v>30</v>
      </c>
    </row>
    <row r="99" spans="1:1">
      <c r="A99" t="s">
        <v>32</v>
      </c>
    </row>
    <row r="100" spans="1:1">
      <c r="A100" t="s">
        <v>31</v>
      </c>
    </row>
    <row r="102" spans="1:1">
      <c r="A102" t="s">
        <v>116</v>
      </c>
    </row>
    <row r="104" spans="1:1">
      <c r="A104" s="2" t="s">
        <v>23</v>
      </c>
    </row>
    <row r="105" spans="1:1">
      <c r="A105" t="s">
        <v>20</v>
      </c>
    </row>
    <row r="106" spans="1:1">
      <c r="A106" t="s">
        <v>21</v>
      </c>
    </row>
    <row r="107" spans="1:1">
      <c r="A107" t="s">
        <v>22</v>
      </c>
    </row>
    <row r="109" spans="1:1">
      <c r="A109" t="s">
        <v>87</v>
      </c>
    </row>
    <row r="111" spans="1:1">
      <c r="A111" s="2" t="s">
        <v>92</v>
      </c>
    </row>
    <row r="112" spans="1:1">
      <c r="A112" t="s">
        <v>93</v>
      </c>
    </row>
    <row r="114" spans="1:2">
      <c r="A114" s="2" t="s">
        <v>98</v>
      </c>
    </row>
    <row r="115" spans="1:2">
      <c r="A115" t="s">
        <v>112</v>
      </c>
    </row>
    <row r="116" spans="1:2">
      <c r="A116" t="s">
        <v>113</v>
      </c>
    </row>
    <row r="117" spans="1:2">
      <c r="A117" t="s">
        <v>114</v>
      </c>
      <c r="B117" s="19">
        <v>1.0701836979169095</v>
      </c>
    </row>
    <row r="118" spans="1:2">
      <c r="A118" t="s">
        <v>115</v>
      </c>
    </row>
  </sheetData>
  <phoneticPr fontId="15" type="noConversion"/>
  <hyperlinks>
    <hyperlink ref="B9" r:id="rId1" display="https://www.mee.gov.cn/ywdt/hjywnews/202312/W020231229717236049262.pdf" xr:uid="{9CD8B529-AD4D-4CE1-B9F5-A2CDA27756DA}"/>
    <hyperlink ref="B24" r:id="rId2" xr:uid="{E1CC62AF-E9EC-4AB5-88F1-3DD131E3C6C0}"/>
    <hyperlink ref="B29" r:id="rId3" xr:uid="{F28A87DD-E0C5-43FD-8214-ECDF0957AB32}"/>
    <hyperlink ref="B53" r:id="rId4" xr:uid="{7559EEF7-DA2A-446C-8F2B-249E0B038851}"/>
    <hyperlink ref="B62" r:id="rId5" xr:uid="{D30F2B87-8CD5-4274-8E70-9E1ED788E632}"/>
    <hyperlink ref="D8" r:id="rId6" xr:uid="{0304E126-37C5-4FDC-A792-C9C52D0CC95E}"/>
    <hyperlink ref="D21" r:id="rId7" xr:uid="{37924473-B78B-4330-BE2B-FD8E545CB349}"/>
    <hyperlink ref="D28" r:id="rId8" xr:uid="{C2AF17AE-7FA1-4EA9-B885-8424566DD365}"/>
    <hyperlink ref="B69" r:id="rId9" xr:uid="{CE0441CB-446D-4D40-94F0-8DF5B4C2F09D}"/>
    <hyperlink ref="B17" r:id="rId10" display="https://unfccc.int/sites/default/files/resource/%E4%B8%AD%E5%8D%8E%E4%BA%BA%E6%B0%91%E5%85%B1%E5%92%8C%E5%9B%BD%E6%B0%94%E5%80%99%E5%8F%98%E5%8C%96%E7%AC%AC%E4%B8%80%E6%AC%A1%E5%8F%8C%E5%B9%B4%E9%80%8F%E6%98%8E%E5%BA%A6%E6%8A%A5%E5%91%8A.pdf" xr:uid="{39B614FF-7B01-42E1-BB91-32B39E21C0DF}"/>
  </hyperlinks>
  <pageMargins left="0.7" right="0.7" top="0.75" bottom="0.75" header="0.3" footer="0.3"/>
  <pageSetup orientation="portrait" r:id="rId11"/>
  <drawing r:id="rId1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573E1D-1261-49E5-ACB5-808158218F1D}">
          <x14:formula1>
            <xm:f>'Subnational List'!$D$2:$D$33</xm:f>
          </x14:formula1>
          <xm:sqref>A74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79BF-9229-4569-88E6-66300736E98C}">
  <dimension ref="A1:C43"/>
  <sheetViews>
    <sheetView topLeftCell="A11" workbookViewId="0">
      <selection activeCell="B35" sqref="B35"/>
    </sheetView>
  </sheetViews>
  <sheetFormatPr defaultRowHeight="14.25"/>
  <cols>
    <col min="1" max="1" width="30" customWidth="1"/>
    <col min="2" max="2" width="37.625" customWidth="1"/>
    <col min="3" max="3" width="44" style="78" customWidth="1"/>
  </cols>
  <sheetData>
    <row r="1" spans="1:3">
      <c r="A1" s="75" t="s">
        <v>418</v>
      </c>
      <c r="B1" s="79" t="s">
        <v>288</v>
      </c>
      <c r="C1" s="71" t="s">
        <v>41</v>
      </c>
    </row>
    <row r="2" spans="1:3">
      <c r="A2" s="80" t="s">
        <v>289</v>
      </c>
      <c r="B2" s="81" t="s">
        <v>289</v>
      </c>
      <c r="C2" s="70" t="s">
        <v>42</v>
      </c>
    </row>
    <row r="3" spans="1:3">
      <c r="A3" s="82" t="s">
        <v>290</v>
      </c>
      <c r="B3" s="83" t="s">
        <v>290</v>
      </c>
      <c r="C3" s="72" t="s">
        <v>46</v>
      </c>
    </row>
    <row r="4" spans="1:3">
      <c r="A4" s="82" t="s">
        <v>291</v>
      </c>
      <c r="B4" s="83" t="s">
        <v>291</v>
      </c>
      <c r="C4" s="72" t="s">
        <v>51</v>
      </c>
    </row>
    <row r="5" spans="1:3">
      <c r="A5" s="82" t="s">
        <v>292</v>
      </c>
      <c r="B5" s="83" t="s">
        <v>292</v>
      </c>
      <c r="C5" s="72" t="s">
        <v>51</v>
      </c>
    </row>
    <row r="6" spans="1:3">
      <c r="A6" s="82" t="s">
        <v>293</v>
      </c>
      <c r="B6" s="83" t="s">
        <v>293</v>
      </c>
      <c r="C6" s="72" t="s">
        <v>51</v>
      </c>
    </row>
    <row r="7" spans="1:3">
      <c r="A7" s="82" t="s">
        <v>294</v>
      </c>
      <c r="B7" s="83" t="s">
        <v>294</v>
      </c>
      <c r="C7" s="72" t="s">
        <v>322</v>
      </c>
    </row>
    <row r="8" spans="1:3">
      <c r="A8" s="82" t="s">
        <v>295</v>
      </c>
      <c r="B8" s="83" t="s">
        <v>295</v>
      </c>
      <c r="C8" s="72" t="s">
        <v>322</v>
      </c>
    </row>
    <row r="9" spans="1:3">
      <c r="A9" s="82" t="s">
        <v>246</v>
      </c>
      <c r="B9" s="83" t="s">
        <v>246</v>
      </c>
      <c r="C9" s="72" t="s">
        <v>52</v>
      </c>
    </row>
    <row r="10" spans="1:3">
      <c r="A10" s="82" t="s">
        <v>241</v>
      </c>
      <c r="B10" s="83" t="s">
        <v>241</v>
      </c>
      <c r="C10" s="72" t="s">
        <v>52</v>
      </c>
    </row>
    <row r="11" spans="1:3">
      <c r="A11" s="82" t="s">
        <v>236</v>
      </c>
      <c r="B11" s="83" t="s">
        <v>236</v>
      </c>
      <c r="C11" s="72" t="s">
        <v>52</v>
      </c>
    </row>
    <row r="12" spans="1:3">
      <c r="A12" s="82" t="s">
        <v>296</v>
      </c>
      <c r="B12" s="83" t="s">
        <v>296</v>
      </c>
      <c r="C12" s="72" t="s">
        <v>52</v>
      </c>
    </row>
    <row r="13" spans="1:3">
      <c r="A13" s="82" t="s">
        <v>253</v>
      </c>
      <c r="B13" s="83" t="s">
        <v>253</v>
      </c>
      <c r="C13" s="72" t="s">
        <v>53</v>
      </c>
    </row>
    <row r="14" spans="1:3">
      <c r="A14" s="82" t="s">
        <v>297</v>
      </c>
      <c r="B14" s="83" t="s">
        <v>297</v>
      </c>
      <c r="C14" s="72" t="s">
        <v>53</v>
      </c>
    </row>
    <row r="15" spans="1:3">
      <c r="A15" s="82" t="s">
        <v>298</v>
      </c>
      <c r="B15" s="83" t="s">
        <v>298</v>
      </c>
      <c r="C15" s="72" t="s">
        <v>53</v>
      </c>
    </row>
    <row r="16" spans="1:3">
      <c r="A16" s="82" t="s">
        <v>299</v>
      </c>
      <c r="B16" s="83" t="s">
        <v>299</v>
      </c>
      <c r="C16" s="72" t="s">
        <v>54</v>
      </c>
    </row>
    <row r="17" spans="1:3">
      <c r="A17" s="82" t="s">
        <v>300</v>
      </c>
      <c r="B17" s="83" t="s">
        <v>300</v>
      </c>
      <c r="C17" s="72" t="s">
        <v>54</v>
      </c>
    </row>
    <row r="18" spans="1:3">
      <c r="A18" s="82" t="s">
        <v>234</v>
      </c>
      <c r="B18" s="83" t="s">
        <v>234</v>
      </c>
      <c r="C18" s="72" t="s">
        <v>55</v>
      </c>
    </row>
    <row r="19" spans="1:3">
      <c r="A19" s="82" t="s">
        <v>301</v>
      </c>
      <c r="B19" s="83" t="s">
        <v>301</v>
      </c>
      <c r="C19" s="72" t="s">
        <v>55</v>
      </c>
    </row>
    <row r="20" spans="1:3">
      <c r="A20" s="82" t="s">
        <v>302</v>
      </c>
      <c r="B20" s="83" t="s">
        <v>302</v>
      </c>
      <c r="C20" s="72" t="s">
        <v>55</v>
      </c>
    </row>
    <row r="21" spans="1:3">
      <c r="A21" s="82" t="s">
        <v>303</v>
      </c>
      <c r="B21" s="83" t="s">
        <v>303</v>
      </c>
      <c r="C21" s="72" t="s">
        <v>44</v>
      </c>
    </row>
    <row r="22" spans="1:3">
      <c r="A22" s="82" t="s">
        <v>189</v>
      </c>
      <c r="B22" s="83" t="s">
        <v>189</v>
      </c>
      <c r="C22" s="72" t="s">
        <v>45</v>
      </c>
    </row>
    <row r="23" spans="1:3">
      <c r="A23" s="82" t="s">
        <v>304</v>
      </c>
      <c r="B23" s="83" t="s">
        <v>304</v>
      </c>
      <c r="C23" s="77"/>
    </row>
    <row r="24" spans="1:3">
      <c r="A24" s="82" t="s">
        <v>223</v>
      </c>
      <c r="B24" s="83" t="s">
        <v>223</v>
      </c>
      <c r="C24" s="72" t="s">
        <v>45</v>
      </c>
    </row>
    <row r="25" spans="1:3">
      <c r="A25" s="82" t="s">
        <v>230</v>
      </c>
      <c r="B25" s="83" t="s">
        <v>230</v>
      </c>
      <c r="C25" s="72" t="s">
        <v>56</v>
      </c>
    </row>
    <row r="26" spans="1:3">
      <c r="A26" s="82" t="s">
        <v>165</v>
      </c>
      <c r="B26" s="83" t="s">
        <v>165</v>
      </c>
      <c r="C26" s="72" t="s">
        <v>48</v>
      </c>
    </row>
    <row r="27" spans="1:3">
      <c r="A27" s="82" t="s">
        <v>129</v>
      </c>
      <c r="B27" s="83" t="s">
        <v>129</v>
      </c>
      <c r="C27" s="72" t="s">
        <v>49</v>
      </c>
    </row>
    <row r="28" spans="1:3">
      <c r="A28" s="82" t="s">
        <v>150</v>
      </c>
      <c r="B28" s="83" t="s">
        <v>150</v>
      </c>
      <c r="C28" s="72" t="s">
        <v>50</v>
      </c>
    </row>
    <row r="29" spans="1:3">
      <c r="A29" s="82" t="s">
        <v>305</v>
      </c>
      <c r="B29" s="83" t="s">
        <v>305</v>
      </c>
      <c r="C29" s="72" t="s">
        <v>58</v>
      </c>
    </row>
    <row r="30" spans="1:3">
      <c r="A30" s="82" t="s">
        <v>306</v>
      </c>
      <c r="B30" s="83" t="s">
        <v>306</v>
      </c>
      <c r="C30" s="72" t="s">
        <v>64</v>
      </c>
    </row>
    <row r="31" spans="1:3">
      <c r="A31" s="82" t="s">
        <v>307</v>
      </c>
      <c r="B31" s="83" t="s">
        <v>307</v>
      </c>
      <c r="C31" s="72" t="s">
        <v>57</v>
      </c>
    </row>
    <row r="32" spans="1:3">
      <c r="A32" s="82" t="s">
        <v>308</v>
      </c>
      <c r="B32" s="83" t="s">
        <v>308</v>
      </c>
      <c r="C32" s="72" t="s">
        <v>62</v>
      </c>
    </row>
    <row r="33" spans="1:3">
      <c r="A33" s="82" t="s">
        <v>309</v>
      </c>
      <c r="B33" s="83" t="s">
        <v>309</v>
      </c>
      <c r="C33" s="72" t="s">
        <v>63</v>
      </c>
    </row>
    <row r="34" spans="1:3">
      <c r="A34" s="82" t="s">
        <v>310</v>
      </c>
      <c r="B34" s="83" t="s">
        <v>310</v>
      </c>
      <c r="C34" s="72" t="s">
        <v>60</v>
      </c>
    </row>
    <row r="35" spans="1:3">
      <c r="A35" s="82" t="s">
        <v>311</v>
      </c>
      <c r="B35" s="83" t="s">
        <v>311</v>
      </c>
      <c r="C35" s="72" t="s">
        <v>59</v>
      </c>
    </row>
    <row r="36" spans="1:3">
      <c r="A36" s="82" t="s">
        <v>312</v>
      </c>
      <c r="B36" s="83" t="s">
        <v>510</v>
      </c>
      <c r="C36" s="72" t="s">
        <v>59</v>
      </c>
    </row>
    <row r="37" spans="1:3">
      <c r="A37" s="82" t="s">
        <v>313</v>
      </c>
      <c r="B37" s="83" t="s">
        <v>313</v>
      </c>
      <c r="C37" s="72" t="s">
        <v>61</v>
      </c>
    </row>
    <row r="38" spans="1:3">
      <c r="A38" s="82" t="s">
        <v>314</v>
      </c>
      <c r="B38" s="83" t="s">
        <v>314</v>
      </c>
      <c r="C38" s="72" t="s">
        <v>47</v>
      </c>
    </row>
    <row r="39" spans="1:3">
      <c r="A39" s="82" t="s">
        <v>315</v>
      </c>
      <c r="B39" s="83" t="s">
        <v>315</v>
      </c>
      <c r="C39" s="72" t="s">
        <v>61</v>
      </c>
    </row>
    <row r="40" spans="1:3">
      <c r="A40" s="82" t="s">
        <v>316</v>
      </c>
      <c r="B40" s="83" t="s">
        <v>316</v>
      </c>
      <c r="C40" s="77"/>
    </row>
    <row r="41" spans="1:3">
      <c r="A41" s="82" t="s">
        <v>317</v>
      </c>
      <c r="B41" s="83" t="s">
        <v>317</v>
      </c>
      <c r="C41" s="72" t="s">
        <v>43</v>
      </c>
    </row>
    <row r="42" spans="1:3">
      <c r="A42" s="84" t="s">
        <v>318</v>
      </c>
      <c r="B42" s="76" t="s">
        <v>318</v>
      </c>
      <c r="C42" s="87" t="s">
        <v>47</v>
      </c>
    </row>
    <row r="43" spans="1:3">
      <c r="A43" s="75" t="s">
        <v>319</v>
      </c>
      <c r="B43" s="79" t="s">
        <v>319</v>
      </c>
      <c r="C43" s="71" t="s">
        <v>65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7692-09A7-48EA-B789-1DE6299C0ED0}">
  <dimension ref="A1:I33"/>
  <sheetViews>
    <sheetView workbookViewId="0"/>
  </sheetViews>
  <sheetFormatPr defaultRowHeight="14.25"/>
  <cols>
    <col min="1" max="1" width="5.875" style="257" bestFit="1" customWidth="1"/>
    <col min="2" max="2" width="27.375" style="257" bestFit="1" customWidth="1"/>
    <col min="3" max="3" width="17.25" style="257" bestFit="1" customWidth="1"/>
    <col min="4" max="4" width="9" style="257" bestFit="1"/>
    <col min="5" max="5" width="14.25" style="257" bestFit="1" customWidth="1"/>
    <col min="6" max="6" width="5.25" style="257" bestFit="1" customWidth="1"/>
  </cols>
  <sheetData>
    <row r="1" spans="1:6">
      <c r="A1" s="253" t="s">
        <v>602</v>
      </c>
      <c r="B1" s="254" t="s">
        <v>603</v>
      </c>
      <c r="C1" s="254" t="s">
        <v>604</v>
      </c>
      <c r="D1" s="254" t="s">
        <v>605</v>
      </c>
      <c r="E1" s="254" t="s">
        <v>606</v>
      </c>
      <c r="F1" s="254" t="s">
        <v>607</v>
      </c>
    </row>
    <row r="2" spans="1:6">
      <c r="A2" s="255" t="s">
        <v>608</v>
      </c>
      <c r="B2" s="256" t="s">
        <v>609</v>
      </c>
      <c r="C2" s="257" t="s">
        <v>539</v>
      </c>
      <c r="D2" s="257" t="s">
        <v>539</v>
      </c>
      <c r="E2" s="257" t="s">
        <v>610</v>
      </c>
      <c r="F2" s="257" t="s">
        <v>611</v>
      </c>
    </row>
    <row r="3" spans="1:6">
      <c r="A3" s="258">
        <v>11</v>
      </c>
      <c r="B3" s="256" t="s">
        <v>612</v>
      </c>
      <c r="C3" s="257" t="s">
        <v>613</v>
      </c>
      <c r="D3" s="257" t="s">
        <v>614</v>
      </c>
      <c r="E3" s="257" t="s">
        <v>615</v>
      </c>
      <c r="F3" s="257" t="s">
        <v>616</v>
      </c>
    </row>
    <row r="4" spans="1:6">
      <c r="A4" s="258">
        <v>12</v>
      </c>
      <c r="B4" s="256" t="s">
        <v>617</v>
      </c>
      <c r="C4" s="257" t="s">
        <v>618</v>
      </c>
      <c r="D4" s="257" t="s">
        <v>619</v>
      </c>
      <c r="E4" s="257" t="s">
        <v>620</v>
      </c>
      <c r="F4" s="257" t="s">
        <v>621</v>
      </c>
    </row>
    <row r="5" spans="1:6">
      <c r="A5" s="258">
        <v>13</v>
      </c>
      <c r="B5" s="256" t="s">
        <v>622</v>
      </c>
      <c r="C5" s="257" t="s">
        <v>623</v>
      </c>
      <c r="D5" s="257" t="s">
        <v>624</v>
      </c>
      <c r="E5" s="257" t="s">
        <v>625</v>
      </c>
      <c r="F5" s="257" t="s">
        <v>626</v>
      </c>
    </row>
    <row r="6" spans="1:6">
      <c r="A6" s="258">
        <v>14</v>
      </c>
      <c r="B6" s="256" t="s">
        <v>627</v>
      </c>
      <c r="C6" s="257" t="s">
        <v>628</v>
      </c>
      <c r="D6" s="257" t="s">
        <v>629</v>
      </c>
      <c r="E6" s="257" t="s">
        <v>630</v>
      </c>
      <c r="F6" s="257" t="s">
        <v>631</v>
      </c>
    </row>
    <row r="7" spans="1:6">
      <c r="A7" s="258">
        <v>15</v>
      </c>
      <c r="B7" s="256" t="s">
        <v>632</v>
      </c>
      <c r="C7" s="257" t="s">
        <v>633</v>
      </c>
      <c r="D7" s="257" t="s">
        <v>634</v>
      </c>
      <c r="E7" s="257" t="s">
        <v>635</v>
      </c>
      <c r="F7" s="257" t="s">
        <v>636</v>
      </c>
    </row>
    <row r="8" spans="1:6">
      <c r="A8" s="258">
        <v>21</v>
      </c>
      <c r="B8" s="256" t="s">
        <v>637</v>
      </c>
      <c r="C8" s="257" t="s">
        <v>638</v>
      </c>
      <c r="D8" s="257" t="s">
        <v>639</v>
      </c>
      <c r="E8" s="257" t="s">
        <v>640</v>
      </c>
      <c r="F8" s="257" t="s">
        <v>641</v>
      </c>
    </row>
    <row r="9" spans="1:6">
      <c r="A9" s="258">
        <v>22</v>
      </c>
      <c r="B9" s="256" t="s">
        <v>642</v>
      </c>
      <c r="C9" s="257" t="s">
        <v>643</v>
      </c>
      <c r="D9" s="257" t="s">
        <v>644</v>
      </c>
      <c r="E9" s="257" t="s">
        <v>645</v>
      </c>
      <c r="F9" s="257" t="s">
        <v>646</v>
      </c>
    </row>
    <row r="10" spans="1:6">
      <c r="A10" s="258">
        <v>23</v>
      </c>
      <c r="B10" s="256" t="s">
        <v>647</v>
      </c>
      <c r="C10" s="257" t="s">
        <v>648</v>
      </c>
      <c r="D10" s="257" t="s">
        <v>649</v>
      </c>
      <c r="E10" s="257" t="s">
        <v>650</v>
      </c>
      <c r="F10" s="257" t="s">
        <v>651</v>
      </c>
    </row>
    <row r="11" spans="1:6">
      <c r="A11" s="258">
        <v>31</v>
      </c>
      <c r="B11" s="256" t="s">
        <v>652</v>
      </c>
      <c r="C11" s="257" t="s">
        <v>653</v>
      </c>
      <c r="D11" s="257" t="s">
        <v>654</v>
      </c>
      <c r="E11" s="257" t="s">
        <v>655</v>
      </c>
      <c r="F11" s="257" t="s">
        <v>656</v>
      </c>
    </row>
    <row r="12" spans="1:6">
      <c r="A12" s="258">
        <v>32</v>
      </c>
      <c r="B12" s="256" t="s">
        <v>657</v>
      </c>
      <c r="C12" s="257" t="s">
        <v>658</v>
      </c>
      <c r="D12" s="257" t="s">
        <v>659</v>
      </c>
      <c r="E12" s="257" t="s">
        <v>660</v>
      </c>
      <c r="F12" s="257" t="s">
        <v>661</v>
      </c>
    </row>
    <row r="13" spans="1:6">
      <c r="A13" s="258">
        <v>33</v>
      </c>
      <c r="B13" s="256" t="s">
        <v>662</v>
      </c>
      <c r="C13" s="257" t="s">
        <v>663</v>
      </c>
      <c r="D13" s="257" t="s">
        <v>664</v>
      </c>
      <c r="E13" s="257" t="s">
        <v>665</v>
      </c>
      <c r="F13" s="257" t="s">
        <v>666</v>
      </c>
    </row>
    <row r="14" spans="1:6">
      <c r="A14" s="258">
        <v>34</v>
      </c>
      <c r="B14" s="256" t="s">
        <v>667</v>
      </c>
      <c r="C14" s="257" t="s">
        <v>668</v>
      </c>
      <c r="D14" s="257" t="s">
        <v>669</v>
      </c>
      <c r="E14" s="257" t="s">
        <v>670</v>
      </c>
      <c r="F14" s="257" t="s">
        <v>671</v>
      </c>
    </row>
    <row r="15" spans="1:6">
      <c r="A15" s="258">
        <v>35</v>
      </c>
      <c r="B15" s="256" t="s">
        <v>672</v>
      </c>
      <c r="C15" s="257" t="s">
        <v>673</v>
      </c>
      <c r="D15" s="257" t="s">
        <v>674</v>
      </c>
      <c r="E15" s="257" t="s">
        <v>675</v>
      </c>
      <c r="F15" s="257" t="s">
        <v>676</v>
      </c>
    </row>
    <row r="16" spans="1:6">
      <c r="A16" s="258">
        <v>36</v>
      </c>
      <c r="B16" s="256" t="s">
        <v>677</v>
      </c>
      <c r="C16" s="257" t="s">
        <v>678</v>
      </c>
      <c r="D16" s="257" t="s">
        <v>679</v>
      </c>
      <c r="E16" s="257" t="s">
        <v>680</v>
      </c>
      <c r="F16" s="257" t="s">
        <v>681</v>
      </c>
    </row>
    <row r="17" spans="1:9">
      <c r="A17" s="258">
        <v>37</v>
      </c>
      <c r="B17" s="256" t="s">
        <v>682</v>
      </c>
      <c r="C17" s="257" t="s">
        <v>683</v>
      </c>
      <c r="D17" s="257" t="s">
        <v>684</v>
      </c>
      <c r="E17" s="257" t="s">
        <v>685</v>
      </c>
      <c r="F17" s="257" t="s">
        <v>686</v>
      </c>
    </row>
    <row r="18" spans="1:9">
      <c r="A18" s="258">
        <v>41</v>
      </c>
      <c r="B18" s="256" t="s">
        <v>687</v>
      </c>
      <c r="C18" s="257" t="s">
        <v>688</v>
      </c>
      <c r="D18" s="257" t="s">
        <v>689</v>
      </c>
      <c r="E18" s="257" t="s">
        <v>690</v>
      </c>
      <c r="F18" s="257" t="s">
        <v>691</v>
      </c>
    </row>
    <row r="19" spans="1:9">
      <c r="A19" s="258">
        <v>42</v>
      </c>
      <c r="B19" s="256" t="s">
        <v>692</v>
      </c>
      <c r="C19" s="257" t="s">
        <v>693</v>
      </c>
      <c r="D19" s="257" t="s">
        <v>694</v>
      </c>
      <c r="E19" s="257" t="s">
        <v>695</v>
      </c>
      <c r="F19" s="257" t="s">
        <v>696</v>
      </c>
    </row>
    <row r="20" spans="1:9">
      <c r="A20" s="258">
        <v>43</v>
      </c>
      <c r="B20" s="256" t="s">
        <v>697</v>
      </c>
      <c r="C20" s="257" t="s">
        <v>698</v>
      </c>
      <c r="D20" s="257" t="s">
        <v>699</v>
      </c>
      <c r="E20" s="257" t="s">
        <v>700</v>
      </c>
      <c r="F20" s="257" t="s">
        <v>701</v>
      </c>
    </row>
    <row r="21" spans="1:9">
      <c r="A21" s="258">
        <v>44</v>
      </c>
      <c r="B21" s="256" t="s">
        <v>702</v>
      </c>
      <c r="C21" s="257" t="s">
        <v>703</v>
      </c>
      <c r="D21" s="257" t="s">
        <v>704</v>
      </c>
      <c r="E21" s="257" t="s">
        <v>705</v>
      </c>
      <c r="F21" s="257" t="s">
        <v>706</v>
      </c>
      <c r="I21" s="231"/>
    </row>
    <row r="22" spans="1:9">
      <c r="A22" s="258">
        <v>45</v>
      </c>
      <c r="B22" s="256" t="s">
        <v>707</v>
      </c>
      <c r="C22" s="257" t="s">
        <v>708</v>
      </c>
      <c r="D22" s="257" t="s">
        <v>709</v>
      </c>
      <c r="E22" s="257" t="s">
        <v>710</v>
      </c>
      <c r="F22" s="257" t="s">
        <v>711</v>
      </c>
    </row>
    <row r="23" spans="1:9">
      <c r="A23" s="258">
        <v>46</v>
      </c>
      <c r="B23" s="256" t="s">
        <v>712</v>
      </c>
      <c r="C23" s="257" t="s">
        <v>713</v>
      </c>
      <c r="D23" s="257" t="s">
        <v>714</v>
      </c>
      <c r="E23" s="257" t="s">
        <v>715</v>
      </c>
      <c r="F23" s="257" t="s">
        <v>716</v>
      </c>
    </row>
    <row r="24" spans="1:9">
      <c r="A24" s="258">
        <v>50</v>
      </c>
      <c r="B24" s="256" t="s">
        <v>717</v>
      </c>
      <c r="C24" s="257" t="s">
        <v>718</v>
      </c>
      <c r="D24" s="257" t="s">
        <v>719</v>
      </c>
      <c r="E24" s="257" t="s">
        <v>720</v>
      </c>
      <c r="F24" s="257" t="s">
        <v>721</v>
      </c>
    </row>
    <row r="25" spans="1:9">
      <c r="A25" s="258">
        <v>51</v>
      </c>
      <c r="B25" s="256" t="s">
        <v>722</v>
      </c>
      <c r="C25" s="257" t="s">
        <v>723</v>
      </c>
      <c r="D25" s="257" t="s">
        <v>724</v>
      </c>
      <c r="E25" s="257" t="s">
        <v>725</v>
      </c>
      <c r="F25" s="257" t="s">
        <v>726</v>
      </c>
    </row>
    <row r="26" spans="1:9">
      <c r="A26" s="258">
        <v>52</v>
      </c>
      <c r="B26" s="256" t="s">
        <v>727</v>
      </c>
      <c r="C26" s="257" t="s">
        <v>728</v>
      </c>
      <c r="D26" s="257" t="s">
        <v>729</v>
      </c>
      <c r="E26" s="257" t="s">
        <v>730</v>
      </c>
      <c r="F26" s="257" t="s">
        <v>731</v>
      </c>
    </row>
    <row r="27" spans="1:9">
      <c r="A27" s="258">
        <v>53</v>
      </c>
      <c r="B27" s="256" t="s">
        <v>732</v>
      </c>
      <c r="C27" s="257" t="s">
        <v>733</v>
      </c>
      <c r="D27" s="257" t="s">
        <v>734</v>
      </c>
      <c r="E27" s="257" t="s">
        <v>735</v>
      </c>
      <c r="F27" s="257" t="s">
        <v>736</v>
      </c>
    </row>
    <row r="28" spans="1:9">
      <c r="A28" s="258">
        <v>54</v>
      </c>
      <c r="B28" s="256" t="s">
        <v>737</v>
      </c>
      <c r="C28" s="257" t="s">
        <v>738</v>
      </c>
      <c r="D28" s="257" t="s">
        <v>739</v>
      </c>
      <c r="E28" s="257" t="s">
        <v>740</v>
      </c>
      <c r="F28" s="257" t="s">
        <v>741</v>
      </c>
    </row>
    <row r="29" spans="1:9">
      <c r="A29" s="258">
        <v>61</v>
      </c>
      <c r="B29" s="256" t="s">
        <v>742</v>
      </c>
      <c r="C29" s="257" t="s">
        <v>743</v>
      </c>
      <c r="D29" s="257" t="s">
        <v>744</v>
      </c>
      <c r="E29" s="257" t="s">
        <v>745</v>
      </c>
      <c r="F29" s="257" t="s">
        <v>746</v>
      </c>
    </row>
    <row r="30" spans="1:9">
      <c r="A30" s="258">
        <v>62</v>
      </c>
      <c r="B30" s="256" t="s">
        <v>747</v>
      </c>
      <c r="C30" s="257" t="s">
        <v>748</v>
      </c>
      <c r="D30" s="257" t="s">
        <v>749</v>
      </c>
      <c r="E30" s="257" t="s">
        <v>750</v>
      </c>
      <c r="F30" s="257" t="s">
        <v>751</v>
      </c>
    </row>
    <row r="31" spans="1:9">
      <c r="A31" s="258">
        <v>63</v>
      </c>
      <c r="B31" s="256" t="s">
        <v>752</v>
      </c>
      <c r="C31" s="257" t="s">
        <v>753</v>
      </c>
      <c r="D31" s="257" t="s">
        <v>754</v>
      </c>
      <c r="E31" s="257" t="s">
        <v>755</v>
      </c>
      <c r="F31" s="257" t="s">
        <v>756</v>
      </c>
    </row>
    <row r="32" spans="1:9">
      <c r="A32" s="258">
        <v>64</v>
      </c>
      <c r="B32" s="256" t="s">
        <v>757</v>
      </c>
      <c r="C32" s="257" t="s">
        <v>758</v>
      </c>
      <c r="D32" s="257" t="s">
        <v>759</v>
      </c>
      <c r="E32" s="257" t="s">
        <v>760</v>
      </c>
      <c r="F32" s="257" t="s">
        <v>761</v>
      </c>
    </row>
    <row r="33" spans="1:6">
      <c r="A33" s="258">
        <v>65</v>
      </c>
      <c r="B33" s="256" t="s">
        <v>762</v>
      </c>
      <c r="C33" s="257" t="s">
        <v>763</v>
      </c>
      <c r="D33" s="257" t="s">
        <v>764</v>
      </c>
      <c r="E33" s="257" t="s">
        <v>765</v>
      </c>
      <c r="F33" s="257" t="s">
        <v>766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86D8-DCC3-4174-8E55-1D8FBEAA8C1B}">
  <dimension ref="A1:AS865"/>
  <sheetViews>
    <sheetView workbookViewId="0"/>
  </sheetViews>
  <sheetFormatPr defaultRowHeight="12.75"/>
  <cols>
    <col min="1" max="1" width="7.875" style="231" customWidth="1"/>
    <col min="2" max="2" width="19.125" style="231" customWidth="1"/>
    <col min="3" max="16384" width="9" style="231"/>
  </cols>
  <sheetData>
    <row r="1" spans="1:45">
      <c r="A1" s="232" t="s">
        <v>513</v>
      </c>
      <c r="B1" s="232" t="s">
        <v>479</v>
      </c>
      <c r="C1" s="232">
        <v>2018</v>
      </c>
      <c r="D1" s="232">
        <v>2019</v>
      </c>
      <c r="E1" s="232">
        <v>2020</v>
      </c>
      <c r="F1" s="232">
        <v>2021</v>
      </c>
      <c r="G1" s="232">
        <v>2022</v>
      </c>
      <c r="H1" s="232">
        <v>2023</v>
      </c>
      <c r="I1" s="232">
        <v>2024</v>
      </c>
      <c r="J1" s="232">
        <v>2025</v>
      </c>
      <c r="K1" s="232">
        <v>2026</v>
      </c>
      <c r="L1" s="232">
        <v>2027</v>
      </c>
      <c r="M1" s="232">
        <v>2028</v>
      </c>
      <c r="N1" s="232">
        <v>2029</v>
      </c>
      <c r="O1" s="232">
        <v>2030</v>
      </c>
      <c r="P1" s="232">
        <v>2031</v>
      </c>
      <c r="Q1" s="232">
        <v>2032</v>
      </c>
      <c r="R1" s="232">
        <v>2033</v>
      </c>
      <c r="S1" s="232">
        <v>2034</v>
      </c>
      <c r="T1" s="232">
        <v>2035</v>
      </c>
      <c r="U1" s="232">
        <v>2036</v>
      </c>
      <c r="V1" s="232">
        <v>2037</v>
      </c>
      <c r="W1" s="232">
        <v>2038</v>
      </c>
      <c r="X1" s="232">
        <v>2039</v>
      </c>
      <c r="Y1" s="232">
        <v>2040</v>
      </c>
      <c r="Z1" s="232">
        <v>2041</v>
      </c>
      <c r="AA1" s="232">
        <v>2042</v>
      </c>
      <c r="AB1" s="232">
        <v>2043</v>
      </c>
      <c r="AC1" s="232">
        <v>2044</v>
      </c>
      <c r="AD1" s="232">
        <v>2045</v>
      </c>
      <c r="AE1" s="232">
        <v>2046</v>
      </c>
      <c r="AF1" s="232">
        <v>2047</v>
      </c>
      <c r="AG1" s="232">
        <v>2048</v>
      </c>
      <c r="AH1" s="232">
        <v>2049</v>
      </c>
      <c r="AI1" s="232">
        <v>2050</v>
      </c>
      <c r="AJ1" s="232">
        <v>2051</v>
      </c>
      <c r="AK1" s="232">
        <v>2052</v>
      </c>
      <c r="AL1" s="232">
        <v>2053</v>
      </c>
      <c r="AM1" s="232">
        <v>2054</v>
      </c>
      <c r="AN1" s="232">
        <v>2055</v>
      </c>
      <c r="AO1" s="232">
        <v>2056</v>
      </c>
      <c r="AP1" s="232">
        <v>2057</v>
      </c>
      <c r="AQ1" s="232">
        <v>2058</v>
      </c>
      <c r="AR1" s="232">
        <v>2059</v>
      </c>
      <c r="AS1" s="232">
        <v>2060</v>
      </c>
    </row>
    <row r="2" spans="1:45">
      <c r="A2" s="231" t="s">
        <v>540</v>
      </c>
      <c r="B2" s="231" t="s">
        <v>772</v>
      </c>
      <c r="C2" s="231">
        <v>13128.41103865578</v>
      </c>
      <c r="D2" s="231">
        <v>12302.691304019008</v>
      </c>
      <c r="E2" s="231">
        <v>11595.140229769917</v>
      </c>
      <c r="F2" s="231">
        <v>13119.537155722759</v>
      </c>
      <c r="G2" s="231">
        <v>13744.852889943333</v>
      </c>
      <c r="H2" s="231">
        <v>14362.170233947452</v>
      </c>
      <c r="I2" s="231">
        <v>14972.093285377214</v>
      </c>
      <c r="J2" s="231">
        <v>15575.440930163753</v>
      </c>
      <c r="K2" s="231">
        <v>16173.17604447236</v>
      </c>
      <c r="L2" s="231">
        <v>16766.348018212717</v>
      </c>
      <c r="M2" s="231">
        <v>17356.048274064044</v>
      </c>
      <c r="N2" s="231">
        <v>17943.377260048288</v>
      </c>
      <c r="O2" s="231">
        <v>18529.420979646216</v>
      </c>
      <c r="P2" s="231">
        <v>19115.235122707069</v>
      </c>
      <c r="Q2" s="231">
        <v>19701.835056842574</v>
      </c>
      <c r="R2" s="231">
        <v>20290.190209787357</v>
      </c>
      <c r="S2" s="231">
        <v>20881.221652333999</v>
      </c>
      <c r="T2" s="231">
        <v>21475.801946632779</v>
      </c>
      <c r="U2" s="231">
        <v>22074.756542845404</v>
      </c>
      <c r="V2" s="231">
        <v>22678.86618593676</v>
      </c>
      <c r="W2" s="231">
        <v>23288.869936493931</v>
      </c>
      <c r="X2" s="231">
        <v>23905.468519858467</v>
      </c>
      <c r="Y2" s="231">
        <v>24529.327802014421</v>
      </c>
      <c r="Z2" s="231">
        <v>25161.082253838096</v>
      </c>
      <c r="AA2" s="231">
        <v>25801.338311990985</v>
      </c>
      <c r="AB2" s="231">
        <v>26450.677578772531</v>
      </c>
      <c r="AC2" s="231">
        <v>27109.659827643663</v>
      </c>
      <c r="AD2" s="231">
        <v>27778.825798350153</v>
      </c>
      <c r="AE2" s="231">
        <v>28458.699777442067</v>
      </c>
      <c r="AF2" s="231">
        <v>29149.791967951631</v>
      </c>
      <c r="AG2" s="231">
        <v>29852.600657125196</v>
      </c>
      <c r="AH2" s="231">
        <v>30567.614194201327</v>
      </c>
      <c r="AI2" s="231">
        <v>31295.312791919619</v>
      </c>
      <c r="AJ2" s="231">
        <v>32036.170166106749</v>
      </c>
      <c r="AK2" s="231">
        <v>32790.655027713925</v>
      </c>
      <c r="AL2" s="231">
        <v>33559.232441247288</v>
      </c>
      <c r="AM2" s="231">
        <v>34342.365062827463</v>
      </c>
      <c r="AN2" s="231">
        <v>35140.514270256608</v>
      </c>
      <c r="AO2" s="231">
        <v>35954.141196534234</v>
      </c>
      <c r="AP2" s="231">
        <v>36783.707677305669</v>
      </c>
      <c r="AQ2" s="231">
        <v>37629.67712177911</v>
      </c>
      <c r="AR2" s="231">
        <v>38492.515315750876</v>
      </c>
      <c r="AS2" s="231">
        <v>39372.691164530974</v>
      </c>
    </row>
    <row r="3" spans="1:45">
      <c r="A3" s="231" t="s">
        <v>540</v>
      </c>
      <c r="B3" s="231" t="s">
        <v>515</v>
      </c>
      <c r="C3" s="231">
        <v>7594.9649911975521</v>
      </c>
      <c r="D3" s="231">
        <v>8002.4636467505807</v>
      </c>
      <c r="E3" s="231">
        <v>7731.4547357820202</v>
      </c>
      <c r="F3" s="231">
        <v>8025.614760333222</v>
      </c>
      <c r="G3" s="231">
        <v>8249.1623394595463</v>
      </c>
      <c r="H3" s="231">
        <v>8466.8246316524783</v>
      </c>
      <c r="I3" s="231">
        <v>8679.4848554274449</v>
      </c>
      <c r="J3" s="231">
        <v>8887.9768579385509</v>
      </c>
      <c r="K3" s="231">
        <v>9093.0938594086838</v>
      </c>
      <c r="L3" s="231">
        <v>9295.5881302789985</v>
      </c>
      <c r="M3" s="231">
        <v>9496.168271589655</v>
      </c>
      <c r="N3" s="231">
        <v>9695.4968786844875</v>
      </c>
      <c r="O3" s="231">
        <v>9894.1895219616235</v>
      </c>
      <c r="P3" s="231">
        <v>10092.815147907999</v>
      </c>
      <c r="Q3" s="231">
        <v>10291.897672178022</v>
      </c>
      <c r="R3" s="231">
        <v>10491.918442457627</v>
      </c>
      <c r="S3" s="231">
        <v>10693.319260366368</v>
      </c>
      <c r="T3" s="231">
        <v>10896.505703319408</v>
      </c>
      <c r="U3" s="231">
        <v>11101.850547966475</v>
      </c>
      <c r="V3" s="231">
        <v>11309.697152916597</v>
      </c>
      <c r="W3" s="231">
        <v>11520.362705009113</v>
      </c>
      <c r="X3" s="231">
        <v>11734.141269626165</v>
      </c>
      <c r="Y3" s="231">
        <v>11951.306612467497</v>
      </c>
      <c r="Z3" s="231">
        <v>12172.114779423899</v>
      </c>
      <c r="AA3" s="231">
        <v>12396.806434370643</v>
      </c>
      <c r="AB3" s="231">
        <v>12625.608963325129</v>
      </c>
      <c r="AC3" s="231">
        <v>12858.73835869982</v>
      </c>
      <c r="AD3" s="231">
        <v>13096.400900288396</v>
      </c>
      <c r="AE3" s="231">
        <v>13338.794650878945</v>
      </c>
      <c r="AF3" s="231">
        <v>13586.110784541666</v>
      </c>
      <c r="AG3" s="231">
        <v>13838.534765069748</v>
      </c>
      <c r="AH3" s="231">
        <v>14096.247391062081</v>
      </c>
      <c r="AI3" s="231">
        <v>14359.425722896274</v>
      </c>
      <c r="AJ3" s="231">
        <v>14628.243905508398</v>
      </c>
      <c r="AK3" s="231">
        <v>14902.87389953897</v>
      </c>
      <c r="AL3" s="231">
        <v>15183.4861320952</v>
      </c>
      <c r="AM3" s="231">
        <v>15470.250077144301</v>
      </c>
      <c r="AN3" s="231">
        <v>15763.334774404497</v>
      </c>
      <c r="AO3" s="231">
        <v>16062.909294567653</v>
      </c>
      <c r="AP3" s="231">
        <v>16369.14315773958</v>
      </c>
      <c r="AQ3" s="231">
        <v>16682.206711152048</v>
      </c>
      <c r="AR3" s="231">
        <v>17002.271471451491</v>
      </c>
      <c r="AS3" s="231">
        <v>17329.510436211647</v>
      </c>
    </row>
    <row r="4" spans="1:45">
      <c r="A4" s="231" t="s">
        <v>540</v>
      </c>
      <c r="B4" s="231" t="s">
        <v>516</v>
      </c>
      <c r="C4" s="231">
        <v>5528.1879086060408</v>
      </c>
      <c r="D4" s="231">
        <v>5185.9209875035322</v>
      </c>
      <c r="E4" s="231">
        <v>7350.7869304366595</v>
      </c>
      <c r="F4" s="231">
        <v>6452.9257623697004</v>
      </c>
      <c r="G4" s="231">
        <v>6691.0254786579571</v>
      </c>
      <c r="H4" s="231">
        <v>6924.7574892537605</v>
      </c>
      <c r="I4" s="231">
        <v>7154.6433756484657</v>
      </c>
      <c r="J4" s="231">
        <v>7381.2313786516561</v>
      </c>
      <c r="K4" s="231">
        <v>7605.0843210597723</v>
      </c>
      <c r="L4" s="231">
        <v>7826.7665597935647</v>
      </c>
      <c r="M4" s="231">
        <v>8046.8328089983715</v>
      </c>
      <c r="N4" s="231">
        <v>8265.8197071152208</v>
      </c>
      <c r="O4" s="231">
        <v>8484.2401011694237</v>
      </c>
      <c r="P4" s="231">
        <v>8702.5796584779891</v>
      </c>
      <c r="Q4" s="231">
        <v>8921.2953152423652</v>
      </c>
      <c r="R4" s="231">
        <v>9140.8150912247311</v>
      </c>
      <c r="S4" s="231">
        <v>9361.5388674124588</v>
      </c>
      <c r="T4" s="231">
        <v>9583.8398034561433</v>
      </c>
      <c r="U4" s="231">
        <v>9808.0661471881485</v>
      </c>
      <c r="V4" s="231">
        <v>10034.543253183781</v>
      </c>
      <c r="W4" s="231">
        <v>10263.575679584634</v>
      </c>
      <c r="X4" s="231">
        <v>10495.449273020606</v>
      </c>
      <c r="Y4" s="231">
        <v>10730.433182136338</v>
      </c>
      <c r="Z4" s="231">
        <v>10968.781762803441</v>
      </c>
      <c r="AA4" s="231">
        <v>11210.736354345956</v>
      </c>
      <c r="AB4" s="231">
        <v>11456.526917513653</v>
      </c>
      <c r="AC4" s="231">
        <v>11706.373532729074</v>
      </c>
      <c r="AD4" s="231">
        <v>11960.487762270317</v>
      </c>
      <c r="AE4" s="231">
        <v>12219.073883261328</v>
      </c>
      <c r="AF4" s="231">
        <v>12482.330000203761</v>
      </c>
      <c r="AG4" s="231">
        <v>12750.449046683085</v>
      </c>
      <c r="AH4" s="231">
        <v>13023.619686148902</v>
      </c>
      <c r="AI4" s="231">
        <v>13302.027121502313</v>
      </c>
      <c r="AJ4" s="231">
        <v>13585.853822795663</v>
      </c>
      <c r="AK4" s="231">
        <v>13875.280181759215</v>
      </c>
      <c r="AL4" s="231">
        <v>14170.485101200429</v>
      </c>
      <c r="AM4" s="231">
        <v>14471.646526626055</v>
      </c>
      <c r="AN4" s="231">
        <v>14778.941926739373</v>
      </c>
      <c r="AO4" s="231">
        <v>15092.548728805354</v>
      </c>
      <c r="AP4" s="231">
        <v>15412.644714247112</v>
      </c>
      <c r="AQ4" s="231">
        <v>15739.408379260138</v>
      </c>
      <c r="AR4" s="231">
        <v>16073.019264703038</v>
      </c>
      <c r="AS4" s="231">
        <v>16413.658259043874</v>
      </c>
    </row>
    <row r="5" spans="1:45">
      <c r="A5" s="231" t="s">
        <v>540</v>
      </c>
      <c r="B5" s="231" t="s">
        <v>517</v>
      </c>
      <c r="C5" s="231">
        <v>2972.3830301197358</v>
      </c>
      <c r="D5" s="231">
        <v>3396.7183299017988</v>
      </c>
      <c r="E5" s="231">
        <v>3301.0417023100067</v>
      </c>
      <c r="F5" s="231">
        <v>3447.3026276614614</v>
      </c>
      <c r="G5" s="231">
        <v>3540.3756794471533</v>
      </c>
      <c r="H5" s="231">
        <v>3630.9023700996495</v>
      </c>
      <c r="I5" s="231">
        <v>3719.271603755486</v>
      </c>
      <c r="J5" s="231">
        <v>3805.8477245308945</v>
      </c>
      <c r="K5" s="231">
        <v>3890.9752381791632</v>
      </c>
      <c r="L5" s="231">
        <v>3974.9793196450578</v>
      </c>
      <c r="M5" s="231">
        <v>4058.1650991891183</v>
      </c>
      <c r="N5" s="231">
        <v>4140.8169900779221</v>
      </c>
      <c r="O5" s="231">
        <v>4223.198498197833</v>
      </c>
      <c r="P5" s="231">
        <v>4305.5525818292399</v>
      </c>
      <c r="Q5" s="231">
        <v>4388.1024790590563</v>
      </c>
      <c r="R5" s="231">
        <v>4471.0528751059546</v>
      </c>
      <c r="S5" s="231">
        <v>4554.591283824836</v>
      </c>
      <c r="T5" s="231">
        <v>4638.8895379129572</v>
      </c>
      <c r="U5" s="231">
        <v>4724.1053070619046</v>
      </c>
      <c r="V5" s="231">
        <v>4810.3835864026678</v>
      </c>
      <c r="W5" s="231">
        <v>4897.8581168403671</v>
      </c>
      <c r="X5" s="231">
        <v>4986.6527138564979</v>
      </c>
      <c r="Y5" s="231">
        <v>5076.8824924680484</v>
      </c>
      <c r="Z5" s="231">
        <v>5168.6549839257359</v>
      </c>
      <c r="AA5" s="231">
        <v>5262.0711451118777</v>
      </c>
      <c r="AB5" s="231">
        <v>5357.226265076768</v>
      </c>
      <c r="AC5" s="231">
        <v>5454.2107752433067</v>
      </c>
      <c r="AD5" s="231">
        <v>5553.1109709178945</v>
      </c>
      <c r="AE5" s="231">
        <v>5654.0096521736295</v>
      </c>
      <c r="AF5" s="231">
        <v>5756.986692148922</v>
      </c>
      <c r="AG5" s="231">
        <v>5862.1195404939781</v>
      </c>
      <c r="AH5" s="231">
        <v>5969.4836692160688</v>
      </c>
      <c r="AI5" s="231">
        <v>6079.1529676019354</v>
      </c>
      <c r="AJ5" s="231">
        <v>6191.2000922895322</v>
      </c>
      <c r="AK5" s="231">
        <v>6305.6967779545212</v>
      </c>
      <c r="AL5" s="231">
        <v>6422.7141134941194</v>
      </c>
      <c r="AM5" s="231">
        <v>6542.3227880442573</v>
      </c>
      <c r="AN5" s="231">
        <v>6664.593310665713</v>
      </c>
      <c r="AO5" s="231">
        <v>6789.5962070756796</v>
      </c>
      <c r="AP5" s="231">
        <v>6917.4021963949072</v>
      </c>
      <c r="AQ5" s="231">
        <v>7048.0823505129001</v>
      </c>
      <c r="AR5" s="231">
        <v>7181.7082383506695</v>
      </c>
      <c r="AS5" s="231">
        <v>7318.3520570151859</v>
      </c>
    </row>
    <row r="6" spans="1:45">
      <c r="A6" s="231" t="s">
        <v>540</v>
      </c>
      <c r="B6" s="231" t="s">
        <v>518</v>
      </c>
      <c r="C6" s="231">
        <v>24778.270765205074</v>
      </c>
      <c r="D6" s="231">
        <v>26292.023731133802</v>
      </c>
      <c r="E6" s="231">
        <v>27523.591661264931</v>
      </c>
      <c r="F6" s="231">
        <v>28195.502953676259</v>
      </c>
      <c r="G6" s="231">
        <v>28723.213614861274</v>
      </c>
      <c r="H6" s="231">
        <v>29228.639712619421</v>
      </c>
      <c r="I6" s="231">
        <v>29715.716673601539</v>
      </c>
      <c r="J6" s="231">
        <v>30187.913509026363</v>
      </c>
      <c r="K6" s="231">
        <v>30648.347899160803</v>
      </c>
      <c r="L6" s="231">
        <v>31099.841519924386</v>
      </c>
      <c r="M6" s="231">
        <v>31544.950180555148</v>
      </c>
      <c r="N6" s="231">
        <v>31985.984553969811</v>
      </c>
      <c r="O6" s="231">
        <v>32425.028212863632</v>
      </c>
      <c r="P6" s="231">
        <v>32863.955421713108</v>
      </c>
      <c r="Q6" s="231">
        <v>33304.449238332716</v>
      </c>
      <c r="R6" s="231">
        <v>33748.019727468913</v>
      </c>
      <c r="S6" s="231">
        <v>34196.021871276214</v>
      </c>
      <c r="T6" s="231">
        <v>34649.672773799051</v>
      </c>
      <c r="U6" s="231">
        <v>35110.067851854052</v>
      </c>
      <c r="V6" s="231">
        <v>35578.195815402229</v>
      </c>
      <c r="W6" s="231">
        <v>36054.952338612551</v>
      </c>
      <c r="X6" s="231">
        <v>36541.152399403392</v>
      </c>
      <c r="Y6" s="231">
        <v>37037.541320017146</v>
      </c>
      <c r="Z6" s="231">
        <v>37544.804577245675</v>
      </c>
      <c r="AA6" s="231">
        <v>38063.57647230757</v>
      </c>
      <c r="AB6" s="231">
        <v>38594.447760929972</v>
      </c>
      <c r="AC6" s="231">
        <v>39137.972347126139</v>
      </c>
      <c r="AD6" s="231">
        <v>39694.67314201819</v>
      </c>
      <c r="AE6" s="231">
        <v>40265.047183745424</v>
      </c>
      <c r="AF6" s="231">
        <v>40849.57010737044</v>
      </c>
      <c r="AG6" s="231">
        <v>41448.70004571286</v>
      </c>
      <c r="AH6" s="231">
        <v>42062.881033850652</v>
      </c>
      <c r="AI6" s="231">
        <v>42692.545982030395</v>
      </c>
      <c r="AJ6" s="231">
        <v>43338.119274187215</v>
      </c>
      <c r="AK6" s="231">
        <v>44000.019042315085</v>
      </c>
      <c r="AL6" s="231">
        <v>44678.659160620657</v>
      </c>
      <c r="AM6" s="231">
        <v>45374.450997742184</v>
      </c>
      <c r="AN6" s="231">
        <v>46087.804960300164</v>
      </c>
      <c r="AO6" s="231">
        <v>46819.131856632717</v>
      </c>
      <c r="AP6" s="231">
        <v>47568.844105696844</v>
      </c>
      <c r="AQ6" s="231">
        <v>48337.356812743092</v>
      </c>
      <c r="AR6" s="231">
        <v>49125.088730442512</v>
      </c>
      <c r="AS6" s="231">
        <v>49932.463121599932</v>
      </c>
    </row>
    <row r="7" spans="1:45">
      <c r="A7" s="231" t="s">
        <v>540</v>
      </c>
      <c r="B7" s="231" t="s">
        <v>519</v>
      </c>
      <c r="C7" s="231">
        <v>8366.6517521951591</v>
      </c>
      <c r="D7" s="231">
        <v>8685.8969369865081</v>
      </c>
      <c r="E7" s="231">
        <v>8732.6137324432184</v>
      </c>
      <c r="F7" s="231">
        <v>9044.4533481339931</v>
      </c>
      <c r="G7" s="231">
        <v>9253.2312001636928</v>
      </c>
      <c r="H7" s="231">
        <v>9455.1072767940077</v>
      </c>
      <c r="I7" s="231">
        <v>9651.2163385571057</v>
      </c>
      <c r="J7" s="231">
        <v>9842.5884449707646</v>
      </c>
      <c r="K7" s="231">
        <v>10030.172937229463</v>
      </c>
      <c r="L7" s="231">
        <v>10214.847529726498</v>
      </c>
      <c r="M7" s="231">
        <v>10397.421892337808</v>
      </c>
      <c r="N7" s="231">
        <v>10578.639863748323</v>
      </c>
      <c r="O7" s="231">
        <v>10759.181922941767</v>
      </c>
      <c r="P7" s="231">
        <v>10939.668384782235</v>
      </c>
      <c r="Q7" s="231">
        <v>11120.663289473821</v>
      </c>
      <c r="R7" s="231">
        <v>11302.678779253503</v>
      </c>
      <c r="S7" s="231">
        <v>11486.179725420052</v>
      </c>
      <c r="T7" s="231">
        <v>11671.588398691802</v>
      </c>
      <c r="U7" s="231">
        <v>11859.289024529202</v>
      </c>
      <c r="V7" s="231">
        <v>12049.6321138072</v>
      </c>
      <c r="W7" s="231">
        <v>12242.938500726328</v>
      </c>
      <c r="X7" s="231">
        <v>12439.503052193657</v>
      </c>
      <c r="Y7" s="231">
        <v>12639.59803657779</v>
      </c>
      <c r="Z7" s="231">
        <v>12843.47615613065</v>
      </c>
      <c r="AA7" s="231">
        <v>13051.373258054109</v>
      </c>
      <c r="AB7" s="231">
        <v>13263.510745596737</v>
      </c>
      <c r="AC7" s="231">
        <v>13480.097713909347</v>
      </c>
      <c r="AD7" s="231">
        <v>13701.332836591506</v>
      </c>
      <c r="AE7" s="231">
        <v>13927.40602865274</v>
      </c>
      <c r="AF7" s="231">
        <v>14158.499910496081</v>
      </c>
      <c r="AG7" s="231">
        <v>14394.791095893765</v>
      </c>
      <c r="AH7" s="231">
        <v>14636.451325015096</v>
      </c>
      <c r="AI7" s="231">
        <v>14883.648461563338</v>
      </c>
      <c r="AJ7" s="231">
        <v>15136.547371095099</v>
      </c>
      <c r="AK7" s="231">
        <v>15395.310695701257</v>
      </c>
      <c r="AL7" s="231">
        <v>15660.09953846554</v>
      </c>
      <c r="AM7" s="231">
        <v>15931.074069505825</v>
      </c>
      <c r="AN7" s="231">
        <v>16208.394063945751</v>
      </c>
      <c r="AO7" s="231">
        <v>16492.219380865685</v>
      </c>
      <c r="AP7" s="231">
        <v>16782.710391128512</v>
      </c>
      <c r="AQ7" s="231">
        <v>17080.028360956559</v>
      </c>
      <c r="AR7" s="231">
        <v>17384.335797247204</v>
      </c>
      <c r="AS7" s="231">
        <v>17695.796759831363</v>
      </c>
    </row>
    <row r="8" spans="1:45">
      <c r="A8" s="231" t="s">
        <v>540</v>
      </c>
      <c r="B8" s="231" t="s">
        <v>520</v>
      </c>
      <c r="C8" s="231">
        <v>8621.6130293704846</v>
      </c>
      <c r="D8" s="231">
        <v>8980.8462349701149</v>
      </c>
      <c r="E8" s="231">
        <v>8851.2045459078581</v>
      </c>
      <c r="F8" s="231">
        <v>9355.4930022009903</v>
      </c>
      <c r="G8" s="231">
        <v>9649.6772381951869</v>
      </c>
      <c r="H8" s="231">
        <v>9937.2106841026907</v>
      </c>
      <c r="I8" s="231">
        <v>10219.014365484132</v>
      </c>
      <c r="J8" s="231">
        <v>10495.989953248136</v>
      </c>
      <c r="K8" s="231">
        <v>10769.018957438475</v>
      </c>
      <c r="L8" s="231">
        <v>11038.954989321308</v>
      </c>
      <c r="M8" s="231">
        <v>11306.615415902763</v>
      </c>
      <c r="N8" s="231">
        <v>11572.774863433804</v>
      </c>
      <c r="O8" s="231">
        <v>11838.161210776731</v>
      </c>
      <c r="P8" s="231">
        <v>12103.453920806596</v>
      </c>
      <c r="Q8" s="231">
        <v>12369.284267053705</v>
      </c>
      <c r="R8" s="231">
        <v>12636.23695806616</v>
      </c>
      <c r="S8" s="231">
        <v>12904.852709041066</v>
      </c>
      <c r="T8" s="231">
        <v>13175.631392570462</v>
      </c>
      <c r="U8" s="231">
        <v>13449.035486482289</v>
      </c>
      <c r="V8" s="231">
        <v>13725.493613399854</v>
      </c>
      <c r="W8" s="231">
        <v>14005.404029445393</v>
      </c>
      <c r="X8" s="231">
        <v>14289.137968361905</v>
      </c>
      <c r="Y8" s="231">
        <v>14577.042783907085</v>
      </c>
      <c r="Z8" s="231">
        <v>14869.444859871652</v>
      </c>
      <c r="AA8" s="231">
        <v>15166.652275701153</v>
      </c>
      <c r="AB8" s="231">
        <v>15468.957228318706</v>
      </c>
      <c r="AC8" s="231">
        <v>15776.638218953107</v>
      </c>
      <c r="AD8" s="231">
        <v>16089.962018772916</v>
      </c>
      <c r="AE8" s="231">
        <v>16409.185429861885</v>
      </c>
      <c r="AF8" s="231">
        <v>16734.5568592444</v>
      </c>
      <c r="AG8" s="231">
        <v>17066.317723794102</v>
      </c>
      <c r="AH8" s="231">
        <v>17404.703703313342</v>
      </c>
      <c r="AI8" s="231">
        <v>17749.945858101535</v>
      </c>
      <c r="AJ8" s="231">
        <v>18102.271626152935</v>
      </c>
      <c r="AK8" s="231">
        <v>18461.905713826563</v>
      </c>
      <c r="AL8" s="231">
        <v>18829.070892527907</v>
      </c>
      <c r="AM8" s="231">
        <v>19203.988712669456</v>
      </c>
      <c r="AN8" s="231">
        <v>19586.880144977538</v>
      </c>
      <c r="AO8" s="231">
        <v>19977.966158093899</v>
      </c>
      <c r="AP8" s="231">
        <v>20377.468240406004</v>
      </c>
      <c r="AQ8" s="231">
        <v>20785.608873111651</v>
      </c>
      <c r="AR8" s="231">
        <v>21202.611960701452</v>
      </c>
      <c r="AS8" s="231">
        <v>21628.703224298515</v>
      </c>
    </row>
    <row r="9" spans="1:45">
      <c r="A9" s="231" t="s">
        <v>540</v>
      </c>
      <c r="B9" s="231" t="s">
        <v>521</v>
      </c>
      <c r="C9" s="231">
        <v>4575.53028742076</v>
      </c>
      <c r="D9" s="231">
        <v>4620.1112077158896</v>
      </c>
      <c r="E9" s="231">
        <v>4812.4403485394041</v>
      </c>
      <c r="F9" s="231">
        <v>5296.1892309769164</v>
      </c>
      <c r="G9" s="231">
        <v>5393.4604971900653</v>
      </c>
      <c r="H9" s="231">
        <v>5486.5343068218817</v>
      </c>
      <c r="I9" s="231">
        <v>5576.1558697979735</v>
      </c>
      <c r="J9" s="231">
        <v>5662.9806786405088</v>
      </c>
      <c r="K9" s="231">
        <v>5747.5967324087851</v>
      </c>
      <c r="L9" s="231">
        <v>5830.5353351740205</v>
      </c>
      <c r="M9" s="231">
        <v>5912.2770424636392</v>
      </c>
      <c r="N9" s="231">
        <v>5993.2557633177312</v>
      </c>
      <c r="O9" s="231">
        <v>6073.8623036115559</v>
      </c>
      <c r="P9" s="231">
        <v>6154.4478258885147</v>
      </c>
      <c r="Q9" s="231">
        <v>6235.3273394483122</v>
      </c>
      <c r="R9" s="231">
        <v>6316.7831903112474</v>
      </c>
      <c r="S9" s="231">
        <v>6399.0684779414632</v>
      </c>
      <c r="T9" s="231">
        <v>6482.4103267019682</v>
      </c>
      <c r="U9" s="231">
        <v>6567.0129570617974</v>
      </c>
      <c r="V9" s="231">
        <v>6653.0605217464408</v>
      </c>
      <c r="W9" s="231">
        <v>6740.7196899823066</v>
      </c>
      <c r="X9" s="231">
        <v>6830.1419770053908</v>
      </c>
      <c r="Y9" s="231">
        <v>6921.4658260076476</v>
      </c>
      <c r="Z9" s="231">
        <v>7014.8184562402002</v>
      </c>
      <c r="AA9" s="231">
        <v>7110.3174948311589</v>
      </c>
      <c r="AB9" s="231">
        <v>7208.0724117160416</v>
      </c>
      <c r="AC9" s="231">
        <v>7308.1857775157278</v>
      </c>
      <c r="AD9" s="231">
        <v>7410.7543637107574</v>
      </c>
      <c r="AE9" s="231">
        <v>7515.8701033875523</v>
      </c>
      <c r="AF9" s="231">
        <v>7623.6209294433047</v>
      </c>
      <c r="AG9" s="231">
        <v>7734.0915055905898</v>
      </c>
      <c r="AH9" s="231">
        <v>7847.3638639314686</v>
      </c>
      <c r="AI9" s="231">
        <v>7963.5179613432565</v>
      </c>
      <c r="AJ9" s="231">
        <v>8082.6321654789917</v>
      </c>
      <c r="AK9" s="231">
        <v>8204.7836798645039</v>
      </c>
      <c r="AL9" s="231">
        <v>8330.0489163758484</v>
      </c>
      <c r="AM9" s="231">
        <v>8458.5038223102674</v>
      </c>
      <c r="AN9" s="231">
        <v>8590.2241683144057</v>
      </c>
      <c r="AO9" s="231">
        <v>8725.2858025990499</v>
      </c>
      <c r="AP9" s="231">
        <v>8863.7648761388045</v>
      </c>
      <c r="AQ9" s="231">
        <v>9005.7380429177392</v>
      </c>
      <c r="AR9" s="231">
        <v>9151.2826387293517</v>
      </c>
      <c r="AS9" s="231">
        <v>9300.4768415610215</v>
      </c>
    </row>
    <row r="10" spans="1:45">
      <c r="A10" s="231" t="s">
        <v>540</v>
      </c>
      <c r="B10" s="231" t="s">
        <v>522</v>
      </c>
      <c r="C10" s="231">
        <v>9591.3232243168768</v>
      </c>
      <c r="D10" s="231">
        <v>9882.2072129204316</v>
      </c>
      <c r="E10" s="231">
        <v>10131.590812430151</v>
      </c>
      <c r="F10" s="231">
        <v>10891.093784218276</v>
      </c>
      <c r="G10" s="231">
        <v>11347.686388903134</v>
      </c>
      <c r="H10" s="231">
        <v>11797.248965274561</v>
      </c>
      <c r="I10" s="231">
        <v>12240.484975059006</v>
      </c>
      <c r="J10" s="231">
        <v>12678.205109504594</v>
      </c>
      <c r="K10" s="231">
        <v>13111.288984149141</v>
      </c>
      <c r="L10" s="231">
        <v>13540.651122951576</v>
      </c>
      <c r="M10" s="231">
        <v>13967.213662357455</v>
      </c>
      <c r="N10" s="231">
        <v>14391.885971049242</v>
      </c>
      <c r="O10" s="231">
        <v>14815.5504110156</v>
      </c>
      <c r="P10" s="231">
        <v>15239.053138604391</v>
      </c>
      <c r="Q10" s="231">
        <v>15663.198829702607</v>
      </c>
      <c r="R10" s="231">
        <v>16088.748335885537</v>
      </c>
      <c r="S10" s="231">
        <v>16516.418447481294</v>
      </c>
      <c r="T10" s="231">
        <v>16946.883110266637</v>
      </c>
      <c r="U10" s="231">
        <v>17380.775595033454</v>
      </c>
      <c r="V10" s="231">
        <v>17818.691246738217</v>
      </c>
      <c r="W10" s="231">
        <v>18261.190542037682</v>
      </c>
      <c r="X10" s="231">
        <v>18708.80226335123</v>
      </c>
      <c r="Y10" s="231">
        <v>19162.026657801958</v>
      </c>
      <c r="Z10" s="231">
        <v>19621.338494179054</v>
      </c>
      <c r="AA10" s="231">
        <v>20087.189963777491</v>
      </c>
      <c r="AB10" s="231">
        <v>20560.013394418231</v>
      </c>
      <c r="AC10" s="231">
        <v>21040.223763427486</v>
      </c>
      <c r="AD10" s="231">
        <v>21528.221006634725</v>
      </c>
      <c r="AE10" s="231">
        <v>22024.39212795152</v>
      </c>
      <c r="AF10" s="231">
        <v>22529.113118841698</v>
      </c>
      <c r="AG10" s="231">
        <v>23042.750699803055</v>
      </c>
      <c r="AH10" s="231">
        <v>23565.663897416343</v>
      </c>
      <c r="AI10" s="231">
        <v>24098.205471018417</v>
      </c>
      <c r="AJ10" s="231">
        <v>24640.723202939313</v>
      </c>
      <c r="AK10" s="231">
        <v>25193.561065711699</v>
      </c>
      <c r="AL10" s="231">
        <v>25757.060278894591</v>
      </c>
      <c r="AM10" s="231">
        <v>26331.56026726084</v>
      </c>
      <c r="AN10" s="231">
        <v>26917.399531123905</v>
      </c>
      <c r="AO10" s="231">
        <v>27514.916438637709</v>
      </c>
      <c r="AP10" s="231">
        <v>28124.449948952115</v>
      </c>
      <c r="AQ10" s="231">
        <v>28746.340274233968</v>
      </c>
      <c r="AR10" s="231">
        <v>29380.929487727393</v>
      </c>
      <c r="AS10" s="231">
        <v>30028.562084279016</v>
      </c>
    </row>
    <row r="11" spans="1:45">
      <c r="A11" s="231" t="s">
        <v>540</v>
      </c>
      <c r="B11" s="231" t="s">
        <v>773</v>
      </c>
      <c r="C11" s="231">
        <v>11676.295501117096</v>
      </c>
      <c r="D11" s="231">
        <v>11830.210181883156</v>
      </c>
      <c r="E11" s="231">
        <v>11028.79775370656</v>
      </c>
      <c r="F11" s="231">
        <v>12460.692592485086</v>
      </c>
      <c r="G11" s="231">
        <v>13191.717020120075</v>
      </c>
      <c r="H11" s="231">
        <v>13916.000657882578</v>
      </c>
      <c r="I11" s="231">
        <v>14633.674243314035</v>
      </c>
      <c r="J11" s="231">
        <v>15345.22841744138</v>
      </c>
      <c r="K11" s="231">
        <v>16051.401587842734</v>
      </c>
      <c r="L11" s="231">
        <v>16753.095292813636</v>
      </c>
      <c r="M11" s="231">
        <v>17451.310831889146</v>
      </c>
      <c r="N11" s="231">
        <v>18147.102516487732</v>
      </c>
      <c r="O11" s="231">
        <v>18841.543875172298</v>
      </c>
      <c r="P11" s="231">
        <v>19535.703863192197</v>
      </c>
      <c r="Q11" s="231">
        <v>20230.630702061211</v>
      </c>
      <c r="R11" s="231">
        <v>20927.341456078237</v>
      </c>
      <c r="S11" s="231">
        <v>21626.815855150577</v>
      </c>
      <c r="T11" s="231">
        <v>22329.993205701896</v>
      </c>
      <c r="U11" s="231">
        <v>23037.771501472209</v>
      </c>
      <c r="V11" s="231">
        <v>23751.008061785971</v>
      </c>
      <c r="W11" s="231">
        <v>24470.521194651865</v>
      </c>
      <c r="X11" s="231">
        <v>25197.092513911815</v>
      </c>
      <c r="Y11" s="231">
        <v>25931.469640761679</v>
      </c>
      <c r="Z11" s="231">
        <v>26674.369096702252</v>
      </c>
      <c r="AA11" s="231">
        <v>27426.479252587385</v>
      </c>
      <c r="AB11" s="231">
        <v>28188.463241247275</v>
      </c>
      <c r="AC11" s="231">
        <v>28960.961772680148</v>
      </c>
      <c r="AD11" s="231">
        <v>29744.595813713069</v>
      </c>
      <c r="AE11" s="231">
        <v>30539.969110484286</v>
      </c>
      <c r="AF11" s="231">
        <v>31347.67054375427</v>
      </c>
      <c r="AG11" s="231">
        <v>32168.276315092156</v>
      </c>
      <c r="AH11" s="231">
        <v>33002.351967458031</v>
      </c>
      <c r="AI11" s="231">
        <v>33850.45424722365</v>
      </c>
      <c r="AJ11" s="231">
        <v>34713.132816842779</v>
      </c>
      <c r="AK11" s="231">
        <v>35590.931828563102</v>
      </c>
      <c r="AL11" s="231">
        <v>36484.391370079262</v>
      </c>
      <c r="AM11" s="231">
        <v>37394.048793045353</v>
      </c>
      <c r="AN11" s="231">
        <v>38320.439935082468</v>
      </c>
      <c r="AO11" s="231">
        <v>39264.100245434915</v>
      </c>
      <c r="AP11" s="231">
        <v>40225.56582381374</v>
      </c>
      <c r="AQ11" s="231">
        <v>41205.374381309019</v>
      </c>
      <c r="AR11" s="231">
        <v>42204.066131547748</v>
      </c>
      <c r="AS11" s="231">
        <v>43222.184619604566</v>
      </c>
    </row>
    <row r="12" spans="1:45">
      <c r="A12" s="231" t="s">
        <v>540</v>
      </c>
      <c r="B12" s="231" t="s">
        <v>524</v>
      </c>
      <c r="C12" s="231">
        <v>31655.802160132571</v>
      </c>
      <c r="D12" s="231">
        <v>32966.542112432755</v>
      </c>
      <c r="E12" s="231">
        <v>33824.234322479861</v>
      </c>
      <c r="F12" s="231">
        <v>34982.491058055064</v>
      </c>
      <c r="G12" s="231">
        <v>36397.253668965554</v>
      </c>
      <c r="H12" s="231">
        <v>37789.11211104587</v>
      </c>
      <c r="I12" s="231">
        <v>39160.493376638777</v>
      </c>
      <c r="J12" s="231">
        <v>40514.109954519423</v>
      </c>
      <c r="K12" s="231">
        <v>41852.853761593178</v>
      </c>
      <c r="L12" s="231">
        <v>43179.698239686164</v>
      </c>
      <c r="M12" s="231">
        <v>44497.618664065812</v>
      </c>
      <c r="N12" s="231">
        <v>45809.53250223097</v>
      </c>
      <c r="O12" s="231">
        <v>47118.258026168565</v>
      </c>
      <c r="P12" s="231">
        <v>48426.488060425887</v>
      </c>
      <c r="Q12" s="231">
        <v>49736.775554491411</v>
      </c>
      <c r="R12" s="231">
        <v>51051.527977420497</v>
      </c>
      <c r="S12" s="231">
        <v>52373.008023928654</v>
      </c>
      <c r="T12" s="231">
        <v>53703.338635600332</v>
      </c>
      <c r="U12" s="231">
        <v>55044.510807097329</v>
      </c>
      <c r="V12" s="231">
        <v>56398.393039283197</v>
      </c>
      <c r="W12" s="231">
        <v>57766.741615960585</v>
      </c>
      <c r="X12" s="231">
        <v>59151.211125545859</v>
      </c>
      <c r="Y12" s="231">
        <v>60553.36483439288</v>
      </c>
      <c r="Z12" s="231">
        <v>61974.684656017176</v>
      </c>
      <c r="AA12" s="231">
        <v>63416.580560551847</v>
      </c>
      <c r="AB12" s="231">
        <v>64880.399340082491</v>
      </c>
      <c r="AC12" s="231">
        <v>66367.432695293173</v>
      </c>
      <c r="AD12" s="231">
        <v>67878.924642623315</v>
      </c>
      <c r="AE12" s="231">
        <v>69416.078263241259</v>
      </c>
      <c r="AF12" s="231">
        <v>70980.061828891237</v>
      </c>
      <c r="AG12" s="231">
        <v>72572.014347452074</v>
      </c>
      <c r="AH12" s="231">
        <v>74193.050574743276</v>
      </c>
      <c r="AI12" s="231">
        <v>75844.265539972592</v>
      </c>
      <c r="AJ12" s="231">
        <v>77526.738631261833</v>
      </c>
      <c r="AK12" s="231">
        <v>79241.537285566548</v>
      </c>
      <c r="AL12" s="231">
        <v>80989.720324468668</v>
      </c>
      <c r="AM12" s="231">
        <v>82772.340974206556</v>
      </c>
      <c r="AN12" s="231">
        <v>84590.449604993206</v>
      </c>
      <c r="AO12" s="231">
        <v>86445.096221455533</v>
      </c>
      <c r="AP12" s="231">
        <v>88337.332732899988</v>
      </c>
      <c r="AQ12" s="231">
        <v>90268.215029196916</v>
      </c>
      <c r="AR12" s="231">
        <v>92238.804885328689</v>
      </c>
      <c r="AS12" s="231">
        <v>94250.171715210556</v>
      </c>
    </row>
    <row r="13" spans="1:45">
      <c r="A13" s="231" t="s">
        <v>540</v>
      </c>
      <c r="B13" s="231" t="s">
        <v>525</v>
      </c>
      <c r="C13" s="231">
        <v>14475.6746859668</v>
      </c>
      <c r="D13" s="231">
        <v>15665.152573647536</v>
      </c>
      <c r="E13" s="231">
        <v>17256.943428929746</v>
      </c>
      <c r="F13" s="231">
        <v>17341.02383962788</v>
      </c>
      <c r="G13" s="231">
        <v>18224.644755278034</v>
      </c>
      <c r="H13" s="231">
        <v>19098.050063533094</v>
      </c>
      <c r="I13" s="231">
        <v>19961.853756597888</v>
      </c>
      <c r="J13" s="231">
        <v>20817.018649135054</v>
      </c>
      <c r="K13" s="231">
        <v>21664.744104295711</v>
      </c>
      <c r="L13" s="231">
        <v>22506.377551124664</v>
      </c>
      <c r="M13" s="231">
        <v>23343.346895025446</v>
      </c>
      <c r="N13" s="231">
        <v>24177.110476736536</v>
      </c>
      <c r="O13" s="231">
        <v>25009.121260164698</v>
      </c>
      <c r="P13" s="231">
        <v>25840.80222655632</v>
      </c>
      <c r="Q13" s="231">
        <v>26673.530374331909</v>
      </c>
      <c r="R13" s="231">
        <v>27508.627175092122</v>
      </c>
      <c r="S13" s="231">
        <v>28347.353762458944</v>
      </c>
      <c r="T13" s="231">
        <v>29190.909505181316</v>
      </c>
      <c r="U13" s="231">
        <v>30040.432930510542</v>
      </c>
      <c r="V13" s="231">
        <v>30897.004219294588</v>
      </c>
      <c r="W13" s="231">
        <v>31761.648696598713</v>
      </c>
      <c r="X13" s="231">
        <v>32635.340898778049</v>
      </c>
      <c r="Y13" s="231">
        <v>33519.008918032807</v>
      </c>
      <c r="Z13" s="231">
        <v>34413.538815890111</v>
      </c>
      <c r="AA13" s="231">
        <v>35319.778964319783</v>
      </c>
      <c r="AB13" s="231">
        <v>36238.544222511075</v>
      </c>
      <c r="AC13" s="231">
        <v>37170.619893080519</v>
      </c>
      <c r="AD13" s="231">
        <v>38116.765426955957</v>
      </c>
      <c r="AE13" s="231">
        <v>39077.717864030041</v>
      </c>
      <c r="AF13" s="231">
        <v>40054.195008902498</v>
      </c>
      <c r="AG13" s="231">
        <v>41046.89834914259</v>
      </c>
      <c r="AH13" s="231">
        <v>42056.5157286467</v>
      </c>
      <c r="AI13" s="231">
        <v>43083.723791689736</v>
      </c>
      <c r="AJ13" s="231">
        <v>44129.19021480457</v>
      </c>
      <c r="AK13" s="231">
        <v>45193.575744129732</v>
      </c>
      <c r="AL13" s="231">
        <v>46277.536055670986</v>
      </c>
      <c r="AM13" s="231">
        <v>47381.723455289466</v>
      </c>
      <c r="AN13" s="231">
        <v>48506.788434313719</v>
      </c>
      <c r="AO13" s="231">
        <v>49653.381095589888</v>
      </c>
      <c r="AP13" s="231">
        <v>50822.152463668172</v>
      </c>
      <c r="AQ13" s="231">
        <v>52013.75569164077</v>
      </c>
      <c r="AR13" s="231">
        <v>53228.847176055358</v>
      </c>
      <c r="AS13" s="231">
        <v>54468.087590233037</v>
      </c>
    </row>
    <row r="14" spans="1:45">
      <c r="A14" s="231" t="s">
        <v>540</v>
      </c>
      <c r="B14" s="231" t="s">
        <v>784</v>
      </c>
      <c r="C14" s="231">
        <v>23927.14829658101</v>
      </c>
      <c r="D14" s="231">
        <v>24274.790969252015</v>
      </c>
      <c r="E14" s="231">
        <v>25991.862895203543</v>
      </c>
      <c r="F14" s="231">
        <v>26293.38735202765</v>
      </c>
      <c r="G14" s="231">
        <v>27675.723681441603</v>
      </c>
      <c r="H14" s="231">
        <v>29042.836140871488</v>
      </c>
      <c r="I14" s="231">
        <v>30395.51823621642</v>
      </c>
      <c r="J14" s="231">
        <v>31735.140750003491</v>
      </c>
      <c r="K14" s="231">
        <v>33063.467575740295</v>
      </c>
      <c r="L14" s="231">
        <v>34382.512233238682</v>
      </c>
      <c r="M14" s="231">
        <v>35694.42883189291</v>
      </c>
      <c r="N14" s="231">
        <v>37001.431417624015</v>
      </c>
      <c r="O14" s="231">
        <v>38305.736103238465</v>
      </c>
      <c r="P14" s="231">
        <v>39609.521054632103</v>
      </c>
      <c r="Q14" s="231">
        <v>40914.900165733721</v>
      </c>
      <c r="R14" s="231">
        <v>42223.907008697955</v>
      </c>
      <c r="S14" s="231">
        <v>43538.486334610745</v>
      </c>
      <c r="T14" s="231">
        <v>44860.490996174914</v>
      </c>
      <c r="U14" s="231">
        <v>46191.682660281978</v>
      </c>
      <c r="V14" s="231">
        <v>47533.735079977596</v>
      </c>
      <c r="W14" s="231">
        <v>48888.239012914339</v>
      </c>
      <c r="X14" s="231">
        <v>50256.708120048359</v>
      </c>
      <c r="Y14" s="231">
        <v>51640.585366973857</v>
      </c>
      <c r="Z14" s="231">
        <v>53041.249592601533</v>
      </c>
      <c r="AA14" s="231">
        <v>54460.022015962262</v>
      </c>
      <c r="AB14" s="231">
        <v>55898.172530004515</v>
      </c>
      <c r="AC14" s="231">
        <v>57356.92568798217</v>
      </c>
      <c r="AD14" s="231">
        <v>58837.466328723371</v>
      </c>
      <c r="AE14" s="231">
        <v>60340.944815735624</v>
      </c>
      <c r="AF14" s="231">
        <v>61868.481884902096</v>
      </c>
      <c r="AG14" s="231">
        <v>63421.173108811716</v>
      </c>
      <c r="AH14" s="231">
        <v>65000.092994343839</v>
      </c>
      <c r="AI14" s="231">
        <v>66606.298735318502</v>
      </c>
      <c r="AJ14" s="231">
        <v>68240.833644814906</v>
      </c>
      <c r="AK14" s="231">
        <v>69904.730292896216</v>
      </c>
      <c r="AL14" s="231">
        <v>71599.013375470269</v>
      </c>
      <c r="AM14" s="231">
        <v>73324.702339261596</v>
      </c>
      <c r="AN14" s="231">
        <v>75082.813786641156</v>
      </c>
      <c r="AO14" s="231">
        <v>76874.363682584561</v>
      </c>
      <c r="AP14" s="231">
        <v>78700.369384359947</v>
      </c>
      <c r="AQ14" s="231">
        <v>80561.85151289808</v>
      </c>
      <c r="AR14" s="231">
        <v>82459.835683142883</v>
      </c>
      <c r="AS14" s="231">
        <v>84395.354109075095</v>
      </c>
    </row>
    <row r="15" spans="1:45">
      <c r="A15" s="231" t="s">
        <v>540</v>
      </c>
      <c r="B15" s="231" t="s">
        <v>527</v>
      </c>
      <c r="C15" s="231">
        <v>9429.5876659328333</v>
      </c>
      <c r="D15" s="231">
        <v>9930.8190913685958</v>
      </c>
      <c r="E15" s="231">
        <v>10640.986669176949</v>
      </c>
      <c r="F15" s="231">
        <v>10958.381702360128</v>
      </c>
      <c r="G15" s="231">
        <v>11476.091125759129</v>
      </c>
      <c r="H15" s="231">
        <v>11987.091006397372</v>
      </c>
      <c r="I15" s="231">
        <v>12491.900790963842</v>
      </c>
      <c r="J15" s="231">
        <v>12991.214103192333</v>
      </c>
      <c r="K15" s="231">
        <v>13485.841114172114</v>
      </c>
      <c r="L15" s="231">
        <v>13976.661541707886</v>
      </c>
      <c r="M15" s="231">
        <v>14464.588205136695</v>
      </c>
      <c r="N15" s="231">
        <v>14950.53997171539</v>
      </c>
      <c r="O15" s="231">
        <v>15435.422538757204</v>
      </c>
      <c r="P15" s="231">
        <v>15920.115471075642</v>
      </c>
      <c r="Q15" s="231">
        <v>16405.464064293275</v>
      </c>
      <c r="R15" s="231">
        <v>16892.274823254687</v>
      </c>
      <c r="S15" s="231">
        <v>17381.313573323921</v>
      </c>
      <c r="T15" s="231">
        <v>17873.305432459667</v>
      </c>
      <c r="U15" s="231">
        <v>18368.936052126453</v>
      </c>
      <c r="V15" s="231">
        <v>18868.853682888432</v>
      </c>
      <c r="W15" s="231">
        <v>19373.6717380712</v>
      </c>
      <c r="X15" s="231">
        <v>19883.971620172364</v>
      </c>
      <c r="Y15" s="231">
        <v>20400.30564429484</v>
      </c>
      <c r="Z15" s="231">
        <v>20923.199945064174</v>
      </c>
      <c r="AA15" s="231">
        <v>21453.157292042917</v>
      </c>
      <c r="AB15" s="231">
        <v>21990.659766721674</v>
      </c>
      <c r="AC15" s="231">
        <v>22536.171274270553</v>
      </c>
      <c r="AD15" s="231">
        <v>23090.139877392321</v>
      </c>
      <c r="AE15" s="231">
        <v>23652.999949357567</v>
      </c>
      <c r="AF15" s="231">
        <v>24225.174149820617</v>
      </c>
      <c r="AG15" s="231">
        <v>24807.075231192721</v>
      </c>
      <c r="AH15" s="231">
        <v>25399.107685860785</v>
      </c>
      <c r="AI15" s="231">
        <v>26001.669245869569</v>
      </c>
      <c r="AJ15" s="231">
        <v>26615.15224720916</v>
      </c>
      <c r="AK15" s="231">
        <v>27239.94487082008</v>
      </c>
      <c r="AL15" s="231">
        <v>27876.432272036804</v>
      </c>
      <c r="AM15" s="231">
        <v>28524.997609584436</v>
      </c>
      <c r="AN15" s="231">
        <v>29186.022984505285</v>
      </c>
      <c r="AO15" s="231">
        <v>29859.89029859368</v>
      </c>
      <c r="AP15" s="231">
        <v>30546.982041109866</v>
      </c>
      <c r="AQ15" s="231">
        <v>31247.682011748188</v>
      </c>
      <c r="AR15" s="231">
        <v>31962.375987072988</v>
      </c>
      <c r="AS15" s="231">
        <v>32691.452336925831</v>
      </c>
    </row>
    <row r="16" spans="1:45">
      <c r="A16" s="231" t="s">
        <v>540</v>
      </c>
      <c r="B16" s="231" t="s">
        <v>528</v>
      </c>
      <c r="C16" s="231">
        <v>12034.484544767744</v>
      </c>
      <c r="D16" s="231">
        <v>12587.576623706495</v>
      </c>
      <c r="E16" s="231">
        <v>14415.583120825433</v>
      </c>
      <c r="F16" s="231">
        <v>14062.67537064683</v>
      </c>
      <c r="G16" s="231">
        <v>14590.480576812279</v>
      </c>
      <c r="H16" s="231">
        <v>15108.823060245119</v>
      </c>
      <c r="I16" s="231">
        <v>15618.810662494594</v>
      </c>
      <c r="J16" s="231">
        <v>16121.619466967972</v>
      </c>
      <c r="K16" s="231">
        <v>16618.464558037722</v>
      </c>
      <c r="L16" s="231">
        <v>17110.569631237871</v>
      </c>
      <c r="M16" s="231">
        <v>17599.141261414741</v>
      </c>
      <c r="N16" s="231">
        <v>18085.349523095116</v>
      </c>
      <c r="O16" s="231">
        <v>18570.314785909442</v>
      </c>
      <c r="P16" s="231">
        <v>19055.099763313759</v>
      </c>
      <c r="Q16" s="231">
        <v>19540.705698672584</v>
      </c>
      <c r="R16" s="231">
        <v>20028.071630331906</v>
      </c>
      <c r="S16" s="231">
        <v>20518.075833806659</v>
      </c>
      <c r="T16" s="231">
        <v>21011.538719139888</v>
      </c>
      <c r="U16" s="231">
        <v>21509.226630166664</v>
      </c>
      <c r="V16" s="231">
        <v>22011.856136298873</v>
      </c>
      <c r="W16" s="231">
        <v>22520.098523599205</v>
      </c>
      <c r="X16" s="231">
        <v>23034.584282189095</v>
      </c>
      <c r="Y16" s="231">
        <v>23555.907455240511</v>
      </c>
      <c r="Z16" s="231">
        <v>24084.629765097503</v>
      </c>
      <c r="AA16" s="231">
        <v>24621.284468337373</v>
      </c>
      <c r="AB16" s="231">
        <v>25166.379917125359</v>
      </c>
      <c r="AC16" s="231">
        <v>25720.402821739288</v>
      </c>
      <c r="AD16" s="231">
        <v>26283.821220753416</v>
      </c>
      <c r="AE16" s="231">
        <v>26857.087172715874</v>
      </c>
      <c r="AF16" s="231">
        <v>27440.639187465404</v>
      </c>
      <c r="AG16" s="231">
        <v>28034.90441740421</v>
      </c>
      <c r="AH16" s="231">
        <v>28640.300629790207</v>
      </c>
      <c r="AI16" s="231">
        <v>29257.237980871771</v>
      </c>
      <c r="AJ16" s="231">
        <v>29886.120611854898</v>
      </c>
      <c r="AK16" s="231">
        <v>30527.348085484453</v>
      </c>
      <c r="AL16" s="231">
        <v>31181.316680619479</v>
      </c>
      <c r="AM16" s="231">
        <v>31848.420560711093</v>
      </c>
      <c r="AN16" s="231">
        <v>32529.052830613135</v>
      </c>
      <c r="AO16" s="231">
        <v>33223.606494732441</v>
      </c>
      <c r="AP16" s="231">
        <v>33932.475328182278</v>
      </c>
      <c r="AQ16" s="231">
        <v>34656.054671362552</v>
      </c>
      <c r="AR16" s="231">
        <v>35394.742157236957</v>
      </c>
      <c r="AS16" s="231">
        <v>36148.938379558065</v>
      </c>
    </row>
    <row r="17" spans="1:45">
      <c r="A17" s="231" t="s">
        <v>540</v>
      </c>
      <c r="B17" s="231" t="s">
        <v>529</v>
      </c>
      <c r="C17" s="231">
        <v>10826.086339509659</v>
      </c>
      <c r="D17" s="231">
        <v>11478.223752540616</v>
      </c>
      <c r="E17" s="231">
        <v>14015.40859562305</v>
      </c>
      <c r="F17" s="231">
        <v>13627.575372708881</v>
      </c>
      <c r="G17" s="231">
        <v>14471.014001068248</v>
      </c>
      <c r="H17" s="231">
        <v>15307.355006518501</v>
      </c>
      <c r="I17" s="231">
        <v>16136.599337893049</v>
      </c>
      <c r="J17" s="231">
        <v>16959.191532187822</v>
      </c>
      <c r="K17" s="231">
        <v>17775.882683615819</v>
      </c>
      <c r="L17" s="231">
        <v>18587.62824948784</v>
      </c>
      <c r="M17" s="231">
        <v>19395.511974768706</v>
      </c>
      <c r="N17" s="231">
        <v>20200.689827844319</v>
      </c>
      <c r="O17" s="231">
        <v>21004.349353095851</v>
      </c>
      <c r="P17" s="231">
        <v>21807.680857528663</v>
      </c>
      <c r="Q17" s="231">
        <v>22611.857603621418</v>
      </c>
      <c r="R17" s="231">
        <v>23418.022778556602</v>
      </c>
      <c r="S17" s="231">
        <v>24227.281494191393</v>
      </c>
      <c r="T17" s="231">
        <v>25040.696464527366</v>
      </c>
      <c r="U17" s="231">
        <v>25859.286322890679</v>
      </c>
      <c r="V17" s="231">
        <v>26684.025791734064</v>
      </c>
      <c r="W17" s="231">
        <v>27515.847114839969</v>
      </c>
      <c r="X17" s="231">
        <v>28355.642314523644</v>
      </c>
      <c r="Y17" s="231">
        <v>29204.265953841696</v>
      </c>
      <c r="Z17" s="231">
        <v>30062.538173073404</v>
      </c>
      <c r="AA17" s="231">
        <v>30931.247837004201</v>
      </c>
      <c r="AB17" s="231">
        <v>31811.155679735315</v>
      </c>
      <c r="AC17" s="231">
        <v>32702.997370874695</v>
      </c>
      <c r="AD17" s="231">
        <v>33607.486454116071</v>
      </c>
      <c r="AE17" s="231">
        <v>34525.317128884148</v>
      </c>
      <c r="AF17" s="231">
        <v>35457.166859747718</v>
      </c>
      <c r="AG17" s="231">
        <v>36403.698808154477</v>
      </c>
      <c r="AH17" s="231">
        <v>37365.564087792787</v>
      </c>
      <c r="AI17" s="231">
        <v>38343.403849387192</v>
      </c>
      <c r="AJ17" s="231">
        <v>39337.851203576247</v>
      </c>
      <c r="AK17" s="231">
        <v>40349.532992206776</v>
      </c>
      <c r="AL17" s="231">
        <v>41379.071419192849</v>
      </c>
      <c r="AM17" s="231">
        <v>42427.085552372824</v>
      </c>
      <c r="AN17" s="231">
        <v>43494.192707620954</v>
      </c>
      <c r="AO17" s="231">
        <v>44581.00972609251</v>
      </c>
      <c r="AP17" s="231">
        <v>45688.154154908661</v>
      </c>
      <c r="AQ17" s="231">
        <v>46816.245340923408</v>
      </c>
      <c r="AR17" s="231">
        <v>47965.905446521203</v>
      </c>
      <c r="AS17" s="231">
        <v>49137.760395676225</v>
      </c>
    </row>
    <row r="18" spans="1:45">
      <c r="A18" s="231" t="s">
        <v>540</v>
      </c>
      <c r="B18" s="231" t="s">
        <v>530</v>
      </c>
      <c r="C18" s="231">
        <v>25428.340424412312</v>
      </c>
      <c r="D18" s="231">
        <v>24327.817038645011</v>
      </c>
      <c r="E18" s="231">
        <v>25214.676167801324</v>
      </c>
      <c r="F18" s="231">
        <v>28744.31732247135</v>
      </c>
      <c r="G18" s="231">
        <v>30357.210682872537</v>
      </c>
      <c r="H18" s="231">
        <v>31954.095977725978</v>
      </c>
      <c r="I18" s="231">
        <v>33535.51206440333</v>
      </c>
      <c r="J18" s="231">
        <v>35102.744528428804</v>
      </c>
      <c r="K18" s="231">
        <v>36657.591050315779</v>
      </c>
      <c r="L18" s="231">
        <v>38202.182259421446</v>
      </c>
      <c r="M18" s="231">
        <v>39738.846865835047</v>
      </c>
      <c r="N18" s="231">
        <v>41270.012066595671</v>
      </c>
      <c r="O18" s="231">
        <v>42798.131748977285</v>
      </c>
      <c r="P18" s="231">
        <v>44325.636279981591</v>
      </c>
      <c r="Q18" s="231">
        <v>45854.898791431267</v>
      </c>
      <c r="R18" s="231">
        <v>47388.213860071606</v>
      </c>
      <c r="S18" s="231">
        <v>48927.78533689936</v>
      </c>
      <c r="T18" s="231">
        <v>50475.72079851669</v>
      </c>
      <c r="U18" s="231">
        <v>52034.030682607285</v>
      </c>
      <c r="V18" s="231">
        <v>53604.630642736782</v>
      </c>
      <c r="W18" s="231">
        <v>55189.346030704437</v>
      </c>
      <c r="X18" s="231">
        <v>56789.917704369938</v>
      </c>
      <c r="Y18" s="231">
        <v>58408.008580756774</v>
      </c>
      <c r="Z18" s="231">
        <v>60045.210522318732</v>
      </c>
      <c r="AA18" s="231">
        <v>61703.051269973927</v>
      </c>
      <c r="AB18" s="231">
        <v>63383.001229717593</v>
      </c>
      <c r="AC18" s="231">
        <v>65086.479987803068</v>
      </c>
      <c r="AD18" s="231">
        <v>66814.862478842231</v>
      </c>
      <c r="AE18" s="231">
        <v>68569.484766349546</v>
      </c>
      <c r="AF18" s="231">
        <v>70351.649419924041</v>
      </c>
      <c r="AG18" s="231">
        <v>72162.630490162643</v>
      </c>
      <c r="AH18" s="231">
        <v>74003.678093615585</v>
      </c>
      <c r="AI18" s="231">
        <v>75876.022627235972</v>
      </c>
      <c r="AJ18" s="231">
        <v>77780.878635921239</v>
      </c>
      <c r="AK18" s="231">
        <v>79719.448358885493</v>
      </c>
      <c r="AL18" s="231">
        <v>81692.924981234872</v>
      </c>
      <c r="AM18" s="231">
        <v>83702.495616837885</v>
      </c>
      <c r="AN18" s="231">
        <v>85749.344047617458</v>
      </c>
      <c r="AO18" s="231">
        <v>87834.653243068969</v>
      </c>
      <c r="AP18" s="231">
        <v>89959.607682230999</v>
      </c>
      <c r="AQ18" s="231">
        <v>92125.395498693455</v>
      </c>
      <c r="AR18" s="231">
        <v>94333.210467522891</v>
      </c>
      <c r="AS18" s="231">
        <v>96584.253851359259</v>
      </c>
    </row>
    <row r="19" spans="1:45">
      <c r="A19" s="231" t="s">
        <v>540</v>
      </c>
      <c r="B19" s="231" t="s">
        <v>531</v>
      </c>
      <c r="C19" s="231">
        <v>16478.928898439503</v>
      </c>
      <c r="D19" s="231">
        <v>17441.966306083486</v>
      </c>
      <c r="E19" s="231">
        <v>18487.721684924814</v>
      </c>
      <c r="F19" s="231">
        <v>19474.170159944737</v>
      </c>
      <c r="G19" s="231">
        <v>20618.018088597786</v>
      </c>
      <c r="H19" s="231">
        <v>21751.339724822265</v>
      </c>
      <c r="I19" s="231">
        <v>22874.334972118784</v>
      </c>
      <c r="J19" s="231">
        <v>23987.767763688993</v>
      </c>
      <c r="K19" s="231">
        <v>25092.790361591717</v>
      </c>
      <c r="L19" s="231">
        <v>26190.810784064015</v>
      </c>
      <c r="M19" s="231">
        <v>27283.3935579422</v>
      </c>
      <c r="N19" s="231">
        <v>28372.186502899356</v>
      </c>
      <c r="O19" s="231">
        <v>29458.86780064628</v>
      </c>
      <c r="P19" s="231">
        <v>30545.108727088824</v>
      </c>
      <c r="Q19" s="231">
        <v>31632.548329659883</v>
      </c>
      <c r="R19" s="231">
        <v>32722.77708624845</v>
      </c>
      <c r="S19" s="231">
        <v>33817.327212492353</v>
      </c>
      <c r="T19" s="231">
        <v>34917.667804616147</v>
      </c>
      <c r="U19" s="231">
        <v>36025.203427644177</v>
      </c>
      <c r="V19" s="231">
        <v>37141.275096480233</v>
      </c>
      <c r="W19" s="231">
        <v>38267.162863048587</v>
      </c>
      <c r="X19" s="231">
        <v>39404.08942903125</v>
      </c>
      <c r="Y19" s="231">
        <v>40553.224361947556</v>
      </c>
      <c r="Z19" s="231">
        <v>41715.688612439262</v>
      </c>
      <c r="AA19" s="231">
        <v>42892.559120752092</v>
      </c>
      <c r="AB19" s="231">
        <v>44084.873367468725</v>
      </c>
      <c r="AC19" s="231">
        <v>45293.633772829453</v>
      </c>
      <c r="AD19" s="231">
        <v>46519.811884881776</v>
      </c>
      <c r="AE19" s="231">
        <v>47764.35232245821</v>
      </c>
      <c r="AF19" s="231">
        <v>49028.176457202877</v>
      </c>
      <c r="AG19" s="231">
        <v>50312.185831528077</v>
      </c>
      <c r="AH19" s="231">
        <v>51617.265317890844</v>
      </c>
      <c r="AI19" s="231">
        <v>52944.286030355695</v>
      </c>
      <c r="AJ19" s="231">
        <v>54294.108002789515</v>
      </c>
      <c r="AK19" s="231">
        <v>55667.582649893906</v>
      </c>
      <c r="AL19" s="231">
        <v>57065.555028096438</v>
      </c>
      <c r="AM19" s="231">
        <v>58488.865913330206</v>
      </c>
      <c r="AN19" s="231">
        <v>59938.353712334858</v>
      </c>
      <c r="AO19" s="231">
        <v>61414.85622332323</v>
      </c>
      <c r="AP19" s="231">
        <v>62919.212260916946</v>
      </c>
      <c r="AQ19" s="231">
        <v>64452.263159244656</v>
      </c>
      <c r="AR19" s="231">
        <v>66014.85416596882</v>
      </c>
      <c r="AS19" s="231">
        <v>67607.835738973983</v>
      </c>
    </row>
    <row r="20" spans="1:45">
      <c r="A20" s="231" t="s">
        <v>540</v>
      </c>
      <c r="B20" s="231" t="s">
        <v>532</v>
      </c>
      <c r="C20" s="231">
        <v>24563.358514517804</v>
      </c>
      <c r="D20" s="231">
        <v>25349.076592592228</v>
      </c>
      <c r="E20" s="231">
        <v>26897.850193053458</v>
      </c>
      <c r="F20" s="231">
        <v>29430.221086748388</v>
      </c>
      <c r="G20" s="231">
        <v>31464.630562172006</v>
      </c>
      <c r="H20" s="231">
        <v>33485.041086410471</v>
      </c>
      <c r="I20" s="231">
        <v>35490.766761402519</v>
      </c>
      <c r="J20" s="231">
        <v>37482.32175689665</v>
      </c>
      <c r="K20" s="231">
        <v>39461.054663413772</v>
      </c>
      <c r="L20" s="231">
        <v>41428.881136589436</v>
      </c>
      <c r="M20" s="231">
        <v>43388.086804367638</v>
      </c>
      <c r="N20" s="231">
        <v>45341.182277151027</v>
      </c>
      <c r="O20" s="231">
        <v>47290.797502148635</v>
      </c>
      <c r="P20" s="231">
        <v>49239.605999619191</v>
      </c>
      <c r="Q20" s="231">
        <v>51190.271753867361</v>
      </c>
      <c r="R20" s="231">
        <v>53145.413171087457</v>
      </c>
      <c r="S20" s="231">
        <v>55107.579775069527</v>
      </c>
      <c r="T20" s="231">
        <v>57079.238299075812</v>
      </c>
      <c r="U20" s="231">
        <v>59062.765610948343</v>
      </c>
      <c r="V20" s="231">
        <v>61060.446521248814</v>
      </c>
      <c r="W20" s="231">
        <v>63074.47500349606</v>
      </c>
      <c r="X20" s="231">
        <v>65106.957727499757</v>
      </c>
      <c r="Y20" s="231">
        <v>67159.919093229793</v>
      </c>
      <c r="Z20" s="231">
        <v>69235.307171436187</v>
      </c>
      <c r="AA20" s="231">
        <v>71335.000123098478</v>
      </c>
      <c r="AB20" s="231">
        <v>73460.812794497557</v>
      </c>
      <c r="AC20" s="231">
        <v>75614.503277798183</v>
      </c>
      <c r="AD20" s="231">
        <v>77797.779295904111</v>
      </c>
      <c r="AE20" s="231">
        <v>80012.304320832933</v>
      </c>
      <c r="AF20" s="231">
        <v>82259.703371506694</v>
      </c>
      <c r="AG20" s="231">
        <v>84541.568463044518</v>
      </c>
      <c r="AH20" s="231">
        <v>86859.463698163774</v>
      </c>
      <c r="AI20" s="231">
        <v>89214.930003967005</v>
      </c>
      <c r="AJ20" s="231">
        <v>91609.489525953555</v>
      </c>
      <c r="AK20" s="231">
        <v>94044.649696496999</v>
      </c>
      <c r="AL20" s="231">
        <v>96521.906998246704</v>
      </c>
      <c r="AM20" s="231">
        <v>99042.750444543068</v>
      </c>
      <c r="AN20" s="231">
        <v>101608.66479945884</v>
      </c>
      <c r="AO20" s="231">
        <v>104221.13355982064</v>
      </c>
      <c r="AP20" s="231">
        <v>106881.64172083563</v>
      </c>
      <c r="AQ20" s="231">
        <v>109591.67834585505</v>
      </c>
      <c r="AR20" s="231">
        <v>112352.73895958417</v>
      </c>
      <c r="AS20" s="231">
        <v>115166.32778265433</v>
      </c>
    </row>
    <row r="21" spans="1:45">
      <c r="A21" s="231" t="s">
        <v>540</v>
      </c>
      <c r="B21" s="231" t="s">
        <v>533</v>
      </c>
      <c r="C21" s="231">
        <v>2966.1408285914272</v>
      </c>
      <c r="D21" s="231">
        <v>3280.73407057227</v>
      </c>
      <c r="E21" s="231">
        <v>5731.4670828823337</v>
      </c>
      <c r="F21" s="231">
        <v>4728.1526692028774</v>
      </c>
      <c r="G21" s="231">
        <v>5128.3171869548078</v>
      </c>
      <c r="H21" s="231">
        <v>5526.6904155127331</v>
      </c>
      <c r="I21" s="231">
        <v>5922.9252431282757</v>
      </c>
      <c r="J21" s="231">
        <v>6316.9507289026442</v>
      </c>
      <c r="K21" s="231">
        <v>6708.8893509181644</v>
      </c>
      <c r="L21" s="231">
        <v>7098.9979861315051</v>
      </c>
      <c r="M21" s="231">
        <v>7487.6249504882226</v>
      </c>
      <c r="N21" s="231">
        <v>7875.1784700965618</v>
      </c>
      <c r="O21" s="231">
        <v>8262.1035568047446</v>
      </c>
      <c r="P21" s="231">
        <v>8648.8651739429479</v>
      </c>
      <c r="Q21" s="231">
        <v>9035.9361453958572</v>
      </c>
      <c r="R21" s="231">
        <v>9423.7886442916333</v>
      </c>
      <c r="S21" s="231">
        <v>9812.8883732910854</v>
      </c>
      <c r="T21" s="231">
        <v>10203.690755240546</v>
      </c>
      <c r="U21" s="231">
        <v>10596.638611635355</v>
      </c>
      <c r="V21" s="231">
        <v>10992.160929355994</v>
      </c>
      <c r="W21" s="231">
        <v>11390.672411759855</v>
      </c>
      <c r="X21" s="231">
        <v>11792.57358439637</v>
      </c>
      <c r="Y21" s="231">
        <v>12198.251282965304</v>
      </c>
      <c r="Z21" s="231">
        <v>12608.079395234798</v>
      </c>
      <c r="AA21" s="231">
        <v>13022.419762378984</v>
      </c>
      <c r="AB21" s="231">
        <v>13441.623170851302</v>
      </c>
      <c r="AC21" s="231">
        <v>13866.030385313683</v>
      </c>
      <c r="AD21" s="231">
        <v>14295.973187722218</v>
      </c>
      <c r="AE21" s="231">
        <v>14731.775398549316</v>
      </c>
      <c r="AF21" s="231">
        <v>15173.753864188942</v>
      </c>
      <c r="AG21" s="231">
        <v>15622.219400509197</v>
      </c>
      <c r="AH21" s="231">
        <v>16077.47768681985</v>
      </c>
      <c r="AI21" s="231">
        <v>16539.830107610327</v>
      </c>
      <c r="AJ21" s="231">
        <v>17009.574541591497</v>
      </c>
      <c r="AK21" s="231">
        <v>17487.006099068352</v>
      </c>
      <c r="AL21" s="231">
        <v>17972.417809682229</v>
      </c>
      <c r="AM21" s="231">
        <v>18466.101263181077</v>
      </c>
      <c r="AN21" s="231">
        <v>18968.347206256996</v>
      </c>
      <c r="AO21" s="231">
        <v>19479.446098656175</v>
      </c>
      <c r="AP21" s="231">
        <v>19999.688631815578</v>
      </c>
      <c r="AQ21" s="231">
        <v>20529.366213227786</v>
      </c>
      <c r="AR21" s="231">
        <v>21068.771419621833</v>
      </c>
      <c r="AS21" s="231">
        <v>21618.198421896188</v>
      </c>
    </row>
    <row r="22" spans="1:45">
      <c r="A22" s="231" t="s">
        <v>540</v>
      </c>
      <c r="B22" s="231" t="s">
        <v>786</v>
      </c>
      <c r="C22" s="231">
        <v>4449.8903213088461</v>
      </c>
      <c r="D22" s="231">
        <v>5198.8002102766823</v>
      </c>
      <c r="E22" s="231">
        <v>5293.4877040597867</v>
      </c>
      <c r="F22" s="231">
        <v>5717.3776414683061</v>
      </c>
      <c r="G22" s="231">
        <v>6032.4714597814418</v>
      </c>
      <c r="H22" s="231">
        <v>6344.3455037330368</v>
      </c>
      <c r="I22" s="231">
        <v>6653.1254305327448</v>
      </c>
      <c r="J22" s="231">
        <v>6959.0789233019923</v>
      </c>
      <c r="K22" s="231">
        <v>7262.5708937382988</v>
      </c>
      <c r="L22" s="231">
        <v>7564.029102155484</v>
      </c>
      <c r="M22" s="231">
        <v>7863.9182124828303</v>
      </c>
      <c r="N22" s="231">
        <v>8162.7206248278653</v>
      </c>
      <c r="O22" s="231">
        <v>8460.9226745232208</v>
      </c>
      <c r="P22" s="231">
        <v>8759.0050086141</v>
      </c>
      <c r="Q22" s="231">
        <v>9057.4361573267761</v>
      </c>
      <c r="R22" s="231">
        <v>9356.6685056319166</v>
      </c>
      <c r="S22" s="231">
        <v>9657.1360343165234</v>
      </c>
      <c r="T22" s="231">
        <v>9959.2533391517736</v>
      </c>
      <c r="U22" s="231">
        <v>10263.415551341917</v>
      </c>
      <c r="V22" s="231">
        <v>10569.998874617351</v>
      </c>
      <c r="W22" s="231">
        <v>10879.36152709282</v>
      </c>
      <c r="X22" s="231">
        <v>11191.84493249351</v>
      </c>
      <c r="Y22" s="231">
        <v>11507.775048614696</v>
      </c>
      <c r="Z22" s="231">
        <v>11827.463753599797</v>
      </c>
      <c r="AA22" s="231">
        <v>12151.21023509143</v>
      </c>
      <c r="AB22" s="231">
        <v>12479.302345396856</v>
      </c>
      <c r="AC22" s="231">
        <v>12812.017899030228</v>
      </c>
      <c r="AD22" s="231">
        <v>13149.625898538463</v>
      </c>
      <c r="AE22" s="231">
        <v>13492.387681293203</v>
      </c>
      <c r="AF22" s="231">
        <v>13840.557984674666</v>
      </c>
      <c r="AG22" s="231">
        <v>14194.3859302937</v>
      </c>
      <c r="AH22" s="231">
        <v>14554.115930035243</v>
      </c>
      <c r="AI22" s="231">
        <v>14919.988518033259</v>
      </c>
      <c r="AJ22" s="231">
        <v>15292.241113463044</v>
      </c>
      <c r="AK22" s="231">
        <v>15671.108719397878</v>
      </c>
      <c r="AL22" s="231">
        <v>16056.824563081267</v>
      </c>
      <c r="AM22" s="231">
        <v>16449.620682868306</v>
      </c>
      <c r="AN22" s="231">
        <v>16849.728466882298</v>
      </c>
      <c r="AO22" s="231">
        <v>17257.379148150412</v>
      </c>
      <c r="AP22" s="231">
        <v>17672.804260660767</v>
      </c>
      <c r="AQ22" s="231">
        <v>18096.236060434971</v>
      </c>
      <c r="AR22" s="231">
        <v>18527.907915380812</v>
      </c>
      <c r="AS22" s="231">
        <v>18968.054667347253</v>
      </c>
    </row>
    <row r="23" spans="1:45">
      <c r="A23" s="231" t="s">
        <v>540</v>
      </c>
      <c r="B23" s="231" t="s">
        <v>535</v>
      </c>
      <c r="C23" s="231">
        <v>557.30909959635017</v>
      </c>
      <c r="D23" s="231">
        <v>600.4770101161663</v>
      </c>
      <c r="E23" s="231">
        <v>586.26826634545102</v>
      </c>
      <c r="F23" s="231">
        <v>665.32664383060751</v>
      </c>
      <c r="G23" s="231">
        <v>715.36844579057413</v>
      </c>
      <c r="H23" s="231">
        <v>765.11905762520291</v>
      </c>
      <c r="I23" s="231">
        <v>814.54988701243963</v>
      </c>
      <c r="J23" s="231">
        <v>863.66407657894274</v>
      </c>
      <c r="K23" s="231">
        <v>912.48691163402714</v>
      </c>
      <c r="L23" s="231">
        <v>961.05888857290654</v>
      </c>
      <c r="M23" s="231">
        <v>1009.4306352936475</v>
      </c>
      <c r="N23" s="231">
        <v>1057.6591785430019</v>
      </c>
      <c r="O23" s="231">
        <v>1105.8052157972518</v>
      </c>
      <c r="P23" s="231">
        <v>1153.9311449510003</v>
      </c>
      <c r="Q23" s="231">
        <v>1202.0996671235253</v>
      </c>
      <c r="R23" s="231">
        <v>1250.37282156589</v>
      </c>
      <c r="S23" s="231">
        <v>1298.8113441687001</v>
      </c>
      <c r="T23" s="231">
        <v>1347.4742660509301</v>
      </c>
      <c r="U23" s="231">
        <v>1396.4186881692565</v>
      </c>
      <c r="V23" s="231">
        <v>1445.6996830972539</v>
      </c>
      <c r="W23" s="231">
        <v>1495.3702869873657</v>
      </c>
      <c r="X23" s="231">
        <v>1545.4815539331262</v>
      </c>
      <c r="Y23" s="231">
        <v>1596.0826520520125</v>
      </c>
      <c r="Z23" s="231">
        <v>1647.2209860480248</v>
      </c>
      <c r="AA23" s="231">
        <v>1698.9423351557264</v>
      </c>
      <c r="AB23" s="231">
        <v>1751.2909984968417</v>
      </c>
      <c r="AC23" s="231">
        <v>1804.309942231054</v>
      </c>
      <c r="AD23" s="231">
        <v>1858.0409446334822</v>
      </c>
      <c r="AE23" s="231">
        <v>1912.5247365259922</v>
      </c>
      <c r="AF23" s="231">
        <v>1967.8011354379455</v>
      </c>
      <c r="AG23" s="231">
        <v>2023.909172558921</v>
      </c>
      <c r="AH23" s="231">
        <v>2080.8872120374604</v>
      </c>
      <c r="AI23" s="231">
        <v>2138.7730625252598</v>
      </c>
      <c r="AJ23" s="231">
        <v>2197.604081103113</v>
      </c>
      <c r="AK23" s="231">
        <v>2257.4172698823213</v>
      </c>
      <c r="AL23" s="231">
        <v>2318.2493656753568</v>
      </c>
      <c r="AM23" s="231">
        <v>2380.1369231855679</v>
      </c>
      <c r="AN23" s="231">
        <v>2443.1163921944894</v>
      </c>
      <c r="AO23" s="231">
        <v>2507.2241892310653</v>
      </c>
      <c r="AP23" s="231">
        <v>2572.4967641989633</v>
      </c>
      <c r="AQ23" s="231">
        <v>2638.9706624213636</v>
      </c>
      <c r="AR23" s="231">
        <v>2706.6825825384299</v>
      </c>
      <c r="AS23" s="231">
        <v>2775.6694306661088</v>
      </c>
    </row>
    <row r="24" spans="1:45">
      <c r="A24" s="231" t="s">
        <v>540</v>
      </c>
      <c r="B24" s="231" t="s">
        <v>536</v>
      </c>
      <c r="C24" s="231">
        <v>19731.812716392753</v>
      </c>
      <c r="D24" s="231">
        <v>20594.943898538411</v>
      </c>
      <c r="E24" s="231">
        <v>21157.900534369921</v>
      </c>
      <c r="F24" s="231">
        <v>22802.446627765752</v>
      </c>
      <c r="G24" s="231">
        <v>24107.519734135454</v>
      </c>
      <c r="H24" s="231">
        <v>25400.053614690143</v>
      </c>
      <c r="I24" s="231">
        <v>26680.39305784964</v>
      </c>
      <c r="J24" s="231">
        <v>27949.504315706054</v>
      </c>
      <c r="K24" s="231">
        <v>29208.78059457002</v>
      </c>
      <c r="L24" s="231">
        <v>30459.894333665059</v>
      </c>
      <c r="M24" s="231">
        <v>31704.686274277621</v>
      </c>
      <c r="N24" s="231">
        <v>32945.083579532366</v>
      </c>
      <c r="O24" s="231">
        <v>34183.04073226724</v>
      </c>
      <c r="P24" s="231">
        <v>35420.498076720571</v>
      </c>
      <c r="Q24" s="231">
        <v>36659.353831106811</v>
      </c>
      <c r="R24" s="231">
        <v>37901.446225310552</v>
      </c>
      <c r="S24" s="231">
        <v>39148.543121685885</v>
      </c>
      <c r="T24" s="231">
        <v>40402.337063788378</v>
      </c>
      <c r="U24" s="231">
        <v>41664.4441770501</v>
      </c>
      <c r="V24" s="231">
        <v>42936.405729311387</v>
      </c>
      <c r="W24" s="231">
        <v>44219.691461537885</v>
      </c>
      <c r="X24" s="231">
        <v>45515.704033870497</v>
      </c>
      <c r="Y24" s="231">
        <v>46825.784112175163</v>
      </c>
      <c r="Z24" s="231">
        <v>48151.215756660538</v>
      </c>
      <c r="AA24" s="231">
        <v>49493.23187638996</v>
      </c>
      <c r="AB24" s="231">
        <v>50853.019589388816</v>
      </c>
      <c r="AC24" s="231">
        <v>52231.725383691519</v>
      </c>
      <c r="AD24" s="231">
        <v>53630.460015047465</v>
      </c>
      <c r="AE24" s="231">
        <v>55050.303105904241</v>
      </c>
      <c r="AF24" s="231">
        <v>56492.307430564106</v>
      </c>
      <c r="AG24" s="231">
        <v>57957.502885479378</v>
      </c>
      <c r="AH24" s="231">
        <v>59446.900152951319</v>
      </c>
      <c r="AI24" s="231">
        <v>60961.494072567111</v>
      </c>
      <c r="AJ24" s="231">
        <v>62502.26673827121</v>
      </c>
      <c r="AK24" s="231">
        <v>64070.190340875553</v>
      </c>
      <c r="AL24" s="231">
        <v>65666.229776497668</v>
      </c>
      <c r="AM24" s="231">
        <v>67291.34504130976</v>
      </c>
      <c r="AN24" s="231">
        <v>68946.493432331219</v>
      </c>
      <c r="AO24" s="231">
        <v>70632.631573002393</v>
      </c>
      <c r="AP24" s="231">
        <v>72350.717281113772</v>
      </c>
      <c r="AQ24" s="231">
        <v>74101.711295359142</v>
      </c>
      <c r="AR24" s="231">
        <v>75886.578875514271</v>
      </c>
      <c r="AS24" s="231">
        <v>77706.291289925153</v>
      </c>
    </row>
    <row r="25" spans="1:45">
      <c r="A25" s="231" t="s">
        <v>540</v>
      </c>
      <c r="B25" s="231" t="s">
        <v>537</v>
      </c>
      <c r="C25" s="231">
        <v>2805.1497506235164</v>
      </c>
      <c r="D25" s="231">
        <v>3631.6044788693898</v>
      </c>
      <c r="E25" s="231">
        <v>4073.909670727634</v>
      </c>
      <c r="F25" s="231">
        <v>4087.860178597778</v>
      </c>
      <c r="G25" s="231">
        <v>4485.7301070022377</v>
      </c>
      <c r="H25" s="231">
        <v>4882.3752930199562</v>
      </c>
      <c r="I25" s="231">
        <v>5277.3279481549998</v>
      </c>
      <c r="J25" s="231">
        <v>5670.4180636666015</v>
      </c>
      <c r="K25" s="231">
        <v>6061.6848727108272</v>
      </c>
      <c r="L25" s="231">
        <v>6451.3144505850769</v>
      </c>
      <c r="M25" s="231">
        <v>6839.5945778007517</v>
      </c>
      <c r="N25" s="231">
        <v>7226.8816522573461</v>
      </c>
      <c r="O25" s="231">
        <v>7613.5763423223452</v>
      </c>
      <c r="P25" s="231">
        <v>8000.1057324414405</v>
      </c>
      <c r="Q25" s="231">
        <v>8386.9103508935768</v>
      </c>
      <c r="R25" s="231">
        <v>8774.4348853193478</v>
      </c>
      <c r="S25" s="231">
        <v>9163.1216819858655</v>
      </c>
      <c r="T25" s="231">
        <v>9553.4063376299091</v>
      </c>
      <c r="U25" s="231">
        <v>9945.714853663696</v>
      </c>
      <c r="V25" s="231">
        <v>10340.461946287016</v>
      </c>
      <c r="W25" s="231">
        <v>10738.05020189686</v>
      </c>
      <c r="X25" s="231">
        <v>11138.869841541902</v>
      </c>
      <c r="Y25" s="231">
        <v>11543.298915772732</v>
      </c>
      <c r="Z25" s="231">
        <v>11951.703795702522</v>
      </c>
      <c r="AA25" s="231">
        <v>12364.439860282155</v>
      </c>
      <c r="AB25" s="231">
        <v>12781.852305960165</v>
      </c>
      <c r="AC25" s="231">
        <v>13204.277024819692</v>
      </c>
      <c r="AD25" s="231">
        <v>13632.041512373418</v>
      </c>
      <c r="AE25" s="231">
        <v>14065.465777576774</v>
      </c>
      <c r="AF25" s="231">
        <v>14504.863236118199</v>
      </c>
      <c r="AG25" s="231">
        <v>14950.541574385481</v>
      </c>
      <c r="AH25" s="231">
        <v>15402.803576163295</v>
      </c>
      <c r="AI25" s="231">
        <v>15861.947907529919</v>
      </c>
      <c r="AJ25" s="231">
        <v>16328.269857870117</v>
      </c>
      <c r="AK25" s="231">
        <v>16802.062036667896</v>
      </c>
      <c r="AL25" s="231">
        <v>17283.615026946511</v>
      </c>
      <c r="AM25" s="231">
        <v>17773.217997033942</v>
      </c>
      <c r="AN25" s="231">
        <v>18271.159272855242</v>
      </c>
      <c r="AO25" s="231">
        <v>18777.726873251617</v>
      </c>
      <c r="AP25" s="231">
        <v>19293.209010986571</v>
      </c>
      <c r="AQ25" s="231">
        <v>19817.894562132238</v>
      </c>
      <c r="AR25" s="231">
        <v>20352.073506501867</v>
      </c>
      <c r="AS25" s="231">
        <v>20896.037341705392</v>
      </c>
    </row>
    <row r="26" spans="1:45">
      <c r="A26" s="231" t="s">
        <v>540</v>
      </c>
      <c r="B26" s="231" t="s">
        <v>538</v>
      </c>
      <c r="C26" s="231">
        <v>3821.1542250223761</v>
      </c>
      <c r="D26" s="231">
        <v>5912.2854975735954</v>
      </c>
      <c r="E26" s="231">
        <v>7463.9348186696507</v>
      </c>
      <c r="F26" s="231">
        <v>7197.7272986745838</v>
      </c>
      <c r="G26" s="231">
        <v>8181.1609130365205</v>
      </c>
      <c r="H26" s="231">
        <v>9164.2039747204435</v>
      </c>
      <c r="I26" s="231">
        <v>10145.118796898081</v>
      </c>
      <c r="J26" s="231">
        <v>11123.013659395152</v>
      </c>
      <c r="K26" s="231">
        <v>12097.594291289186</v>
      </c>
      <c r="L26" s="231">
        <v>13068.99201114224</v>
      </c>
      <c r="M26" s="231">
        <v>14037.640673347662</v>
      </c>
      <c r="N26" s="231">
        <v>15004.186636942482</v>
      </c>
      <c r="O26" s="231">
        <v>15969.422163154917</v>
      </c>
      <c r="P26" s="231">
        <v>16934.235990986497</v>
      </c>
      <c r="Q26" s="231">
        <v>17899.576767125265</v>
      </c>
      <c r="R26" s="231">
        <v>18866.426201022699</v>
      </c>
      <c r="S26" s="231">
        <v>19835.779610563404</v>
      </c>
      <c r="T26" s="231">
        <v>20808.632084363366</v>
      </c>
      <c r="U26" s="231">
        <v>21785.968899655585</v>
      </c>
      <c r="V26" s="231">
        <v>22768.759147435165</v>
      </c>
      <c r="W26" s="231">
        <v>23757.951757142193</v>
      </c>
      <c r="X26" s="231">
        <v>24754.473299781137</v>
      </c>
      <c r="Y26" s="231">
        <v>25759.227093495712</v>
      </c>
      <c r="Z26" s="231">
        <v>26773.0932484605</v>
      </c>
      <c r="AA26" s="231">
        <v>27796.929375518568</v>
      </c>
      <c r="AB26" s="231">
        <v>28831.571750734194</v>
      </c>
      <c r="AC26" s="231">
        <v>29877.836780289173</v>
      </c>
      <c r="AD26" s="231">
        <v>30936.522650271971</v>
      </c>
      <c r="AE26" s="231">
        <v>32008.411076617565</v>
      </c>
      <c r="AF26" s="231">
        <v>33094.269093844618</v>
      </c>
      <c r="AG26" s="231">
        <v>34194.850838970116</v>
      </c>
      <c r="AH26" s="231">
        <v>35310.89930034172</v>
      </c>
      <c r="AI26" s="231">
        <v>36443.148011150246</v>
      </c>
      <c r="AJ26" s="231">
        <v>37592.322674832489</v>
      </c>
      <c r="AK26" s="231">
        <v>38759.142715047885</v>
      </c>
      <c r="AL26" s="231">
        <v>39944.322746927573</v>
      </c>
      <c r="AM26" s="231">
        <v>41148.573969136633</v>
      </c>
      <c r="AN26" s="231">
        <v>42372.605478312202</v>
      </c>
      <c r="AO26" s="231">
        <v>43617.125508810779</v>
      </c>
      <c r="AP26" s="231">
        <v>44882.842601589567</v>
      </c>
      <c r="AQ26" s="231">
        <v>46170.4667065826</v>
      </c>
      <c r="AR26" s="231">
        <v>47480.710223232447</v>
      </c>
      <c r="AS26" s="231">
        <v>48814.288983912294</v>
      </c>
    </row>
    <row r="27" spans="1:45">
      <c r="A27" s="231" t="s">
        <v>542</v>
      </c>
      <c r="B27" s="231" t="s">
        <v>514</v>
      </c>
      <c r="C27" s="231">
        <v>14.555963070954684</v>
      </c>
      <c r="D27" s="231">
        <v>0.33091875520861536</v>
      </c>
      <c r="E27" s="231">
        <v>0.36194727334791332</v>
      </c>
      <c r="F27" s="231">
        <v>0.35329052409084283</v>
      </c>
      <c r="G27" s="231">
        <v>0.35540792263400273</v>
      </c>
      <c r="H27" s="231">
        <v>0.35782846787854261</v>
      </c>
      <c r="I27" s="231">
        <v>0.35841077139066957</v>
      </c>
      <c r="J27" s="231">
        <v>0.35891462475517921</v>
      </c>
      <c r="K27" s="231">
        <v>0.35936446942636563</v>
      </c>
      <c r="L27" s="231">
        <v>0.35976774757563368</v>
      </c>
      <c r="M27" s="231">
        <v>0.36017290000957292</v>
      </c>
      <c r="N27" s="231">
        <v>0.36054411997131663</v>
      </c>
      <c r="O27" s="231">
        <v>0.36091395137475168</v>
      </c>
      <c r="P27" s="231">
        <v>0.36128773086920102</v>
      </c>
      <c r="Q27" s="231">
        <v>0.3616695585078582</v>
      </c>
      <c r="R27" s="231">
        <v>0.36206306505406421</v>
      </c>
      <c r="S27" s="231">
        <v>0.36247090441939545</v>
      </c>
      <c r="T27" s="231">
        <v>0.3629106634494586</v>
      </c>
      <c r="U27" s="231">
        <v>0.36334699056599123</v>
      </c>
      <c r="V27" s="231">
        <v>0.36382934135234668</v>
      </c>
      <c r="W27" s="231">
        <v>0.36429337985321125</v>
      </c>
      <c r="X27" s="231">
        <v>0.36477857650049667</v>
      </c>
      <c r="Y27" s="231">
        <v>0.36528539446473063</v>
      </c>
      <c r="Z27" s="231">
        <v>0.36581411639626493</v>
      </c>
      <c r="AA27" s="231">
        <v>0.36636487595258693</v>
      </c>
      <c r="AB27" s="231">
        <v>0.36693768374356184</v>
      </c>
      <c r="AC27" s="231">
        <v>0.36753244885530878</v>
      </c>
      <c r="AD27" s="231">
        <v>0.36814899682813218</v>
      </c>
      <c r="AE27" s="231">
        <v>0.36878708475802163</v>
      </c>
      <c r="AF27" s="231">
        <v>0.36944641404066414</v>
      </c>
      <c r="AG27" s="231">
        <v>0.37012664116537503</v>
      </c>
      <c r="AH27" s="231">
        <v>0.37082738688254419</v>
      </c>
      <c r="AI27" s="231">
        <v>0.3715482440046638</v>
      </c>
      <c r="AJ27" s="231">
        <v>0.37228878405205507</v>
      </c>
      <c r="AK27" s="231">
        <v>0.3730485629164032</v>
      </c>
      <c r="AL27" s="231">
        <v>0.37382712568531334</v>
      </c>
      <c r="AM27" s="231">
        <v>0.3746240107473478</v>
      </c>
      <c r="AN27" s="231">
        <v>0.37540318439061254</v>
      </c>
      <c r="AO27" s="231">
        <v>0.37622972446989011</v>
      </c>
      <c r="AP27" s="231">
        <v>0.37707332609420796</v>
      </c>
      <c r="AQ27" s="231">
        <v>0.37793352563223048</v>
      </c>
      <c r="AR27" s="231">
        <v>0.37880986621395285</v>
      </c>
      <c r="AS27" s="231">
        <v>0.37970189906792556</v>
      </c>
    </row>
    <row r="28" spans="1:45">
      <c r="A28" s="231" t="s">
        <v>542</v>
      </c>
      <c r="B28" s="231" t="s">
        <v>515</v>
      </c>
      <c r="C28" s="231">
        <v>12.305884819799539</v>
      </c>
      <c r="D28" s="231">
        <v>15.667317704219077</v>
      </c>
      <c r="E28" s="231">
        <v>10.565688332485434</v>
      </c>
      <c r="F28" s="231">
        <v>14.20223101346739</v>
      </c>
      <c r="G28" s="231">
        <v>15.061711864359545</v>
      </c>
      <c r="H28" s="231">
        <v>15.964307483034307</v>
      </c>
      <c r="I28" s="231">
        <v>16.820236460039407</v>
      </c>
      <c r="J28" s="231">
        <v>17.678118300018305</v>
      </c>
      <c r="K28" s="231">
        <v>18.538514394692797</v>
      </c>
      <c r="L28" s="231">
        <v>19.40144813378933</v>
      </c>
      <c r="M28" s="231">
        <v>20.26927927921821</v>
      </c>
      <c r="N28" s="231">
        <v>21.140451884450929</v>
      </c>
      <c r="O28" s="231">
        <v>22.016683679388155</v>
      </c>
      <c r="P28" s="231">
        <v>22.898647637135866</v>
      </c>
      <c r="Q28" s="231">
        <v>23.787016916316727</v>
      </c>
      <c r="R28" s="231">
        <v>24.682495697749985</v>
      </c>
      <c r="S28" s="231">
        <v>25.585779014372381</v>
      </c>
      <c r="T28" s="231">
        <v>26.498696062033353</v>
      </c>
      <c r="U28" s="231">
        <v>27.419466156811648</v>
      </c>
      <c r="V28" s="231">
        <v>28.352124252360074</v>
      </c>
      <c r="W28" s="231">
        <v>29.292649391581744</v>
      </c>
      <c r="X28" s="231">
        <v>30.244196956162284</v>
      </c>
      <c r="Y28" s="231">
        <v>31.20745342262715</v>
      </c>
      <c r="Z28" s="231">
        <v>32.183103078050145</v>
      </c>
      <c r="AA28" s="231">
        <v>33.171827917267414</v>
      </c>
      <c r="AB28" s="231">
        <v>34.174307673490034</v>
      </c>
      <c r="AC28" s="231">
        <v>35.191219962576199</v>
      </c>
      <c r="AD28" s="231">
        <v>36.223240523356189</v>
      </c>
      <c r="AE28" s="231">
        <v>37.271043538425317</v>
      </c>
      <c r="AF28" s="231">
        <v>38.335302021733007</v>
      </c>
      <c r="AG28" s="231">
        <v>39.416688261036967</v>
      </c>
      <c r="AH28" s="231">
        <v>40.515874304881834</v>
      </c>
      <c r="AI28" s="231">
        <v>41.633532485209081</v>
      </c>
      <c r="AJ28" s="231">
        <v>42.770335967969771</v>
      </c>
      <c r="AK28" s="231">
        <v>43.926959325271916</v>
      </c>
      <c r="AL28" s="231">
        <v>45.104079123583553</v>
      </c>
      <c r="AM28" s="231">
        <v>46.302374523412524</v>
      </c>
      <c r="AN28" s="231">
        <v>47.518025625162771</v>
      </c>
      <c r="AO28" s="231">
        <v>48.75945517200779</v>
      </c>
      <c r="AP28" s="231">
        <v>50.024013841215883</v>
      </c>
      <c r="AQ28" s="231">
        <v>51.312395315208107</v>
      </c>
      <c r="AR28" s="231">
        <v>52.625298911815662</v>
      </c>
      <c r="AS28" s="231">
        <v>53.963430190174861</v>
      </c>
    </row>
    <row r="29" spans="1:45">
      <c r="A29" s="231" t="s">
        <v>542</v>
      </c>
      <c r="B29" s="231" t="s">
        <v>516</v>
      </c>
      <c r="C29" s="231">
        <v>78.365774168061279</v>
      </c>
      <c r="D29" s="231">
        <v>50.6238267932371</v>
      </c>
      <c r="E29" s="231">
        <v>79.293257127595609</v>
      </c>
      <c r="F29" s="231">
        <v>77.396787958534603</v>
      </c>
      <c r="G29" s="231">
        <v>77.860655044951329</v>
      </c>
      <c r="H29" s="231">
        <v>70.47666288865635</v>
      </c>
      <c r="I29" s="231">
        <v>70.463518276417318</v>
      </c>
      <c r="J29" s="231">
        <v>70.460700776391391</v>
      </c>
      <c r="K29" s="231">
        <v>70.468684327241277</v>
      </c>
      <c r="L29" s="231">
        <v>70.48608678157801</v>
      </c>
      <c r="M29" s="231">
        <v>70.520001716166661</v>
      </c>
      <c r="N29" s="231">
        <v>70.563453506465351</v>
      </c>
      <c r="O29" s="231">
        <v>70.621105979745749</v>
      </c>
      <c r="P29" s="231">
        <v>70.693773767123574</v>
      </c>
      <c r="Q29" s="231">
        <v>70.782219809691824</v>
      </c>
      <c r="R29" s="231">
        <v>70.887246761046356</v>
      </c>
      <c r="S29" s="231">
        <v>71.009574782474246</v>
      </c>
      <c r="T29" s="231">
        <v>71.152921681617102</v>
      </c>
      <c r="U29" s="231">
        <v>71.311207986734416</v>
      </c>
      <c r="V29" s="231">
        <v>71.493777753334285</v>
      </c>
      <c r="W29" s="231">
        <v>71.6892175278129</v>
      </c>
      <c r="X29" s="231">
        <v>71.904481851814637</v>
      </c>
      <c r="Y29" s="231">
        <v>72.140076273958044</v>
      </c>
      <c r="Z29" s="231">
        <v>72.396476771959229</v>
      </c>
      <c r="AA29" s="231">
        <v>72.674133125784024</v>
      </c>
      <c r="AB29" s="231">
        <v>72.973472175595646</v>
      </c>
      <c r="AC29" s="231">
        <v>73.294900931019555</v>
      </c>
      <c r="AD29" s="231">
        <v>73.638809511265322</v>
      </c>
      <c r="AE29" s="231">
        <v>74.005573905182843</v>
      </c>
      <c r="AF29" s="231">
        <v>74.395558547288573</v>
      </c>
      <c r="AG29" s="231">
        <v>74.809118710820727</v>
      </c>
      <c r="AH29" s="231">
        <v>75.246602722420647</v>
      </c>
      <c r="AI29" s="231">
        <v>75.708354005499473</v>
      </c>
      <c r="AJ29" s="231">
        <v>76.194712960960203</v>
      </c>
      <c r="AK29" s="231">
        <v>76.706018694938678</v>
      </c>
      <c r="AL29" s="231">
        <v>77.242610603756233</v>
      </c>
      <c r="AM29" s="231">
        <v>77.804829826458459</v>
      </c>
      <c r="AN29" s="231">
        <v>78.385593658095445</v>
      </c>
      <c r="AO29" s="231">
        <v>78.998169857847643</v>
      </c>
      <c r="AP29" s="231">
        <v>79.637302963578193</v>
      </c>
      <c r="AQ29" s="231">
        <v>80.30335284639213</v>
      </c>
      <c r="AR29" s="231">
        <v>80.996686633257895</v>
      </c>
      <c r="AS29" s="231">
        <v>81.717679570960115</v>
      </c>
    </row>
    <row r="30" spans="1:45">
      <c r="A30" s="231" t="s">
        <v>542</v>
      </c>
      <c r="B30" s="231" t="s">
        <v>517</v>
      </c>
      <c r="C30" s="231">
        <v>46.99604299632869</v>
      </c>
      <c r="D30" s="231">
        <v>48.181476184766659</v>
      </c>
      <c r="E30" s="231">
        <v>50.713326274142176</v>
      </c>
      <c r="F30" s="231">
        <v>49.500407758452006</v>
      </c>
      <c r="G30" s="231">
        <v>49.797081697112802</v>
      </c>
      <c r="H30" s="231">
        <v>50.136230268705113</v>
      </c>
      <c r="I30" s="231">
        <v>50.217818251750053</v>
      </c>
      <c r="J30" s="231">
        <v>50.288414390884768</v>
      </c>
      <c r="K30" s="231">
        <v>50.351443238627006</v>
      </c>
      <c r="L30" s="231">
        <v>50.407947535990246</v>
      </c>
      <c r="M30" s="231">
        <v>50.464714444007186</v>
      </c>
      <c r="N30" s="231">
        <v>50.516726989550762</v>
      </c>
      <c r="O30" s="231">
        <v>50.568544980760763</v>
      </c>
      <c r="P30" s="231">
        <v>50.620916148752322</v>
      </c>
      <c r="Q30" s="231">
        <v>50.674414962103235</v>
      </c>
      <c r="R30" s="231">
        <v>50.729550136031108</v>
      </c>
      <c r="S30" s="231">
        <v>50.786693516640582</v>
      </c>
      <c r="T30" s="231">
        <v>50.848309240299187</v>
      </c>
      <c r="U30" s="231">
        <v>50.909444110078155</v>
      </c>
      <c r="V30" s="231">
        <v>50.615307115911762</v>
      </c>
      <c r="W30" s="231">
        <v>50.724115480662903</v>
      </c>
      <c r="X30" s="231">
        <v>50.846850746140241</v>
      </c>
      <c r="Y30" s="231">
        <v>50.983854180308889</v>
      </c>
      <c r="Z30" s="231">
        <v>51.135445789243477</v>
      </c>
      <c r="AA30" s="231">
        <v>51.301926754545327</v>
      </c>
      <c r="AB30" s="231">
        <v>51.483581783064857</v>
      </c>
      <c r="AC30" s="231">
        <v>51.680681345449749</v>
      </c>
      <c r="AD30" s="231">
        <v>51.893483789358264</v>
      </c>
      <c r="AE30" s="231">
        <v>52.12223731999017</v>
      </c>
      <c r="AF30" s="231">
        <v>52.367181845543641</v>
      </c>
      <c r="AG30" s="231">
        <v>52.628550688770282</v>
      </c>
      <c r="AH30" s="231">
        <v>52.906572168299469</v>
      </c>
      <c r="AI30" s="231">
        <v>53.201471055130796</v>
      </c>
      <c r="AJ30" s="231">
        <v>53.513469910810727</v>
      </c>
      <c r="AK30" s="231">
        <v>53.842790314489022</v>
      </c>
      <c r="AL30" s="231">
        <v>54.189653986395577</v>
      </c>
      <c r="AM30" s="231">
        <v>54.55428381538178</v>
      </c>
      <c r="AN30" s="231">
        <v>54.931700102093984</v>
      </c>
      <c r="AO30" s="231">
        <v>55.331187731364672</v>
      </c>
      <c r="AP30" s="231">
        <v>55.749045360328537</v>
      </c>
      <c r="AQ30" s="231">
        <v>56.185508896601085</v>
      </c>
      <c r="AR30" s="231">
        <v>56.640819290262144</v>
      </c>
      <c r="AS30" s="231">
        <v>57.115223136489519</v>
      </c>
    </row>
    <row r="31" spans="1:45">
      <c r="A31" s="231" t="s">
        <v>542</v>
      </c>
      <c r="B31" s="231" t="s">
        <v>518</v>
      </c>
      <c r="C31" s="231">
        <v>310.70303455973487</v>
      </c>
      <c r="D31" s="231">
        <v>299.9906406143146</v>
      </c>
      <c r="E31" s="231">
        <v>292.38641395923293</v>
      </c>
      <c r="F31" s="231">
        <v>293.39195910909541</v>
      </c>
      <c r="G31" s="231">
        <v>297.80625316277349</v>
      </c>
      <c r="H31" s="231">
        <v>303.02656835841367</v>
      </c>
      <c r="I31" s="231">
        <v>307.3354105233127</v>
      </c>
      <c r="J31" s="231">
        <v>311.68669189911276</v>
      </c>
      <c r="K31" s="231">
        <v>316.08475788549737</v>
      </c>
      <c r="L31" s="231">
        <v>320.52537580988798</v>
      </c>
      <c r="M31" s="231">
        <v>325.04287247531522</v>
      </c>
      <c r="N31" s="231">
        <v>329.60737780054023</v>
      </c>
      <c r="O31" s="231">
        <v>334.2423056669204</v>
      </c>
      <c r="P31" s="231">
        <v>338.95364121772138</v>
      </c>
      <c r="Q31" s="231">
        <v>343.74720779832472</v>
      </c>
      <c r="R31" s="231">
        <v>348.62911145402222</v>
      </c>
      <c r="S31" s="231">
        <v>353.60515201771818</v>
      </c>
      <c r="T31" s="231">
        <v>358.69633144598396</v>
      </c>
      <c r="U31" s="231">
        <v>363.87445888392125</v>
      </c>
      <c r="V31" s="231">
        <v>369.1894606358203</v>
      </c>
      <c r="W31" s="231">
        <v>374.58496624566811</v>
      </c>
      <c r="X31" s="231">
        <v>380.09890848600935</v>
      </c>
      <c r="Y31" s="231">
        <v>385.73636801603374</v>
      </c>
      <c r="Z31" s="231">
        <v>391.5023212661506</v>
      </c>
      <c r="AA31" s="231">
        <v>397.40165053562811</v>
      </c>
      <c r="AB31" s="231">
        <v>403.43915440546573</v>
      </c>
      <c r="AC31" s="231">
        <v>409.61955826089127</v>
      </c>
      <c r="AD31" s="231">
        <v>415.94752476944723</v>
      </c>
      <c r="AE31" s="231">
        <v>422.42766420117874</v>
      </c>
      <c r="AF31" s="231">
        <v>429.06454450889834</v>
      </c>
      <c r="AG31" s="231">
        <v>435.86270111121104</v>
      </c>
      <c r="AH31" s="231">
        <v>442.82664634030357</v>
      </c>
      <c r="AI31" s="231">
        <v>449.96087853136731</v>
      </c>
      <c r="AJ31" s="231">
        <v>457.26989074238685</v>
      </c>
      <c r="AK31" s="231">
        <v>464.75817910162584</v>
      </c>
      <c r="AL31" s="231">
        <v>472.43025078723133</v>
      </c>
      <c r="AM31" s="231">
        <v>480.29063164824413</v>
      </c>
      <c r="AN31" s="231">
        <v>488.29760801591351</v>
      </c>
      <c r="AO31" s="231">
        <v>496.53576034923947</v>
      </c>
      <c r="AP31" s="231">
        <v>504.9750772795731</v>
      </c>
      <c r="AQ31" s="231">
        <v>513.62021743901471</v>
      </c>
      <c r="AR31" s="231">
        <v>522.47589094576199</v>
      </c>
      <c r="AS31" s="231">
        <v>531.54686520362975</v>
      </c>
    </row>
    <row r="32" spans="1:45">
      <c r="A32" s="231" t="s">
        <v>542</v>
      </c>
      <c r="B32" s="231" t="s">
        <v>519</v>
      </c>
      <c r="C32" s="231">
        <v>6.0245059139909856</v>
      </c>
      <c r="D32" s="231">
        <v>5.655371816167813</v>
      </c>
      <c r="E32" s="231">
        <v>6.9818879321931275</v>
      </c>
      <c r="F32" s="231">
        <v>6.8149010321098507</v>
      </c>
      <c r="G32" s="231">
        <v>6.8557452114274309</v>
      </c>
      <c r="H32" s="231">
        <v>6.9024370278233951</v>
      </c>
      <c r="I32" s="231">
        <v>6.9136695419589138</v>
      </c>
      <c r="J32" s="231">
        <v>6.9233887689963929</v>
      </c>
      <c r="K32" s="231">
        <v>6.9320661795265694</v>
      </c>
      <c r="L32" s="231">
        <v>6.9398453314943351</v>
      </c>
      <c r="M32" s="231">
        <v>6.633674394534121</v>
      </c>
      <c r="N32" s="231">
        <v>6.6339430562682455</v>
      </c>
      <c r="O32" s="231">
        <v>6.6355432002582759</v>
      </c>
      <c r="P32" s="231">
        <v>6.6385495056475898</v>
      </c>
      <c r="Q32" s="231">
        <v>6.6455654695602098</v>
      </c>
      <c r="R32" s="231">
        <v>6.6527960297608022</v>
      </c>
      <c r="S32" s="231">
        <v>6.6602899510478313</v>
      </c>
      <c r="T32" s="231">
        <v>6.6683703862306318</v>
      </c>
      <c r="U32" s="231">
        <v>6.6791700103448477</v>
      </c>
      <c r="V32" s="231">
        <v>6.6925447656112302</v>
      </c>
      <c r="W32" s="231">
        <v>6.7071123496088134</v>
      </c>
      <c r="X32" s="231">
        <v>6.7235220615645748</v>
      </c>
      <c r="Y32" s="231">
        <v>6.741819126867421</v>
      </c>
      <c r="Z32" s="231">
        <v>6.7620459615749144</v>
      </c>
      <c r="AA32" s="231">
        <v>6.7842424943963158</v>
      </c>
      <c r="AB32" s="231">
        <v>6.8084464771177959</v>
      </c>
      <c r="AC32" s="231">
        <v>6.8346937803638559</v>
      </c>
      <c r="AD32" s="231">
        <v>6.8630186728206448</v>
      </c>
      <c r="AE32" s="231">
        <v>6.8934540829472928</v>
      </c>
      <c r="AF32" s="231">
        <v>6.9260318428564709</v>
      </c>
      <c r="AG32" s="231">
        <v>6.9607829145166349</v>
      </c>
      <c r="AH32" s="231">
        <v>6.9977375987587571</v>
      </c>
      <c r="AI32" s="231">
        <v>7.0369257277990123</v>
      </c>
      <c r="AJ32" s="231">
        <v>7.0783768421366533</v>
      </c>
      <c r="AK32" s="231">
        <v>7.1221203527763386</v>
      </c>
      <c r="AL32" s="231">
        <v>7.1681856897699987</v>
      </c>
      <c r="AM32" s="231">
        <v>7.2166024380871239</v>
      </c>
      <c r="AN32" s="231">
        <v>7.2667119517798904</v>
      </c>
      <c r="AO32" s="231">
        <v>7.319742574255149</v>
      </c>
      <c r="AP32" s="231">
        <v>7.375204781918824</v>
      </c>
      <c r="AQ32" s="231">
        <v>7.4331298826138754</v>
      </c>
      <c r="AR32" s="231">
        <v>7.4935498514936034</v>
      </c>
      <c r="AS32" s="231">
        <v>7.5564974107593059</v>
      </c>
    </row>
    <row r="33" spans="1:45">
      <c r="A33" s="231" t="s">
        <v>542</v>
      </c>
      <c r="B33" s="231" t="s">
        <v>520</v>
      </c>
      <c r="C33" s="231">
        <v>29.519594474721792</v>
      </c>
      <c r="D33" s="231">
        <v>25.949390701801232</v>
      </c>
      <c r="E33" s="231">
        <v>25.053166909944064</v>
      </c>
      <c r="F33" s="231">
        <v>24.453966418588376</v>
      </c>
      <c r="G33" s="231">
        <v>24.600527929125484</v>
      </c>
      <c r="H33" s="231">
        <v>24.768072564739406</v>
      </c>
      <c r="I33" s="231">
        <v>24.808378289235197</v>
      </c>
      <c r="J33" s="231">
        <v>24.843253872969907</v>
      </c>
      <c r="K33" s="231">
        <v>24.874391097810804</v>
      </c>
      <c r="L33" s="231">
        <v>24.902305093933201</v>
      </c>
      <c r="M33" s="231">
        <v>24.930348823776942</v>
      </c>
      <c r="N33" s="231">
        <v>24.956043825084304</v>
      </c>
      <c r="O33" s="231">
        <v>24.981642713544201</v>
      </c>
      <c r="P33" s="231">
        <v>25.007514879883058</v>
      </c>
      <c r="Q33" s="231">
        <v>25.033944120456212</v>
      </c>
      <c r="R33" s="231">
        <v>25.061181748442923</v>
      </c>
      <c r="S33" s="231">
        <v>25.08941146156544</v>
      </c>
      <c r="T33" s="231">
        <v>25.11985058127042</v>
      </c>
      <c r="U33" s="231">
        <v>25.150052151727671</v>
      </c>
      <c r="V33" s="231">
        <v>25.18343937591623</v>
      </c>
      <c r="W33" s="231">
        <v>25.215559065359574</v>
      </c>
      <c r="X33" s="231">
        <v>25.249143273567999</v>
      </c>
      <c r="Y33" s="231">
        <v>25.284224060151814</v>
      </c>
      <c r="Z33" s="231">
        <v>25.320820989525402</v>
      </c>
      <c r="AA33" s="231">
        <v>25.358943313156001</v>
      </c>
      <c r="AB33" s="231">
        <v>25.39859176543434</v>
      </c>
      <c r="AC33" s="231">
        <v>25.439760053508401</v>
      </c>
      <c r="AD33" s="231">
        <v>25.48243610167491</v>
      </c>
      <c r="AE33" s="231">
        <v>25.526603096670822</v>
      </c>
      <c r="AF33" s="231">
        <v>25.572240369784851</v>
      </c>
      <c r="AG33" s="231">
        <v>25.619324143988813</v>
      </c>
      <c r="AH33" s="231">
        <v>25.667828168487407</v>
      </c>
      <c r="AI33" s="231">
        <v>25.717724258687607</v>
      </c>
      <c r="AJ33" s="231">
        <v>25.768982756200746</v>
      </c>
      <c r="AK33" s="231">
        <v>25.821572920859527</v>
      </c>
      <c r="AL33" s="231">
        <v>25.875463264662791</v>
      </c>
      <c r="AM33" s="231">
        <v>25.930621835916899</v>
      </c>
      <c r="AN33" s="231">
        <v>25.984554463053385</v>
      </c>
      <c r="AO33" s="231">
        <v>26.041765687142355</v>
      </c>
      <c r="AP33" s="231">
        <v>26.10015787256771</v>
      </c>
      <c r="AQ33" s="231">
        <v>26.159698927823079</v>
      </c>
      <c r="AR33" s="231">
        <v>26.220357229405977</v>
      </c>
      <c r="AS33" s="231">
        <v>26.282101714377553</v>
      </c>
    </row>
    <row r="34" spans="1:45">
      <c r="A34" s="231" t="s">
        <v>542</v>
      </c>
      <c r="B34" s="231" t="s">
        <v>521</v>
      </c>
      <c r="C34" s="231">
        <v>18.660445264312752</v>
      </c>
      <c r="D34" s="231">
        <v>17.060643359862702</v>
      </c>
      <c r="E34" s="231">
        <v>15.601631214328508</v>
      </c>
      <c r="F34" s="231">
        <v>15.228484572900699</v>
      </c>
      <c r="G34" s="231">
        <v>15.319754416982061</v>
      </c>
      <c r="H34" s="231">
        <v>15.424091310843966</v>
      </c>
      <c r="I34" s="231">
        <v>15.449191333195236</v>
      </c>
      <c r="J34" s="231">
        <v>15.470909784909116</v>
      </c>
      <c r="K34" s="231">
        <v>15.490300207714803</v>
      </c>
      <c r="L34" s="231">
        <v>15.507683394231117</v>
      </c>
      <c r="M34" s="231">
        <v>15.525147371239257</v>
      </c>
      <c r="N34" s="231">
        <v>15.541148698971201</v>
      </c>
      <c r="O34" s="231">
        <v>15.557090173303912</v>
      </c>
      <c r="P34" s="231">
        <v>15.573201828943519</v>
      </c>
      <c r="Q34" s="231">
        <v>15.589660397482151</v>
      </c>
      <c r="R34" s="231">
        <v>15.606622381910277</v>
      </c>
      <c r="S34" s="231">
        <v>15.624202178309151</v>
      </c>
      <c r="T34" s="231">
        <v>15.643157862507996</v>
      </c>
      <c r="U34" s="231">
        <v>15.661965615079213</v>
      </c>
      <c r="V34" s="231">
        <v>15.682757204459209</v>
      </c>
      <c r="W34" s="231">
        <v>15.702759448136231</v>
      </c>
      <c r="X34" s="231">
        <v>15.723673707518147</v>
      </c>
      <c r="Y34" s="231">
        <v>15.745519947434905</v>
      </c>
      <c r="Z34" s="231">
        <v>15.768310351447139</v>
      </c>
      <c r="AA34" s="231">
        <v>15.792050680821699</v>
      </c>
      <c r="AB34" s="231">
        <v>15.816741392893716</v>
      </c>
      <c r="AC34" s="231">
        <v>15.842378568846977</v>
      </c>
      <c r="AD34" s="231">
        <v>15.868954688647408</v>
      </c>
      <c r="AE34" s="231">
        <v>15.896459281988772</v>
      </c>
      <c r="AF34" s="231">
        <v>15.92487947761961</v>
      </c>
      <c r="AG34" s="231">
        <v>15.954200468612461</v>
      </c>
      <c r="AH34" s="231">
        <v>15.984405907523962</v>
      </c>
      <c r="AI34" s="231">
        <v>16.015478242655828</v>
      </c>
      <c r="AJ34" s="231">
        <v>16.047399004517001</v>
      </c>
      <c r="AK34" s="231">
        <v>16.080149049948638</v>
      </c>
      <c r="AL34" s="231">
        <v>16.113708770085186</v>
      </c>
      <c r="AM34" s="231">
        <v>16.148058267300815</v>
      </c>
      <c r="AN34" s="231">
        <v>16.181644318997513</v>
      </c>
      <c r="AO34" s="231">
        <v>16.217272087046354</v>
      </c>
      <c r="AP34" s="231">
        <v>16.253635287997351</v>
      </c>
      <c r="AQ34" s="231">
        <v>16.290713937157566</v>
      </c>
      <c r="AR34" s="231">
        <v>16.32848834127924</v>
      </c>
      <c r="AS34" s="231">
        <v>16.366939156200477</v>
      </c>
    </row>
    <row r="35" spans="1:45">
      <c r="A35" s="231" t="s">
        <v>542</v>
      </c>
      <c r="B35" s="231" t="s">
        <v>522</v>
      </c>
      <c r="C35" s="231">
        <v>81.965925274305292</v>
      </c>
      <c r="D35" s="231">
        <v>78.277982571184182</v>
      </c>
      <c r="E35" s="231">
        <v>60.115662253779988</v>
      </c>
      <c r="F35" s="231">
        <v>70.341534903614715</v>
      </c>
      <c r="G35" s="231">
        <v>71.19310395962637</v>
      </c>
      <c r="H35" s="231">
        <v>72.236606829597449</v>
      </c>
      <c r="I35" s="231">
        <v>73.062396350972946</v>
      </c>
      <c r="J35" s="231">
        <v>73.898393286471489</v>
      </c>
      <c r="K35" s="231">
        <v>74.745527061263786</v>
      </c>
      <c r="L35" s="231">
        <v>75.602709789934877</v>
      </c>
      <c r="M35" s="231">
        <v>76.477947901342617</v>
      </c>
      <c r="N35" s="231">
        <v>77.364115188280977</v>
      </c>
      <c r="O35" s="231">
        <v>78.266638103022814</v>
      </c>
      <c r="P35" s="231">
        <v>79.186828892067439</v>
      </c>
      <c r="Q35" s="231">
        <v>80.125958443345255</v>
      </c>
      <c r="R35" s="231">
        <v>81.085359871777328</v>
      </c>
      <c r="S35" s="231">
        <v>82.06629106002643</v>
      </c>
      <c r="T35" s="231">
        <v>83.073527123732291</v>
      </c>
      <c r="U35" s="231">
        <v>84.100442436852703</v>
      </c>
      <c r="V35" s="231">
        <v>85.158488867093098</v>
      </c>
      <c r="W35" s="231">
        <v>86.234565185179605</v>
      </c>
      <c r="X35" s="231">
        <v>87.337343509772651</v>
      </c>
      <c r="Y35" s="231">
        <v>88.46790089284903</v>
      </c>
      <c r="Z35" s="231">
        <v>89.627288482836633</v>
      </c>
      <c r="AA35" s="231">
        <v>90.816534134955987</v>
      </c>
      <c r="AB35" s="231">
        <v>92.036645059330269</v>
      </c>
      <c r="AC35" s="231">
        <v>93.288610460669119</v>
      </c>
      <c r="AD35" s="231">
        <v>94.573404135875236</v>
      </c>
      <c r="AE35" s="231">
        <v>95.89198700557796</v>
      </c>
      <c r="AF35" s="231">
        <v>97.245309563035462</v>
      </c>
      <c r="AG35" s="231">
        <v>98.634314229611903</v>
      </c>
      <c r="AH35" s="231">
        <v>100.05993761041171</v>
      </c>
      <c r="AI35" s="231">
        <v>101.5231126470506</v>
      </c>
      <c r="AJ35" s="231">
        <v>103.02477066709314</v>
      </c>
      <c r="AK35" s="231">
        <v>104.56584333157971</v>
      </c>
      <c r="AL35" s="231">
        <v>106.14726448350152</v>
      </c>
      <c r="AM35" s="231">
        <v>107.76997190107203</v>
      </c>
      <c r="AN35" s="231">
        <v>109.42454114960235</v>
      </c>
      <c r="AO35" s="231">
        <v>111.12986475334303</v>
      </c>
      <c r="AP35" s="231">
        <v>112.87913051600378</v>
      </c>
      <c r="AQ35" s="231">
        <v>114.67330545929285</v>
      </c>
      <c r="AR35" s="231">
        <v>116.51336794249924</v>
      </c>
      <c r="AS35" s="231">
        <v>118.40030894882888</v>
      </c>
    </row>
    <row r="36" spans="1:45">
      <c r="A36" s="231" t="s">
        <v>542</v>
      </c>
      <c r="B36" s="231" t="s">
        <v>523</v>
      </c>
      <c r="C36" s="231">
        <v>88.971394614101158</v>
      </c>
      <c r="D36" s="231">
        <v>78.227190476037663</v>
      </c>
      <c r="E36" s="231">
        <v>95.864086641032785</v>
      </c>
      <c r="F36" s="231">
        <v>93.571290364013137</v>
      </c>
      <c r="G36" s="231">
        <v>94.132097123289284</v>
      </c>
      <c r="H36" s="231">
        <v>87.095832300212578</v>
      </c>
      <c r="I36" s="231">
        <v>86.995139049586996</v>
      </c>
      <c r="J36" s="231">
        <v>86.907246151275501</v>
      </c>
      <c r="K36" s="231">
        <v>86.832694662400755</v>
      </c>
      <c r="L36" s="231">
        <v>86.930138153281504</v>
      </c>
      <c r="M36" s="231">
        <v>87.028034524740065</v>
      </c>
      <c r="N36" s="231">
        <v>87.117731844127647</v>
      </c>
      <c r="O36" s="231">
        <v>87.207093648265655</v>
      </c>
      <c r="P36" s="231">
        <v>87.297409423679937</v>
      </c>
      <c r="Q36" s="231">
        <v>87.389669860038907</v>
      </c>
      <c r="R36" s="231">
        <v>87.484752253211795</v>
      </c>
      <c r="S36" s="231">
        <v>87.583297863849481</v>
      </c>
      <c r="T36" s="231">
        <v>87.530600768422971</v>
      </c>
      <c r="U36" s="231">
        <v>87.677572528382214</v>
      </c>
      <c r="V36" s="231">
        <v>87.854259624867439</v>
      </c>
      <c r="W36" s="231">
        <v>88.046608781369301</v>
      </c>
      <c r="X36" s="231">
        <v>88.263143982410568</v>
      </c>
      <c r="Y36" s="231">
        <v>88.504459539421532</v>
      </c>
      <c r="Z36" s="231">
        <v>88.771112897579044</v>
      </c>
      <c r="AA36" s="231">
        <v>89.063628860671258</v>
      </c>
      <c r="AB36" s="231">
        <v>89.382503664472168</v>
      </c>
      <c r="AC36" s="231">
        <v>89.728208857845956</v>
      </c>
      <c r="AD36" s="231">
        <v>90.101194966963433</v>
      </c>
      <c r="AE36" s="231">
        <v>90.501894929832474</v>
      </c>
      <c r="AF36" s="231">
        <v>90.930727296941683</v>
      </c>
      <c r="AG36" s="231">
        <v>91.388099200002301</v>
      </c>
      <c r="AH36" s="231">
        <v>91.874409095111318</v>
      </c>
      <c r="AI36" s="231">
        <v>92.390049289658975</v>
      </c>
      <c r="AJ36" s="231">
        <v>92.935408264246973</v>
      </c>
      <c r="AK36" s="231">
        <v>93.510872802064043</v>
      </c>
      <c r="AL36" s="231">
        <v>94.116829938770223</v>
      </c>
      <c r="AM36" s="231">
        <v>94.753668746121221</v>
      </c>
      <c r="AN36" s="231">
        <v>95.412741748601803</v>
      </c>
      <c r="AO36" s="231">
        <v>96.110177729332165</v>
      </c>
      <c r="AP36" s="231">
        <v>96.839549890490744</v>
      </c>
      <c r="AQ36" s="231">
        <v>97.601269929496198</v>
      </c>
      <c r="AR36" s="231">
        <v>98.395758307244378</v>
      </c>
      <c r="AS36" s="231">
        <v>99.223445295180227</v>
      </c>
    </row>
    <row r="37" spans="1:45">
      <c r="A37" s="231" t="s">
        <v>542</v>
      </c>
      <c r="B37" s="231" t="s">
        <v>524</v>
      </c>
      <c r="C37" s="231">
        <v>511.24868952633659</v>
      </c>
      <c r="D37" s="231">
        <v>546.1644666119405</v>
      </c>
      <c r="E37" s="231">
        <v>549.90028430384018</v>
      </c>
      <c r="F37" s="231">
        <v>585.05126543192137</v>
      </c>
      <c r="G37" s="231">
        <v>615.84210981155218</v>
      </c>
      <c r="H37" s="231">
        <v>648.37975564360215</v>
      </c>
      <c r="I37" s="231">
        <v>679.01318709218458</v>
      </c>
      <c r="J37" s="231">
        <v>709.72779067517706</v>
      </c>
      <c r="K37" s="231">
        <v>740.54418397687448</v>
      </c>
      <c r="L37" s="231">
        <v>771.46169922190086</v>
      </c>
      <c r="M37" s="231">
        <v>802.57255653770983</v>
      </c>
      <c r="N37" s="231">
        <v>833.81344600310354</v>
      </c>
      <c r="O37" s="231">
        <v>865.2509526752275</v>
      </c>
      <c r="P37" s="231">
        <v>896.91006051101624</v>
      </c>
      <c r="Q37" s="231">
        <v>928.81570381516838</v>
      </c>
      <c r="R37" s="231">
        <v>960.99397093635491</v>
      </c>
      <c r="S37" s="231">
        <v>993.47053282912634</v>
      </c>
      <c r="T37" s="231">
        <v>1026.3149354496379</v>
      </c>
      <c r="U37" s="231">
        <v>1059.4567978242633</v>
      </c>
      <c r="V37" s="231">
        <v>1093.050773654232</v>
      </c>
      <c r="W37" s="231">
        <v>1126.9404566519888</v>
      </c>
      <c r="X37" s="231">
        <v>1161.2464038145406</v>
      </c>
      <c r="Y37" s="231">
        <v>1195.9937459903933</v>
      </c>
      <c r="Z37" s="231">
        <v>1231.2075034263396</v>
      </c>
      <c r="AA37" s="231">
        <v>1266.9125857607532</v>
      </c>
      <c r="AB37" s="231">
        <v>1303.1337966679282</v>
      </c>
      <c r="AC37" s="231">
        <v>1339.8958424101791</v>
      </c>
      <c r="AD37" s="231">
        <v>1377.2233436450404</v>
      </c>
      <c r="AE37" s="231">
        <v>1415.140849917688</v>
      </c>
      <c r="AF37" s="231">
        <v>1453.672856344632</v>
      </c>
      <c r="AG37" s="231">
        <v>1492.8438220626001</v>
      </c>
      <c r="AH37" s="231">
        <v>1532.6781900775584</v>
      </c>
      <c r="AI37" s="231">
        <v>1573.2004082028213</v>
      </c>
      <c r="AJ37" s="231">
        <v>1614.4349508228709</v>
      </c>
      <c r="AK37" s="231">
        <v>1656.4063412614507</v>
      </c>
      <c r="AL37" s="231">
        <v>1699.1391745692717</v>
      </c>
      <c r="AM37" s="231">
        <v>1742.6581405782599</v>
      </c>
      <c r="AN37" s="231">
        <v>1786.8187487072873</v>
      </c>
      <c r="AO37" s="231">
        <v>1831.9370369157662</v>
      </c>
      <c r="AP37" s="231">
        <v>1877.9124188068774</v>
      </c>
      <c r="AQ37" s="231">
        <v>1924.7701245910819</v>
      </c>
      <c r="AR37" s="231">
        <v>1972.5355941647531</v>
      </c>
      <c r="AS37" s="231">
        <v>2021.2344997463845</v>
      </c>
    </row>
    <row r="38" spans="1:45">
      <c r="A38" s="231" t="s">
        <v>542</v>
      </c>
      <c r="B38" s="231" t="s">
        <v>525</v>
      </c>
      <c r="C38" s="231">
        <v>78.590460013264092</v>
      </c>
      <c r="D38" s="231">
        <v>75.760439891610076</v>
      </c>
      <c r="E38" s="231">
        <v>77.478874445178391</v>
      </c>
      <c r="F38" s="231">
        <v>75.625800149057781</v>
      </c>
      <c r="G38" s="231">
        <v>76.079053061722206</v>
      </c>
      <c r="H38" s="231">
        <v>76.597197926734935</v>
      </c>
      <c r="I38" s="231">
        <v>76.721846526205681</v>
      </c>
      <c r="J38" s="231">
        <v>76.82970199146871</v>
      </c>
      <c r="K38" s="231">
        <v>76.925996290017494</v>
      </c>
      <c r="L38" s="231">
        <v>77.012322502132903</v>
      </c>
      <c r="M38" s="231">
        <v>77.099049925909242</v>
      </c>
      <c r="N38" s="231">
        <v>77.178513723333239</v>
      </c>
      <c r="O38" s="231">
        <v>77.25768028427342</v>
      </c>
      <c r="P38" s="231">
        <v>77.337691978387724</v>
      </c>
      <c r="Q38" s="231">
        <v>77.419426468059598</v>
      </c>
      <c r="R38" s="231">
        <v>77.503660958914708</v>
      </c>
      <c r="S38" s="231">
        <v>77.590963550499438</v>
      </c>
      <c r="T38" s="231">
        <v>77.685098904417799</v>
      </c>
      <c r="U38" s="231">
        <v>77.778499618743297</v>
      </c>
      <c r="V38" s="231">
        <v>77.881752215921011</v>
      </c>
      <c r="W38" s="231">
        <v>77.981084862949032</v>
      </c>
      <c r="X38" s="231">
        <v>78.084946648585714</v>
      </c>
      <c r="Y38" s="231">
        <v>78.193436719678758</v>
      </c>
      <c r="Z38" s="231">
        <v>78.306615580706904</v>
      </c>
      <c r="AA38" s="231">
        <v>78.424511842554779</v>
      </c>
      <c r="AB38" s="231">
        <v>78.547127776383078</v>
      </c>
      <c r="AC38" s="231">
        <v>78.674443921055683</v>
      </c>
      <c r="AD38" s="231">
        <v>78.806422931517503</v>
      </c>
      <c r="AE38" s="231">
        <v>78.943012811440056</v>
      </c>
      <c r="AF38" s="231">
        <v>79.084149641220208</v>
      </c>
      <c r="AG38" s="231">
        <v>79.229759888542105</v>
      </c>
      <c r="AH38" s="231">
        <v>79.379762370772042</v>
      </c>
      <c r="AI38" s="231">
        <v>79.534069924855842</v>
      </c>
      <c r="AJ38" s="231">
        <v>79.692590829911268</v>
      </c>
      <c r="AK38" s="231">
        <v>79.855230019571223</v>
      </c>
      <c r="AL38" s="231">
        <v>80.021890114734006</v>
      </c>
      <c r="AM38" s="231">
        <v>80.192472302292742</v>
      </c>
      <c r="AN38" s="231">
        <v>81.393553305956104</v>
      </c>
      <c r="AO38" s="231">
        <v>81.85641224119469</v>
      </c>
      <c r="AP38" s="231">
        <v>82.345447553385156</v>
      </c>
      <c r="AQ38" s="231">
        <v>82.860938251003248</v>
      </c>
      <c r="AR38" s="231">
        <v>83.403170630581002</v>
      </c>
      <c r="AS38" s="231">
        <v>83.972439157455625</v>
      </c>
    </row>
    <row r="39" spans="1:45">
      <c r="A39" s="231" t="s">
        <v>542</v>
      </c>
      <c r="B39" s="231" t="s">
        <v>526</v>
      </c>
      <c r="C39" s="231">
        <v>36.439584149968596</v>
      </c>
      <c r="D39" s="231">
        <v>37.64046092360023</v>
      </c>
      <c r="E39" s="231">
        <v>38.538870961021964</v>
      </c>
      <c r="F39" s="231">
        <v>37.61713078744846</v>
      </c>
      <c r="G39" s="231">
        <v>34.281202370375397</v>
      </c>
      <c r="H39" s="231">
        <v>34.51467831756235</v>
      </c>
      <c r="I39" s="231">
        <v>34.570844945453651</v>
      </c>
      <c r="J39" s="231">
        <v>34.619444591251458</v>
      </c>
      <c r="K39" s="231">
        <v>34.662834778205898</v>
      </c>
      <c r="L39" s="231">
        <v>34.701733347894923</v>
      </c>
      <c r="M39" s="231">
        <v>34.740812703458474</v>
      </c>
      <c r="N39" s="231">
        <v>34.776619070795888</v>
      </c>
      <c r="O39" s="231">
        <v>34.812291503447689</v>
      </c>
      <c r="P39" s="231">
        <v>34.848344752897361</v>
      </c>
      <c r="Q39" s="231">
        <v>34.8851742935964</v>
      </c>
      <c r="R39" s="231">
        <v>34.923130334206242</v>
      </c>
      <c r="S39" s="231">
        <v>34.962468860241081</v>
      </c>
      <c r="T39" s="231">
        <v>34.872643915755212</v>
      </c>
      <c r="U39" s="231">
        <v>34.931050173071078</v>
      </c>
      <c r="V39" s="231">
        <v>35.001294685465282</v>
      </c>
      <c r="W39" s="231">
        <v>35.077778515467344</v>
      </c>
      <c r="X39" s="231">
        <v>35.163897565457624</v>
      </c>
      <c r="Y39" s="231">
        <v>35.259888526597216</v>
      </c>
      <c r="Z39" s="231">
        <v>35.365973400825453</v>
      </c>
      <c r="AA39" s="231">
        <v>35.482361184301332</v>
      </c>
      <c r="AB39" s="231">
        <v>35.609249490460272</v>
      </c>
      <c r="AC39" s="231">
        <v>35.746826096440124</v>
      </c>
      <c r="AD39" s="231">
        <v>35.895270403070889</v>
      </c>
      <c r="AE39" s="231">
        <v>36.054754803330823</v>
      </c>
      <c r="AF39" s="231">
        <v>36.225445957597671</v>
      </c>
      <c r="AG39" s="231">
        <v>36.407505976487862</v>
      </c>
      <c r="AH39" s="231">
        <v>36.601093513804891</v>
      </c>
      <c r="AI39" s="231">
        <v>36.806364773313376</v>
      </c>
      <c r="AJ39" s="231">
        <v>37.023474433828895</v>
      </c>
      <c r="AK39" s="231">
        <v>37.252576497584499</v>
      </c>
      <c r="AL39" s="231">
        <v>37.493825067075164</v>
      </c>
      <c r="AM39" s="231">
        <v>37.747375055652718</v>
      </c>
      <c r="AN39" s="231">
        <v>38.009781467444462</v>
      </c>
      <c r="AO39" s="231">
        <v>38.287469494939671</v>
      </c>
      <c r="AP39" s="231">
        <v>38.577878787550667</v>
      </c>
      <c r="AQ39" s="231">
        <v>38.881173271514037</v>
      </c>
      <c r="AR39" s="231">
        <v>39.197520363977247</v>
      </c>
      <c r="AS39" s="231">
        <v>39.527091390108389</v>
      </c>
    </row>
    <row r="40" spans="1:45">
      <c r="A40" s="231" t="s">
        <v>542</v>
      </c>
      <c r="B40" s="231" t="s">
        <v>527</v>
      </c>
      <c r="C40" s="231">
        <v>63.409777541290808</v>
      </c>
      <c r="D40" s="231">
        <v>73.433548288312466</v>
      </c>
      <c r="E40" s="231">
        <v>76.216244990047983</v>
      </c>
      <c r="F40" s="231">
        <v>70.456409719539323</v>
      </c>
      <c r="G40" s="231">
        <v>71.24397186201422</v>
      </c>
      <c r="H40" s="231">
        <v>72.223366308123147</v>
      </c>
      <c r="I40" s="231">
        <v>72.98494957526502</v>
      </c>
      <c r="J40" s="231">
        <v>73.756767204076198</v>
      </c>
      <c r="K40" s="231">
        <v>74.539714588639242</v>
      </c>
      <c r="L40" s="231">
        <v>75.332678949748839</v>
      </c>
      <c r="M40" s="231">
        <v>76.143609097160606</v>
      </c>
      <c r="N40" s="231">
        <v>76.965378327669583</v>
      </c>
      <c r="O40" s="231">
        <v>77.803362782155332</v>
      </c>
      <c r="P40" s="231">
        <v>78.658838039802632</v>
      </c>
      <c r="Q40" s="231">
        <v>79.533037441764577</v>
      </c>
      <c r="R40" s="231">
        <v>80.427254902098952</v>
      </c>
      <c r="S40" s="231">
        <v>81.342708405061714</v>
      </c>
      <c r="T40" s="231">
        <v>82.28409858018928</v>
      </c>
      <c r="U40" s="231">
        <v>83.244831112847805</v>
      </c>
      <c r="V40" s="231">
        <v>84.236212706625466</v>
      </c>
      <c r="W40" s="231">
        <v>85.24525159616347</v>
      </c>
      <c r="X40" s="231">
        <v>86.2805004751159</v>
      </c>
      <c r="Y40" s="231">
        <v>87.342993542824587</v>
      </c>
      <c r="Z40" s="231">
        <v>88.433738763564762</v>
      </c>
      <c r="AA40" s="231">
        <v>89.553720541061637</v>
      </c>
      <c r="AB40" s="231">
        <v>90.703902418867017</v>
      </c>
      <c r="AC40" s="231">
        <v>91.885229761323885</v>
      </c>
      <c r="AD40" s="231">
        <v>93.098632382444279</v>
      </c>
      <c r="AE40" s="231">
        <v>94.345027099679129</v>
      </c>
      <c r="AF40" s="231">
        <v>95.62532019698638</v>
      </c>
      <c r="AG40" s="231">
        <v>96.940409787302485</v>
      </c>
      <c r="AH40" s="231">
        <v>98.29118806885937</v>
      </c>
      <c r="AI40" s="231">
        <v>99.678543473107936</v>
      </c>
      <c r="AJ40" s="231">
        <v>101.1033627044836</v>
      </c>
      <c r="AK40" s="231">
        <v>102.56653267409834</v>
      </c>
      <c r="AL40" s="231">
        <v>104.06894233078141</v>
      </c>
      <c r="AM40" s="231">
        <v>105.61148439384836</v>
      </c>
      <c r="AN40" s="231">
        <v>107.18490138435023</v>
      </c>
      <c r="AO40" s="231">
        <v>108.80767835307226</v>
      </c>
      <c r="AP40" s="231">
        <v>110.47311315016512</v>
      </c>
      <c r="AQ40" s="231">
        <v>112.18212696651963</v>
      </c>
      <c r="AR40" s="231">
        <v>113.93565203082771</v>
      </c>
      <c r="AS40" s="231">
        <v>115.73463286509471</v>
      </c>
    </row>
    <row r="41" spans="1:45">
      <c r="A41" s="231" t="s">
        <v>542</v>
      </c>
      <c r="B41" s="231" t="s">
        <v>528</v>
      </c>
      <c r="C41" s="231">
        <v>106.28187377082622</v>
      </c>
      <c r="D41" s="231">
        <v>104.16292695114151</v>
      </c>
      <c r="E41" s="231">
        <v>103.11653659649002</v>
      </c>
      <c r="F41" s="231">
        <v>101.37988803218363</v>
      </c>
      <c r="G41" s="231">
        <v>101.17371426141661</v>
      </c>
      <c r="H41" s="231">
        <v>101.23506974377584</v>
      </c>
      <c r="I41" s="231">
        <v>101.39981218870125</v>
      </c>
      <c r="J41" s="231">
        <v>101.54235990380947</v>
      </c>
      <c r="K41" s="231">
        <v>101.66962774510624</v>
      </c>
      <c r="L41" s="231">
        <v>101.78372121511251</v>
      </c>
      <c r="M41" s="231">
        <v>101.89834494851713</v>
      </c>
      <c r="N41" s="231">
        <v>102.00336867382387</v>
      </c>
      <c r="O41" s="231">
        <v>102.10799955504513</v>
      </c>
      <c r="P41" s="231">
        <v>102.21374741075296</v>
      </c>
      <c r="Q41" s="231">
        <v>102.32177220782607</v>
      </c>
      <c r="R41" s="231">
        <v>102.43310114396684</v>
      </c>
      <c r="S41" s="231">
        <v>102.54848505078215</v>
      </c>
      <c r="T41" s="231">
        <v>102.67289951211006</v>
      </c>
      <c r="U41" s="231">
        <v>102.79634303334571</v>
      </c>
      <c r="V41" s="231">
        <v>102.76171211253305</v>
      </c>
      <c r="W41" s="231">
        <v>102.98288297617583</v>
      </c>
      <c r="X41" s="231">
        <v>103.23232988798638</v>
      </c>
      <c r="Y41" s="231">
        <v>103.51074585509063</v>
      </c>
      <c r="Z41" s="231">
        <v>103.81878072057097</v>
      </c>
      <c r="AA41" s="231">
        <v>104.1570461115932</v>
      </c>
      <c r="AB41" s="231">
        <v>104.52612020954601</v>
      </c>
      <c r="AC41" s="231">
        <v>104.92655229452112</v>
      </c>
      <c r="AD41" s="231">
        <v>105.3588670353821</v>
      </c>
      <c r="AE41" s="231">
        <v>105.82356851050145</v>
      </c>
      <c r="AF41" s="231">
        <v>106.32114395430561</v>
      </c>
      <c r="AG41" s="231">
        <v>106.85206723200514</v>
      </c>
      <c r="AH41" s="231">
        <v>107.41680204995858</v>
      </c>
      <c r="AI41" s="231">
        <v>108.01580491262835</v>
      </c>
      <c r="AJ41" s="231">
        <v>108.64952783935431</v>
      </c>
      <c r="AK41" s="231">
        <v>109.3184208555497</v>
      </c>
      <c r="AL41" s="231">
        <v>110.02293427362797</v>
      </c>
      <c r="AM41" s="231">
        <v>110.76352077917524</v>
      </c>
      <c r="AN41" s="231">
        <v>111.53007003127085</v>
      </c>
      <c r="AO41" s="231">
        <v>112.34143362686592</v>
      </c>
      <c r="AP41" s="231">
        <v>113.1900967436702</v>
      </c>
      <c r="AQ41" s="231">
        <v>114.07653850077101</v>
      </c>
      <c r="AR41" s="231">
        <v>115.0012482555569</v>
      </c>
      <c r="AS41" s="231">
        <v>115.96472682729501</v>
      </c>
    </row>
    <row r="42" spans="1:45">
      <c r="A42" s="231" t="s">
        <v>542</v>
      </c>
      <c r="B42" s="231" t="s">
        <v>529</v>
      </c>
      <c r="C42" s="231">
        <v>163.44063766159314</v>
      </c>
      <c r="D42" s="231">
        <v>182.80782126493136</v>
      </c>
      <c r="E42" s="231">
        <v>272.6012512616802</v>
      </c>
      <c r="F42" s="231">
        <v>230.68332570251135</v>
      </c>
      <c r="G42" s="231">
        <v>247.17112750863851</v>
      </c>
      <c r="H42" s="231">
        <v>264.37526897835136</v>
      </c>
      <c r="I42" s="231">
        <v>280.81145554349428</v>
      </c>
      <c r="J42" s="231">
        <v>297.27896476524887</v>
      </c>
      <c r="K42" s="231">
        <v>313.78828907479198</v>
      </c>
      <c r="L42" s="231">
        <v>330.34070181078425</v>
      </c>
      <c r="M42" s="231">
        <v>346.97726417814812</v>
      </c>
      <c r="N42" s="231">
        <v>363.67227271676995</v>
      </c>
      <c r="O42" s="231">
        <v>380.45591500162908</v>
      </c>
      <c r="P42" s="231">
        <v>397.34062189880791</v>
      </c>
      <c r="Q42" s="231">
        <v>414.33885866652264</v>
      </c>
      <c r="R42" s="231">
        <v>431.46366230297997</v>
      </c>
      <c r="S42" s="231">
        <v>448.72794342968945</v>
      </c>
      <c r="T42" s="231">
        <v>466.16459332282</v>
      </c>
      <c r="U42" s="231">
        <v>483.74306047982913</v>
      </c>
      <c r="V42" s="231">
        <v>501.53521670471594</v>
      </c>
      <c r="W42" s="231">
        <v>519.47069316619695</v>
      </c>
      <c r="X42" s="231">
        <v>537.60590479552457</v>
      </c>
      <c r="Y42" s="231">
        <v>555.95372599547704</v>
      </c>
      <c r="Z42" s="231">
        <v>574.52700678347355</v>
      </c>
      <c r="AA42" s="231">
        <v>593.33856880679014</v>
      </c>
      <c r="AB42" s="231">
        <v>612.40120398681256</v>
      </c>
      <c r="AC42" s="231">
        <v>631.72767543368218</v>
      </c>
      <c r="AD42" s="231">
        <v>651.33072030513767</v>
      </c>
      <c r="AE42" s="231">
        <v>671.22305431757991</v>
      </c>
      <c r="AF42" s="231">
        <v>691.41737764861045</v>
      </c>
      <c r="AG42" s="231">
        <v>711.9263820020368</v>
      </c>
      <c r="AH42" s="231">
        <v>732.76275863376179</v>
      </c>
      <c r="AI42" s="231">
        <v>753.93920716365369</v>
      </c>
      <c r="AJ42" s="231">
        <v>775.46844502207841</v>
      </c>
      <c r="AK42" s="231">
        <v>797.36321740088226</v>
      </c>
      <c r="AL42" s="231">
        <v>819.63630759773002</v>
      </c>
      <c r="AM42" s="231">
        <v>842.30054765972875</v>
      </c>
      <c r="AN42" s="231">
        <v>865.28684461939372</v>
      </c>
      <c r="AO42" s="231">
        <v>888.74894733362123</v>
      </c>
      <c r="AP42" s="231">
        <v>912.63914051146946</v>
      </c>
      <c r="AQ42" s="231">
        <v>936.97052375461817</v>
      </c>
      <c r="AR42" s="231">
        <v>961.75630050049813</v>
      </c>
      <c r="AS42" s="231">
        <v>987.00978913645315</v>
      </c>
    </row>
    <row r="43" spans="1:45">
      <c r="A43" s="231" t="s">
        <v>542</v>
      </c>
      <c r="B43" s="231" t="s">
        <v>530</v>
      </c>
      <c r="C43" s="231">
        <v>958.20606584801101</v>
      </c>
      <c r="D43" s="231">
        <v>984.32046873399725</v>
      </c>
      <c r="E43" s="231">
        <v>793.26845187816343</v>
      </c>
      <c r="F43" s="231">
        <v>957.88011225257299</v>
      </c>
      <c r="G43" s="231">
        <v>976.96487875071978</v>
      </c>
      <c r="H43" s="231">
        <v>998.71083106477693</v>
      </c>
      <c r="I43" s="231">
        <v>1017.4625482562614</v>
      </c>
      <c r="J43" s="231">
        <v>1036.3520886483805</v>
      </c>
      <c r="K43" s="231">
        <v>1055.3961793403155</v>
      </c>
      <c r="L43" s="231">
        <v>1074.5826530598063</v>
      </c>
      <c r="M43" s="231">
        <v>1094.0286328293457</v>
      </c>
      <c r="N43" s="231">
        <v>1113.6358012766764</v>
      </c>
      <c r="O43" s="231">
        <v>1133.4848291956266</v>
      </c>
      <c r="P43" s="231">
        <v>1153.5980302320363</v>
      </c>
      <c r="Q43" s="231">
        <v>1173.997247799336</v>
      </c>
      <c r="R43" s="231">
        <v>1194.70537373146</v>
      </c>
      <c r="S43" s="231">
        <v>1215.7443411874522</v>
      </c>
      <c r="T43" s="231">
        <v>1237.188597713822</v>
      </c>
      <c r="U43" s="231">
        <v>1258.9430940764212</v>
      </c>
      <c r="V43" s="231">
        <v>1281.1825405734971</v>
      </c>
      <c r="W43" s="231">
        <v>1303.7135461102387</v>
      </c>
      <c r="X43" s="231">
        <v>1326.6695004633643</v>
      </c>
      <c r="Y43" s="231">
        <v>1350.0701787829844</v>
      </c>
      <c r="Z43" s="231">
        <v>1373.9350365928403</v>
      </c>
      <c r="AA43" s="231">
        <v>1398.2832384769165</v>
      </c>
      <c r="AB43" s="231">
        <v>1423.1336886503843</v>
      </c>
      <c r="AC43" s="231">
        <v>1448.5050626721747</v>
      </c>
      <c r="AD43" s="231">
        <v>1474.4158397232686</v>
      </c>
      <c r="AE43" s="231">
        <v>1500.8843350069565</v>
      </c>
      <c r="AF43" s="231">
        <v>1527.9287319331816</v>
      </c>
      <c r="AG43" s="231">
        <v>1555.5671138334917</v>
      </c>
      <c r="AH43" s="231">
        <v>1583.8174950210571</v>
      </c>
      <c r="AI43" s="231">
        <v>1612.6978510641372</v>
      </c>
      <c r="AJ43" s="231">
        <v>1642.2261481846481</v>
      </c>
      <c r="AK43" s="231">
        <v>1672.4203717275636</v>
      </c>
      <c r="AL43" s="231">
        <v>1703.2985536743092</v>
      </c>
      <c r="AM43" s="231">
        <v>1734.8787991938345</v>
      </c>
      <c r="AN43" s="231">
        <v>1767.0118905224613</v>
      </c>
      <c r="AO43" s="231">
        <v>1800.0052891738671</v>
      </c>
      <c r="AP43" s="231">
        <v>1833.7523546939606</v>
      </c>
      <c r="AQ43" s="231">
        <v>1868.2716843355881</v>
      </c>
      <c r="AR43" s="231">
        <v>1903.5820661883911</v>
      </c>
      <c r="AS43" s="231">
        <v>1939.7025004661027</v>
      </c>
    </row>
    <row r="44" spans="1:45">
      <c r="A44" s="231" t="s">
        <v>542</v>
      </c>
      <c r="B44" s="231" t="s">
        <v>531</v>
      </c>
      <c r="C44" s="231">
        <v>104.18840754214301</v>
      </c>
      <c r="D44" s="231">
        <v>102.84124345154353</v>
      </c>
      <c r="E44" s="231">
        <v>183.87783342339932</v>
      </c>
      <c r="F44" s="231">
        <v>139.21663886832326</v>
      </c>
      <c r="G44" s="231">
        <v>144.72291345936114</v>
      </c>
      <c r="H44" s="231">
        <v>150.63329848927071</v>
      </c>
      <c r="I44" s="231">
        <v>156.09773828018768</v>
      </c>
      <c r="J44" s="231">
        <v>161.58177961595726</v>
      </c>
      <c r="K44" s="231">
        <v>167.08933893574687</v>
      </c>
      <c r="L44" s="231">
        <v>172.61961378053877</v>
      </c>
      <c r="M44" s="231">
        <v>178.19258045304622</v>
      </c>
      <c r="N44" s="231">
        <v>183.79348413468111</v>
      </c>
      <c r="O44" s="231">
        <v>189.43652183602538</v>
      </c>
      <c r="P44" s="231">
        <v>195.12655820783692</v>
      </c>
      <c r="Q44" s="231">
        <v>200.86842348281323</v>
      </c>
      <c r="R44" s="231">
        <v>206.66717362857696</v>
      </c>
      <c r="S44" s="231">
        <v>212.52774929267497</v>
      </c>
      <c r="T44" s="231">
        <v>218.46440866390651</v>
      </c>
      <c r="U44" s="231">
        <v>224.46157704875517</v>
      </c>
      <c r="V44" s="231">
        <v>230.55149340824306</v>
      </c>
      <c r="W44" s="231">
        <v>236.70058287237092</v>
      </c>
      <c r="X44" s="231">
        <v>242.933813804268</v>
      </c>
      <c r="Y44" s="231">
        <v>249.25592430842065</v>
      </c>
      <c r="Z44" s="231">
        <v>255.67161811959431</v>
      </c>
      <c r="AA44" s="231">
        <v>262.18556626898408</v>
      </c>
      <c r="AB44" s="231">
        <v>268.80240952406547</v>
      </c>
      <c r="AC44" s="231">
        <v>275.52676145287523</v>
      </c>
      <c r="AD44" s="231">
        <v>282.36321198601439</v>
      </c>
      <c r="AE44" s="231">
        <v>289.3163313691872</v>
      </c>
      <c r="AF44" s="231">
        <v>296.3906744161564</v>
      </c>
      <c r="AG44" s="231">
        <v>303.59078498647528</v>
      </c>
      <c r="AH44" s="231">
        <v>310.92120062513436</v>
      </c>
      <c r="AI44" s="231">
        <v>318.38645731200444</v>
      </c>
      <c r="AJ44" s="231">
        <v>325.9910942783668</v>
      </c>
      <c r="AK44" s="231">
        <v>333.7396588557387</v>
      </c>
      <c r="AL44" s="231">
        <v>341.63671132906097</v>
      </c>
      <c r="AM44" s="231">
        <v>349.68682977203059</v>
      </c>
      <c r="AN44" s="231">
        <v>357.86070808329652</v>
      </c>
      <c r="AO44" s="231">
        <v>366.22134692772795</v>
      </c>
      <c r="AP44" s="231">
        <v>374.74818442396679</v>
      </c>
      <c r="AQ44" s="231">
        <v>383.44590441319798</v>
      </c>
      <c r="AR44" s="231">
        <v>392.31923177178874</v>
      </c>
      <c r="AS44" s="231">
        <v>401.37293688099408</v>
      </c>
    </row>
    <row r="45" spans="1:45">
      <c r="A45" s="231" t="s">
        <v>542</v>
      </c>
      <c r="B45" s="231" t="s">
        <v>532</v>
      </c>
      <c r="C45" s="231">
        <v>586.02622267427546</v>
      </c>
      <c r="D45" s="231">
        <v>674.55554552859599</v>
      </c>
      <c r="E45" s="231">
        <v>785.86931483378135</v>
      </c>
      <c r="F45" s="231">
        <v>758.29520057368472</v>
      </c>
      <c r="G45" s="231">
        <v>807.4200614155676</v>
      </c>
      <c r="H45" s="231">
        <v>858.86746108514353</v>
      </c>
      <c r="I45" s="231">
        <v>907.81045569040816</v>
      </c>
      <c r="J45" s="231">
        <v>956.85721049813981</v>
      </c>
      <c r="K45" s="231">
        <v>1006.0394581351529</v>
      </c>
      <c r="L45" s="231">
        <v>1055.3595909253415</v>
      </c>
      <c r="M45" s="231">
        <v>1104.9470997630542</v>
      </c>
      <c r="N45" s="231">
        <v>1154.7183573639206</v>
      </c>
      <c r="O45" s="231">
        <v>1204.7680049252797</v>
      </c>
      <c r="P45" s="231">
        <v>1255.1338940280959</v>
      </c>
      <c r="Q45" s="231">
        <v>1305.8539263199791</v>
      </c>
      <c r="R45" s="231">
        <v>1356.9677466524602</v>
      </c>
      <c r="S45" s="231">
        <v>1408.5145398734842</v>
      </c>
      <c r="T45" s="231">
        <v>1460.5960418255984</v>
      </c>
      <c r="U45" s="231">
        <v>1513.1150929857931</v>
      </c>
      <c r="V45" s="231">
        <v>1566.2952359415162</v>
      </c>
      <c r="W45" s="231">
        <v>1619.9153080819881</v>
      </c>
      <c r="X45" s="231">
        <v>1674.1503915605833</v>
      </c>
      <c r="Y45" s="231">
        <v>1729.0393458979531</v>
      </c>
      <c r="Z45" s="231">
        <v>1784.6209280198416</v>
      </c>
      <c r="AA45" s="231">
        <v>1840.9337838057636</v>
      </c>
      <c r="AB45" s="231">
        <v>1898.0164473518801</v>
      </c>
      <c r="AC45" s="231">
        <v>1955.907346845514</v>
      </c>
      <c r="AD45" s="231">
        <v>2014.6448160596187</v>
      </c>
      <c r="AE45" s="231">
        <v>2074.2671105854056</v>
      </c>
      <c r="AF45" s="231">
        <v>2134.8124280240495</v>
      </c>
      <c r="AG45" s="231">
        <v>2196.3189314544857</v>
      </c>
      <c r="AH45" s="231">
        <v>2258.8247755831799</v>
      </c>
      <c r="AI45" s="231">
        <v>2322.3681350613529</v>
      </c>
      <c r="AJ45" s="231">
        <v>2386.9872345275385</v>
      </c>
      <c r="AK45" s="231">
        <v>2452.720379997832</v>
      </c>
      <c r="AL45" s="231">
        <v>2519.6059912832166</v>
      </c>
      <c r="AM45" s="231">
        <v>2587.6826351639957</v>
      </c>
      <c r="AN45" s="231">
        <v>2656.7373372271991</v>
      </c>
      <c r="AO45" s="231">
        <v>2727.241492025722</v>
      </c>
      <c r="AP45" s="231">
        <v>2799.0476514047127</v>
      </c>
      <c r="AQ45" s="231">
        <v>2872.1951980535482</v>
      </c>
      <c r="AR45" s="231">
        <v>2946.7238312954373</v>
      </c>
      <c r="AS45" s="231">
        <v>3022.6736010667</v>
      </c>
    </row>
    <row r="46" spans="1:45">
      <c r="A46" s="231" t="s">
        <v>542</v>
      </c>
      <c r="B46" s="231" t="s">
        <v>533</v>
      </c>
      <c r="C46" s="231">
        <v>63.708360864883531</v>
      </c>
      <c r="D46" s="231">
        <v>61.813655605405749</v>
      </c>
      <c r="E46" s="231">
        <v>64.046369442389377</v>
      </c>
      <c r="F46" s="231">
        <v>62.96188876719836</v>
      </c>
      <c r="G46" s="231">
        <v>63.226065486368029</v>
      </c>
      <c r="H46" s="231">
        <v>63.658879707974869</v>
      </c>
      <c r="I46" s="231">
        <v>63.898783962139944</v>
      </c>
      <c r="J46" s="231">
        <v>64.147903027205246</v>
      </c>
      <c r="K46" s="231">
        <v>64.406798088510513</v>
      </c>
      <c r="L46" s="231">
        <v>64.674319337601688</v>
      </c>
      <c r="M46" s="231">
        <v>64.957094843740279</v>
      </c>
      <c r="N46" s="231">
        <v>65.248830875286501</v>
      </c>
      <c r="O46" s="231">
        <v>65.553933936264826</v>
      </c>
      <c r="P46" s="231">
        <v>65.873283032776811</v>
      </c>
      <c r="Q46" s="231">
        <v>66.207713967957019</v>
      </c>
      <c r="R46" s="231">
        <v>66.558104872527366</v>
      </c>
      <c r="S46" s="231">
        <v>66.925262161054405</v>
      </c>
      <c r="T46" s="231">
        <v>67.312833325696459</v>
      </c>
      <c r="U46" s="231">
        <v>67.715208711037377</v>
      </c>
      <c r="V46" s="231">
        <v>68.141390784285804</v>
      </c>
      <c r="W46" s="231">
        <v>68.580649383177374</v>
      </c>
      <c r="X46" s="231">
        <v>69.039729449547835</v>
      </c>
      <c r="Y46" s="231">
        <v>69.519255288852534</v>
      </c>
      <c r="Z46" s="231">
        <v>70.01982581801073</v>
      </c>
      <c r="AA46" s="231">
        <v>70.542017358134075</v>
      </c>
      <c r="AB46" s="231">
        <v>71.086386369949039</v>
      </c>
      <c r="AC46" s="231">
        <v>71.65347209810912</v>
      </c>
      <c r="AD46" s="231">
        <v>72.243799102116114</v>
      </c>
      <c r="AE46" s="231">
        <v>72.857879660139133</v>
      </c>
      <c r="AF46" s="231">
        <v>73.496216038406018</v>
      </c>
      <c r="AG46" s="231">
        <v>74.159302623557181</v>
      </c>
      <c r="AH46" s="231">
        <v>74.847627918776539</v>
      </c>
      <c r="AI46" s="231">
        <v>75.561676407001784</v>
      </c>
      <c r="AJ46" s="231">
        <v>76.301930286231453</v>
      </c>
      <c r="AK46" s="231">
        <v>77.068871083120428</v>
      </c>
      <c r="AL46" s="231">
        <v>77.862981151789484</v>
      </c>
      <c r="AM46" s="231">
        <v>78.684745065186078</v>
      </c>
      <c r="AN46" s="231">
        <v>79.527115831843872</v>
      </c>
      <c r="AO46" s="231">
        <v>80.403665735935292</v>
      </c>
      <c r="AP46" s="231">
        <v>81.309220073121452</v>
      </c>
      <c r="AQ46" s="231">
        <v>82.244283349384418</v>
      </c>
      <c r="AR46" s="231">
        <v>83.209367794800912</v>
      </c>
      <c r="AS46" s="231">
        <v>84.204994264160163</v>
      </c>
    </row>
    <row r="47" spans="1:45">
      <c r="A47" s="231" t="s">
        <v>542</v>
      </c>
      <c r="B47" s="231" t="s">
        <v>534</v>
      </c>
      <c r="C47" s="231">
        <v>33.5490728035088</v>
      </c>
      <c r="D47" s="231">
        <v>45.445261531698478</v>
      </c>
      <c r="E47" s="231">
        <v>53.23006252672814</v>
      </c>
      <c r="F47" s="231">
        <v>46.48312112697522</v>
      </c>
      <c r="G47" s="231">
        <v>49.45347428082448</v>
      </c>
      <c r="H47" s="231">
        <v>52.565937914990897</v>
      </c>
      <c r="I47" s="231">
        <v>55.525044235583643</v>
      </c>
      <c r="J47" s="231">
        <v>58.49051744514356</v>
      </c>
      <c r="K47" s="231">
        <v>61.464280463926279</v>
      </c>
      <c r="L47" s="231">
        <v>64.44646545555284</v>
      </c>
      <c r="M47" s="231">
        <v>67.444965852482611</v>
      </c>
      <c r="N47" s="231">
        <v>70.454662324690233</v>
      </c>
      <c r="O47" s="231">
        <v>73.481319254246714</v>
      </c>
      <c r="P47" s="231">
        <v>76.527232606749934</v>
      </c>
      <c r="Q47" s="231">
        <v>79.59470090812944</v>
      </c>
      <c r="R47" s="231">
        <v>82.686128441769853</v>
      </c>
      <c r="S47" s="231">
        <v>85.80389093298075</v>
      </c>
      <c r="T47" s="231">
        <v>88.954173181284091</v>
      </c>
      <c r="U47" s="231">
        <v>92.131045754631245</v>
      </c>
      <c r="V47" s="231">
        <v>95.348109028649716</v>
      </c>
      <c r="W47" s="231">
        <v>98.5918878379603</v>
      </c>
      <c r="X47" s="231">
        <v>101.8730309294301</v>
      </c>
      <c r="Y47" s="231">
        <v>105.193892419957</v>
      </c>
      <c r="Z47" s="231">
        <v>108.55681995620908</v>
      </c>
      <c r="AA47" s="231">
        <v>111.96415423409275</v>
      </c>
      <c r="AB47" s="231">
        <v>115.41822898362467</v>
      </c>
      <c r="AC47" s="231">
        <v>118.92137135218213</v>
      </c>
      <c r="AD47" s="231">
        <v>122.47590262605225</v>
      </c>
      <c r="AE47" s="231">
        <v>126.08413923683696</v>
      </c>
      <c r="AF47" s="231">
        <v>129.74839400553785</v>
      </c>
      <c r="AG47" s="231">
        <v>133.4709775831225</v>
      </c>
      <c r="AH47" s="231">
        <v>137.2542000515939</v>
      </c>
      <c r="AI47" s="231">
        <v>141.10037265458627</v>
      </c>
      <c r="AJ47" s="231">
        <v>145.01180963080094</v>
      </c>
      <c r="AK47" s="231">
        <v>148.99083012756003</v>
      </c>
      <c r="AL47" s="231">
        <v>153.03976017513941</v>
      </c>
      <c r="AM47" s="231">
        <v>157.16093470572528</v>
      </c>
      <c r="AN47" s="231">
        <v>161.34141274706874</v>
      </c>
      <c r="AO47" s="231">
        <v>165.60981590745996</v>
      </c>
      <c r="AP47" s="231">
        <v>169.95718161092503</v>
      </c>
      <c r="AQ47" s="231">
        <v>174.38589429087889</v>
      </c>
      <c r="AR47" s="231">
        <v>178.89835759079938</v>
      </c>
      <c r="AS47" s="231">
        <v>183.49699642650342</v>
      </c>
    </row>
    <row r="48" spans="1:45">
      <c r="A48" s="231" t="s">
        <v>542</v>
      </c>
      <c r="B48" s="231" t="s">
        <v>535</v>
      </c>
      <c r="C48" s="231">
        <v>41.035722224142113</v>
      </c>
      <c r="D48" s="231">
        <v>42.170042942325551</v>
      </c>
      <c r="E48" s="231">
        <v>40.444240811206285</v>
      </c>
      <c r="F48" s="231">
        <v>50.917932064339553</v>
      </c>
      <c r="G48" s="231">
        <v>55.311926730431964</v>
      </c>
      <c r="H48" s="231">
        <v>59.868825250240867</v>
      </c>
      <c r="I48" s="231">
        <v>64.253241639775368</v>
      </c>
      <c r="J48" s="231">
        <v>68.644453163265311</v>
      </c>
      <c r="K48" s="231">
        <v>73.045186019283008</v>
      </c>
      <c r="L48" s="231">
        <v>77.455988043362794</v>
      </c>
      <c r="M48" s="231">
        <v>81.886738358281832</v>
      </c>
      <c r="N48" s="231">
        <v>86.331634949863471</v>
      </c>
      <c r="O48" s="231">
        <v>90.798023887125311</v>
      </c>
      <c r="P48" s="231">
        <v>95.289096869910267</v>
      </c>
      <c r="Q48" s="231">
        <v>99.808062559009045</v>
      </c>
      <c r="R48" s="231">
        <v>104.35827607457165</v>
      </c>
      <c r="S48" s="231">
        <v>108.94307127397119</v>
      </c>
      <c r="T48" s="231">
        <v>113.57065770973337</v>
      </c>
      <c r="U48" s="231">
        <v>118.2338056473955</v>
      </c>
      <c r="V48" s="231">
        <v>122.9502701441784</v>
      </c>
      <c r="W48" s="231">
        <v>127.70300879077588</v>
      </c>
      <c r="X48" s="231">
        <v>132.50601548093218</v>
      </c>
      <c r="Y48" s="231">
        <v>137.36264676190638</v>
      </c>
      <c r="Z48" s="231">
        <v>142.27625713601572</v>
      </c>
      <c r="AA48" s="231">
        <v>147.25019748973935</v>
      </c>
      <c r="AB48" s="231">
        <v>152.28781424121135</v>
      </c>
      <c r="AC48" s="231">
        <v>157.39244911541317</v>
      </c>
      <c r="AD48" s="231">
        <v>162.56743946334709</v>
      </c>
      <c r="AE48" s="231">
        <v>167.81611904878173</v>
      </c>
      <c r="AF48" s="231">
        <v>173.14181923384663</v>
      </c>
      <c r="AG48" s="231">
        <v>178.54787050207128</v>
      </c>
      <c r="AH48" s="231">
        <v>184.03760426457538</v>
      </c>
      <c r="AI48" s="231">
        <v>189.61435490162236</v>
      </c>
      <c r="AJ48" s="231">
        <v>195.2814619979018</v>
      </c>
      <c r="AK48" s="231">
        <v>201.04227273538893</v>
      </c>
      <c r="AL48" s="231">
        <v>206.90014441261332</v>
      </c>
      <c r="AM48" s="231">
        <v>212.85844706365447</v>
      </c>
      <c r="AN48" s="231">
        <v>218.89982572483328</v>
      </c>
      <c r="AO48" s="231">
        <v>225.06327521359486</v>
      </c>
      <c r="AP48" s="231">
        <v>231.33686516040973</v>
      </c>
      <c r="AQ48" s="231">
        <v>237.72403411497106</v>
      </c>
      <c r="AR48" s="231">
        <v>244.228247219439</v>
      </c>
      <c r="AS48" s="231">
        <v>250.85299904159919</v>
      </c>
    </row>
    <row r="49" spans="1:45">
      <c r="A49" s="231" t="s">
        <v>542</v>
      </c>
      <c r="B49" s="231" t="s">
        <v>536</v>
      </c>
      <c r="C49" s="231">
        <v>550.53632601204458</v>
      </c>
      <c r="D49" s="231">
        <v>546.4349918158166</v>
      </c>
      <c r="E49" s="231">
        <v>584.54048312644932</v>
      </c>
      <c r="F49" s="231">
        <v>602.3121187629896</v>
      </c>
      <c r="G49" s="231">
        <v>623.31295882466611</v>
      </c>
      <c r="H49" s="231">
        <v>646.04425333924598</v>
      </c>
      <c r="I49" s="231">
        <v>666.85731329594853</v>
      </c>
      <c r="J49" s="231">
        <v>687.75562157303216</v>
      </c>
      <c r="K49" s="231">
        <v>708.75458856906312</v>
      </c>
      <c r="L49" s="231">
        <v>729.84974505758692</v>
      </c>
      <c r="M49" s="231">
        <v>751.12446701319163</v>
      </c>
      <c r="N49" s="231">
        <v>772.51539936848985</v>
      </c>
      <c r="O49" s="231">
        <v>794.08141145077479</v>
      </c>
      <c r="P49" s="231">
        <v>815.84187531665759</v>
      </c>
      <c r="Q49" s="231">
        <v>837.81597908321396</v>
      </c>
      <c r="R49" s="231">
        <v>860.0238117419766</v>
      </c>
      <c r="S49" s="231">
        <v>882.48493856350194</v>
      </c>
      <c r="T49" s="231">
        <v>905.25749638679792</v>
      </c>
      <c r="U49" s="231">
        <v>928.27592012983234</v>
      </c>
      <c r="V49" s="231">
        <v>951.67261930786469</v>
      </c>
      <c r="W49" s="231">
        <v>975.30798053996602</v>
      </c>
      <c r="X49" s="231">
        <v>999.28426398989507</v>
      </c>
      <c r="Y49" s="231">
        <v>1023.620043913972</v>
      </c>
      <c r="Z49" s="231">
        <v>1048.3337333914158</v>
      </c>
      <c r="AA49" s="231">
        <v>1073.4435941176234</v>
      </c>
      <c r="AB49" s="231">
        <v>1098.9677490287977</v>
      </c>
      <c r="AC49" s="231">
        <v>1124.9241971544259</v>
      </c>
      <c r="AD49" s="231">
        <v>1151.3308301942789</v>
      </c>
      <c r="AE49" s="231">
        <v>1178.2054503999457</v>
      </c>
      <c r="AF49" s="231">
        <v>1205.5657894134772</v>
      </c>
      <c r="AG49" s="231">
        <v>1233.4295277760455</v>
      </c>
      <c r="AH49" s="231">
        <v>1261.8143148714685</v>
      </c>
      <c r="AI49" s="231">
        <v>1290.7377891135031</v>
      </c>
      <c r="AJ49" s="231">
        <v>1320.2175982226311</v>
      </c>
      <c r="AK49" s="231">
        <v>1350.2714194699761</v>
      </c>
      <c r="AL49" s="231">
        <v>1380.9169797918421</v>
      </c>
      <c r="AM49" s="231">
        <v>1412.1720757013122</v>
      </c>
      <c r="AN49" s="231">
        <v>1443.917783902149</v>
      </c>
      <c r="AO49" s="231">
        <v>1476.4077603362805</v>
      </c>
      <c r="AP49" s="231">
        <v>1509.5582734950372</v>
      </c>
      <c r="AQ49" s="231">
        <v>1543.3875421211928</v>
      </c>
      <c r="AR49" s="231">
        <v>1577.913948760377</v>
      </c>
      <c r="AS49" s="231">
        <v>1613.156057678086</v>
      </c>
    </row>
    <row r="50" spans="1:45">
      <c r="A50" s="231" t="s">
        <v>542</v>
      </c>
      <c r="B50" s="231" t="s">
        <v>537</v>
      </c>
      <c r="C50" s="231">
        <v>97.168535729287925</v>
      </c>
      <c r="D50" s="231">
        <v>92.679222462045644</v>
      </c>
      <c r="E50" s="231">
        <v>91.850611550885361</v>
      </c>
      <c r="F50" s="231">
        <v>101.90398916768375</v>
      </c>
      <c r="G50" s="231">
        <v>104.87107785481831</v>
      </c>
      <c r="H50" s="231">
        <v>108.12722042051408</v>
      </c>
      <c r="I50" s="231">
        <v>111.06112999985891</v>
      </c>
      <c r="J50" s="231">
        <v>114.00955466826066</v>
      </c>
      <c r="K50" s="231">
        <v>116.97478314072285</v>
      </c>
      <c r="L50" s="231">
        <v>119.95585213410907</v>
      </c>
      <c r="M50" s="231">
        <v>122.96623439958044</v>
      </c>
      <c r="N50" s="231">
        <v>125.9953108566459</v>
      </c>
      <c r="O50" s="231">
        <v>129.05251126122991</v>
      </c>
      <c r="P50" s="231">
        <v>132.14076536917912</v>
      </c>
      <c r="Q50" s="231">
        <v>135.26296454068304</v>
      </c>
      <c r="R50" s="231">
        <v>138.42213682088817</v>
      </c>
      <c r="S50" s="231">
        <v>141.62121649814475</v>
      </c>
      <c r="T50" s="231">
        <v>144.86930231166741</v>
      </c>
      <c r="U50" s="231">
        <v>148.15567896107814</v>
      </c>
      <c r="V50" s="231">
        <v>151.50128021006878</v>
      </c>
      <c r="W50" s="231">
        <v>154.88365772813017</v>
      </c>
      <c r="X50" s="231">
        <v>158.31891568559382</v>
      </c>
      <c r="Y50" s="231">
        <v>161.80979687761652</v>
      </c>
      <c r="Z50" s="231">
        <v>165.35901423860724</v>
      </c>
      <c r="AA50" s="231">
        <v>168.96925303594577</v>
      </c>
      <c r="AB50" s="231">
        <v>172.64317343551483</v>
      </c>
      <c r="AC50" s="231">
        <v>176.38341334585704</v>
      </c>
      <c r="AD50" s="231">
        <v>180.19259146496901</v>
      </c>
      <c r="AE50" s="231">
        <v>184.07331046788511</v>
      </c>
      <c r="AF50" s="231">
        <v>188.02816028499757</v>
      </c>
      <c r="AG50" s="231">
        <v>192.05972143094255</v>
      </c>
      <c r="AH50" s="231">
        <v>196.17056835189456</v>
      </c>
      <c r="AI50" s="231">
        <v>200.36327276605681</v>
      </c>
      <c r="AJ50" s="231">
        <v>204.64040697762945</v>
      </c>
      <c r="AK50" s="231">
        <v>209.00454714933349</v>
      </c>
      <c r="AL50" s="231">
        <v>213.45827652231392</v>
      </c>
      <c r="AM50" s="231">
        <v>218.00418857553359</v>
      </c>
      <c r="AN50" s="231">
        <v>222.62379684926859</v>
      </c>
      <c r="AO50" s="231">
        <v>227.35608921719353</v>
      </c>
      <c r="AP50" s="231">
        <v>232.18798508047175</v>
      </c>
      <c r="AQ50" s="231">
        <v>237.12214200946391</v>
      </c>
      <c r="AR50" s="231">
        <v>242.16124243591693</v>
      </c>
      <c r="AS50" s="231">
        <v>247.30799638926328</v>
      </c>
    </row>
    <row r="51" spans="1:45">
      <c r="A51" s="231" t="s">
        <v>542</v>
      </c>
      <c r="B51" s="231" t="s">
        <v>538</v>
      </c>
      <c r="C51" s="231">
        <v>58.001698482113184</v>
      </c>
      <c r="D51" s="231">
        <v>53.105145020235085</v>
      </c>
      <c r="E51" s="231">
        <v>52.622647119393335</v>
      </c>
      <c r="F51" s="231">
        <v>56.059698772215235</v>
      </c>
      <c r="G51" s="231">
        <v>56.956566053782751</v>
      </c>
      <c r="H51" s="231">
        <v>58.007782244052315</v>
      </c>
      <c r="I51" s="231">
        <v>58.884628781094335</v>
      </c>
      <c r="J51" s="231">
        <v>59.769575972163778</v>
      </c>
      <c r="K51" s="231">
        <v>60.66348314391837</v>
      </c>
      <c r="L51" s="231">
        <v>61.565560420107083</v>
      </c>
      <c r="M51" s="231">
        <v>62.48242450911134</v>
      </c>
      <c r="N51" s="231">
        <v>63.408358903205034</v>
      </c>
      <c r="O51" s="231">
        <v>64.347885721606517</v>
      </c>
      <c r="P51" s="231">
        <v>65.302180267542212</v>
      </c>
      <c r="Q51" s="231">
        <v>66.272387591878214</v>
      </c>
      <c r="R51" s="231">
        <v>67.25970819604521</v>
      </c>
      <c r="S51" s="231">
        <v>68.265284541446917</v>
      </c>
      <c r="T51" s="231">
        <v>69.293196764358129</v>
      </c>
      <c r="U51" s="231">
        <v>70.338023905565876</v>
      </c>
      <c r="V51" s="231">
        <v>71.409439430185174</v>
      </c>
      <c r="W51" s="231">
        <v>72.496565516232408</v>
      </c>
      <c r="X51" s="231">
        <v>73.606759243808185</v>
      </c>
      <c r="Y51" s="231">
        <v>74.74102783008415</v>
      </c>
      <c r="Z51" s="231">
        <v>75.900358812972016</v>
      </c>
      <c r="AA51" s="231">
        <v>77.085721931594847</v>
      </c>
      <c r="AB51" s="231">
        <v>78.298071076772246</v>
      </c>
      <c r="AC51" s="231">
        <v>79.53834627140013</v>
      </c>
      <c r="AD51" s="231">
        <v>80.807475650476604</v>
      </c>
      <c r="AE51" s="231">
        <v>82.106377418242118</v>
      </c>
      <c r="AF51" s="231">
        <v>83.435961765955057</v>
      </c>
      <c r="AG51" s="231">
        <v>84.79713273860969</v>
      </c>
      <c r="AH51" s="231">
        <v>86.190790042613003</v>
      </c>
      <c r="AI51" s="231">
        <v>87.617830789380463</v>
      </c>
      <c r="AJ51" s="231">
        <v>89.079151172084764</v>
      </c>
      <c r="AK51" s="231">
        <v>90.575648074552419</v>
      </c>
      <c r="AL51" s="231">
        <v>92.108220612660716</v>
      </c>
      <c r="AM51" s="231">
        <v>93.677771609601692</v>
      </c>
      <c r="AN51" s="231">
        <v>95.276181732180433</v>
      </c>
      <c r="AO51" s="231">
        <v>96.919970113274744</v>
      </c>
      <c r="AP51" s="231">
        <v>98.603303390289199</v>
      </c>
      <c r="AQ51" s="231">
        <v>100.32711042727293</v>
      </c>
      <c r="AR51" s="231">
        <v>102.09233018589399</v>
      </c>
      <c r="AS51" s="231">
        <v>103.89991286046723</v>
      </c>
    </row>
    <row r="52" spans="1:45">
      <c r="A52" s="231" t="s">
        <v>544</v>
      </c>
      <c r="B52" s="231" t="s">
        <v>514</v>
      </c>
      <c r="C52" s="231">
        <v>1.5453237210015673</v>
      </c>
      <c r="D52" s="231">
        <v>1.3310410641536516</v>
      </c>
      <c r="E52" s="231">
        <v>1.3738891644498576</v>
      </c>
      <c r="F52" s="231">
        <v>1.3736598288141102</v>
      </c>
      <c r="G52" s="231">
        <v>1.3863129875077531</v>
      </c>
      <c r="H52" s="231">
        <v>1.3636278806868365</v>
      </c>
      <c r="I52" s="231">
        <v>1.3464273006224325</v>
      </c>
      <c r="J52" s="231">
        <v>1.3355089004970431</v>
      </c>
      <c r="K52" s="231">
        <v>1.3287907572810405</v>
      </c>
      <c r="L52" s="231">
        <v>1.3266540499584991</v>
      </c>
      <c r="M52" s="231">
        <v>1.3241706395418418</v>
      </c>
      <c r="N52" s="231">
        <v>1.3224199842552042</v>
      </c>
      <c r="O52" s="231">
        <v>1.3220402624941516</v>
      </c>
      <c r="P52" s="231">
        <v>1.3227166024296491</v>
      </c>
      <c r="Q52" s="231">
        <v>1.324214938063595</v>
      </c>
      <c r="R52" s="231">
        <v>1.3263586057378263</v>
      </c>
      <c r="S52" s="231">
        <v>1.3290124734620987</v>
      </c>
      <c r="T52" s="231">
        <v>1.3320719611001335</v>
      </c>
      <c r="U52" s="231">
        <v>1.3354553037829997</v>
      </c>
      <c r="V52" s="231">
        <v>1.3390980080840689</v>
      </c>
      <c r="W52" s="231">
        <v>1.3428701584272129</v>
      </c>
      <c r="X52" s="231">
        <v>1.3468285199613017</v>
      </c>
      <c r="Y52" s="231">
        <v>1.3509374379794985</v>
      </c>
      <c r="Z52" s="231">
        <v>1.3551679650107145</v>
      </c>
      <c r="AA52" s="231">
        <v>1.3594965168634736</v>
      </c>
      <c r="AB52" s="231">
        <v>1.3639038285207437</v>
      </c>
      <c r="AC52" s="231">
        <v>1.3683741353129133</v>
      </c>
      <c r="AD52" s="231">
        <v>1.3728945251712892</v>
      </c>
      <c r="AE52" s="231">
        <v>1.3774544221221194</v>
      </c>
      <c r="AF52" s="231">
        <v>1.3820451714180542</v>
      </c>
      <c r="AG52" s="231">
        <v>1.3866597040840003</v>
      </c>
      <c r="AH52" s="231">
        <v>1.39129226403144</v>
      </c>
      <c r="AI52" s="231">
        <v>1.3966319846772397</v>
      </c>
      <c r="AJ52" s="231">
        <v>1.4013737945348794</v>
      </c>
      <c r="AK52" s="231">
        <v>1.4062940025091297</v>
      </c>
      <c r="AL52" s="231">
        <v>1.4104683040665045</v>
      </c>
      <c r="AM52" s="231">
        <v>1.4146483801333642</v>
      </c>
      <c r="AN52" s="231">
        <v>1.4188344096285308</v>
      </c>
      <c r="AO52" s="231">
        <v>1.4230266804030736</v>
      </c>
      <c r="AP52" s="231">
        <v>1.4272255624805972</v>
      </c>
      <c r="AQ52" s="231">
        <v>1.4314314863825162</v>
      </c>
      <c r="AR52" s="231">
        <v>1.4356449255852302</v>
      </c>
      <c r="AS52" s="231">
        <v>1.4398663823447071</v>
      </c>
    </row>
    <row r="53" spans="1:45">
      <c r="A53" s="231" t="s">
        <v>544</v>
      </c>
      <c r="B53" s="231" t="s">
        <v>515</v>
      </c>
      <c r="C53" s="231">
        <v>686.7883179647539</v>
      </c>
      <c r="D53" s="231">
        <v>682.66673405946756</v>
      </c>
      <c r="E53" s="231">
        <v>472.72204292240855</v>
      </c>
      <c r="F53" s="231">
        <v>630.98597411040316</v>
      </c>
      <c r="G53" s="231">
        <v>674.07354088357079</v>
      </c>
      <c r="H53" s="231">
        <v>702.1464848176189</v>
      </c>
      <c r="I53" s="231">
        <v>727.97165024068272</v>
      </c>
      <c r="J53" s="231">
        <v>753.29228895456492</v>
      </c>
      <c r="K53" s="231">
        <v>778.36183747230916</v>
      </c>
      <c r="L53" s="231">
        <v>804.37733929702722</v>
      </c>
      <c r="M53" s="231">
        <v>829.27397566036404</v>
      </c>
      <c r="N53" s="231">
        <v>853.71448091624495</v>
      </c>
      <c r="O53" s="231">
        <v>878.30530709691743</v>
      </c>
      <c r="P53" s="231">
        <v>903.13338898556083</v>
      </c>
      <c r="Q53" s="231">
        <v>928.26843997260335</v>
      </c>
      <c r="R53" s="231">
        <v>953.76753825491744</v>
      </c>
      <c r="S53" s="231">
        <v>979.67834690862719</v>
      </c>
      <c r="T53" s="231">
        <v>1006.0414242849066</v>
      </c>
      <c r="U53" s="231">
        <v>1032.8919139220868</v>
      </c>
      <c r="V53" s="231">
        <v>1060.2608018582966</v>
      </c>
      <c r="W53" s="231">
        <v>1088.1121297977197</v>
      </c>
      <c r="X53" s="231">
        <v>1116.5382100425202</v>
      </c>
      <c r="Y53" s="231">
        <v>1145.5631699487371</v>
      </c>
      <c r="Z53" s="231">
        <v>1175.2095167729722</v>
      </c>
      <c r="AA53" s="231">
        <v>1205.4985155385407</v>
      </c>
      <c r="AB53" s="231">
        <v>1236.4504898134214</v>
      </c>
      <c r="AC53" s="231">
        <v>1268.0850630285825</v>
      </c>
      <c r="AD53" s="231">
        <v>1300.4213535306169</v>
      </c>
      <c r="AE53" s="231">
        <v>1333.478133353995</v>
      </c>
      <c r="AF53" s="231">
        <v>1367.2739583471503</v>
      </c>
      <c r="AG53" s="231">
        <v>1401.8272755430523</v>
      </c>
      <c r="AH53" s="231">
        <v>1437.1565123570526</v>
      </c>
      <c r="AI53" s="231">
        <v>1474.0123910139471</v>
      </c>
      <c r="AJ53" s="231">
        <v>1511.1365571099589</v>
      </c>
      <c r="AK53" s="231">
        <v>1549.2992312274844</v>
      </c>
      <c r="AL53" s="231">
        <v>1587.5140550505541</v>
      </c>
      <c r="AM53" s="231">
        <v>1626.5288676588991</v>
      </c>
      <c r="AN53" s="231">
        <v>1666.3627725964334</v>
      </c>
      <c r="AO53" s="231">
        <v>1707.0351847008649</v>
      </c>
      <c r="AP53" s="231">
        <v>1748.5658501178168</v>
      </c>
      <c r="AQ53" s="231">
        <v>1790.9748647976414</v>
      </c>
      <c r="AR53" s="231">
        <v>1834.2826917583952</v>
      </c>
      <c r="AS53" s="231">
        <v>1878.5101773510373</v>
      </c>
    </row>
    <row r="54" spans="1:45">
      <c r="A54" s="231" t="s">
        <v>544</v>
      </c>
      <c r="B54" s="231" t="s">
        <v>516</v>
      </c>
      <c r="C54" s="231">
        <v>20.425951332442398</v>
      </c>
      <c r="D54" s="231">
        <v>18.855357651769381</v>
      </c>
      <c r="E54" s="231">
        <v>18.38323828900096</v>
      </c>
      <c r="F54" s="231">
        <v>18.380169677828242</v>
      </c>
      <c r="G54" s="231">
        <v>18.549474478675791</v>
      </c>
      <c r="H54" s="231">
        <v>18.245937821504945</v>
      </c>
      <c r="I54" s="231">
        <v>18.015786532583768</v>
      </c>
      <c r="J54" s="231">
        <v>17.869693560578952</v>
      </c>
      <c r="K54" s="231">
        <v>17.779801864221575</v>
      </c>
      <c r="L54" s="231">
        <v>17.751211785137681</v>
      </c>
      <c r="M54" s="231">
        <v>17.717982666923419</v>
      </c>
      <c r="N54" s="231">
        <v>17.694558133031673</v>
      </c>
      <c r="O54" s="231">
        <v>17.68947728968741</v>
      </c>
      <c r="P54" s="231">
        <v>17.698527014017678</v>
      </c>
      <c r="Q54" s="231">
        <v>17.718575400531275</v>
      </c>
      <c r="R54" s="231">
        <v>17.747258612166913</v>
      </c>
      <c r="S54" s="231">
        <v>17.782768523755976</v>
      </c>
      <c r="T54" s="231">
        <v>17.823705807306624</v>
      </c>
      <c r="U54" s="231">
        <v>17.868976413088994</v>
      </c>
      <c r="V54" s="231">
        <v>17.917717390829896</v>
      </c>
      <c r="W54" s="231">
        <v>17.968190413264512</v>
      </c>
      <c r="X54" s="231">
        <v>18.02115502292741</v>
      </c>
      <c r="Y54" s="231">
        <v>18.076134144237194</v>
      </c>
      <c r="Z54" s="231">
        <v>18.132740447362121</v>
      </c>
      <c r="AA54" s="231">
        <v>18.190658365498862</v>
      </c>
      <c r="AB54" s="231">
        <v>18.249630124288391</v>
      </c>
      <c r="AC54" s="231">
        <v>18.309444785552063</v>
      </c>
      <c r="AD54" s="231">
        <v>18.369929580159919</v>
      </c>
      <c r="AE54" s="231">
        <v>18.430942996954691</v>
      </c>
      <c r="AF54" s="231">
        <v>18.492369231629176</v>
      </c>
      <c r="AG54" s="231">
        <v>18.554113698202968</v>
      </c>
      <c r="AH54" s="231">
        <v>18.616099377692599</v>
      </c>
      <c r="AI54" s="231">
        <v>18.687547176807996</v>
      </c>
      <c r="AJ54" s="231">
        <v>18.75099466790822</v>
      </c>
      <c r="AK54" s="231">
        <v>18.816829203882818</v>
      </c>
      <c r="AL54" s="231">
        <v>18.872683185561243</v>
      </c>
      <c r="AM54" s="231">
        <v>18.928614432703736</v>
      </c>
      <c r="AN54" s="231">
        <v>18.984625339322424</v>
      </c>
      <c r="AO54" s="231">
        <v>19.040719756990601</v>
      </c>
      <c r="AP54" s="231">
        <v>19.096902636786034</v>
      </c>
      <c r="AQ54" s="231">
        <v>19.153179739273657</v>
      </c>
      <c r="AR54" s="231">
        <v>19.209557399774916</v>
      </c>
      <c r="AS54" s="231">
        <v>19.266042338694461</v>
      </c>
    </row>
    <row r="55" spans="1:45">
      <c r="A55" s="231" t="s">
        <v>544</v>
      </c>
      <c r="B55" s="231" t="s">
        <v>517</v>
      </c>
      <c r="C55" s="231">
        <v>74.023626120688093</v>
      </c>
      <c r="D55" s="231">
        <v>73.043766614043051</v>
      </c>
      <c r="E55" s="231">
        <v>85.85590681259319</v>
      </c>
      <c r="F55" s="231">
        <v>100.13863174531478</v>
      </c>
      <c r="G55" s="231">
        <v>109.86245461413171</v>
      </c>
      <c r="H55" s="231">
        <v>117.11925402790105</v>
      </c>
      <c r="I55" s="231">
        <v>123.934868184892</v>
      </c>
      <c r="J55" s="231">
        <v>130.6090775951474</v>
      </c>
      <c r="K55" s="231">
        <v>137.19654856036169</v>
      </c>
      <c r="L55" s="231">
        <v>143.91984455965013</v>
      </c>
      <c r="M55" s="231">
        <v>150.41836013722846</v>
      </c>
      <c r="N55" s="231">
        <v>156.81139214027479</v>
      </c>
      <c r="O55" s="231">
        <v>163.21329394700834</v>
      </c>
      <c r="P55" s="231">
        <v>169.64488723916236</v>
      </c>
      <c r="Q55" s="231">
        <v>176.12337166143436</v>
      </c>
      <c r="R55" s="231">
        <v>182.66320120279499</v>
      </c>
      <c r="S55" s="231">
        <v>189.27671933428388</v>
      </c>
      <c r="T55" s="231">
        <v>195.97462840825574</v>
      </c>
      <c r="U55" s="231">
        <v>202.76634268257453</v>
      </c>
      <c r="V55" s="231">
        <v>209.6602579789012</v>
      </c>
      <c r="W55" s="231">
        <v>216.65127010899147</v>
      </c>
      <c r="X55" s="231">
        <v>223.75951398736146</v>
      </c>
      <c r="Y55" s="231">
        <v>230.9915975715202</v>
      </c>
      <c r="Z55" s="231">
        <v>238.35368613342547</v>
      </c>
      <c r="AA55" s="231">
        <v>245.85159177883469</v>
      </c>
      <c r="AB55" s="231">
        <v>253.49084624411651</v>
      </c>
      <c r="AC55" s="231">
        <v>261.27676053061322</v>
      </c>
      <c r="AD55" s="231">
        <v>269.21447409294035</v>
      </c>
      <c r="AE55" s="231">
        <v>277.30899567581275</v>
      </c>
      <c r="AF55" s="231">
        <v>285.56523743008216</v>
      </c>
      <c r="AG55" s="231">
        <v>293.98804358873156</v>
      </c>
      <c r="AH55" s="231">
        <v>302.58221471664842</v>
      </c>
      <c r="AI55" s="231">
        <v>311.50727468587178</v>
      </c>
      <c r="AJ55" s="231">
        <v>320.49877104533391</v>
      </c>
      <c r="AK55" s="231">
        <v>329.72014453880598</v>
      </c>
      <c r="AL55" s="231">
        <v>338.96193849966772</v>
      </c>
      <c r="AM55" s="231">
        <v>348.38344728867315</v>
      </c>
      <c r="AN55" s="231">
        <v>357.98939636362729</v>
      </c>
      <c r="AO55" s="231">
        <v>367.78456855521273</v>
      </c>
      <c r="AP55" s="231">
        <v>377.7738099896136</v>
      </c>
      <c r="AQ55" s="231">
        <v>387.96203553326905</v>
      </c>
      <c r="AR55" s="231">
        <v>398.35423383938985</v>
      </c>
      <c r="AS55" s="231">
        <v>408.9554720632492</v>
      </c>
    </row>
    <row r="56" spans="1:45">
      <c r="A56" s="231" t="s">
        <v>544</v>
      </c>
      <c r="B56" s="231" t="s">
        <v>518</v>
      </c>
      <c r="C56" s="231">
        <v>216.10283976072992</v>
      </c>
      <c r="D56" s="231">
        <v>222.04109437485528</v>
      </c>
      <c r="E56" s="231">
        <v>249.53698039731319</v>
      </c>
      <c r="F56" s="231">
        <v>249.49532658452921</v>
      </c>
      <c r="G56" s="231">
        <v>251.79349669504469</v>
      </c>
      <c r="H56" s="231">
        <v>247.67324216319614</v>
      </c>
      <c r="I56" s="231">
        <v>244.54913221210541</v>
      </c>
      <c r="J56" s="231">
        <v>242.56604313289989</v>
      </c>
      <c r="K56" s="231">
        <v>241.34583904702711</v>
      </c>
      <c r="L56" s="231">
        <v>240.95775279738172</v>
      </c>
      <c r="M56" s="231">
        <v>240.50669549778655</v>
      </c>
      <c r="N56" s="231">
        <v>240.18872717454184</v>
      </c>
      <c r="O56" s="231">
        <v>240.11975900440405</v>
      </c>
      <c r="P56" s="231">
        <v>240.24260139198032</v>
      </c>
      <c r="Q56" s="231">
        <v>240.51474135740924</v>
      </c>
      <c r="R56" s="231">
        <v>240.90409180302339</v>
      </c>
      <c r="S56" s="231">
        <v>241.38610895216803</v>
      </c>
      <c r="T56" s="231">
        <v>241.94179810564046</v>
      </c>
      <c r="U56" s="231">
        <v>242.55630845958876</v>
      </c>
      <c r="V56" s="231">
        <v>243.21792619069083</v>
      </c>
      <c r="W56" s="231">
        <v>243.90305497006349</v>
      </c>
      <c r="X56" s="231">
        <v>244.62200494805023</v>
      </c>
      <c r="Y56" s="231">
        <v>245.36830022534909</v>
      </c>
      <c r="Z56" s="231">
        <v>246.13668312564039</v>
      </c>
      <c r="AA56" s="231">
        <v>246.92287009528812</v>
      </c>
      <c r="AB56" s="231">
        <v>247.72336206442409</v>
      </c>
      <c r="AC56" s="231">
        <v>248.53529572489103</v>
      </c>
      <c r="AD56" s="231">
        <v>249.35632588122789</v>
      </c>
      <c r="AE56" s="231">
        <v>250.18453163863239</v>
      </c>
      <c r="AF56" s="231">
        <v>251.01834105114594</v>
      </c>
      <c r="AG56" s="231">
        <v>251.85647019372936</v>
      </c>
      <c r="AH56" s="231">
        <v>252.69787359853493</v>
      </c>
      <c r="AI56" s="231">
        <v>253.66771730980085</v>
      </c>
      <c r="AJ56" s="231">
        <v>254.52896357632002</v>
      </c>
      <c r="AK56" s="231">
        <v>255.42261196702765</v>
      </c>
      <c r="AL56" s="231">
        <v>256.18078273716554</v>
      </c>
      <c r="AM56" s="231">
        <v>256.94000232091776</v>
      </c>
      <c r="AN56" s="231">
        <v>257.70030321498308</v>
      </c>
      <c r="AO56" s="231">
        <v>258.46173770122584</v>
      </c>
      <c r="AP56" s="231">
        <v>259.22437298635754</v>
      </c>
      <c r="AQ56" s="231">
        <v>259.98828726519679</v>
      </c>
      <c r="AR56" s="231">
        <v>260.75356653439746</v>
      </c>
      <c r="AS56" s="231">
        <v>261.52030201779399</v>
      </c>
    </row>
    <row r="57" spans="1:45">
      <c r="A57" s="231" t="s">
        <v>544</v>
      </c>
      <c r="B57" s="231" t="s">
        <v>519</v>
      </c>
      <c r="C57" s="231">
        <v>20.632355228805636</v>
      </c>
      <c r="D57" s="231">
        <v>19.911604134339278</v>
      </c>
      <c r="E57" s="231">
        <v>26.106216442302681</v>
      </c>
      <c r="F57" s="231">
        <v>23.931131834838197</v>
      </c>
      <c r="G57" s="231">
        <v>24.883160878485523</v>
      </c>
      <c r="H57" s="231">
        <v>25.285634217541205</v>
      </c>
      <c r="I57" s="231">
        <v>25.622821423917738</v>
      </c>
      <c r="J57" s="231">
        <v>25.955372167250545</v>
      </c>
      <c r="K57" s="231">
        <v>26.289483798212419</v>
      </c>
      <c r="L57" s="231">
        <v>26.662852312222846</v>
      </c>
      <c r="M57" s="231">
        <v>27.004946670774178</v>
      </c>
      <c r="N57" s="231">
        <v>27.337564492885779</v>
      </c>
      <c r="O57" s="231">
        <v>27.679425965720725</v>
      </c>
      <c r="P57" s="231">
        <v>28.032167660408682</v>
      </c>
      <c r="Q57" s="231">
        <v>28.39698313508136</v>
      </c>
      <c r="R57" s="231">
        <v>28.774761760969763</v>
      </c>
      <c r="S57" s="231">
        <v>29.166181512394839</v>
      </c>
      <c r="T57" s="231">
        <v>29.571772307538197</v>
      </c>
      <c r="U57" s="231">
        <v>29.99196004837146</v>
      </c>
      <c r="V57" s="231">
        <v>30.42709773108465</v>
      </c>
      <c r="W57" s="231">
        <v>30.8756791713102</v>
      </c>
      <c r="X57" s="231">
        <v>31.339908961809169</v>
      </c>
      <c r="Y57" s="231">
        <v>31.820045292032102</v>
      </c>
      <c r="Z57" s="231">
        <v>32.316328772419546</v>
      </c>
      <c r="AA57" s="231">
        <v>32.828989780214037</v>
      </c>
      <c r="AB57" s="231">
        <v>33.358253942579026</v>
      </c>
      <c r="AC57" s="231">
        <v>33.904346245394329</v>
      </c>
      <c r="AD57" s="231">
        <v>34.46749412098135</v>
      </c>
      <c r="AE57" s="231">
        <v>35.047929772946652</v>
      </c>
      <c r="AF57" s="231">
        <v>35.645891928606339</v>
      </c>
      <c r="AG57" s="231">
        <v>36.261627160636202</v>
      </c>
      <c r="AH57" s="231">
        <v>36.895390884031691</v>
      </c>
      <c r="AI57" s="231">
        <v>37.566109688891288</v>
      </c>
      <c r="AJ57" s="231">
        <v>38.241363987140517</v>
      </c>
      <c r="AK57" s="231">
        <v>38.940625464263874</v>
      </c>
      <c r="AL57" s="231">
        <v>39.638994144882055</v>
      </c>
      <c r="AM57" s="231">
        <v>40.355233364918945</v>
      </c>
      <c r="AN57" s="231">
        <v>41.089667300766351</v>
      </c>
      <c r="AO57" s="231">
        <v>41.842630051172478</v>
      </c>
      <c r="AP57" s="231">
        <v>42.614465747125436</v>
      </c>
      <c r="AQ57" s="231">
        <v>43.405528660230118</v>
      </c>
      <c r="AR57" s="231">
        <v>44.216183312142014</v>
      </c>
      <c r="AS57" s="231">
        <v>45.046804587013966</v>
      </c>
    </row>
    <row r="58" spans="1:45">
      <c r="A58" s="231" t="s">
        <v>544</v>
      </c>
      <c r="B58" s="231" t="s">
        <v>520</v>
      </c>
      <c r="C58" s="231">
        <v>10.064541797471705</v>
      </c>
      <c r="D58" s="231">
        <v>9.487147998627071</v>
      </c>
      <c r="E58" s="231">
        <v>9.7007365530920655</v>
      </c>
      <c r="F58" s="231">
        <v>9.6991172633835578</v>
      </c>
      <c r="G58" s="231">
        <v>9.7884585015471544</v>
      </c>
      <c r="H58" s="231">
        <v>9.6282838305164056</v>
      </c>
      <c r="I58" s="231">
        <v>9.5068342259320637</v>
      </c>
      <c r="J58" s="231">
        <v>9.4297417457391202</v>
      </c>
      <c r="K58" s="231">
        <v>9.3823063782067742</v>
      </c>
      <c r="L58" s="231">
        <v>9.3672195463404382</v>
      </c>
      <c r="M58" s="231">
        <v>9.3496847183291525</v>
      </c>
      <c r="N58" s="231">
        <v>9.3373237170414338</v>
      </c>
      <c r="O58" s="231">
        <v>9.3346425831750608</v>
      </c>
      <c r="P58" s="231">
        <v>9.3394180743168249</v>
      </c>
      <c r="Q58" s="231">
        <v>9.3499975006847738</v>
      </c>
      <c r="R58" s="231">
        <v>9.3651334781007005</v>
      </c>
      <c r="S58" s="231">
        <v>9.3838718685808598</v>
      </c>
      <c r="T58" s="231">
        <v>9.4054742542259202</v>
      </c>
      <c r="U58" s="231">
        <v>9.429363310843133</v>
      </c>
      <c r="V58" s="231">
        <v>9.4550836641873808</v>
      </c>
      <c r="W58" s="231">
        <v>9.4817180082555588</v>
      </c>
      <c r="X58" s="231">
        <v>9.5096671495820093</v>
      </c>
      <c r="Y58" s="231">
        <v>9.5386793379332744</v>
      </c>
      <c r="Z58" s="231">
        <v>9.5685501814281295</v>
      </c>
      <c r="AA58" s="231">
        <v>9.5991131571517414</v>
      </c>
      <c r="AB58" s="231">
        <v>9.6302322389531234</v>
      </c>
      <c r="AC58" s="231">
        <v>9.6617961158832557</v>
      </c>
      <c r="AD58" s="231">
        <v>9.6937136185960249</v>
      </c>
      <c r="AE58" s="231">
        <v>9.7259100724103806</v>
      </c>
      <c r="AF58" s="231">
        <v>9.7583243680125928</v>
      </c>
      <c r="AG58" s="231">
        <v>9.7909065928865378</v>
      </c>
      <c r="AH58" s="231">
        <v>9.8236161045264492</v>
      </c>
      <c r="AI58" s="231">
        <v>9.8613187261005475</v>
      </c>
      <c r="AJ58" s="231">
        <v>9.8947996279113113</v>
      </c>
      <c r="AK58" s="231">
        <v>9.9295401605391653</v>
      </c>
      <c r="AL58" s="231">
        <v>9.9590140080292358</v>
      </c>
      <c r="AM58" s="231">
        <v>9.9885286280915668</v>
      </c>
      <c r="AN58" s="231">
        <v>10.018085284033566</v>
      </c>
      <c r="AO58" s="231">
        <v>10.047686008309856</v>
      </c>
      <c r="AP58" s="231">
        <v>10.07733341357771</v>
      </c>
      <c r="AQ58" s="231">
        <v>10.10703053965644</v>
      </c>
      <c r="AR58" s="231">
        <v>10.1367807296613</v>
      </c>
      <c r="AS58" s="231">
        <v>10.16658752991389</v>
      </c>
    </row>
    <row r="59" spans="1:45">
      <c r="A59" s="231" t="s">
        <v>544</v>
      </c>
      <c r="B59" s="231" t="s">
        <v>521</v>
      </c>
      <c r="C59" s="231">
        <v>18.231898420173533</v>
      </c>
      <c r="D59" s="231">
        <v>17.996786614983371</v>
      </c>
      <c r="E59" s="231">
        <v>19.430719845076521</v>
      </c>
      <c r="F59" s="231">
        <v>21.973988784435541</v>
      </c>
      <c r="G59" s="231">
        <v>22.2025453120837</v>
      </c>
      <c r="H59" s="231">
        <v>21.945322166301082</v>
      </c>
      <c r="I59" s="231">
        <v>21.647047646652048</v>
      </c>
      <c r="J59" s="231">
        <v>21.358238106707525</v>
      </c>
      <c r="K59" s="231">
        <v>21.250797637842847</v>
      </c>
      <c r="L59" s="231">
        <v>21.216626166771263</v>
      </c>
      <c r="M59" s="231">
        <v>21.176910017387382</v>
      </c>
      <c r="N59" s="231">
        <v>21.14891251588001</v>
      </c>
      <c r="O59" s="231">
        <v>21.142839783767297</v>
      </c>
      <c r="P59" s="231">
        <v>21.153656206913599</v>
      </c>
      <c r="Q59" s="231">
        <v>21.177618465212046</v>
      </c>
      <c r="R59" s="231">
        <v>21.211901250291834</v>
      </c>
      <c r="S59" s="231">
        <v>21.25434345246482</v>
      </c>
      <c r="T59" s="231">
        <v>21.30327256512993</v>
      </c>
      <c r="U59" s="231">
        <v>21.357380956762775</v>
      </c>
      <c r="V59" s="231">
        <v>21.415637210828624</v>
      </c>
      <c r="W59" s="231">
        <v>21.475963641579614</v>
      </c>
      <c r="X59" s="231">
        <v>21.539268070420214</v>
      </c>
      <c r="Y59" s="231">
        <v>21.604980286460801</v>
      </c>
      <c r="Z59" s="231">
        <v>21.672637344842023</v>
      </c>
      <c r="AA59" s="231">
        <v>21.741862073403588</v>
      </c>
      <c r="AB59" s="231">
        <v>21.812346374744752</v>
      </c>
      <c r="AC59" s="231">
        <v>21.8838381310645</v>
      </c>
      <c r="AD59" s="231">
        <v>21.956130845021264</v>
      </c>
      <c r="AE59" s="231">
        <v>22.029055379467742</v>
      </c>
      <c r="AF59" s="231">
        <v>22.102473322631042</v>
      </c>
      <c r="AG59" s="231">
        <v>22.176271623334078</v>
      </c>
      <c r="AH59" s="231">
        <v>22.25035822684843</v>
      </c>
      <c r="AI59" s="231">
        <v>22.049781284762513</v>
      </c>
      <c r="AJ59" s="231">
        <v>22.165437419375731</v>
      </c>
      <c r="AK59" s="231">
        <v>22.292635847895902</v>
      </c>
      <c r="AL59" s="231">
        <v>22.417007887624411</v>
      </c>
      <c r="AM59" s="231">
        <v>22.549260337601254</v>
      </c>
      <c r="AN59" s="231">
        <v>22.689414893452277</v>
      </c>
      <c r="AO59" s="231">
        <v>22.837501135715726</v>
      </c>
      <c r="AP59" s="231">
        <v>22.993556179653073</v>
      </c>
      <c r="AQ59" s="231">
        <v>23.157624362685173</v>
      </c>
      <c r="AR59" s="231">
        <v>23.3297569661264</v>
      </c>
      <c r="AS59" s="231">
        <v>23.510011968163919</v>
      </c>
    </row>
    <row r="60" spans="1:45">
      <c r="A60" s="231" t="s">
        <v>544</v>
      </c>
      <c r="B60" s="231" t="s">
        <v>522</v>
      </c>
      <c r="C60" s="231">
        <v>121.66564146654777</v>
      </c>
      <c r="D60" s="231">
        <v>102.33634204031303</v>
      </c>
      <c r="E60" s="231">
        <v>109.37635093583506</v>
      </c>
      <c r="F60" s="231">
        <v>113.69913639508353</v>
      </c>
      <c r="G60" s="231">
        <v>115.68703360127401</v>
      </c>
      <c r="H60" s="231">
        <v>115.13789071103174</v>
      </c>
      <c r="I60" s="231">
        <v>114.35276859057707</v>
      </c>
      <c r="J60" s="231">
        <v>113.5995046913293</v>
      </c>
      <c r="K60" s="231">
        <v>112.89485210650975</v>
      </c>
      <c r="L60" s="231">
        <v>112.38927567330455</v>
      </c>
      <c r="M60" s="231">
        <v>111.77659311615025</v>
      </c>
      <c r="N60" s="231">
        <v>111.1479621305356</v>
      </c>
      <c r="O60" s="231">
        <v>110.57641499793515</v>
      </c>
      <c r="P60" s="231">
        <v>110.0635554075193</v>
      </c>
      <c r="Q60" s="231">
        <v>109.60966325936819</v>
      </c>
      <c r="R60" s="231">
        <v>109.2142237376124</v>
      </c>
      <c r="S60" s="231">
        <v>108.87625913055496</v>
      </c>
      <c r="T60" s="231">
        <v>108.59453951039093</v>
      </c>
      <c r="U60" s="231">
        <v>108.36771744164112</v>
      </c>
      <c r="V60" s="231">
        <v>108.19441418518242</v>
      </c>
      <c r="W60" s="231">
        <v>108.4991906796071</v>
      </c>
      <c r="X60" s="231">
        <v>108.81901238401443</v>
      </c>
      <c r="Y60" s="231">
        <v>109.15099852336341</v>
      </c>
      <c r="Z60" s="231">
        <v>109.49281024369586</v>
      </c>
      <c r="AA60" s="231">
        <v>109.84254202520268</v>
      </c>
      <c r="AB60" s="231">
        <v>110.19863732219449</v>
      </c>
      <c r="AC60" s="231">
        <v>110.55982240475531</v>
      </c>
      <c r="AD60" s="231">
        <v>110.92505402310069</v>
      </c>
      <c r="AE60" s="231">
        <v>111.29347767570975</v>
      </c>
      <c r="AF60" s="231">
        <v>111.66439408940478</v>
      </c>
      <c r="AG60" s="231">
        <v>112.0372321158348</v>
      </c>
      <c r="AH60" s="231">
        <v>112.41152668327135</v>
      </c>
      <c r="AI60" s="231">
        <v>112.8429573505542</v>
      </c>
      <c r="AJ60" s="231">
        <v>112.98195132952772</v>
      </c>
      <c r="AK60" s="231">
        <v>113.61306575977481</v>
      </c>
      <c r="AL60" s="231">
        <v>114.22963032947291</v>
      </c>
      <c r="AM60" s="231">
        <v>114.88620940621304</v>
      </c>
      <c r="AN60" s="231">
        <v>115.58290327238063</v>
      </c>
      <c r="AO60" s="231">
        <v>116.31985253373107</v>
      </c>
      <c r="AP60" s="231">
        <v>117.09723630874009</v>
      </c>
      <c r="AQ60" s="231">
        <v>117.91527061212518</v>
      </c>
      <c r="AR60" s="231">
        <v>118.77420691527949</v>
      </c>
      <c r="AS60" s="231">
        <v>119.67433086779808</v>
      </c>
    </row>
    <row r="61" spans="1:45">
      <c r="A61" s="231" t="s">
        <v>544</v>
      </c>
      <c r="B61" s="231" t="s">
        <v>523</v>
      </c>
      <c r="C61" s="231">
        <v>203.50576512999524</v>
      </c>
      <c r="D61" s="231">
        <v>170.11315324051711</v>
      </c>
      <c r="E61" s="231">
        <v>163.82518308621727</v>
      </c>
      <c r="F61" s="231">
        <v>213.61351846699785</v>
      </c>
      <c r="G61" s="231">
        <v>227.02059087861551</v>
      </c>
      <c r="H61" s="231">
        <v>235.37903692982283</v>
      </c>
      <c r="I61" s="231">
        <v>243.01105039347661</v>
      </c>
      <c r="J61" s="231">
        <v>250.49733710726304</v>
      </c>
      <c r="K61" s="231">
        <v>257.91778963910406</v>
      </c>
      <c r="L61" s="231">
        <v>265.66433045695231</v>
      </c>
      <c r="M61" s="231">
        <v>273.05139374800177</v>
      </c>
      <c r="N61" s="231">
        <v>280.29756864775186</v>
      </c>
      <c r="O61" s="231">
        <v>287.60075986887182</v>
      </c>
      <c r="P61" s="231">
        <v>294.98752627653795</v>
      </c>
      <c r="Q61" s="231">
        <v>302.47896005016327</v>
      </c>
      <c r="R61" s="231">
        <v>310.09217856406133</v>
      </c>
      <c r="S61" s="231">
        <v>317.84136377090493</v>
      </c>
      <c r="T61" s="231">
        <v>325.73850236085934</v>
      </c>
      <c r="U61" s="231">
        <v>333.79392318189042</v>
      </c>
      <c r="V61" s="231">
        <v>342.01669422251933</v>
      </c>
      <c r="W61" s="231">
        <v>350.39439588896653</v>
      </c>
      <c r="X61" s="231">
        <v>358.9560372126615</v>
      </c>
      <c r="Y61" s="231">
        <v>367.70865017125908</v>
      </c>
      <c r="Z61" s="231">
        <v>376.65879414161111</v>
      </c>
      <c r="AA61" s="231">
        <v>385.81267174105005</v>
      </c>
      <c r="AB61" s="231">
        <v>395.17622040625389</v>
      </c>
      <c r="AC61" s="231">
        <v>404.75518536608087</v>
      </c>
      <c r="AD61" s="231">
        <v>414.55517822039189</v>
      </c>
      <c r="AE61" s="231">
        <v>424.58172429694639</v>
      </c>
      <c r="AF61" s="231">
        <v>434.84030119950478</v>
      </c>
      <c r="AG61" s="231">
        <v>445.33637039986456</v>
      </c>
      <c r="AH61" s="231">
        <v>456.07540330820035</v>
      </c>
      <c r="AI61" s="231">
        <v>467.29503940875844</v>
      </c>
      <c r="AJ61" s="231">
        <v>478.5957473567583</v>
      </c>
      <c r="AK61" s="231">
        <v>490.22143136059447</v>
      </c>
      <c r="AL61" s="231">
        <v>501.85980525120198</v>
      </c>
      <c r="AM61" s="231">
        <v>513.74743922328548</v>
      </c>
      <c r="AN61" s="231">
        <v>525.89010815648726</v>
      </c>
      <c r="AO61" s="231">
        <v>538.29368905728438</v>
      </c>
      <c r="AP61" s="231">
        <v>550.9641667118309</v>
      </c>
      <c r="AQ61" s="231">
        <v>563.90763892194229</v>
      </c>
      <c r="AR61" s="231">
        <v>577.13032140627536</v>
      </c>
      <c r="AS61" s="231">
        <v>590.63855243423347</v>
      </c>
    </row>
    <row r="62" spans="1:45">
      <c r="A62" s="231" t="s">
        <v>544</v>
      </c>
      <c r="B62" s="231" t="s">
        <v>524</v>
      </c>
      <c r="C62" s="231">
        <v>538.02614988179346</v>
      </c>
      <c r="D62" s="231">
        <v>551.41357940070418</v>
      </c>
      <c r="E62" s="231">
        <v>547.3710316409929</v>
      </c>
      <c r="F62" s="231">
        <v>640.94508477213719</v>
      </c>
      <c r="G62" s="231">
        <v>687.19490771007861</v>
      </c>
      <c r="H62" s="231">
        <v>718.12072214535715</v>
      </c>
      <c r="I62" s="231">
        <v>746.69063296667446</v>
      </c>
      <c r="J62" s="231">
        <v>774.69529599618488</v>
      </c>
      <c r="K62" s="231">
        <v>802.4045731645059</v>
      </c>
      <c r="L62" s="231">
        <v>831.06243424157026</v>
      </c>
      <c r="M62" s="231">
        <v>858.54315866192007</v>
      </c>
      <c r="N62" s="231">
        <v>885.53208609813987</v>
      </c>
      <c r="O62" s="231">
        <v>912.66081641845585</v>
      </c>
      <c r="P62" s="231">
        <v>940.02369909279628</v>
      </c>
      <c r="Q62" s="231">
        <v>967.69682573442549</v>
      </c>
      <c r="R62" s="231">
        <v>995.74281645484655</v>
      </c>
      <c r="S62" s="231">
        <v>1024.2141975110492</v>
      </c>
      <c r="T62" s="231">
        <v>1053.1558365352614</v>
      </c>
      <c r="U62" s="231">
        <v>1082.6067320883449</v>
      </c>
      <c r="V62" s="231">
        <v>1112.6013511314102</v>
      </c>
      <c r="W62" s="231">
        <v>1143.1036860320155</v>
      </c>
      <c r="X62" s="231">
        <v>1174.2122238543141</v>
      </c>
      <c r="Y62" s="231">
        <v>1205.9538630504228</v>
      </c>
      <c r="Z62" s="231">
        <v>1238.3536967810985</v>
      </c>
      <c r="AA62" s="231">
        <v>1271.4354221646151</v>
      </c>
      <c r="AB62" s="231">
        <v>1305.2216673598271</v>
      </c>
      <c r="AC62" s="231">
        <v>1339.7342550462251</v>
      </c>
      <c r="AD62" s="231">
        <v>1374.9944162384168</v>
      </c>
      <c r="AE62" s="231">
        <v>1411.0229650165825</v>
      </c>
      <c r="AF62" s="231">
        <v>1447.8404422882791</v>
      </c>
      <c r="AG62" s="231">
        <v>1485.4672348624467</v>
      </c>
      <c r="AH62" s="231">
        <v>1523.9236747374268</v>
      </c>
      <c r="AI62" s="231">
        <v>1564.007068597369</v>
      </c>
      <c r="AJ62" s="231">
        <v>1604.3835065325331</v>
      </c>
      <c r="AK62" s="231">
        <v>1645.8708087661346</v>
      </c>
      <c r="AL62" s="231">
        <v>1687.421529701845</v>
      </c>
      <c r="AM62" s="231">
        <v>1729.830243530251</v>
      </c>
      <c r="AN62" s="231">
        <v>1773.1178121492439</v>
      </c>
      <c r="AO62" s="231">
        <v>1817.3054205191838</v>
      </c>
      <c r="AP62" s="231">
        <v>1862.4145993551608</v>
      </c>
      <c r="AQ62" s="231">
        <v>1908.4672460742395</v>
      </c>
      <c r="AR62" s="231">
        <v>1955.4856443150036</v>
      </c>
      <c r="AS62" s="231">
        <v>2003.4924822951632</v>
      </c>
    </row>
    <row r="63" spans="1:45">
      <c r="A63" s="231" t="s">
        <v>544</v>
      </c>
      <c r="B63" s="231" t="s">
        <v>525</v>
      </c>
      <c r="C63" s="231">
        <v>96.374952289497557</v>
      </c>
      <c r="D63" s="231">
        <v>120.79532974289449</v>
      </c>
      <c r="E63" s="231">
        <v>129.82896100643237</v>
      </c>
      <c r="F63" s="231">
        <v>134.42930402729692</v>
      </c>
      <c r="G63" s="231">
        <v>147.94138172906716</v>
      </c>
      <c r="H63" s="231">
        <v>158.12827386557439</v>
      </c>
      <c r="I63" s="231">
        <v>167.70948543618545</v>
      </c>
      <c r="J63" s="231">
        <v>177.09112536757428</v>
      </c>
      <c r="K63" s="231">
        <v>186.3488746438241</v>
      </c>
      <c r="L63" s="231">
        <v>195.7866877943201</v>
      </c>
      <c r="M63" s="231">
        <v>204.91524677160652</v>
      </c>
      <c r="N63" s="231">
        <v>213.89694291147711</v>
      </c>
      <c r="O63" s="231">
        <v>222.888165020229</v>
      </c>
      <c r="P63" s="231">
        <v>231.91798096413055</v>
      </c>
      <c r="Q63" s="231">
        <v>241.01045502546509</v>
      </c>
      <c r="R63" s="231">
        <v>250.18584798638807</v>
      </c>
      <c r="S63" s="231">
        <v>259.46148947704302</v>
      </c>
      <c r="T63" s="231">
        <v>268.85242443541068</v>
      </c>
      <c r="U63" s="231">
        <v>278.37190049694556</v>
      </c>
      <c r="V63" s="231">
        <v>288.03174113371216</v>
      </c>
      <c r="W63" s="231">
        <v>297.82519004280374</v>
      </c>
      <c r="X63" s="231">
        <v>307.78014843664238</v>
      </c>
      <c r="Y63" s="231">
        <v>317.90592857929317</v>
      </c>
      <c r="Z63" s="231">
        <v>328.21121897452173</v>
      </c>
      <c r="AA63" s="231">
        <v>338.7042092347524</v>
      </c>
      <c r="AB63" s="231">
        <v>349.39269178797656</v>
      </c>
      <c r="AC63" s="231">
        <v>360.28414532294698</v>
      </c>
      <c r="AD63" s="231">
        <v>371.38580371812759</v>
      </c>
      <c r="AE63" s="231">
        <v>382.70471334722743</v>
      </c>
      <c r="AF63" s="231">
        <v>394.24778101706818</v>
      </c>
      <c r="AG63" s="231">
        <v>406.02181431193196</v>
      </c>
      <c r="AH63" s="231">
        <v>418.03355575106838</v>
      </c>
      <c r="AI63" s="231">
        <v>430.50357158600622</v>
      </c>
      <c r="AJ63" s="231">
        <v>443.06656458350807</v>
      </c>
      <c r="AK63" s="231">
        <v>455.94848980486199</v>
      </c>
      <c r="AL63" s="231">
        <v>468.85975766863817</v>
      </c>
      <c r="AM63" s="231">
        <v>482.02066255702766</v>
      </c>
      <c r="AN63" s="231">
        <v>495.43781718062291</v>
      </c>
      <c r="AO63" s="231">
        <v>509.11791253551633</v>
      </c>
      <c r="AP63" s="231">
        <v>523.06772629038687</v>
      </c>
      <c r="AQ63" s="231">
        <v>537.29413049440291</v>
      </c>
      <c r="AR63" s="231">
        <v>551.80409871836332</v>
      </c>
      <c r="AS63" s="231">
        <v>566.60471272370921</v>
      </c>
    </row>
    <row r="64" spans="1:45">
      <c r="A64" s="231" t="s">
        <v>544</v>
      </c>
      <c r="B64" s="231" t="s">
        <v>526</v>
      </c>
      <c r="C64" s="231">
        <v>489.60197698459336</v>
      </c>
      <c r="D64" s="231">
        <v>464.65230277415156</v>
      </c>
      <c r="E64" s="231">
        <v>571.19990608052683</v>
      </c>
      <c r="F64" s="231">
        <v>571.10455887422404</v>
      </c>
      <c r="G64" s="231">
        <v>483.75426307726849</v>
      </c>
      <c r="H64" s="231">
        <v>479.16557414235132</v>
      </c>
      <c r="I64" s="231">
        <v>473.65409935821646</v>
      </c>
      <c r="J64" s="231">
        <v>468.32643322593668</v>
      </c>
      <c r="K64" s="231">
        <v>463.24120779344565</v>
      </c>
      <c r="L64" s="231">
        <v>459.00412194972967</v>
      </c>
      <c r="M64" s="231">
        <v>454.35543362957429</v>
      </c>
      <c r="N64" s="231">
        <v>453.75474085015173</v>
      </c>
      <c r="O64" s="231">
        <v>453.62444899784072</v>
      </c>
      <c r="P64" s="231">
        <v>453.85651782303404</v>
      </c>
      <c r="Q64" s="231">
        <v>454.37063353920769</v>
      </c>
      <c r="R64" s="231">
        <v>455.10617851097965</v>
      </c>
      <c r="S64" s="231">
        <v>456.01678563716894</v>
      </c>
      <c r="T64" s="231">
        <v>457.06657090724894</v>
      </c>
      <c r="U64" s="231">
        <v>458.22747878867057</v>
      </c>
      <c r="V64" s="231">
        <v>459.47738000447549</v>
      </c>
      <c r="W64" s="231">
        <v>460.77169733314554</v>
      </c>
      <c r="X64" s="231">
        <v>462.12990828993424</v>
      </c>
      <c r="Y64" s="231">
        <v>463.53977887017317</v>
      </c>
      <c r="Z64" s="231">
        <v>464.99137648633445</v>
      </c>
      <c r="AA64" s="231">
        <v>466.4766088237082</v>
      </c>
      <c r="AB64" s="231">
        <v>467.98886558230271</v>
      </c>
      <c r="AC64" s="231">
        <v>469.52273751720406</v>
      </c>
      <c r="AD64" s="231">
        <v>471.07379418085861</v>
      </c>
      <c r="AE64" s="231">
        <v>472.63840669720122</v>
      </c>
      <c r="AF64" s="231">
        <v>474.21360541008073</v>
      </c>
      <c r="AG64" s="231">
        <v>475.7969647807123</v>
      </c>
      <c r="AH64" s="231">
        <v>477.38650975390573</v>
      </c>
      <c r="AI64" s="231">
        <v>479.21869891218705</v>
      </c>
      <c r="AJ64" s="231">
        <v>480.84573020990734</v>
      </c>
      <c r="AK64" s="231">
        <v>478.75893450305966</v>
      </c>
      <c r="AL64" s="231">
        <v>481.35182721604463</v>
      </c>
      <c r="AM64" s="231">
        <v>484.11329375538241</v>
      </c>
      <c r="AN64" s="231">
        <v>487.04375356651872</v>
      </c>
      <c r="AO64" s="231">
        <v>490.1437960574861</v>
      </c>
      <c r="AP64" s="231">
        <v>493.4141729610202</v>
      </c>
      <c r="AQ64" s="231">
        <v>496.85579151563559</v>
      </c>
      <c r="AR64" s="231">
        <v>500.46970839284927</v>
      </c>
      <c r="AS64" s="231">
        <v>504.25712430380133</v>
      </c>
    </row>
    <row r="65" spans="1:45">
      <c r="A65" s="231" t="s">
        <v>544</v>
      </c>
      <c r="B65" s="231" t="s">
        <v>527</v>
      </c>
      <c r="C65" s="231">
        <v>153.83481294081307</v>
      </c>
      <c r="D65" s="231">
        <v>146.55751662666995</v>
      </c>
      <c r="E65" s="231">
        <v>182.040969005926</v>
      </c>
      <c r="F65" s="231">
        <v>182.01058192490132</v>
      </c>
      <c r="G65" s="231">
        <v>183.68713148157454</v>
      </c>
      <c r="H65" s="231">
        <v>169.3399646480373</v>
      </c>
      <c r="I65" s="231">
        <v>167.34908756099043</v>
      </c>
      <c r="J65" s="231">
        <v>165.42415314457477</v>
      </c>
      <c r="K65" s="231">
        <v>163.58566939357036</v>
      </c>
      <c r="L65" s="231">
        <v>162.04730054470568</v>
      </c>
      <c r="M65" s="231">
        <v>161.743958498468</v>
      </c>
      <c r="N65" s="231">
        <v>161.5301205628036</v>
      </c>
      <c r="O65" s="231">
        <v>161.48373854909127</v>
      </c>
      <c r="P65" s="231">
        <v>161.56635169213439</v>
      </c>
      <c r="Q65" s="231">
        <v>161.7493694463096</v>
      </c>
      <c r="R65" s="231">
        <v>162.01121281073836</v>
      </c>
      <c r="S65" s="231">
        <v>162.3353757684699</v>
      </c>
      <c r="T65" s="231">
        <v>162.70908413110516</v>
      </c>
      <c r="U65" s="231">
        <v>163.12235053510349</v>
      </c>
      <c r="V65" s="231">
        <v>163.5672972781442</v>
      </c>
      <c r="W65" s="231">
        <v>164.02805551453176</v>
      </c>
      <c r="X65" s="231">
        <v>164.5115589577988</v>
      </c>
      <c r="Y65" s="231">
        <v>165.01345247934583</v>
      </c>
      <c r="Z65" s="231">
        <v>165.53020022176699</v>
      </c>
      <c r="AA65" s="231">
        <v>166.05892143814538</v>
      </c>
      <c r="AB65" s="231">
        <v>166.59726295735467</v>
      </c>
      <c r="AC65" s="231">
        <v>167.14329916649331</v>
      </c>
      <c r="AD65" s="231">
        <v>167.69545289035403</v>
      </c>
      <c r="AE65" s="231">
        <v>168.25243230157821</v>
      </c>
      <c r="AF65" s="231">
        <v>168.81318024555577</v>
      </c>
      <c r="AG65" s="231">
        <v>169.37683326558411</v>
      </c>
      <c r="AH65" s="231">
        <v>169.9426882706004</v>
      </c>
      <c r="AI65" s="231">
        <v>168.51946464335225</v>
      </c>
      <c r="AJ65" s="231">
        <v>169.39880266032085</v>
      </c>
      <c r="AK65" s="231">
        <v>170.36631312162888</v>
      </c>
      <c r="AL65" s="231">
        <v>171.31218478391486</v>
      </c>
      <c r="AM65" s="231">
        <v>172.31824129965864</v>
      </c>
      <c r="AN65" s="231">
        <v>173.38464572785924</v>
      </c>
      <c r="AO65" s="231">
        <v>174.51162142305722</v>
      </c>
      <c r="AP65" s="231">
        <v>175.69944935217677</v>
      </c>
      <c r="AQ65" s="231">
        <v>176.94846569955445</v>
      </c>
      <c r="AR65" s="231">
        <v>178.25905973464751</v>
      </c>
      <c r="AS65" s="231">
        <v>179.63167191901923</v>
      </c>
    </row>
    <row r="66" spans="1:45">
      <c r="A66" s="231" t="s">
        <v>544</v>
      </c>
      <c r="B66" s="231" t="s">
        <v>528</v>
      </c>
      <c r="C66" s="231">
        <v>158.95444469713004</v>
      </c>
      <c r="D66" s="231">
        <v>176.7741673924817</v>
      </c>
      <c r="E66" s="231">
        <v>196.17199632601006</v>
      </c>
      <c r="F66" s="231">
        <v>179.91238829893763</v>
      </c>
      <c r="G66" s="231">
        <v>181.63159383580108</v>
      </c>
      <c r="H66" s="231">
        <v>179.37790723641504</v>
      </c>
      <c r="I66" s="231">
        <v>176.79256357956683</v>
      </c>
      <c r="J66" s="231">
        <v>175.3589236441149</v>
      </c>
      <c r="K66" s="231">
        <v>174.47679821402093</v>
      </c>
      <c r="L66" s="231">
        <v>174.19623797508589</v>
      </c>
      <c r="M66" s="231">
        <v>173.8701539052085</v>
      </c>
      <c r="N66" s="231">
        <v>173.64028420788009</v>
      </c>
      <c r="O66" s="231">
        <v>173.59042486266893</v>
      </c>
      <c r="P66" s="231">
        <v>173.67923164116527</v>
      </c>
      <c r="Q66" s="231">
        <v>173.87597052020129</v>
      </c>
      <c r="R66" s="231">
        <v>174.15744468773696</v>
      </c>
      <c r="S66" s="231">
        <v>174.50591064513273</v>
      </c>
      <c r="T66" s="231">
        <v>174.90763650327457</v>
      </c>
      <c r="U66" s="231">
        <v>175.35188613048842</v>
      </c>
      <c r="V66" s="231">
        <v>175.83019122089368</v>
      </c>
      <c r="W66" s="231">
        <v>176.32549321682296</v>
      </c>
      <c r="X66" s="231">
        <v>176.84524566306555</v>
      </c>
      <c r="Y66" s="231">
        <v>177.38476692027677</v>
      </c>
      <c r="Z66" s="231">
        <v>177.94025604233747</v>
      </c>
      <c r="AA66" s="231">
        <v>178.50861630826688</v>
      </c>
      <c r="AB66" s="231">
        <v>179.08731812604987</v>
      </c>
      <c r="AC66" s="231">
        <v>179.67429151659942</v>
      </c>
      <c r="AD66" s="231">
        <v>180.26784106143703</v>
      </c>
      <c r="AE66" s="231">
        <v>180.86657808290357</v>
      </c>
      <c r="AF66" s="231">
        <v>181.46936616986838</v>
      </c>
      <c r="AG66" s="231">
        <v>182.0752771309408</v>
      </c>
      <c r="AH66" s="231">
        <v>182.68355516323061</v>
      </c>
      <c r="AI66" s="231">
        <v>180.98177833332656</v>
      </c>
      <c r="AJ66" s="231">
        <v>181.9303020198937</v>
      </c>
      <c r="AK66" s="231">
        <v>182.97355640982011</v>
      </c>
      <c r="AL66" s="231">
        <v>183.99360587122516</v>
      </c>
      <c r="AM66" s="231">
        <v>185.07832960056041</v>
      </c>
      <c r="AN66" s="231">
        <v>186.22790521205741</v>
      </c>
      <c r="AO66" s="231">
        <v>187.44257504392925</v>
      </c>
      <c r="AP66" s="231">
        <v>188.72264328293053</v>
      </c>
      <c r="AQ66" s="231">
        <v>190.06847339784463</v>
      </c>
      <c r="AR66" s="231">
        <v>191.48048585457735</v>
      </c>
      <c r="AS66" s="231">
        <v>192.95915608778733</v>
      </c>
    </row>
    <row r="67" spans="1:45">
      <c r="A67" s="231" t="s">
        <v>544</v>
      </c>
      <c r="B67" s="231" t="s">
        <v>529</v>
      </c>
      <c r="C67" s="231">
        <v>101.60718584817525</v>
      </c>
      <c r="D67" s="231">
        <v>112.61009259437662</v>
      </c>
      <c r="E67" s="231">
        <v>144.57349553193151</v>
      </c>
      <c r="F67" s="231">
        <v>144.5493626867443</v>
      </c>
      <c r="G67" s="231">
        <v>145.88084664425318</v>
      </c>
      <c r="H67" s="231">
        <v>143.49370707398916</v>
      </c>
      <c r="I67" s="231">
        <v>141.68370081625477</v>
      </c>
      <c r="J67" s="231">
        <v>140.53476441542369</v>
      </c>
      <c r="K67" s="231">
        <v>139.82781841617302</v>
      </c>
      <c r="L67" s="231">
        <v>132.30325424599451</v>
      </c>
      <c r="M67" s="231">
        <v>132.05559112706578</v>
      </c>
      <c r="N67" s="231">
        <v>131.88100349324191</v>
      </c>
      <c r="O67" s="231">
        <v>131.84313497379114</v>
      </c>
      <c r="P67" s="231">
        <v>131.91058433969451</v>
      </c>
      <c r="Q67" s="231">
        <v>132.06000888660634</v>
      </c>
      <c r="R67" s="231">
        <v>132.27379047445257</v>
      </c>
      <c r="S67" s="231">
        <v>132.53845279261355</v>
      </c>
      <c r="T67" s="231">
        <v>132.8435663758043</v>
      </c>
      <c r="U67" s="231">
        <v>133.18097705735053</v>
      </c>
      <c r="V67" s="231">
        <v>133.54425310004032</v>
      </c>
      <c r="W67" s="231">
        <v>133.9204384106861</v>
      </c>
      <c r="X67" s="231">
        <v>134.31519400839335</v>
      </c>
      <c r="Y67" s="231">
        <v>134.72496415551984</v>
      </c>
      <c r="Z67" s="231">
        <v>135.14686200705319</v>
      </c>
      <c r="AA67" s="231">
        <v>135.57853558187136</v>
      </c>
      <c r="AB67" s="231">
        <v>136.01806363724594</v>
      </c>
      <c r="AC67" s="231">
        <v>136.46387400966412</v>
      </c>
      <c r="AD67" s="231">
        <v>136.914679017</v>
      </c>
      <c r="AE67" s="231">
        <v>137.36942394891355</v>
      </c>
      <c r="AF67" s="231">
        <v>137.82724569324748</v>
      </c>
      <c r="AG67" s="231">
        <v>138.28743928218518</v>
      </c>
      <c r="AH67" s="231">
        <v>138.74943067817503</v>
      </c>
      <c r="AI67" s="231">
        <v>139.28194510288577</v>
      </c>
      <c r="AJ67" s="231">
        <v>138.2051301601573</v>
      </c>
      <c r="AK67" s="231">
        <v>138.9758007106978</v>
      </c>
      <c r="AL67" s="231">
        <v>139.7286620252047</v>
      </c>
      <c r="AM67" s="231">
        <v>140.53045913287704</v>
      </c>
      <c r="AN67" s="231">
        <v>141.38131390332452</v>
      </c>
      <c r="AO67" s="231">
        <v>142.28139754198469</v>
      </c>
      <c r="AP67" s="231">
        <v>143.23092837325254</v>
      </c>
      <c r="AQ67" s="231">
        <v>144.23016986131455</v>
      </c>
      <c r="AR67" s="231">
        <v>145.27942884755424</v>
      </c>
      <c r="AS67" s="231">
        <v>146.37905398515514</v>
      </c>
    </row>
    <row r="68" spans="1:45">
      <c r="A68" s="231" t="s">
        <v>544</v>
      </c>
      <c r="B68" s="231" t="s">
        <v>530</v>
      </c>
      <c r="C68" s="231">
        <v>484.36358003576652</v>
      </c>
      <c r="D68" s="231">
        <v>557.22490580486271</v>
      </c>
      <c r="E68" s="231">
        <v>669.67957896871496</v>
      </c>
      <c r="F68" s="231">
        <v>664.28800366976589</v>
      </c>
      <c r="G68" s="231">
        <v>705.10560981620904</v>
      </c>
      <c r="H68" s="231">
        <v>730.24870101607326</v>
      </c>
      <c r="I68" s="231">
        <v>753.15837339444454</v>
      </c>
      <c r="J68" s="231">
        <v>775.63347278356559</v>
      </c>
      <c r="K68" s="231">
        <v>797.91806503921657</v>
      </c>
      <c r="L68" s="231">
        <v>821.22105252109941</v>
      </c>
      <c r="M68" s="231">
        <v>843.42046925856084</v>
      </c>
      <c r="N68" s="231">
        <v>865.19179375002454</v>
      </c>
      <c r="O68" s="231">
        <v>887.144971028226</v>
      </c>
      <c r="P68" s="231">
        <v>909.36046226496808</v>
      </c>
      <c r="Q68" s="231">
        <v>931.90199814512857</v>
      </c>
      <c r="R68" s="231">
        <v>954.8211732127271</v>
      </c>
      <c r="S68" s="231">
        <v>978.16064046859378</v>
      </c>
      <c r="T68" s="231">
        <v>1001.9563819322022</v>
      </c>
      <c r="U68" s="231">
        <v>1026.2393541633696</v>
      </c>
      <c r="V68" s="231">
        <v>1051.0367015180507</v>
      </c>
      <c r="W68" s="231">
        <v>1076.3096192426665</v>
      </c>
      <c r="X68" s="231">
        <v>1102.1466550923431</v>
      </c>
      <c r="Y68" s="231">
        <v>1128.5688340280767</v>
      </c>
      <c r="Z68" s="231">
        <v>1155.5957676173753</v>
      </c>
      <c r="AA68" s="231">
        <v>1183.2460053106108</v>
      </c>
      <c r="AB68" s="231">
        <v>1211.5373116283308</v>
      </c>
      <c r="AC68" s="231">
        <v>1240.4868866181234</v>
      </c>
      <c r="AD68" s="231">
        <v>1270.1115424910022</v>
      </c>
      <c r="AE68" s="231">
        <v>1300.4278461468659</v>
      </c>
      <c r="AF68" s="231">
        <v>1331.4522349661406</v>
      </c>
      <c r="AG68" s="231">
        <v>1363.2011115243772</v>
      </c>
      <c r="AH68" s="231">
        <v>1395.6909216033969</v>
      </c>
      <c r="AI68" s="231">
        <v>1429.6484201859855</v>
      </c>
      <c r="AJ68" s="231">
        <v>1463.8507968734161</v>
      </c>
      <c r="AK68" s="231">
        <v>1499.0440390246172</v>
      </c>
      <c r="AL68" s="231">
        <v>1534.2730604052183</v>
      </c>
      <c r="AM68" s="231">
        <v>1570.2612215906033</v>
      </c>
      <c r="AN68" s="231">
        <v>1607.0259674065608</v>
      </c>
      <c r="AO68" s="231">
        <v>1644.5850578522052</v>
      </c>
      <c r="AP68" s="231">
        <v>1682.9565848458094</v>
      </c>
      <c r="AQ68" s="231">
        <v>1722.1589877466597</v>
      </c>
      <c r="AR68" s="231">
        <v>1762.2110678967201</v>
      </c>
      <c r="AS68" s="231">
        <v>1803.1320023839062</v>
      </c>
    </row>
    <row r="69" spans="1:45">
      <c r="A69" s="231" t="s">
        <v>544</v>
      </c>
      <c r="B69" s="231" t="s">
        <v>531</v>
      </c>
      <c r="C69" s="231">
        <v>172.97521335322995</v>
      </c>
      <c r="D69" s="231">
        <v>208.58582881899906</v>
      </c>
      <c r="E69" s="231">
        <v>285.87404321616748</v>
      </c>
      <c r="F69" s="231">
        <v>251.17869218516023</v>
      </c>
      <c r="G69" s="231">
        <v>270.38059222718675</v>
      </c>
      <c r="H69" s="231">
        <v>283.54577740892273</v>
      </c>
      <c r="I69" s="231">
        <v>295.75618672546409</v>
      </c>
      <c r="J69" s="231">
        <v>307.72218782523754</v>
      </c>
      <c r="K69" s="231">
        <v>319.55492835163972</v>
      </c>
      <c r="L69" s="231">
        <v>331.75407003270442</v>
      </c>
      <c r="M69" s="231">
        <v>343.47428247212605</v>
      </c>
      <c r="N69" s="231">
        <v>354.98941245810869</v>
      </c>
      <c r="O69" s="231">
        <v>366.55373561426586</v>
      </c>
      <c r="P69" s="231">
        <v>378.20684854441913</v>
      </c>
      <c r="Q69" s="231">
        <v>389.98086099551784</v>
      </c>
      <c r="R69" s="231">
        <v>401.90232701877449</v>
      </c>
      <c r="S69" s="231">
        <v>413.9936149536282</v>
      </c>
      <c r="T69" s="231">
        <v>426.27390011258763</v>
      </c>
      <c r="U69" s="231">
        <v>438.75989775059332</v>
      </c>
      <c r="V69" s="231">
        <v>451.46641337766886</v>
      </c>
      <c r="W69" s="231">
        <v>464.37956091157542</v>
      </c>
      <c r="X69" s="231">
        <v>477.53998353051276</v>
      </c>
      <c r="Y69" s="231">
        <v>490.95925968280136</v>
      </c>
      <c r="Z69" s="231">
        <v>504.6481910768394</v>
      </c>
      <c r="AA69" s="231">
        <v>518.61697409131637</v>
      </c>
      <c r="AB69" s="231">
        <v>532.8753373102046</v>
      </c>
      <c r="AC69" s="231">
        <v>547.43265274170801</v>
      </c>
      <c r="AD69" s="231">
        <v>562.29802641533672</v>
      </c>
      <c r="AE69" s="231">
        <v>577.48037269434599</v>
      </c>
      <c r="AF69" s="231">
        <v>592.98847564016717</v>
      </c>
      <c r="AG69" s="231">
        <v>608.83104001946185</v>
      </c>
      <c r="AH69" s="231">
        <v>625.01673398159869</v>
      </c>
      <c r="AI69" s="231">
        <v>641.87308597957337</v>
      </c>
      <c r="AJ69" s="231">
        <v>658.85318405314604</v>
      </c>
      <c r="AK69" s="231">
        <v>676.2929026560189</v>
      </c>
      <c r="AL69" s="231">
        <v>693.762007300645</v>
      </c>
      <c r="AM69" s="231">
        <v>711.58704073139404</v>
      </c>
      <c r="AN69" s="231">
        <v>729.77681067161041</v>
      </c>
      <c r="AO69" s="231">
        <v>748.34025442387599</v>
      </c>
      <c r="AP69" s="231">
        <v>767.28644878795092</v>
      </c>
      <c r="AQ69" s="231">
        <v>786.62461920632632</v>
      </c>
      <c r="AR69" s="231">
        <v>806.36414827483293</v>
      </c>
      <c r="AS69" s="231">
        <v>826.51458373325238</v>
      </c>
    </row>
    <row r="70" spans="1:45">
      <c r="A70" s="231" t="s">
        <v>544</v>
      </c>
      <c r="B70" s="231" t="s">
        <v>532</v>
      </c>
      <c r="C70" s="231">
        <v>336.05772403559291</v>
      </c>
      <c r="D70" s="231">
        <v>329.26594709161759</v>
      </c>
      <c r="E70" s="231">
        <v>386.35230728000869</v>
      </c>
      <c r="F70" s="231">
        <v>386.28781564974815</v>
      </c>
      <c r="G70" s="231">
        <v>358.90957715913487</v>
      </c>
      <c r="H70" s="231">
        <v>357.54855990314957</v>
      </c>
      <c r="I70" s="231">
        <v>355.44587311173217</v>
      </c>
      <c r="J70" s="231">
        <v>353.43446183420986</v>
      </c>
      <c r="K70" s="231">
        <v>351.56800850572643</v>
      </c>
      <c r="L70" s="231">
        <v>350.31682785205822</v>
      </c>
      <c r="M70" s="231">
        <v>348.72793778388433</v>
      </c>
      <c r="N70" s="231">
        <v>347.08558939377644</v>
      </c>
      <c r="O70" s="231">
        <v>345.61834165423181</v>
      </c>
      <c r="P70" s="231">
        <v>344.33202003853899</v>
      </c>
      <c r="Q70" s="231">
        <v>343.22823889262065</v>
      </c>
      <c r="R70" s="231">
        <v>342.30605931452726</v>
      </c>
      <c r="S70" s="231">
        <v>341.56303269715625</v>
      </c>
      <c r="T70" s="231">
        <v>340.99586620941108</v>
      </c>
      <c r="U70" s="231">
        <v>340.60085063426436</v>
      </c>
      <c r="V70" s="231">
        <v>340.37413608254877</v>
      </c>
      <c r="W70" s="231">
        <v>340.2919761309858</v>
      </c>
      <c r="X70" s="231">
        <v>340.3725670743745</v>
      </c>
      <c r="Y70" s="231">
        <v>340.61248221809421</v>
      </c>
      <c r="Z70" s="231">
        <v>341.00851873210047</v>
      </c>
      <c r="AA70" s="231">
        <v>341.55772895066036</v>
      </c>
      <c r="AB70" s="231">
        <v>342.25743591895861</v>
      </c>
      <c r="AC70" s="231">
        <v>343.10523839466003</v>
      </c>
      <c r="AD70" s="231">
        <v>344.09900888699718</v>
      </c>
      <c r="AE70" s="231">
        <v>345.23688720906534</v>
      </c>
      <c r="AF70" s="231">
        <v>346.51727125765058</v>
      </c>
      <c r="AG70" s="231">
        <v>347.93880620659871</v>
      </c>
      <c r="AH70" s="231">
        <v>349.50037293056653</v>
      </c>
      <c r="AI70" s="231">
        <v>351.37562781762733</v>
      </c>
      <c r="AJ70" s="231">
        <v>353.25560725507614</v>
      </c>
      <c r="AK70" s="231">
        <v>355.31985501506267</v>
      </c>
      <c r="AL70" s="231">
        <v>357.33936563516482</v>
      </c>
      <c r="AM70" s="231">
        <v>359.48479829368983</v>
      </c>
      <c r="AN70" s="231">
        <v>361.75652090519975</v>
      </c>
      <c r="AO70" s="231">
        <v>364.15502676357772</v>
      </c>
      <c r="AP70" s="231">
        <v>366.68092901613437</v>
      </c>
      <c r="AQ70" s="231">
        <v>369.33495573222564</v>
      </c>
      <c r="AR70" s="231">
        <v>372.11794551399635</v>
      </c>
      <c r="AS70" s="231">
        <v>375.0308436011556</v>
      </c>
    </row>
    <row r="71" spans="1:45">
      <c r="A71" s="231" t="s">
        <v>544</v>
      </c>
      <c r="B71" s="231" t="s">
        <v>533</v>
      </c>
      <c r="C71" s="231">
        <v>21.264186206478247</v>
      </c>
      <c r="D71" s="231">
        <v>22.093915691654768</v>
      </c>
      <c r="E71" s="231">
        <v>36.340068658938975</v>
      </c>
      <c r="F71" s="231">
        <v>32.3685488936787</v>
      </c>
      <c r="G71" s="231">
        <v>35.592465207225601</v>
      </c>
      <c r="H71" s="231">
        <v>38.016590056036634</v>
      </c>
      <c r="I71" s="231">
        <v>40.295742133268782</v>
      </c>
      <c r="J71" s="231">
        <v>42.527469255562849</v>
      </c>
      <c r="K71" s="231">
        <v>44.729846149912319</v>
      </c>
      <c r="L71" s="231">
        <v>46.975726325235513</v>
      </c>
      <c r="M71" s="231">
        <v>49.147626859847144</v>
      </c>
      <c r="N71" s="231">
        <v>51.284504365852598</v>
      </c>
      <c r="O71" s="231">
        <v>53.423829240399073</v>
      </c>
      <c r="P71" s="231">
        <v>55.572528558672566</v>
      </c>
      <c r="Q71" s="231">
        <v>57.736333723117021</v>
      </c>
      <c r="R71" s="231">
        <v>59.920067902474706</v>
      </c>
      <c r="S71" s="231">
        <v>62.127854807570145</v>
      </c>
      <c r="T71" s="231">
        <v>64.363273295719381</v>
      </c>
      <c r="U71" s="231">
        <v>66.629473857007241</v>
      </c>
      <c r="V71" s="231">
        <v>68.929267741600597</v>
      </c>
      <c r="W71" s="231">
        <v>71.261021956511513</v>
      </c>
      <c r="X71" s="231">
        <v>73.631398456182367</v>
      </c>
      <c r="Y71" s="231">
        <v>76.042611000653508</v>
      </c>
      <c r="Z71" s="231">
        <v>78.496725060608654</v>
      </c>
      <c r="AA71" s="231">
        <v>80.995687580950872</v>
      </c>
      <c r="AB71" s="231">
        <v>83.541351213303727</v>
      </c>
      <c r="AC71" s="231">
        <v>86.135494189596344</v>
      </c>
      <c r="AD71" s="231">
        <v>88.779836732163275</v>
      </c>
      <c r="AE71" s="231">
        <v>91.476054691700057</v>
      </c>
      <c r="AF71" s="231">
        <v>94.225790951914774</v>
      </c>
      <c r="AG71" s="231">
        <v>97.030665024540554</v>
      </c>
      <c r="AH71" s="231">
        <v>99.892281170450559</v>
      </c>
      <c r="AI71" s="231">
        <v>102.86333436175717</v>
      </c>
      <c r="AJ71" s="231">
        <v>105.85653042314833</v>
      </c>
      <c r="AK71" s="231">
        <v>108.92585343812895</v>
      </c>
      <c r="AL71" s="231">
        <v>112.00211720153659</v>
      </c>
      <c r="AM71" s="231">
        <v>115.1379488852168</v>
      </c>
      <c r="AN71" s="231">
        <v>118.33492336436042</v>
      </c>
      <c r="AO71" s="231">
        <v>121.59463428241095</v>
      </c>
      <c r="AP71" s="231">
        <v>124.9186960423862</v>
      </c>
      <c r="AQ71" s="231">
        <v>128.30874563709739</v>
      </c>
      <c r="AR71" s="231">
        <v>131.76644434497484</v>
      </c>
      <c r="AS71" s="231">
        <v>135.29347931398581</v>
      </c>
    </row>
    <row r="72" spans="1:45">
      <c r="A72" s="231" t="s">
        <v>544</v>
      </c>
      <c r="B72" s="231" t="s">
        <v>534</v>
      </c>
      <c r="C72" s="231">
        <v>30.386158406513569</v>
      </c>
      <c r="D72" s="231">
        <v>30.08507485566362</v>
      </c>
      <c r="E72" s="231">
        <v>29.523022412551487</v>
      </c>
      <c r="F72" s="231">
        <v>29.518094299506153</v>
      </c>
      <c r="G72" s="231">
        <v>29.789993589032594</v>
      </c>
      <c r="H72" s="231">
        <v>29.302521284544898</v>
      </c>
      <c r="I72" s="231">
        <v>28.932904052027002</v>
      </c>
      <c r="J72" s="231">
        <v>28.698282380969456</v>
      </c>
      <c r="K72" s="231">
        <v>28.553918557548371</v>
      </c>
      <c r="L72" s="231">
        <v>28.508003603267689</v>
      </c>
      <c r="M72" s="231">
        <v>28.454638467791202</v>
      </c>
      <c r="N72" s="231">
        <v>28.417019250316155</v>
      </c>
      <c r="O72" s="231">
        <v>28.408859542566674</v>
      </c>
      <c r="P72" s="231">
        <v>28.423393174238615</v>
      </c>
      <c r="Q72" s="231">
        <v>28.455590383189037</v>
      </c>
      <c r="R72" s="231">
        <v>28.501654906026104</v>
      </c>
      <c r="S72" s="231">
        <v>28.558682938804147</v>
      </c>
      <c r="T72" s="231">
        <v>28.624427195652398</v>
      </c>
      <c r="U72" s="231">
        <v>28.697130659978502</v>
      </c>
      <c r="V72" s="231">
        <v>28.77540745515639</v>
      </c>
      <c r="W72" s="231">
        <v>28.856465870933871</v>
      </c>
      <c r="X72" s="231">
        <v>28.941525713686676</v>
      </c>
      <c r="Y72" s="231">
        <v>29.029820811924196</v>
      </c>
      <c r="Z72" s="231">
        <v>29.120729123592483</v>
      </c>
      <c r="AA72" s="231">
        <v>29.213743856272227</v>
      </c>
      <c r="AB72" s="231">
        <v>29.308451030768925</v>
      </c>
      <c r="AC72" s="231">
        <v>29.404511885626206</v>
      </c>
      <c r="AD72" s="231">
        <v>29.501648957928357</v>
      </c>
      <c r="AE72" s="231">
        <v>29.59963498428456</v>
      </c>
      <c r="AF72" s="231">
        <v>29.698283985864361</v>
      </c>
      <c r="AG72" s="231">
        <v>29.797444059941171</v>
      </c>
      <c r="AH72" s="231">
        <v>29.89699151594758</v>
      </c>
      <c r="AI72" s="231">
        <v>30.011734900189815</v>
      </c>
      <c r="AJ72" s="231">
        <v>30.113629989201019</v>
      </c>
      <c r="AK72" s="231">
        <v>30.219358612773341</v>
      </c>
      <c r="AL72" s="231">
        <v>30.309058714953323</v>
      </c>
      <c r="AM72" s="231">
        <v>30.398882903542429</v>
      </c>
      <c r="AN72" s="231">
        <v>30.488835023264464</v>
      </c>
      <c r="AO72" s="231">
        <v>30.578921259650112</v>
      </c>
      <c r="AP72" s="231">
        <v>30.66914956400684</v>
      </c>
      <c r="AQ72" s="231">
        <v>30.759529187658327</v>
      </c>
      <c r="AR72" s="231">
        <v>30.850070304972888</v>
      </c>
      <c r="AS72" s="231">
        <v>30.94078370875285</v>
      </c>
    </row>
    <row r="73" spans="1:45">
      <c r="A73" s="231" t="s">
        <v>544</v>
      </c>
      <c r="B73" s="231" t="s">
        <v>535</v>
      </c>
      <c r="C73" s="231">
        <v>9.1345823386175908</v>
      </c>
      <c r="D73" s="231">
        <v>8.6433079623827798</v>
      </c>
      <c r="E73" s="231">
        <v>10.997555276685672</v>
      </c>
      <c r="F73" s="231">
        <v>10.083620820558535</v>
      </c>
      <c r="G73" s="231">
        <v>10.827879400761768</v>
      </c>
      <c r="H73" s="231">
        <v>11.330568877541463</v>
      </c>
      <c r="I73" s="231">
        <v>11.795707361487089</v>
      </c>
      <c r="J73" s="231">
        <v>12.251599520358903</v>
      </c>
      <c r="K73" s="231">
        <v>12.702574216744415</v>
      </c>
      <c r="L73" s="231">
        <v>13.168390000523086</v>
      </c>
      <c r="M73" s="231">
        <v>13.615414372586873</v>
      </c>
      <c r="N73" s="231">
        <v>14.054510790041379</v>
      </c>
      <c r="O73" s="231">
        <v>14.495720247511974</v>
      </c>
      <c r="P73" s="231">
        <v>14.940567590834489</v>
      </c>
      <c r="Q73" s="231">
        <v>15.390285300449168</v>
      </c>
      <c r="R73" s="231">
        <v>15.845889648745235</v>
      </c>
      <c r="S73" s="231">
        <v>16.308234554130593</v>
      </c>
      <c r="T73" s="231">
        <v>16.778050485384313</v>
      </c>
      <c r="U73" s="231">
        <v>17.255973104739486</v>
      </c>
      <c r="V73" s="231">
        <v>17.742564713808992</v>
      </c>
      <c r="W73" s="231">
        <v>18.237262298448137</v>
      </c>
      <c r="X73" s="231">
        <v>18.741646919504252</v>
      </c>
      <c r="Y73" s="231">
        <v>19.256157775581798</v>
      </c>
      <c r="Z73" s="231">
        <v>19.781204593824093</v>
      </c>
      <c r="AA73" s="231">
        <v>20.31717423875596</v>
      </c>
      <c r="AB73" s="231">
        <v>20.864436002584352</v>
      </c>
      <c r="AC73" s="231">
        <v>21.423345873389874</v>
      </c>
      <c r="AD73" s="231">
        <v>21.994250004059161</v>
      </c>
      <c r="AE73" s="231">
        <v>22.577487551384994</v>
      </c>
      <c r="AF73" s="231">
        <v>23.173393015412255</v>
      </c>
      <c r="AG73" s="231">
        <v>23.782298179845327</v>
      </c>
      <c r="AH73" s="231">
        <v>24.404533732282204</v>
      </c>
      <c r="AI73" s="231">
        <v>25.052876052996844</v>
      </c>
      <c r="AJ73" s="231">
        <v>25.70596621602439</v>
      </c>
      <c r="AK73" s="231">
        <v>26.376908070871114</v>
      </c>
      <c r="AL73" s="231">
        <v>27.048917668604009</v>
      </c>
      <c r="AM73" s="231">
        <v>27.734729715477453</v>
      </c>
      <c r="AN73" s="231">
        <v>28.434682184078387</v>
      </c>
      <c r="AO73" s="231">
        <v>29.149118175498689</v>
      </c>
      <c r="AP73" s="231">
        <v>29.878386292171292</v>
      </c>
      <c r="AQ73" s="231">
        <v>30.622840981887727</v>
      </c>
      <c r="AR73" s="231">
        <v>31.38284285818818</v>
      </c>
      <c r="AS73" s="231">
        <v>32.158759001471466</v>
      </c>
    </row>
    <row r="74" spans="1:45">
      <c r="A74" s="231" t="s">
        <v>544</v>
      </c>
      <c r="B74" s="231" t="s">
        <v>536</v>
      </c>
      <c r="C74" s="231">
        <v>230.79650479222468</v>
      </c>
      <c r="D74" s="231">
        <v>225.0528382758304</v>
      </c>
      <c r="E74" s="231">
        <v>246.60174791353177</v>
      </c>
      <c r="F74" s="231">
        <v>281.69932843584945</v>
      </c>
      <c r="G74" s="231">
        <v>309.04282460900419</v>
      </c>
      <c r="H74" s="231">
        <v>329.44666031673967</v>
      </c>
      <c r="I74" s="231">
        <v>348.60970874661876</v>
      </c>
      <c r="J74" s="231">
        <v>367.3751961405577</v>
      </c>
      <c r="K74" s="231">
        <v>385.89685122152048</v>
      </c>
      <c r="L74" s="231">
        <v>404.80064697485915</v>
      </c>
      <c r="M74" s="231">
        <v>423.07228661913757</v>
      </c>
      <c r="N74" s="231">
        <v>441.04731182940094</v>
      </c>
      <c r="O74" s="231">
        <v>459.04734329137261</v>
      </c>
      <c r="P74" s="231">
        <v>477.13092871681175</v>
      </c>
      <c r="Q74" s="231">
        <v>495.34642993147554</v>
      </c>
      <c r="R74" s="231">
        <v>513.73448767582374</v>
      </c>
      <c r="S74" s="231">
        <v>532.32980785430084</v>
      </c>
      <c r="T74" s="231">
        <v>551.1624816244605</v>
      </c>
      <c r="U74" s="231">
        <v>570.25897817769987</v>
      </c>
      <c r="V74" s="231">
        <v>589.64290305731993</v>
      </c>
      <c r="W74" s="231">
        <v>609.29989550729363</v>
      </c>
      <c r="X74" s="231">
        <v>629.28657691707997</v>
      </c>
      <c r="Y74" s="231">
        <v>649.62152595216503</v>
      </c>
      <c r="Z74" s="231">
        <v>670.32207663912368</v>
      </c>
      <c r="AA74" s="231">
        <v>691.40457008412716</v>
      </c>
      <c r="AB74" s="231">
        <v>712.88455916572843</v>
      </c>
      <c r="AC74" s="231">
        <v>734.77697621410334</v>
      </c>
      <c r="AD74" s="231">
        <v>757.09627131581044</v>
      </c>
      <c r="AE74" s="231">
        <v>779.85652713453715</v>
      </c>
      <c r="AF74" s="231">
        <v>803.07155483360475</v>
      </c>
      <c r="AG74" s="231">
        <v>826.75497470177572</v>
      </c>
      <c r="AH74" s="231">
        <v>850.92028433333485</v>
      </c>
      <c r="AI74" s="231">
        <v>876.01609198430617</v>
      </c>
      <c r="AJ74" s="231">
        <v>901.29870438103364</v>
      </c>
      <c r="AK74" s="231">
        <v>927.22774530576237</v>
      </c>
      <c r="AL74" s="231">
        <v>953.21418661562529</v>
      </c>
      <c r="AM74" s="231">
        <v>979.7059900981186</v>
      </c>
      <c r="AN74" s="231">
        <v>1006.7164427296514</v>
      </c>
      <c r="AO74" s="231">
        <v>1034.2589928528</v>
      </c>
      <c r="AP74" s="231">
        <v>1062.3472668272134</v>
      </c>
      <c r="AQ74" s="231">
        <v>1090.9950843370502</v>
      </c>
      <c r="AR74" s="231">
        <v>1120.2164725789232</v>
      </c>
      <c r="AS74" s="231">
        <v>1150.0256795185996</v>
      </c>
    </row>
    <row r="75" spans="1:45">
      <c r="A75" s="231" t="s">
        <v>544</v>
      </c>
      <c r="B75" s="231" t="s">
        <v>537</v>
      </c>
      <c r="C75" s="231">
        <v>43.002380645841342</v>
      </c>
      <c r="D75" s="231">
        <v>51.260767923984304</v>
      </c>
      <c r="E75" s="231">
        <v>61.257419997274233</v>
      </c>
      <c r="F75" s="231">
        <v>62.1463821899357</v>
      </c>
      <c r="G75" s="231">
        <v>69.843440390691242</v>
      </c>
      <c r="H75" s="231">
        <v>75.960963625090571</v>
      </c>
      <c r="I75" s="231">
        <v>81.756030833275332</v>
      </c>
      <c r="J75" s="231">
        <v>87.428007672969244</v>
      </c>
      <c r="K75" s="231">
        <v>93.019141976851984</v>
      </c>
      <c r="L75" s="231">
        <v>98.686332122579458</v>
      </c>
      <c r="M75" s="231">
        <v>104.18682349394591</v>
      </c>
      <c r="N75" s="231">
        <v>109.60278619327002</v>
      </c>
      <c r="O75" s="231">
        <v>115.01562016234148</v>
      </c>
      <c r="P75" s="231">
        <v>120.44229435231128</v>
      </c>
      <c r="Q75" s="231">
        <v>125.89701774784344</v>
      </c>
      <c r="R75" s="231">
        <v>131.39186882505396</v>
      </c>
      <c r="S75" s="231">
        <v>136.93726121534752</v>
      </c>
      <c r="T75" s="231">
        <v>142.54229419986464</v>
      </c>
      <c r="U75" s="231">
        <v>148.21502066754047</v>
      </c>
      <c r="V75" s="231">
        <v>153.96265486094541</v>
      </c>
      <c r="W75" s="231">
        <v>159.78237616766268</v>
      </c>
      <c r="X75" s="231">
        <v>165.68984005702404</v>
      </c>
      <c r="Y75" s="231">
        <v>171.69074831909316</v>
      </c>
      <c r="Z75" s="231">
        <v>177.79042110701232</v>
      </c>
      <c r="AA75" s="231">
        <v>183.99386951697528</v>
      </c>
      <c r="AB75" s="231">
        <v>190.30585520430552</v>
      </c>
      <c r="AC75" s="231">
        <v>196.73093968440762</v>
      </c>
      <c r="AD75" s="231">
        <v>203.27352536291426</v>
      </c>
      <c r="AE75" s="231">
        <v>209.93788988866612</v>
      </c>
      <c r="AF75" s="231">
        <v>216.72821508306063</v>
      </c>
      <c r="AG75" s="231">
        <v>223.64861143975406</v>
      </c>
      <c r="AH75" s="231">
        <v>230.70313898910126</v>
      </c>
      <c r="AI75" s="231">
        <v>238.01406255194928</v>
      </c>
      <c r="AJ75" s="231">
        <v>245.37996126900842</v>
      </c>
      <c r="AK75" s="231">
        <v>252.92600458004597</v>
      </c>
      <c r="AL75" s="231">
        <v>260.49171693777237</v>
      </c>
      <c r="AM75" s="231">
        <v>268.19935210199691</v>
      </c>
      <c r="AN75" s="231">
        <v>276.05281840870174</v>
      </c>
      <c r="AO75" s="231">
        <v>284.0560643910232</v>
      </c>
      <c r="AP75" s="231">
        <v>292.21308403694957</v>
      </c>
      <c r="AQ75" s="231">
        <v>300.52792161391983</v>
      </c>
      <c r="AR75" s="231">
        <v>309.00467612962939</v>
      </c>
      <c r="AS75" s="231">
        <v>317.6475054876928</v>
      </c>
    </row>
    <row r="76" spans="1:45">
      <c r="A76" s="231" t="s">
        <v>544</v>
      </c>
      <c r="B76" s="231" t="s">
        <v>538</v>
      </c>
      <c r="C76" s="231">
        <v>37.5338866011218</v>
      </c>
      <c r="D76" s="231">
        <v>49.501397250657888</v>
      </c>
      <c r="E76" s="231">
        <v>51.637473504713746</v>
      </c>
      <c r="F76" s="231">
        <v>55.325853176727904</v>
      </c>
      <c r="G76" s="231">
        <v>62.467932330308876</v>
      </c>
      <c r="H76" s="231">
        <v>68.195377203070436</v>
      </c>
      <c r="I76" s="231">
        <v>73.627274599199069</v>
      </c>
      <c r="J76" s="231">
        <v>78.943431803904602</v>
      </c>
      <c r="K76" s="231">
        <v>84.182910497533385</v>
      </c>
      <c r="L76" s="231">
        <v>89.488662083890546</v>
      </c>
      <c r="M76" s="231">
        <v>94.641269013241669</v>
      </c>
      <c r="N76" s="231">
        <v>99.715301077823895</v>
      </c>
      <c r="O76" s="231">
        <v>104.78504294805732</v>
      </c>
      <c r="P76" s="231">
        <v>109.86630664621133</v>
      </c>
      <c r="Q76" s="231">
        <v>114.97235786795085</v>
      </c>
      <c r="R76" s="231">
        <v>120.11449127340379</v>
      </c>
      <c r="S76" s="231">
        <v>125.30245750661908</v>
      </c>
      <c r="T76" s="231">
        <v>130.5447855395135</v>
      </c>
      <c r="U76" s="231">
        <v>135.84902973995733</v>
      </c>
      <c r="V76" s="231">
        <v>141.22196185871078</v>
      </c>
      <c r="W76" s="231">
        <v>146.66113133908541</v>
      </c>
      <c r="X76" s="231">
        <v>152.18102621926261</v>
      </c>
      <c r="Y76" s="231">
        <v>157.78700156104222</v>
      </c>
      <c r="Z76" s="231">
        <v>163.48405403969574</v>
      </c>
      <c r="AA76" s="231">
        <v>169.27688952564682</v>
      </c>
      <c r="AB76" s="231">
        <v>175.16997867440233</v>
      </c>
      <c r="AC76" s="231">
        <v>181.16760295923035</v>
      </c>
      <c r="AD76" s="231">
        <v>187.27389302913383</v>
      </c>
      <c r="AE76" s="231">
        <v>193.49286086201599</v>
      </c>
      <c r="AF76" s="231">
        <v>199.82842687109496</v>
      </c>
      <c r="AG76" s="231">
        <v>206.28444288421596</v>
      </c>
      <c r="AH76" s="231">
        <v>212.86471173197612</v>
      </c>
      <c r="AI76" s="231">
        <v>219.68213473764169</v>
      </c>
      <c r="AJ76" s="231">
        <v>226.55089514544593</v>
      </c>
      <c r="AK76" s="231">
        <v>233.58656270226342</v>
      </c>
      <c r="AL76" s="231">
        <v>240.64096008503199</v>
      </c>
      <c r="AM76" s="231">
        <v>247.82700166917485</v>
      </c>
      <c r="AN76" s="231">
        <v>255.14833692283784</v>
      </c>
      <c r="AO76" s="231">
        <v>262.6086518999864</v>
      </c>
      <c r="AP76" s="231">
        <v>270.21167419688186</v>
      </c>
      <c r="AQ76" s="231">
        <v>277.9611774991144</v>
      </c>
      <c r="AR76" s="231">
        <v>285.86098578449048</v>
      </c>
      <c r="AS76" s="231">
        <v>293.91497723690816</v>
      </c>
    </row>
    <row r="77" spans="1:45">
      <c r="A77" s="231" t="s">
        <v>546</v>
      </c>
      <c r="B77" s="231" t="s">
        <v>514</v>
      </c>
      <c r="C77" s="231">
        <v>209.55455270768795</v>
      </c>
      <c r="D77" s="231">
        <v>200.23802732885224</v>
      </c>
      <c r="E77" s="231">
        <v>142.00496739002207</v>
      </c>
      <c r="F77" s="231">
        <v>140.10336275383497</v>
      </c>
      <c r="G77" s="231">
        <v>139.27796305215975</v>
      </c>
      <c r="H77" s="231">
        <v>138.80448979788844</v>
      </c>
      <c r="I77" s="231">
        <v>138.55441960941181</v>
      </c>
      <c r="J77" s="231">
        <v>138.45305146084166</v>
      </c>
      <c r="K77" s="231">
        <v>138.45487524535048</v>
      </c>
      <c r="L77" s="231">
        <v>138.53102064789886</v>
      </c>
      <c r="M77" s="231">
        <v>138.66250361019564</v>
      </c>
      <c r="N77" s="231">
        <v>138.83642555667001</v>
      </c>
      <c r="O77" s="231">
        <v>139.01357381765209</v>
      </c>
      <c r="P77" s="231">
        <v>139.22541662196258</v>
      </c>
      <c r="Q77" s="231">
        <v>139.46566909437942</v>
      </c>
      <c r="R77" s="231">
        <v>139.72950453701117</v>
      </c>
      <c r="S77" s="231">
        <v>140.01314591708572</v>
      </c>
      <c r="T77" s="231">
        <v>140.31358776979337</v>
      </c>
      <c r="U77" s="231">
        <v>140.62840321512434</v>
      </c>
      <c r="V77" s="231">
        <v>140.95560753583749</v>
      </c>
      <c r="W77" s="231">
        <v>141.29355998034231</v>
      </c>
      <c r="X77" s="231">
        <v>141.64089181424816</v>
      </c>
      <c r="Y77" s="231">
        <v>141.99645267622066</v>
      </c>
      <c r="Z77" s="231">
        <v>142.35926989215008</v>
      </c>
      <c r="AA77" s="231">
        <v>142.72851710129027</v>
      </c>
      <c r="AB77" s="231">
        <v>143.10348967505726</v>
      </c>
      <c r="AC77" s="231">
        <v>143.48358516594007</v>
      </c>
      <c r="AD77" s="231">
        <v>143.8682875381169</v>
      </c>
      <c r="AE77" s="231">
        <v>144.26780147092461</v>
      </c>
      <c r="AF77" s="231">
        <v>144.66458992060427</v>
      </c>
      <c r="AG77" s="231">
        <v>145.04345392168702</v>
      </c>
      <c r="AH77" s="231">
        <v>145.42551292209043</v>
      </c>
      <c r="AI77" s="231">
        <v>145.81059708006472</v>
      </c>
      <c r="AJ77" s="231">
        <v>146.19856025730519</v>
      </c>
      <c r="AK77" s="231">
        <v>146.58927697504646</v>
      </c>
      <c r="AL77" s="231">
        <v>146.98263975520086</v>
      </c>
      <c r="AM77" s="231">
        <v>147.37855679135799</v>
      </c>
      <c r="AN77" s="231">
        <v>147.77694990484488</v>
      </c>
      <c r="AO77" s="231">
        <v>148.17775274882763</v>
      </c>
      <c r="AP77" s="231">
        <v>148.58090922940778</v>
      </c>
      <c r="AQ77" s="231">
        <v>148.98637211730639</v>
      </c>
      <c r="AR77" s="231">
        <v>149.39410182743737</v>
      </c>
      <c r="AS77" s="231">
        <v>149.80406534667125</v>
      </c>
    </row>
    <row r="78" spans="1:45">
      <c r="A78" s="231" t="s">
        <v>546</v>
      </c>
      <c r="B78" s="231" t="s">
        <v>515</v>
      </c>
      <c r="C78" s="231">
        <v>87.383010585784547</v>
      </c>
      <c r="D78" s="231">
        <v>90.216593550316944</v>
      </c>
      <c r="E78" s="231">
        <v>77.40301806802735</v>
      </c>
      <c r="F78" s="231">
        <v>76.366505467670407</v>
      </c>
      <c r="G78" s="231">
        <v>75.916602698800077</v>
      </c>
      <c r="H78" s="231">
        <v>75.658525396796733</v>
      </c>
      <c r="I78" s="231">
        <v>75.522218986727509</v>
      </c>
      <c r="J78" s="231">
        <v>75.466965985515614</v>
      </c>
      <c r="K78" s="231">
        <v>75.467960080496098</v>
      </c>
      <c r="L78" s="231">
        <v>75.509464853727451</v>
      </c>
      <c r="M78" s="231">
        <v>75.581132615027272</v>
      </c>
      <c r="N78" s="231">
        <v>75.675932704156594</v>
      </c>
      <c r="O78" s="231">
        <v>75.772491368952146</v>
      </c>
      <c r="P78" s="231">
        <v>75.887961078998202</v>
      </c>
      <c r="Q78" s="231">
        <v>76.018916120960185</v>
      </c>
      <c r="R78" s="231">
        <v>76.162725594025446</v>
      </c>
      <c r="S78" s="231">
        <v>76.317330741086622</v>
      </c>
      <c r="T78" s="231">
        <v>76.481093365598554</v>
      </c>
      <c r="U78" s="231">
        <v>76.652690641742581</v>
      </c>
      <c r="V78" s="231">
        <v>76.831040754513879</v>
      </c>
      <c r="W78" s="231">
        <v>77.015249375162313</v>
      </c>
      <c r="X78" s="231">
        <v>77.204570444062497</v>
      </c>
      <c r="Y78" s="231">
        <v>77.398376930760605</v>
      </c>
      <c r="Z78" s="231">
        <v>77.596138657241951</v>
      </c>
      <c r="AA78" s="231">
        <v>77.797405196898609</v>
      </c>
      <c r="AB78" s="231">
        <v>78.001792475989959</v>
      </c>
      <c r="AC78" s="231">
        <v>78.20897211687938</v>
      </c>
      <c r="AD78" s="231">
        <v>78.418662842575131</v>
      </c>
      <c r="AE78" s="231">
        <v>78.636426944267512</v>
      </c>
      <c r="AF78" s="231">
        <v>78.852705459760458</v>
      </c>
      <c r="AG78" s="231">
        <v>79.059213849291581</v>
      </c>
      <c r="AH78" s="231">
        <v>79.267463745438221</v>
      </c>
      <c r="AI78" s="231">
        <v>79.477362572114686</v>
      </c>
      <c r="AJ78" s="231">
        <v>79.688830673333968</v>
      </c>
      <c r="AK78" s="231">
        <v>79.901799654058024</v>
      </c>
      <c r="AL78" s="231">
        <v>80.116210930925234</v>
      </c>
      <c r="AM78" s="231">
        <v>80.33201446277593</v>
      </c>
      <c r="AN78" s="231">
        <v>80.549167636556888</v>
      </c>
      <c r="AO78" s="231">
        <v>80.767634288426208</v>
      </c>
      <c r="AP78" s="231">
        <v>80.987383843136371</v>
      </c>
      <c r="AQ78" s="231">
        <v>81.208390557301058</v>
      </c>
      <c r="AR78" s="231">
        <v>81.430632854174092</v>
      </c>
      <c r="AS78" s="231">
        <v>81.654092739202881</v>
      </c>
    </row>
    <row r="79" spans="1:45">
      <c r="A79" s="231" t="s">
        <v>546</v>
      </c>
      <c r="B79" s="231" t="s">
        <v>516</v>
      </c>
      <c r="C79" s="231">
        <v>177.10150923077327</v>
      </c>
      <c r="D79" s="231">
        <v>228.81321839250811</v>
      </c>
      <c r="E79" s="231">
        <v>411.25009646419443</v>
      </c>
      <c r="F79" s="231">
        <v>405.74299974467749</v>
      </c>
      <c r="G79" s="231">
        <v>403.35262063911313</v>
      </c>
      <c r="H79" s="231">
        <v>401.98142972184411</v>
      </c>
      <c r="I79" s="231">
        <v>401.25721992113074</v>
      </c>
      <c r="J79" s="231">
        <v>400.96365511389854</v>
      </c>
      <c r="K79" s="231">
        <v>400.96893684149546</v>
      </c>
      <c r="L79" s="231">
        <v>401.18945591712276</v>
      </c>
      <c r="M79" s="231">
        <v>401.57023401187377</v>
      </c>
      <c r="N79" s="231">
        <v>402.07391651382716</v>
      </c>
      <c r="O79" s="231">
        <v>402.58694250690564</v>
      </c>
      <c r="P79" s="231">
        <v>403.20044480410814</v>
      </c>
      <c r="Q79" s="231">
        <v>403.89622224255379</v>
      </c>
      <c r="R79" s="231">
        <v>404.66029657901669</v>
      </c>
      <c r="S79" s="231">
        <v>405.48172942788688</v>
      </c>
      <c r="T79" s="231">
        <v>406.35181688453582</v>
      </c>
      <c r="U79" s="231">
        <v>407.26353064103563</v>
      </c>
      <c r="V79" s="231">
        <v>408.21112290439072</v>
      </c>
      <c r="W79" s="231">
        <v>409.1898420151187</v>
      </c>
      <c r="X79" s="231">
        <v>410.19572408265617</v>
      </c>
      <c r="Y79" s="231">
        <v>411.22543763051726</v>
      </c>
      <c r="Z79" s="231">
        <v>412.27616576906217</v>
      </c>
      <c r="AA79" s="231">
        <v>413.34551533597528</v>
      </c>
      <c r="AB79" s="231">
        <v>414.43144570846414</v>
      </c>
      <c r="AC79" s="231">
        <v>415.53221218279344</v>
      </c>
      <c r="AD79" s="231">
        <v>416.64632030573813</v>
      </c>
      <c r="AE79" s="231">
        <v>417.80332309532855</v>
      </c>
      <c r="AF79" s="231">
        <v>418.95243281455737</v>
      </c>
      <c r="AG79" s="231">
        <v>420.04963286224415</v>
      </c>
      <c r="AH79" s="231">
        <v>421.156085711456</v>
      </c>
      <c r="AI79" s="231">
        <v>422.27129949604699</v>
      </c>
      <c r="AJ79" s="231">
        <v>423.39485099566815</v>
      </c>
      <c r="AK79" s="231">
        <v>424.52637682053552</v>
      </c>
      <c r="AL79" s="231">
        <v>425.66556571129888</v>
      </c>
      <c r="AM79" s="231">
        <v>426.81215179419439</v>
      </c>
      <c r="AN79" s="231">
        <v>427.96590866174239</v>
      </c>
      <c r="AO79" s="231">
        <v>429.12664417177774</v>
      </c>
      <c r="AP79" s="231">
        <v>430.29419587490509</v>
      </c>
      <c r="AQ79" s="231">
        <v>431.46842699389811</v>
      </c>
      <c r="AR79" s="231">
        <v>432.64922288931308</v>
      </c>
      <c r="AS79" s="231">
        <v>433.8364879542645</v>
      </c>
    </row>
    <row r="80" spans="1:45">
      <c r="A80" s="231" t="s">
        <v>546</v>
      </c>
      <c r="B80" s="231" t="s">
        <v>517</v>
      </c>
      <c r="C80" s="231">
        <v>39.444605460888141</v>
      </c>
      <c r="D80" s="231">
        <v>47.760049883390309</v>
      </c>
      <c r="E80" s="231">
        <v>33.407194100872132</v>
      </c>
      <c r="F80" s="231">
        <v>32.959834572879416</v>
      </c>
      <c r="G80" s="231">
        <v>32.765656238476986</v>
      </c>
      <c r="H80" s="231">
        <v>32.654269903211897</v>
      </c>
      <c r="I80" s="231">
        <v>32.595439965929948</v>
      </c>
      <c r="J80" s="231">
        <v>32.571592733842444</v>
      </c>
      <c r="K80" s="231">
        <v>32.572021785897476</v>
      </c>
      <c r="L80" s="231">
        <v>32.589935273640734</v>
      </c>
      <c r="M80" s="231">
        <v>32.620867127104297</v>
      </c>
      <c r="N80" s="231">
        <v>32.661782908650949</v>
      </c>
      <c r="O80" s="231">
        <v>32.703457692625278</v>
      </c>
      <c r="P80" s="231">
        <v>32.753294496312833</v>
      </c>
      <c r="Q80" s="231">
        <v>32.809814779558977</v>
      </c>
      <c r="R80" s="231">
        <v>32.871883043822436</v>
      </c>
      <c r="S80" s="231">
        <v>32.938610728165791</v>
      </c>
      <c r="T80" s="231">
        <v>33.009290785870135</v>
      </c>
      <c r="U80" s="231">
        <v>33.083352284431939</v>
      </c>
      <c r="V80" s="231">
        <v>33.160328311775302</v>
      </c>
      <c r="W80" s="231">
        <v>33.239832875016589</v>
      </c>
      <c r="X80" s="231">
        <v>33.321543974325081</v>
      </c>
      <c r="Y80" s="231">
        <v>33.405190982939665</v>
      </c>
      <c r="Z80" s="231">
        <v>33.490545075676458</v>
      </c>
      <c r="AA80" s="231">
        <v>33.577411848111758</v>
      </c>
      <c r="AB80" s="231">
        <v>33.66562553376356</v>
      </c>
      <c r="AC80" s="231">
        <v>33.755044404625401</v>
      </c>
      <c r="AD80" s="231">
        <v>33.845547061360492</v>
      </c>
      <c r="AE80" s="231">
        <v>33.939534192547626</v>
      </c>
      <c r="AF80" s="231">
        <v>34.032880143742595</v>
      </c>
      <c r="AG80" s="231">
        <v>34.122009302071554</v>
      </c>
      <c r="AH80" s="231">
        <v>34.211890095814546</v>
      </c>
      <c r="AI80" s="231">
        <v>34.30248256907138</v>
      </c>
      <c r="AJ80" s="231">
        <v>34.39375234226506</v>
      </c>
      <c r="AK80" s="231">
        <v>34.485669896051675</v>
      </c>
      <c r="AL80" s="231">
        <v>34.578209945813335</v>
      </c>
      <c r="AM80" s="231">
        <v>34.671350893752262</v>
      </c>
      <c r="AN80" s="231">
        <v>34.765074348046326</v>
      </c>
      <c r="AO80" s="231">
        <v>34.85936470035729</v>
      </c>
      <c r="AP80" s="231">
        <v>34.954208754387984</v>
      </c>
      <c r="AQ80" s="231">
        <v>35.049595399275738</v>
      </c>
      <c r="AR80" s="231">
        <v>35.145515322482552</v>
      </c>
      <c r="AS80" s="231">
        <v>35.24196075754756</v>
      </c>
    </row>
    <row r="81" spans="1:45">
      <c r="A81" s="231" t="s">
        <v>546</v>
      </c>
      <c r="B81" s="231" t="s">
        <v>518</v>
      </c>
      <c r="C81" s="231">
        <v>883.97519366640927</v>
      </c>
      <c r="D81" s="231">
        <v>946.42098615641783</v>
      </c>
      <c r="E81" s="231">
        <v>970.73242497608908</v>
      </c>
      <c r="F81" s="231">
        <v>996.61589663554366</v>
      </c>
      <c r="G81" s="231">
        <v>1009.9670337600444</v>
      </c>
      <c r="H81" s="231">
        <v>1022.9542652093536</v>
      </c>
      <c r="I81" s="231">
        <v>1035.7990279783201</v>
      </c>
      <c r="J81" s="231">
        <v>1048.6519304214598</v>
      </c>
      <c r="K81" s="231">
        <v>1061.6220928369326</v>
      </c>
      <c r="L81" s="231">
        <v>1074.7922786822016</v>
      </c>
      <c r="M81" s="231">
        <v>1088.2273648132846</v>
      </c>
      <c r="N81" s="231">
        <v>1101.9794545716411</v>
      </c>
      <c r="O81" s="231">
        <v>1115.8489391833416</v>
      </c>
      <c r="P81" s="231">
        <v>1130.1185419751919</v>
      </c>
      <c r="Q81" s="231">
        <v>1144.821360653857</v>
      </c>
      <c r="R81" s="231">
        <v>1159.9851020021738</v>
      </c>
      <c r="S81" s="231">
        <v>1175.633308006268</v>
      </c>
      <c r="T81" s="231">
        <v>1191.7862867633985</v>
      </c>
      <c r="U81" s="231">
        <v>1208.4618319683836</v>
      </c>
      <c r="V81" s="231">
        <v>1225.6757867757392</v>
      </c>
      <c r="W81" s="231">
        <v>1243.4424904806137</v>
      </c>
      <c r="X81" s="231">
        <v>1261.7751353277101</v>
      </c>
      <c r="Y81" s="231">
        <v>1280.6860533749793</v>
      </c>
      <c r="Z81" s="231">
        <v>1300.1869482873515</v>
      </c>
      <c r="AA81" s="231">
        <v>1320.2890833800009</v>
      </c>
      <c r="AB81" s="231">
        <v>1341.003434660671</v>
      </c>
      <c r="AC81" s="231">
        <v>1362.3408157218507</v>
      </c>
      <c r="AD81" s="231">
        <v>1384.3119799018816</v>
      </c>
      <c r="AE81" s="231">
        <v>1407.0315451370595</v>
      </c>
      <c r="AF81" s="231">
        <v>1430.3574782043806</v>
      </c>
      <c r="AG81" s="231">
        <v>1454.1418733164321</v>
      </c>
      <c r="AH81" s="231">
        <v>1478.5801831309777</v>
      </c>
      <c r="AI81" s="231">
        <v>1503.6839223594502</v>
      </c>
      <c r="AJ81" s="231">
        <v>1529.4648524142501</v>
      </c>
      <c r="AK81" s="231">
        <v>1555.9350073052194</v>
      </c>
      <c r="AL81" s="231">
        <v>1583.1067156718138</v>
      </c>
      <c r="AM81" s="231">
        <v>1610.9926196721578</v>
      </c>
      <c r="AN81" s="231">
        <v>1639.6056913260768</v>
      </c>
      <c r="AO81" s="231">
        <v>1668.9592468064254</v>
      </c>
      <c r="AP81" s="231">
        <v>1699.066959087741</v>
      </c>
      <c r="AQ81" s="231">
        <v>1729.9428692907838</v>
      </c>
      <c r="AR81" s="231">
        <v>1761.6013970027946</v>
      </c>
      <c r="AS81" s="231">
        <v>1794.057349805048</v>
      </c>
    </row>
    <row r="82" spans="1:45">
      <c r="A82" s="231" t="s">
        <v>546</v>
      </c>
      <c r="B82" s="231" t="s">
        <v>519</v>
      </c>
      <c r="C82" s="231">
        <v>197.32086124799852</v>
      </c>
      <c r="D82" s="231">
        <v>188.50591142598688</v>
      </c>
      <c r="E82" s="231">
        <v>165.09712781968685</v>
      </c>
      <c r="F82" s="231">
        <v>162.88629344217651</v>
      </c>
      <c r="G82" s="231">
        <v>161.92667123631713</v>
      </c>
      <c r="H82" s="231">
        <v>161.37620405325768</v>
      </c>
      <c r="I82" s="231">
        <v>161.08546866118212</v>
      </c>
      <c r="J82" s="231">
        <v>160.96761651495851</v>
      </c>
      <c r="K82" s="231">
        <v>160.96973687447618</v>
      </c>
      <c r="L82" s="231">
        <v>161.0582646738093</v>
      </c>
      <c r="M82" s="231">
        <v>161.21112875899865</v>
      </c>
      <c r="N82" s="231">
        <v>161.413333050549</v>
      </c>
      <c r="O82" s="231">
        <v>161.61928830425552</v>
      </c>
      <c r="P82" s="231">
        <v>161.86557995998942</v>
      </c>
      <c r="Q82" s="231">
        <v>162.14490112654173</v>
      </c>
      <c r="R82" s="231">
        <v>162.45164021177314</v>
      </c>
      <c r="S82" s="231">
        <v>162.78140598012479</v>
      </c>
      <c r="T82" s="231">
        <v>163.13070423264736</v>
      </c>
      <c r="U82" s="231">
        <v>163.49671344185109</v>
      </c>
      <c r="V82" s="231">
        <v>163.87712614538393</v>
      </c>
      <c r="W82" s="231">
        <v>164.27003478057372</v>
      </c>
      <c r="X82" s="231">
        <v>164.67384803606856</v>
      </c>
      <c r="Y82" s="231">
        <v>165.08722848434203</v>
      </c>
      <c r="Z82" s="231">
        <v>165.50904527972895</v>
      </c>
      <c r="AA82" s="231">
        <v>165.93833768269855</v>
      </c>
      <c r="AB82" s="231">
        <v>166.37428648137725</v>
      </c>
      <c r="AC82" s="231">
        <v>166.81619126115592</v>
      </c>
      <c r="AD82" s="231">
        <v>167.26345207096529</v>
      </c>
      <c r="AE82" s="231">
        <v>167.72793302570079</v>
      </c>
      <c r="AF82" s="231">
        <v>168.18924529243449</v>
      </c>
      <c r="AG82" s="231">
        <v>168.6297183235028</v>
      </c>
      <c r="AH82" s="231">
        <v>169.07390590921605</v>
      </c>
      <c r="AI82" s="231">
        <v>169.52161058898125</v>
      </c>
      <c r="AJ82" s="231">
        <v>169.97266246018998</v>
      </c>
      <c r="AK82" s="231">
        <v>170.42691563932735</v>
      </c>
      <c r="AL82" s="231">
        <v>170.88424517073938</v>
      </c>
      <c r="AM82" s="231">
        <v>171.34454431890154</v>
      </c>
      <c r="AN82" s="231">
        <v>171.80772219210354</v>
      </c>
      <c r="AO82" s="231">
        <v>172.27370165451046</v>
      </c>
      <c r="AP82" s="231">
        <v>172.74241749050557</v>
      </c>
      <c r="AQ82" s="231">
        <v>173.2138147906133</v>
      </c>
      <c r="AR82" s="231">
        <v>173.6878475326123</v>
      </c>
      <c r="AS82" s="231">
        <v>174.16447733493797</v>
      </c>
    </row>
    <row r="83" spans="1:45">
      <c r="A83" s="231" t="s">
        <v>546</v>
      </c>
      <c r="B83" s="231" t="s">
        <v>520</v>
      </c>
      <c r="C83" s="231">
        <v>377.73190513209471</v>
      </c>
      <c r="D83" s="231">
        <v>395.42357259580587</v>
      </c>
      <c r="E83" s="231">
        <v>413.7364748044061</v>
      </c>
      <c r="F83" s="231">
        <v>426.80807751217446</v>
      </c>
      <c r="G83" s="231">
        <v>431.22438269195254</v>
      </c>
      <c r="H83" s="231">
        <v>435.50365365664373</v>
      </c>
      <c r="I83" s="231">
        <v>439.73701196333684</v>
      </c>
      <c r="J83" s="231">
        <v>443.98563891417001</v>
      </c>
      <c r="K83" s="231">
        <v>448.29331205033782</v>
      </c>
      <c r="L83" s="231">
        <v>452.69283025467593</v>
      </c>
      <c r="M83" s="231">
        <v>457.20958977117328</v>
      </c>
      <c r="N83" s="231">
        <v>461.863731933841</v>
      </c>
      <c r="O83" s="231">
        <v>466.57023600005988</v>
      </c>
      <c r="P83" s="231">
        <v>471.44625361670836</v>
      </c>
      <c r="Q83" s="231">
        <v>476.5041497713375</v>
      </c>
      <c r="R83" s="231">
        <v>481.75411132160224</v>
      </c>
      <c r="S83" s="231">
        <v>487.20465636292766</v>
      </c>
      <c r="T83" s="231">
        <v>492.86301910783027</v>
      </c>
      <c r="U83" s="231">
        <v>498.73544585516407</v>
      </c>
      <c r="V83" s="231">
        <v>504.82742569616562</v>
      </c>
      <c r="W83" s="231">
        <v>511.14387222339167</v>
      </c>
      <c r="X83" s="231">
        <v>517.68926778030448</v>
      </c>
      <c r="Y83" s="231">
        <v>524.46777865715251</v>
      </c>
      <c r="Z83" s="231">
        <v>531.48334749763342</v>
      </c>
      <c r="AA83" s="231">
        <v>538.73976767414376</v>
      </c>
      <c r="AB83" s="231">
        <v>546.24074330143651</v>
      </c>
      <c r="AC83" s="231">
        <v>553.98993775479175</v>
      </c>
      <c r="AD83" s="231">
        <v>561.99101295373885</v>
      </c>
      <c r="AE83" s="231">
        <v>570.28974947273639</v>
      </c>
      <c r="AF83" s="231">
        <v>578.82782873516373</v>
      </c>
      <c r="AG83" s="231">
        <v>587.54496363452984</v>
      </c>
      <c r="AH83" s="231">
        <v>596.51977425639268</v>
      </c>
      <c r="AI83" s="231">
        <v>605.75633911035573</v>
      </c>
      <c r="AJ83" s="231">
        <v>615.25884632443706</v>
      </c>
      <c r="AK83" s="231">
        <v>625.03160277927111</v>
      </c>
      <c r="AL83" s="231">
        <v>635.0790417567033</v>
      </c>
      <c r="AM83" s="231">
        <v>645.40572939279707</v>
      </c>
      <c r="AN83" s="231">
        <v>656.01637017398639</v>
      </c>
      <c r="AO83" s="231">
        <v>666.91581167268407</v>
      </c>
      <c r="AP83" s="231">
        <v>678.10904868381795</v>
      </c>
      <c r="AQ83" s="231">
        <v>689.60122689486661</v>
      </c>
      <c r="AR83" s="231">
        <v>701.39764619821301</v>
      </c>
      <c r="AS83" s="231">
        <v>713.50376373504071</v>
      </c>
    </row>
    <row r="84" spans="1:45">
      <c r="A84" s="231" t="s">
        <v>546</v>
      </c>
      <c r="B84" s="231" t="s">
        <v>521</v>
      </c>
      <c r="C84" s="231">
        <v>90.645335658336535</v>
      </c>
      <c r="D84" s="231">
        <v>90.823636545731546</v>
      </c>
      <c r="E84" s="231">
        <v>85.138506400230597</v>
      </c>
      <c r="F84" s="231">
        <v>83.998406997622652</v>
      </c>
      <c r="G84" s="231">
        <v>83.503541930045003</v>
      </c>
      <c r="H84" s="231">
        <v>83.219672946938246</v>
      </c>
      <c r="I84" s="231">
        <v>83.069744372371915</v>
      </c>
      <c r="J84" s="231">
        <v>83.008969507066567</v>
      </c>
      <c r="K84" s="231">
        <v>83.010062949725153</v>
      </c>
      <c r="L84" s="231">
        <v>83.055715619215292</v>
      </c>
      <c r="M84" s="231">
        <v>83.134545699829857</v>
      </c>
      <c r="N84" s="231">
        <v>83.23881990252292</v>
      </c>
      <c r="O84" s="231">
        <v>83.345028429087975</v>
      </c>
      <c r="P84" s="231">
        <v>83.472037929404223</v>
      </c>
      <c r="Q84" s="231">
        <v>83.616080331839001</v>
      </c>
      <c r="R84" s="231">
        <v>83.774261809106747</v>
      </c>
      <c r="S84" s="231">
        <v>83.944317856417555</v>
      </c>
      <c r="T84" s="231">
        <v>84.124446559446611</v>
      </c>
      <c r="U84" s="231">
        <v>84.313192892056136</v>
      </c>
      <c r="V84" s="231">
        <v>84.509366925015897</v>
      </c>
      <c r="W84" s="231">
        <v>84.71198495231647</v>
      </c>
      <c r="X84" s="231">
        <v>84.920226354765276</v>
      </c>
      <c r="Y84" s="231">
        <v>85.133401437856364</v>
      </c>
      <c r="Z84" s="231">
        <v>85.350927038743848</v>
      </c>
      <c r="AA84" s="231">
        <v>85.572307716169774</v>
      </c>
      <c r="AB84" s="231">
        <v>85.797121012903901</v>
      </c>
      <c r="AC84" s="231">
        <v>86.025005733966822</v>
      </c>
      <c r="AD84" s="231">
        <v>86.255652492159456</v>
      </c>
      <c r="AE84" s="231">
        <v>86.495179461888</v>
      </c>
      <c r="AF84" s="231">
        <v>86.73307237918155</v>
      </c>
      <c r="AG84" s="231">
        <v>86.960218765493579</v>
      </c>
      <c r="AH84" s="231">
        <v>87.189280700783314</v>
      </c>
      <c r="AI84" s="231">
        <v>87.420156357113513</v>
      </c>
      <c r="AJ84" s="231">
        <v>87.652758117852073</v>
      </c>
      <c r="AK84" s="231">
        <v>87.887010752710466</v>
      </c>
      <c r="AL84" s="231">
        <v>88.122849823633985</v>
      </c>
      <c r="AM84" s="231">
        <v>88.360220288458962</v>
      </c>
      <c r="AN84" s="231">
        <v>88.599075275476793</v>
      </c>
      <c r="AO84" s="231">
        <v>88.83937500671037</v>
      </c>
      <c r="AP84" s="231">
        <v>89.081085851288748</v>
      </c>
      <c r="AQ84" s="231">
        <v>89.324179493087925</v>
      </c>
      <c r="AR84" s="231">
        <v>89.568632199028869</v>
      </c>
      <c r="AS84" s="231">
        <v>89.814424176222829</v>
      </c>
    </row>
    <row r="85" spans="1:45">
      <c r="A85" s="231" t="s">
        <v>546</v>
      </c>
      <c r="B85" s="231" t="s">
        <v>522</v>
      </c>
      <c r="C85" s="231">
        <v>212.27138288750353</v>
      </c>
      <c r="D85" s="231">
        <v>213.69359995265162</v>
      </c>
      <c r="E85" s="231">
        <v>200.36737183195865</v>
      </c>
      <c r="F85" s="231">
        <v>197.68422961363191</v>
      </c>
      <c r="G85" s="231">
        <v>196.51960015048564</v>
      </c>
      <c r="H85" s="231">
        <v>195.85153484731563</v>
      </c>
      <c r="I85" s="231">
        <v>195.49868869439925</v>
      </c>
      <c r="J85" s="231">
        <v>195.35565940542594</v>
      </c>
      <c r="K85" s="231">
        <v>195.35823274434168</v>
      </c>
      <c r="L85" s="231">
        <v>195.46567302946778</v>
      </c>
      <c r="M85" s="231">
        <v>195.65119397341991</v>
      </c>
      <c r="N85" s="231">
        <v>195.89659583477351</v>
      </c>
      <c r="O85" s="231">
        <v>196.14654998870176</v>
      </c>
      <c r="P85" s="231">
        <v>196.44545774327787</v>
      </c>
      <c r="Q85" s="231">
        <v>196.78445121202094</v>
      </c>
      <c r="R85" s="231">
        <v>197.15671997985251</v>
      </c>
      <c r="S85" s="231">
        <v>197.55693469707597</v>
      </c>
      <c r="T85" s="231">
        <v>197.98085468749446</v>
      </c>
      <c r="U85" s="231">
        <v>198.42505565139336</v>
      </c>
      <c r="V85" s="231">
        <v>198.88673717562688</v>
      </c>
      <c r="W85" s="231">
        <v>199.3635841786168</v>
      </c>
      <c r="X85" s="231">
        <v>199.85366539191793</v>
      </c>
      <c r="Y85" s="231">
        <v>200.35535766894975</v>
      </c>
      <c r="Z85" s="231">
        <v>200.86728857775739</v>
      </c>
      <c r="AA85" s="231">
        <v>201.38829213285487</v>
      </c>
      <c r="AB85" s="231">
        <v>201.91737411143387</v>
      </c>
      <c r="AC85" s="231">
        <v>202.45368446700192</v>
      </c>
      <c r="AD85" s="231">
        <v>202.99649507896365</v>
      </c>
      <c r="AE85" s="231">
        <v>203.56020463221523</v>
      </c>
      <c r="AF85" s="231">
        <v>204.12006856019482</v>
      </c>
      <c r="AG85" s="231">
        <v>204.65464129785263</v>
      </c>
      <c r="AH85" s="231">
        <v>205.19372214271718</v>
      </c>
      <c r="AI85" s="231">
        <v>205.73707145003763</v>
      </c>
      <c r="AJ85" s="231">
        <v>206.28448302035082</v>
      </c>
      <c r="AK85" s="231">
        <v>206.8357798045655</v>
      </c>
      <c r="AL85" s="231">
        <v>207.39081015233901</v>
      </c>
      <c r="AM85" s="231">
        <v>207.9494445258847</v>
      </c>
      <c r="AN85" s="231">
        <v>208.51157261599639</v>
      </c>
      <c r="AO85" s="231">
        <v>209.0771008080562</v>
      </c>
      <c r="AP85" s="231">
        <v>209.64594995422024</v>
      </c>
      <c r="AQ85" s="231">
        <v>210.2180534145204</v>
      </c>
      <c r="AR85" s="231">
        <v>210.7933553348565</v>
      </c>
      <c r="AS85" s="231">
        <v>211.37180913408358</v>
      </c>
    </row>
    <row r="86" spans="1:45">
      <c r="A86" s="231" t="s">
        <v>546</v>
      </c>
      <c r="B86" s="231" t="s">
        <v>523</v>
      </c>
      <c r="C86" s="231">
        <v>585.79875345683422</v>
      </c>
      <c r="D86" s="231">
        <v>597.9865794729011</v>
      </c>
      <c r="E86" s="231">
        <v>506.52800731395786</v>
      </c>
      <c r="F86" s="231">
        <v>606.08080585315997</v>
      </c>
      <c r="G86" s="231">
        <v>638.58377115506016</v>
      </c>
      <c r="H86" s="231">
        <v>670.51298338259141</v>
      </c>
      <c r="I86" s="231">
        <v>702.07262694461929</v>
      </c>
      <c r="J86" s="231">
        <v>733.41645619992823</v>
      </c>
      <c r="K86" s="231">
        <v>764.66617870633002</v>
      </c>
      <c r="L86" s="231">
        <v>795.92168668492593</v>
      </c>
      <c r="M86" s="231">
        <v>827.26717156714847</v>
      </c>
      <c r="N86" s="231">
        <v>858.77502015936909</v>
      </c>
      <c r="O86" s="231">
        <v>890.31516436823688</v>
      </c>
      <c r="P86" s="231">
        <v>922.13311056622467</v>
      </c>
      <c r="Q86" s="231">
        <v>954.28288707385275</v>
      </c>
      <c r="R86" s="231">
        <v>986.81279734266843</v>
      </c>
      <c r="S86" s="231">
        <v>1019.7664603360145</v>
      </c>
      <c r="T86" s="231">
        <v>1053.18363500036</v>
      </c>
      <c r="U86" s="231">
        <v>1087.1008855720984</v>
      </c>
      <c r="V86" s="231">
        <v>1121.552126311436</v>
      </c>
      <c r="W86" s="231">
        <v>1156.5690727408914</v>
      </c>
      <c r="X86" s="231">
        <v>1192.1816189509414</v>
      </c>
      <c r="Y86" s="231">
        <v>1228.4181554893541</v>
      </c>
      <c r="Z86" s="231">
        <v>1265.305838867909</v>
      </c>
      <c r="AA86" s="231">
        <v>1302.8708212519227</v>
      </c>
      <c r="AB86" s="231">
        <v>1341.1384471027864</v>
      </c>
      <c r="AC86" s="231">
        <v>1380.133422207208</v>
      </c>
      <c r="AD86" s="231">
        <v>1419.8799595098833</v>
      </c>
      <c r="AE86" s="231">
        <v>1460.5096932476974</v>
      </c>
      <c r="AF86" s="231">
        <v>1501.8892534657373</v>
      </c>
      <c r="AG86" s="231">
        <v>1543.8714606829026</v>
      </c>
      <c r="AH86" s="231">
        <v>1586.6704311811884</v>
      </c>
      <c r="AI86" s="231">
        <v>1630.309144803784</v>
      </c>
      <c r="AJ86" s="231">
        <v>1674.8106570975765</v>
      </c>
      <c r="AK86" s="231">
        <v>1720.1981517124104</v>
      </c>
      <c r="AL86" s="231">
        <v>1766.4949872785417</v>
      </c>
      <c r="AM86" s="231">
        <v>1813.7247395529776</v>
      </c>
      <c r="AN86" s="231">
        <v>1861.9112395168036</v>
      </c>
      <c r="AO86" s="231">
        <v>1911.0786080110538</v>
      </c>
      <c r="AP86" s="231">
        <v>1961.251287417741</v>
      </c>
      <c r="AQ86" s="231">
        <v>2012.4540708239349</v>
      </c>
      <c r="AR86" s="231">
        <v>2064.7121290459954</v>
      </c>
      <c r="AS86" s="231">
        <v>2118.0510358408123</v>
      </c>
    </row>
    <row r="87" spans="1:45">
      <c r="A87" s="231" t="s">
        <v>546</v>
      </c>
      <c r="B87" s="231" t="s">
        <v>524</v>
      </c>
      <c r="C87" s="231">
        <v>1089.5258123944445</v>
      </c>
      <c r="D87" s="231">
        <v>1046.0508620859578</v>
      </c>
      <c r="E87" s="231">
        <v>1184.0999001539744</v>
      </c>
      <c r="F87" s="231">
        <v>1206.1460903890493</v>
      </c>
      <c r="G87" s="231">
        <v>1220.8427464962806</v>
      </c>
      <c r="H87" s="231">
        <v>1235.1201129598567</v>
      </c>
      <c r="I87" s="231">
        <v>1249.2420153388116</v>
      </c>
      <c r="J87" s="231">
        <v>1263.3870003303311</v>
      </c>
      <c r="K87" s="231">
        <v>1277.6838125960385</v>
      </c>
      <c r="L87" s="231">
        <v>1292.2296454808543</v>
      </c>
      <c r="M87" s="231">
        <v>1307.1003343037466</v>
      </c>
      <c r="N87" s="231">
        <v>1322.3564972772931</v>
      </c>
      <c r="O87" s="231">
        <v>1337.7570796809257</v>
      </c>
      <c r="P87" s="231">
        <v>1353.6398355256031</v>
      </c>
      <c r="Q87" s="231">
        <v>1370.0427891998852</v>
      </c>
      <c r="R87" s="231">
        <v>1386.9975874003746</v>
      </c>
      <c r="S87" s="231">
        <v>1404.530965377342</v>
      </c>
      <c r="T87" s="231">
        <v>1422.6658580738397</v>
      </c>
      <c r="U87" s="231">
        <v>1441.422257227232</v>
      </c>
      <c r="V87" s="231">
        <v>1460.8178816821217</v>
      </c>
      <c r="W87" s="231">
        <v>1480.8687072179378</v>
      </c>
      <c r="X87" s="231">
        <v>1501.5893887655282</v>
      </c>
      <c r="Y87" s="231">
        <v>1522.9935989844323</v>
      </c>
      <c r="Z87" s="231">
        <v>1545.0943010851224</v>
      </c>
      <c r="AA87" s="231">
        <v>1567.9039694940809</v>
      </c>
      <c r="AB87" s="231">
        <v>1591.4347688644923</v>
      </c>
      <c r="AC87" s="231">
        <v>1615.6986996472738</v>
      </c>
      <c r="AD87" s="231">
        <v>1640.70771671378</v>
      </c>
      <c r="AE87" s="231">
        <v>1666.5968236193987</v>
      </c>
      <c r="AF87" s="231">
        <v>1693.1969424536101</v>
      </c>
      <c r="AG87" s="231">
        <v>1720.3325017157226</v>
      </c>
      <c r="AH87" s="231">
        <v>1748.2343372575356</v>
      </c>
      <c r="AI87" s="231">
        <v>1776.9154270539289</v>
      </c>
      <c r="AJ87" s="231">
        <v>1806.3890521023025</v>
      </c>
      <c r="AK87" s="231">
        <v>1836.66882556681</v>
      </c>
      <c r="AL87" s="231">
        <v>1867.7687174361236</v>
      </c>
      <c r="AM87" s="231">
        <v>1899.7030755461246</v>
      </c>
      <c r="AN87" s="231">
        <v>1932.4866436712753</v>
      </c>
      <c r="AO87" s="231">
        <v>1966.1345772655004</v>
      </c>
      <c r="AP87" s="231">
        <v>2000.6624573324136</v>
      </c>
      <c r="AQ87" s="231">
        <v>2036.0863028203798</v>
      </c>
      <c r="AR87" s="231">
        <v>2072.4225818690879</v>
      </c>
      <c r="AS87" s="231">
        <v>2109.6882221762903</v>
      </c>
    </row>
    <row r="88" spans="1:45">
      <c r="A88" s="231" t="s">
        <v>546</v>
      </c>
      <c r="B88" s="231" t="s">
        <v>525</v>
      </c>
      <c r="C88" s="231">
        <v>441.58094746248594</v>
      </c>
      <c r="D88" s="231">
        <v>539.1733415165354</v>
      </c>
      <c r="E88" s="231">
        <v>565.01184341754197</v>
      </c>
      <c r="F88" s="231">
        <v>557.40853384087563</v>
      </c>
      <c r="G88" s="231">
        <v>569.93805053283984</v>
      </c>
      <c r="H88" s="231">
        <v>582.19086368874173</v>
      </c>
      <c r="I88" s="231">
        <v>594.30525613010593</v>
      </c>
      <c r="J88" s="231">
        <v>606.3783688894232</v>
      </c>
      <c r="K88" s="231">
        <v>618.48272356478981</v>
      </c>
      <c r="L88" s="231">
        <v>630.67489897689461</v>
      </c>
      <c r="M88" s="231">
        <v>643.00046860677037</v>
      </c>
      <c r="N88" s="231">
        <v>655.49702367572286</v>
      </c>
      <c r="O88" s="231">
        <v>668.05112107844923</v>
      </c>
      <c r="P88" s="231">
        <v>680.83616225139463</v>
      </c>
      <c r="Q88" s="231">
        <v>693.87769672553168</v>
      </c>
      <c r="R88" s="231">
        <v>707.19775098358878</v>
      </c>
      <c r="S88" s="231">
        <v>720.81557542154587</v>
      </c>
      <c r="T88" s="231">
        <v>734.7482186418398</v>
      </c>
      <c r="U88" s="231">
        <v>749.0109771474107</v>
      </c>
      <c r="V88" s="231">
        <v>763.61775261129526</v>
      </c>
      <c r="W88" s="231">
        <v>778.58133899088944</v>
      </c>
      <c r="X88" s="231">
        <v>793.91365537442869</v>
      </c>
      <c r="Y88" s="231">
        <v>809.62593620257098</v>
      </c>
      <c r="Z88" s="231">
        <v>825.72888759758234</v>
      </c>
      <c r="AA88" s="231">
        <v>842.23281648007367</v>
      </c>
      <c r="AB88" s="231">
        <v>859.14773766802023</v>
      </c>
      <c r="AC88" s="231">
        <v>876.4834630525454</v>
      </c>
      <c r="AD88" s="231">
        <v>894.24967611446471</v>
      </c>
      <c r="AE88" s="231">
        <v>912.52334003739077</v>
      </c>
      <c r="AF88" s="231">
        <v>931.21525917111205</v>
      </c>
      <c r="AG88" s="231">
        <v>950.2308278130871</v>
      </c>
      <c r="AH88" s="231">
        <v>969.69913826011145</v>
      </c>
      <c r="AI88" s="231">
        <v>989.62994770325668</v>
      </c>
      <c r="AJ88" s="231">
        <v>1010.0331358834001</v>
      </c>
      <c r="AK88" s="231">
        <v>1030.918727184134</v>
      </c>
      <c r="AL88" s="231">
        <v>1052.296909904758</v>
      </c>
      <c r="AM88" s="231">
        <v>1074.1780531900724</v>
      </c>
      <c r="AN88" s="231">
        <v>1096.5727220169272</v>
      </c>
      <c r="AO88" s="231">
        <v>1119.4916905736752</v>
      </c>
      <c r="AP88" s="231">
        <v>1142.9459543148871</v>
      </c>
      <c r="AQ88" s="231">
        <v>1166.9467409286813</v>
      </c>
      <c r="AR88" s="231">
        <v>1191.5055204163668</v>
      </c>
      <c r="AS88" s="231">
        <v>1216.6340144522808</v>
      </c>
    </row>
    <row r="89" spans="1:45">
      <c r="A89" s="231" t="s">
        <v>546</v>
      </c>
      <c r="B89" s="231" t="s">
        <v>526</v>
      </c>
      <c r="C89" s="231">
        <v>2966.3743198628113</v>
      </c>
      <c r="D89" s="231">
        <v>2964.4635167965521</v>
      </c>
      <c r="E89" s="231">
        <v>2958.7850435806572</v>
      </c>
      <c r="F89" s="231">
        <v>3091.1865644825662</v>
      </c>
      <c r="G89" s="231">
        <v>3266.452778326408</v>
      </c>
      <c r="H89" s="231">
        <v>3438.6554900547289</v>
      </c>
      <c r="I89" s="231">
        <v>3608.8631607483189</v>
      </c>
      <c r="J89" s="231">
        <v>3777.8841801117283</v>
      </c>
      <c r="K89" s="231">
        <v>3946.3608365793925</v>
      </c>
      <c r="L89" s="231">
        <v>4114.8219015110544</v>
      </c>
      <c r="M89" s="231">
        <v>4283.7141901872437</v>
      </c>
      <c r="N89" s="231">
        <v>4453.422739606367</v>
      </c>
      <c r="O89" s="231">
        <v>4623.2807868977434</v>
      </c>
      <c r="P89" s="231">
        <v>4794.5691241133018</v>
      </c>
      <c r="Q89" s="231">
        <v>4967.5765075100298</v>
      </c>
      <c r="R89" s="231">
        <v>5142.5615425478254</v>
      </c>
      <c r="S89" s="231">
        <v>5319.7581048575139</v>
      </c>
      <c r="T89" s="231">
        <v>5499.3796458493098</v>
      </c>
      <c r="U89" s="231">
        <v>5681.6226746278762</v>
      </c>
      <c r="V89" s="231">
        <v>5866.6696148563142</v>
      </c>
      <c r="W89" s="231">
        <v>6054.6911761133488</v>
      </c>
      <c r="X89" s="231">
        <v>6245.8483406664336</v>
      </c>
      <c r="Y89" s="231">
        <v>6440.2940406331245</v>
      </c>
      <c r="Z89" s="231">
        <v>6638.1745825813514</v>
      </c>
      <c r="AA89" s="231">
        <v>6839.6308639078125</v>
      </c>
      <c r="AB89" s="231">
        <v>7044.7994160880535</v>
      </c>
      <c r="AC89" s="231">
        <v>7253.8133030059753</v>
      </c>
      <c r="AD89" s="231">
        <v>7466.8028973264882</v>
      </c>
      <c r="AE89" s="231">
        <v>7684.4636790850309</v>
      </c>
      <c r="AF89" s="231">
        <v>7906.0971299007215</v>
      </c>
      <c r="AG89" s="231">
        <v>8130.9303134453658</v>
      </c>
      <c r="AH89" s="231">
        <v>8360.0923635874951</v>
      </c>
      <c r="AI89" s="231">
        <v>8593.7067035754026</v>
      </c>
      <c r="AJ89" s="231">
        <v>8831.8971138354045</v>
      </c>
      <c r="AK89" s="231">
        <v>9074.7880134909847</v>
      </c>
      <c r="AL89" s="231">
        <v>9322.504712482616</v>
      </c>
      <c r="AM89" s="231">
        <v>9575.1736384614214</v>
      </c>
      <c r="AN89" s="231">
        <v>9832.9225420575713</v>
      </c>
      <c r="AO89" s="231">
        <v>10095.880683632116</v>
      </c>
      <c r="AP89" s="231">
        <v>10364.179004198366</v>
      </c>
      <c r="AQ89" s="231">
        <v>10637.950282833106</v>
      </c>
      <c r="AR89" s="231">
        <v>10917.329282585451</v>
      </c>
      <c r="AS89" s="231">
        <v>11202.452886618983</v>
      </c>
    </row>
    <row r="90" spans="1:45">
      <c r="A90" s="231" t="s">
        <v>546</v>
      </c>
      <c r="B90" s="231" t="s">
        <v>527</v>
      </c>
      <c r="C90" s="231">
        <v>508.27317469353488</v>
      </c>
      <c r="D90" s="231">
        <v>557.43639305076942</v>
      </c>
      <c r="E90" s="231">
        <v>712.18281667424401</v>
      </c>
      <c r="F90" s="231">
        <v>667.56299448001391</v>
      </c>
      <c r="G90" s="231">
        <v>664.09832957260573</v>
      </c>
      <c r="H90" s="231">
        <v>660.569253633024</v>
      </c>
      <c r="I90" s="231">
        <v>657.08871637254344</v>
      </c>
      <c r="J90" s="231">
        <v>653.72596769209872</v>
      </c>
      <c r="K90" s="231">
        <v>650.52593604722222</v>
      </c>
      <c r="L90" s="231">
        <v>647.51883988043949</v>
      </c>
      <c r="M90" s="231">
        <v>644.72537097818929</v>
      </c>
      <c r="N90" s="231">
        <v>642.15971905569086</v>
      </c>
      <c r="O90" s="231">
        <v>642.9790823967403</v>
      </c>
      <c r="P90" s="231">
        <v>643.95891830907044</v>
      </c>
      <c r="Q90" s="231">
        <v>645.07015737742768</v>
      </c>
      <c r="R90" s="231">
        <v>646.29047468996305</v>
      </c>
      <c r="S90" s="231">
        <v>647.60240034787978</v>
      </c>
      <c r="T90" s="231">
        <v>648.99203318345405</v>
      </c>
      <c r="U90" s="231">
        <v>650.44814815557015</v>
      </c>
      <c r="V90" s="231">
        <v>651.96156535729142</v>
      </c>
      <c r="W90" s="231">
        <v>653.52469582501442</v>
      </c>
      <c r="X90" s="231">
        <v>655.13120875550646</v>
      </c>
      <c r="Y90" s="231">
        <v>656.77578338580224</v>
      </c>
      <c r="Z90" s="231">
        <v>658.45392080914519</v>
      </c>
      <c r="AA90" s="231">
        <v>660.16179886155714</v>
      </c>
      <c r="AB90" s="231">
        <v>661.89615842647913</v>
      </c>
      <c r="AC90" s="231">
        <v>663.65421300517494</v>
      </c>
      <c r="AD90" s="231">
        <v>665.43357577864447</v>
      </c>
      <c r="AE90" s="231">
        <v>665.68966701106569</v>
      </c>
      <c r="AF90" s="231">
        <v>668.83015600853071</v>
      </c>
      <c r="AG90" s="231">
        <v>672.12925213526148</v>
      </c>
      <c r="AH90" s="231">
        <v>675.67426014225509</v>
      </c>
      <c r="AI90" s="231">
        <v>679.46555612092209</v>
      </c>
      <c r="AJ90" s="231">
        <v>683.50371583766196</v>
      </c>
      <c r="AK90" s="231">
        <v>687.78951524944125</v>
      </c>
      <c r="AL90" s="231">
        <v>692.32392988606966</v>
      </c>
      <c r="AM90" s="231">
        <v>697.10813342068514</v>
      </c>
      <c r="AN90" s="231">
        <v>702.14349568248383</v>
      </c>
      <c r="AO90" s="231">
        <v>707.43158031123789</v>
      </c>
      <c r="AP90" s="231">
        <v>712.97414220937071</v>
      </c>
      <c r="AQ90" s="231">
        <v>718.77312491211251</v>
      </c>
      <c r="AR90" s="231">
        <v>724.83065796815015</v>
      </c>
      <c r="AS90" s="231">
        <v>731.14905440067275</v>
      </c>
    </row>
    <row r="91" spans="1:45">
      <c r="A91" s="231" t="s">
        <v>546</v>
      </c>
      <c r="B91" s="231" t="s">
        <v>528</v>
      </c>
      <c r="C91" s="231">
        <v>206.43800197315295</v>
      </c>
      <c r="D91" s="231">
        <v>203.82577521563184</v>
      </c>
      <c r="E91" s="231">
        <v>207.21030535660825</v>
      </c>
      <c r="F91" s="231">
        <v>204.43552863876536</v>
      </c>
      <c r="G91" s="231">
        <v>203.23112482551258</v>
      </c>
      <c r="H91" s="231">
        <v>202.54024379931383</v>
      </c>
      <c r="I91" s="231">
        <v>202.17534726740232</v>
      </c>
      <c r="J91" s="231">
        <v>202.02743325140199</v>
      </c>
      <c r="K91" s="231">
        <v>202.03009447482196</v>
      </c>
      <c r="L91" s="231">
        <v>202.14120405361732</v>
      </c>
      <c r="M91" s="231">
        <v>202.33306089684928</v>
      </c>
      <c r="N91" s="231">
        <v>202.58684370670119</v>
      </c>
      <c r="O91" s="231">
        <v>202.84533427872935</v>
      </c>
      <c r="P91" s="231">
        <v>203.1544503116088</v>
      </c>
      <c r="Q91" s="231">
        <v>203.50502106337302</v>
      </c>
      <c r="R91" s="231">
        <v>203.89000353008817</v>
      </c>
      <c r="S91" s="231">
        <v>204.30388635445161</v>
      </c>
      <c r="T91" s="231">
        <v>204.74228403296712</v>
      </c>
      <c r="U91" s="231">
        <v>205.20165531945773</v>
      </c>
      <c r="V91" s="231">
        <v>205.679104161249</v>
      </c>
      <c r="W91" s="231">
        <v>206.17223641224641</v>
      </c>
      <c r="X91" s="231">
        <v>206.67905484744969</v>
      </c>
      <c r="Y91" s="231">
        <v>207.19788088668128</v>
      </c>
      <c r="Z91" s="231">
        <v>207.72729522677889</v>
      </c>
      <c r="AA91" s="231">
        <v>208.26609206159571</v>
      </c>
      <c r="AB91" s="231">
        <v>208.81324321369038</v>
      </c>
      <c r="AC91" s="231">
        <v>209.36786960583751</v>
      </c>
      <c r="AD91" s="231">
        <v>209.92921825071437</v>
      </c>
      <c r="AE91" s="231">
        <v>210.51217957617231</v>
      </c>
      <c r="AF91" s="231">
        <v>211.09116394081278</v>
      </c>
      <c r="AG91" s="231">
        <v>211.6439933720352</v>
      </c>
      <c r="AH91" s="231">
        <v>212.20148487105013</v>
      </c>
      <c r="AI91" s="231">
        <v>212.76339060877473</v>
      </c>
      <c r="AJ91" s="231">
        <v>213.32949734363507</v>
      </c>
      <c r="AK91" s="231">
        <v>213.89962197997079</v>
      </c>
      <c r="AL91" s="231">
        <v>214.47360768828653</v>
      </c>
      <c r="AM91" s="231">
        <v>215.05132050682957</v>
      </c>
      <c r="AN91" s="231">
        <v>215.6326463591208</v>
      </c>
      <c r="AO91" s="231">
        <v>216.21748843342201</v>
      </c>
      <c r="AP91" s="231">
        <v>216.80576487883727</v>
      </c>
      <c r="AQ91" s="231">
        <v>217.39740677951451</v>
      </c>
      <c r="AR91" s="231">
        <v>217.99235637382802</v>
      </c>
      <c r="AS91" s="231">
        <v>218.59056548979655</v>
      </c>
    </row>
    <row r="92" spans="1:45">
      <c r="A92" s="231" t="s">
        <v>546</v>
      </c>
      <c r="B92" s="231" t="s">
        <v>529</v>
      </c>
      <c r="C92" s="231">
        <v>259.04537443339706</v>
      </c>
      <c r="D92" s="231">
        <v>380.4198929176145</v>
      </c>
      <c r="E92" s="231">
        <v>374.59105657805827</v>
      </c>
      <c r="F92" s="231">
        <v>369.57486522253589</v>
      </c>
      <c r="G92" s="231">
        <v>367.39756570948055</v>
      </c>
      <c r="H92" s="231">
        <v>366.14860343838052</v>
      </c>
      <c r="I92" s="231">
        <v>365.48895006257391</v>
      </c>
      <c r="J92" s="231">
        <v>365.22155376951349</v>
      </c>
      <c r="K92" s="231">
        <v>365.22636468126308</v>
      </c>
      <c r="L92" s="231">
        <v>365.42722657587433</v>
      </c>
      <c r="M92" s="231">
        <v>365.77406192025694</v>
      </c>
      <c r="N92" s="231">
        <v>366.23284591133387</v>
      </c>
      <c r="O92" s="231">
        <v>366.70014051005023</v>
      </c>
      <c r="P92" s="231">
        <v>367.2589549047409</v>
      </c>
      <c r="Q92" s="231">
        <v>367.8927103933143</v>
      </c>
      <c r="R92" s="231">
        <v>368.58867476015729</v>
      </c>
      <c r="S92" s="231">
        <v>369.33688467283997</v>
      </c>
      <c r="T92" s="231">
        <v>370.12941209715831</v>
      </c>
      <c r="U92" s="231">
        <v>370.95985523207861</v>
      </c>
      <c r="V92" s="231">
        <v>371.82297864575617</v>
      </c>
      <c r="W92" s="231">
        <v>372.71445424401816</v>
      </c>
      <c r="X92" s="231">
        <v>373.63067147949448</v>
      </c>
      <c r="Y92" s="231">
        <v>374.56859584518418</v>
      </c>
      <c r="Z92" s="231">
        <v>375.52566155040313</v>
      </c>
      <c r="AA92" s="231">
        <v>376.49968876052475</v>
      </c>
      <c r="AB92" s="231">
        <v>377.48881875489593</v>
      </c>
      <c r="AC92" s="231">
        <v>378.49146235354772</v>
      </c>
      <c r="AD92" s="231">
        <v>379.50625831956484</v>
      </c>
      <c r="AE92" s="231">
        <v>380.56012530012663</v>
      </c>
      <c r="AF92" s="231">
        <v>379.47086073108028</v>
      </c>
      <c r="AG92" s="231">
        <v>381.31637414431088</v>
      </c>
      <c r="AH92" s="231">
        <v>383.30120828549593</v>
      </c>
      <c r="AI92" s="231">
        <v>385.42555971147283</v>
      </c>
      <c r="AJ92" s="231">
        <v>387.68973855094941</v>
      </c>
      <c r="AK92" s="231">
        <v>390.09416875807665</v>
      </c>
      <c r="AL92" s="231">
        <v>392.63938772529087</v>
      </c>
      <c r="AM92" s="231">
        <v>395.32604543778211</v>
      </c>
      <c r="AN92" s="231">
        <v>398.15490331363884</v>
      </c>
      <c r="AO92" s="231">
        <v>401.126832842775</v>
      </c>
      <c r="AP92" s="231">
        <v>404.24281411289633</v>
      </c>
      <c r="AQ92" s="231">
        <v>407.50393429076587</v>
      </c>
      <c r="AR92" s="231">
        <v>410.91138611106351</v>
      </c>
      <c r="AS92" s="231">
        <v>414.46646641237737</v>
      </c>
    </row>
    <row r="93" spans="1:45">
      <c r="A93" s="231" t="s">
        <v>546</v>
      </c>
      <c r="B93" s="231" t="s">
        <v>530</v>
      </c>
      <c r="C93" s="231">
        <v>912.25240612329492</v>
      </c>
      <c r="D93" s="231">
        <v>844.43542261996208</v>
      </c>
      <c r="E93" s="231">
        <v>842.72454821505983</v>
      </c>
      <c r="F93" s="231">
        <v>952.54862715230934</v>
      </c>
      <c r="G93" s="231">
        <v>985.92163060351868</v>
      </c>
      <c r="H93" s="231">
        <v>1018.6488842801111</v>
      </c>
      <c r="I93" s="231">
        <v>1051.0008012595401</v>
      </c>
      <c r="J93" s="231">
        <v>1083.1738792103636</v>
      </c>
      <c r="K93" s="231">
        <v>1115.3192001905045</v>
      </c>
      <c r="L93" s="231">
        <v>1147.5577631463611</v>
      </c>
      <c r="M93" s="231">
        <v>1179.9893940712705</v>
      </c>
      <c r="N93" s="231">
        <v>1212.6982980271364</v>
      </c>
      <c r="O93" s="231">
        <v>1245.4863563338592</v>
      </c>
      <c r="P93" s="231">
        <v>1278.6859832517359</v>
      </c>
      <c r="Q93" s="231">
        <v>1312.3574699759981</v>
      </c>
      <c r="R93" s="231">
        <v>1346.5538870990442</v>
      </c>
      <c r="S93" s="231">
        <v>1381.3225056623448</v>
      </c>
      <c r="T93" s="231">
        <v>1416.7059052935804</v>
      </c>
      <c r="U93" s="231">
        <v>1452.742854411292</v>
      </c>
      <c r="V93" s="231">
        <v>1489.4690197656262</v>
      </c>
      <c r="W93" s="231">
        <v>1526.9175451851579</v>
      </c>
      <c r="X93" s="231">
        <v>1565.1195281289392</v>
      </c>
      <c r="Y93" s="231">
        <v>1604.1044151171291</v>
      </c>
      <c r="Z93" s="231">
        <v>1643.9003319376068</v>
      </c>
      <c r="AA93" s="231">
        <v>1684.5343608691544</v>
      </c>
      <c r="AB93" s="231">
        <v>1726.0327745088705</v>
      </c>
      <c r="AC93" s="231">
        <v>1768.4212338231407</v>
      </c>
      <c r="AD93" s="231">
        <v>1811.7249565495952</v>
      </c>
      <c r="AE93" s="231">
        <v>1856.1058444022822</v>
      </c>
      <c r="AF93" s="231">
        <v>1901.3884189440853</v>
      </c>
      <c r="AG93" s="231">
        <v>1947.382934186699</v>
      </c>
      <c r="AH93" s="231">
        <v>1994.356721509879</v>
      </c>
      <c r="AI93" s="231">
        <v>2042.3342925755303</v>
      </c>
      <c r="AJ93" s="231">
        <v>2091.3403320091102</v>
      </c>
      <c r="AK93" s="231">
        <v>2141.3997531331429</v>
      </c>
      <c r="AL93" s="231">
        <v>2192.5377473256854</v>
      </c>
      <c r="AM93" s="231">
        <v>2244.7798279914114</v>
      </c>
      <c r="AN93" s="231">
        <v>2298.1518699851476</v>
      </c>
      <c r="AO93" s="231">
        <v>2352.6801452031568</v>
      </c>
      <c r="AP93" s="231">
        <v>2408.3913549511904</v>
      </c>
      <c r="AQ93" s="231">
        <v>2465.3126596085331</v>
      </c>
      <c r="AR93" s="231">
        <v>2523.4717060310331</v>
      </c>
      <c r="AS93" s="231">
        <v>2582.8966530712023</v>
      </c>
    </row>
    <row r="94" spans="1:45">
      <c r="A94" s="231" t="s">
        <v>546</v>
      </c>
      <c r="B94" s="231" t="s">
        <v>531</v>
      </c>
      <c r="C94" s="231">
        <v>377.91712212872113</v>
      </c>
      <c r="D94" s="231">
        <v>358.78200068146435</v>
      </c>
      <c r="E94" s="231">
        <v>388.14451260425159</v>
      </c>
      <c r="F94" s="231">
        <v>417.26327286409662</v>
      </c>
      <c r="G94" s="231">
        <v>416.87041533487627</v>
      </c>
      <c r="H94" s="231">
        <v>416.41167360065566</v>
      </c>
      <c r="I94" s="231">
        <v>415.96270165702055</v>
      </c>
      <c r="J94" s="231">
        <v>415.57130390713274</v>
      </c>
      <c r="K94" s="231">
        <v>415.26958696314114</v>
      </c>
      <c r="L94" s="231">
        <v>415.08004216877976</v>
      </c>
      <c r="M94" s="231">
        <v>415.01885552632177</v>
      </c>
      <c r="N94" s="231">
        <v>415.09785542187115</v>
      </c>
      <c r="O94" s="231">
        <v>415.23559890530714</v>
      </c>
      <c r="P94" s="231">
        <v>415.53240530692381</v>
      </c>
      <c r="Q94" s="231">
        <v>415.99381426821964</v>
      </c>
      <c r="R94" s="231">
        <v>416.62370861108627</v>
      </c>
      <c r="S94" s="231">
        <v>417.42475537966004</v>
      </c>
      <c r="T94" s="231">
        <v>418.39873220473532</v>
      </c>
      <c r="U94" s="231">
        <v>419.54677265591454</v>
      </c>
      <c r="V94" s="231">
        <v>420.86955279955259</v>
      </c>
      <c r="W94" s="231">
        <v>422.36743415020572</v>
      </c>
      <c r="X94" s="231">
        <v>424.04057372462961</v>
      </c>
      <c r="Y94" s="231">
        <v>425.88900895264175</v>
      </c>
      <c r="Z94" s="231">
        <v>427.91272318529121</v>
      </c>
      <c r="AA94" s="231">
        <v>430.11169612690793</v>
      </c>
      <c r="AB94" s="231">
        <v>432.48594249883035</v>
      </c>
      <c r="AC94" s="231">
        <v>435.03554149197936</v>
      </c>
      <c r="AD94" s="231">
        <v>437.76065900209329</v>
      </c>
      <c r="AE94" s="231">
        <v>440.69408811592865</v>
      </c>
      <c r="AF94" s="231">
        <v>443.78789270296227</v>
      </c>
      <c r="AG94" s="231">
        <v>446.99418992764294</v>
      </c>
      <c r="AH94" s="231">
        <v>450.37144063093416</v>
      </c>
      <c r="AI94" s="231">
        <v>453.92054563725469</v>
      </c>
      <c r="AJ94" s="231">
        <v>457.64252729600446</v>
      </c>
      <c r="AK94" s="231">
        <v>461.53853133133003</v>
      </c>
      <c r="AL94" s="231">
        <v>465.60982785230522</v>
      </c>
      <c r="AM94" s="231">
        <v>469.85781173891132</v>
      </c>
      <c r="AN94" s="231">
        <v>474.28400257564351</v>
      </c>
      <c r="AO94" s="231">
        <v>478.89004426925834</v>
      </c>
      <c r="AP94" s="231">
        <v>483.67770445862902</v>
      </c>
      <c r="AQ94" s="231">
        <v>488.64887380160002</v>
      </c>
      <c r="AR94" s="231">
        <v>493.80556520516029</v>
      </c>
      <c r="AS94" s="231">
        <v>499.14991305029423</v>
      </c>
    </row>
    <row r="95" spans="1:45">
      <c r="A95" s="231" t="s">
        <v>546</v>
      </c>
      <c r="B95" s="231" t="s">
        <v>532</v>
      </c>
      <c r="C95" s="231">
        <v>107.99496048803356</v>
      </c>
      <c r="D95" s="231">
        <v>137.45724950845502</v>
      </c>
      <c r="E95" s="231">
        <v>143.14569592506498</v>
      </c>
      <c r="F95" s="231">
        <v>143.65575096766756</v>
      </c>
      <c r="G95" s="231">
        <v>143.91454406420951</v>
      </c>
      <c r="H95" s="231">
        <v>144.1449588302095</v>
      </c>
      <c r="I95" s="231">
        <v>144.37416495008969</v>
      </c>
      <c r="J95" s="231">
        <v>144.61962514549188</v>
      </c>
      <c r="K95" s="231">
        <v>144.89328753589331</v>
      </c>
      <c r="L95" s="231">
        <v>145.20369637299905</v>
      </c>
      <c r="M95" s="231">
        <v>145.55714715506642</v>
      </c>
      <c r="N95" s="231">
        <v>145.95836990468652</v>
      </c>
      <c r="O95" s="231">
        <v>146.37918513133971</v>
      </c>
      <c r="P95" s="231">
        <v>146.85531979291918</v>
      </c>
      <c r="Q95" s="231">
        <v>147.38922892092646</v>
      </c>
      <c r="R95" s="231">
        <v>147.98275760044802</v>
      </c>
      <c r="S95" s="231">
        <v>148.63729757525957</v>
      </c>
      <c r="T95" s="231">
        <v>149.35390378385696</v>
      </c>
      <c r="U95" s="231">
        <v>150.1333825101531</v>
      </c>
      <c r="V95" s="231">
        <v>150.97635887339524</v>
      </c>
      <c r="W95" s="231">
        <v>151.88332894591153</v>
      </c>
      <c r="X95" s="231">
        <v>152.85470023335023</v>
      </c>
      <c r="Y95" s="231">
        <v>153.89082322583661</v>
      </c>
      <c r="Z95" s="231">
        <v>154.99201602848811</v>
      </c>
      <c r="AA95" s="231">
        <v>156.15858358802242</v>
      </c>
      <c r="AB95" s="231">
        <v>157.3908326776822</v>
      </c>
      <c r="AC95" s="231">
        <v>158.68908354135144</v>
      </c>
      <c r="AD95" s="231">
        <v>160.05367890141079</v>
      </c>
      <c r="AE95" s="231">
        <v>161.49690960627959</v>
      </c>
      <c r="AF95" s="231">
        <v>163.00151272719447</v>
      </c>
      <c r="AG95" s="231">
        <v>164.55007823166503</v>
      </c>
      <c r="AH95" s="231">
        <v>166.16427239860789</v>
      </c>
      <c r="AI95" s="231">
        <v>167.84466356244329</v>
      </c>
      <c r="AJ95" s="231">
        <v>169.59186069520302</v>
      </c>
      <c r="AK95" s="231">
        <v>171.4065146356574</v>
      </c>
      <c r="AL95" s="231">
        <v>173.28931897812589</v>
      </c>
      <c r="AM95" s="231">
        <v>175.24101070082602</v>
      </c>
      <c r="AN95" s="231">
        <v>177.26237059806309</v>
      </c>
      <c r="AO95" s="231">
        <v>179.35422356790403</v>
      </c>
      <c r="AP95" s="231">
        <v>181.5174387966687</v>
      </c>
      <c r="AQ95" s="231">
        <v>183.75292987321814</v>
      </c>
      <c r="AR95" s="231">
        <v>186.06165485921082</v>
      </c>
      <c r="AS95" s="231">
        <v>188.44461633602219</v>
      </c>
    </row>
    <row r="96" spans="1:45">
      <c r="A96" s="231" t="s">
        <v>546</v>
      </c>
      <c r="B96" s="231" t="s">
        <v>533</v>
      </c>
      <c r="C96" s="231">
        <v>54.017841262230931</v>
      </c>
      <c r="D96" s="231">
        <v>67.067424321939228</v>
      </c>
      <c r="E96" s="231">
        <v>71.576942512652934</v>
      </c>
      <c r="F96" s="231">
        <v>74.767155538705637</v>
      </c>
      <c r="G96" s="231">
        <v>80.353129145118757</v>
      </c>
      <c r="H96" s="231">
        <v>85.84553854140276</v>
      </c>
      <c r="I96" s="231">
        <v>91.274066591056041</v>
      </c>
      <c r="J96" s="231">
        <v>96.661699444097707</v>
      </c>
      <c r="K96" s="231">
        <v>102.027029242368</v>
      </c>
      <c r="L96" s="231">
        <v>107.38558285087065</v>
      </c>
      <c r="M96" s="231">
        <v>112.75063844483225</v>
      </c>
      <c r="N96" s="231">
        <v>118.13375700566152</v>
      </c>
      <c r="O96" s="231">
        <v>123.51833208116754</v>
      </c>
      <c r="P96" s="231">
        <v>128.93940599512865</v>
      </c>
      <c r="Q96" s="231">
        <v>134.40583536123216</v>
      </c>
      <c r="R96" s="231">
        <v>139.92561240618855</v>
      </c>
      <c r="S96" s="231">
        <v>145.50601236629558</v>
      </c>
      <c r="T96" s="231">
        <v>151.15371189742004</v>
      </c>
      <c r="U96" s="231">
        <v>156.87488587256598</v>
      </c>
      <c r="V96" s="231">
        <v>162.6752876288962</v>
      </c>
      <c r="W96" s="231">
        <v>168.56031624372869</v>
      </c>
      <c r="X96" s="231">
        <v>174.53507344371988</v>
      </c>
      <c r="Y96" s="231">
        <v>180.6044120931063</v>
      </c>
      <c r="Z96" s="231">
        <v>186.77297775061695</v>
      </c>
      <c r="AA96" s="231">
        <v>193.04524446044496</v>
      </c>
      <c r="AB96" s="231">
        <v>199.4255457060801</v>
      </c>
      <c r="AC96" s="231">
        <v>205.91810127930967</v>
      </c>
      <c r="AD96" s="231">
        <v>212.52704068172949</v>
      </c>
      <c r="AE96" s="231">
        <v>219.27260622777672</v>
      </c>
      <c r="AF96" s="231">
        <v>226.13530710229139</v>
      </c>
      <c r="AG96" s="231">
        <v>233.09328704475359</v>
      </c>
      <c r="AH96" s="231">
        <v>240.1791177806314</v>
      </c>
      <c r="AI96" s="231">
        <v>247.39666704311466</v>
      </c>
      <c r="AJ96" s="231">
        <v>254.74980709936133</v>
      </c>
      <c r="AK96" s="231">
        <v>262.24242358399329</v>
      </c>
      <c r="AL96" s="231">
        <v>269.87842344628086</v>
      </c>
      <c r="AM96" s="231">
        <v>277.66174213145501</v>
      </c>
      <c r="AN96" s="231">
        <v>285.59635010086447</v>
      </c>
      <c r="AO96" s="231">
        <v>293.68625878196013</v>
      </c>
      <c r="AP96" s="231">
        <v>301.93552602738623</v>
      </c>
      <c r="AQ96" s="231">
        <v>310.34826115207494</v>
      </c>
      <c r="AR96" s="231">
        <v>318.92862960834958</v>
      </c>
      <c r="AS96" s="231">
        <v>327.68085735127903</v>
      </c>
    </row>
    <row r="97" spans="1:45">
      <c r="A97" s="231" t="s">
        <v>546</v>
      </c>
      <c r="B97" s="231" t="s">
        <v>534</v>
      </c>
      <c r="C97" s="231">
        <v>78.559481409043698</v>
      </c>
      <c r="D97" s="231">
        <v>88.33400639036185</v>
      </c>
      <c r="E97" s="231">
        <v>68.688725140095485</v>
      </c>
      <c r="F97" s="231">
        <v>88.618235075249871</v>
      </c>
      <c r="G97" s="231">
        <v>92.530433778081118</v>
      </c>
      <c r="H97" s="231">
        <v>96.370885970129521</v>
      </c>
      <c r="I97" s="231">
        <v>100.16705094628111</v>
      </c>
      <c r="J97" s="231">
        <v>103.93926785340787</v>
      </c>
      <c r="K97" s="231">
        <v>107.70342498990061</v>
      </c>
      <c r="L97" s="231">
        <v>111.47242032315387</v>
      </c>
      <c r="M97" s="231">
        <v>115.25702232956829</v>
      </c>
      <c r="N97" s="231">
        <v>119.06641256444078</v>
      </c>
      <c r="O97" s="231">
        <v>122.88187213537091</v>
      </c>
      <c r="P97" s="231">
        <v>126.73676263193434</v>
      </c>
      <c r="Q97" s="231">
        <v>130.63781565359045</v>
      </c>
      <c r="R97" s="231">
        <v>134.59101003809377</v>
      </c>
      <c r="S97" s="231">
        <v>138.60171382514832</v>
      </c>
      <c r="T97" s="231">
        <v>142.67479590422067</v>
      </c>
      <c r="U97" s="231">
        <v>146.81471544421507</v>
      </c>
      <c r="V97" s="231">
        <v>151.02559458714677</v>
      </c>
      <c r="W97" s="231">
        <v>155.31127823744919</v>
      </c>
      <c r="X97" s="231">
        <v>159.67538370553274</v>
      </c>
      <c r="Y97" s="231">
        <v>164.12134224536211</v>
      </c>
      <c r="Z97" s="231">
        <v>168.65243403100911</v>
      </c>
      <c r="AA97" s="231">
        <v>173.27181776649536</v>
      </c>
      <c r="AB97" s="231">
        <v>177.98255586899393</v>
      </c>
      <c r="AC97" s="231">
        <v>182.78763597612357</v>
      </c>
      <c r="AD97" s="231">
        <v>187.68998938455903</v>
      </c>
      <c r="AE97" s="231">
        <v>192.70672897004886</v>
      </c>
      <c r="AF97" s="231">
        <v>197.81997337237141</v>
      </c>
      <c r="AG97" s="231">
        <v>203.01017486386684</v>
      </c>
      <c r="AH97" s="231">
        <v>208.30535817011517</v>
      </c>
      <c r="AI97" s="231">
        <v>213.70833273586925</v>
      </c>
      <c r="AJ97" s="231">
        <v>219.22192163602119</v>
      </c>
      <c r="AK97" s="231">
        <v>224.84896797429988</v>
      </c>
      <c r="AL97" s="231">
        <v>230.59234058377814</v>
      </c>
      <c r="AM97" s="231">
        <v>236.45493913285773</v>
      </c>
      <c r="AN97" s="231">
        <v>242.439698725363</v>
      </c>
      <c r="AO97" s="231">
        <v>248.54959407080901</v>
      </c>
      <c r="AP97" s="231">
        <v>254.78764329002544</v>
      </c>
      <c r="AQ97" s="231">
        <v>261.15691141215774</v>
      </c>
      <c r="AR97" s="231">
        <v>267.66051361107333</v>
      </c>
      <c r="AS97" s="231">
        <v>274.30161822252933</v>
      </c>
    </row>
    <row r="98" spans="1:45">
      <c r="A98" s="231" t="s">
        <v>546</v>
      </c>
      <c r="B98" s="231" t="s">
        <v>535</v>
      </c>
      <c r="C98" s="231">
        <v>46.642527523204286</v>
      </c>
      <c r="D98" s="231">
        <v>48.612854827609652</v>
      </c>
      <c r="E98" s="231">
        <v>31.302453707051804</v>
      </c>
      <c r="F98" s="231">
        <v>41.24592876351646</v>
      </c>
      <c r="G98" s="231">
        <v>41.51472564903154</v>
      </c>
      <c r="H98" s="231">
        <v>41.772563389110111</v>
      </c>
      <c r="I98" s="231">
        <v>42.027797365071287</v>
      </c>
      <c r="J98" s="231">
        <v>42.285937252056783</v>
      </c>
      <c r="K98" s="231">
        <v>42.55085502277209</v>
      </c>
      <c r="L98" s="231">
        <v>42.825399186408163</v>
      </c>
      <c r="M98" s="231">
        <v>43.111734125935662</v>
      </c>
      <c r="N98" s="231">
        <v>43.41154255339876</v>
      </c>
      <c r="O98" s="231">
        <v>43.71666445254435</v>
      </c>
      <c r="P98" s="231">
        <v>44.037944453899698</v>
      </c>
      <c r="Q98" s="231">
        <v>44.376357839374862</v>
      </c>
      <c r="R98" s="231">
        <v>44.732685251492832</v>
      </c>
      <c r="S98" s="231">
        <v>45.107560008136446</v>
      </c>
      <c r="T98" s="231">
        <v>45.501503622657268</v>
      </c>
      <c r="U98" s="231">
        <v>45.914952930086329</v>
      </c>
      <c r="V98" s="231">
        <v>46.348281074451414</v>
      </c>
      <c r="W98" s="231">
        <v>46.801813905155285</v>
      </c>
      <c r="X98" s="231">
        <v>47.27584287826177</v>
      </c>
      <c r="Y98" s="231">
        <v>47.77063525945551</v>
      </c>
      <c r="Z98" s="231">
        <v>48.286442221184082</v>
      </c>
      <c r="AA98" s="231">
        <v>48.82350528287494</v>
      </c>
      <c r="AB98" s="231">
        <v>49.382061439480729</v>
      </c>
      <c r="AC98" s="231">
        <v>49.962347247116057</v>
      </c>
      <c r="AD98" s="231">
        <v>50.564602077023231</v>
      </c>
      <c r="AE98" s="231">
        <v>51.192848816369846</v>
      </c>
      <c r="AF98" s="231">
        <v>51.841756151865077</v>
      </c>
      <c r="AG98" s="231">
        <v>52.505868870566189</v>
      </c>
      <c r="AH98" s="231">
        <v>53.192167499490438</v>
      </c>
      <c r="AI98" s="231">
        <v>53.900942657885864</v>
      </c>
      <c r="AJ98" s="231">
        <v>54.632496039884053</v>
      </c>
      <c r="AK98" s="231">
        <v>55.387141059742575</v>
      </c>
      <c r="AL98" s="231">
        <v>56.165203374077542</v>
      </c>
      <c r="AM98" s="231">
        <v>56.967021306821167</v>
      </c>
      <c r="AN98" s="231">
        <v>57.792946197914773</v>
      </c>
      <c r="AO98" s="231">
        <v>58.643342692848748</v>
      </c>
      <c r="AP98" s="231">
        <v>59.518588986979175</v>
      </c>
      <c r="AQ98" s="231">
        <v>60.419077035934585</v>
      </c>
      <c r="AR98" s="231">
        <v>61.345212741283923</v>
      </c>
      <c r="AS98" s="231">
        <v>62.297416118885472</v>
      </c>
    </row>
    <row r="99" spans="1:45">
      <c r="A99" s="231" t="s">
        <v>546</v>
      </c>
      <c r="B99" s="231" t="s">
        <v>536</v>
      </c>
      <c r="C99" s="231">
        <v>851.36617883744088</v>
      </c>
      <c r="D99" s="231">
        <v>853.56144530112363</v>
      </c>
      <c r="E99" s="231">
        <v>888.52999300012254</v>
      </c>
      <c r="F99" s="231">
        <v>933.9150406406344</v>
      </c>
      <c r="G99" s="231">
        <v>960.28692820911044</v>
      </c>
      <c r="H99" s="231">
        <v>986.11745790888904</v>
      </c>
      <c r="I99" s="231">
        <v>1011.6536535087522</v>
      </c>
      <c r="J99" s="231">
        <v>1037.0719845296235</v>
      </c>
      <c r="K99" s="231">
        <v>1062.5061679195653</v>
      </c>
      <c r="L99" s="231">
        <v>1088.0619325687353</v>
      </c>
      <c r="M99" s="231">
        <v>1113.8255043303761</v>
      </c>
      <c r="N99" s="231">
        <v>1139.8688446178651</v>
      </c>
      <c r="O99" s="231">
        <v>1165.9999696973284</v>
      </c>
      <c r="P99" s="231">
        <v>1192.5256368903706</v>
      </c>
      <c r="Q99" s="231">
        <v>1219.4961320332509</v>
      </c>
      <c r="R99" s="231">
        <v>1246.9552985383241</v>
      </c>
      <c r="S99" s="231">
        <v>1274.941853915763</v>
      </c>
      <c r="T99" s="231">
        <v>1303.4904089719792</v>
      </c>
      <c r="U99" s="231">
        <v>1332.6322714988401</v>
      </c>
      <c r="V99" s="231">
        <v>1362.3960893886115</v>
      </c>
      <c r="W99" s="231">
        <v>1392.808371301956</v>
      </c>
      <c r="X99" s="231">
        <v>1423.8939121595347</v>
      </c>
      <c r="Y99" s="231">
        <v>1455.676143493446</v>
      </c>
      <c r="Z99" s="231">
        <v>1488.177423728057</v>
      </c>
      <c r="AA99" s="231">
        <v>1521.4192799531729</v>
      </c>
      <c r="AB99" s="231">
        <v>1555.4226102124969</v>
      </c>
      <c r="AC99" s="231">
        <v>1590.2078534476248</v>
      </c>
      <c r="AD99" s="231">
        <v>1625.7951328132419</v>
      </c>
      <c r="AE99" s="231">
        <v>1662.3270592847709</v>
      </c>
      <c r="AF99" s="231">
        <v>1699.6438220079417</v>
      </c>
      <c r="AG99" s="231">
        <v>1737.5742871913722</v>
      </c>
      <c r="AH99" s="231">
        <v>1776.3557573502701</v>
      </c>
      <c r="AI99" s="231">
        <v>1816.0081049613536</v>
      </c>
      <c r="AJ99" s="231">
        <v>1856.5513914319104</v>
      </c>
      <c r="AK99" s="231">
        <v>1898.0059122009809</v>
      </c>
      <c r="AL99" s="231">
        <v>1940.3922364161049</v>
      </c>
      <c r="AM99" s="231">
        <v>1983.731242062139</v>
      </c>
      <c r="AN99" s="231">
        <v>2028.0441472825394</v>
      </c>
      <c r="AO99" s="231">
        <v>2073.3525385197054</v>
      </c>
      <c r="AP99" s="231">
        <v>2119.6783960042571</v>
      </c>
      <c r="AQ99" s="231">
        <v>2167.0441170422073</v>
      </c>
      <c r="AR99" s="231">
        <v>2215.4725374800842</v>
      </c>
      <c r="AS99" s="231">
        <v>2264.9869516705849</v>
      </c>
    </row>
    <row r="100" spans="1:45">
      <c r="A100" s="231" t="s">
        <v>546</v>
      </c>
      <c r="B100" s="231" t="s">
        <v>537</v>
      </c>
      <c r="C100" s="231">
        <v>140.3889779539422</v>
      </c>
      <c r="D100" s="231">
        <v>185.12927733324901</v>
      </c>
      <c r="E100" s="231">
        <v>198.56717142536323</v>
      </c>
      <c r="F100" s="231">
        <v>214.20538342747</v>
      </c>
      <c r="G100" s="231">
        <v>237.59232385841759</v>
      </c>
      <c r="H100" s="231">
        <v>260.60448541834137</v>
      </c>
      <c r="I100" s="231">
        <v>283.34795902948372</v>
      </c>
      <c r="J100" s="231">
        <v>305.90742224987684</v>
      </c>
      <c r="K100" s="231">
        <v>328.35289998825186</v>
      </c>
      <c r="L100" s="231">
        <v>350.74388303084584</v>
      </c>
      <c r="M100" s="231">
        <v>373.13195927148405</v>
      </c>
      <c r="N100" s="231">
        <v>395.56257464030693</v>
      </c>
      <c r="O100" s="231">
        <v>417.98552445290704</v>
      </c>
      <c r="P100" s="231">
        <v>440.52348105088498</v>
      </c>
      <c r="Q100" s="231">
        <v>463.21208328709542</v>
      </c>
      <c r="R100" s="231">
        <v>486.08375279769598</v>
      </c>
      <c r="S100" s="231">
        <v>509.16820553063508</v>
      </c>
      <c r="T100" s="231">
        <v>532.49286921422868</v>
      </c>
      <c r="U100" s="231">
        <v>556.08322964386048</v>
      </c>
      <c r="V100" s="231">
        <v>579.96312170010822</v>
      </c>
      <c r="W100" s="231">
        <v>604.15497647297104</v>
      </c>
      <c r="X100" s="231">
        <v>628.6800328483082</v>
      </c>
      <c r="Y100" s="231">
        <v>653.55851985721904</v>
      </c>
      <c r="Z100" s="231">
        <v>678.80981465812692</v>
      </c>
      <c r="AA100" s="231">
        <v>704.4525799992831</v>
      </c>
      <c r="AB100" s="231">
        <v>730.50488426184916</v>
      </c>
      <c r="AC100" s="231">
        <v>756.98430662218379</v>
      </c>
      <c r="AD100" s="231">
        <v>783.90802944213328</v>
      </c>
      <c r="AE100" s="231">
        <v>811.35279874583534</v>
      </c>
      <c r="AF100" s="231">
        <v>839.24854429791856</v>
      </c>
      <c r="AG100" s="231">
        <v>867.51531883663995</v>
      </c>
      <c r="AH100" s="231">
        <v>896.27528196988135</v>
      </c>
      <c r="AI100" s="231">
        <v>925.54435251928135</v>
      </c>
      <c r="AJ100" s="231">
        <v>955.33843979068934</v>
      </c>
      <c r="AK100" s="231">
        <v>985.6734799796842</v>
      </c>
      <c r="AL100" s="231">
        <v>1016.5654690772546</v>
      </c>
      <c r="AM100" s="231">
        <v>1048.0304927275974</v>
      </c>
      <c r="AN100" s="231">
        <v>1080.0847534344098</v>
      </c>
      <c r="AO100" s="231">
        <v>1112.7445954634916</v>
      </c>
      <c r="AP100" s="231">
        <v>1146.0265277466397</v>
      </c>
      <c r="AQ100" s="231">
        <v>1179.947245054545</v>
      </c>
      <c r="AR100" s="231">
        <v>1214.5236476732616</v>
      </c>
      <c r="AS100" s="231">
        <v>1249.7728597903279</v>
      </c>
    </row>
    <row r="101" spans="1:45">
      <c r="A101" s="231" t="s">
        <v>546</v>
      </c>
      <c r="B101" s="231" t="s">
        <v>538</v>
      </c>
      <c r="C101" s="231">
        <v>28.695763419949429</v>
      </c>
      <c r="D101" s="231">
        <v>35.768362128211578</v>
      </c>
      <c r="E101" s="231">
        <v>56.218007972511884</v>
      </c>
      <c r="F101" s="231">
        <v>43.052089581370296</v>
      </c>
      <c r="G101" s="231">
        <v>44.445055621624583</v>
      </c>
      <c r="H101" s="231">
        <v>45.810503684757222</v>
      </c>
      <c r="I101" s="231">
        <v>47.16032658658839</v>
      </c>
      <c r="J101" s="231">
        <v>48.503111218618898</v>
      </c>
      <c r="K101" s="231">
        <v>49.845424090125839</v>
      </c>
      <c r="L101" s="231">
        <v>51.192499435028118</v>
      </c>
      <c r="M101" s="231">
        <v>52.548637362791396</v>
      </c>
      <c r="N101" s="231">
        <v>53.917451068986402</v>
      </c>
      <c r="O101" s="231">
        <v>55.290027301799363</v>
      </c>
      <c r="P101" s="231">
        <v>56.681041956869734</v>
      </c>
      <c r="Q101" s="231">
        <v>58.093059581049189</v>
      </c>
      <c r="R101" s="231">
        <v>59.528329950205809</v>
      </c>
      <c r="S101" s="231">
        <v>60.988850901474009</v>
      </c>
      <c r="T101" s="231">
        <v>62.476417194907889</v>
      </c>
      <c r="U101" s="231">
        <v>63.992659218088846</v>
      </c>
      <c r="V101" s="231">
        <v>65.539074099994295</v>
      </c>
      <c r="W101" s="231">
        <v>67.117051018606162</v>
      </c>
      <c r="X101" s="231">
        <v>68.72789198089113</v>
      </c>
      <c r="Y101" s="231">
        <v>70.372829016216642</v>
      </c>
      <c r="Z101" s="231">
        <v>72.053038492338402</v>
      </c>
      <c r="AA101" s="231">
        <v>73.76965309921944</v>
      </c>
      <c r="AB101" s="231">
        <v>75.523771927160695</v>
      </c>
      <c r="AC101" s="231">
        <v>77.316468977607215</v>
      </c>
      <c r="AD101" s="231">
        <v>79.148800378271801</v>
      </c>
      <c r="AE101" s="231">
        <v>81.027790498751244</v>
      </c>
      <c r="AF101" s="231">
        <v>82.945730665033523</v>
      </c>
      <c r="AG101" s="231">
        <v>84.894315804116559</v>
      </c>
      <c r="AH101" s="231">
        <v>86.885177674447107</v>
      </c>
      <c r="AI101" s="231">
        <v>88.919348517575841</v>
      </c>
      <c r="AJ101" s="231">
        <v>90.997868744152413</v>
      </c>
      <c r="AK101" s="231">
        <v>93.121789279461908</v>
      </c>
      <c r="AL101" s="231">
        <v>95.292173635845614</v>
      </c>
      <c r="AM101" s="231">
        <v>97.510099754965623</v>
      </c>
      <c r="AN101" s="231">
        <v>99.776661656377939</v>
      </c>
      <c r="AO101" s="231">
        <v>102.09297092336803</v>
      </c>
      <c r="AP101" s="231">
        <v>104.46015805235997</v>
      </c>
      <c r="AQ101" s="231">
        <v>106.87937368828004</v>
      </c>
      <c r="AR101" s="231">
        <v>109.35178976490181</v>
      </c>
      <c r="AS101" s="231">
        <v>111.87860056638698</v>
      </c>
    </row>
    <row r="102" spans="1:45">
      <c r="A102" s="231" t="s">
        <v>548</v>
      </c>
      <c r="B102" s="231" t="s">
        <v>514</v>
      </c>
      <c r="C102" s="231">
        <v>2878.3872278791082</v>
      </c>
      <c r="D102" s="231">
        <v>3103.6858678165827</v>
      </c>
      <c r="E102" s="231">
        <v>4108.4143484803153</v>
      </c>
      <c r="F102" s="231">
        <v>4078.0499745938523</v>
      </c>
      <c r="G102" s="231">
        <v>4253.3866912224667</v>
      </c>
      <c r="H102" s="231">
        <v>4409.9486516688967</v>
      </c>
      <c r="I102" s="231">
        <v>4556.10350424021</v>
      </c>
      <c r="J102" s="231">
        <v>4696.4238872538435</v>
      </c>
      <c r="K102" s="231">
        <v>4833.6195408641552</v>
      </c>
      <c r="L102" s="231">
        <v>4969.4082103603705</v>
      </c>
      <c r="M102" s="231">
        <v>5104.9415343843139</v>
      </c>
      <c r="N102" s="231">
        <v>5241.0288595841184</v>
      </c>
      <c r="O102" s="231">
        <v>5378.262381811991</v>
      </c>
      <c r="P102" s="231">
        <v>5517.0909392414023</v>
      </c>
      <c r="Q102" s="231">
        <v>5657.8655654108079</v>
      </c>
      <c r="R102" s="231">
        <v>5800.8687439773521</v>
      </c>
      <c r="S102" s="231">
        <v>5946.3338513005765</v>
      </c>
      <c r="T102" s="231">
        <v>6094.4584677627754</v>
      </c>
      <c r="U102" s="231">
        <v>6245.4137297265306</v>
      </c>
      <c r="V102" s="231">
        <v>6399.3510490281633</v>
      </c>
      <c r="W102" s="231">
        <v>6556.4070363955016</v>
      </c>
      <c r="X102" s="231">
        <v>6716.7071710596738</v>
      </c>
      <c r="Y102" s="231">
        <v>6880.368577201406</v>
      </c>
      <c r="Z102" s="231">
        <v>7047.5021526631126</v>
      </c>
      <c r="AA102" s="231">
        <v>7218.2142204622132</v>
      </c>
      <c r="AB102" s="231">
        <v>7392.6078238463106</v>
      </c>
      <c r="AC102" s="231">
        <v>7570.7837518335</v>
      </c>
      <c r="AD102" s="231">
        <v>7752.8413588035446</v>
      </c>
      <c r="AE102" s="231">
        <v>7938.8792252521616</v>
      </c>
      <c r="AF102" s="231">
        <v>8128.995695057296</v>
      </c>
      <c r="AG102" s="231">
        <v>8323.2893160691056</v>
      </c>
      <c r="AH102" s="231">
        <v>8521.8592045629539</v>
      </c>
      <c r="AI102" s="231">
        <v>8724.8053494258002</v>
      </c>
      <c r="AJ102" s="231">
        <v>8932.2288684366868</v>
      </c>
      <c r="AK102" s="231">
        <v>9144.2322263352798</v>
      </c>
      <c r="AL102" s="231">
        <v>9360.9194223298928</v>
      </c>
      <c r="AM102" s="231">
        <v>9582.396153118576</v>
      </c>
      <c r="AN102" s="231">
        <v>9808.7699562690013</v>
      </c>
      <c r="AO102" s="231">
        <v>10040.15033784198</v>
      </c>
      <c r="AP102" s="231">
        <v>10276.648887386924</v>
      </c>
      <c r="AQ102" s="231">
        <v>10518.379382836765</v>
      </c>
      <c r="AR102" s="231">
        <v>10765.457887355213</v>
      </c>
      <c r="AS102" s="231">
        <v>11018.002839806795</v>
      </c>
    </row>
    <row r="103" spans="1:45">
      <c r="A103" s="231" t="s">
        <v>548</v>
      </c>
      <c r="B103" s="231" t="s">
        <v>515</v>
      </c>
      <c r="C103" s="231">
        <v>53.371907492954811</v>
      </c>
      <c r="D103" s="231">
        <v>62.299120313830919</v>
      </c>
      <c r="E103" s="231">
        <v>53.187969010211177</v>
      </c>
      <c r="F103" s="231">
        <v>71.831576106068709</v>
      </c>
      <c r="G103" s="231">
        <v>76.58470119253704</v>
      </c>
      <c r="H103" s="231">
        <v>80.916643646255821</v>
      </c>
      <c r="I103" s="231">
        <v>84.99333602956402</v>
      </c>
      <c r="J103" s="231">
        <v>88.911502696084483</v>
      </c>
      <c r="K103" s="231">
        <v>92.731916363153829</v>
      </c>
      <c r="L103" s="231">
        <v>96.49518769981367</v>
      </c>
      <c r="M103" s="231">
        <v>100.22985926571573</v>
      </c>
      <c r="N103" s="231">
        <v>103.95684829146471</v>
      </c>
      <c r="O103" s="231">
        <v>107.69203333299026</v>
      </c>
      <c r="P103" s="231">
        <v>111.44783814169764</v>
      </c>
      <c r="Q103" s="231">
        <v>115.23424433335516</v>
      </c>
      <c r="R103" s="231">
        <v>119.05946336201696</v>
      </c>
      <c r="S103" s="231">
        <v>122.93039694431098</v>
      </c>
      <c r="T103" s="231">
        <v>126.85296140367193</v>
      </c>
      <c r="U103" s="231">
        <v>130.8323217139816</v>
      </c>
      <c r="V103" s="231">
        <v>134.87306395098852</v>
      </c>
      <c r="W103" s="231">
        <v>138.97932469858247</v>
      </c>
      <c r="X103" s="231">
        <v>143.15488971729098</v>
      </c>
      <c r="Y103" s="231">
        <v>147.40327024134177</v>
      </c>
      <c r="Z103" s="231">
        <v>151.72776271679547</v>
      </c>
      <c r="AA103" s="231">
        <v>156.13149609915399</v>
      </c>
      <c r="AB103" s="231">
        <v>160.61746968087502</v>
      </c>
      <c r="AC103" s="231">
        <v>165.18858362574591</v>
      </c>
      <c r="AD103" s="231">
        <v>169.84766382885439</v>
      </c>
      <c r="AE103" s="231">
        <v>174.59748232151512</v>
      </c>
      <c r="AF103" s="231">
        <v>179.44077415046161</v>
      </c>
      <c r="AG103" s="231">
        <v>184.38025144715826</v>
      </c>
      <c r="AH103" s="231">
        <v>189.41861524378464</v>
      </c>
      <c r="AI103" s="231">
        <v>194.5585654723958</v>
      </c>
      <c r="AJ103" s="231">
        <v>199.80280949222458</v>
      </c>
      <c r="AK103" s="231">
        <v>205.1540694196151</v>
      </c>
      <c r="AL103" s="231">
        <v>210.61508848048734</v>
      </c>
      <c r="AM103" s="231">
        <v>216.18863656239813</v>
      </c>
      <c r="AN103" s="231">
        <v>221.87751510962639</v>
      </c>
      <c r="AO103" s="231">
        <v>227.68456147792628</v>
      </c>
      <c r="AP103" s="231">
        <v>233.61265284437368</v>
      </c>
      <c r="AQ103" s="231">
        <v>239.6647097505853</v>
      </c>
      <c r="AR103" s="231">
        <v>245.84369934380808</v>
      </c>
      <c r="AS103" s="231">
        <v>252.15263836927858</v>
      </c>
    </row>
    <row r="104" spans="1:45">
      <c r="A104" s="231" t="s">
        <v>548</v>
      </c>
      <c r="B104" s="231" t="s">
        <v>516</v>
      </c>
      <c r="C104" s="231">
        <v>62.499727054505414</v>
      </c>
      <c r="D104" s="231">
        <v>80.742900006057383</v>
      </c>
      <c r="E104" s="231">
        <v>90.343344148530448</v>
      </c>
      <c r="F104" s="231">
        <v>103.02117000862241</v>
      </c>
      <c r="G104" s="231">
        <v>96.66335081402238</v>
      </c>
      <c r="H104" s="231">
        <v>92.738907396002872</v>
      </c>
      <c r="I104" s="231">
        <v>90.224007992381658</v>
      </c>
      <c r="J104" s="231">
        <v>88.578957259403495</v>
      </c>
      <c r="K104" s="231">
        <v>87.49796928946526</v>
      </c>
      <c r="L104" s="231">
        <v>86.797306267041421</v>
      </c>
      <c r="M104" s="231">
        <v>86.3611719838281</v>
      </c>
      <c r="N104" s="231">
        <v>86.113681281945674</v>
      </c>
      <c r="O104" s="231">
        <v>86.003468675053583</v>
      </c>
      <c r="P104" s="231">
        <v>85.994811214128319</v>
      </c>
      <c r="Q104" s="231">
        <v>86.062290110425465</v>
      </c>
      <c r="R104" s="231">
        <v>86.187463454496395</v>
      </c>
      <c r="S104" s="231">
        <v>86.356727222750536</v>
      </c>
      <c r="T104" s="231">
        <v>86.559902562535726</v>
      </c>
      <c r="U104" s="231">
        <v>86.789280325964967</v>
      </c>
      <c r="V104" s="231">
        <v>87.038961103983922</v>
      </c>
      <c r="W104" s="231">
        <v>87.304390721182088</v>
      </c>
      <c r="X104" s="231">
        <v>87.582027738735206</v>
      </c>
      <c r="Y104" s="231">
        <v>87.869101799517949</v>
      </c>
      <c r="Z104" s="231">
        <v>88.163435558705828</v>
      </c>
      <c r="AA104" s="231">
        <v>88.4633118162307</v>
      </c>
      <c r="AB104" s="231">
        <v>88.76737324135793</v>
      </c>
      <c r="AC104" s="231">
        <v>89.074545905468909</v>
      </c>
      <c r="AD104" s="231">
        <v>89.383980416556895</v>
      </c>
      <c r="AE104" s="231">
        <v>89.695006212006533</v>
      </c>
      <c r="AF104" s="231">
        <v>90.00709578938303</v>
      </c>
      <c r="AG104" s="231">
        <v>90.319836514734789</v>
      </c>
      <c r="AH104" s="231">
        <v>90.632908259656219</v>
      </c>
      <c r="AI104" s="231">
        <v>90.946065558657978</v>
      </c>
      <c r="AJ104" s="231">
        <v>91.259123298671128</v>
      </c>
      <c r="AK104" s="231">
        <v>91.57194518786639</v>
      </c>
      <c r="AL104" s="231">
        <v>91.884434425565559</v>
      </c>
      <c r="AM104" s="231">
        <v>92.196526125699833</v>
      </c>
      <c r="AN104" s="231">
        <v>92.508181144921366</v>
      </c>
      <c r="AO104" s="231">
        <v>92.819381041549605</v>
      </c>
      <c r="AP104" s="231">
        <v>93.130123949078495</v>
      </c>
      <c r="AQ104" s="231">
        <v>93.440421192450628</v>
      </c>
      <c r="AR104" s="231">
        <v>93.750294509835697</v>
      </c>
      <c r="AS104" s="231">
        <v>94.059773769728963</v>
      </c>
    </row>
    <row r="105" spans="1:45">
      <c r="A105" s="231" t="s">
        <v>548</v>
      </c>
      <c r="B105" s="231" t="s">
        <v>517</v>
      </c>
      <c r="C105" s="231">
        <v>4.9621304135998425</v>
      </c>
      <c r="D105" s="231">
        <v>6.4643719507695332</v>
      </c>
      <c r="E105" s="231">
        <v>7.6882687562583616</v>
      </c>
      <c r="F105" s="231">
        <v>7.9708584899619046</v>
      </c>
      <c r="G105" s="231">
        <v>8.6361221355542366</v>
      </c>
      <c r="H105" s="231">
        <v>9.2471575845279457</v>
      </c>
      <c r="I105" s="231">
        <v>9.8239129695074041</v>
      </c>
      <c r="J105" s="231">
        <v>10.378461095861732</v>
      </c>
      <c r="K105" s="231">
        <v>10.918625537962393</v>
      </c>
      <c r="L105" s="231">
        <v>11.449769947330402</v>
      </c>
      <c r="M105" s="231">
        <v>11.975745239998725</v>
      </c>
      <c r="N105" s="231">
        <v>12.49942402951036</v>
      </c>
      <c r="O105" s="231">
        <v>13.023019317431801</v>
      </c>
      <c r="P105" s="231">
        <v>13.548283767873249</v>
      </c>
      <c r="Q105" s="231">
        <v>14.076639489967338</v>
      </c>
      <c r="R105" s="231">
        <v>14.609265575895646</v>
      </c>
      <c r="S105" s="231">
        <v>15.147158958630886</v>
      </c>
      <c r="T105" s="231">
        <v>15.691177844330078</v>
      </c>
      <c r="U105" s="231">
        <v>16.242073422220798</v>
      </c>
      <c r="V105" s="231">
        <v>16.80051347942825</v>
      </c>
      <c r="W105" s="231">
        <v>17.367100294677002</v>
      </c>
      <c r="X105" s="231">
        <v>17.942384404731907</v>
      </c>
      <c r="Y105" s="231">
        <v>18.526875338691983</v>
      </c>
      <c r="Z105" s="231">
        <v>19.121050088450374</v>
      </c>
      <c r="AA105" s="231">
        <v>19.725359864599579</v>
      </c>
      <c r="AB105" s="231">
        <v>20.340235537249384</v>
      </c>
      <c r="AC105" s="231">
        <v>20.966092056777093</v>
      </c>
      <c r="AD105" s="231">
        <v>21.603332075444602</v>
      </c>
      <c r="AE105" s="231">
        <v>22.25234893744987</v>
      </c>
      <c r="AF105" s="231">
        <v>22.913529165918277</v>
      </c>
      <c r="AG105" s="231">
        <v>23.587254546440434</v>
      </c>
      <c r="AH105" s="231">
        <v>24.273903885039655</v>
      </c>
      <c r="AI105" s="231">
        <v>24.973854501999046</v>
      </c>
      <c r="AJ105" s="231">
        <v>25.687483510365631</v>
      </c>
      <c r="AK105" s="231">
        <v>26.4151689181808</v>
      </c>
      <c r="AL105" s="231">
        <v>27.157290585881949</v>
      </c>
      <c r="AM105" s="231">
        <v>27.914231064328604</v>
      </c>
      <c r="AN105" s="231">
        <v>28.686376334175836</v>
      </c>
      <c r="AO105" s="231">
        <v>29.474116463532827</v>
      </c>
      <c r="AP105" s="231">
        <v>30.277846197832979</v>
      </c>
      <c r="AQ105" s="231">
        <v>31.097965493392593</v>
      </c>
      <c r="AR105" s="231">
        <v>31.934880004169127</v>
      </c>
      <c r="AS105" s="231">
        <v>32.789001529623519</v>
      </c>
    </row>
    <row r="106" spans="1:45">
      <c r="A106" s="231" t="s">
        <v>548</v>
      </c>
      <c r="B106" s="231" t="s">
        <v>518</v>
      </c>
      <c r="C106" s="231">
        <v>177.03568831945472</v>
      </c>
      <c r="D106" s="231">
        <v>201.82944234950776</v>
      </c>
      <c r="E106" s="231">
        <v>160.05260275366436</v>
      </c>
      <c r="F106" s="231">
        <v>182.51268595392119</v>
      </c>
      <c r="G106" s="231">
        <v>171.24914994555778</v>
      </c>
      <c r="H106" s="231">
        <v>164.29659146619886</v>
      </c>
      <c r="I106" s="231">
        <v>159.84118637790093</v>
      </c>
      <c r="J106" s="231">
        <v>156.92680841285568</v>
      </c>
      <c r="K106" s="231">
        <v>155.01172612578017</v>
      </c>
      <c r="L106" s="231">
        <v>153.77042892288037</v>
      </c>
      <c r="M106" s="231">
        <v>152.99777181309227</v>
      </c>
      <c r="N106" s="231">
        <v>152.55931636994984</v>
      </c>
      <c r="O106" s="231">
        <v>152.36406330780565</v>
      </c>
      <c r="P106" s="231">
        <v>152.34872571799886</v>
      </c>
      <c r="Q106" s="231">
        <v>152.46827158034313</v>
      </c>
      <c r="R106" s="231">
        <v>152.69002913982638</v>
      </c>
      <c r="S106" s="231">
        <v>152.98989745792215</v>
      </c>
      <c r="T106" s="231">
        <v>153.34984364161127</v>
      </c>
      <c r="U106" s="231">
        <v>153.75621013597427</v>
      </c>
      <c r="V106" s="231">
        <v>154.1985455261032</v>
      </c>
      <c r="W106" s="231">
        <v>154.66878161799096</v>
      </c>
      <c r="X106" s="231">
        <v>155.16064438551354</v>
      </c>
      <c r="Y106" s="231">
        <v>155.66922585373769</v>
      </c>
      <c r="Z106" s="231">
        <v>156.19066863051648</v>
      </c>
      <c r="AA106" s="231">
        <v>156.7219305178557</v>
      </c>
      <c r="AB106" s="231">
        <v>157.26060686360393</v>
      </c>
      <c r="AC106" s="231">
        <v>157.80479509184696</v>
      </c>
      <c r="AD106" s="231">
        <v>158.35299041656299</v>
      </c>
      <c r="AE106" s="231">
        <v>158.90400486654175</v>
      </c>
      <c r="AF106" s="231">
        <v>159.456903916518</v>
      </c>
      <c r="AG106" s="231">
        <v>160.0109565426564</v>
      </c>
      <c r="AH106" s="231">
        <v>160.56559560428914</v>
      </c>
      <c r="AI106" s="231">
        <v>161.12038623384714</v>
      </c>
      <c r="AJ106" s="231">
        <v>161.6750004843326</v>
      </c>
      <c r="AK106" s="231">
        <v>162.22919690063642</v>
      </c>
      <c r="AL106" s="231">
        <v>162.78280399031902</v>
      </c>
      <c r="AM106" s="231">
        <v>163.3357068009808</v>
      </c>
      <c r="AN106" s="231">
        <v>163.8878359861219</v>
      </c>
      <c r="AO106" s="231">
        <v>164.4391588743928</v>
      </c>
      <c r="AP106" s="231">
        <v>164.98967215908453</v>
      </c>
      <c r="AQ106" s="231">
        <v>165.5393959035072</v>
      </c>
      <c r="AR106" s="231">
        <v>166.0883686190827</v>
      </c>
      <c r="AS106" s="231">
        <v>166.6366432209478</v>
      </c>
    </row>
    <row r="107" spans="1:45">
      <c r="A107" s="231" t="s">
        <v>548</v>
      </c>
      <c r="B107" s="231" t="s">
        <v>519</v>
      </c>
      <c r="C107" s="231">
        <v>8.2334535478767599</v>
      </c>
      <c r="D107" s="231">
        <v>7.8868608153799693</v>
      </c>
      <c r="E107" s="231">
        <v>6.4122647797114558</v>
      </c>
      <c r="F107" s="231">
        <v>7.3120939482258596</v>
      </c>
      <c r="G107" s="231">
        <v>6.8608374613032383</v>
      </c>
      <c r="H107" s="231">
        <v>6.5822937506789696</v>
      </c>
      <c r="I107" s="231">
        <v>6.4037947032688463</v>
      </c>
      <c r="J107" s="231">
        <v>6.287034570296882</v>
      </c>
      <c r="K107" s="231">
        <v>6.21030970304456</v>
      </c>
      <c r="L107" s="231">
        <v>6.1605790132690288</v>
      </c>
      <c r="M107" s="231">
        <v>6.1296236780439388</v>
      </c>
      <c r="N107" s="231">
        <v>6.1120576257138675</v>
      </c>
      <c r="O107" s="231">
        <v>6.1042351079167352</v>
      </c>
      <c r="P107" s="231">
        <v>6.10362063064344</v>
      </c>
      <c r="Q107" s="231">
        <v>6.1084100543046747</v>
      </c>
      <c r="R107" s="231">
        <v>6.1172944345886835</v>
      </c>
      <c r="S107" s="231">
        <v>6.1293082039469766</v>
      </c>
      <c r="T107" s="231">
        <v>6.1437289018709818</v>
      </c>
      <c r="U107" s="231">
        <v>6.1600093591370779</v>
      </c>
      <c r="V107" s="231">
        <v>6.1777308556585009</v>
      </c>
      <c r="W107" s="231">
        <v>6.1965701514792739</v>
      </c>
      <c r="X107" s="231">
        <v>6.2162758872584698</v>
      </c>
      <c r="Y107" s="231">
        <v>6.2366514324242504</v>
      </c>
      <c r="Z107" s="231">
        <v>6.2575422464106971</v>
      </c>
      <c r="AA107" s="231">
        <v>6.2788264481692364</v>
      </c>
      <c r="AB107" s="231">
        <v>6.3004076989585229</v>
      </c>
      <c r="AC107" s="231">
        <v>6.3222097749601662</v>
      </c>
      <c r="AD107" s="231">
        <v>6.3441723892044948</v>
      </c>
      <c r="AE107" s="231">
        <v>6.366247947426741</v>
      </c>
      <c r="AF107" s="231">
        <v>6.3883990092895431</v>
      </c>
      <c r="AG107" s="231">
        <v>6.4105962874316651</v>
      </c>
      <c r="AH107" s="231">
        <v>6.4328170602224315</v>
      </c>
      <c r="AI107" s="231">
        <v>6.4550439053522428</v>
      </c>
      <c r="AJ107" s="231">
        <v>6.477263684122021</v>
      </c>
      <c r="AK107" s="231">
        <v>6.4994667229990384</v>
      </c>
      <c r="AL107" s="231">
        <v>6.5216461513987998</v>
      </c>
      <c r="AM107" s="231">
        <v>6.5437973639277613</v>
      </c>
      <c r="AN107" s="231">
        <v>6.5659175823235847</v>
      </c>
      <c r="AO107" s="231">
        <v>6.5880054976582043</v>
      </c>
      <c r="AP107" s="231">
        <v>6.6100609774533376</v>
      </c>
      <c r="AQ107" s="231">
        <v>6.6320848255150766</v>
      </c>
      <c r="AR107" s="231">
        <v>6.6540785847451307</v>
      </c>
      <c r="AS107" s="231">
        <v>6.6760443751081944</v>
      </c>
    </row>
    <row r="108" spans="1:45">
      <c r="A108" s="231" t="s">
        <v>548</v>
      </c>
      <c r="B108" s="231" t="s">
        <v>520</v>
      </c>
      <c r="C108" s="231">
        <v>8.3167732879627057</v>
      </c>
      <c r="D108" s="231">
        <v>8.7043947320289003</v>
      </c>
      <c r="E108" s="231">
        <v>6.9919491275187857</v>
      </c>
      <c r="F108" s="231">
        <v>7.9731250436501453</v>
      </c>
      <c r="G108" s="231">
        <v>7.4810738716510077</v>
      </c>
      <c r="H108" s="231">
        <v>7.1773491314254754</v>
      </c>
      <c r="I108" s="231">
        <v>6.9827133355439601</v>
      </c>
      <c r="J108" s="231">
        <v>6.855397802279434</v>
      </c>
      <c r="K108" s="231">
        <v>6.771736820228095</v>
      </c>
      <c r="L108" s="231">
        <v>6.7175103550192494</v>
      </c>
      <c r="M108" s="231">
        <v>6.6837565821239169</v>
      </c>
      <c r="N108" s="231">
        <v>6.6646025158957416</v>
      </c>
      <c r="O108" s="231">
        <v>6.6560728234445321</v>
      </c>
      <c r="P108" s="231">
        <v>6.6554027959296844</v>
      </c>
      <c r="Q108" s="231">
        <v>6.6606251951505406</v>
      </c>
      <c r="R108" s="231">
        <v>6.6703127450427191</v>
      </c>
      <c r="S108" s="231">
        <v>6.6834125884005147</v>
      </c>
      <c r="T108" s="231">
        <v>6.6991369525264295</v>
      </c>
      <c r="U108" s="231">
        <v>6.7168892027668523</v>
      </c>
      <c r="V108" s="231">
        <v>6.736212765719733</v>
      </c>
      <c r="W108" s="231">
        <v>6.7567551797500922</v>
      </c>
      <c r="X108" s="231">
        <v>6.7782423620206078</v>
      </c>
      <c r="Y108" s="231">
        <v>6.8004599060770143</v>
      </c>
      <c r="Z108" s="231">
        <v>6.8232393005099858</v>
      </c>
      <c r="AA108" s="231">
        <v>6.8464476459274151</v>
      </c>
      <c r="AB108" s="231">
        <v>6.8699798943311849</v>
      </c>
      <c r="AC108" s="231">
        <v>6.893752931084145</v>
      </c>
      <c r="AD108" s="231">
        <v>6.9177010191277839</v>
      </c>
      <c r="AE108" s="231">
        <v>6.9417722615599278</v>
      </c>
      <c r="AF108" s="231">
        <v>6.9659258333455583</v>
      </c>
      <c r="AG108" s="231">
        <v>6.9901297994746816</v>
      </c>
      <c r="AH108" s="231">
        <v>7.0143593842258873</v>
      </c>
      <c r="AI108" s="231">
        <v>7.0385955902703712</v>
      </c>
      <c r="AJ108" s="231">
        <v>7.0628240911386726</v>
      </c>
      <c r="AK108" s="231">
        <v>7.0870343387871504</v>
      </c>
      <c r="AL108" s="231">
        <v>7.1112188415137449</v>
      </c>
      <c r="AM108" s="231">
        <v>7.1353725775861223</v>
      </c>
      <c r="AN108" s="231">
        <v>7.1594925175802668</v>
      </c>
      <c r="AO108" s="231">
        <v>7.1835772342378261</v>
      </c>
      <c r="AP108" s="231">
        <v>7.2076265831041608</v>
      </c>
      <c r="AQ108" s="231">
        <v>7.2316414406513907</v>
      </c>
      <c r="AR108" s="231">
        <v>7.255623489263292</v>
      </c>
      <c r="AS108" s="231">
        <v>7.2795750405545352</v>
      </c>
    </row>
    <row r="109" spans="1:45">
      <c r="A109" s="231" t="s">
        <v>548</v>
      </c>
      <c r="B109" s="231" t="s">
        <v>521</v>
      </c>
      <c r="C109" s="231">
        <v>8.9894674038161462</v>
      </c>
      <c r="D109" s="231">
        <v>7.9153823097374731</v>
      </c>
      <c r="E109" s="231">
        <v>4.6430385934487353</v>
      </c>
      <c r="F109" s="231">
        <v>5.2945933405549939</v>
      </c>
      <c r="G109" s="231">
        <v>4.9678443125118772</v>
      </c>
      <c r="H109" s="231">
        <v>4.76615438815272</v>
      </c>
      <c r="I109" s="231">
        <v>4.6369055198525029</v>
      </c>
      <c r="J109" s="231">
        <v>4.5523610067687139</v>
      </c>
      <c r="K109" s="231">
        <v>4.4968055155393278</v>
      </c>
      <c r="L109" s="231">
        <v>4.4607961616153924</v>
      </c>
      <c r="M109" s="231">
        <v>4.4383818008457006</v>
      </c>
      <c r="N109" s="231">
        <v>4.4256624479017752</v>
      </c>
      <c r="O109" s="231">
        <v>4.4199982632060735</v>
      </c>
      <c r="P109" s="231">
        <v>4.4195533281023733</v>
      </c>
      <c r="Q109" s="231">
        <v>4.4230212882792284</v>
      </c>
      <c r="R109" s="231">
        <v>4.429454353967353</v>
      </c>
      <c r="S109" s="231">
        <v>4.4381533701027802</v>
      </c>
      <c r="T109" s="231">
        <v>4.448595212307656</v>
      </c>
      <c r="U109" s="231">
        <v>4.4603836823728109</v>
      </c>
      <c r="V109" s="231">
        <v>4.473215590459791</v>
      </c>
      <c r="W109" s="231">
        <v>4.486856882666876</v>
      </c>
      <c r="X109" s="231">
        <v>4.5011255529227583</v>
      </c>
      <c r="Y109" s="231">
        <v>4.5158792235551068</v>
      </c>
      <c r="Z109" s="231">
        <v>4.5310059937244445</v>
      </c>
      <c r="AA109" s="231">
        <v>4.5464176109284518</v>
      </c>
      <c r="AB109" s="231">
        <v>4.5620443175215097</v>
      </c>
      <c r="AC109" s="231">
        <v>4.5778309208154386</v>
      </c>
      <c r="AD109" s="231">
        <v>4.5937337677895815</v>
      </c>
      <c r="AE109" s="231">
        <v>4.6097183960479349</v>
      </c>
      <c r="AF109" s="231">
        <v>4.6257576955229451</v>
      </c>
      <c r="AG109" s="231">
        <v>4.6418304596123949</v>
      </c>
      <c r="AH109" s="231">
        <v>4.6579202358752569</v>
      </c>
      <c r="AI109" s="231">
        <v>4.6740144090408515</v>
      </c>
      <c r="AJ109" s="231">
        <v>4.6901034655458789</v>
      </c>
      <c r="AK109" s="231">
        <v>4.7061804009094992</v>
      </c>
      <c r="AL109" s="231">
        <v>4.7222402402296959</v>
      </c>
      <c r="AM109" s="231">
        <v>4.7382796488001384</v>
      </c>
      <c r="AN109" s="231">
        <v>4.7542966149167416</v>
      </c>
      <c r="AO109" s="231">
        <v>4.7702901908014974</v>
      </c>
      <c r="AP109" s="231">
        <v>4.7862602805285848</v>
      </c>
      <c r="AQ109" s="231">
        <v>4.802207466123674</v>
      </c>
      <c r="AR109" s="231">
        <v>4.8181328647820783</v>
      </c>
      <c r="AS109" s="231">
        <v>4.8340380115430177</v>
      </c>
    </row>
    <row r="110" spans="1:45">
      <c r="A110" s="231" t="s">
        <v>548</v>
      </c>
      <c r="B110" s="231" t="s">
        <v>522</v>
      </c>
      <c r="C110" s="231">
        <v>17.401924074038078</v>
      </c>
      <c r="D110" s="231">
        <v>18.53590190254187</v>
      </c>
      <c r="E110" s="231">
        <v>15.598389166222727</v>
      </c>
      <c r="F110" s="231">
        <v>20.150736176244997</v>
      </c>
      <c r="G110" s="231">
        <v>20.226651174557428</v>
      </c>
      <c r="H110" s="231">
        <v>20.252758776887287</v>
      </c>
      <c r="I110" s="231">
        <v>20.261600741362301</v>
      </c>
      <c r="J110" s="231">
        <v>20.26808831168119</v>
      </c>
      <c r="K110" s="231">
        <v>20.279417786876316</v>
      </c>
      <c r="L110" s="231">
        <v>20.299160529800417</v>
      </c>
      <c r="M110" s="231">
        <v>20.329086166103991</v>
      </c>
      <c r="N110" s="231">
        <v>20.370030871598207</v>
      </c>
      <c r="O110" s="231">
        <v>20.422334153086499</v>
      </c>
      <c r="P110" s="231">
        <v>20.486068595139031</v>
      </c>
      <c r="Q110" s="231">
        <v>20.561165096441346</v>
      </c>
      <c r="R110" s="231">
        <v>20.64748302984815</v>
      </c>
      <c r="S110" s="231">
        <v>20.744850301842622</v>
      </c>
      <c r="T110" s="231">
        <v>20.853086450614818</v>
      </c>
      <c r="U110" s="231">
        <v>20.972015942381155</v>
      </c>
      <c r="V110" s="231">
        <v>21.10147568870687</v>
      </c>
      <c r="W110" s="231">
        <v>21.241319106263013</v>
      </c>
      <c r="X110" s="231">
        <v>21.391418089967594</v>
      </c>
      <c r="Y110" s="231">
        <v>21.551663725242005</v>
      </c>
      <c r="Z110" s="231">
        <v>21.721966244885564</v>
      </c>
      <c r="AA110" s="231">
        <v>21.902254543980064</v>
      </c>
      <c r="AB110" s="231">
        <v>22.092475448836748</v>
      </c>
      <c r="AC110" s="231">
        <v>22.292592863062168</v>
      </c>
      <c r="AD110" s="231">
        <v>22.502586867867127</v>
      </c>
      <c r="AE110" s="231">
        <v>22.722452824464824</v>
      </c>
      <c r="AF110" s="231">
        <v>22.952200507575412</v>
      </c>
      <c r="AG110" s="231">
        <v>23.191853286896286</v>
      </c>
      <c r="AH110" s="231">
        <v>23.441447365514012</v>
      </c>
      <c r="AI110" s="231">
        <v>23.701031079163108</v>
      </c>
      <c r="AJ110" s="231">
        <v>23.97066425698673</v>
      </c>
      <c r="AK110" s="231">
        <v>24.250417642428943</v>
      </c>
      <c r="AL110" s="231">
        <v>24.540372371664542</v>
      </c>
      <c r="AM110" s="231">
        <v>24.840619506282863</v>
      </c>
      <c r="AN110" s="231">
        <v>25.151259616609241</v>
      </c>
      <c r="AO110" s="231">
        <v>25.472402411944106</v>
      </c>
      <c r="AP110" s="231">
        <v>25.804166414044822</v>
      </c>
      <c r="AQ110" s="231">
        <v>26.146678670320927</v>
      </c>
      <c r="AR110" s="231">
        <v>26.500074503400654</v>
      </c>
      <c r="AS110" s="231">
        <v>26.864497293958699</v>
      </c>
    </row>
    <row r="111" spans="1:45">
      <c r="A111" s="231" t="s">
        <v>548</v>
      </c>
      <c r="B111" s="231" t="s">
        <v>523</v>
      </c>
      <c r="C111" s="231">
        <v>494.29496349578483</v>
      </c>
      <c r="D111" s="231">
        <v>408.93509512164309</v>
      </c>
      <c r="E111" s="231">
        <v>440.93185093581087</v>
      </c>
      <c r="F111" s="231">
        <v>520.93327415134729</v>
      </c>
      <c r="G111" s="231">
        <v>540.79250191342453</v>
      </c>
      <c r="H111" s="231">
        <v>558.3913960910694</v>
      </c>
      <c r="I111" s="231">
        <v>574.7705711836843</v>
      </c>
      <c r="J111" s="231">
        <v>590.48946607926518</v>
      </c>
      <c r="K111" s="231">
        <v>605.87433683911831</v>
      </c>
      <c r="L111" s="231">
        <v>621.12882141131252</v>
      </c>
      <c r="M111" s="231">
        <v>636.38743981921948</v>
      </c>
      <c r="N111" s="231">
        <v>651.7434212890887</v>
      </c>
      <c r="O111" s="231">
        <v>667.26410679517414</v>
      </c>
      <c r="P111" s="231">
        <v>682.99994229739866</v>
      </c>
      <c r="Q111" s="231">
        <v>698.98997706554712</v>
      </c>
      <c r="R111" s="231">
        <v>715.26536179956975</v>
      </c>
      <c r="S111" s="231">
        <v>731.85165237168883</v>
      </c>
      <c r="T111" s="231">
        <v>748.7703731780382</v>
      </c>
      <c r="U111" s="231">
        <v>766.04010606832469</v>
      </c>
      <c r="V111" s="231">
        <v>783.67726621589497</v>
      </c>
      <c r="W111" s="231">
        <v>801.69666595224749</v>
      </c>
      <c r="X111" s="231">
        <v>820.1119316337838</v>
      </c>
      <c r="Y111" s="231">
        <v>838.93581653843603</v>
      </c>
      <c r="Z111" s="231">
        <v>858.18043887255317</v>
      </c>
      <c r="AA111" s="231">
        <v>877.85746497288551</v>
      </c>
      <c r="AB111" s="231">
        <v>897.97825184070041</v>
      </c>
      <c r="AC111" s="231">
        <v>918.55395912975484</v>
      </c>
      <c r="AD111" s="231">
        <v>939.59563794729695</v>
      </c>
      <c r="AE111" s="231">
        <v>961.11430189222949</v>
      </c>
      <c r="AF111" s="231">
        <v>983.12098437803832</v>
      </c>
      <c r="AG111" s="231">
        <v>1005.62678529447</v>
      </c>
      <c r="AH111" s="231">
        <v>1028.6429093342458</v>
      </c>
      <c r="AI111" s="231">
        <v>1052.1806977731142</v>
      </c>
      <c r="AJ111" s="231">
        <v>1076.251655087824</v>
      </c>
      <c r="AK111" s="231">
        <v>1100.8674714925435</v>
      </c>
      <c r="AL111" s="231">
        <v>1126.0400422409698</v>
      </c>
      <c r="AM111" s="231">
        <v>1151.7814843633259</v>
      </c>
      <c r="AN111" s="231">
        <v>1178.1041513686168</v>
      </c>
      <c r="AO111" s="231">
        <v>1205.0206463348859</v>
      </c>
      <c r="AP111" s="231">
        <v>1232.543833725493</v>
      </c>
      <c r="AQ111" s="231">
        <v>1260.6868502030657</v>
      </c>
      <c r="AR111" s="231">
        <v>1289.463114659902</v>
      </c>
      <c r="AS111" s="231">
        <v>1318.8863376416468</v>
      </c>
    </row>
    <row r="112" spans="1:45">
      <c r="A112" s="231" t="s">
        <v>548</v>
      </c>
      <c r="B112" s="231" t="s">
        <v>524</v>
      </c>
      <c r="C112" s="231">
        <v>297.89828369443768</v>
      </c>
      <c r="D112" s="231">
        <v>306.68507442016585</v>
      </c>
      <c r="E112" s="231">
        <v>259.2618650530062</v>
      </c>
      <c r="F112" s="231">
        <v>295.64392294872488</v>
      </c>
      <c r="G112" s="231">
        <v>277.39863794630315</v>
      </c>
      <c r="H112" s="231">
        <v>266.13650757643376</v>
      </c>
      <c r="I112" s="231">
        <v>258.91940136956623</v>
      </c>
      <c r="J112" s="231">
        <v>254.19853426907969</v>
      </c>
      <c r="K112" s="231">
        <v>251.09638037133055</v>
      </c>
      <c r="L112" s="231">
        <v>249.0856600058255</v>
      </c>
      <c r="M112" s="231">
        <v>247.83406821735304</v>
      </c>
      <c r="N112" s="231">
        <v>247.12383436938057</v>
      </c>
      <c r="O112" s="231">
        <v>246.80755289580327</v>
      </c>
      <c r="P112" s="231">
        <v>246.78270823804502</v>
      </c>
      <c r="Q112" s="231">
        <v>246.97635509350073</v>
      </c>
      <c r="R112" s="231">
        <v>247.33556998580531</v>
      </c>
      <c r="S112" s="231">
        <v>247.82131291083275</v>
      </c>
      <c r="T112" s="231">
        <v>248.40437321286103</v>
      </c>
      <c r="U112" s="231">
        <v>249.06262764553492</v>
      </c>
      <c r="V112" s="231">
        <v>249.77914644154779</v>
      </c>
      <c r="W112" s="231">
        <v>250.54086030374404</v>
      </c>
      <c r="X112" s="231">
        <v>251.33760622517275</v>
      </c>
      <c r="Y112" s="231">
        <v>252.16143400250752</v>
      </c>
      <c r="Z112" s="231">
        <v>253.00609522325726</v>
      </c>
      <c r="AA112" s="231">
        <v>253.8666619705231</v>
      </c>
      <c r="AB112" s="231">
        <v>254.73923905865431</v>
      </c>
      <c r="AC112" s="231">
        <v>255.62074459225269</v>
      </c>
      <c r="AD112" s="231">
        <v>256.50874103750868</v>
      </c>
      <c r="AE112" s="231">
        <v>257.40130405438452</v>
      </c>
      <c r="AF112" s="231">
        <v>258.2969198482964</v>
      </c>
      <c r="AG112" s="231">
        <v>259.19440426728607</v>
      </c>
      <c r="AH112" s="231">
        <v>260.09283862621663</v>
      </c>
      <c r="AI112" s="231">
        <v>260.9915185030726</v>
      </c>
      <c r="AJ112" s="231">
        <v>261.88991267156439</v>
      </c>
      <c r="AK112" s="231">
        <v>262.78763000964335</v>
      </c>
      <c r="AL112" s="231">
        <v>263.68439272457766</v>
      </c>
      <c r="AM112" s="231">
        <v>264.58001461025134</v>
      </c>
      <c r="AN112" s="231">
        <v>265.47438333545222</v>
      </c>
      <c r="AO112" s="231">
        <v>266.36744597736072</v>
      </c>
      <c r="AP112" s="231">
        <v>267.25919717959084</v>
      </c>
      <c r="AQ112" s="231">
        <v>268.14966944177769</v>
      </c>
      <c r="AR112" s="231">
        <v>269.03892514680592</v>
      </c>
      <c r="AS112" s="231">
        <v>269.92705000947694</v>
      </c>
    </row>
    <row r="113" spans="1:45">
      <c r="A113" s="231" t="s">
        <v>548</v>
      </c>
      <c r="B113" s="231" t="s">
        <v>525</v>
      </c>
      <c r="C113" s="231">
        <v>126.68290800990195</v>
      </c>
      <c r="D113" s="231">
        <v>208.51744260995596</v>
      </c>
      <c r="E113" s="231">
        <v>171.15599854759893</v>
      </c>
      <c r="F113" s="231">
        <v>209.79845078851969</v>
      </c>
      <c r="G113" s="231">
        <v>220.0365387987539</v>
      </c>
      <c r="H113" s="231">
        <v>229.24255744120507</v>
      </c>
      <c r="I113" s="231">
        <v>237.8605514200988</v>
      </c>
      <c r="J113" s="231">
        <v>246.13760025740771</v>
      </c>
      <c r="K113" s="231">
        <v>254.2226496154845</v>
      </c>
      <c r="L113" s="231">
        <v>262.21164428109159</v>
      </c>
      <c r="M113" s="231">
        <v>270.16987156073685</v>
      </c>
      <c r="N113" s="231">
        <v>278.14384169539801</v>
      </c>
      <c r="O113" s="231">
        <v>286.16800557136168</v>
      </c>
      <c r="P113" s="231">
        <v>294.2687588603273</v>
      </c>
      <c r="Q113" s="231">
        <v>302.46693935967585</v>
      </c>
      <c r="R113" s="231">
        <v>310.77944663557975</v>
      </c>
      <c r="S113" s="231">
        <v>319.22032855000077</v>
      </c>
      <c r="T113" s="231">
        <v>327.80153181728508</v>
      </c>
      <c r="U113" s="231">
        <v>336.53343382863585</v>
      </c>
      <c r="V113" s="231">
        <v>345.42522791129761</v>
      </c>
      <c r="W113" s="231">
        <v>354.4852078416082</v>
      </c>
      <c r="X113" s="231">
        <v>363.72098152526132</v>
      </c>
      <c r="Y113" s="231">
        <v>373.13963387147311</v>
      </c>
      <c r="Z113" s="231">
        <v>382.74785257688808</v>
      </c>
      <c r="AA113" s="231">
        <v>392.5520264080389</v>
      </c>
      <c r="AB113" s="231">
        <v>402.55832281091244</v>
      </c>
      <c r="AC113" s="231">
        <v>412.77274979287864</v>
      </c>
      <c r="AD113" s="231">
        <v>423.20120571208162</v>
      </c>
      <c r="AE113" s="231">
        <v>433.84951968314107</v>
      </c>
      <c r="AF113" s="231">
        <v>444.72348464184228</v>
      </c>
      <c r="AG113" s="231">
        <v>455.8288846265246</v>
      </c>
      <c r="AH113" s="231">
        <v>467.17151747518727</v>
      </c>
      <c r="AI113" s="231">
        <v>478.75721386967899</v>
      </c>
      <c r="AJ113" s="231">
        <v>490.59185345587287</v>
      </c>
      <c r="AK113" s="231">
        <v>502.68137861450231</v>
      </c>
      <c r="AL113" s="231">
        <v>515.03180633852708</v>
      </c>
      <c r="AM113" s="231">
        <v>527.64923858075088</v>
      </c>
      <c r="AN113" s="231">
        <v>540.53987136344563</v>
      </c>
      <c r="AO113" s="231">
        <v>553.71000288521736</v>
      </c>
      <c r="AP113" s="231">
        <v>567.16604081537594</v>
      </c>
      <c r="AQ113" s="231">
        <v>580.91450893068577</v>
      </c>
      <c r="AR113" s="231">
        <v>594.96205322078981</v>
      </c>
      <c r="AS113" s="231">
        <v>609.31544756570759</v>
      </c>
    </row>
    <row r="114" spans="1:45">
      <c r="A114" s="231" t="s">
        <v>548</v>
      </c>
      <c r="B114" s="231" t="s">
        <v>526</v>
      </c>
      <c r="C114" s="231">
        <v>789.87395460847335</v>
      </c>
      <c r="D114" s="231">
        <v>696.87142070024549</v>
      </c>
      <c r="E114" s="231">
        <v>556.9031477437569</v>
      </c>
      <c r="F114" s="231">
        <v>738.2960984013323</v>
      </c>
      <c r="G114" s="231">
        <v>739.69562448489853</v>
      </c>
      <c r="H114" s="231">
        <v>739.34538300604561</v>
      </c>
      <c r="I114" s="231">
        <v>738.42226765440864</v>
      </c>
      <c r="J114" s="231">
        <v>737.45917444173654</v>
      </c>
      <c r="K114" s="231">
        <v>736.70893914345686</v>
      </c>
      <c r="L114" s="231">
        <v>736.29381676346748</v>
      </c>
      <c r="M114" s="231">
        <v>736.271789469993</v>
      </c>
      <c r="N114" s="231">
        <v>736.66796404376441</v>
      </c>
      <c r="O114" s="231">
        <v>737.49025751579177</v>
      </c>
      <c r="P114" s="231">
        <v>738.73757897764892</v>
      </c>
      <c r="Q114" s="231">
        <v>740.40424351081845</v>
      </c>
      <c r="R114" s="231">
        <v>742.48241269950177</v>
      </c>
      <c r="S114" s="231">
        <v>744.96346443656398</v>
      </c>
      <c r="T114" s="231">
        <v>747.83876459901956</v>
      </c>
      <c r="U114" s="231">
        <v>751.1000966669518</v>
      </c>
      <c r="V114" s="231">
        <v>754.73989224487002</v>
      </c>
      <c r="W114" s="231">
        <v>758.75134437306167</v>
      </c>
      <c r="X114" s="231">
        <v>763.12845157104073</v>
      </c>
      <c r="Y114" s="231">
        <v>767.86602119504391</v>
      </c>
      <c r="Z114" s="231">
        <v>772.95964939411851</v>
      </c>
      <c r="AA114" s="231">
        <v>778.4056882225251</v>
      </c>
      <c r="AB114" s="231">
        <v>784.20120638986316</v>
      </c>
      <c r="AC114" s="231">
        <v>790.34394762222394</v>
      </c>
      <c r="AD114" s="231">
        <v>796.83228904605039</v>
      </c>
      <c r="AE114" s="231">
        <v>803.66520102417564</v>
      </c>
      <c r="AF114" s="231">
        <v>810.84220925275133</v>
      </c>
      <c r="AG114" s="231">
        <v>818.36335953445871</v>
      </c>
      <c r="AH114" s="231">
        <v>826.22918539531213</v>
      </c>
      <c r="AI114" s="231">
        <v>834.44067855773358</v>
      </c>
      <c r="AJ114" s="231">
        <v>842.99926218832582</v>
      </c>
      <c r="AK114" s="231">
        <v>851.9067667840136</v>
      </c>
      <c r="AL114" s="231">
        <v>861.16540853083279</v>
      </c>
      <c r="AM114" s="231">
        <v>870.77776995691318</v>
      </c>
      <c r="AN114" s="231">
        <v>880.74678269892843</v>
      </c>
      <c r="AO114" s="231">
        <v>891.07571220569048</v>
      </c>
      <c r="AP114" s="231">
        <v>901.76814421076847</v>
      </c>
      <c r="AQ114" s="231">
        <v>912.82797281685305</v>
      </c>
      <c r="AR114" s="231">
        <v>924.25939004578845</v>
      </c>
      <c r="AS114" s="231">
        <v>936.06687672050248</v>
      </c>
    </row>
    <row r="115" spans="1:45">
      <c r="A115" s="231" t="s">
        <v>548</v>
      </c>
      <c r="B115" s="231" t="s">
        <v>527</v>
      </c>
      <c r="C115" s="231">
        <v>69.991914889202192</v>
      </c>
      <c r="D115" s="231">
        <v>82.29497018119379</v>
      </c>
      <c r="E115" s="231">
        <v>99.236552843505123</v>
      </c>
      <c r="F115" s="231">
        <v>103.20180705567327</v>
      </c>
      <c r="G115" s="231">
        <v>108.7881482815435</v>
      </c>
      <c r="H115" s="231">
        <v>113.83690427114115</v>
      </c>
      <c r="I115" s="231">
        <v>118.57263263004491</v>
      </c>
      <c r="J115" s="231">
        <v>123.12222134801199</v>
      </c>
      <c r="K115" s="231">
        <v>127.56324839416449</v>
      </c>
      <c r="L115" s="231">
        <v>131.94633153817199</v>
      </c>
      <c r="M115" s="231">
        <v>136.30631499600591</v>
      </c>
      <c r="N115" s="231">
        <v>140.66827890316733</v>
      </c>
      <c r="O115" s="231">
        <v>145.05097018697126</v>
      </c>
      <c r="P115" s="231">
        <v>149.46886611377471</v>
      </c>
      <c r="Q115" s="231">
        <v>153.93347224716507</v>
      </c>
      <c r="R115" s="231">
        <v>158.45417094125477</v>
      </c>
      <c r="S115" s="231">
        <v>163.0387947948287</v>
      </c>
      <c r="T115" s="231">
        <v>167.69402555810672</v>
      </c>
      <c r="U115" s="231">
        <v>172.42567864888534</v>
      </c>
      <c r="V115" s="231">
        <v>177.23891054102151</v>
      </c>
      <c r="W115" s="231">
        <v>182.13837282473543</v>
      </c>
      <c r="X115" s="231">
        <v>187.12832856410768</v>
      </c>
      <c r="Y115" s="231">
        <v>192.21274146857738</v>
      </c>
      <c r="Z115" s="231">
        <v>197.39534511766274</v>
      </c>
      <c r="AA115" s="231">
        <v>202.67969732397043</v>
      </c>
      <c r="AB115" s="231">
        <v>208.06922327240869</v>
      </c>
      <c r="AC115" s="231">
        <v>213.56725008150315</v>
      </c>
      <c r="AD115" s="231">
        <v>219.17703473987612</v>
      </c>
      <c r="AE115" s="231">
        <v>224.90178687915284</v>
      </c>
      <c r="AF115" s="231">
        <v>230.74468748942343</v>
      </c>
      <c r="AG115" s="231">
        <v>236.7089044240073</v>
      </c>
      <c r="AH115" s="231">
        <v>242.79760534772504</v>
      </c>
      <c r="AI115" s="231">
        <v>249.01396863864395</v>
      </c>
      <c r="AJ115" s="231">
        <v>255.36119264395361</v>
      </c>
      <c r="AK115" s="231">
        <v>261.84250360692005</v>
      </c>
      <c r="AL115" s="231">
        <v>268.46116251726903</v>
      </c>
      <c r="AM115" s="231">
        <v>275.2204710871116</v>
      </c>
      <c r="AN115" s="231">
        <v>282.12377701513174</v>
      </c>
      <c r="AO115" s="231">
        <v>289.17447867063015</v>
      </c>
      <c r="AP115" s="231">
        <v>296.37602930438942</v>
      </c>
      <c r="AQ115" s="231">
        <v>303.7319408737024</v>
      </c>
      <c r="AR115" s="231">
        <v>311.24578755299098</v>
      </c>
      <c r="AS115" s="231">
        <v>318.92120898889982</v>
      </c>
    </row>
    <row r="116" spans="1:45">
      <c r="A116" s="231" t="s">
        <v>548</v>
      </c>
      <c r="B116" s="231" t="s">
        <v>528</v>
      </c>
      <c r="C116" s="231">
        <v>40.421638742069241</v>
      </c>
      <c r="D116" s="231">
        <v>47.069909402400796</v>
      </c>
      <c r="E116" s="231">
        <v>43.694755242815262</v>
      </c>
      <c r="F116" s="231">
        <v>49.826413343239508</v>
      </c>
      <c r="G116" s="231">
        <v>46.751440236981736</v>
      </c>
      <c r="H116" s="231">
        <v>44.85337462704905</v>
      </c>
      <c r="I116" s="231">
        <v>43.637038050877287</v>
      </c>
      <c r="J116" s="231">
        <v>42.841405679539349</v>
      </c>
      <c r="K116" s="231">
        <v>42.318583492558709</v>
      </c>
      <c r="L116" s="231">
        <v>41.979706295117715</v>
      </c>
      <c r="M116" s="231">
        <v>41.768768998766632</v>
      </c>
      <c r="N116" s="231">
        <v>41.649069581553938</v>
      </c>
      <c r="O116" s="231">
        <v>41.595765014092883</v>
      </c>
      <c r="P116" s="231">
        <v>41.591577814252993</v>
      </c>
      <c r="Q116" s="231">
        <v>41.62421412947409</v>
      </c>
      <c r="R116" s="231">
        <v>41.684754490069018</v>
      </c>
      <c r="S116" s="231">
        <v>41.766619280386962</v>
      </c>
      <c r="T116" s="231">
        <v>41.864885476164417</v>
      </c>
      <c r="U116" s="231">
        <v>41.975824531228696</v>
      </c>
      <c r="V116" s="231">
        <v>42.096583183536694</v>
      </c>
      <c r="W116" s="231">
        <v>42.224958796228215</v>
      </c>
      <c r="X116" s="231">
        <v>42.359238544699593</v>
      </c>
      <c r="Y116" s="231">
        <v>42.498082539690969</v>
      </c>
      <c r="Z116" s="231">
        <v>42.64043770363385</v>
      </c>
      <c r="AA116" s="231">
        <v>42.785473508973745</v>
      </c>
      <c r="AB116" s="231">
        <v>42.932533479743405</v>
      </c>
      <c r="AC116" s="231">
        <v>43.081098208026503</v>
      </c>
      <c r="AD116" s="231">
        <v>43.230756883528265</v>
      </c>
      <c r="AE116" s="231">
        <v>43.381185187178737</v>
      </c>
      <c r="AF116" s="231">
        <v>43.532127991275964</v>
      </c>
      <c r="AG116" s="231">
        <v>43.683385724510181</v>
      </c>
      <c r="AH116" s="231">
        <v>43.834803556080523</v>
      </c>
      <c r="AI116" s="231">
        <v>43.986262766068215</v>
      </c>
      <c r="AJ116" s="231">
        <v>44.13767382413414</v>
      </c>
      <c r="AK116" s="231">
        <v>44.288970812438116</v>
      </c>
      <c r="AL116" s="231">
        <v>44.440106913121213</v>
      </c>
      <c r="AM116" s="231">
        <v>44.591050743894847</v>
      </c>
      <c r="AN116" s="231">
        <v>44.741783372993581</v>
      </c>
      <c r="AO116" s="231">
        <v>44.892295881058423</v>
      </c>
      <c r="AP116" s="231">
        <v>45.042587365349654</v>
      </c>
      <c r="AQ116" s="231">
        <v>45.192663303200426</v>
      </c>
      <c r="AR116" s="231">
        <v>45.342534208323876</v>
      </c>
      <c r="AS116" s="231">
        <v>45.492214526682822</v>
      </c>
    </row>
    <row r="117" spans="1:45">
      <c r="A117" s="231" t="s">
        <v>548</v>
      </c>
      <c r="B117" s="231" t="s">
        <v>529</v>
      </c>
      <c r="C117" s="231">
        <v>87.128301263431595</v>
      </c>
      <c r="D117" s="231">
        <v>107.50061313147647</v>
      </c>
      <c r="E117" s="231">
        <v>93.526850323647665</v>
      </c>
      <c r="F117" s="231">
        <v>106.65141564521349</v>
      </c>
      <c r="G117" s="231">
        <v>100.06956050356007</v>
      </c>
      <c r="H117" s="231">
        <v>96.006828095101781</v>
      </c>
      <c r="I117" s="231">
        <v>93.403309016653566</v>
      </c>
      <c r="J117" s="231">
        <v>91.700290215123431</v>
      </c>
      <c r="K117" s="231">
        <v>90.581210541696009</v>
      </c>
      <c r="L117" s="231">
        <v>89.855857653299353</v>
      </c>
      <c r="M117" s="231">
        <v>89.404354930973284</v>
      </c>
      <c r="N117" s="231">
        <v>89.148143186216558</v>
      </c>
      <c r="O117" s="231">
        <v>89.034046922836836</v>
      </c>
      <c r="P117" s="231">
        <v>89.02508439150958</v>
      </c>
      <c r="Q117" s="231">
        <v>89.094941099753783</v>
      </c>
      <c r="R117" s="231">
        <v>89.224525284684816</v>
      </c>
      <c r="S117" s="231">
        <v>89.399753546024073</v>
      </c>
      <c r="T117" s="231">
        <v>89.610088350127683</v>
      </c>
      <c r="U117" s="231">
        <v>89.84754889522938</v>
      </c>
      <c r="V117" s="231">
        <v>90.106027889720423</v>
      </c>
      <c r="W117" s="231">
        <v>90.380810678791676</v>
      </c>
      <c r="X117" s="231">
        <v>90.668231030890894</v>
      </c>
      <c r="Y117" s="231">
        <v>90.965420967434397</v>
      </c>
      <c r="Z117" s="231">
        <v>91.270126418624073</v>
      </c>
      <c r="AA117" s="231">
        <v>91.580569673935003</v>
      </c>
      <c r="AB117" s="231">
        <v>91.895345573201212</v>
      </c>
      <c r="AC117" s="231">
        <v>92.213342344857026</v>
      </c>
      <c r="AD117" s="231">
        <v>92.533680666138522</v>
      </c>
      <c r="AE117" s="231">
        <v>92.855666345238319</v>
      </c>
      <c r="AF117" s="231">
        <v>93.178753291664336</v>
      </c>
      <c r="AG117" s="231">
        <v>93.502514331127216</v>
      </c>
      <c r="AH117" s="231">
        <v>93.826618054581289</v>
      </c>
      <c r="AI117" s="231">
        <v>94.150810346858435</v>
      </c>
      <c r="AJ117" s="231">
        <v>94.47489957190119</v>
      </c>
      <c r="AK117" s="231">
        <v>94.798744635247814</v>
      </c>
      <c r="AL117" s="231">
        <v>95.122245325171278</v>
      </c>
      <c r="AM117" s="231">
        <v>95.445334469156478</v>
      </c>
      <c r="AN117" s="231">
        <v>95.767971544527796</v>
      </c>
      <c r="AO117" s="231">
        <v>96.090137459759276</v>
      </c>
      <c r="AP117" s="231">
        <v>96.411830282573192</v>
      </c>
      <c r="AQ117" s="231">
        <v>96.733061736978883</v>
      </c>
      <c r="AR117" s="231">
        <v>97.053854327152635</v>
      </c>
      <c r="AS117" s="231">
        <v>97.374238974091583</v>
      </c>
    </row>
    <row r="118" spans="1:45">
      <c r="A118" s="231" t="s">
        <v>548</v>
      </c>
      <c r="B118" s="231" t="s">
        <v>530</v>
      </c>
      <c r="C118" s="231">
        <v>179.46276555223815</v>
      </c>
      <c r="D118" s="231">
        <v>163.28125322947298</v>
      </c>
      <c r="E118" s="231">
        <v>109.95938034685328</v>
      </c>
      <c r="F118" s="231">
        <v>187.44282479886877</v>
      </c>
      <c r="G118" s="231">
        <v>199.43614868277461</v>
      </c>
      <c r="H118" s="231">
        <v>210.35268222920291</v>
      </c>
      <c r="I118" s="231">
        <v>220.62085733870938</v>
      </c>
      <c r="J118" s="231">
        <v>230.48909025688482</v>
      </c>
      <c r="K118" s="231">
        <v>240.1127548802416</v>
      </c>
      <c r="L118" s="231">
        <v>249.59527469604765</v>
      </c>
      <c r="M118" s="231">
        <v>259.00909791517944</v>
      </c>
      <c r="N118" s="231">
        <v>268.40716759135086</v>
      </c>
      <c r="O118" s="231">
        <v>277.82957729178798</v>
      </c>
      <c r="P118" s="231">
        <v>287.30763423410252</v>
      </c>
      <c r="Q118" s="231">
        <v>296.86645004987474</v>
      </c>
      <c r="R118" s="231">
        <v>306.52665571218631</v>
      </c>
      <c r="S118" s="231">
        <v>316.30557396106639</v>
      </c>
      <c r="T118" s="231">
        <v>326.21804354503303</v>
      </c>
      <c r="U118" s="231">
        <v>336.27701288712143</v>
      </c>
      <c r="V118" s="231">
        <v>346.493976775357</v>
      </c>
      <c r="W118" s="231">
        <v>356.879303536696</v>
      </c>
      <c r="X118" s="231">
        <v>367.44248413182356</v>
      </c>
      <c r="Y118" s="231">
        <v>378.19232450670268</v>
      </c>
      <c r="Z118" s="231">
        <v>389.13709600179459</v>
      </c>
      <c r="AA118" s="231">
        <v>400.28465429146013</v>
      </c>
      <c r="AB118" s="231">
        <v>411.64253439702156</v>
      </c>
      <c r="AC118" s="231">
        <v>423.21802729539525</v>
      </c>
      <c r="AD118" s="231">
        <v>435.01824222433942</v>
      </c>
      <c r="AE118" s="231">
        <v>447.05015777042638</v>
      </c>
      <c r="AF118" s="231">
        <v>459.32066408919553</v>
      </c>
      <c r="AG118" s="231">
        <v>471.83659806550435</v>
      </c>
      <c r="AH118" s="231">
        <v>484.60477281850029</v>
      </c>
      <c r="AI118" s="231">
        <v>497.6320026515578</v>
      </c>
      <c r="AJ118" s="231">
        <v>510.92512431602898</v>
      </c>
      <c r="AK118" s="231">
        <v>524.49101527963558</v>
      </c>
      <c r="AL118" s="231">
        <v>538.33660955224934</v>
      </c>
      <c r="AM118" s="231">
        <v>552.46891151392549</v>
      </c>
      <c r="AN118" s="231">
        <v>566.8950081050873</v>
      </c>
      <c r="AO118" s="231">
        <v>581.62207967155064</v>
      </c>
      <c r="AP118" s="231">
        <v>596.65740970322304</v>
      </c>
      <c r="AQ118" s="231">
        <v>612.00839366261926</v>
      </c>
      <c r="AR118" s="231">
        <v>627.68254706442292</v>
      </c>
      <c r="AS118" s="231">
        <v>643.68751293963669</v>
      </c>
    </row>
    <row r="119" spans="1:45">
      <c r="A119" s="231" t="s">
        <v>548</v>
      </c>
      <c r="B119" s="231" t="s">
        <v>531</v>
      </c>
      <c r="C119" s="231">
        <v>58.610654894928089</v>
      </c>
      <c r="D119" s="231">
        <v>64.054109331200451</v>
      </c>
      <c r="E119" s="231">
        <v>70.744594787255892</v>
      </c>
      <c r="F119" s="231">
        <v>83.359827238279166</v>
      </c>
      <c r="G119" s="231">
        <v>88.08363303169341</v>
      </c>
      <c r="H119" s="231">
        <v>92.36171547303293</v>
      </c>
      <c r="I119" s="231">
        <v>96.377813924763075</v>
      </c>
      <c r="J119" s="231">
        <v>100.23647633995397</v>
      </c>
      <c r="K119" s="231">
        <v>104.00202245305856</v>
      </c>
      <c r="L119" s="231">
        <v>107.71665362857601</v>
      </c>
      <c r="M119" s="231">
        <v>111.40956397080153</v>
      </c>
      <c r="N119" s="231">
        <v>115.10185798094223</v>
      </c>
      <c r="O119" s="231">
        <v>118.80937038299554</v>
      </c>
      <c r="P119" s="231">
        <v>122.54436901818468</v>
      </c>
      <c r="Q119" s="231">
        <v>126.31662997172319</v>
      </c>
      <c r="R119" s="231">
        <v>130.13414283844193</v>
      </c>
      <c r="S119" s="231">
        <v>134.00358891013096</v>
      </c>
      <c r="T119" s="231">
        <v>137.93067480648202</v>
      </c>
      <c r="U119" s="231">
        <v>141.92037109634478</v>
      </c>
      <c r="V119" s="231">
        <v>145.9770866858567</v>
      </c>
      <c r="W119" s="231">
        <v>150.10479868195014</v>
      </c>
      <c r="X119" s="231">
        <v>154.30715070246183</v>
      </c>
      <c r="Y119" s="231">
        <v>158.58752838360783</v>
      </c>
      <c r="Z119" s="231">
        <v>162.94911812139662</v>
      </c>
      <c r="AA119" s="231">
        <v>167.39495329602906</v>
      </c>
      <c r="AB119" s="231">
        <v>171.92795102493892</v>
      </c>
      <c r="AC119" s="231">
        <v>176.5509416636701</v>
      </c>
      <c r="AD119" s="231">
        <v>181.26669269559511</v>
      </c>
      <c r="AE119" s="231">
        <v>186.07792824024187</v>
      </c>
      <c r="AF119" s="231">
        <v>190.98734511266969</v>
      </c>
      <c r="AG119" s="231">
        <v>195.99762614880663</v>
      </c>
      <c r="AH119" s="231">
        <v>201.11145134990406</v>
      </c>
      <c r="AI119" s="231">
        <v>206.33150727796945</v>
      </c>
      <c r="AJ119" s="231">
        <v>211.66049504197386</v>
      </c>
      <c r="AK119" s="231">
        <v>217.10113714402223</v>
      </c>
      <c r="AL119" s="231">
        <v>222.65618340014947</v>
      </c>
      <c r="AM119" s="231">
        <v>228.32841610788319</v>
      </c>
      <c r="AN119" s="231">
        <v>234.12065459938017</v>
      </c>
      <c r="AO119" s="231">
        <v>240.03575929259753</v>
      </c>
      <c r="AP119" s="231">
        <v>246.07663533196649</v>
      </c>
      <c r="AQ119" s="231">
        <v>252.24623589344333</v>
      </c>
      <c r="AR119" s="231">
        <v>258.54756521523313</v>
      </c>
      <c r="AS119" s="231">
        <v>264.98368140477385</v>
      </c>
    </row>
    <row r="120" spans="1:45">
      <c r="A120" s="231" t="s">
        <v>548</v>
      </c>
      <c r="B120" s="231" t="s">
        <v>532</v>
      </c>
      <c r="C120" s="231">
        <v>298.90420385774001</v>
      </c>
      <c r="D120" s="231">
        <v>298.75153210529709</v>
      </c>
      <c r="E120" s="231">
        <v>335.28518195602408</v>
      </c>
      <c r="F120" s="231">
        <v>398.49508004474666</v>
      </c>
      <c r="G120" s="231">
        <v>422.07093741765385</v>
      </c>
      <c r="H120" s="231">
        <v>443.46201937348781</v>
      </c>
      <c r="I120" s="231">
        <v>463.55775043358614</v>
      </c>
      <c r="J120" s="231">
        <v>482.86757627848237</v>
      </c>
      <c r="K120" s="231">
        <v>501.7067608069122</v>
      </c>
      <c r="L120" s="231">
        <v>520.28322715262073</v>
      </c>
      <c r="M120" s="231">
        <v>538.74146629219342</v>
      </c>
      <c r="N120" s="231">
        <v>557.18634436816922</v>
      </c>
      <c r="O120" s="231">
        <v>575.69681098889919</v>
      </c>
      <c r="P120" s="231">
        <v>594.33420940881535</v>
      </c>
      <c r="Q120" s="231">
        <v>613.14754166041052</v>
      </c>
      <c r="R120" s="231">
        <v>632.17693357878966</v>
      </c>
      <c r="S120" s="231">
        <v>651.45599117741892</v>
      </c>
      <c r="T120" s="231">
        <v>671.01344921361715</v>
      </c>
      <c r="U120" s="231">
        <v>690.87435329078994</v>
      </c>
      <c r="V120" s="231">
        <v>711.06092580854977</v>
      </c>
      <c r="W120" s="231">
        <v>731.59321225375174</v>
      </c>
      <c r="X120" s="231">
        <v>752.48957148580939</v>
      </c>
      <c r="Y120" s="231">
        <v>773.76705305145344</v>
      </c>
      <c r="Z120" s="231">
        <v>795.44169127547218</v>
      </c>
      <c r="AA120" s="231">
        <v>817.52873710538995</v>
      </c>
      <c r="AB120" s="231">
        <v>840.04284277333784</v>
      </c>
      <c r="AC120" s="231">
        <v>862.99821026927327</v>
      </c>
      <c r="AD120" s="231">
        <v>886.4087117682825</v>
      </c>
      <c r="AE120" s="231">
        <v>910.28798812329194</v>
      </c>
      <c r="AF120" s="231">
        <v>934.64953006399503</v>
      </c>
      <c r="AG120" s="231">
        <v>959.50674566473288</v>
      </c>
      <c r="AH120" s="231">
        <v>984.87301684212605</v>
      </c>
      <c r="AI120" s="231">
        <v>1010.7617470406799</v>
      </c>
      <c r="AJ120" s="231">
        <v>1037.1864018066547</v>
      </c>
      <c r="AK120" s="231">
        <v>1064.1605435989466</v>
      </c>
      <c r="AL120" s="231">
        <v>1091.6978619141562</v>
      </c>
      <c r="AM120" s="231">
        <v>1119.8121995903261</v>
      </c>
      <c r="AN120" s="231">
        <v>1148.5175759879171</v>
      </c>
      <c r="AO120" s="231">
        <v>1177.8282076140536</v>
      </c>
      <c r="AP120" s="231">
        <v>1207.7585266518061</v>
      </c>
      <c r="AQ120" s="231">
        <v>1238.3231977721314</v>
      </c>
      <c r="AR120" s="231">
        <v>1269.5371335387824</v>
      </c>
      <c r="AS120" s="231">
        <v>1301.415508662187</v>
      </c>
    </row>
    <row r="121" spans="1:45">
      <c r="A121" s="231" t="s">
        <v>548</v>
      </c>
      <c r="B121" s="231" t="s">
        <v>533</v>
      </c>
      <c r="C121" s="231">
        <v>23.498015325150419</v>
      </c>
      <c r="D121" s="231">
        <v>12.937051608123133</v>
      </c>
      <c r="E121" s="231">
        <v>10.017291145376365</v>
      </c>
      <c r="F121" s="231">
        <v>11.423011444174806</v>
      </c>
      <c r="G121" s="231">
        <v>10.718054963736543</v>
      </c>
      <c r="H121" s="231">
        <v>10.282911758972888</v>
      </c>
      <c r="I121" s="231">
        <v>10.004059124450208</v>
      </c>
      <c r="J121" s="231">
        <v>9.8216555141292918</v>
      </c>
      <c r="K121" s="231">
        <v>9.7017953150014176</v>
      </c>
      <c r="L121" s="231">
        <v>9.6241056350745851</v>
      </c>
      <c r="M121" s="231">
        <v>9.5757469636682551</v>
      </c>
      <c r="N121" s="231">
        <v>9.5483051367146974</v>
      </c>
      <c r="O121" s="231">
        <v>9.5360847370656217</v>
      </c>
      <c r="P121" s="231">
        <v>9.5351247957718215</v>
      </c>
      <c r="Q121" s="231">
        <v>9.5426068715876777</v>
      </c>
      <c r="R121" s="231">
        <v>9.5564861212769205</v>
      </c>
      <c r="S121" s="231">
        <v>9.5752541275196137</v>
      </c>
      <c r="T121" s="231">
        <v>9.5977822567511684</v>
      </c>
      <c r="U121" s="231">
        <v>9.6232157168494403</v>
      </c>
      <c r="V121" s="231">
        <v>9.6509003799576369</v>
      </c>
      <c r="W121" s="231">
        <v>9.6803312780402724</v>
      </c>
      <c r="X121" s="231">
        <v>9.7111157355315854</v>
      </c>
      <c r="Y121" s="231">
        <v>9.7429465745850781</v>
      </c>
      <c r="Z121" s="231">
        <v>9.7755823706969718</v>
      </c>
      <c r="AA121" s="231">
        <v>9.8088327203217744</v>
      </c>
      <c r="AB121" s="231">
        <v>9.8425471223099272</v>
      </c>
      <c r="AC121" s="231">
        <v>9.8766064992048275</v>
      </c>
      <c r="AD121" s="231">
        <v>9.9109166702219582</v>
      </c>
      <c r="AE121" s="231">
        <v>9.9454032832215713</v>
      </c>
      <c r="AF121" s="231">
        <v>9.9800078486102315</v>
      </c>
      <c r="AG121" s="231">
        <v>10.014684613438796</v>
      </c>
      <c r="AH121" s="231">
        <v>10.049398081794726</v>
      </c>
      <c r="AI121" s="231">
        <v>10.084121036407108</v>
      </c>
      <c r="AJ121" s="231">
        <v>10.118832951895532</v>
      </c>
      <c r="AK121" s="231">
        <v>10.153518716190062</v>
      </c>
      <c r="AL121" s="231">
        <v>10.188167596008844</v>
      </c>
      <c r="AM121" s="231">
        <v>10.222772396769381</v>
      </c>
      <c r="AN121" s="231">
        <v>10.257328778248102</v>
      </c>
      <c r="AO121" s="231">
        <v>10.29183469562715</v>
      </c>
      <c r="AP121" s="231">
        <v>10.326289941947897</v>
      </c>
      <c r="AQ121" s="231">
        <v>10.360695772922631</v>
      </c>
      <c r="AR121" s="231">
        <v>10.395054598884689</v>
      </c>
      <c r="AS121" s="231">
        <v>10.429369731659824</v>
      </c>
    </row>
    <row r="122" spans="1:45">
      <c r="A122" s="231" t="s">
        <v>548</v>
      </c>
      <c r="B122" s="231" t="s">
        <v>534</v>
      </c>
      <c r="C122" s="231">
        <v>15.842985292393992</v>
      </c>
      <c r="D122" s="231">
        <v>56.545340031038783</v>
      </c>
      <c r="E122" s="231">
        <v>54.683146033833069</v>
      </c>
      <c r="F122" s="231">
        <v>63.032821271981007</v>
      </c>
      <c r="G122" s="231">
        <v>70.542406042793374</v>
      </c>
      <c r="H122" s="231">
        <v>77.500935527827579</v>
      </c>
      <c r="I122" s="231">
        <v>84.091206400075848</v>
      </c>
      <c r="J122" s="231">
        <v>90.430547092799245</v>
      </c>
      <c r="K122" s="231">
        <v>96.59844435788149</v>
      </c>
      <c r="L122" s="231">
        <v>102.6512999141009</v>
      </c>
      <c r="M122" s="231">
        <v>108.63072076108097</v>
      </c>
      <c r="N122" s="231">
        <v>114.56842146995507</v>
      </c>
      <c r="O122" s="231">
        <v>120.48926090650157</v>
      </c>
      <c r="P122" s="231">
        <v>126.41320179774284</v>
      </c>
      <c r="Q122" s="231">
        <v>132.35662110415751</v>
      </c>
      <c r="R122" s="231">
        <v>138.33321390370475</v>
      </c>
      <c r="S122" s="231">
        <v>144.35463399162199</v>
      </c>
      <c r="T122" s="231">
        <v>150.43095874708087</v>
      </c>
      <c r="U122" s="231">
        <v>156.57103352681202</v>
      </c>
      <c r="V122" s="231">
        <v>162.78273147940286</v>
      </c>
      <c r="W122" s="231">
        <v>169.07315270619657</v>
      </c>
      <c r="X122" s="231">
        <v>175.44877909547401</v>
      </c>
      <c r="Y122" s="231">
        <v>181.9155962105005</v>
      </c>
      <c r="Z122" s="231">
        <v>188.47919031908421</v>
      </c>
      <c r="AA122" s="231">
        <v>195.14482641395063</v>
      </c>
      <c r="AB122" s="231">
        <v>201.91751152251024</v>
      </c>
      <c r="AC122" s="231">
        <v>208.80204651101712</v>
      </c>
      <c r="AD122" s="231">
        <v>215.80306880444039</v>
      </c>
      <c r="AE122" s="231">
        <v>222.92508787319923</v>
      </c>
      <c r="AF122" s="231">
        <v>230.17251491745455</v>
      </c>
      <c r="AG122" s="231">
        <v>237.54968786544771</v>
      </c>
      <c r="AH122" s="231">
        <v>245.06089256502653</v>
      </c>
      <c r="AI122" s="231">
        <v>252.71038086611455</v>
      </c>
      <c r="AJ122" s="231">
        <v>260.50238615206638</v>
      </c>
      <c r="AK122" s="231">
        <v>268.44113676881574</v>
      </c>
      <c r="AL122" s="231">
        <v>276.53086771550784</v>
      </c>
      <c r="AM122" s="231">
        <v>284.7758308925375</v>
      </c>
      <c r="AN122" s="231">
        <v>293.18030414929439</v>
      </c>
      <c r="AO122" s="231">
        <v>301.74859933080035</v>
      </c>
      <c r="AP122" s="231">
        <v>310.48506948767567</v>
      </c>
      <c r="AQ122" s="231">
        <v>319.39411538592435</v>
      </c>
      <c r="AR122" s="231">
        <v>328.48019142996787</v>
      </c>
      <c r="AS122" s="231">
        <v>337.74781109385469</v>
      </c>
    </row>
    <row r="123" spans="1:45">
      <c r="A123" s="231" t="s">
        <v>548</v>
      </c>
      <c r="B123" s="231" t="s">
        <v>535</v>
      </c>
      <c r="C123" s="231">
        <v>7.6340416636235862</v>
      </c>
      <c r="D123" s="231">
        <v>14.416616415383128</v>
      </c>
      <c r="E123" s="231">
        <v>13.287529934818098</v>
      </c>
      <c r="F123" s="231">
        <v>14.597769195566016</v>
      </c>
      <c r="G123" s="231">
        <v>15.155809151453134</v>
      </c>
      <c r="H123" s="231">
        <v>15.650425682131793</v>
      </c>
      <c r="I123" s="231">
        <v>16.110796371595757</v>
      </c>
      <c r="J123" s="231">
        <v>16.552612955120065</v>
      </c>
      <c r="K123" s="231">
        <v>16.985029940402789</v>
      </c>
      <c r="L123" s="231">
        <v>17.41376330463687</v>
      </c>
      <c r="M123" s="231">
        <v>17.842590242123428</v>
      </c>
      <c r="N123" s="231">
        <v>18.27412940784685</v>
      </c>
      <c r="O123" s="231">
        <v>18.710272886096423</v>
      </c>
      <c r="P123" s="231">
        <v>19.152438464458438</v>
      </c>
      <c r="Q123" s="231">
        <v>19.601723903996522</v>
      </c>
      <c r="R123" s="231">
        <v>20.05900510951242</v>
      </c>
      <c r="S123" s="231">
        <v>20.525000794763667</v>
      </c>
      <c r="T123" s="231">
        <v>21.000316374265687</v>
      </c>
      <c r="U123" s="231">
        <v>21.485474541687715</v>
      </c>
      <c r="V123" s="231">
        <v>21.980937061517817</v>
      </c>
      <c r="W123" s="231">
        <v>22.487120608461879</v>
      </c>
      <c r="X123" s="231">
        <v>23.004408480462303</v>
      </c>
      <c r="Y123" s="231">
        <v>23.533159392100544</v>
      </c>
      <c r="Z123" s="231">
        <v>24.073714164656554</v>
      </c>
      <c r="AA123" s="231">
        <v>24.626400876676112</v>
      </c>
      <c r="AB123" s="231">
        <v>25.191538871983862</v>
      </c>
      <c r="AC123" s="231">
        <v>25.769441909368702</v>
      </c>
      <c r="AD123" s="231">
        <v>26.360420660625952</v>
      </c>
      <c r="AE123" s="231">
        <v>26.964784709309679</v>
      </c>
      <c r="AF123" s="231">
        <v>27.582844163908721</v>
      </c>
      <c r="AG123" s="231">
        <v>28.214910971242382</v>
      </c>
      <c r="AH123" s="231">
        <v>28.86129999545085</v>
      </c>
      <c r="AI123" s="231">
        <v>29.522329912833825</v>
      </c>
      <c r="AJ123" s="231">
        <v>30.198323961457113</v>
      </c>
      <c r="AK123" s="231">
        <v>30.889610575897159</v>
      </c>
      <c r="AL123" s="231">
        <v>31.596523930950195</v>
      </c>
      <c r="AM123" s="231">
        <v>32.319404413117852</v>
      </c>
      <c r="AN123" s="231">
        <v>33.058599034788024</v>
      </c>
      <c r="AO123" s="231">
        <v>33.814461803000697</v>
      </c>
      <c r="AP123" s="231">
        <v>34.587354052308079</v>
      </c>
      <c r="AQ123" s="231">
        <v>35.377644749374944</v>
      </c>
      <c r="AR123" s="231">
        <v>36.185710775470007</v>
      </c>
      <c r="AS123" s="231">
        <v>37.011937191832217</v>
      </c>
    </row>
    <row r="124" spans="1:45">
      <c r="A124" s="231" t="s">
        <v>548</v>
      </c>
      <c r="B124" s="231" t="s">
        <v>536</v>
      </c>
      <c r="C124" s="231">
        <v>458.37832999078347</v>
      </c>
      <c r="D124" s="231">
        <v>508.17524903805173</v>
      </c>
      <c r="E124" s="231">
        <v>441.2173496439882</v>
      </c>
      <c r="F124" s="231">
        <v>503.1331086626206</v>
      </c>
      <c r="G124" s="231">
        <v>472.0828950470476</v>
      </c>
      <c r="H124" s="231">
        <v>452.91676233361153</v>
      </c>
      <c r="I124" s="231">
        <v>440.63453767229385</v>
      </c>
      <c r="J124" s="231">
        <v>432.60046575171913</v>
      </c>
      <c r="K124" s="231">
        <v>427.3211543471175</v>
      </c>
      <c r="L124" s="231">
        <v>423.89926771384057</v>
      </c>
      <c r="M124" s="231">
        <v>421.7692822197028</v>
      </c>
      <c r="N124" s="231">
        <v>420.56059116918601</v>
      </c>
      <c r="O124" s="231">
        <v>420.02233663844447</v>
      </c>
      <c r="P124" s="231">
        <v>419.98005547207759</v>
      </c>
      <c r="Q124" s="231">
        <v>420.30960780447936</v>
      </c>
      <c r="R124" s="231">
        <v>420.92092733927819</v>
      </c>
      <c r="S124" s="231">
        <v>421.74757496809593</v>
      </c>
      <c r="T124" s="231">
        <v>422.73983937648063</v>
      </c>
      <c r="U124" s="231">
        <v>423.86007075380411</v>
      </c>
      <c r="V124" s="231">
        <v>425.07945766241198</v>
      </c>
      <c r="W124" s="231">
        <v>426.37575849476383</v>
      </c>
      <c r="X124" s="231">
        <v>427.73167762973026</v>
      </c>
      <c r="Y124" s="231">
        <v>429.13368524239797</v>
      </c>
      <c r="Z124" s="231">
        <v>430.57114765164994</v>
      </c>
      <c r="AA124" s="231">
        <v>432.03567842382017</v>
      </c>
      <c r="AB124" s="231">
        <v>433.52064864921994</v>
      </c>
      <c r="AC124" s="231">
        <v>435.02081349278944</v>
      </c>
      <c r="AD124" s="231">
        <v>436.5320247077093</v>
      </c>
      <c r="AE124" s="231">
        <v>438.05100741122294</v>
      </c>
      <c r="AF124" s="231">
        <v>439.575185395549</v>
      </c>
      <c r="AG124" s="231">
        <v>441.10254344572888</v>
      </c>
      <c r="AH124" s="231">
        <v>442.63151812388071</v>
      </c>
      <c r="AI124" s="231">
        <v>444.16091062965359</v>
      </c>
      <c r="AJ124" s="231">
        <v>445.68981691086287</v>
      </c>
      <c r="AK124" s="231">
        <v>447.21757134769712</v>
      </c>
      <c r="AL124" s="231">
        <v>448.74370118658402</v>
      </c>
      <c r="AM124" s="231">
        <v>450.26788953799968</v>
      </c>
      <c r="AN124" s="231">
        <v>451.78994523430089</v>
      </c>
      <c r="AO124" s="231">
        <v>453.30977821030905</v>
      </c>
      <c r="AP124" s="231">
        <v>454.82737935041251</v>
      </c>
      <c r="AQ124" s="231">
        <v>456.34280396318093</v>
      </c>
      <c r="AR124" s="231">
        <v>457.85615821313257</v>
      </c>
      <c r="AS124" s="231">
        <v>459.36758797153738</v>
      </c>
    </row>
    <row r="125" spans="1:45">
      <c r="A125" s="231" t="s">
        <v>548</v>
      </c>
      <c r="B125" s="231" t="s">
        <v>537</v>
      </c>
      <c r="C125" s="231">
        <v>79.193080243261917</v>
      </c>
      <c r="D125" s="231">
        <v>95.868400599260781</v>
      </c>
      <c r="E125" s="231">
        <v>81.405060015749086</v>
      </c>
      <c r="F125" s="231">
        <v>115.24699507621916</v>
      </c>
      <c r="G125" s="231">
        <v>123.67820835896303</v>
      </c>
      <c r="H125" s="231">
        <v>131.38990561476996</v>
      </c>
      <c r="I125" s="231">
        <v>138.65727990682825</v>
      </c>
      <c r="J125" s="231">
        <v>145.64334360110263</v>
      </c>
      <c r="K125" s="231">
        <v>152.45191001492611</v>
      </c>
      <c r="L125" s="231">
        <v>159.1531436758662</v>
      </c>
      <c r="M125" s="231">
        <v>165.79683277862162</v>
      </c>
      <c r="N125" s="231">
        <v>172.41975929787114</v>
      </c>
      <c r="O125" s="231">
        <v>179.05003400678333</v>
      </c>
      <c r="P125" s="231">
        <v>185.70977505783529</v>
      </c>
      <c r="Q125" s="231">
        <v>192.41683443777242</v>
      </c>
      <c r="R125" s="231">
        <v>199.18595187500304</v>
      </c>
      <c r="S125" s="231">
        <v>206.02955060734632</v>
      </c>
      <c r="T125" s="231">
        <v>212.95830123757847</v>
      </c>
      <c r="U125" s="231">
        <v>219.98153076495328</v>
      </c>
      <c r="V125" s="231">
        <v>227.10752543367406</v>
      </c>
      <c r="W125" s="231">
        <v>234.34375900077254</v>
      </c>
      <c r="X125" s="231">
        <v>241.69706750236108</v>
      </c>
      <c r="Y125" s="231">
        <v>249.17378491556551</v>
      </c>
      <c r="Z125" s="231">
        <v>256.77984976212991</v>
      </c>
      <c r="AA125" s="231">
        <v>264.52088980054913</v>
      </c>
      <c r="AB125" s="231">
        <v>272.40228998050225</v>
      </c>
      <c r="AC125" s="231">
        <v>280.42924746468663</v>
      </c>
      <c r="AD125" s="231">
        <v>288.60681655647159</v>
      </c>
      <c r="AE125" s="231">
        <v>296.93994567818606</v>
      </c>
      <c r="AF125" s="231">
        <v>305.43350803940945</v>
      </c>
      <c r="AG125" s="231">
        <v>314.09232726153959</v>
      </c>
      <c r="AH125" s="231">
        <v>322.9211989458687</v>
      </c>
      <c r="AI125" s="231">
        <v>331.92490896135712</v>
      </c>
      <c r="AJ125" s="231">
        <v>341.10824906714925</v>
      </c>
      <c r="AK125" s="231">
        <v>350.47603036044694</v>
      </c>
      <c r="AL125" s="231">
        <v>360.03309494363396</v>
      </c>
      <c r="AM125" s="231">
        <v>369.78432612873598</v>
      </c>
      <c r="AN125" s="231">
        <v>379.73465743730986</v>
      </c>
      <c r="AO125" s="231">
        <v>389.88908060640046</v>
      </c>
      <c r="AP125" s="231">
        <v>400.25265277297314</v>
      </c>
      <c r="AQ125" s="231">
        <v>410.83050297889127</v>
      </c>
      <c r="AR125" s="231">
        <v>421.62783811356763</v>
      </c>
      <c r="AS125" s="231">
        <v>432.64994839156344</v>
      </c>
    </row>
    <row r="126" spans="1:45">
      <c r="A126" s="231" t="s">
        <v>548</v>
      </c>
      <c r="B126" s="231" t="s">
        <v>538</v>
      </c>
      <c r="C126" s="231">
        <v>13.18565900326514</v>
      </c>
      <c r="D126" s="231">
        <v>12.731679878653331</v>
      </c>
      <c r="E126" s="231">
        <v>10.314850381919628</v>
      </c>
      <c r="F126" s="231">
        <v>11.762326985175379</v>
      </c>
      <c r="G126" s="231">
        <v>11.036430081915098</v>
      </c>
      <c r="H126" s="231">
        <v>10.588361139253106</v>
      </c>
      <c r="I126" s="231">
        <v>10.301225309619843</v>
      </c>
      <c r="J126" s="231">
        <v>10.113403480117498</v>
      </c>
      <c r="K126" s="231">
        <v>9.9899828863852544</v>
      </c>
      <c r="L126" s="231">
        <v>9.9099854686168403</v>
      </c>
      <c r="M126" s="231">
        <v>9.8601903241026516</v>
      </c>
      <c r="N126" s="231">
        <v>9.83193334972459</v>
      </c>
      <c r="O126" s="231">
        <v>9.8193499484678881</v>
      </c>
      <c r="P126" s="231">
        <v>9.8183614925393083</v>
      </c>
      <c r="Q126" s="231">
        <v>9.8260658201331363</v>
      </c>
      <c r="R126" s="231">
        <v>9.8403573468423247</v>
      </c>
      <c r="S126" s="231">
        <v>9.8596828484725378</v>
      </c>
      <c r="T126" s="231">
        <v>9.8828801658945533</v>
      </c>
      <c r="U126" s="231">
        <v>9.909069115761433</v>
      </c>
      <c r="V126" s="231">
        <v>9.9375761396355173</v>
      </c>
      <c r="W126" s="231">
        <v>9.9678812696274743</v>
      </c>
      <c r="X126" s="231">
        <v>9.9995801659162211</v>
      </c>
      <c r="Y126" s="231">
        <v>10.032356526072158</v>
      </c>
      <c r="Z126" s="231">
        <v>10.065961754182593</v>
      </c>
      <c r="AA126" s="231">
        <v>10.100199790848292</v>
      </c>
      <c r="AB126" s="231">
        <v>10.134915664349103</v>
      </c>
      <c r="AC126" s="231">
        <v>10.169986760084846</v>
      </c>
      <c r="AD126" s="231">
        <v>10.205316099672139</v>
      </c>
      <c r="AE126" s="231">
        <v>10.240827122373558</v>
      </c>
      <c r="AF126" s="231">
        <v>10.276459601187964</v>
      </c>
      <c r="AG126" s="231">
        <v>10.312166424094947</v>
      </c>
      <c r="AH126" s="231">
        <v>10.34791104079147</v>
      </c>
      <c r="AI126" s="231">
        <v>10.383665425529527</v>
      </c>
      <c r="AJ126" s="231">
        <v>10.419408443231289</v>
      </c>
      <c r="AK126" s="231">
        <v>10.455124532929428</v>
      </c>
      <c r="AL126" s="231">
        <v>10.490802642514653</v>
      </c>
      <c r="AM126" s="231">
        <v>10.526435363692556</v>
      </c>
      <c r="AN126" s="231">
        <v>10.56201822731513</v>
      </c>
      <c r="AO126" s="231">
        <v>10.597549127824102</v>
      </c>
      <c r="AP126" s="231">
        <v>10.633027852113226</v>
      </c>
      <c r="AQ126" s="231">
        <v>10.66845569319517</v>
      </c>
      <c r="AR126" s="231">
        <v>10.703835133001176</v>
      </c>
      <c r="AS126" s="231">
        <v>10.739169581733316</v>
      </c>
    </row>
    <row r="127" spans="1:45">
      <c r="A127" s="231" t="s">
        <v>771</v>
      </c>
      <c r="B127" s="231" t="s">
        <v>514</v>
      </c>
      <c r="C127" s="231">
        <v>1350.4428919390255</v>
      </c>
      <c r="D127" s="231">
        <v>1398.2386668801632</v>
      </c>
      <c r="E127" s="231">
        <v>1397.2840920558249</v>
      </c>
      <c r="F127" s="231">
        <v>1552.3670202558105</v>
      </c>
      <c r="G127" s="231">
        <v>1646.9799197614011</v>
      </c>
      <c r="H127" s="231">
        <v>1747.7143947633194</v>
      </c>
      <c r="I127" s="231">
        <v>1840.6717642297278</v>
      </c>
      <c r="J127" s="231">
        <v>1932.888634842026</v>
      </c>
      <c r="K127" s="231">
        <v>2024.5016318295548</v>
      </c>
      <c r="L127" s="231">
        <v>2115.623850181576</v>
      </c>
      <c r="M127" s="231">
        <v>2206.3580056447222</v>
      </c>
      <c r="N127" s="231">
        <v>2296.8028856898791</v>
      </c>
      <c r="O127" s="231">
        <v>2387.0564076097758</v>
      </c>
      <c r="P127" s="231">
        <v>2477.2169168633095</v>
      </c>
      <c r="Q127" s="231">
        <v>2567.3835706476939</v>
      </c>
      <c r="R127" s="231">
        <v>2657.6562588490979</v>
      </c>
      <c r="S127" s="231">
        <v>2748.1353093846269</v>
      </c>
      <c r="T127" s="231">
        <v>2838.9211137436009</v>
      </c>
      <c r="U127" s="231">
        <v>2930.1137464984995</v>
      </c>
      <c r="V127" s="231">
        <v>3021.8126172533825</v>
      </c>
      <c r="W127" s="231">
        <v>3114.1161731955358</v>
      </c>
      <c r="X127" s="231">
        <v>3207.121658759384</v>
      </c>
      <c r="Y127" s="231">
        <v>3300.9249323246845</v>
      </c>
      <c r="Z127" s="231">
        <v>3395.5953146160032</v>
      </c>
      <c r="AA127" s="231">
        <v>3491.252661033534</v>
      </c>
      <c r="AB127" s="231">
        <v>3587.9882476774078</v>
      </c>
      <c r="AC127" s="231">
        <v>3685.8916929532602</v>
      </c>
      <c r="AD127" s="231">
        <v>3785.0509858062733</v>
      </c>
      <c r="AE127" s="231">
        <v>3885.5525380305476</v>
      </c>
      <c r="AF127" s="231">
        <v>3987.4812560129903</v>
      </c>
      <c r="AG127" s="231">
        <v>4090.9206278252836</v>
      </c>
      <c r="AH127" s="231">
        <v>4196.2888991823338</v>
      </c>
      <c r="AI127" s="231">
        <v>4302.9886682734386</v>
      </c>
      <c r="AJ127" s="231">
        <v>4411.4360134646813</v>
      </c>
      <c r="AK127" s="231">
        <v>4521.7096604893341</v>
      </c>
      <c r="AL127" s="231">
        <v>4633.9021741045099</v>
      </c>
      <c r="AM127" s="231">
        <v>4748.0449096885559</v>
      </c>
      <c r="AN127" s="231">
        <v>4864.2418771616158</v>
      </c>
      <c r="AO127" s="231">
        <v>4982.569022266337</v>
      </c>
      <c r="AP127" s="231">
        <v>5103.1019161767736</v>
      </c>
      <c r="AQ127" s="231">
        <v>5225.9158708711648</v>
      </c>
      <c r="AR127" s="231">
        <v>5351.0860518971476</v>
      </c>
      <c r="AS127" s="231">
        <v>5478.6875882575378</v>
      </c>
    </row>
    <row r="128" spans="1:45">
      <c r="A128" s="231" t="s">
        <v>771</v>
      </c>
      <c r="B128" s="231" t="s">
        <v>515</v>
      </c>
      <c r="C128" s="231">
        <v>13.617241169899671</v>
      </c>
      <c r="D128" s="231">
        <v>13.622444390606898</v>
      </c>
      <c r="E128" s="231">
        <v>142.16865371039418</v>
      </c>
      <c r="F128" s="231">
        <v>138.9666949800822</v>
      </c>
      <c r="G128" s="231">
        <v>138.30015210886998</v>
      </c>
      <c r="H128" s="231">
        <v>138.57426218079749</v>
      </c>
      <c r="I128" s="231">
        <v>138.2769804236909</v>
      </c>
      <c r="J128" s="231">
        <v>138.15377040746102</v>
      </c>
      <c r="K128" s="231">
        <v>138.13380368803107</v>
      </c>
      <c r="L128" s="231">
        <v>138.17640736071149</v>
      </c>
      <c r="M128" s="231">
        <v>138.25784208246918</v>
      </c>
      <c r="N128" s="231">
        <v>138.36418218509039</v>
      </c>
      <c r="O128" s="231">
        <v>138.48731852493424</v>
      </c>
      <c r="P128" s="231">
        <v>138.62263882459601</v>
      </c>
      <c r="Q128" s="231">
        <v>138.76764583905972</v>
      </c>
      <c r="R128" s="231">
        <v>138.9211174579338</v>
      </c>
      <c r="S128" s="231">
        <v>139.08258869562235</v>
      </c>
      <c r="T128" s="231">
        <v>139.25202926393436</v>
      </c>
      <c r="U128" s="231">
        <v>139.42964220829239</v>
      </c>
      <c r="V128" s="231">
        <v>139.61573859368215</v>
      </c>
      <c r="W128" s="231">
        <v>139.81066049499913</v>
      </c>
      <c r="X128" s="231">
        <v>140.01473489401366</v>
      </c>
      <c r="Y128" s="231">
        <v>140.22824741515743</v>
      </c>
      <c r="Z128" s="231">
        <v>140.45039381521582</v>
      </c>
      <c r="AA128" s="231">
        <v>140.68265458886867</v>
      </c>
      <c r="AB128" s="231">
        <v>140.92509522999379</v>
      </c>
      <c r="AC128" s="231">
        <v>141.17773098207223</v>
      </c>
      <c r="AD128" s="231">
        <v>141.44052967540011</v>
      </c>
      <c r="AE128" s="231">
        <v>141.71341582902497</v>
      </c>
      <c r="AF128" s="231">
        <v>141.99627537926989</v>
      </c>
      <c r="AG128" s="231">
        <v>142.28896061906278</v>
      </c>
      <c r="AH128" s="231">
        <v>142.60271600728953</v>
      </c>
      <c r="AI128" s="231">
        <v>142.91282115139435</v>
      </c>
      <c r="AJ128" s="231">
        <v>143.23215580438713</v>
      </c>
      <c r="AK128" s="231">
        <v>143.56048641510341</v>
      </c>
      <c r="AL128" s="231">
        <v>143.89802328993107</v>
      </c>
      <c r="AM128" s="231">
        <v>144.24304656723496</v>
      </c>
      <c r="AN128" s="231">
        <v>144.59627039462123</v>
      </c>
      <c r="AO128" s="231">
        <v>144.95743477241842</v>
      </c>
      <c r="AP128" s="231">
        <v>145.32627748890815</v>
      </c>
      <c r="AQ128" s="231">
        <v>145.70253610052598</v>
      </c>
      <c r="AR128" s="231">
        <v>146.08594961969331</v>
      </c>
      <c r="AS128" s="231">
        <v>146.47625994101793</v>
      </c>
    </row>
    <row r="129" spans="1:45">
      <c r="A129" s="231" t="s">
        <v>771</v>
      </c>
      <c r="B129" s="231" t="s">
        <v>516</v>
      </c>
      <c r="C129" s="231">
        <v>176.76712032300702</v>
      </c>
      <c r="D129" s="231">
        <v>135.4160959422685</v>
      </c>
      <c r="E129" s="231">
        <v>169.51999869848586</v>
      </c>
      <c r="F129" s="231">
        <v>165.70202599051606</v>
      </c>
      <c r="G129" s="231">
        <v>164.90724919752097</v>
      </c>
      <c r="H129" s="231">
        <v>165.23409437628342</v>
      </c>
      <c r="I129" s="231">
        <v>164.87961959043895</v>
      </c>
      <c r="J129" s="231">
        <v>164.7327056171697</v>
      </c>
      <c r="K129" s="231">
        <v>164.70889756832463</v>
      </c>
      <c r="L129" s="231">
        <v>164.75969761706142</v>
      </c>
      <c r="M129" s="231">
        <v>164.85679928867532</v>
      </c>
      <c r="N129" s="231">
        <v>164.98359780288695</v>
      </c>
      <c r="O129" s="231">
        <v>165.13042392542013</v>
      </c>
      <c r="P129" s="231">
        <v>165.29177803846727</v>
      </c>
      <c r="Q129" s="231">
        <v>165.46468246051541</v>
      </c>
      <c r="R129" s="231">
        <v>165.64767996350079</v>
      </c>
      <c r="S129" s="231">
        <v>165.84021610482603</v>
      </c>
      <c r="T129" s="231">
        <v>166.04225476925788</v>
      </c>
      <c r="U129" s="231">
        <v>166.25403806543892</v>
      </c>
      <c r="V129" s="231">
        <v>166.47593690309219</v>
      </c>
      <c r="W129" s="231">
        <v>166.7083591677418</v>
      </c>
      <c r="X129" s="231">
        <v>166.95169474807173</v>
      </c>
      <c r="Y129" s="231">
        <v>167.20628421882896</v>
      </c>
      <c r="Z129" s="231">
        <v>167.4711686111753</v>
      </c>
      <c r="AA129" s="231">
        <v>167.74811324713943</v>
      </c>
      <c r="AB129" s="231">
        <v>168.03719622074425</v>
      </c>
      <c r="AC129" s="231">
        <v>168.33843570811226</v>
      </c>
      <c r="AD129" s="231">
        <v>168.6517933505196</v>
      </c>
      <c r="AE129" s="231">
        <v>168.9771791454892</v>
      </c>
      <c r="AF129" s="231">
        <v>169.31445708502048</v>
      </c>
      <c r="AG129" s="231">
        <v>169.66345104517873</v>
      </c>
      <c r="AH129" s="231">
        <v>170.03756876814867</v>
      </c>
      <c r="AI129" s="231">
        <v>170.40733398891336</v>
      </c>
      <c r="AJ129" s="231">
        <v>170.78810435247041</v>
      </c>
      <c r="AK129" s="231">
        <v>171.17960137553908</v>
      </c>
      <c r="AL129" s="231">
        <v>171.58207582463976</v>
      </c>
      <c r="AM129" s="231">
        <v>171.99347695979182</v>
      </c>
      <c r="AN129" s="231">
        <v>172.41465632103677</v>
      </c>
      <c r="AO129" s="231">
        <v>172.84530388824828</v>
      </c>
      <c r="AP129" s="231">
        <v>173.28510700368506</v>
      </c>
      <c r="AQ129" s="231">
        <v>173.73375273315565</v>
      </c>
      <c r="AR129" s="231">
        <v>174.19092987856655</v>
      </c>
      <c r="AS129" s="231">
        <v>174.65633067850476</v>
      </c>
    </row>
    <row r="130" spans="1:45">
      <c r="A130" s="231" t="s">
        <v>771</v>
      </c>
      <c r="B130" s="231" t="s">
        <v>517</v>
      </c>
      <c r="C130" s="231">
        <v>21.57261972675693</v>
      </c>
      <c r="D130" s="231">
        <v>21.478757075481195</v>
      </c>
      <c r="E130" s="231">
        <v>23.588981826081902</v>
      </c>
      <c r="F130" s="231">
        <v>23.057704752508045</v>
      </c>
      <c r="G130" s="231">
        <v>22.947110277108717</v>
      </c>
      <c r="H130" s="231">
        <v>22.992591312036541</v>
      </c>
      <c r="I130" s="231">
        <v>22.943265572623559</v>
      </c>
      <c r="J130" s="231">
        <v>22.922822255775682</v>
      </c>
      <c r="K130" s="231">
        <v>22.91950932729625</v>
      </c>
      <c r="L130" s="231">
        <v>22.926578236189698</v>
      </c>
      <c r="M130" s="231">
        <v>22.940090090747081</v>
      </c>
      <c r="N130" s="231">
        <v>22.957734308953057</v>
      </c>
      <c r="O130" s="231">
        <v>22.978165401229017</v>
      </c>
      <c r="P130" s="231">
        <v>23.000618086867611</v>
      </c>
      <c r="Q130" s="231">
        <v>23.024678016673281</v>
      </c>
      <c r="R130" s="231">
        <v>23.050142415005531</v>
      </c>
      <c r="S130" s="231">
        <v>23.076934130280748</v>
      </c>
      <c r="T130" s="231">
        <v>23.105048137005852</v>
      </c>
      <c r="U130" s="231">
        <v>23.134518124989793</v>
      </c>
      <c r="V130" s="231">
        <v>23.165395706920062</v>
      </c>
      <c r="W130" s="231">
        <v>23.197737640726633</v>
      </c>
      <c r="X130" s="231">
        <v>23.231598180050085</v>
      </c>
      <c r="Y130" s="231">
        <v>23.267024716416959</v>
      </c>
      <c r="Z130" s="231">
        <v>23.303883807763366</v>
      </c>
      <c r="AA130" s="231">
        <v>23.342421101503017</v>
      </c>
      <c r="AB130" s="231">
        <v>23.382647464545425</v>
      </c>
      <c r="AC130" s="231">
        <v>23.424565426127423</v>
      </c>
      <c r="AD130" s="231">
        <v>23.468169648570562</v>
      </c>
      <c r="AE130" s="231">
        <v>23.513447607884704</v>
      </c>
      <c r="AF130" s="231">
        <v>23.560380378336717</v>
      </c>
      <c r="AG130" s="231">
        <v>23.608943451996407</v>
      </c>
      <c r="AH130" s="231">
        <v>23.661002537860668</v>
      </c>
      <c r="AI130" s="231">
        <v>23.712455966007806</v>
      </c>
      <c r="AJ130" s="231">
        <v>23.76544077756289</v>
      </c>
      <c r="AK130" s="231">
        <v>23.819918221127274</v>
      </c>
      <c r="AL130" s="231">
        <v>23.875923191267614</v>
      </c>
      <c r="AM130" s="231">
        <v>23.933170324200834</v>
      </c>
      <c r="AN130" s="231">
        <v>23.991778113100118</v>
      </c>
      <c r="AO130" s="231">
        <v>24.051703418163786</v>
      </c>
      <c r="AP130" s="231">
        <v>24.112902732561754</v>
      </c>
      <c r="AQ130" s="231">
        <v>24.175332510995471</v>
      </c>
      <c r="AR130" s="231">
        <v>24.238949449747214</v>
      </c>
      <c r="AS130" s="231">
        <v>24.303710723318918</v>
      </c>
    </row>
    <row r="131" spans="1:45">
      <c r="A131" s="231" t="s">
        <v>771</v>
      </c>
      <c r="B131" s="231" t="s">
        <v>518</v>
      </c>
      <c r="C131" s="231">
        <v>516.45622619844835</v>
      </c>
      <c r="D131" s="231">
        <v>741.90828304680713</v>
      </c>
      <c r="E131" s="231">
        <v>623.19348607658446</v>
      </c>
      <c r="F131" s="231">
        <v>647.14885274000471</v>
      </c>
      <c r="G131" s="231">
        <v>659.3765319925659</v>
      </c>
      <c r="H131" s="231">
        <v>674.34508445419476</v>
      </c>
      <c r="I131" s="231">
        <v>686.54150799634635</v>
      </c>
      <c r="J131" s="231">
        <v>698.71018853827013</v>
      </c>
      <c r="K131" s="231">
        <v>710.85316586167448</v>
      </c>
      <c r="L131" s="231">
        <v>722.97592042971166</v>
      </c>
      <c r="M131" s="231">
        <v>735.08789138273164</v>
      </c>
      <c r="N131" s="231">
        <v>747.20198266066689</v>
      </c>
      <c r="O131" s="231">
        <v>759.33380708407969</v>
      </c>
      <c r="P131" s="231">
        <v>771.5009419221908</v>
      </c>
      <c r="Q131" s="231">
        <v>783.72228609804483</v>
      </c>
      <c r="R131" s="231">
        <v>796.01753808452054</v>
      </c>
      <c r="S131" s="231">
        <v>808.4067870808509</v>
      </c>
      <c r="T131" s="231">
        <v>820.91020162333643</v>
      </c>
      <c r="U131" s="231">
        <v>833.54779853860907</v>
      </c>
      <c r="V131" s="231">
        <v>846.33927658870027</v>
      </c>
      <c r="W131" s="231">
        <v>859.30390140950124</v>
      </c>
      <c r="X131" s="231">
        <v>872.4604306483908</v>
      </c>
      <c r="Y131" s="231">
        <v>885.82707028214702</v>
      </c>
      <c r="Z131" s="231">
        <v>899.4148271953967</v>
      </c>
      <c r="AA131" s="231">
        <v>913.24809071131506</v>
      </c>
      <c r="AB131" s="231">
        <v>927.34336496790013</v>
      </c>
      <c r="AC131" s="231">
        <v>941.71661489836026</v>
      </c>
      <c r="AD131" s="231">
        <v>956.3832952359694</v>
      </c>
      <c r="AE131" s="231">
        <v>971.35838432583921</v>
      </c>
      <c r="AF131" s="231">
        <v>986.65642102826428</v>
      </c>
      <c r="AG131" s="231">
        <v>1002.2915433898269</v>
      </c>
      <c r="AH131" s="231">
        <v>1018.3590875462575</v>
      </c>
      <c r="AI131" s="231">
        <v>1034.7072327123617</v>
      </c>
      <c r="AJ131" s="231">
        <v>1051.4315499148172</v>
      </c>
      <c r="AK131" s="231">
        <v>1068.544950958925</v>
      </c>
      <c r="AL131" s="231">
        <v>1086.0635827652404</v>
      </c>
      <c r="AM131" s="231">
        <v>1103.9892506713609</v>
      </c>
      <c r="AN131" s="231">
        <v>1122.3408524518634</v>
      </c>
      <c r="AO131" s="231">
        <v>1141.1306616161485</v>
      </c>
      <c r="AP131" s="231">
        <v>1160.3708733478743</v>
      </c>
      <c r="AQ131" s="231">
        <v>1180.0736331611267</v>
      </c>
      <c r="AR131" s="231">
        <v>1200.2510639812383</v>
      </c>
      <c r="AS131" s="231">
        <v>1220.9152917108715</v>
      </c>
    </row>
    <row r="132" spans="1:45">
      <c r="A132" s="231" t="s">
        <v>771</v>
      </c>
      <c r="B132" s="231" t="s">
        <v>519</v>
      </c>
      <c r="C132" s="231">
        <v>16.908100097408731</v>
      </c>
      <c r="D132" s="231">
        <v>11.41348713627535</v>
      </c>
      <c r="E132" s="231">
        <v>9.3501198601744147</v>
      </c>
      <c r="F132" s="231">
        <v>9.1395340725595453</v>
      </c>
      <c r="G132" s="231">
        <v>9.09569701301705</v>
      </c>
      <c r="H132" s="231">
        <v>9.1137246299390196</v>
      </c>
      <c r="I132" s="231">
        <v>9.0941730622154342</v>
      </c>
      <c r="J132" s="231">
        <v>9.0860698102702475</v>
      </c>
      <c r="K132" s="231">
        <v>9.0847566430212616</v>
      </c>
      <c r="L132" s="231">
        <v>9.0875585929282874</v>
      </c>
      <c r="M132" s="231">
        <v>9.092914375580385</v>
      </c>
      <c r="N132" s="231">
        <v>9.0999081303885099</v>
      </c>
      <c r="O132" s="231">
        <v>9.1080065367997332</v>
      </c>
      <c r="P132" s="231">
        <v>9.11690625546718</v>
      </c>
      <c r="Q132" s="231">
        <v>9.1264430480752292</v>
      </c>
      <c r="R132" s="231">
        <v>9.1365365391096951</v>
      </c>
      <c r="S132" s="231">
        <v>9.1471561474899943</v>
      </c>
      <c r="T132" s="231">
        <v>9.1582998812283787</v>
      </c>
      <c r="U132" s="231">
        <v>9.1699810941759878</v>
      </c>
      <c r="V132" s="231">
        <v>9.1822202443931964</v>
      </c>
      <c r="W132" s="231">
        <v>9.1950398293939735</v>
      </c>
      <c r="X132" s="231">
        <v>9.2084613540506393</v>
      </c>
      <c r="Y132" s="231">
        <v>9.2225036032542427</v>
      </c>
      <c r="Z132" s="231">
        <v>9.2371136836963306</v>
      </c>
      <c r="AA132" s="231">
        <v>9.2523889642577881</v>
      </c>
      <c r="AB132" s="231">
        <v>9.2683337523270009</v>
      </c>
      <c r="AC132" s="231">
        <v>9.2849490504342089</v>
      </c>
      <c r="AD132" s="231">
        <v>9.3022327428487017</v>
      </c>
      <c r="AE132" s="231">
        <v>9.3201798653541434</v>
      </c>
      <c r="AF132" s="231">
        <v>9.3387829162332263</v>
      </c>
      <c r="AG132" s="231">
        <v>9.3580321811164833</v>
      </c>
      <c r="AH132" s="231">
        <v>9.3786671833489148</v>
      </c>
      <c r="AI132" s="231">
        <v>9.399062117048878</v>
      </c>
      <c r="AJ132" s="231">
        <v>9.420064055261447</v>
      </c>
      <c r="AK132" s="231">
        <v>9.4416576378398904</v>
      </c>
      <c r="AL132" s="231">
        <v>9.4638566961730746</v>
      </c>
      <c r="AM132" s="231">
        <v>9.4865481187416041</v>
      </c>
      <c r="AN132" s="231">
        <v>9.5097788734638016</v>
      </c>
      <c r="AO132" s="231">
        <v>9.5335318607327686</v>
      </c>
      <c r="AP132" s="231">
        <v>9.5577898354601398</v>
      </c>
      <c r="AQ132" s="231">
        <v>9.5825355373095498</v>
      </c>
      <c r="AR132" s="231">
        <v>9.6077518017016192</v>
      </c>
      <c r="AS132" s="231">
        <v>9.6334216536120323</v>
      </c>
    </row>
    <row r="133" spans="1:45">
      <c r="A133" s="231" t="s">
        <v>771</v>
      </c>
      <c r="B133" s="231" t="s">
        <v>520</v>
      </c>
      <c r="C133" s="231">
        <v>24.790179179097109</v>
      </c>
      <c r="D133" s="231">
        <v>25.474461626207876</v>
      </c>
      <c r="E133" s="231">
        <v>20.528627361405619</v>
      </c>
      <c r="F133" s="231">
        <v>20.066276372733576</v>
      </c>
      <c r="G133" s="231">
        <v>19.970030049325391</v>
      </c>
      <c r="H133" s="231">
        <v>20.009610529098875</v>
      </c>
      <c r="I133" s="231">
        <v>19.96668414375505</v>
      </c>
      <c r="J133" s="231">
        <v>19.948893073470824</v>
      </c>
      <c r="K133" s="231">
        <v>19.94600995309154</v>
      </c>
      <c r="L133" s="231">
        <v>19.952161765729969</v>
      </c>
      <c r="M133" s="231">
        <v>19.963920638122815</v>
      </c>
      <c r="N133" s="231">
        <v>19.979275755325595</v>
      </c>
      <c r="O133" s="231">
        <v>19.997056187012394</v>
      </c>
      <c r="P133" s="231">
        <v>20.016595937398218</v>
      </c>
      <c r="Q133" s="231">
        <v>20.037534413546265</v>
      </c>
      <c r="R133" s="231">
        <v>20.059695147239619</v>
      </c>
      <c r="S133" s="231">
        <v>20.083010996279349</v>
      </c>
      <c r="T133" s="231">
        <v>20.107477587162791</v>
      </c>
      <c r="U133" s="231">
        <v>20.133124238897395</v>
      </c>
      <c r="V133" s="231">
        <v>20.159995868115697</v>
      </c>
      <c r="W133" s="231">
        <v>20.188141869166419</v>
      </c>
      <c r="X133" s="231">
        <v>20.21760945700689</v>
      </c>
      <c r="Y133" s="231">
        <v>20.248439874747802</v>
      </c>
      <c r="Z133" s="231">
        <v>20.280516992645861</v>
      </c>
      <c r="AA133" s="231">
        <v>20.314054588652805</v>
      </c>
      <c r="AB133" s="231">
        <v>20.349062119842181</v>
      </c>
      <c r="AC133" s="231">
        <v>20.385541787316217</v>
      </c>
      <c r="AD133" s="231">
        <v>20.42348894588876</v>
      </c>
      <c r="AE133" s="231">
        <v>20.462892696389645</v>
      </c>
      <c r="AF133" s="231">
        <v>20.503736568446151</v>
      </c>
      <c r="AG133" s="231">
        <v>20.545999233703792</v>
      </c>
      <c r="AH133" s="231">
        <v>20.591304350404556</v>
      </c>
      <c r="AI133" s="231">
        <v>20.63608238536542</v>
      </c>
      <c r="AJ133" s="231">
        <v>20.682193127246865</v>
      </c>
      <c r="AK133" s="231">
        <v>20.729602852125229</v>
      </c>
      <c r="AL133" s="231">
        <v>20.778341927464481</v>
      </c>
      <c r="AM133" s="231">
        <v>20.82816201161053</v>
      </c>
      <c r="AN133" s="231">
        <v>20.879166224834307</v>
      </c>
      <c r="AO133" s="231">
        <v>20.931317024145635</v>
      </c>
      <c r="AP133" s="231">
        <v>20.98457654714295</v>
      </c>
      <c r="AQ133" s="231">
        <v>21.038906897946976</v>
      </c>
      <c r="AR133" s="231">
        <v>21.094270390917409</v>
      </c>
      <c r="AS133" s="231">
        <v>21.150629756590984</v>
      </c>
    </row>
    <row r="134" spans="1:45">
      <c r="A134" s="231" t="s">
        <v>771</v>
      </c>
      <c r="B134" s="231" t="s">
        <v>521</v>
      </c>
      <c r="C134" s="231">
        <v>7.1205640549211626</v>
      </c>
      <c r="D134" s="231">
        <v>3.333169615887118</v>
      </c>
      <c r="E134" s="231">
        <v>5.0421136965193378</v>
      </c>
      <c r="F134" s="231">
        <v>4.9285539240347278</v>
      </c>
      <c r="G134" s="231">
        <v>4.9049145010498094</v>
      </c>
      <c r="H134" s="231">
        <v>4.9146360121702211</v>
      </c>
      <c r="I134" s="231">
        <v>4.9040927005462258</v>
      </c>
      <c r="J134" s="231">
        <v>4.8997229685823394</v>
      </c>
      <c r="K134" s="231">
        <v>4.8990148344973292</v>
      </c>
      <c r="L134" s="231">
        <v>4.9005258044329496</v>
      </c>
      <c r="M134" s="231">
        <v>4.9034139454909855</v>
      </c>
      <c r="N134" s="231">
        <v>4.9071853738186952</v>
      </c>
      <c r="O134" s="231">
        <v>4.9115524927964866</v>
      </c>
      <c r="P134" s="231">
        <v>4.9163517246843522</v>
      </c>
      <c r="Q134" s="231">
        <v>4.9214945028892307</v>
      </c>
      <c r="R134" s="231">
        <v>4.9269374843859017</v>
      </c>
      <c r="S134" s="231">
        <v>4.9326641781253082</v>
      </c>
      <c r="T134" s="231">
        <v>4.9386735099149472</v>
      </c>
      <c r="U134" s="231">
        <v>4.9449726809069654</v>
      </c>
      <c r="V134" s="231">
        <v>4.9515727232451159</v>
      </c>
      <c r="W134" s="231">
        <v>4.9584857688619355</v>
      </c>
      <c r="X134" s="231">
        <v>4.9657234144014106</v>
      </c>
      <c r="Y134" s="231">
        <v>4.973295789739721</v>
      </c>
      <c r="Z134" s="231">
        <v>4.9811743718120285</v>
      </c>
      <c r="AA134" s="231">
        <v>4.9894116674284357</v>
      </c>
      <c r="AB134" s="231">
        <v>4.9980099993764906</v>
      </c>
      <c r="AC134" s="231">
        <v>5.0069699082772239</v>
      </c>
      <c r="AD134" s="231">
        <v>5.016290253208922</v>
      </c>
      <c r="AE134" s="231">
        <v>5.0259683571852394</v>
      </c>
      <c r="AF134" s="231">
        <v>5.0360001748557277</v>
      </c>
      <c r="AG134" s="231">
        <v>5.0463804676826873</v>
      </c>
      <c r="AH134" s="231">
        <v>5.0575080284989937</v>
      </c>
      <c r="AI134" s="231">
        <v>5.0685061307785384</v>
      </c>
      <c r="AJ134" s="231">
        <v>5.07983156423807</v>
      </c>
      <c r="AK134" s="231">
        <v>5.0914760458173314</v>
      </c>
      <c r="AL134" s="231">
        <v>5.103447034183838</v>
      </c>
      <c r="AM134" s="231">
        <v>5.1156835332060169</v>
      </c>
      <c r="AN134" s="231">
        <v>5.1282108706430671</v>
      </c>
      <c r="AO134" s="231">
        <v>5.1410198254193826</v>
      </c>
      <c r="AP134" s="231">
        <v>5.154101098007521</v>
      </c>
      <c r="AQ134" s="231">
        <v>5.1674453806574512</v>
      </c>
      <c r="AR134" s="231">
        <v>5.1810434172567312</v>
      </c>
      <c r="AS134" s="231">
        <v>5.1948860539117341</v>
      </c>
    </row>
    <row r="135" spans="1:45">
      <c r="A135" s="231" t="s">
        <v>771</v>
      </c>
      <c r="B135" s="231" t="s">
        <v>522</v>
      </c>
      <c r="C135" s="231">
        <v>36.484442073102016</v>
      </c>
      <c r="D135" s="231">
        <v>34.932427884999598</v>
      </c>
      <c r="E135" s="231">
        <v>35.966944144399953</v>
      </c>
      <c r="F135" s="231">
        <v>35.156887442024463</v>
      </c>
      <c r="G135" s="231">
        <v>34.988260184235465</v>
      </c>
      <c r="H135" s="231">
        <v>35.05760670605396</v>
      </c>
      <c r="I135" s="231">
        <v>34.982398029078077</v>
      </c>
      <c r="J135" s="231">
        <v>34.951227390149484</v>
      </c>
      <c r="K135" s="231">
        <v>34.946176052433735</v>
      </c>
      <c r="L135" s="231">
        <v>34.956954264618012</v>
      </c>
      <c r="M135" s="231">
        <v>34.977556260996479</v>
      </c>
      <c r="N135" s="231">
        <v>35.004459016501769</v>
      </c>
      <c r="O135" s="231">
        <v>35.035611016198764</v>
      </c>
      <c r="P135" s="231">
        <v>35.069845409874979</v>
      </c>
      <c r="Q135" s="231">
        <v>35.106530424845907</v>
      </c>
      <c r="R135" s="231">
        <v>35.14535688201304</v>
      </c>
      <c r="S135" s="231">
        <v>35.186207145663289</v>
      </c>
      <c r="T135" s="231">
        <v>35.229073553251901</v>
      </c>
      <c r="U135" s="231">
        <v>35.274007472806773</v>
      </c>
      <c r="V135" s="231">
        <v>35.32108759999447</v>
      </c>
      <c r="W135" s="231">
        <v>35.370400475612385</v>
      </c>
      <c r="X135" s="231">
        <v>35.422028822080449</v>
      </c>
      <c r="Y135" s="231">
        <v>35.476044898913749</v>
      </c>
      <c r="Z135" s="231">
        <v>35.532245242338647</v>
      </c>
      <c r="AA135" s="231">
        <v>35.591004399543039</v>
      </c>
      <c r="AB135" s="231">
        <v>35.652338939683254</v>
      </c>
      <c r="AC135" s="231">
        <v>35.716252719174996</v>
      </c>
      <c r="AD135" s="231">
        <v>35.782737599473577</v>
      </c>
      <c r="AE135" s="231">
        <v>35.85177448481398</v>
      </c>
      <c r="AF135" s="231">
        <v>35.923334518470163</v>
      </c>
      <c r="AG135" s="231">
        <v>35.997380332345315</v>
      </c>
      <c r="AH135" s="231">
        <v>36.076756638083879</v>
      </c>
      <c r="AI135" s="231">
        <v>36.155209476356013</v>
      </c>
      <c r="AJ135" s="231">
        <v>36.235997268374923</v>
      </c>
      <c r="AK135" s="231">
        <v>36.319060928530163</v>
      </c>
      <c r="AL135" s="231">
        <v>36.404453661785787</v>
      </c>
      <c r="AM135" s="231">
        <v>36.491740364018931</v>
      </c>
      <c r="AN135" s="231">
        <v>36.581101705907649</v>
      </c>
      <c r="AO135" s="231">
        <v>36.672471910690206</v>
      </c>
      <c r="AP135" s="231">
        <v>36.765784641983828</v>
      </c>
      <c r="AQ135" s="231">
        <v>36.860973504751534</v>
      </c>
      <c r="AR135" s="231">
        <v>36.957972472303062</v>
      </c>
      <c r="AS135" s="231">
        <v>37.056716247106351</v>
      </c>
    </row>
    <row r="136" spans="1:45">
      <c r="A136" s="231" t="s">
        <v>771</v>
      </c>
      <c r="B136" s="231" t="s">
        <v>523</v>
      </c>
      <c r="C136" s="231">
        <v>287.30786007133435</v>
      </c>
      <c r="D136" s="231">
        <v>260.70561138841038</v>
      </c>
      <c r="E136" s="231">
        <v>340.20567404014139</v>
      </c>
      <c r="F136" s="231">
        <v>343.90303635305128</v>
      </c>
      <c r="G136" s="231">
        <v>369.50513571665198</v>
      </c>
      <c r="H136" s="231">
        <v>396.43115146828541</v>
      </c>
      <c r="I136" s="231">
        <v>421.55410265257677</v>
      </c>
      <c r="J136" s="231">
        <v>446.46508412121875</v>
      </c>
      <c r="K136" s="231">
        <v>471.20373038317541</v>
      </c>
      <c r="L136" s="231">
        <v>495.80220309321385</v>
      </c>
      <c r="M136" s="231">
        <v>520.28895124517555</v>
      </c>
      <c r="N136" s="231">
        <v>544.69068324595332</v>
      </c>
      <c r="O136" s="231">
        <v>569.03339078691124</v>
      </c>
      <c r="P136" s="231">
        <v>593.34285577597643</v>
      </c>
      <c r="Q136" s="231">
        <v>617.64487223135427</v>
      </c>
      <c r="R136" s="231">
        <v>641.96531220545785</v>
      </c>
      <c r="S136" s="231">
        <v>666.33010928987608</v>
      </c>
      <c r="T136" s="231">
        <v>690.76520214727066</v>
      </c>
      <c r="U136" s="231">
        <v>715.29646257453714</v>
      </c>
      <c r="V136" s="231">
        <v>739.94962202343459</v>
      </c>
      <c r="W136" s="231">
        <v>764.75020418105055</v>
      </c>
      <c r="X136" s="231">
        <v>789.72346740652222</v>
      </c>
      <c r="Y136" s="231">
        <v>814.89435853999885</v>
      </c>
      <c r="Z136" s="231">
        <v>840.281286333759</v>
      </c>
      <c r="AA136" s="231">
        <v>865.91516547599281</v>
      </c>
      <c r="AB136" s="231">
        <v>891.81989212295832</v>
      </c>
      <c r="AC136" s="231">
        <v>918.01896929211819</v>
      </c>
      <c r="AD136" s="231">
        <v>944.53551017709913</v>
      </c>
      <c r="AE136" s="231">
        <v>971.3922476883547</v>
      </c>
      <c r="AF136" s="231">
        <v>998.61154915370184</v>
      </c>
      <c r="AG136" s="231">
        <v>1026.2154352090281</v>
      </c>
      <c r="AH136" s="231">
        <v>1054.3100407721595</v>
      </c>
      <c r="AI136" s="231">
        <v>1082.7464369120407</v>
      </c>
      <c r="AJ136" s="231">
        <v>1111.6300842204846</v>
      </c>
      <c r="AK136" s="231">
        <v>1140.9818188319575</v>
      </c>
      <c r="AL136" s="231">
        <v>1170.8259749513477</v>
      </c>
      <c r="AM136" s="231">
        <v>1201.1714205732505</v>
      </c>
      <c r="AN136" s="231">
        <v>1232.0453700280364</v>
      </c>
      <c r="AO136" s="231">
        <v>1263.4679547814496</v>
      </c>
      <c r="AP136" s="231">
        <v>1295.4592100445689</v>
      </c>
      <c r="AQ136" s="231">
        <v>1328.0391036489038</v>
      </c>
      <c r="AR136" s="231">
        <v>1361.2275644271317</v>
      </c>
      <c r="AS136" s="231">
        <v>1395.0445100094637</v>
      </c>
    </row>
    <row r="137" spans="1:45">
      <c r="A137" s="231" t="s">
        <v>771</v>
      </c>
      <c r="B137" s="231" t="s">
        <v>524</v>
      </c>
      <c r="C137" s="231">
        <v>604.7653544240776</v>
      </c>
      <c r="D137" s="231">
        <v>565.84354339604158</v>
      </c>
      <c r="E137" s="231">
        <v>536.12092504020552</v>
      </c>
      <c r="F137" s="231">
        <v>635.7714152385721</v>
      </c>
      <c r="G137" s="231">
        <v>673.70227708589653</v>
      </c>
      <c r="H137" s="231">
        <v>714.14590539945414</v>
      </c>
      <c r="I137" s="231">
        <v>751.41854604176353</v>
      </c>
      <c r="J137" s="231">
        <v>788.39635860181932</v>
      </c>
      <c r="K137" s="231">
        <v>825.13364760646027</v>
      </c>
      <c r="L137" s="231">
        <v>861.67547895429448</v>
      </c>
      <c r="M137" s="231">
        <v>898.06291671778138</v>
      </c>
      <c r="N137" s="231">
        <v>934.33556947797456</v>
      </c>
      <c r="O137" s="231">
        <v>970.53278174058789</v>
      </c>
      <c r="P137" s="231">
        <v>1006.6941270364401</v>
      </c>
      <c r="Q137" s="231">
        <v>1042.85954089131</v>
      </c>
      <c r="R137" s="231">
        <v>1079.0692737519239</v>
      </c>
      <c r="S137" s="231">
        <v>1115.3637617147256</v>
      </c>
      <c r="T137" s="231">
        <v>1151.7834684998397</v>
      </c>
      <c r="U137" s="231">
        <v>1188.3687274454376</v>
      </c>
      <c r="V137" s="231">
        <v>1225.1595983243158</v>
      </c>
      <c r="W137" s="231">
        <v>1262.1957457928179</v>
      </c>
      <c r="X137" s="231">
        <v>1299.5163417222302</v>
      </c>
      <c r="Y137" s="231">
        <v>1337.1599911113128</v>
      </c>
      <c r="Z137" s="231">
        <v>1375.1545465845786</v>
      </c>
      <c r="AA137" s="231">
        <v>1413.5483263029473</v>
      </c>
      <c r="AB137" s="231">
        <v>1452.3780648571199</v>
      </c>
      <c r="AC137" s="231">
        <v>1491.6798224929776</v>
      </c>
      <c r="AD137" s="231">
        <v>1531.4889971925554</v>
      </c>
      <c r="AE137" s="231">
        <v>1571.8403464582791</v>
      </c>
      <c r="AF137" s="231">
        <v>1612.7680169056721</v>
      </c>
      <c r="AG137" s="231">
        <v>1654.3055800030445</v>
      </c>
      <c r="AH137" s="231">
        <v>1696.6219534700633</v>
      </c>
      <c r="AI137" s="231">
        <v>1739.4753932454382</v>
      </c>
      <c r="AJ137" s="231">
        <v>1783.0339636222836</v>
      </c>
      <c r="AK137" s="231">
        <v>1827.3293084656977</v>
      </c>
      <c r="AL137" s="231">
        <v>1872.3986632569743</v>
      </c>
      <c r="AM137" s="231">
        <v>1918.2545310250816</v>
      </c>
      <c r="AN137" s="231">
        <v>1964.9387738993073</v>
      </c>
      <c r="AO137" s="231">
        <v>2012.4819128457937</v>
      </c>
      <c r="AP137" s="231">
        <v>2060.9143177648339</v>
      </c>
      <c r="AQ137" s="231">
        <v>2110.2662541577424</v>
      </c>
      <c r="AR137" s="231">
        <v>2160.5679287107264</v>
      </c>
      <c r="AS137" s="231">
        <v>2211.8495336904834</v>
      </c>
    </row>
    <row r="138" spans="1:45">
      <c r="A138" s="231" t="s">
        <v>771</v>
      </c>
      <c r="B138" s="231" t="s">
        <v>525</v>
      </c>
      <c r="C138" s="231">
        <v>98.915141330659537</v>
      </c>
      <c r="D138" s="231">
        <v>203.52748480154835</v>
      </c>
      <c r="E138" s="231">
        <v>283.82540288570522</v>
      </c>
      <c r="F138" s="231">
        <v>197.31107123465927</v>
      </c>
      <c r="G138" s="231">
        <v>199.10211841261</v>
      </c>
      <c r="H138" s="231">
        <v>201.74228523436892</v>
      </c>
      <c r="I138" s="231">
        <v>203.57070232191072</v>
      </c>
      <c r="J138" s="231">
        <v>205.41065876820261</v>
      </c>
      <c r="K138" s="231">
        <v>207.25886761734455</v>
      </c>
      <c r="L138" s="231">
        <v>209.11403406478809</v>
      </c>
      <c r="M138" s="231">
        <v>210.97666003323695</v>
      </c>
      <c r="N138" s="231">
        <v>212.84866702079654</v>
      </c>
      <c r="O138" s="231">
        <v>214.73302107896637</v>
      </c>
      <c r="P138" s="231">
        <v>216.63341432742368</v>
      </c>
      <c r="Q138" s="231">
        <v>218.55401183556575</v>
      </c>
      <c r="R138" s="231">
        <v>220.49925761969877</v>
      </c>
      <c r="S138" s="231">
        <v>222.47372963954302</v>
      </c>
      <c r="T138" s="231">
        <v>224.48203380485387</v>
      </c>
      <c r="U138" s="231">
        <v>226.52872837553562</v>
      </c>
      <c r="V138" s="231">
        <v>228.61827172797942</v>
      </c>
      <c r="W138" s="231">
        <v>230.75498790983079</v>
      </c>
      <c r="X138" s="231">
        <v>232.94304561786217</v>
      </c>
      <c r="Y138" s="231">
        <v>235.18644720944664</v>
      </c>
      <c r="Z138" s="231">
        <v>237.48727511658325</v>
      </c>
      <c r="AA138" s="231">
        <v>239.85114501690035</v>
      </c>
      <c r="AB138" s="231">
        <v>242.28155522405328</v>
      </c>
      <c r="AC138" s="231">
        <v>244.78185046066224</v>
      </c>
      <c r="AD138" s="231">
        <v>247.35523192845048</v>
      </c>
      <c r="AE138" s="231">
        <v>250.0047684717029</v>
      </c>
      <c r="AF138" s="231">
        <v>252.73340832672568</v>
      </c>
      <c r="AG138" s="231">
        <v>255.54399108066406</v>
      </c>
      <c r="AH138" s="231">
        <v>258.45995939299723</v>
      </c>
      <c r="AI138" s="231">
        <v>261.44194441054634</v>
      </c>
      <c r="AJ138" s="231">
        <v>264.51354143997708</v>
      </c>
      <c r="AK138" s="231">
        <v>267.67727022622518</v>
      </c>
      <c r="AL138" s="231">
        <v>270.93645650552816</v>
      </c>
      <c r="AM138" s="231">
        <v>274.29084881048539</v>
      </c>
      <c r="AN138" s="231">
        <v>277.74446778447992</v>
      </c>
      <c r="AO138" s="231">
        <v>281.29967561780126</v>
      </c>
      <c r="AP138" s="231">
        <v>284.95881615917813</v>
      </c>
      <c r="AQ138" s="231">
        <v>288.72422226911192</v>
      </c>
      <c r="AR138" s="231">
        <v>292.59822265812659</v>
      </c>
      <c r="AS138" s="231">
        <v>296.58314824082214</v>
      </c>
    </row>
    <row r="139" spans="1:45">
      <c r="A139" s="231" t="s">
        <v>771</v>
      </c>
      <c r="B139" s="231" t="s">
        <v>526</v>
      </c>
      <c r="C139" s="231">
        <v>782.31302667528428</v>
      </c>
      <c r="D139" s="231">
        <v>719.39165453515409</v>
      </c>
      <c r="E139" s="231">
        <v>765.24681870156519</v>
      </c>
      <c r="F139" s="231">
        <v>844.61193545649837</v>
      </c>
      <c r="G139" s="231">
        <v>895.55773628638474</v>
      </c>
      <c r="H139" s="231">
        <v>949.83785170013368</v>
      </c>
      <c r="I139" s="231">
        <v>999.89577253065147</v>
      </c>
      <c r="J139" s="231">
        <v>1049.5562865900072</v>
      </c>
      <c r="K139" s="231">
        <v>1098.8926570432507</v>
      </c>
      <c r="L139" s="231">
        <v>1147.9656033429865</v>
      </c>
      <c r="M139" s="231">
        <v>1196.8303595264699</v>
      </c>
      <c r="N139" s="231">
        <v>1245.5401219270905</v>
      </c>
      <c r="O139" s="231">
        <v>1294.1476733860216</v>
      </c>
      <c r="P139" s="231">
        <v>1342.7060645608558</v>
      </c>
      <c r="Q139" s="231">
        <v>1391.2688069515827</v>
      </c>
      <c r="R139" s="231">
        <v>1439.889820344046</v>
      </c>
      <c r="S139" s="231">
        <v>1488.6232669102421</v>
      </c>
      <c r="T139" s="231">
        <v>1537.5233444417504</v>
      </c>
      <c r="U139" s="231">
        <v>1586.6440779197189</v>
      </c>
      <c r="V139" s="231">
        <v>1636.0391297316241</v>
      </c>
      <c r="W139" s="231">
        <v>1685.7616380103964</v>
      </c>
      <c r="X139" s="231">
        <v>1735.8640863665062</v>
      </c>
      <c r="Y139" s="231">
        <v>1786.398204796069</v>
      </c>
      <c r="Z139" s="231">
        <v>1837.4013601045285</v>
      </c>
      <c r="AA139" s="231">
        <v>1888.9382640169194</v>
      </c>
      <c r="AB139" s="231">
        <v>1941.0581574703701</v>
      </c>
      <c r="AC139" s="231">
        <v>1993.8093824475582</v>
      </c>
      <c r="AD139" s="231">
        <v>2047.2393976745386</v>
      </c>
      <c r="AE139" s="231">
        <v>2101.394807315648</v>
      </c>
      <c r="AF139" s="231">
        <v>2156.3214001443635</v>
      </c>
      <c r="AG139" s="231">
        <v>2212.0641969746298</v>
      </c>
      <c r="AH139" s="231">
        <v>2268.8492145574842</v>
      </c>
      <c r="AI139" s="231">
        <v>2326.353316157476</v>
      </c>
      <c r="AJ139" s="231">
        <v>2384.801361534915</v>
      </c>
      <c r="AK139" s="231">
        <v>2444.2357952263937</v>
      </c>
      <c r="AL139" s="231">
        <v>2504.7065418435209</v>
      </c>
      <c r="AM139" s="231">
        <v>2566.2304413234378</v>
      </c>
      <c r="AN139" s="231">
        <v>2628.8636059270975</v>
      </c>
      <c r="AO139" s="231">
        <v>2692.6469778157684</v>
      </c>
      <c r="AP139" s="231">
        <v>2757.6212968742598</v>
      </c>
      <c r="AQ139" s="231">
        <v>2823.8271631037915</v>
      </c>
      <c r="AR139" s="231">
        <v>2891.3050975861752</v>
      </c>
      <c r="AS139" s="231">
        <v>2960.0956018753623</v>
      </c>
    </row>
    <row r="140" spans="1:45">
      <c r="A140" s="231" t="s">
        <v>771</v>
      </c>
      <c r="B140" s="231" t="s">
        <v>527</v>
      </c>
      <c r="C140" s="231">
        <v>41.192568593859384</v>
      </c>
      <c r="D140" s="231">
        <v>100.43407984590037</v>
      </c>
      <c r="E140" s="231">
        <v>99.804496580933005</v>
      </c>
      <c r="F140" s="231">
        <v>97.556674217765007</v>
      </c>
      <c r="G140" s="231">
        <v>97.088751268684717</v>
      </c>
      <c r="H140" s="231">
        <v>83.068377814203714</v>
      </c>
      <c r="I140" s="231">
        <v>82.890172186925099</v>
      </c>
      <c r="J140" s="231">
        <v>82.816313910376422</v>
      </c>
      <c r="K140" s="231">
        <v>82.804344855176581</v>
      </c>
      <c r="L140" s="231">
        <v>82.829883637940398</v>
      </c>
      <c r="M140" s="231">
        <v>82.878699703259485</v>
      </c>
      <c r="N140" s="231">
        <v>82.942445305670233</v>
      </c>
      <c r="O140" s="231">
        <v>83.016259416889966</v>
      </c>
      <c r="P140" s="231">
        <v>83.097377206018578</v>
      </c>
      <c r="Q140" s="231">
        <v>83.184301698876183</v>
      </c>
      <c r="R140" s="231">
        <v>83.276300301067977</v>
      </c>
      <c r="S140" s="231">
        <v>83.373094276856477</v>
      </c>
      <c r="T140" s="231">
        <v>83.474665469977694</v>
      </c>
      <c r="U140" s="231">
        <v>83.581135596063419</v>
      </c>
      <c r="V140" s="231">
        <v>83.692691123100943</v>
      </c>
      <c r="W140" s="231">
        <v>83.80953710797607</v>
      </c>
      <c r="X140" s="231">
        <v>83.931869559996855</v>
      </c>
      <c r="Y140" s="231">
        <v>84.059859696803727</v>
      </c>
      <c r="Z140" s="231">
        <v>84.193025414590778</v>
      </c>
      <c r="AA140" s="231">
        <v>84.332254196282136</v>
      </c>
      <c r="AB140" s="231">
        <v>84.477585302200097</v>
      </c>
      <c r="AC140" s="231">
        <v>84.629027870053335</v>
      </c>
      <c r="AD140" s="231">
        <v>84.78656261570444</v>
      </c>
      <c r="AE140" s="231">
        <v>84.950144292076615</v>
      </c>
      <c r="AF140" s="231">
        <v>85.119704523668872</v>
      </c>
      <c r="AG140" s="231">
        <v>85.295154767438063</v>
      </c>
      <c r="AH140" s="231">
        <v>84.323057480454125</v>
      </c>
      <c r="AI140" s="231">
        <v>84.537112897874778</v>
      </c>
      <c r="AJ140" s="231">
        <v>84.776594231821434</v>
      </c>
      <c r="AK140" s="231">
        <v>85.041831223386197</v>
      </c>
      <c r="AL140" s="231">
        <v>85.33340676436768</v>
      </c>
      <c r="AM140" s="231">
        <v>85.650777437809182</v>
      </c>
      <c r="AN140" s="231">
        <v>85.99475073038073</v>
      </c>
      <c r="AO140" s="231">
        <v>86.365607870583418</v>
      </c>
      <c r="AP140" s="231">
        <v>86.763625102560724</v>
      </c>
      <c r="AQ140" s="231">
        <v>87.189076137394693</v>
      </c>
      <c r="AR140" s="231">
        <v>87.642234361427512</v>
      </c>
      <c r="AS140" s="231">
        <v>88.123374821758205</v>
      </c>
    </row>
    <row r="141" spans="1:45">
      <c r="A141" s="231" t="s">
        <v>771</v>
      </c>
      <c r="B141" s="231" t="s">
        <v>528</v>
      </c>
      <c r="C141" s="231">
        <v>11.121923797322916</v>
      </c>
      <c r="D141" s="231">
        <v>18.942989949030572</v>
      </c>
      <c r="E141" s="231">
        <v>16.993258323446558</v>
      </c>
      <c r="F141" s="231">
        <v>16.61053181921978</v>
      </c>
      <c r="G141" s="231">
        <v>16.530860703973559</v>
      </c>
      <c r="H141" s="231">
        <v>16.563624770733391</v>
      </c>
      <c r="I141" s="231">
        <v>16.528091018661353</v>
      </c>
      <c r="J141" s="231">
        <v>16.513363864825489</v>
      </c>
      <c r="K141" s="231">
        <v>16.510977265443067</v>
      </c>
      <c r="L141" s="231">
        <v>16.516069634235283</v>
      </c>
      <c r="M141" s="231">
        <v>16.525803434388905</v>
      </c>
      <c r="N141" s="231">
        <v>16.538514146538333</v>
      </c>
      <c r="O141" s="231">
        <v>16.553232493919129</v>
      </c>
      <c r="P141" s="231">
        <v>16.569407176231607</v>
      </c>
      <c r="Q141" s="231">
        <v>16.586739700604479</v>
      </c>
      <c r="R141" s="231">
        <v>16.605083989565379</v>
      </c>
      <c r="S141" s="231">
        <v>16.624384463912119</v>
      </c>
      <c r="T141" s="231">
        <v>16.644637503331502</v>
      </c>
      <c r="U141" s="231">
        <v>16.665867377613157</v>
      </c>
      <c r="V141" s="231">
        <v>16.688111268002878</v>
      </c>
      <c r="W141" s="231">
        <v>16.711410062325879</v>
      </c>
      <c r="X141" s="231">
        <v>16.735802844343219</v>
      </c>
      <c r="Y141" s="231">
        <v>16.761323754420044</v>
      </c>
      <c r="Z141" s="231">
        <v>16.787876662274865</v>
      </c>
      <c r="AA141" s="231">
        <v>16.815638529761671</v>
      </c>
      <c r="AB141" s="231">
        <v>16.844617185289593</v>
      </c>
      <c r="AC141" s="231">
        <v>16.874814450894654</v>
      </c>
      <c r="AD141" s="231">
        <v>16.906226481368563</v>
      </c>
      <c r="AE141" s="231">
        <v>16.938844254558457</v>
      </c>
      <c r="AF141" s="231">
        <v>16.97265413656211</v>
      </c>
      <c r="AG141" s="231">
        <v>17.007638472120298</v>
      </c>
      <c r="AH141" s="231">
        <v>17.045141298681287</v>
      </c>
      <c r="AI141" s="231">
        <v>17.082207815692392</v>
      </c>
      <c r="AJ141" s="231">
        <v>17.120377525458299</v>
      </c>
      <c r="AK141" s="231">
        <v>17.159622511872549</v>
      </c>
      <c r="AL141" s="231">
        <v>17.199967912619744</v>
      </c>
      <c r="AM141" s="231">
        <v>17.241208154584548</v>
      </c>
      <c r="AN141" s="231">
        <v>17.283428599022312</v>
      </c>
      <c r="AO141" s="231">
        <v>17.326598168466479</v>
      </c>
      <c r="AP141" s="231">
        <v>17.370685521047022</v>
      </c>
      <c r="AQ141" s="231">
        <v>17.415659287181629</v>
      </c>
      <c r="AR141" s="231">
        <v>17.461488271320317</v>
      </c>
      <c r="AS141" s="231">
        <v>17.508141622417586</v>
      </c>
    </row>
    <row r="142" spans="1:45">
      <c r="A142" s="231" t="s">
        <v>771</v>
      </c>
      <c r="B142" s="231" t="s">
        <v>529</v>
      </c>
      <c r="C142" s="231">
        <v>11.152634442168685</v>
      </c>
      <c r="D142" s="231">
        <v>15.517281762136358</v>
      </c>
      <c r="E142" s="231">
        <v>15.102019712688893</v>
      </c>
      <c r="F142" s="231">
        <v>14.761888167496856</v>
      </c>
      <c r="G142" s="231">
        <v>14.691083926775098</v>
      </c>
      <c r="H142" s="231">
        <v>14.720201566997874</v>
      </c>
      <c r="I142" s="231">
        <v>14.688622489339927</v>
      </c>
      <c r="J142" s="231">
        <v>14.675534371492974</v>
      </c>
      <c r="K142" s="231">
        <v>14.673413385026835</v>
      </c>
      <c r="L142" s="231">
        <v>14.677939006448019</v>
      </c>
      <c r="M142" s="231">
        <v>14.686589498249026</v>
      </c>
      <c r="N142" s="231">
        <v>14.697885591193019</v>
      </c>
      <c r="O142" s="231">
        <v>14.710965882685812</v>
      </c>
      <c r="P142" s="231">
        <v>14.725340428548659</v>
      </c>
      <c r="Q142" s="231">
        <v>14.740743956216365</v>
      </c>
      <c r="R142" s="231">
        <v>14.757046645684726</v>
      </c>
      <c r="S142" s="231">
        <v>14.774199103353574</v>
      </c>
      <c r="T142" s="231">
        <v>14.792198111826915</v>
      </c>
      <c r="U142" s="231">
        <v>14.811065239825382</v>
      </c>
      <c r="V142" s="231">
        <v>14.830833530565068</v>
      </c>
      <c r="W142" s="231">
        <v>14.851539321323415</v>
      </c>
      <c r="X142" s="231">
        <v>14.873217346094268</v>
      </c>
      <c r="Y142" s="231">
        <v>14.895897945643219</v>
      </c>
      <c r="Z142" s="231">
        <v>14.919495688360954</v>
      </c>
      <c r="AA142" s="231">
        <v>14.944167841403456</v>
      </c>
      <c r="AB142" s="231">
        <v>14.969921361929066</v>
      </c>
      <c r="AC142" s="231">
        <v>14.996757869193111</v>
      </c>
      <c r="AD142" s="231">
        <v>15.02467394593385</v>
      </c>
      <c r="AE142" s="231">
        <v>15.053661574105083</v>
      </c>
      <c r="AF142" s="231">
        <v>15.083708637168812</v>
      </c>
      <c r="AG142" s="231">
        <v>15.114799444780799</v>
      </c>
      <c r="AH142" s="231">
        <v>15.148128451803787</v>
      </c>
      <c r="AI142" s="231">
        <v>15.18106970767878</v>
      </c>
      <c r="AJ142" s="231">
        <v>15.214991378163653</v>
      </c>
      <c r="AK142" s="231">
        <v>15.249868654032191</v>
      </c>
      <c r="AL142" s="231">
        <v>15.285723875308966</v>
      </c>
      <c r="AM142" s="231">
        <v>15.322374347823066</v>
      </c>
      <c r="AN142" s="231">
        <v>15.359895932679917</v>
      </c>
      <c r="AO142" s="231">
        <v>15.398261011131915</v>
      </c>
      <c r="AP142" s="231">
        <v>15.437441729454369</v>
      </c>
      <c r="AQ142" s="231">
        <v>15.477410209294492</v>
      </c>
      <c r="AR142" s="231">
        <v>15.518138726963175</v>
      </c>
      <c r="AS142" s="231">
        <v>15.559599864934686</v>
      </c>
    </row>
    <row r="143" spans="1:45">
      <c r="A143" s="231" t="s">
        <v>771</v>
      </c>
      <c r="B143" s="231" t="s">
        <v>530</v>
      </c>
      <c r="C143" s="231">
        <v>101.27530343445729</v>
      </c>
      <c r="D143" s="231">
        <v>69.0064949427491</v>
      </c>
      <c r="E143" s="231">
        <v>74.056232327081972</v>
      </c>
      <c r="F143" s="231">
        <v>90.312411410193576</v>
      </c>
      <c r="G143" s="231">
        <v>94.313473303245161</v>
      </c>
      <c r="H143" s="231">
        <v>98.681106853893795</v>
      </c>
      <c r="I143" s="231">
        <v>102.62225050018418</v>
      </c>
      <c r="J143" s="231">
        <v>106.53583321342794</v>
      </c>
      <c r="K143" s="231">
        <v>110.42677003291065</v>
      </c>
      <c r="L143" s="231">
        <v>114.29933896596916</v>
      </c>
      <c r="M143" s="231">
        <v>118.15767185734848</v>
      </c>
      <c r="N143" s="231">
        <v>122.00595385970722</v>
      </c>
      <c r="O143" s="231">
        <v>125.84848917054063</v>
      </c>
      <c r="P143" s="231">
        <v>129.68970554838822</v>
      </c>
      <c r="Q143" s="231">
        <v>133.53413228906476</v>
      </c>
      <c r="R143" s="231">
        <v>137.3863686073995</v>
      </c>
      <c r="S143" s="231">
        <v>141.25105069769182</v>
      </c>
      <c r="T143" s="231">
        <v>145.13282137116317</v>
      </c>
      <c r="U143" s="231">
        <v>149.03630391939535</v>
      </c>
      <c r="V143" s="231">
        <v>152.96608069130971</v>
      </c>
      <c r="W143" s="231">
        <v>156.92667628218254</v>
      </c>
      <c r="X143" s="231">
        <v>160.92254495065038</v>
      </c>
      <c r="Y143" s="231">
        <v>164.95806176277222</v>
      </c>
      <c r="Z143" s="231">
        <v>169.03627132877827</v>
      </c>
      <c r="AA143" s="231">
        <v>173.16273376027556</v>
      </c>
      <c r="AB143" s="231">
        <v>177.34156905137135</v>
      </c>
      <c r="AC143" s="231">
        <v>181.57680914405447</v>
      </c>
      <c r="AD143" s="231">
        <v>185.87240052278295</v>
      </c>
      <c r="AE143" s="231">
        <v>190.23220792081534</v>
      </c>
      <c r="AF143" s="231">
        <v>194.66001888045759</v>
      </c>
      <c r="AG143" s="231">
        <v>199.15954895043262</v>
      </c>
      <c r="AH143" s="231">
        <v>203.75076555821451</v>
      </c>
      <c r="AI143" s="231">
        <v>208.40428388705206</v>
      </c>
      <c r="AJ143" s="231">
        <v>213.14000815703321</v>
      </c>
      <c r="AK143" s="231">
        <v>217.96141878663445</v>
      </c>
      <c r="AL143" s="231">
        <v>222.87266133439951</v>
      </c>
      <c r="AM143" s="231">
        <v>227.87493766180356</v>
      </c>
      <c r="AN143" s="231">
        <v>232.97294757407653</v>
      </c>
      <c r="AO143" s="231">
        <v>238.17003851541932</v>
      </c>
      <c r="AP143" s="231">
        <v>243.46954043747022</v>
      </c>
      <c r="AQ143" s="231">
        <v>248.87477143752233</v>
      </c>
      <c r="AR143" s="231">
        <v>254.3890432181156</v>
      </c>
      <c r="AS143" s="231">
        <v>260.01566636168468</v>
      </c>
    </row>
    <row r="144" spans="1:45">
      <c r="A144" s="231" t="s">
        <v>771</v>
      </c>
      <c r="B144" s="231" t="s">
        <v>531</v>
      </c>
      <c r="C144" s="231">
        <v>18.499423354526421</v>
      </c>
      <c r="D144" s="231">
        <v>24.522064961122638</v>
      </c>
      <c r="E144" s="231">
        <v>62.507231897360811</v>
      </c>
      <c r="F144" s="231">
        <v>61.099428055530119</v>
      </c>
      <c r="G144" s="231">
        <v>60.806369433020649</v>
      </c>
      <c r="H144" s="231">
        <v>47.482981864366032</v>
      </c>
      <c r="I144" s="231">
        <v>47.339004729006234</v>
      </c>
      <c r="J144" s="231">
        <v>47.204002789654844</v>
      </c>
      <c r="K144" s="231">
        <v>47.075972852599136</v>
      </c>
      <c r="L144" s="231">
        <v>46.953684371784952</v>
      </c>
      <c r="M144" s="231">
        <v>46.836522904635054</v>
      </c>
      <c r="N144" s="231">
        <v>46.724328968508956</v>
      </c>
      <c r="O144" s="231">
        <v>46.617262803742157</v>
      </c>
      <c r="P144" s="231">
        <v>46.515699196530328</v>
      </c>
      <c r="Q144" s="231">
        <v>46.420148716741132</v>
      </c>
      <c r="R144" s="231">
        <v>46.331200128727787</v>
      </c>
      <c r="S144" s="231">
        <v>46.249479101852067</v>
      </c>
      <c r="T144" s="231">
        <v>46.175619213738216</v>
      </c>
      <c r="U144" s="231">
        <v>46.110242112878986</v>
      </c>
      <c r="V144" s="231">
        <v>46.053944446783269</v>
      </c>
      <c r="W144" s="231">
        <v>46.00728974767906</v>
      </c>
      <c r="X144" s="231">
        <v>45.970803918228277</v>
      </c>
      <c r="Y144" s="231">
        <v>45.944973301384728</v>
      </c>
      <c r="Z144" s="231">
        <v>46.017758283068659</v>
      </c>
      <c r="AA144" s="231">
        <v>46.093857180695508</v>
      </c>
      <c r="AB144" s="231">
        <v>46.173291452955127</v>
      </c>
      <c r="AC144" s="231">
        <v>46.256066094285799</v>
      </c>
      <c r="AD144" s="231">
        <v>46.342170564470344</v>
      </c>
      <c r="AE144" s="231">
        <v>46.431580132611714</v>
      </c>
      <c r="AF144" s="231">
        <v>46.524257426406663</v>
      </c>
      <c r="AG144" s="231">
        <v>46.620154050488274</v>
      </c>
      <c r="AH144" s="231">
        <v>46.722954186701656</v>
      </c>
      <c r="AI144" s="231">
        <v>46.824558341564526</v>
      </c>
      <c r="AJ144" s="231">
        <v>46.929186491572878</v>
      </c>
      <c r="AK144" s="231">
        <v>47.036762115039998</v>
      </c>
      <c r="AL144" s="231">
        <v>47.09696433478851</v>
      </c>
      <c r="AM144" s="231">
        <v>47.266357112200112</v>
      </c>
      <c r="AN144" s="231">
        <v>47.450396035368932</v>
      </c>
      <c r="AO144" s="231">
        <v>47.64923270683019</v>
      </c>
      <c r="AP144" s="231">
        <v>47.863015984352906</v>
      </c>
      <c r="AQ144" s="231">
        <v>48.091893334908164</v>
      </c>
      <c r="AR144" s="231">
        <v>48.336012053905641</v>
      </c>
      <c r="AS144" s="231">
        <v>48.595520360899961</v>
      </c>
    </row>
    <row r="145" spans="1:45">
      <c r="A145" s="231" t="s">
        <v>771</v>
      </c>
      <c r="B145" s="231" t="s">
        <v>532</v>
      </c>
      <c r="C145" s="231">
        <v>90.518540477097957</v>
      </c>
      <c r="D145" s="231">
        <v>55.756202711820301</v>
      </c>
      <c r="E145" s="231">
        <v>60.657827583090544</v>
      </c>
      <c r="F145" s="231">
        <v>73.471403572094289</v>
      </c>
      <c r="G145" s="231">
        <v>80.706614044305567</v>
      </c>
      <c r="H145" s="231">
        <v>88.212409465774485</v>
      </c>
      <c r="I145" s="231">
        <v>95.302507578921819</v>
      </c>
      <c r="J145" s="231">
        <v>102.32909307204234</v>
      </c>
      <c r="K145" s="231">
        <v>109.30419624736243</v>
      </c>
      <c r="L145" s="231">
        <v>116.23739129577154</v>
      </c>
      <c r="M145" s="231">
        <v>123.13692169615115</v>
      </c>
      <c r="N145" s="231">
        <v>130.0103280410537</v>
      </c>
      <c r="O145" s="231">
        <v>136.86479852632621</v>
      </c>
      <c r="P145" s="231">
        <v>143.70736066293026</v>
      </c>
      <c r="Q145" s="231">
        <v>150.54498075860954</v>
      </c>
      <c r="R145" s="231">
        <v>157.38460973630362</v>
      </c>
      <c r="S145" s="231">
        <v>164.2331981640011</v>
      </c>
      <c r="T145" s="231">
        <v>171.0976942653198</v>
      </c>
      <c r="U145" s="231">
        <v>177.98503324984776</v>
      </c>
      <c r="V145" s="231">
        <v>184.90212299428779</v>
      </c>
      <c r="W145" s="231">
        <v>191.85582905907592</v>
      </c>
      <c r="X145" s="231">
        <v>198.85296074729453</v>
      </c>
      <c r="Y145" s="231">
        <v>205.90025911289445</v>
      </c>
      <c r="Z145" s="231">
        <v>213.00281773708232</v>
      </c>
      <c r="AA145" s="231">
        <v>220.16890050550916</v>
      </c>
      <c r="AB145" s="231">
        <v>227.40501048277204</v>
      </c>
      <c r="AC145" s="231">
        <v>234.7175568916623</v>
      </c>
      <c r="AD145" s="231">
        <v>242.11285470320223</v>
      </c>
      <c r="AE145" s="231">
        <v>249.59712589608768</v>
      </c>
      <c r="AF145" s="231">
        <v>257.17650214349845</v>
      </c>
      <c r="AG145" s="231">
        <v>264.85702869551199</v>
      </c>
      <c r="AH145" s="231">
        <v>272.66650686142646</v>
      </c>
      <c r="AI145" s="231">
        <v>280.5668119572581</v>
      </c>
      <c r="AJ145" s="231">
        <v>288.58552737297498</v>
      </c>
      <c r="AK145" s="231">
        <v>296.72839605557232</v>
      </c>
      <c r="AL145" s="231">
        <v>305.00207268202098</v>
      </c>
      <c r="AM145" s="231">
        <v>313.40918271345305</v>
      </c>
      <c r="AN145" s="231">
        <v>321.95712721272804</v>
      </c>
      <c r="AO145" s="231">
        <v>330.65146480521298</v>
      </c>
      <c r="AP145" s="231">
        <v>339.49772850349098</v>
      </c>
      <c r="AQ145" s="231">
        <v>348.50143313743501</v>
      </c>
      <c r="AR145" s="231">
        <v>357.66808271038593</v>
      </c>
      <c r="AS145" s="231">
        <v>367.00317765084685</v>
      </c>
    </row>
    <row r="146" spans="1:45">
      <c r="A146" s="231" t="s">
        <v>771</v>
      </c>
      <c r="B146" s="231" t="s">
        <v>533</v>
      </c>
      <c r="C146" s="231">
        <v>1.4455475555070849</v>
      </c>
      <c r="D146" s="231">
        <v>1.4348560998999724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X146" s="231">
        <v>0</v>
      </c>
      <c r="Y146" s="231">
        <v>0</v>
      </c>
      <c r="Z146" s="231">
        <v>0</v>
      </c>
      <c r="AA146" s="231">
        <v>0</v>
      </c>
      <c r="AB146" s="231">
        <v>0</v>
      </c>
      <c r="AC146" s="231">
        <v>0</v>
      </c>
      <c r="AD146" s="231">
        <v>0</v>
      </c>
      <c r="AE146" s="231">
        <v>0</v>
      </c>
      <c r="AF146" s="231">
        <v>0</v>
      </c>
      <c r="AG146" s="231">
        <v>0</v>
      </c>
      <c r="AH146" s="231">
        <v>0</v>
      </c>
      <c r="AI146" s="231">
        <v>0</v>
      </c>
      <c r="AJ146" s="231">
        <v>0</v>
      </c>
      <c r="AK146" s="231">
        <v>0</v>
      </c>
      <c r="AL146" s="231">
        <v>0</v>
      </c>
      <c r="AM146" s="231">
        <v>0</v>
      </c>
      <c r="AN146" s="231">
        <v>0</v>
      </c>
      <c r="AO146" s="231">
        <v>0</v>
      </c>
      <c r="AP146" s="231">
        <v>0</v>
      </c>
      <c r="AQ146" s="231">
        <v>0</v>
      </c>
      <c r="AR146" s="231">
        <v>0</v>
      </c>
      <c r="AS146" s="231">
        <v>0</v>
      </c>
    </row>
    <row r="147" spans="1:45">
      <c r="A147" s="231" t="s">
        <v>771</v>
      </c>
      <c r="B147" s="231" t="s">
        <v>534</v>
      </c>
      <c r="C147" s="231">
        <v>10.113014649326837</v>
      </c>
      <c r="D147" s="231">
        <v>23.905807645036326</v>
      </c>
      <c r="E147" s="231">
        <v>23.062556179874221</v>
      </c>
      <c r="F147" s="231">
        <v>21.840295603426721</v>
      </c>
      <c r="G147" s="231">
        <v>23.036111621702069</v>
      </c>
      <c r="H147" s="231">
        <v>24.318991459822143</v>
      </c>
      <c r="I147" s="231">
        <v>25.494791474481271</v>
      </c>
      <c r="J147" s="231">
        <v>26.66157014856655</v>
      </c>
      <c r="K147" s="231">
        <v>27.820976651540224</v>
      </c>
      <c r="L147" s="231">
        <v>28.974394976839644</v>
      </c>
      <c r="M147" s="231">
        <v>30.123104283418609</v>
      </c>
      <c r="N147" s="231">
        <v>31.268353829673693</v>
      </c>
      <c r="O147" s="231">
        <v>32.411395901985159</v>
      </c>
      <c r="P147" s="231">
        <v>33.553497689426102</v>
      </c>
      <c r="Q147" s="231">
        <v>34.695942689667405</v>
      </c>
      <c r="R147" s="231">
        <v>35.840027165038215</v>
      </c>
      <c r="S147" s="231">
        <v>36.987054575201725</v>
      </c>
      <c r="T147" s="231">
        <v>38.138329536886964</v>
      </c>
      <c r="U147" s="231">
        <v>39.295152110703945</v>
      </c>
      <c r="V147" s="231">
        <v>40.458812798698681</v>
      </c>
      <c r="W147" s="231">
        <v>41.630588403985506</v>
      </c>
      <c r="X147" s="231">
        <v>42.81173877537168</v>
      </c>
      <c r="Y147" s="231">
        <v>44.003504391205354</v>
      </c>
      <c r="Z147" s="231">
        <v>45.206771580015541</v>
      </c>
      <c r="AA147" s="231">
        <v>46.423099441425514</v>
      </c>
      <c r="AB147" s="231">
        <v>47.653665021694707</v>
      </c>
      <c r="AC147" s="231">
        <v>48.899622799865725</v>
      </c>
      <c r="AD147" s="231">
        <v>50.162105170664944</v>
      </c>
      <c r="AE147" s="231">
        <v>51.44222324013429</v>
      </c>
      <c r="AF147" s="231">
        <v>52.741067869767008</v>
      </c>
      <c r="AG147" s="231">
        <v>54.05971091356421</v>
      </c>
      <c r="AH147" s="231">
        <v>55.403643829222403</v>
      </c>
      <c r="AI147" s="231">
        <v>56.764945096059527</v>
      </c>
      <c r="AJ147" s="231">
        <v>58.149081338858331</v>
      </c>
      <c r="AK147" s="231">
        <v>59.557061183864484</v>
      </c>
      <c r="AL147" s="231">
        <v>60.990075360860885</v>
      </c>
      <c r="AM147" s="231">
        <v>62.448509000777143</v>
      </c>
      <c r="AN147" s="231">
        <v>63.933703811412236</v>
      </c>
      <c r="AO147" s="231">
        <v>65.446631895508403</v>
      </c>
      <c r="AP147" s="231">
        <v>66.98826047288803</v>
      </c>
      <c r="AQ147" s="231">
        <v>68.559553406993132</v>
      </c>
      <c r="AR147" s="231">
        <v>70.161472692307882</v>
      </c>
      <c r="AS147" s="231">
        <v>71.794979899707045</v>
      </c>
    </row>
    <row r="148" spans="1:45">
      <c r="A148" s="231" t="s">
        <v>771</v>
      </c>
      <c r="B148" s="231" t="s">
        <v>535</v>
      </c>
      <c r="C148" s="231">
        <v>2.0649666281565477</v>
      </c>
      <c r="D148" s="231">
        <v>6.2158534261699421</v>
      </c>
      <c r="E148" s="231">
        <v>4.7171951044536202</v>
      </c>
      <c r="F148" s="231">
        <v>5.0101318952649807</v>
      </c>
      <c r="G148" s="231">
        <v>5.4880753900139725</v>
      </c>
      <c r="H148" s="231">
        <v>5.9845776643095547</v>
      </c>
      <c r="I148" s="231">
        <v>6.4529994683434619</v>
      </c>
      <c r="J148" s="231">
        <v>6.917249613848182</v>
      </c>
      <c r="K148" s="231">
        <v>7.3781173156981472</v>
      </c>
      <c r="L148" s="231">
        <v>7.8362318184784758</v>
      </c>
      <c r="M148" s="231">
        <v>8.2921363232787701</v>
      </c>
      <c r="N148" s="231">
        <v>8.7463289945268006</v>
      </c>
      <c r="O148" s="231">
        <v>9.1992857085054673</v>
      </c>
      <c r="P148" s="231">
        <v>9.6514723971979706</v>
      </c>
      <c r="Q148" s="231">
        <v>10.103351376782102</v>
      </c>
      <c r="R148" s="231">
        <v>10.555384194597362</v>
      </c>
      <c r="S148" s="231">
        <v>11.008032491832317</v>
      </c>
      <c r="T148" s="231">
        <v>11.461757779778615</v>
      </c>
      <c r="U148" s="231">
        <v>11.917020671166764</v>
      </c>
      <c r="V148" s="231">
        <v>12.374279891680912</v>
      </c>
      <c r="W148" s="231">
        <v>12.833991263287183</v>
      </c>
      <c r="X148" s="231">
        <v>13.296606767939085</v>
      </c>
      <c r="Y148" s="231">
        <v>13.762573748402666</v>
      </c>
      <c r="Z148" s="231">
        <v>14.232229395398299</v>
      </c>
      <c r="AA148" s="231">
        <v>14.706122728880633</v>
      </c>
      <c r="AB148" s="231">
        <v>15.184684980965597</v>
      </c>
      <c r="AC148" s="231">
        <v>15.668341070682626</v>
      </c>
      <c r="AD148" s="231">
        <v>16.157509585796046</v>
      </c>
      <c r="AE148" s="231">
        <v>16.652602875498069</v>
      </c>
      <c r="AF148" s="231">
        <v>17.154027237593631</v>
      </c>
      <c r="AG148" s="231">
        <v>17.662183184590713</v>
      </c>
      <c r="AH148" s="231">
        <v>18.178921708050755</v>
      </c>
      <c r="AI148" s="231">
        <v>18.701698173750525</v>
      </c>
      <c r="AJ148" s="231">
        <v>19.232349358735153</v>
      </c>
      <c r="AK148" s="231">
        <v>19.771255591560081</v>
      </c>
      <c r="AL148" s="231">
        <v>20.318857935675357</v>
      </c>
      <c r="AM148" s="231">
        <v>20.875329034935795</v>
      </c>
      <c r="AN148" s="231">
        <v>21.441159703992799</v>
      </c>
      <c r="AO148" s="231">
        <v>22.016717997533366</v>
      </c>
      <c r="AP148" s="231">
        <v>22.602370267812454</v>
      </c>
      <c r="AQ148" s="231">
        <v>23.198481660294537</v>
      </c>
      <c r="AR148" s="231">
        <v>23.805416603978273</v>
      </c>
      <c r="AS148" s="231">
        <v>24.423539294419864</v>
      </c>
    </row>
    <row r="149" spans="1:45">
      <c r="A149" s="231" t="s">
        <v>771</v>
      </c>
      <c r="B149" s="231" t="s">
        <v>536</v>
      </c>
      <c r="C149" s="231">
        <v>785.01438683728554</v>
      </c>
      <c r="D149" s="231">
        <v>886.73595932734406</v>
      </c>
      <c r="E149" s="231">
        <v>920.40649620764714</v>
      </c>
      <c r="F149" s="231">
        <v>961.12339778533124</v>
      </c>
      <c r="G149" s="231">
        <v>1018.0859261599765</v>
      </c>
      <c r="H149" s="231">
        <v>1078.8497456999669</v>
      </c>
      <c r="I149" s="231">
        <v>1134.826393582312</v>
      </c>
      <c r="J149" s="231">
        <v>1190.3612518682096</v>
      </c>
      <c r="K149" s="231">
        <v>1245.5356498660542</v>
      </c>
      <c r="L149" s="231">
        <v>1300.4171350735633</v>
      </c>
      <c r="M149" s="231">
        <v>1355.0673207059922</v>
      </c>
      <c r="N149" s="231">
        <v>1409.5456907467053</v>
      </c>
      <c r="O149" s="231">
        <v>1463.9113727656313</v>
      </c>
      <c r="P149" s="231">
        <v>1518.2238654457276</v>
      </c>
      <c r="Q149" s="231">
        <v>1572.5432284145093</v>
      </c>
      <c r="R149" s="231">
        <v>1626.9300042642512</v>
      </c>
      <c r="S149" s="231">
        <v>1681.4450191418894</v>
      </c>
      <c r="T149" s="231">
        <v>1736.1491416905526</v>
      </c>
      <c r="U149" s="231">
        <v>1791.1030431762531</v>
      </c>
      <c r="V149" s="231">
        <v>1846.366980735067</v>
      </c>
      <c r="W149" s="231">
        <v>1902.0006137434825</v>
      </c>
      <c r="X149" s="231">
        <v>1958.0628565216434</v>
      </c>
      <c r="Y149" s="231">
        <v>2014.6117667880335</v>
      </c>
      <c r="Z149" s="231">
        <v>2071.6892012678559</v>
      </c>
      <c r="AA149" s="231">
        <v>2129.3678482551222</v>
      </c>
      <c r="AB149" s="231">
        <v>2187.7029407949713</v>
      </c>
      <c r="AC149" s="231">
        <v>2246.7486946119375</v>
      </c>
      <c r="AD149" s="231">
        <v>2306.5583266135091</v>
      </c>
      <c r="AE149" s="231">
        <v>2367.1840879895421</v>
      </c>
      <c r="AF149" s="231">
        <v>2428.6773090463121</v>
      </c>
      <c r="AG149" s="231">
        <v>2491.0884532688633</v>
      </c>
      <c r="AH149" s="231">
        <v>2554.6717798443533</v>
      </c>
      <c r="AI149" s="231">
        <v>2619.0631884525801</v>
      </c>
      <c r="AJ149" s="231">
        <v>2684.5156639815023</v>
      </c>
      <c r="AK149" s="231">
        <v>2751.0767664512427</v>
      </c>
      <c r="AL149" s="231">
        <v>2818.8024736618881</v>
      </c>
      <c r="AM149" s="231">
        <v>2887.7115300047121</v>
      </c>
      <c r="AN149" s="231">
        <v>2957.8668794330088</v>
      </c>
      <c r="AO149" s="231">
        <v>3029.3143916860208</v>
      </c>
      <c r="AP149" s="231">
        <v>3102.0997092146513</v>
      </c>
      <c r="AQ149" s="231">
        <v>3176.2683174587119</v>
      </c>
      <c r="AR149" s="231">
        <v>3251.8656134806693</v>
      </c>
      <c r="AS149" s="231">
        <v>3328.9369727979606</v>
      </c>
    </row>
    <row r="150" spans="1:45">
      <c r="A150" s="231" t="s">
        <v>771</v>
      </c>
      <c r="B150" s="231" t="s">
        <v>537</v>
      </c>
      <c r="C150" s="231">
        <v>74.602154452896187</v>
      </c>
      <c r="D150" s="231">
        <v>81.984913204875298</v>
      </c>
      <c r="E150" s="231">
        <v>90.308988165906854</v>
      </c>
      <c r="F150" s="231">
        <v>98.069351249971319</v>
      </c>
      <c r="G150" s="231">
        <v>103.16552418628333</v>
      </c>
      <c r="H150" s="231">
        <v>108.65453713203139</v>
      </c>
      <c r="I150" s="231">
        <v>113.66745154681679</v>
      </c>
      <c r="J150" s="231">
        <v>118.64267992981343</v>
      </c>
      <c r="K150" s="231">
        <v>123.58707585402921</v>
      </c>
      <c r="L150" s="231">
        <v>128.50643528132954</v>
      </c>
      <c r="M150" s="231">
        <v>133.40616667162621</v>
      </c>
      <c r="N150" s="231">
        <v>138.29159548075367</v>
      </c>
      <c r="O150" s="231">
        <v>143.16809161837384</v>
      </c>
      <c r="P150" s="231">
        <v>148.04110985311164</v>
      </c>
      <c r="Q150" s="231">
        <v>152.91618806167162</v>
      </c>
      <c r="R150" s="231">
        <v>157.79892640155646</v>
      </c>
      <c r="S150" s="231">
        <v>162.69495943918153</v>
      </c>
      <c r="T150" s="231">
        <v>167.60992746730301</v>
      </c>
      <c r="U150" s="231">
        <v>172.54945012351575</v>
      </c>
      <c r="V150" s="231">
        <v>177.51910371425396</v>
      </c>
      <c r="W150" s="231">
        <v>182.5244027131007</v>
      </c>
      <c r="X150" s="231">
        <v>187.57078539764487</v>
      </c>
      <c r="Y150" s="231">
        <v>192.66360332908289</v>
      </c>
      <c r="Z150" s="231">
        <v>197.80665664793113</v>
      </c>
      <c r="AA150" s="231">
        <v>203.00668923833814</v>
      </c>
      <c r="AB150" s="231">
        <v>208.26876992649622</v>
      </c>
      <c r="AC150" s="231">
        <v>213.59786773063527</v>
      </c>
      <c r="AD150" s="231">
        <v>218.99885420254839</v>
      </c>
      <c r="AE150" s="231">
        <v>224.47650712080406</v>
      </c>
      <c r="AF150" s="231">
        <v>230.0355152494902</v>
      </c>
      <c r="AG150" s="231">
        <v>235.68048391673949</v>
      </c>
      <c r="AH150" s="231">
        <v>241.43527754160621</v>
      </c>
      <c r="AI150" s="231">
        <v>247.26530285966098</v>
      </c>
      <c r="AJ150" s="231">
        <v>253.19432421923563</v>
      </c>
      <c r="AK150" s="231">
        <v>259.22667066281554</v>
      </c>
      <c r="AL150" s="231">
        <v>265.36746347428061</v>
      </c>
      <c r="AM150" s="231">
        <v>271.61831882743843</v>
      </c>
      <c r="AN150" s="231">
        <v>277.98501564527481</v>
      </c>
      <c r="AO150" s="231">
        <v>284.47172419911715</v>
      </c>
      <c r="AP150" s="231">
        <v>291.08259361635282</v>
      </c>
      <c r="AQ150" s="231">
        <v>297.82175853975474</v>
      </c>
      <c r="AR150" s="231">
        <v>304.6933456062323</v>
      </c>
      <c r="AS150" s="231">
        <v>311.70147973352488</v>
      </c>
    </row>
    <row r="151" spans="1:45">
      <c r="A151" s="231" t="s">
        <v>771</v>
      </c>
      <c r="B151" s="231" t="s">
        <v>538</v>
      </c>
      <c r="C151" s="231">
        <v>19.738768514373039</v>
      </c>
      <c r="D151" s="231">
        <v>38.857408404064543</v>
      </c>
      <c r="E151" s="231">
        <v>42.673960097251481</v>
      </c>
      <c r="F151" s="231">
        <v>34.143405585795058</v>
      </c>
      <c r="G151" s="231">
        <v>35.591207998107762</v>
      </c>
      <c r="H151" s="231">
        <v>37.17804613685152</v>
      </c>
      <c r="I151" s="231">
        <v>38.604765658466576</v>
      </c>
      <c r="J151" s="231">
        <v>40.021734860584168</v>
      </c>
      <c r="K151" s="231">
        <v>41.430681087003556</v>
      </c>
      <c r="L151" s="231">
        <v>42.833122412012273</v>
      </c>
      <c r="M151" s="231">
        <v>44.230541390982189</v>
      </c>
      <c r="N151" s="231">
        <v>45.624452888573643</v>
      </c>
      <c r="O151" s="231">
        <v>47.016424093129224</v>
      </c>
      <c r="P151" s="231">
        <v>48.408073161118487</v>
      </c>
      <c r="Q151" s="231">
        <v>49.801058978539395</v>
      </c>
      <c r="R151" s="231">
        <v>51.19706804203269</v>
      </c>
      <c r="S151" s="231">
        <v>52.597801324469565</v>
      </c>
      <c r="T151" s="231">
        <v>54.004962426182878</v>
      </c>
      <c r="U151" s="231">
        <v>55.420247521249905</v>
      </c>
      <c r="V151" s="231">
        <v>56.845337207686221</v>
      </c>
      <c r="W151" s="231">
        <v>58.281890173201106</v>
      </c>
      <c r="X151" s="231">
        <v>59.731538498421145</v>
      </c>
      <c r="Y151" s="231">
        <v>61.195884386810896</v>
      </c>
      <c r="Z151" s="231">
        <v>62.676036256406832</v>
      </c>
      <c r="AA151" s="231">
        <v>64.174035225829485</v>
      </c>
      <c r="AB151" s="231">
        <v>65.691387562856136</v>
      </c>
      <c r="AC151" s="231">
        <v>67.229566608153618</v>
      </c>
      <c r="AD151" s="231">
        <v>68.790013797233698</v>
      </c>
      <c r="AE151" s="231">
        <v>70.374140090277251</v>
      </c>
      <c r="AF151" s="231">
        <v>71.983327712830544</v>
      </c>
      <c r="AG151" s="231">
        <v>73.618932126353727</v>
      </c>
      <c r="AH151" s="231">
        <v>75.288313935843064</v>
      </c>
      <c r="AI151" s="231">
        <v>76.980595571978</v>
      </c>
      <c r="AJ151" s="231">
        <v>78.703116455747647</v>
      </c>
      <c r="AK151" s="231">
        <v>80.457144963930844</v>
      </c>
      <c r="AL151" s="231">
        <v>82.244194898318582</v>
      </c>
      <c r="AM151" s="231">
        <v>84.064693793532385</v>
      </c>
      <c r="AN151" s="231">
        <v>85.920360175933936</v>
      </c>
      <c r="AO151" s="231">
        <v>87.812413390514195</v>
      </c>
      <c r="AP151" s="231">
        <v>89.74206635444591</v>
      </c>
      <c r="AQ151" s="231">
        <v>91.710527642356936</v>
      </c>
      <c r="AR151" s="231">
        <v>93.719003502891823</v>
      </c>
      <c r="AS151" s="231">
        <v>95.768699804621065</v>
      </c>
    </row>
    <row r="152" spans="1:45">
      <c r="A152" s="231" t="s">
        <v>550</v>
      </c>
      <c r="B152" s="231" t="s">
        <v>514</v>
      </c>
      <c r="C152" s="231">
        <v>126.11568961547194</v>
      </c>
      <c r="D152" s="231">
        <v>102.84687500526751</v>
      </c>
      <c r="E152" s="231">
        <v>92.905459250929354</v>
      </c>
      <c r="F152" s="231">
        <v>123.21245670415927</v>
      </c>
      <c r="G152" s="231">
        <v>124.60547401783222</v>
      </c>
      <c r="H152" s="231">
        <v>124.56161668441041</v>
      </c>
      <c r="I152" s="231">
        <v>124.4757428190792</v>
      </c>
      <c r="J152" s="231">
        <v>124.7727701710523</v>
      </c>
      <c r="K152" s="231">
        <v>124.67013800575219</v>
      </c>
      <c r="L152" s="231">
        <v>124.57095203776838</v>
      </c>
      <c r="M152" s="231">
        <v>124.51034818992885</v>
      </c>
      <c r="N152" s="231">
        <v>124.49707324930642</v>
      </c>
      <c r="O152" s="231">
        <v>124.5364669338604</v>
      </c>
      <c r="P152" s="231">
        <v>124.63173941090312</v>
      </c>
      <c r="Q152" s="231">
        <v>124.78475672561012</v>
      </c>
      <c r="R152" s="231">
        <v>124.99653271932758</v>
      </c>
      <c r="S152" s="231">
        <v>125.26754223842416</v>
      </c>
      <c r="T152" s="231">
        <v>125.59792345142196</v>
      </c>
      <c r="U152" s="231">
        <v>125.98761015582751</v>
      </c>
      <c r="V152" s="231">
        <v>126.43641918438966</v>
      </c>
      <c r="W152" s="231">
        <v>126.94410860203686</v>
      </c>
      <c r="X152" s="231">
        <v>127.51041665614443</v>
      </c>
      <c r="Y152" s="231">
        <v>128.13508789879245</v>
      </c>
      <c r="Z152" s="231">
        <v>128.81789067257782</v>
      </c>
      <c r="AA152" s="231">
        <v>129.55862873143954</v>
      </c>
      <c r="AB152" s="231">
        <v>130.35714885018729</v>
      </c>
      <c r="AC152" s="231">
        <v>131.2133456758344</v>
      </c>
      <c r="AD152" s="231">
        <v>132.12716467615195</v>
      </c>
      <c r="AE152" s="231">
        <v>133.09860377468991</v>
      </c>
      <c r="AF152" s="231">
        <v>134.13546362120306</v>
      </c>
      <c r="AG152" s="231">
        <v>135.25329866239107</v>
      </c>
      <c r="AH152" s="231">
        <v>136.39553728194184</v>
      </c>
      <c r="AI152" s="231">
        <v>137.65917574843337</v>
      </c>
      <c r="AJ152" s="231">
        <v>138.90600172248065</v>
      </c>
      <c r="AK152" s="231">
        <v>140.20885905634844</v>
      </c>
      <c r="AL152" s="231">
        <v>141.56816275746309</v>
      </c>
      <c r="AM152" s="231">
        <v>142.98437082368989</v>
      </c>
      <c r="AN152" s="231">
        <v>144.45798356418265</v>
      </c>
      <c r="AO152" s="231">
        <v>145.9895429777288</v>
      </c>
      <c r="AP152" s="231">
        <v>147.57963218882659</v>
      </c>
      <c r="AQ152" s="231">
        <v>149.22887494119598</v>
      </c>
      <c r="AR152" s="231">
        <v>150.93793514804327</v>
      </c>
      <c r="AS152" s="231">
        <v>152.70751649814886</v>
      </c>
    </row>
    <row r="153" spans="1:45">
      <c r="A153" s="231" t="s">
        <v>550</v>
      </c>
      <c r="B153" s="231" t="s">
        <v>515</v>
      </c>
      <c r="C153" s="231">
        <v>116.06285196041816</v>
      </c>
      <c r="D153" s="231">
        <v>130.44889207308148</v>
      </c>
      <c r="E153" s="231">
        <v>108.50321866276217</v>
      </c>
      <c r="F153" s="231">
        <v>128.67947408897805</v>
      </c>
      <c r="G153" s="231">
        <v>132.32666916061811</v>
      </c>
      <c r="H153" s="231">
        <v>134.41386416576574</v>
      </c>
      <c r="I153" s="231">
        <v>136.40804254284294</v>
      </c>
      <c r="J153" s="231">
        <v>138.78882054767305</v>
      </c>
      <c r="K153" s="231">
        <v>140.69652696474321</v>
      </c>
      <c r="L153" s="231">
        <v>142.57860494601258</v>
      </c>
      <c r="M153" s="231">
        <v>144.48026835899077</v>
      </c>
      <c r="N153" s="231">
        <v>146.41686520474053</v>
      </c>
      <c r="O153" s="231">
        <v>148.39940684957713</v>
      </c>
      <c r="P153" s="231">
        <v>150.43601962764245</v>
      </c>
      <c r="Q153" s="231">
        <v>152.5328726550768</v>
      </c>
      <c r="R153" s="231">
        <v>154.69478408044171</v>
      </c>
      <c r="S153" s="231">
        <v>156.92562551490238</v>
      </c>
      <c r="T153" s="231">
        <v>159.22859713313684</v>
      </c>
      <c r="U153" s="231">
        <v>161.60641826464121</v>
      </c>
      <c r="V153" s="231">
        <v>164.0614617421154</v>
      </c>
      <c r="W153" s="231">
        <v>166.59585016911603</v>
      </c>
      <c r="X153" s="231">
        <v>169.21152598254361</v>
      </c>
      <c r="Y153" s="231">
        <v>171.91030320329563</v>
      </c>
      <c r="Z153" s="231">
        <v>174.69390620376649</v>
      </c>
      <c r="AA153" s="231">
        <v>177.5639991424103</v>
      </c>
      <c r="AB153" s="231">
        <v>180.5222086011722</v>
      </c>
      <c r="AC153" s="231">
        <v>183.57014121098604</v>
      </c>
      <c r="AD153" s="231">
        <v>186.70939753826863</v>
      </c>
      <c r="AE153" s="231">
        <v>189.94158315135351</v>
      </c>
      <c r="AF153" s="231">
        <v>193.27948406336839</v>
      </c>
      <c r="AG153" s="231">
        <v>196.74752245027793</v>
      </c>
      <c r="AH153" s="231">
        <v>200.26497022702677</v>
      </c>
      <c r="AI153" s="231">
        <v>203.97557978918164</v>
      </c>
      <c r="AJ153" s="231">
        <v>207.67650615221712</v>
      </c>
      <c r="AK153" s="231">
        <v>211.47594740822498</v>
      </c>
      <c r="AL153" s="231">
        <v>215.37573285487625</v>
      </c>
      <c r="AM153" s="231">
        <v>219.37773429815184</v>
      </c>
      <c r="AN153" s="231">
        <v>223.4838681215779</v>
      </c>
      <c r="AO153" s="231">
        <v>227.69609719023319</v>
      </c>
      <c r="AP153" s="231">
        <v>232.01643261872422</v>
      </c>
      <c r="AQ153" s="231">
        <v>236.44693542755647</v>
      </c>
      <c r="AR153" s="231">
        <v>240.98971810853169</v>
      </c>
      <c r="AS153" s="231">
        <v>245.64694611661952</v>
      </c>
    </row>
    <row r="154" spans="1:45">
      <c r="A154" s="231" t="s">
        <v>550</v>
      </c>
      <c r="B154" s="231" t="s">
        <v>516</v>
      </c>
      <c r="C154" s="231">
        <v>150.2038962169442</v>
      </c>
      <c r="D154" s="231">
        <v>201.27347258748404</v>
      </c>
      <c r="E154" s="231">
        <v>299.44552150224945</v>
      </c>
      <c r="F154" s="231">
        <v>296.69958019466497</v>
      </c>
      <c r="G154" s="231">
        <v>296.4840336650571</v>
      </c>
      <c r="H154" s="231">
        <v>293.04921756441195</v>
      </c>
      <c r="I154" s="231">
        <v>290.85546152625113</v>
      </c>
      <c r="J154" s="231">
        <v>252.58642281859119</v>
      </c>
      <c r="K154" s="231">
        <v>249.71876697982253</v>
      </c>
      <c r="L154" s="231">
        <v>249.11021754354965</v>
      </c>
      <c r="M154" s="231">
        <v>248.820697608936</v>
      </c>
      <c r="N154" s="231">
        <v>248.77253573461033</v>
      </c>
      <c r="O154" s="231">
        <v>248.90933658395275</v>
      </c>
      <c r="P154" s="231">
        <v>249.18951983901911</v>
      </c>
      <c r="Q154" s="231">
        <v>249.58199978212778</v>
      </c>
      <c r="R154" s="231">
        <v>250.06324219547849</v>
      </c>
      <c r="S154" s="231">
        <v>250.61522482230603</v>
      </c>
      <c r="T154" s="231">
        <v>251.22400156607119</v>
      </c>
      <c r="U154" s="231">
        <v>251.87867703844233</v>
      </c>
      <c r="V154" s="231">
        <v>252.57066444522059</v>
      </c>
      <c r="W154" s="231">
        <v>253.29314197111464</v>
      </c>
      <c r="X154" s="231">
        <v>254.04065009498413</v>
      </c>
      <c r="Y154" s="231">
        <v>254.80879019852702</v>
      </c>
      <c r="Z154" s="231">
        <v>255.5939968075181</v>
      </c>
      <c r="AA154" s="231">
        <v>256.39336392047983</v>
      </c>
      <c r="AB154" s="231">
        <v>257.20451145453524</v>
      </c>
      <c r="AC154" s="231">
        <v>258.02548171610073</v>
      </c>
      <c r="AD154" s="231">
        <v>258.85465853324098</v>
      </c>
      <c r="AE154" s="231">
        <v>259.69070362821412</v>
      </c>
      <c r="AF154" s="231">
        <v>260.54755907392854</v>
      </c>
      <c r="AG154" s="231">
        <v>257.4832727353932</v>
      </c>
      <c r="AH154" s="231">
        <v>258.63496950128064</v>
      </c>
      <c r="AI154" s="231">
        <v>260.0086466758566</v>
      </c>
      <c r="AJ154" s="231">
        <v>261.34217600461068</v>
      </c>
      <c r="AK154" s="231">
        <v>262.77299939786002</v>
      </c>
      <c r="AL154" s="231">
        <v>264.30123146628256</v>
      </c>
      <c r="AM154" s="231">
        <v>265.92707969969132</v>
      </c>
      <c r="AN154" s="231">
        <v>267.65084148929225</v>
      </c>
      <c r="AO154" s="231">
        <v>269.47290139653944</v>
      </c>
      <c r="AP154" s="231">
        <v>271.39372865315835</v>
      </c>
      <c r="AQ154" s="231">
        <v>273.41387487804388</v>
      </c>
      <c r="AR154" s="231">
        <v>275.53397199784735</v>
      </c>
      <c r="AS154" s="231">
        <v>277.75473035909602</v>
      </c>
    </row>
    <row r="155" spans="1:45">
      <c r="A155" s="231" t="s">
        <v>550</v>
      </c>
      <c r="B155" s="231" t="s">
        <v>517</v>
      </c>
      <c r="C155" s="231">
        <v>95.456950054804636</v>
      </c>
      <c r="D155" s="231">
        <v>108.65219223277583</v>
      </c>
      <c r="E155" s="231">
        <v>116.32525066272345</v>
      </c>
      <c r="F155" s="231">
        <v>115.25853806235655</v>
      </c>
      <c r="G155" s="231">
        <v>115.17480495471035</v>
      </c>
      <c r="H155" s="231">
        <v>113.8404859711322</v>
      </c>
      <c r="I155" s="231">
        <v>112.9882801349865</v>
      </c>
      <c r="J155" s="231">
        <v>112.80786508754197</v>
      </c>
      <c r="K155" s="231">
        <v>112.36730910220575</v>
      </c>
      <c r="L155" s="231">
        <v>112.09347680903583</v>
      </c>
      <c r="M155" s="231">
        <v>111.96319995248459</v>
      </c>
      <c r="N155" s="231">
        <v>111.94152829246181</v>
      </c>
      <c r="O155" s="231">
        <v>112.00308531322327</v>
      </c>
      <c r="P155" s="231">
        <v>112.12916089339721</v>
      </c>
      <c r="Q155" s="231">
        <v>112.30576722385884</v>
      </c>
      <c r="R155" s="231">
        <v>112.52231448487603</v>
      </c>
      <c r="S155" s="231">
        <v>112.77069310374368</v>
      </c>
      <c r="T155" s="231">
        <v>113.04462767969977</v>
      </c>
      <c r="U155" s="231">
        <v>113.33921555571433</v>
      </c>
      <c r="V155" s="231">
        <v>113.65059288539084</v>
      </c>
      <c r="W155" s="231">
        <v>113.97569001947242</v>
      </c>
      <c r="X155" s="231">
        <v>114.31205030759622</v>
      </c>
      <c r="Y155" s="231">
        <v>114.65769447960827</v>
      </c>
      <c r="Z155" s="231">
        <v>115.01101815971727</v>
      </c>
      <c r="AA155" s="231">
        <v>115.37071371866406</v>
      </c>
      <c r="AB155" s="231">
        <v>115.73571017763688</v>
      </c>
      <c r="AC155" s="231">
        <v>116.10512662262717</v>
      </c>
      <c r="AD155" s="231">
        <v>116.47823581597632</v>
      </c>
      <c r="AE155" s="231">
        <v>116.85443556558432</v>
      </c>
      <c r="AF155" s="231">
        <v>117.2399994616782</v>
      </c>
      <c r="AG155" s="231">
        <v>117.64707393122417</v>
      </c>
      <c r="AH155" s="231">
        <v>118.02374246469981</v>
      </c>
      <c r="AI155" s="231">
        <v>118.45701315623275</v>
      </c>
      <c r="AJ155" s="231">
        <v>118.82134369727471</v>
      </c>
      <c r="AK155" s="231">
        <v>119.18673353992195</v>
      </c>
      <c r="AL155" s="231">
        <v>119.55311256437881</v>
      </c>
      <c r="AM155" s="231">
        <v>119.92042575442211</v>
      </c>
      <c r="AN155" s="231">
        <v>120.28863061377449</v>
      </c>
      <c r="AO155" s="231">
        <v>120.65769505478158</v>
      </c>
      <c r="AP155" s="231">
        <v>121.02759566307427</v>
      </c>
      <c r="AQ155" s="231">
        <v>121.39831626323154</v>
      </c>
      <c r="AR155" s="231">
        <v>121.76984672678917</v>
      </c>
      <c r="AS155" s="231">
        <v>122.14218197648795</v>
      </c>
    </row>
    <row r="156" spans="1:45">
      <c r="A156" s="231" t="s">
        <v>550</v>
      </c>
      <c r="B156" s="231" t="s">
        <v>518</v>
      </c>
      <c r="C156" s="231">
        <v>417.62546555974689</v>
      </c>
      <c r="D156" s="231">
        <v>522.11383362604465</v>
      </c>
      <c r="E156" s="231">
        <v>568.98410200243836</v>
      </c>
      <c r="F156" s="231">
        <v>563.76646862054929</v>
      </c>
      <c r="G156" s="231">
        <v>563.35690314108092</v>
      </c>
      <c r="H156" s="231">
        <v>556.83032112788351</v>
      </c>
      <c r="I156" s="231">
        <v>552.66190911382716</v>
      </c>
      <c r="J156" s="231">
        <v>551.77944126464479</v>
      </c>
      <c r="K156" s="231">
        <v>549.62454067109149</v>
      </c>
      <c r="L156" s="231">
        <v>548.28513911776668</v>
      </c>
      <c r="M156" s="231">
        <v>547.64791323762279</v>
      </c>
      <c r="N156" s="231">
        <v>547.54191019918778</v>
      </c>
      <c r="O156" s="231">
        <v>547.84300532668908</v>
      </c>
      <c r="P156" s="231">
        <v>548.45968141688456</v>
      </c>
      <c r="Q156" s="231">
        <v>549.3235196099954</v>
      </c>
      <c r="R156" s="231">
        <v>550.38272170196592</v>
      </c>
      <c r="S156" s="231">
        <v>551.5976211722691</v>
      </c>
      <c r="T156" s="231">
        <v>552.93752302349912</v>
      </c>
      <c r="U156" s="231">
        <v>554.37844678803026</v>
      </c>
      <c r="V156" s="231">
        <v>555.90149315415067</v>
      </c>
      <c r="W156" s="231">
        <v>557.49164748302712</v>
      </c>
      <c r="X156" s="231">
        <v>559.13689350998231</v>
      </c>
      <c r="Y156" s="231">
        <v>560.82754999001736</v>
      </c>
      <c r="Z156" s="231">
        <v>562.55576940667618</v>
      </c>
      <c r="AA156" s="231">
        <v>564.31515572594571</v>
      </c>
      <c r="AB156" s="231">
        <v>566.10047044703651</v>
      </c>
      <c r="AC156" s="231">
        <v>567.90740473705728</v>
      </c>
      <c r="AD156" s="231">
        <v>569.73240144342287</v>
      </c>
      <c r="AE156" s="231">
        <v>571.57251505147235</v>
      </c>
      <c r="AF156" s="231">
        <v>573.45843170270405</v>
      </c>
      <c r="AG156" s="231">
        <v>575.44956346629942</v>
      </c>
      <c r="AH156" s="231">
        <v>577.29197004656646</v>
      </c>
      <c r="AI156" s="231">
        <v>579.41123593201564</v>
      </c>
      <c r="AJ156" s="231">
        <v>581.19329343497236</v>
      </c>
      <c r="AK156" s="231">
        <v>582.98053232175744</v>
      </c>
      <c r="AL156" s="231">
        <v>584.77260961396587</v>
      </c>
      <c r="AM156" s="231">
        <v>586.5692562096084</v>
      </c>
      <c r="AN156" s="231">
        <v>588.3702642457655</v>
      </c>
      <c r="AO156" s="231">
        <v>590.17547677143034</v>
      </c>
      <c r="AP156" s="231">
        <v>591.98477925941552</v>
      </c>
      <c r="AQ156" s="231">
        <v>593.79809259055003</v>
      </c>
      <c r="AR156" s="231">
        <v>595.61536722326775</v>
      </c>
      <c r="AS156" s="231">
        <v>597.43657832306553</v>
      </c>
    </row>
    <row r="157" spans="1:45">
      <c r="A157" s="231" t="s">
        <v>550</v>
      </c>
      <c r="B157" s="231" t="s">
        <v>519</v>
      </c>
      <c r="C157" s="231">
        <v>20.221280446454166</v>
      </c>
      <c r="D157" s="231">
        <v>20.377404729948491</v>
      </c>
      <c r="E157" s="231">
        <v>32.043586430790675</v>
      </c>
      <c r="F157" s="231">
        <v>31.749743974299637</v>
      </c>
      <c r="G157" s="231">
        <v>31.726678396906134</v>
      </c>
      <c r="H157" s="231">
        <v>31.35911963014706</v>
      </c>
      <c r="I157" s="231">
        <v>31.12436637398141</v>
      </c>
      <c r="J157" s="231">
        <v>31.074668263439914</v>
      </c>
      <c r="K157" s="231">
        <v>30.953310314814857</v>
      </c>
      <c r="L157" s="231">
        <v>30.877878981516698</v>
      </c>
      <c r="M157" s="231">
        <v>30.841992209822259</v>
      </c>
      <c r="N157" s="231">
        <v>30.836022416444791</v>
      </c>
      <c r="O157" s="231">
        <v>30.852979248293032</v>
      </c>
      <c r="P157" s="231">
        <v>30.887708713538967</v>
      </c>
      <c r="Q157" s="231">
        <v>30.936357654178519</v>
      </c>
      <c r="R157" s="231">
        <v>30.996008940852931</v>
      </c>
      <c r="S157" s="231">
        <v>31.064428666543641</v>
      </c>
      <c r="T157" s="231">
        <v>31.139888175214558</v>
      </c>
      <c r="U157" s="231">
        <v>31.221036954286653</v>
      </c>
      <c r="V157" s="231">
        <v>31.306810647609762</v>
      </c>
      <c r="W157" s="231">
        <v>31.396363672898744</v>
      </c>
      <c r="X157" s="231">
        <v>31.489019307878898</v>
      </c>
      <c r="Y157" s="231">
        <v>31.584232332025135</v>
      </c>
      <c r="Z157" s="231">
        <v>31.681560795253162</v>
      </c>
      <c r="AA157" s="231">
        <v>31.780644490892911</v>
      </c>
      <c r="AB157" s="231">
        <v>31.881188401294096</v>
      </c>
      <c r="AC157" s="231">
        <v>31.982949865091186</v>
      </c>
      <c r="AD157" s="231">
        <v>32.085728553442102</v>
      </c>
      <c r="AE157" s="231">
        <v>32.189358583234664</v>
      </c>
      <c r="AF157" s="231">
        <v>32.295568111765135</v>
      </c>
      <c r="AG157" s="231">
        <v>32.407703059889904</v>
      </c>
      <c r="AH157" s="231">
        <v>32.511462223437128</v>
      </c>
      <c r="AI157" s="231">
        <v>32.630813325394506</v>
      </c>
      <c r="AJ157" s="231">
        <v>32.731173798419441</v>
      </c>
      <c r="AK157" s="231">
        <v>32.83182607242783</v>
      </c>
      <c r="AL157" s="231">
        <v>32.932750831839286</v>
      </c>
      <c r="AM157" s="231">
        <v>33.033932921585631</v>
      </c>
      <c r="AN157" s="231">
        <v>33.135360635411104</v>
      </c>
      <c r="AO157" s="231">
        <v>33.237025134275861</v>
      </c>
      <c r="AP157" s="231">
        <v>33.338919968330373</v>
      </c>
      <c r="AQ157" s="231">
        <v>33.441040681805191</v>
      </c>
      <c r="AR157" s="231">
        <v>33.543384484658439</v>
      </c>
      <c r="AS157" s="231">
        <v>33.645949978280676</v>
      </c>
    </row>
    <row r="158" spans="1:45">
      <c r="A158" s="231" t="s">
        <v>550</v>
      </c>
      <c r="B158" s="231" t="s">
        <v>520</v>
      </c>
      <c r="C158" s="231">
        <v>58.024072083232483</v>
      </c>
      <c r="D158" s="231">
        <v>60.735909187901946</v>
      </c>
      <c r="E158" s="231">
        <v>62.845041401138673</v>
      </c>
      <c r="F158" s="231">
        <v>62.268746940982773</v>
      </c>
      <c r="G158" s="231">
        <v>62.223509895829707</v>
      </c>
      <c r="H158" s="231">
        <v>61.502640340100783</v>
      </c>
      <c r="I158" s="231">
        <v>61.042233758126983</v>
      </c>
      <c r="J158" s="231">
        <v>60.944764025103034</v>
      </c>
      <c r="K158" s="231">
        <v>60.706752424180287</v>
      </c>
      <c r="L158" s="231">
        <v>60.558813763372001</v>
      </c>
      <c r="M158" s="231">
        <v>60.488431327942642</v>
      </c>
      <c r="N158" s="231">
        <v>60.476723153117284</v>
      </c>
      <c r="O158" s="231">
        <v>60.509979505424674</v>
      </c>
      <c r="P158" s="231">
        <v>60.578092189563016</v>
      </c>
      <c r="Q158" s="231">
        <v>60.673504252604644</v>
      </c>
      <c r="R158" s="231">
        <v>60.790494514876983</v>
      </c>
      <c r="S158" s="231">
        <v>60.924681757087647</v>
      </c>
      <c r="T158" s="231">
        <v>61.072675676456697</v>
      </c>
      <c r="U158" s="231">
        <v>61.231827598837562</v>
      </c>
      <c r="V158" s="231">
        <v>61.400050070428307</v>
      </c>
      <c r="W158" s="231">
        <v>61.575684704648751</v>
      </c>
      <c r="X158" s="231">
        <v>61.757404289282434</v>
      </c>
      <c r="Y158" s="231">
        <v>61.944139518103391</v>
      </c>
      <c r="Z158" s="231">
        <v>62.135023622611648</v>
      </c>
      <c r="AA158" s="231">
        <v>62.329350152449607</v>
      </c>
      <c r="AB158" s="231">
        <v>62.526540508324473</v>
      </c>
      <c r="AC158" s="231">
        <v>62.726118773984005</v>
      </c>
      <c r="AD158" s="231">
        <v>62.92769205725299</v>
      </c>
      <c r="AE158" s="231">
        <v>63.13093502216833</v>
      </c>
      <c r="AF158" s="231">
        <v>63.339236993363386</v>
      </c>
      <c r="AG158" s="231">
        <v>63.559160111914302</v>
      </c>
      <c r="AH158" s="231">
        <v>63.76265633862279</v>
      </c>
      <c r="AI158" s="231">
        <v>63.996732039230864</v>
      </c>
      <c r="AJ158" s="231">
        <v>64.193562631084646</v>
      </c>
      <c r="AK158" s="231">
        <v>64.390965513587759</v>
      </c>
      <c r="AL158" s="231">
        <v>64.588902804324931</v>
      </c>
      <c r="AM158" s="231">
        <v>64.787344780627947</v>
      </c>
      <c r="AN158" s="231">
        <v>64.986268483764363</v>
      </c>
      <c r="AO158" s="231">
        <v>65.18565657828934</v>
      </c>
      <c r="AP158" s="231">
        <v>65.385496414524553</v>
      </c>
      <c r="AQ158" s="231">
        <v>65.585779253653683</v>
      </c>
      <c r="AR158" s="231">
        <v>65.786499623745655</v>
      </c>
      <c r="AS158" s="231">
        <v>65.987654781797005</v>
      </c>
    </row>
    <row r="159" spans="1:45">
      <c r="A159" s="231" t="s">
        <v>550</v>
      </c>
      <c r="B159" s="231" t="s">
        <v>521</v>
      </c>
      <c r="C159" s="231">
        <v>40.086867761212595</v>
      </c>
      <c r="D159" s="231">
        <v>47.640917308961967</v>
      </c>
      <c r="E159" s="231">
        <v>52.199328671241588</v>
      </c>
      <c r="F159" s="231">
        <v>51.720656316726306</v>
      </c>
      <c r="G159" s="231">
        <v>51.683082256221063</v>
      </c>
      <c r="H159" s="231">
        <v>51.084325281451939</v>
      </c>
      <c r="I159" s="231">
        <v>50.701909836111525</v>
      </c>
      <c r="J159" s="231">
        <v>50.620951107846238</v>
      </c>
      <c r="K159" s="231">
        <v>50.423257773461557</v>
      </c>
      <c r="L159" s="231">
        <v>50.300379363223527</v>
      </c>
      <c r="M159" s="231">
        <v>50.241919446613572</v>
      </c>
      <c r="N159" s="231">
        <v>50.232194592397178</v>
      </c>
      <c r="O159" s="231">
        <v>50.259817444189402</v>
      </c>
      <c r="P159" s="231">
        <v>50.316392096807157</v>
      </c>
      <c r="Q159" s="231">
        <v>50.395641716616005</v>
      </c>
      <c r="R159" s="231">
        <v>50.492814270178492</v>
      </c>
      <c r="S159" s="231">
        <v>50.604270700208225</v>
      </c>
      <c r="T159" s="231">
        <v>50.727195008415457</v>
      </c>
      <c r="U159" s="231">
        <v>50.85938719605349</v>
      </c>
      <c r="V159" s="231">
        <v>50.999113416112827</v>
      </c>
      <c r="W159" s="231">
        <v>51.144996206438435</v>
      </c>
      <c r="X159" s="231">
        <v>51.295933179552165</v>
      </c>
      <c r="Y159" s="231">
        <v>51.451036165665379</v>
      </c>
      <c r="Z159" s="231">
        <v>51.609585223589328</v>
      </c>
      <c r="AA159" s="231">
        <v>51.770993572989653</v>
      </c>
      <c r="AB159" s="231">
        <v>51.934780627109163</v>
      </c>
      <c r="AC159" s="231">
        <v>52.100551088111828</v>
      </c>
      <c r="AD159" s="231">
        <v>52.267978618273474</v>
      </c>
      <c r="AE159" s="231">
        <v>52.436792992314793</v>
      </c>
      <c r="AF159" s="231">
        <v>52.609809396073274</v>
      </c>
      <c r="AG159" s="231">
        <v>52.792478368703399</v>
      </c>
      <c r="AH159" s="231">
        <v>52.961503102946338</v>
      </c>
      <c r="AI159" s="231">
        <v>53.155927263668914</v>
      </c>
      <c r="AJ159" s="231">
        <v>53.319415496434146</v>
      </c>
      <c r="AK159" s="231">
        <v>53.483379075973531</v>
      </c>
      <c r="AL159" s="231">
        <v>53.647786537009857</v>
      </c>
      <c r="AM159" s="231">
        <v>53.812613191782731</v>
      </c>
      <c r="AN159" s="231">
        <v>53.977839970682268</v>
      </c>
      <c r="AO159" s="231">
        <v>54.143452474822531</v>
      </c>
      <c r="AP159" s="231">
        <v>54.309440197332968</v>
      </c>
      <c r="AQ159" s="231">
        <v>54.47579587971974</v>
      </c>
      <c r="AR159" s="231">
        <v>54.642514976976216</v>
      </c>
      <c r="AS159" s="231">
        <v>54.809595210753393</v>
      </c>
    </row>
    <row r="160" spans="1:45">
      <c r="A160" s="231" t="s">
        <v>550</v>
      </c>
      <c r="B160" s="231" t="s">
        <v>522</v>
      </c>
      <c r="C160" s="231">
        <v>48.377292597412584</v>
      </c>
      <c r="D160" s="231">
        <v>53.399802096004954</v>
      </c>
      <c r="E160" s="231">
        <v>59.789397035326999</v>
      </c>
      <c r="F160" s="231">
        <v>59.241123098047098</v>
      </c>
      <c r="G160" s="231">
        <v>59.198085563293994</v>
      </c>
      <c r="H160" s="231">
        <v>58.512266044088854</v>
      </c>
      <c r="I160" s="231">
        <v>58.074245297923653</v>
      </c>
      <c r="J160" s="231">
        <v>57.981514727034252</v>
      </c>
      <c r="K160" s="231">
        <v>57.755075698762298</v>
      </c>
      <c r="L160" s="231">
        <v>57.614330094483314</v>
      </c>
      <c r="M160" s="231">
        <v>57.547369785724207</v>
      </c>
      <c r="N160" s="231">
        <v>57.536230884426907</v>
      </c>
      <c r="O160" s="231">
        <v>57.567870250202176</v>
      </c>
      <c r="P160" s="231">
        <v>57.632671167256156</v>
      </c>
      <c r="Q160" s="231">
        <v>57.72344411595617</v>
      </c>
      <c r="R160" s="231">
        <v>57.834746091168832</v>
      </c>
      <c r="S160" s="231">
        <v>57.962408896741643</v>
      </c>
      <c r="T160" s="231">
        <v>58.103207072806015</v>
      </c>
      <c r="U160" s="231">
        <v>58.254620728744712</v>
      </c>
      <c r="V160" s="231">
        <v>58.414663906694159</v>
      </c>
      <c r="W160" s="231">
        <v>58.581758853955513</v>
      </c>
      <c r="X160" s="231">
        <v>58.754642889871853</v>
      </c>
      <c r="Y160" s="231">
        <v>58.932298699901374</v>
      </c>
      <c r="Z160" s="231">
        <v>59.113901659462329</v>
      </c>
      <c r="AA160" s="231">
        <v>59.29877966714502</v>
      </c>
      <c r="AB160" s="231">
        <v>59.486382256244852</v>
      </c>
      <c r="AC160" s="231">
        <v>59.676256650454789</v>
      </c>
      <c r="AD160" s="231">
        <v>59.868029060757728</v>
      </c>
      <c r="AE160" s="231">
        <v>60.061389969638277</v>
      </c>
      <c r="AF160" s="231">
        <v>60.259563906377807</v>
      </c>
      <c r="AG160" s="231">
        <v>60.46879394838475</v>
      </c>
      <c r="AH160" s="231">
        <v>60.662395804992705</v>
      </c>
      <c r="AI160" s="231">
        <v>60.885090303841821</v>
      </c>
      <c r="AJ160" s="231">
        <v>61.07235062132537</v>
      </c>
      <c r="AK160" s="231">
        <v>61.260155403608216</v>
      </c>
      <c r="AL160" s="231">
        <v>61.448468610189479</v>
      </c>
      <c r="AM160" s="231">
        <v>61.63726196357316</v>
      </c>
      <c r="AN160" s="231">
        <v>61.826513621323606</v>
      </c>
      <c r="AO160" s="231">
        <v>62.01620709087797</v>
      </c>
      <c r="AP160" s="231">
        <v>62.206330337609195</v>
      </c>
      <c r="AQ160" s="231">
        <v>62.396875047598634</v>
      </c>
      <c r="AR160" s="231">
        <v>62.587836014970826</v>
      </c>
      <c r="AS160" s="231">
        <v>62.779210630092301</v>
      </c>
    </row>
    <row r="161" spans="1:45">
      <c r="A161" s="231" t="s">
        <v>550</v>
      </c>
      <c r="B161" s="231" t="s">
        <v>523</v>
      </c>
      <c r="C161" s="231">
        <v>1091.3687519835262</v>
      </c>
      <c r="D161" s="231">
        <v>1125.2974750566639</v>
      </c>
      <c r="E161" s="231">
        <v>910.46450639062084</v>
      </c>
      <c r="F161" s="231">
        <v>1258.2686972237996</v>
      </c>
      <c r="G161" s="231">
        <v>1348.4837127263756</v>
      </c>
      <c r="H161" s="231">
        <v>1421.9672709644162</v>
      </c>
      <c r="I161" s="231">
        <v>1493.3186623190043</v>
      </c>
      <c r="J161" s="231">
        <v>1568.1196301080481</v>
      </c>
      <c r="K161" s="231">
        <v>1636.9093239935021</v>
      </c>
      <c r="L161" s="231">
        <v>1704.7211609343542</v>
      </c>
      <c r="M161" s="231">
        <v>1772.2092288991864</v>
      </c>
      <c r="N161" s="231">
        <v>1839.6782032224498</v>
      </c>
      <c r="O161" s="231">
        <v>1907.3709859262722</v>
      </c>
      <c r="P161" s="231">
        <v>1975.4858211490232</v>
      </c>
      <c r="Q161" s="231">
        <v>2044.1880433619149</v>
      </c>
      <c r="R161" s="231">
        <v>2113.6183072416848</v>
      </c>
      <c r="S161" s="231">
        <v>2183.898466331792</v>
      </c>
      <c r="T161" s="231">
        <v>2255.135850739196</v>
      </c>
      <c r="U161" s="231">
        <v>2327.4264349855575</v>
      </c>
      <c r="V161" s="231">
        <v>2400.857223243881</v>
      </c>
      <c r="W161" s="231">
        <v>2475.5080737165849</v>
      </c>
      <c r="X161" s="231">
        <v>2551.4531148737924</v>
      </c>
      <c r="Y161" s="231">
        <v>2628.7618603469241</v>
      </c>
      <c r="Z161" s="231">
        <v>2707.5000982444808</v>
      </c>
      <c r="AA161" s="231">
        <v>2787.7306093931916</v>
      </c>
      <c r="AB161" s="231">
        <v>2869.513754224316</v>
      </c>
      <c r="AC161" s="231">
        <v>2952.9079576179865</v>
      </c>
      <c r="AD161" s="231">
        <v>3037.9701135977202</v>
      </c>
      <c r="AE161" s="231">
        <v>3124.7559264133306</v>
      </c>
      <c r="AF161" s="231">
        <v>3213.5058576712627</v>
      </c>
      <c r="AG161" s="231">
        <v>3304.6621933911642</v>
      </c>
      <c r="AH161" s="231">
        <v>3396.8969337534086</v>
      </c>
      <c r="AI161" s="231">
        <v>3492.6720550509035</v>
      </c>
      <c r="AJ161" s="231">
        <v>3588.54844737858</v>
      </c>
      <c r="AK161" s="231">
        <v>3686.3833839933263</v>
      </c>
      <c r="AL161" s="231">
        <v>3786.2294852170176</v>
      </c>
      <c r="AM161" s="231">
        <v>3888.1397275710788</v>
      </c>
      <c r="AN161" s="231">
        <v>3992.1675331464198</v>
      </c>
      <c r="AO161" s="231">
        <v>4098.3668517527567</v>
      </c>
      <c r="AP161" s="231">
        <v>4206.7922368522404</v>
      </c>
      <c r="AQ161" s="231">
        <v>4317.4989161327612</v>
      </c>
      <c r="AR161" s="231">
        <v>4430.5428574525331</v>
      </c>
      <c r="AS161" s="231">
        <v>4545.9808307865778</v>
      </c>
    </row>
    <row r="162" spans="1:45">
      <c r="A162" s="231" t="s">
        <v>550</v>
      </c>
      <c r="B162" s="231" t="s">
        <v>524</v>
      </c>
      <c r="C162" s="231">
        <v>713.36571351494308</v>
      </c>
      <c r="D162" s="231">
        <v>717.44415875145933</v>
      </c>
      <c r="E162" s="231">
        <v>748.74096818731687</v>
      </c>
      <c r="F162" s="231">
        <v>741.87494880952863</v>
      </c>
      <c r="G162" s="231">
        <v>699.6630300591446</v>
      </c>
      <c r="H162" s="231">
        <v>689.88144118659488</v>
      </c>
      <c r="I162" s="231">
        <v>680.08020140113808</v>
      </c>
      <c r="J162" s="231">
        <v>678.99427725347175</v>
      </c>
      <c r="K162" s="231">
        <v>676.34255618224211</v>
      </c>
      <c r="L162" s="231">
        <v>674.6943505376687</v>
      </c>
      <c r="M162" s="231">
        <v>673.91020982205259</v>
      </c>
      <c r="N162" s="231">
        <v>673.77976738239977</v>
      </c>
      <c r="O162" s="231">
        <v>674.15028112972914</v>
      </c>
      <c r="P162" s="231">
        <v>674.90913422364315</v>
      </c>
      <c r="Q162" s="231">
        <v>675.97213357760768</v>
      </c>
      <c r="R162" s="231">
        <v>677.27553871581756</v>
      </c>
      <c r="S162" s="231">
        <v>678.77053785149292</v>
      </c>
      <c r="T162" s="231">
        <v>680.41935913954489</v>
      </c>
      <c r="U162" s="231">
        <v>682.19249332488664</v>
      </c>
      <c r="V162" s="231">
        <v>684.06668378804932</v>
      </c>
      <c r="W162" s="231">
        <v>686.02345420845938</v>
      </c>
      <c r="X162" s="231">
        <v>688.04801792619446</v>
      </c>
      <c r="Y162" s="231">
        <v>690.12846164862515</v>
      </c>
      <c r="Z162" s="231">
        <v>692.25512858471131</v>
      </c>
      <c r="AA162" s="231">
        <v>694.42014807062071</v>
      </c>
      <c r="AB162" s="231">
        <v>696.61707384940394</v>
      </c>
      <c r="AC162" s="231">
        <v>698.84060367045925</v>
      </c>
      <c r="AD162" s="231">
        <v>701.08636026622628</v>
      </c>
      <c r="AE162" s="231">
        <v>703.35071902250434</v>
      </c>
      <c r="AF162" s="231">
        <v>705.67144088671239</v>
      </c>
      <c r="AG162" s="231">
        <v>708.12163560516774</v>
      </c>
      <c r="AH162" s="231">
        <v>710.38881598707587</v>
      </c>
      <c r="AI162" s="231">
        <v>704.61801386786669</v>
      </c>
      <c r="AJ162" s="231">
        <v>708.20743913135721</v>
      </c>
      <c r="AK162" s="231">
        <v>712.06032525582066</v>
      </c>
      <c r="AL162" s="231">
        <v>716.17696683966835</v>
      </c>
      <c r="AM162" s="231">
        <v>720.55791046095374</v>
      </c>
      <c r="AN162" s="231">
        <v>725.20394656724682</v>
      </c>
      <c r="AO162" s="231">
        <v>730.11610203707824</v>
      </c>
      <c r="AP162" s="231">
        <v>735.29563337076331</v>
      </c>
      <c r="AQ162" s="231">
        <v>740.74402047154399</v>
      </c>
      <c r="AR162" s="231">
        <v>746.46296098102766</v>
      </c>
      <c r="AS162" s="231">
        <v>752.45436513573361</v>
      </c>
    </row>
    <row r="163" spans="1:45">
      <c r="A163" s="231" t="s">
        <v>550</v>
      </c>
      <c r="B163" s="231" t="s">
        <v>525</v>
      </c>
      <c r="C163" s="231">
        <v>446.16315839250888</v>
      </c>
      <c r="D163" s="231">
        <v>362.24378964742806</v>
      </c>
      <c r="E163" s="231">
        <v>392.67403283907583</v>
      </c>
      <c r="F163" s="231">
        <v>389.073178026557</v>
      </c>
      <c r="G163" s="231">
        <v>388.79052385754159</v>
      </c>
      <c r="H163" s="231">
        <v>384.28632194617393</v>
      </c>
      <c r="I163" s="231">
        <v>381.40956818392669</v>
      </c>
      <c r="J163" s="231">
        <v>380.80054904267161</v>
      </c>
      <c r="K163" s="231">
        <v>379.31338357801292</v>
      </c>
      <c r="L163" s="231">
        <v>378.38901994872344</v>
      </c>
      <c r="M163" s="231">
        <v>377.94925009345877</v>
      </c>
      <c r="N163" s="231">
        <v>377.8760940238094</v>
      </c>
      <c r="O163" s="231">
        <v>378.08388935160156</v>
      </c>
      <c r="P163" s="231">
        <v>378.50947714296569</v>
      </c>
      <c r="Q163" s="231">
        <v>379.10563936580377</v>
      </c>
      <c r="R163" s="231">
        <v>379.83662843137142</v>
      </c>
      <c r="S163" s="231">
        <v>380.675069211736</v>
      </c>
      <c r="T163" s="231">
        <v>381.5997781125285</v>
      </c>
      <c r="U163" s="231">
        <v>382.59420545002496</v>
      </c>
      <c r="V163" s="231">
        <v>383.6453082078711</v>
      </c>
      <c r="W163" s="231">
        <v>384.74272430606959</v>
      </c>
      <c r="X163" s="231">
        <v>385.87816093803042</v>
      </c>
      <c r="Y163" s="231">
        <v>387.04493676854048</v>
      </c>
      <c r="Z163" s="231">
        <v>388.23763597679937</v>
      </c>
      <c r="AA163" s="231">
        <v>389.45184445622459</v>
      </c>
      <c r="AB163" s="231">
        <v>390.68394695074142</v>
      </c>
      <c r="AC163" s="231">
        <v>391.93096979767262</v>
      </c>
      <c r="AD163" s="231">
        <v>393.19045809283682</v>
      </c>
      <c r="AE163" s="231">
        <v>394.46037904284572</v>
      </c>
      <c r="AF163" s="231">
        <v>395.76191013032479</v>
      </c>
      <c r="AG163" s="231">
        <v>397.13605351460092</v>
      </c>
      <c r="AH163" s="231">
        <v>398.40755691769527</v>
      </c>
      <c r="AI163" s="231">
        <v>399.87012973645932</v>
      </c>
      <c r="AJ163" s="231">
        <v>401.09998432110319</v>
      </c>
      <c r="AK163" s="231">
        <v>402.33341474358923</v>
      </c>
      <c r="AL163" s="231">
        <v>403.57018430360728</v>
      </c>
      <c r="AM163" s="231">
        <v>404.81010728531214</v>
      </c>
      <c r="AN163" s="231">
        <v>406.05304023588928</v>
      </c>
      <c r="AO163" s="231">
        <v>407.29887483845505</v>
      </c>
      <c r="AP163" s="231">
        <v>408.54753205415324</v>
      </c>
      <c r="AQ163" s="231">
        <v>409.79895728032665</v>
      </c>
      <c r="AR163" s="231">
        <v>411.05311632676398</v>
      </c>
      <c r="AS163" s="231">
        <v>412.30999205438468</v>
      </c>
    </row>
    <row r="164" spans="1:45">
      <c r="A164" s="231" t="s">
        <v>550</v>
      </c>
      <c r="B164" s="231" t="s">
        <v>526</v>
      </c>
      <c r="C164" s="231">
        <v>1387.5159273842135</v>
      </c>
      <c r="D164" s="231">
        <v>1275.842829396531</v>
      </c>
      <c r="E164" s="231">
        <v>1261.9391488929107</v>
      </c>
      <c r="F164" s="231">
        <v>1313.3535847408671</v>
      </c>
      <c r="G164" s="231">
        <v>1380.8659873434246</v>
      </c>
      <c r="H164" s="231">
        <v>1431.6362080398394</v>
      </c>
      <c r="I164" s="231">
        <v>1480.7782506770993</v>
      </c>
      <c r="J164" s="231">
        <v>1533.6824637823343</v>
      </c>
      <c r="K164" s="231">
        <v>1580.9891141016235</v>
      </c>
      <c r="L164" s="231">
        <v>1627.6304104357612</v>
      </c>
      <c r="M164" s="231">
        <v>1674.1855130039139</v>
      </c>
      <c r="N164" s="231">
        <v>1720.8969040580789</v>
      </c>
      <c r="O164" s="231">
        <v>1767.9520509189404</v>
      </c>
      <c r="P164" s="231">
        <v>1815.4998434895572</v>
      </c>
      <c r="Q164" s="231">
        <v>1863.6615495048634</v>
      </c>
      <c r="R164" s="231">
        <v>1912.5382801295711</v>
      </c>
      <c r="S164" s="231">
        <v>1962.2161859684977</v>
      </c>
      <c r="T164" s="231">
        <v>2012.7701463497963</v>
      </c>
      <c r="U164" s="231">
        <v>2064.2664386765473</v>
      </c>
      <c r="V164" s="231">
        <v>2116.7647045686858</v>
      </c>
      <c r="W164" s="231">
        <v>2170.319422684302</v>
      </c>
      <c r="X164" s="231">
        <v>2224.9810297456243</v>
      </c>
      <c r="Y164" s="231">
        <v>2280.7967867724119</v>
      </c>
      <c r="Z164" s="231">
        <v>2337.8114580469619</v>
      </c>
      <c r="AA164" s="231">
        <v>2396.0678505095329</v>
      </c>
      <c r="AB164" s="231">
        <v>2455.6072477516254</v>
      </c>
      <c r="AC164" s="231">
        <v>2516.4697634106888</v>
      </c>
      <c r="AD164" s="231">
        <v>2578.6946322020385</v>
      </c>
      <c r="AE164" s="231">
        <v>2642.3204521604307</v>
      </c>
      <c r="AF164" s="231">
        <v>2707.5418137813863</v>
      </c>
      <c r="AG164" s="231">
        <v>2774.7209529814427</v>
      </c>
      <c r="AH164" s="231">
        <v>2842.7348815646146</v>
      </c>
      <c r="AI164" s="231">
        <v>2913.637274595455</v>
      </c>
      <c r="AJ164" s="231">
        <v>2984.5496343987838</v>
      </c>
      <c r="AK164" s="231">
        <v>3057.0200421129716</v>
      </c>
      <c r="AL164" s="231">
        <v>3131.0864523744631</v>
      </c>
      <c r="AM164" s="231">
        <v>3206.7872206633479</v>
      </c>
      <c r="AN164" s="231">
        <v>3284.1611628080677</v>
      </c>
      <c r="AO164" s="231">
        <v>3363.2476096917148</v>
      </c>
      <c r="AP164" s="231">
        <v>3444.0864578577589</v>
      </c>
      <c r="AQ164" s="231">
        <v>3526.7182166059938</v>
      </c>
      <c r="AR164" s="231">
        <v>3611.1840520844758</v>
      </c>
      <c r="AS164" s="231">
        <v>3697.5258288099844</v>
      </c>
    </row>
    <row r="165" spans="1:45">
      <c r="A165" s="231" t="s">
        <v>550</v>
      </c>
      <c r="B165" s="231" t="s">
        <v>527</v>
      </c>
      <c r="C165" s="231">
        <v>162.56851824470215</v>
      </c>
      <c r="D165" s="231">
        <v>279.45212156793048</v>
      </c>
      <c r="E165" s="231">
        <v>376.63898571513226</v>
      </c>
      <c r="F165" s="231">
        <v>373.18517367034559</v>
      </c>
      <c r="G165" s="231">
        <v>306.7621436859734</v>
      </c>
      <c r="H165" s="231">
        <v>309.05961081981525</v>
      </c>
      <c r="I165" s="231">
        <v>311.19908052314503</v>
      </c>
      <c r="J165" s="231">
        <v>314.25862415552001</v>
      </c>
      <c r="K165" s="231">
        <v>316.27941830017988</v>
      </c>
      <c r="L165" s="231">
        <v>318.27567942530345</v>
      </c>
      <c r="M165" s="231">
        <v>320.34281416292703</v>
      </c>
      <c r="N165" s="231">
        <v>322.50918661014788</v>
      </c>
      <c r="O165" s="231">
        <v>324.79396319444709</v>
      </c>
      <c r="P165" s="231">
        <v>327.21036476253477</v>
      </c>
      <c r="Q165" s="231">
        <v>329.76770584943523</v>
      </c>
      <c r="R165" s="231">
        <v>332.47270024209666</v>
      </c>
      <c r="S165" s="231">
        <v>335.3303130144904</v>
      </c>
      <c r="T165" s="231">
        <v>338.34432652327416</v>
      </c>
      <c r="U165" s="231">
        <v>341.51772259260542</v>
      </c>
      <c r="V165" s="231">
        <v>344.85294450974294</v>
      </c>
      <c r="W165" s="231">
        <v>348.35207915071061</v>
      </c>
      <c r="X165" s="231">
        <v>352.01698522318435</v>
      </c>
      <c r="Y165" s="231">
        <v>355.84938464266423</v>
      </c>
      <c r="Z165" s="231">
        <v>359.85092834997062</v>
      </c>
      <c r="AA165" s="231">
        <v>364.02324419017395</v>
      </c>
      <c r="AB165" s="231">
        <v>368.36797205591967</v>
      </c>
      <c r="AC165" s="231">
        <v>372.88678989242129</v>
      </c>
      <c r="AD165" s="231">
        <v>377.58143308098693</v>
      </c>
      <c r="AE165" s="231">
        <v>382.45370898221239</v>
      </c>
      <c r="AF165" s="231">
        <v>387.5278969424615</v>
      </c>
      <c r="AG165" s="231">
        <v>392.8512001526272</v>
      </c>
      <c r="AH165" s="231">
        <v>398.26106654705654</v>
      </c>
      <c r="AI165" s="231">
        <v>404.04222149004033</v>
      </c>
      <c r="AJ165" s="231">
        <v>409.79119771787538</v>
      </c>
      <c r="AK165" s="231">
        <v>415.72209414718486</v>
      </c>
      <c r="AL165" s="231">
        <v>421.8374978364385</v>
      </c>
      <c r="AM165" s="231">
        <v>428.14009813428942</v>
      </c>
      <c r="AN165" s="231">
        <v>434.63268815331907</v>
      </c>
      <c r="AO165" s="231">
        <v>441.31816613027593</v>
      </c>
      <c r="AP165" s="231">
        <v>448.19953670594504</v>
      </c>
      <c r="AQ165" s="231">
        <v>455.27991215185375</v>
      </c>
      <c r="AR165" s="231">
        <v>462.5625135661964</v>
      </c>
      <c r="AS165" s="231">
        <v>470.05067205747429</v>
      </c>
    </row>
    <row r="166" spans="1:45">
      <c r="A166" s="231" t="s">
        <v>550</v>
      </c>
      <c r="B166" s="231" t="s">
        <v>528</v>
      </c>
      <c r="C166" s="231">
        <v>346.72498851635214</v>
      </c>
      <c r="D166" s="231">
        <v>325.94821839273095</v>
      </c>
      <c r="E166" s="231">
        <v>393.87335158536166</v>
      </c>
      <c r="F166" s="231">
        <v>390.26149891630496</v>
      </c>
      <c r="G166" s="231">
        <v>389.97798145505408</v>
      </c>
      <c r="H166" s="231">
        <v>385.46002265288746</v>
      </c>
      <c r="I166" s="231">
        <v>382.57448260882126</v>
      </c>
      <c r="J166" s="231">
        <v>381.96360338003336</v>
      </c>
      <c r="K166" s="231">
        <v>380.47189576266931</v>
      </c>
      <c r="L166" s="231">
        <v>379.54470890969742</v>
      </c>
      <c r="M166" s="231">
        <v>379.10359589398064</v>
      </c>
      <c r="N166" s="231">
        <v>379.03021638850811</v>
      </c>
      <c r="O166" s="231">
        <v>379.23864637204827</v>
      </c>
      <c r="P166" s="231">
        <v>379.66553400850955</v>
      </c>
      <c r="Q166" s="231">
        <v>380.26351705083107</v>
      </c>
      <c r="R166" s="231">
        <v>380.99673872873467</v>
      </c>
      <c r="S166" s="231">
        <v>381.83774030421534</v>
      </c>
      <c r="T166" s="231">
        <v>382.7652734832306</v>
      </c>
      <c r="U166" s="231">
        <v>383.76273803543427</v>
      </c>
      <c r="V166" s="231">
        <v>384.81705110803597</v>
      </c>
      <c r="W166" s="231">
        <v>385.91781897281174</v>
      </c>
      <c r="X166" s="231">
        <v>387.05672349499213</v>
      </c>
      <c r="Y166" s="231">
        <v>388.22706293299649</v>
      </c>
      <c r="Z166" s="231">
        <v>389.42340492483538</v>
      </c>
      <c r="AA166" s="231">
        <v>390.64132188220793</v>
      </c>
      <c r="AB166" s="231">
        <v>391.87718750719802</v>
      </c>
      <c r="AC166" s="231">
        <v>393.1280190548639</v>
      </c>
      <c r="AD166" s="231">
        <v>394.39135412317023</v>
      </c>
      <c r="AE166" s="231">
        <v>395.66515371010001</v>
      </c>
      <c r="AF166" s="231">
        <v>396.97065997928593</v>
      </c>
      <c r="AG166" s="231">
        <v>398.3490003202819</v>
      </c>
      <c r="AH166" s="231">
        <v>399.62438719348063</v>
      </c>
      <c r="AI166" s="231">
        <v>401.091427053232</v>
      </c>
      <c r="AJ166" s="231">
        <v>402.32503790270425</v>
      </c>
      <c r="AK166" s="231">
        <v>403.56223551146752</v>
      </c>
      <c r="AL166" s="231">
        <v>404.80278245627323</v>
      </c>
      <c r="AM166" s="231">
        <v>406.04649245405648</v>
      </c>
      <c r="AN166" s="231">
        <v>407.29322161386403</v>
      </c>
      <c r="AO166" s="231">
        <v>408.54286128798702</v>
      </c>
      <c r="AP166" s="231">
        <v>409.7953321961661</v>
      </c>
      <c r="AQ166" s="231">
        <v>411.05057956897457</v>
      </c>
      <c r="AR166" s="231">
        <v>412.30856911177642</v>
      </c>
      <c r="AS166" s="231">
        <v>413.56928363314415</v>
      </c>
    </row>
    <row r="167" spans="1:45">
      <c r="A167" s="231" t="s">
        <v>550</v>
      </c>
      <c r="B167" s="231" t="s">
        <v>529</v>
      </c>
      <c r="C167" s="231">
        <v>136.70238229938963</v>
      </c>
      <c r="D167" s="231">
        <v>141.9973543740073</v>
      </c>
      <c r="E167" s="231">
        <v>189.21758514021894</v>
      </c>
      <c r="F167" s="231">
        <v>187.48244353398857</v>
      </c>
      <c r="G167" s="231">
        <v>187.34624115028569</v>
      </c>
      <c r="H167" s="231">
        <v>185.17580425510593</v>
      </c>
      <c r="I167" s="231">
        <v>183.78958475900157</v>
      </c>
      <c r="J167" s="231">
        <v>183.49611709479348</v>
      </c>
      <c r="K167" s="231">
        <v>182.77949762318718</v>
      </c>
      <c r="L167" s="231">
        <v>182.33407511215174</v>
      </c>
      <c r="M167" s="231">
        <v>182.12216349317094</v>
      </c>
      <c r="N167" s="231">
        <v>182.08691182466276</v>
      </c>
      <c r="O167" s="231">
        <v>182.18704202640788</v>
      </c>
      <c r="P167" s="231">
        <v>182.39211974332451</v>
      </c>
      <c r="Q167" s="231">
        <v>182.67939205247535</v>
      </c>
      <c r="R167" s="231">
        <v>183.03163328612806</v>
      </c>
      <c r="S167" s="231">
        <v>183.43565220888854</v>
      </c>
      <c r="T167" s="231">
        <v>183.88124109568241</v>
      </c>
      <c r="U167" s="231">
        <v>184.36042516099494</v>
      </c>
      <c r="V167" s="231">
        <v>184.86691937487484</v>
      </c>
      <c r="W167" s="231">
        <v>185.39573056845893</v>
      </c>
      <c r="X167" s="231">
        <v>185.94286269233794</v>
      </c>
      <c r="Y167" s="231">
        <v>186.50509621578453</v>
      </c>
      <c r="Z167" s="231">
        <v>187.07982142069227</v>
      </c>
      <c r="AA167" s="231">
        <v>187.66491128434458</v>
      </c>
      <c r="AB167" s="231">
        <v>188.2586237256082</v>
      </c>
      <c r="AC167" s="231">
        <v>188.8595258275501</v>
      </c>
      <c r="AD167" s="231">
        <v>189.46643464706202</v>
      </c>
      <c r="AE167" s="231">
        <v>190.07837064329357</v>
      </c>
      <c r="AF167" s="231">
        <v>190.70553859625736</v>
      </c>
      <c r="AG167" s="231">
        <v>191.36769619025262</v>
      </c>
      <c r="AH167" s="231">
        <v>191.98039472214074</v>
      </c>
      <c r="AI167" s="231">
        <v>192.68516375119356</v>
      </c>
      <c r="AJ167" s="231">
        <v>193.27779299356393</v>
      </c>
      <c r="AK167" s="231">
        <v>193.87214532262902</v>
      </c>
      <c r="AL167" s="231">
        <v>194.46810667976175</v>
      </c>
      <c r="AM167" s="231">
        <v>195.06558757418645</v>
      </c>
      <c r="AN167" s="231">
        <v>195.66451888038719</v>
      </c>
      <c r="AO167" s="231">
        <v>196.26484840377643</v>
      </c>
      <c r="AP167" s="231">
        <v>196.86653805795115</v>
      </c>
      <c r="AQ167" s="231">
        <v>197.46956153156367</v>
      </c>
      <c r="AR167" s="231">
        <v>198.07390234939894</v>
      </c>
      <c r="AS167" s="231">
        <v>198.67955225265902</v>
      </c>
    </row>
    <row r="168" spans="1:45">
      <c r="A168" s="231" t="s">
        <v>550</v>
      </c>
      <c r="B168" s="231" t="s">
        <v>530</v>
      </c>
      <c r="C168" s="231">
        <v>1182.3433703479354</v>
      </c>
      <c r="D168" s="231">
        <v>1276.6911933154745</v>
      </c>
      <c r="E168" s="231">
        <v>1548.4866867089715</v>
      </c>
      <c r="F168" s="231">
        <v>1581.24390921953</v>
      </c>
      <c r="G168" s="231">
        <v>1682.6339653446075</v>
      </c>
      <c r="H168" s="231">
        <v>1763.3223623758945</v>
      </c>
      <c r="I168" s="231">
        <v>1841.5998360307372</v>
      </c>
      <c r="J168" s="231">
        <v>1924.2849688628337</v>
      </c>
      <c r="K168" s="231">
        <v>1999.7201323866868</v>
      </c>
      <c r="L168" s="231">
        <v>2074.0861723998914</v>
      </c>
      <c r="M168" s="231">
        <v>2148.1585126228242</v>
      </c>
      <c r="N168" s="231">
        <v>2222.2860777443098</v>
      </c>
      <c r="O168" s="231">
        <v>2296.7444170311082</v>
      </c>
      <c r="P168" s="231">
        <v>2371.7565713796221</v>
      </c>
      <c r="Q168" s="231">
        <v>2447.5072493954135</v>
      </c>
      <c r="R168" s="231">
        <v>2524.1526641754158</v>
      </c>
      <c r="S168" s="231">
        <v>2601.8274983321412</v>
      </c>
      <c r="T168" s="231">
        <v>2680.6499309871169</v>
      </c>
      <c r="U168" s="231">
        <v>2760.7253323053237</v>
      </c>
      <c r="V168" s="231">
        <v>2842.1490256304874</v>
      </c>
      <c r="W168" s="231">
        <v>2925.0083861997191</v>
      </c>
      <c r="X168" s="231">
        <v>3009.3844603187154</v>
      </c>
      <c r="Y168" s="231">
        <v>3095.3532327001085</v>
      </c>
      <c r="Z168" s="231">
        <v>3182.9866319850107</v>
      </c>
      <c r="AA168" s="231">
        <v>3272.3533388069827</v>
      </c>
      <c r="AB168" s="231">
        <v>3363.5194430379165</v>
      </c>
      <c r="AC168" s="231">
        <v>3456.5489844473973</v>
      </c>
      <c r="AD168" s="231">
        <v>3551.5044022128227</v>
      </c>
      <c r="AE168" s="231">
        <v>3648.4469124051898</v>
      </c>
      <c r="AF168" s="231">
        <v>3747.6533448452087</v>
      </c>
      <c r="AG168" s="231">
        <v>3849.6348211485583</v>
      </c>
      <c r="AH168" s="231">
        <v>3952.8407673667439</v>
      </c>
      <c r="AI168" s="231">
        <v>4060.133098366473</v>
      </c>
      <c r="AJ168" s="231">
        <v>4167.5096555755927</v>
      </c>
      <c r="AK168" s="231">
        <v>4277.1288902070501</v>
      </c>
      <c r="AL168" s="231">
        <v>4389.0493006586148</v>
      </c>
      <c r="AM168" s="231">
        <v>4503.3298460170945</v>
      </c>
      <c r="AN168" s="231">
        <v>4620.0300431835694</v>
      </c>
      <c r="AO168" s="231">
        <v>4739.2100561547813</v>
      </c>
      <c r="AP168" s="231">
        <v>4860.9307785667397</v>
      </c>
      <c r="AQ168" s="231">
        <v>4985.2539104401185</v>
      </c>
      <c r="AR168" s="231">
        <v>5112.2420299296446</v>
      </c>
      <c r="AS168" s="231">
        <v>5241.9586607691763</v>
      </c>
    </row>
    <row r="169" spans="1:45">
      <c r="A169" s="231" t="s">
        <v>550</v>
      </c>
      <c r="B169" s="231" t="s">
        <v>531</v>
      </c>
      <c r="C169" s="231">
        <v>165.21471553764553</v>
      </c>
      <c r="D169" s="231">
        <v>162.01345858499218</v>
      </c>
      <c r="E169" s="231">
        <v>180.83360998191495</v>
      </c>
      <c r="F169" s="231">
        <v>179.17535015235453</v>
      </c>
      <c r="G169" s="231">
        <v>179.04518271197162</v>
      </c>
      <c r="H169" s="231">
        <v>176.97091493869652</v>
      </c>
      <c r="I169" s="231">
        <v>175.64611695270543</v>
      </c>
      <c r="J169" s="231">
        <v>175.3656524435934</v>
      </c>
      <c r="K169" s="231">
        <v>174.68078541108233</v>
      </c>
      <c r="L169" s="231">
        <v>174.25509896878859</v>
      </c>
      <c r="M169" s="231">
        <v>174.05257686689717</v>
      </c>
      <c r="N169" s="231">
        <v>174.01888715211993</v>
      </c>
      <c r="O169" s="231">
        <v>174.11458072011663</v>
      </c>
      <c r="P169" s="231">
        <v>174.31057172089703</v>
      </c>
      <c r="Q169" s="231">
        <v>174.5851153827511</v>
      </c>
      <c r="R169" s="231">
        <v>174.92174928397495</v>
      </c>
      <c r="S169" s="231">
        <v>175.30786667496506</v>
      </c>
      <c r="T169" s="231">
        <v>175.73371212113244</v>
      </c>
      <c r="U169" s="231">
        <v>176.19166418891757</v>
      </c>
      <c r="V169" s="231">
        <v>176.67571632954173</v>
      </c>
      <c r="W169" s="231">
        <v>177.18109661469754</v>
      </c>
      <c r="X169" s="231">
        <v>177.70398605451783</v>
      </c>
      <c r="Y169" s="231">
        <v>178.24130777132524</v>
      </c>
      <c r="Z169" s="231">
        <v>178.79056768009136</v>
      </c>
      <c r="AA169" s="231">
        <v>179.34973300359798</v>
      </c>
      <c r="AB169" s="231">
        <v>179.91713884996958</v>
      </c>
      <c r="AC169" s="231">
        <v>180.49141579288346</v>
      </c>
      <c r="AD169" s="231">
        <v>181.07143330383985</v>
      </c>
      <c r="AE169" s="231">
        <v>181.65625524411789</v>
      </c>
      <c r="AF169" s="231">
        <v>182.25563423373646</v>
      </c>
      <c r="AG169" s="231">
        <v>182.88845252073853</v>
      </c>
      <c r="AH169" s="231">
        <v>183.47400320975001</v>
      </c>
      <c r="AI169" s="231">
        <v>184.14754487678181</v>
      </c>
      <c r="AJ169" s="231">
        <v>184.71391551933741</v>
      </c>
      <c r="AK169" s="231">
        <v>185.28193290094785</v>
      </c>
      <c r="AL169" s="231">
        <v>185.85148801676948</v>
      </c>
      <c r="AM169" s="231">
        <v>186.4224953412419</v>
      </c>
      <c r="AN169" s="231">
        <v>186.99488881170714</v>
      </c>
      <c r="AO169" s="231">
        <v>187.56861854624924</v>
      </c>
      <c r="AP169" s="231">
        <v>188.14364814602217</v>
      </c>
      <c r="AQ169" s="231">
        <v>188.71995246549855</v>
      </c>
      <c r="AR169" s="231">
        <v>189.29751575945767</v>
      </c>
      <c r="AS169" s="231">
        <v>189.87633013503782</v>
      </c>
    </row>
    <row r="170" spans="1:45">
      <c r="A170" s="231" t="s">
        <v>550</v>
      </c>
      <c r="B170" s="231" t="s">
        <v>532</v>
      </c>
      <c r="C170" s="231">
        <v>299.45398977494511</v>
      </c>
      <c r="D170" s="231">
        <v>321.73616204837617</v>
      </c>
      <c r="E170" s="231">
        <v>339.82880318658579</v>
      </c>
      <c r="F170" s="231">
        <v>362.22394381732676</v>
      </c>
      <c r="G170" s="231">
        <v>387.16186970791983</v>
      </c>
      <c r="H170" s="231">
        <v>407.31119570368259</v>
      </c>
      <c r="I170" s="231">
        <v>426.8698697321949</v>
      </c>
      <c r="J170" s="231">
        <v>447.42785092024286</v>
      </c>
      <c r="K170" s="231">
        <v>466.28156481547512</v>
      </c>
      <c r="L170" s="231">
        <v>484.86754583467655</v>
      </c>
      <c r="M170" s="231">
        <v>503.37007664174189</v>
      </c>
      <c r="N170" s="231">
        <v>521.87393893719741</v>
      </c>
      <c r="O170" s="231">
        <v>540.44649809667044</v>
      </c>
      <c r="P170" s="231">
        <v>559.14257497196127</v>
      </c>
      <c r="Q170" s="231">
        <v>578.0077772528623</v>
      </c>
      <c r="R170" s="231">
        <v>597.08082506631933</v>
      </c>
      <c r="S170" s="231">
        <v>616.395206872024</v>
      </c>
      <c r="T170" s="231">
        <v>635.98038084764107</v>
      </c>
      <c r="U170" s="231">
        <v>655.86266214425609</v>
      </c>
      <c r="V170" s="231">
        <v>676.06588925083747</v>
      </c>
      <c r="W170" s="231">
        <v>696.61193247008327</v>
      </c>
      <c r="X170" s="231">
        <v>717.52108777669616</v>
      </c>
      <c r="Y170" s="231">
        <v>738.81238624084835</v>
      </c>
      <c r="Z170" s="231">
        <v>760.50384038072252</v>
      </c>
      <c r="AA170" s="231">
        <v>782.61264277786222</v>
      </c>
      <c r="AB170" s="231">
        <v>805.15532810714171</v>
      </c>
      <c r="AC170" s="231">
        <v>828.14790679541522</v>
      </c>
      <c r="AD170" s="231">
        <v>851.60597643227175</v>
      </c>
      <c r="AE170" s="231">
        <v>875.54481555074597</v>
      </c>
      <c r="AF170" s="231">
        <v>900.03146170036587</v>
      </c>
      <c r="AG170" s="231">
        <v>925.18938588822016</v>
      </c>
      <c r="AH170" s="231">
        <v>950.64648679726076</v>
      </c>
      <c r="AI170" s="231">
        <v>977.09150846437683</v>
      </c>
      <c r="AJ170" s="231">
        <v>1003.5619738859677</v>
      </c>
      <c r="AK170" s="231">
        <v>1030.5774143194371</v>
      </c>
      <c r="AL170" s="231">
        <v>1058.152320309028</v>
      </c>
      <c r="AM170" s="231">
        <v>1086.3012860655003</v>
      </c>
      <c r="AN170" s="231">
        <v>1115.0390338847055</v>
      </c>
      <c r="AO170" s="231">
        <v>1144.3804365936128</v>
      </c>
      <c r="AP170" s="231">
        <v>1174.3405382994135</v>
      </c>
      <c r="AQ170" s="231">
        <v>1204.9345736764899</v>
      </c>
      <c r="AR170" s="231">
        <v>1236.1779859915434</v>
      </c>
      <c r="AS170" s="231">
        <v>1268.0864440398693</v>
      </c>
    </row>
    <row r="171" spans="1:45">
      <c r="A171" s="231" t="s">
        <v>550</v>
      </c>
      <c r="B171" s="231" t="s">
        <v>533</v>
      </c>
      <c r="C171" s="231">
        <v>38.752155815600318</v>
      </c>
      <c r="D171" s="231">
        <v>42.07560134128402</v>
      </c>
      <c r="E171" s="231">
        <v>47.28213775548366</v>
      </c>
      <c r="F171" s="231">
        <v>46.848556466565618</v>
      </c>
      <c r="G171" s="231">
        <v>46.814521892748949</v>
      </c>
      <c r="H171" s="231">
        <v>46.272167987368412</v>
      </c>
      <c r="I171" s="231">
        <v>45.925776180678916</v>
      </c>
      <c r="J171" s="231">
        <v>45.852443786569857</v>
      </c>
      <c r="K171" s="231">
        <v>45.673373217892845</v>
      </c>
      <c r="L171" s="231">
        <v>45.562069987220255</v>
      </c>
      <c r="M171" s="231">
        <v>45.509117010607575</v>
      </c>
      <c r="N171" s="231">
        <v>45.500308240295467</v>
      </c>
      <c r="O171" s="231">
        <v>45.525329011958348</v>
      </c>
      <c r="P171" s="231">
        <v>45.576574316958137</v>
      </c>
      <c r="Q171" s="231">
        <v>45.648358601090806</v>
      </c>
      <c r="R171" s="231">
        <v>45.736377473757358</v>
      </c>
      <c r="S171" s="231">
        <v>45.837334677854585</v>
      </c>
      <c r="T171" s="231">
        <v>45.94867948289523</v>
      </c>
      <c r="U171" s="231">
        <v>46.068419130611112</v>
      </c>
      <c r="V171" s="231">
        <v>46.194983102851204</v>
      </c>
      <c r="W171" s="231">
        <v>46.327123694769007</v>
      </c>
      <c r="X171" s="231">
        <v>46.46384236408575</v>
      </c>
      <c r="Y171" s="231">
        <v>46.604334606847708</v>
      </c>
      <c r="Z171" s="231">
        <v>46.747948300521365</v>
      </c>
      <c r="AA171" s="231">
        <v>46.894151939638974</v>
      </c>
      <c r="AB171" s="231">
        <v>47.042510208846181</v>
      </c>
      <c r="AC171" s="231">
        <v>47.192665047470307</v>
      </c>
      <c r="AD171" s="231">
        <v>47.344320858889297</v>
      </c>
      <c r="AE171" s="231">
        <v>47.497232873118406</v>
      </c>
      <c r="AF171" s="231">
        <v>46.681398434577261</v>
      </c>
      <c r="AG171" s="231">
        <v>46.886217551849121</v>
      </c>
      <c r="AH171" s="231">
        <v>47.098116666358017</v>
      </c>
      <c r="AI171" s="231">
        <v>47.350456607287569</v>
      </c>
      <c r="AJ171" s="231">
        <v>47.595503224782568</v>
      </c>
      <c r="AK171" s="231">
        <v>47.858286524847529</v>
      </c>
      <c r="AL171" s="231">
        <v>48.138828818251099</v>
      </c>
      <c r="AM171" s="231">
        <v>48.437169304971015</v>
      </c>
      <c r="AN171" s="231">
        <v>48.75336353555852</v>
      </c>
      <c r="AO171" s="231">
        <v>49.087482917114087</v>
      </c>
      <c r="AP171" s="231">
        <v>49.439614261098939</v>
      </c>
      <c r="AQ171" s="231">
        <v>49.80985937040866</v>
      </c>
      <c r="AR171" s="231">
        <v>50.198334663333576</v>
      </c>
      <c r="AS171" s="231">
        <v>50.605170832214064</v>
      </c>
    </row>
    <row r="172" spans="1:45">
      <c r="A172" s="231" t="s">
        <v>550</v>
      </c>
      <c r="B172" s="231" t="s">
        <v>534</v>
      </c>
      <c r="C172" s="231">
        <v>38.553084430620927</v>
      </c>
      <c r="D172" s="231">
        <v>64.786426906928668</v>
      </c>
      <c r="E172" s="231">
        <v>76.582359300354469</v>
      </c>
      <c r="F172" s="231">
        <v>61.195806352102593</v>
      </c>
      <c r="G172" s="231">
        <v>64.770721465329103</v>
      </c>
      <c r="H172" s="231">
        <v>67.553911273330428</v>
      </c>
      <c r="I172" s="231">
        <v>70.251617368667425</v>
      </c>
      <c r="J172" s="231">
        <v>73.122020243658454</v>
      </c>
      <c r="K172" s="231">
        <v>75.720704777753269</v>
      </c>
      <c r="L172" s="231">
        <v>78.282665621245215</v>
      </c>
      <c r="M172" s="231">
        <v>80.836556422445042</v>
      </c>
      <c r="N172" s="231">
        <v>83.394891915124404</v>
      </c>
      <c r="O172" s="231">
        <v>85.967471033283303</v>
      </c>
      <c r="P172" s="231">
        <v>88.562165800053194</v>
      </c>
      <c r="Q172" s="231">
        <v>91.185452839107896</v>
      </c>
      <c r="R172" s="231">
        <v>93.842779343263842</v>
      </c>
      <c r="S172" s="231">
        <v>96.538820319611006</v>
      </c>
      <c r="T172" s="231">
        <v>99.277662982525612</v>
      </c>
      <c r="U172" s="231">
        <v>102.06294139265557</v>
      </c>
      <c r="V172" s="231">
        <v>104.89793649945931</v>
      </c>
      <c r="W172" s="231">
        <v>107.78565171451791</v>
      </c>
      <c r="X172" s="231">
        <v>110.72887089791111</v>
      </c>
      <c r="Y172" s="231">
        <v>113.73020351045747</v>
      </c>
      <c r="Z172" s="231">
        <v>116.79212026427862</v>
      </c>
      <c r="AA172" s="231">
        <v>119.91698164217709</v>
      </c>
      <c r="AB172" s="231">
        <v>123.1070609953025</v>
      </c>
      <c r="AC172" s="231">
        <v>126.36456346808495</v>
      </c>
      <c r="AD172" s="231">
        <v>129.69164167444194</v>
      </c>
      <c r="AE172" s="231">
        <v>133.09040881711184</v>
      </c>
      <c r="AF172" s="231">
        <v>136.57084001516512</v>
      </c>
      <c r="AG172" s="231">
        <v>140.15141448738376</v>
      </c>
      <c r="AH172" s="231">
        <v>143.77556910942747</v>
      </c>
      <c r="AI172" s="231">
        <v>147.54730533004042</v>
      </c>
      <c r="AJ172" s="231">
        <v>151.32104758703753</v>
      </c>
      <c r="AK172" s="231">
        <v>155.17521693680962</v>
      </c>
      <c r="AL172" s="231">
        <v>159.11185512982652</v>
      </c>
      <c r="AM172" s="231">
        <v>163.13302212610935</v>
      </c>
      <c r="AN172" s="231">
        <v>167.24079941177305</v>
      </c>
      <c r="AO172" s="231">
        <v>171.43729304788116</v>
      </c>
      <c r="AP172" s="231">
        <v>175.72463648979644</v>
      </c>
      <c r="AQ172" s="231">
        <v>180.10499320943089</v>
      </c>
      <c r="AR172" s="231">
        <v>184.5805591480769</v>
      </c>
      <c r="AS172" s="231">
        <v>189.15356502363699</v>
      </c>
    </row>
    <row r="173" spans="1:45">
      <c r="A173" s="231" t="s">
        <v>550</v>
      </c>
      <c r="B173" s="231" t="s">
        <v>535</v>
      </c>
      <c r="C173" s="231">
        <v>20.072317721253363</v>
      </c>
      <c r="D173" s="231">
        <v>34.423244632023135</v>
      </c>
      <c r="E173" s="231">
        <v>49.086653229357594</v>
      </c>
      <c r="F173" s="231">
        <v>50.05640425170315</v>
      </c>
      <c r="G173" s="231">
        <v>50.570951899417551</v>
      </c>
      <c r="H173" s="231">
        <v>50.503144968068113</v>
      </c>
      <c r="I173" s="231">
        <v>50.419419919567304</v>
      </c>
      <c r="J173" s="231">
        <v>50.491564161074564</v>
      </c>
      <c r="K173" s="231">
        <v>50.402647268287033</v>
      </c>
      <c r="L173" s="231">
        <v>50.315815413785131</v>
      </c>
      <c r="M173" s="231">
        <v>50.245143297654295</v>
      </c>
      <c r="N173" s="231">
        <v>50.194038785660368</v>
      </c>
      <c r="O173" s="231">
        <v>50.16454382714462</v>
      </c>
      <c r="P173" s="231">
        <v>50.157850709422945</v>
      </c>
      <c r="Q173" s="231">
        <v>50.174618626457843</v>
      </c>
      <c r="R173" s="231">
        <v>50.215171358057042</v>
      </c>
      <c r="S173" s="231">
        <v>50.279622702202886</v>
      </c>
      <c r="T173" s="231">
        <v>50.367957173202399</v>
      </c>
      <c r="U173" s="231">
        <v>50.48008252439589</v>
      </c>
      <c r="V173" s="231">
        <v>50.615864248648641</v>
      </c>
      <c r="W173" s="231">
        <v>50.775148389775438</v>
      </c>
      <c r="X173" s="231">
        <v>50.957776677862711</v>
      </c>
      <c r="Y173" s="231">
        <v>51.163596568251513</v>
      </c>
      <c r="Z173" s="231">
        <v>51.392467864760917</v>
      </c>
      <c r="AA173" s="231">
        <v>51.644267035372053</v>
      </c>
      <c r="AB173" s="231">
        <v>51.918889959398463</v>
      </c>
      <c r="AC173" s="231">
        <v>52.216253604058899</v>
      </c>
      <c r="AD173" s="231">
        <v>52.536296969083075</v>
      </c>
      <c r="AE173" s="231">
        <v>52.878981531619225</v>
      </c>
      <c r="AF173" s="231">
        <v>53.247367664385763</v>
      </c>
      <c r="AG173" s="231">
        <v>53.647582879721782</v>
      </c>
      <c r="AH173" s="231">
        <v>54.057151650082396</v>
      </c>
      <c r="AI173" s="231">
        <v>54.514484845159068</v>
      </c>
      <c r="AJ173" s="231">
        <v>54.964803215183871</v>
      </c>
      <c r="AK173" s="231">
        <v>55.436947548802216</v>
      </c>
      <c r="AL173" s="231">
        <v>55.931053733252064</v>
      </c>
      <c r="AM173" s="231">
        <v>56.447275177110114</v>
      </c>
      <c r="AN173" s="231">
        <v>56.985782469261771</v>
      </c>
      <c r="AO173" s="231">
        <v>57.546763066508241</v>
      </c>
      <c r="AP173" s="231">
        <v>58.130421009230197</v>
      </c>
      <c r="AQ173" s="231">
        <v>58.736976664404445</v>
      </c>
      <c r="AR173" s="231">
        <v>59.36666649519946</v>
      </c>
      <c r="AS173" s="231">
        <v>60.019742856338951</v>
      </c>
    </row>
    <row r="174" spans="1:45">
      <c r="A174" s="231" t="s">
        <v>550</v>
      </c>
      <c r="B174" s="231" t="s">
        <v>536</v>
      </c>
      <c r="C174" s="231">
        <v>524.01013297026816</v>
      </c>
      <c r="D174" s="231">
        <v>558.30494664268463</v>
      </c>
      <c r="E174" s="231">
        <v>615.44644968044179</v>
      </c>
      <c r="F174" s="231">
        <v>696.29720324048606</v>
      </c>
      <c r="G174" s="231">
        <v>747.80627442282821</v>
      </c>
      <c r="H174" s="231">
        <v>790.01358533292375</v>
      </c>
      <c r="I174" s="231">
        <v>831.0054548573155</v>
      </c>
      <c r="J174" s="231">
        <v>873.89662539777078</v>
      </c>
      <c r="K174" s="231">
        <v>913.42101135851158</v>
      </c>
      <c r="L174" s="231">
        <v>952.38312798908282</v>
      </c>
      <c r="M174" s="231">
        <v>991.15109595420267</v>
      </c>
      <c r="N174" s="231">
        <v>1029.8980107106097</v>
      </c>
      <c r="O174" s="231">
        <v>1068.7622206204669</v>
      </c>
      <c r="P174" s="231">
        <v>1107.856883175743</v>
      </c>
      <c r="Q174" s="231">
        <v>1147.2765439935504</v>
      </c>
      <c r="R174" s="231">
        <v>1187.1017579658965</v>
      </c>
      <c r="S174" s="231">
        <v>1227.4023983193504</v>
      </c>
      <c r="T174" s="231">
        <v>1268.2400699579048</v>
      </c>
      <c r="U174" s="231">
        <v>1309.6699004001819</v>
      </c>
      <c r="V174" s="231">
        <v>1351.741890870936</v>
      </c>
      <c r="W174" s="231">
        <v>1394.5019515453848</v>
      </c>
      <c r="X174" s="231">
        <v>1437.9927065222164</v>
      </c>
      <c r="Y174" s="231">
        <v>1482.2541284830579</v>
      </c>
      <c r="Z174" s="231">
        <v>1527.3240456554827</v>
      </c>
      <c r="AA174" s="231">
        <v>1573.2385517859864</v>
      </c>
      <c r="AB174" s="231">
        <v>1620.0323415375774</v>
      </c>
      <c r="AC174" s="231">
        <v>1667.7389878778022</v>
      </c>
      <c r="AD174" s="231">
        <v>1716.3911738462007</v>
      </c>
      <c r="AE174" s="231">
        <v>1766.0208880727801</v>
      </c>
      <c r="AF174" s="231">
        <v>1816.7645529353413</v>
      </c>
      <c r="AG174" s="231">
        <v>1868.8728357531415</v>
      </c>
      <c r="AH174" s="231">
        <v>1921.5951909699124</v>
      </c>
      <c r="AI174" s="231">
        <v>1976.3247336184088</v>
      </c>
      <c r="AJ174" s="231">
        <v>2031.1160149636401</v>
      </c>
      <c r="AK174" s="231">
        <v>2087.0200474354378</v>
      </c>
      <c r="AL174" s="231">
        <v>2144.0669598108989</v>
      </c>
      <c r="AM174" s="231">
        <v>2202.287076251022</v>
      </c>
      <c r="AN174" s="231">
        <v>2261.7109677661774</v>
      </c>
      <c r="AO174" s="231">
        <v>2322.3694995227816</v>
      </c>
      <c r="AP174" s="231">
        <v>2384.293874568556</v>
      </c>
      <c r="AQ174" s="231">
        <v>2447.5156744671212</v>
      </c>
      <c r="AR174" s="231">
        <v>2512.0668972627341</v>
      </c>
      <c r="AS174" s="231">
        <v>2577.9799931368575</v>
      </c>
    </row>
    <row r="175" spans="1:45">
      <c r="A175" s="231" t="s">
        <v>550</v>
      </c>
      <c r="B175" s="231" t="s">
        <v>537</v>
      </c>
      <c r="C175" s="231">
        <v>45.310767684128272</v>
      </c>
      <c r="D175" s="231">
        <v>53.581669119664454</v>
      </c>
      <c r="E175" s="231">
        <v>54.851382657701329</v>
      </c>
      <c r="F175" s="231">
        <v>62.462950254847236</v>
      </c>
      <c r="G175" s="231">
        <v>68.495058078853674</v>
      </c>
      <c r="H175" s="231">
        <v>73.654509514016681</v>
      </c>
      <c r="I175" s="231">
        <v>78.673295125194443</v>
      </c>
      <c r="J175" s="231">
        <v>83.853905552689568</v>
      </c>
      <c r="K175" s="231">
        <v>88.696646717526292</v>
      </c>
      <c r="L175" s="231">
        <v>93.470132578921977</v>
      </c>
      <c r="M175" s="231">
        <v>98.212870437525254</v>
      </c>
      <c r="N175" s="231">
        <v>102.94438799869097</v>
      </c>
      <c r="O175" s="231">
        <v>107.68059479891113</v>
      </c>
      <c r="P175" s="231">
        <v>112.43471504676559</v>
      </c>
      <c r="Q175" s="231">
        <v>117.21794703446206</v>
      </c>
      <c r="R175" s="231">
        <v>122.03993724037689</v>
      </c>
      <c r="S175" s="231">
        <v>126.90912695432112</v>
      </c>
      <c r="T175" s="231">
        <v>131.83300984857371</v>
      </c>
      <c r="U175" s="231">
        <v>136.81832638022954</v>
      </c>
      <c r="V175" s="231">
        <v>141.87121271693803</v>
      </c>
      <c r="W175" s="231">
        <v>146.99731645208828</v>
      </c>
      <c r="X175" s="231">
        <v>152.20188773310298</v>
      </c>
      <c r="Y175" s="231">
        <v>157.48985194751833</v>
      </c>
      <c r="Z175" s="231">
        <v>162.86586840216651</v>
      </c>
      <c r="AA175" s="231">
        <v>168.33437823664769</v>
      </c>
      <c r="AB175" s="231">
        <v>173.89964396802893</v>
      </c>
      <c r="AC175" s="231">
        <v>179.56578245952352</v>
      </c>
      <c r="AD175" s="231">
        <v>185.3367926689597</v>
      </c>
      <c r="AE175" s="231">
        <v>191.21657921312263</v>
      </c>
      <c r="AF175" s="231">
        <v>197.22036675362679</v>
      </c>
      <c r="AG175" s="231">
        <v>203.37590640400344</v>
      </c>
      <c r="AH175" s="231">
        <v>209.60193360478294</v>
      </c>
      <c r="AI175" s="231">
        <v>216.05075023830085</v>
      </c>
      <c r="AJ175" s="231">
        <v>222.51017510081277</v>
      </c>
      <c r="AK175" s="231">
        <v>229.09517074288399</v>
      </c>
      <c r="AL175" s="231">
        <v>235.80933855056941</v>
      </c>
      <c r="AM175" s="231">
        <v>242.65629589892242</v>
      </c>
      <c r="AN175" s="231">
        <v>249.63968255753616</v>
      </c>
      <c r="AO175" s="231">
        <v>256.76316657798134</v>
      </c>
      <c r="AP175" s="231">
        <v>264.0304497335888</v>
      </c>
      <c r="AQ175" s="231">
        <v>271.44527257149849</v>
      </c>
      <c r="AR175" s="231">
        <v>279.01141912849761</v>
      </c>
      <c r="AS175" s="231">
        <v>286.73272135492289</v>
      </c>
    </row>
    <row r="176" spans="1:45">
      <c r="A176" s="231" t="s">
        <v>550</v>
      </c>
      <c r="B176" s="231" t="s">
        <v>538</v>
      </c>
      <c r="C176" s="231">
        <v>58.405659086268884</v>
      </c>
      <c r="D176" s="231">
        <v>62.872051374352274</v>
      </c>
      <c r="E176" s="231">
        <v>74.977674938035022</v>
      </c>
      <c r="F176" s="231">
        <v>83.097115376560566</v>
      </c>
      <c r="G176" s="231">
        <v>91.333315145592678</v>
      </c>
      <c r="H176" s="231">
        <v>98.402857424205393</v>
      </c>
      <c r="I176" s="231">
        <v>105.28052736035157</v>
      </c>
      <c r="J176" s="231">
        <v>112.37219793070747</v>
      </c>
      <c r="K176" s="231">
        <v>119.00901703519979</v>
      </c>
      <c r="L176" s="231">
        <v>125.55088418378098</v>
      </c>
      <c r="M176" s="231">
        <v>132.04984883476129</v>
      </c>
      <c r="N176" s="231">
        <v>138.53248871233004</v>
      </c>
      <c r="O176" s="231">
        <v>145.02049306942595</v>
      </c>
      <c r="P176" s="231">
        <v>151.53191500759988</v>
      </c>
      <c r="Q176" s="231">
        <v>158.08205909086408</v>
      </c>
      <c r="R176" s="231">
        <v>164.68412098558585</v>
      </c>
      <c r="S176" s="231">
        <v>171.34965604790773</v>
      </c>
      <c r="T176" s="231">
        <v>178.08892813487054</v>
      </c>
      <c r="U176" s="231">
        <v>184.91117328092918</v>
      </c>
      <c r="V176" s="231">
        <v>191.82480197319168</v>
      </c>
      <c r="W176" s="231">
        <v>198.83755651476395</v>
      </c>
      <c r="X176" s="231">
        <v>205.95663509033915</v>
      </c>
      <c r="Y176" s="231">
        <v>213.18879082339009</v>
      </c>
      <c r="Z176" s="231">
        <v>220.54041181714308</v>
      </c>
      <c r="AA176" s="231">
        <v>228.01758656412827</v>
      </c>
      <c r="AB176" s="231">
        <v>235.62615797088074</v>
      </c>
      <c r="AC176" s="231">
        <v>243.37176842876829</v>
      </c>
      <c r="AD176" s="231">
        <v>251.2598977711576</v>
      </c>
      <c r="AE176" s="231">
        <v>259.29589552464853</v>
      </c>
      <c r="AF176" s="231">
        <v>267.5004631086577</v>
      </c>
      <c r="AG176" s="231">
        <v>275.91130764724414</v>
      </c>
      <c r="AH176" s="231">
        <v>284.41823188645617</v>
      </c>
      <c r="AI176" s="231">
        <v>293.22794356332122</v>
      </c>
      <c r="AJ176" s="231">
        <v>302.05252730392414</v>
      </c>
      <c r="AK176" s="231">
        <v>311.0480205062056</v>
      </c>
      <c r="AL176" s="231">
        <v>320.21934886433223</v>
      </c>
      <c r="AM176" s="231">
        <v>329.57145911285613</v>
      </c>
      <c r="AN176" s="231">
        <v>339.1093278162399</v>
      </c>
      <c r="AO176" s="231">
        <v>348.83796944740226</v>
      </c>
      <c r="AP176" s="231">
        <v>358.7624438517762</v>
      </c>
      <c r="AQ176" s="231">
        <v>368.88786317903987</v>
      </c>
      <c r="AR176" s="231">
        <v>379.219398353038</v>
      </c>
      <c r="AS176" s="231">
        <v>389.76228514064974</v>
      </c>
    </row>
    <row r="177" spans="1:45">
      <c r="A177" s="231" t="s">
        <v>552</v>
      </c>
      <c r="B177" s="231" t="s">
        <v>514</v>
      </c>
      <c r="C177" s="231">
        <v>27.529607385105813</v>
      </c>
      <c r="D177" s="231">
        <v>47.580842501545874</v>
      </c>
      <c r="E177" s="231">
        <v>57.136936817094906</v>
      </c>
      <c r="F177" s="231">
        <v>50.573717673182379</v>
      </c>
      <c r="G177" s="231">
        <v>50.812566551888892</v>
      </c>
      <c r="H177" s="231">
        <v>50.925424894133648</v>
      </c>
      <c r="I177" s="231">
        <v>51.036807992904848</v>
      </c>
      <c r="J177" s="231">
        <v>51.101226204396973</v>
      </c>
      <c r="K177" s="231">
        <v>51.16483149537013</v>
      </c>
      <c r="L177" s="231">
        <v>51.243708466710579</v>
      </c>
      <c r="M177" s="231">
        <v>51.342742509055647</v>
      </c>
      <c r="N177" s="231">
        <v>51.464542833572125</v>
      </c>
      <c r="O177" s="231">
        <v>51.610483383127978</v>
      </c>
      <c r="P177" s="231">
        <v>51.781254787197511</v>
      </c>
      <c r="Q177" s="231">
        <v>51.977166315936998</v>
      </c>
      <c r="R177" s="231">
        <v>52.198315400430815</v>
      </c>
      <c r="S177" s="231">
        <v>52.444684851367548</v>
      </c>
      <c r="T177" s="231">
        <v>52.716199578386401</v>
      </c>
      <c r="U177" s="231">
        <v>53.012760121152105</v>
      </c>
      <c r="V177" s="231">
        <v>53.334262652425657</v>
      </c>
      <c r="W177" s="231">
        <v>53.679914147679483</v>
      </c>
      <c r="X177" s="231">
        <v>54.050234597359292</v>
      </c>
      <c r="Y177" s="231">
        <v>54.445304540542537</v>
      </c>
      <c r="Z177" s="231">
        <v>54.865082413014456</v>
      </c>
      <c r="AA177" s="231">
        <v>55.309549001561649</v>
      </c>
      <c r="AB177" s="231">
        <v>55.778708229649972</v>
      </c>
      <c r="AC177" s="231">
        <v>56.272587466351162</v>
      </c>
      <c r="AD177" s="231">
        <v>56.791237536224124</v>
      </c>
      <c r="AE177" s="231">
        <v>57.334732543466203</v>
      </c>
      <c r="AF177" s="231">
        <v>57.903169583311843</v>
      </c>
      <c r="AG177" s="231">
        <v>58.496668388171905</v>
      </c>
      <c r="AH177" s="231">
        <v>59.115370939732252</v>
      </c>
      <c r="AI177" s="231">
        <v>59.759441067722456</v>
      </c>
      <c r="AJ177" s="231">
        <v>60.429064049219235</v>
      </c>
      <c r="AK177" s="231">
        <v>61.124446217831242</v>
      </c>
      <c r="AL177" s="231">
        <v>61.845814589090082</v>
      </c>
      <c r="AM177" s="231">
        <v>62.606536127207775</v>
      </c>
      <c r="AN177" s="231">
        <v>63.38002731122539</v>
      </c>
      <c r="AO177" s="231">
        <v>64.180135384354074</v>
      </c>
      <c r="AP177" s="231">
        <v>65.007288688959889</v>
      </c>
      <c r="AQ177" s="231">
        <v>65.861540317798685</v>
      </c>
      <c r="AR177" s="231">
        <v>66.743649613899464</v>
      </c>
      <c r="AS177" s="231">
        <v>67.653244303036189</v>
      </c>
    </row>
    <row r="178" spans="1:45">
      <c r="A178" s="231" t="s">
        <v>552</v>
      </c>
      <c r="B178" s="231" t="s">
        <v>515</v>
      </c>
      <c r="C178" s="231">
        <v>66.996294741249557</v>
      </c>
      <c r="D178" s="231">
        <v>72.280421944524292</v>
      </c>
      <c r="E178" s="231">
        <v>76.480531416585578</v>
      </c>
      <c r="F178" s="231">
        <v>81.260994931190609</v>
      </c>
      <c r="G178" s="231">
        <v>77.58902744676729</v>
      </c>
      <c r="H178" s="231">
        <v>75.27481963253058</v>
      </c>
      <c r="I178" s="231">
        <v>70.00517998939597</v>
      </c>
      <c r="J178" s="231">
        <v>68.460916756558404</v>
      </c>
      <c r="K178" s="231">
        <v>67.881739971425702</v>
      </c>
      <c r="L178" s="231">
        <v>67.530590449723562</v>
      </c>
      <c r="M178" s="231">
        <v>67.339003031562612</v>
      </c>
      <c r="N178" s="231">
        <v>67.261536438204502</v>
      </c>
      <c r="O178" s="231">
        <v>67.267189443946691</v>
      </c>
      <c r="P178" s="231">
        <v>67.334312127423459</v>
      </c>
      <c r="Q178" s="231">
        <v>67.44747879523284</v>
      </c>
      <c r="R178" s="231">
        <v>67.595505801400179</v>
      </c>
      <c r="S178" s="231">
        <v>67.770160787183073</v>
      </c>
      <c r="T178" s="231">
        <v>67.96530216369699</v>
      </c>
      <c r="U178" s="231">
        <v>68.176293451519811</v>
      </c>
      <c r="V178" s="231">
        <v>68.399597333951917</v>
      </c>
      <c r="W178" s="231">
        <v>68.631598758937315</v>
      </c>
      <c r="X178" s="231">
        <v>68.871088651586845</v>
      </c>
      <c r="Y178" s="231">
        <v>69.116591230742316</v>
      </c>
      <c r="Z178" s="231">
        <v>69.366774155717508</v>
      </c>
      <c r="AA178" s="231">
        <v>69.620581250705541</v>
      </c>
      <c r="AB178" s="231">
        <v>69.877171389496084</v>
      </c>
      <c r="AC178" s="231">
        <v>70.135872250782711</v>
      </c>
      <c r="AD178" s="231">
        <v>70.396145011508395</v>
      </c>
      <c r="AE178" s="231">
        <v>70.657557162738328</v>
      </c>
      <c r="AF178" s="231">
        <v>70.919761411163179</v>
      </c>
      <c r="AG178" s="231">
        <v>71.182479178393564</v>
      </c>
      <c r="AH178" s="231">
        <v>71.445487601518579</v>
      </c>
      <c r="AI178" s="231">
        <v>71.708609220024812</v>
      </c>
      <c r="AJ178" s="231">
        <v>71.971703738728365</v>
      </c>
      <c r="AK178" s="231">
        <v>72.234661406201198</v>
      </c>
      <c r="AL178" s="231">
        <v>72.497397658791812</v>
      </c>
      <c r="AM178" s="231">
        <v>70.923992025249845</v>
      </c>
      <c r="AN178" s="231">
        <v>71.271839912187119</v>
      </c>
      <c r="AO178" s="231">
        <v>71.645254227762635</v>
      </c>
      <c r="AP178" s="231">
        <v>72.044374721467918</v>
      </c>
      <c r="AQ178" s="231">
        <v>72.468931436866157</v>
      </c>
      <c r="AR178" s="231">
        <v>72.919440643496003</v>
      </c>
      <c r="AS178" s="231">
        <v>73.395183707573381</v>
      </c>
    </row>
    <row r="179" spans="1:45">
      <c r="A179" s="231" t="s">
        <v>552</v>
      </c>
      <c r="B179" s="231" t="s">
        <v>516</v>
      </c>
      <c r="C179" s="231">
        <v>25.076449078028276</v>
      </c>
      <c r="D179" s="231">
        <v>49.693336180080301</v>
      </c>
      <c r="E179" s="231">
        <v>49.814109585825207</v>
      </c>
      <c r="F179" s="231">
        <v>52.927771703187695</v>
      </c>
      <c r="G179" s="231">
        <v>50.536106958230349</v>
      </c>
      <c r="H179" s="231">
        <v>49.028792619175434</v>
      </c>
      <c r="I179" s="231">
        <v>48.106690131996537</v>
      </c>
      <c r="J179" s="231">
        <v>47.482030856125228</v>
      </c>
      <c r="K179" s="231">
        <v>47.080334657977438</v>
      </c>
      <c r="L179" s="231">
        <v>46.836789972710314</v>
      </c>
      <c r="M179" s="231">
        <v>46.703911826583351</v>
      </c>
      <c r="N179" s="231">
        <v>46.650183782168931</v>
      </c>
      <c r="O179" s="231">
        <v>46.654104503739674</v>
      </c>
      <c r="P179" s="231">
        <v>46.700658384099221</v>
      </c>
      <c r="Q179" s="231">
        <v>46.779146716820755</v>
      </c>
      <c r="R179" s="231">
        <v>46.881812927081576</v>
      </c>
      <c r="S179" s="231">
        <v>47.002947346791572</v>
      </c>
      <c r="T179" s="231">
        <v>47.138290390675834</v>
      </c>
      <c r="U179" s="231">
        <v>47.284626363277567</v>
      </c>
      <c r="V179" s="231">
        <v>47.439501908891955</v>
      </c>
      <c r="W179" s="231">
        <v>47.600409757365469</v>
      </c>
      <c r="X179" s="231">
        <v>47.766511337818322</v>
      </c>
      <c r="Y179" s="231">
        <v>47.936783101489986</v>
      </c>
      <c r="Z179" s="231">
        <v>48.110300984774973</v>
      </c>
      <c r="AA179" s="231">
        <v>48.286332462100617</v>
      </c>
      <c r="AB179" s="231">
        <v>48.464294158563924</v>
      </c>
      <c r="AC179" s="231">
        <v>48.643719776275077</v>
      </c>
      <c r="AD179" s="231">
        <v>48.824235606931154</v>
      </c>
      <c r="AE179" s="231">
        <v>49.00554167788259</v>
      </c>
      <c r="AF179" s="231">
        <v>49.187397118974438</v>
      </c>
      <c r="AG179" s="231">
        <v>49.369608718250028</v>
      </c>
      <c r="AH179" s="231">
        <v>49.552021906005756</v>
      </c>
      <c r="AI179" s="231">
        <v>49.734513602008775</v>
      </c>
      <c r="AJ179" s="231">
        <v>49.91698650256285</v>
      </c>
      <c r="AK179" s="231">
        <v>50.099364488022751</v>
      </c>
      <c r="AL179" s="231">
        <v>50.281588908079684</v>
      </c>
      <c r="AM179" s="231">
        <v>50.474192765900391</v>
      </c>
      <c r="AN179" s="231">
        <v>50.654393541579729</v>
      </c>
      <c r="AO179" s="231">
        <v>50.834352321301424</v>
      </c>
      <c r="AP179" s="231">
        <v>51.014153369587483</v>
      </c>
      <c r="AQ179" s="231">
        <v>51.19356877567175</v>
      </c>
      <c r="AR179" s="231">
        <v>51.372933418918436</v>
      </c>
      <c r="AS179" s="231">
        <v>51.551668075928816</v>
      </c>
    </row>
    <row r="180" spans="1:45">
      <c r="A180" s="231" t="s">
        <v>552</v>
      </c>
      <c r="B180" s="231" t="s">
        <v>517</v>
      </c>
      <c r="C180" s="231">
        <v>46.244564785489267</v>
      </c>
      <c r="D180" s="231">
        <v>45.71455888948109</v>
      </c>
      <c r="E180" s="231">
        <v>27.483954995596029</v>
      </c>
      <c r="F180" s="231">
        <v>29.201856815313267</v>
      </c>
      <c r="G180" s="231">
        <v>27.882302842322733</v>
      </c>
      <c r="H180" s="231">
        <v>27.050671808399962</v>
      </c>
      <c r="I180" s="231">
        <v>26.541919901165969</v>
      </c>
      <c r="J180" s="231">
        <v>26.197276434317491</v>
      </c>
      <c r="K180" s="231">
        <v>25.975648459360425</v>
      </c>
      <c r="L180" s="231">
        <v>25.841277470398637</v>
      </c>
      <c r="M180" s="231">
        <v>25.767964567319247</v>
      </c>
      <c r="N180" s="231">
        <v>25.738321175778882</v>
      </c>
      <c r="O180" s="231">
        <v>25.740484356775116</v>
      </c>
      <c r="P180" s="231">
        <v>25.766169544431996</v>
      </c>
      <c r="Q180" s="231">
        <v>25.809473937948887</v>
      </c>
      <c r="R180" s="231">
        <v>25.866117999758629</v>
      </c>
      <c r="S180" s="231">
        <v>25.932951532815984</v>
      </c>
      <c r="T180" s="231">
        <v>26.007624394742255</v>
      </c>
      <c r="U180" s="231">
        <v>26.088362388829918</v>
      </c>
      <c r="V180" s="231">
        <v>26.173811924332519</v>
      </c>
      <c r="W180" s="231">
        <v>26.262589664267121</v>
      </c>
      <c r="X180" s="231">
        <v>26.354232943647595</v>
      </c>
      <c r="Y180" s="231">
        <v>26.448177039581104</v>
      </c>
      <c r="Z180" s="231">
        <v>26.54391211815194</v>
      </c>
      <c r="AA180" s="231">
        <v>26.64103402278603</v>
      </c>
      <c r="AB180" s="231">
        <v>26.739220887857066</v>
      </c>
      <c r="AC180" s="231">
        <v>26.838215442677612</v>
      </c>
      <c r="AD180" s="231">
        <v>26.937811501043289</v>
      </c>
      <c r="AE180" s="231">
        <v>27.037843558945927</v>
      </c>
      <c r="AF180" s="231">
        <v>27.13817872101605</v>
      </c>
      <c r="AG180" s="231">
        <v>27.238710386357525</v>
      </c>
      <c r="AH180" s="231">
        <v>27.339353274177167</v>
      </c>
      <c r="AI180" s="231">
        <v>27.440039477377802</v>
      </c>
      <c r="AJ180" s="231">
        <v>27.540715310559236</v>
      </c>
      <c r="AK180" s="231">
        <v>27.641338776204677</v>
      </c>
      <c r="AL180" s="231">
        <v>27.741877515160038</v>
      </c>
      <c r="AM180" s="231">
        <v>27.84814290471202</v>
      </c>
      <c r="AN180" s="231">
        <v>27.947565137692202</v>
      </c>
      <c r="AO180" s="231">
        <v>28.04685385416343</v>
      </c>
      <c r="AP180" s="231">
        <v>28.146055545418005</v>
      </c>
      <c r="AQ180" s="231">
        <v>28.245044466174299</v>
      </c>
      <c r="AR180" s="231">
        <v>28.344005379533591</v>
      </c>
      <c r="AS180" s="231">
        <v>28.442618710380412</v>
      </c>
    </row>
    <row r="181" spans="1:45">
      <c r="A181" s="231" t="s">
        <v>552</v>
      </c>
      <c r="B181" s="231" t="s">
        <v>518</v>
      </c>
      <c r="C181" s="231">
        <v>318.12864604057148</v>
      </c>
      <c r="D181" s="231">
        <v>294.00492297216613</v>
      </c>
      <c r="E181" s="231">
        <v>367.4276698805067</v>
      </c>
      <c r="F181" s="231">
        <v>390.39396649987356</v>
      </c>
      <c r="G181" s="231">
        <v>372.75310507162692</v>
      </c>
      <c r="H181" s="231">
        <v>361.63519089066114</v>
      </c>
      <c r="I181" s="231">
        <v>354.83378520315358</v>
      </c>
      <c r="J181" s="231">
        <v>350.22631346249739</v>
      </c>
      <c r="K181" s="231">
        <v>347.26341200119532</v>
      </c>
      <c r="L181" s="231">
        <v>345.46703228140319</v>
      </c>
      <c r="M181" s="231">
        <v>344.48692628301421</v>
      </c>
      <c r="N181" s="231">
        <v>344.0906295243135</v>
      </c>
      <c r="O181" s="231">
        <v>344.11954867197994</v>
      </c>
      <c r="P181" s="231">
        <v>344.4629289697836</v>
      </c>
      <c r="Q181" s="231">
        <v>345.04185701736805</v>
      </c>
      <c r="R181" s="231">
        <v>345.79912050607106</v>
      </c>
      <c r="S181" s="231">
        <v>346.69260506188124</v>
      </c>
      <c r="T181" s="231">
        <v>347.69089208662979</v>
      </c>
      <c r="U181" s="231">
        <v>348.77026268824847</v>
      </c>
      <c r="V181" s="231">
        <v>349.91262097427835</v>
      </c>
      <c r="W181" s="231">
        <v>351.09947338058805</v>
      </c>
      <c r="X181" s="231">
        <v>352.32463462860966</v>
      </c>
      <c r="Y181" s="231">
        <v>353.58055504739258</v>
      </c>
      <c r="Z181" s="231">
        <v>354.86041876608766</v>
      </c>
      <c r="AA181" s="231">
        <v>356.158822693753</v>
      </c>
      <c r="AB181" s="231">
        <v>357.47146387118556</v>
      </c>
      <c r="AC181" s="231">
        <v>358.7949028964058</v>
      </c>
      <c r="AD181" s="231">
        <v>360.12638330599202</v>
      </c>
      <c r="AE181" s="231">
        <v>361.46369250892184</v>
      </c>
      <c r="AF181" s="231">
        <v>362.80505385274643</v>
      </c>
      <c r="AG181" s="231">
        <v>364.14904221073726</v>
      </c>
      <c r="AH181" s="231">
        <v>365.4945174804916</v>
      </c>
      <c r="AI181" s="231">
        <v>366.84057182518302</v>
      </c>
      <c r="AJ181" s="231">
        <v>368.1864875350966</v>
      </c>
      <c r="AK181" s="231">
        <v>369.53170315356681</v>
      </c>
      <c r="AL181" s="231">
        <v>370.87578607733133</v>
      </c>
      <c r="AM181" s="231">
        <v>372.29642748350028</v>
      </c>
      <c r="AN181" s="231">
        <v>373.62558405518291</v>
      </c>
      <c r="AO181" s="231">
        <v>374.95295567052329</v>
      </c>
      <c r="AP181" s="231">
        <v>376.27916386260176</v>
      </c>
      <c r="AQ181" s="231">
        <v>377.60252756710872</v>
      </c>
      <c r="AR181" s="231">
        <v>378.92551684615086</v>
      </c>
      <c r="AS181" s="231">
        <v>380.24385936192078</v>
      </c>
    </row>
    <row r="182" spans="1:45">
      <c r="A182" s="231" t="s">
        <v>552</v>
      </c>
      <c r="B182" s="231" t="s">
        <v>519</v>
      </c>
      <c r="C182" s="231">
        <v>6.4319999578072409</v>
      </c>
      <c r="D182" s="231">
        <v>3.2680040505650094</v>
      </c>
      <c r="E182" s="231">
        <v>4.5113812837299756</v>
      </c>
      <c r="F182" s="231">
        <v>4.7933679962682501</v>
      </c>
      <c r="G182" s="231">
        <v>4.5767684894805658</v>
      </c>
      <c r="H182" s="231">
        <v>4.4402595815737751</v>
      </c>
      <c r="I182" s="231">
        <v>4.356749990878944</v>
      </c>
      <c r="J182" s="231">
        <v>4.3001781442815687</v>
      </c>
      <c r="K182" s="231">
        <v>4.2637987986476347</v>
      </c>
      <c r="L182" s="231">
        <v>4.2417423382591766</v>
      </c>
      <c r="M182" s="231">
        <v>4.229708318451574</v>
      </c>
      <c r="N182" s="231">
        <v>4.2248424742962154</v>
      </c>
      <c r="O182" s="231">
        <v>4.2251975518045759</v>
      </c>
      <c r="P182" s="231">
        <v>4.2294136726242657</v>
      </c>
      <c r="Q182" s="231">
        <v>4.2365219156135536</v>
      </c>
      <c r="R182" s="231">
        <v>4.2458198117978494</v>
      </c>
      <c r="S182" s="231">
        <v>4.2567902689321606</v>
      </c>
      <c r="T182" s="231">
        <v>4.2690475205449907</v>
      </c>
      <c r="U182" s="231">
        <v>4.2823003393431351</v>
      </c>
      <c r="V182" s="231">
        <v>4.2963265388195788</v>
      </c>
      <c r="W182" s="231">
        <v>4.31089904974157</v>
      </c>
      <c r="X182" s="231">
        <v>4.325941927502174</v>
      </c>
      <c r="Y182" s="231">
        <v>4.3413624750972808</v>
      </c>
      <c r="Z182" s="231">
        <v>4.3570770053288328</v>
      </c>
      <c r="AA182" s="231">
        <v>4.3730191775117166</v>
      </c>
      <c r="AB182" s="231">
        <v>4.3891361586907571</v>
      </c>
      <c r="AC182" s="231">
        <v>4.4053857189116252</v>
      </c>
      <c r="AD182" s="231">
        <v>4.421734013533567</v>
      </c>
      <c r="AE182" s="231">
        <v>4.4381538757356154</v>
      </c>
      <c r="AF182" s="231">
        <v>4.4546234912744156</v>
      </c>
      <c r="AG182" s="231">
        <v>4.4711253620392455</v>
      </c>
      <c r="AH182" s="231">
        <v>4.4876454895290054</v>
      </c>
      <c r="AI182" s="231">
        <v>4.5041727270653045</v>
      </c>
      <c r="AJ182" s="231">
        <v>4.5206982624044292</v>
      </c>
      <c r="AK182" s="231">
        <v>4.5372152018219776</v>
      </c>
      <c r="AL182" s="231">
        <v>4.5537182336922353</v>
      </c>
      <c r="AM182" s="231">
        <v>4.5711612723527875</v>
      </c>
      <c r="AN182" s="231">
        <v>4.5874810342329582</v>
      </c>
      <c r="AO182" s="231">
        <v>4.6037788799122152</v>
      </c>
      <c r="AP182" s="231">
        <v>4.620062440750238</v>
      </c>
      <c r="AQ182" s="231">
        <v>4.636311076161995</v>
      </c>
      <c r="AR182" s="231">
        <v>4.6525551142715562</v>
      </c>
      <c r="AS182" s="231">
        <v>4.6687420981019363</v>
      </c>
    </row>
    <row r="183" spans="1:45">
      <c r="A183" s="231" t="s">
        <v>552</v>
      </c>
      <c r="B183" s="231" t="s">
        <v>520</v>
      </c>
      <c r="C183" s="231">
        <v>49.252328320273058</v>
      </c>
      <c r="D183" s="231">
        <v>14.399019663784363</v>
      </c>
      <c r="E183" s="231">
        <v>16.982700090505059</v>
      </c>
      <c r="F183" s="231">
        <v>18.04421439562838</v>
      </c>
      <c r="G183" s="231">
        <v>17.228844505082296</v>
      </c>
      <c r="H183" s="231">
        <v>16.714968665985261</v>
      </c>
      <c r="I183" s="231">
        <v>16.400604119019157</v>
      </c>
      <c r="J183" s="231">
        <v>16.187644352618086</v>
      </c>
      <c r="K183" s="231">
        <v>16.050697489222156</v>
      </c>
      <c r="L183" s="231">
        <v>15.96766787406057</v>
      </c>
      <c r="M183" s="231">
        <v>15.922366859488214</v>
      </c>
      <c r="N183" s="231">
        <v>15.904049814933449</v>
      </c>
      <c r="O183" s="231">
        <v>15.905386473143901</v>
      </c>
      <c r="P183" s="231">
        <v>15.921257691053222</v>
      </c>
      <c r="Q183" s="231">
        <v>15.948016049805316</v>
      </c>
      <c r="R183" s="231">
        <v>15.983017166412333</v>
      </c>
      <c r="S183" s="231">
        <v>16.02431449236429</v>
      </c>
      <c r="T183" s="231">
        <v>16.070455843534333</v>
      </c>
      <c r="U183" s="231">
        <v>16.120344920259988</v>
      </c>
      <c r="V183" s="231">
        <v>16.173145320877229</v>
      </c>
      <c r="W183" s="231">
        <v>16.228002263128218</v>
      </c>
      <c r="X183" s="231">
        <v>16.284629860185422</v>
      </c>
      <c r="Y183" s="231">
        <v>16.342679162287979</v>
      </c>
      <c r="Z183" s="231">
        <v>16.401835136301546</v>
      </c>
      <c r="AA183" s="231">
        <v>16.461848048521915</v>
      </c>
      <c r="AB183" s="231">
        <v>16.522519013912287</v>
      </c>
      <c r="AC183" s="231">
        <v>16.583689061504771</v>
      </c>
      <c r="AD183" s="231">
        <v>16.645230786110702</v>
      </c>
      <c r="AE183" s="231">
        <v>16.707041920609676</v>
      </c>
      <c r="AF183" s="231">
        <v>16.769040347191371</v>
      </c>
      <c r="AG183" s="231">
        <v>16.831160195749082</v>
      </c>
      <c r="AH183" s="231">
        <v>16.8933487701503</v>
      </c>
      <c r="AI183" s="231">
        <v>16.955564109699576</v>
      </c>
      <c r="AJ183" s="231">
        <v>17.017773041476531</v>
      </c>
      <c r="AK183" s="231">
        <v>17.079949614658872</v>
      </c>
      <c r="AL183" s="231">
        <v>17.142073834096362</v>
      </c>
      <c r="AM183" s="231">
        <v>17.207736626844024</v>
      </c>
      <c r="AN183" s="231">
        <v>17.269170942440208</v>
      </c>
      <c r="AO183" s="231">
        <v>17.330522756415753</v>
      </c>
      <c r="AP183" s="231">
        <v>17.391820796356413</v>
      </c>
      <c r="AQ183" s="231">
        <v>17.452987362585922</v>
      </c>
      <c r="AR183" s="231">
        <v>17.514136622673586</v>
      </c>
      <c r="AS183" s="231">
        <v>17.575071106919598</v>
      </c>
    </row>
    <row r="184" spans="1:45">
      <c r="A184" s="231" t="s">
        <v>552</v>
      </c>
      <c r="B184" s="231" t="s">
        <v>521</v>
      </c>
      <c r="C184" s="231">
        <v>19.130662795903064</v>
      </c>
      <c r="D184" s="231">
        <v>15.927139427074605</v>
      </c>
      <c r="E184" s="231">
        <v>16.908078551852167</v>
      </c>
      <c r="F184" s="231">
        <v>17.964928590967833</v>
      </c>
      <c r="G184" s="231">
        <v>17.153141414329401</v>
      </c>
      <c r="H184" s="231">
        <v>16.641523532187719</v>
      </c>
      <c r="I184" s="231">
        <v>16.328540294793559</v>
      </c>
      <c r="J184" s="231">
        <v>16.116516268019012</v>
      </c>
      <c r="K184" s="231">
        <v>15.980171145548011</v>
      </c>
      <c r="L184" s="231">
        <v>15.897506360337147</v>
      </c>
      <c r="M184" s="231">
        <v>15.85240439723434</v>
      </c>
      <c r="N184" s="231">
        <v>15.834167837292798</v>
      </c>
      <c r="O184" s="231">
        <v>15.83549862226214</v>
      </c>
      <c r="P184" s="231">
        <v>15.851300102456355</v>
      </c>
      <c r="Q184" s="231">
        <v>15.877940885682102</v>
      </c>
      <c r="R184" s="231">
        <v>15.912788208301009</v>
      </c>
      <c r="S184" s="231">
        <v>15.953904074886175</v>
      </c>
      <c r="T184" s="231">
        <v>15.999842682169705</v>
      </c>
      <c r="U184" s="231">
        <v>16.049512547601083</v>
      </c>
      <c r="V184" s="231">
        <v>16.102080944643237</v>
      </c>
      <c r="W184" s="231">
        <v>16.156696846929158</v>
      </c>
      <c r="X184" s="231">
        <v>16.213075623810532</v>
      </c>
      <c r="Y184" s="231">
        <v>16.270869858802588</v>
      </c>
      <c r="Z184" s="231">
        <v>16.329765903018306</v>
      </c>
      <c r="AA184" s="231">
        <v>16.389515120076833</v>
      </c>
      <c r="AB184" s="231">
        <v>16.449919498836994</v>
      </c>
      <c r="AC184" s="231">
        <v>16.510820766845168</v>
      </c>
      <c r="AD184" s="231">
        <v>16.572092078727739</v>
      </c>
      <c r="AE184" s="231">
        <v>16.633631616723356</v>
      </c>
      <c r="AF184" s="231">
        <v>16.69535762384519</v>
      </c>
      <c r="AG184" s="231">
        <v>16.757204519418067</v>
      </c>
      <c r="AH184" s="231">
        <v>16.819119838854895</v>
      </c>
      <c r="AI184" s="231">
        <v>16.881061805834424</v>
      </c>
      <c r="AJ184" s="231">
        <v>16.942997393197217</v>
      </c>
      <c r="AK184" s="231">
        <v>17.004900764148207</v>
      </c>
      <c r="AL184" s="231">
        <v>17.066752011395334</v>
      </c>
      <c r="AM184" s="231">
        <v>17.132126283554339</v>
      </c>
      <c r="AN184" s="231">
        <v>17.193290658379539</v>
      </c>
      <c r="AO184" s="231">
        <v>17.254372894094054</v>
      </c>
      <c r="AP184" s="231">
        <v>17.31540159205538</v>
      </c>
      <c r="AQ184" s="231">
        <v>17.376299393997595</v>
      </c>
      <c r="AR184" s="231">
        <v>17.437179965840695</v>
      </c>
      <c r="AS184" s="231">
        <v>17.49784670556156</v>
      </c>
    </row>
    <row r="185" spans="1:45">
      <c r="A185" s="231" t="s">
        <v>552</v>
      </c>
      <c r="B185" s="231" t="s">
        <v>522</v>
      </c>
      <c r="C185" s="231">
        <v>20.590689279432912</v>
      </c>
      <c r="D185" s="231">
        <v>16.252971281073119</v>
      </c>
      <c r="E185" s="231">
        <v>20.540397273579252</v>
      </c>
      <c r="F185" s="231">
        <v>21.824287669253785</v>
      </c>
      <c r="G185" s="231">
        <v>20.838106356065833</v>
      </c>
      <c r="H185" s="231">
        <v>20.216578929443706</v>
      </c>
      <c r="I185" s="231">
        <v>19.836358313817172</v>
      </c>
      <c r="J185" s="231">
        <v>19.578785714533495</v>
      </c>
      <c r="K185" s="231">
        <v>19.41314992254917</v>
      </c>
      <c r="L185" s="231">
        <v>19.312726475641288</v>
      </c>
      <c r="M185" s="231">
        <v>19.257935374623571</v>
      </c>
      <c r="N185" s="231">
        <v>19.235781101744255</v>
      </c>
      <c r="O185" s="231">
        <v>19.237397775801696</v>
      </c>
      <c r="P185" s="231">
        <v>19.256593847058664</v>
      </c>
      <c r="Q185" s="231">
        <v>19.28895780074258</v>
      </c>
      <c r="R185" s="231">
        <v>19.331291283421756</v>
      </c>
      <c r="S185" s="231">
        <v>19.381239965131318</v>
      </c>
      <c r="T185" s="231">
        <v>19.437047444432114</v>
      </c>
      <c r="U185" s="231">
        <v>19.497387758404329</v>
      </c>
      <c r="V185" s="231">
        <v>19.561249288025792</v>
      </c>
      <c r="W185" s="231">
        <v>19.627598183139305</v>
      </c>
      <c r="X185" s="231">
        <v>19.696088666631589</v>
      </c>
      <c r="Y185" s="231">
        <v>19.766298687434297</v>
      </c>
      <c r="Z185" s="231">
        <v>19.837847216282398</v>
      </c>
      <c r="AA185" s="231">
        <v>19.910432202885328</v>
      </c>
      <c r="AB185" s="231">
        <v>19.983813097881324</v>
      </c>
      <c r="AC185" s="231">
        <v>20.057797627555484</v>
      </c>
      <c r="AD185" s="231">
        <v>20.132231696671134</v>
      </c>
      <c r="AE185" s="231">
        <v>20.206991614220961</v>
      </c>
      <c r="AF185" s="231">
        <v>20.281978059576424</v>
      </c>
      <c r="AG185" s="231">
        <v>20.357111363535747</v>
      </c>
      <c r="AH185" s="231">
        <v>20.432327790680493</v>
      </c>
      <c r="AI185" s="231">
        <v>20.507576589990514</v>
      </c>
      <c r="AJ185" s="231">
        <v>20.582817639167267</v>
      </c>
      <c r="AK185" s="231">
        <v>20.65801955096391</v>
      </c>
      <c r="AL185" s="231">
        <v>20.733158141456393</v>
      </c>
      <c r="AM185" s="231">
        <v>20.812576599177596</v>
      </c>
      <c r="AN185" s="231">
        <v>20.886880758224816</v>
      </c>
      <c r="AO185" s="231">
        <v>20.961085132428948</v>
      </c>
      <c r="AP185" s="231">
        <v>21.035224467503046</v>
      </c>
      <c r="AQ185" s="231">
        <v>21.109204786505281</v>
      </c>
      <c r="AR185" s="231">
        <v>21.183164173910836</v>
      </c>
      <c r="AS185" s="231">
        <v>21.256863792193176</v>
      </c>
    </row>
    <row r="186" spans="1:45">
      <c r="A186" s="231" t="s">
        <v>552</v>
      </c>
      <c r="B186" s="231" t="s">
        <v>523</v>
      </c>
      <c r="C186" s="231">
        <v>25.983195410463743</v>
      </c>
      <c r="D186" s="231">
        <v>45.443472508809698</v>
      </c>
      <c r="E186" s="231">
        <v>23.350424049701466</v>
      </c>
      <c r="F186" s="231">
        <v>24.809956928887853</v>
      </c>
      <c r="G186" s="231">
        <v>23.688861190274739</v>
      </c>
      <c r="H186" s="231">
        <v>22.98230577282845</v>
      </c>
      <c r="I186" s="231">
        <v>22.550069117954298</v>
      </c>
      <c r="J186" s="231">
        <v>22.257259327727212</v>
      </c>
      <c r="K186" s="231">
        <v>22.068963749548839</v>
      </c>
      <c r="L186" s="231">
        <v>21.954801884099041</v>
      </c>
      <c r="M186" s="231">
        <v>21.892515092569486</v>
      </c>
      <c r="N186" s="231">
        <v>21.867330006840387</v>
      </c>
      <c r="O186" s="231">
        <v>21.869167849813362</v>
      </c>
      <c r="P186" s="231">
        <v>21.890990037474506</v>
      </c>
      <c r="Q186" s="231">
        <v>21.927781538260927</v>
      </c>
      <c r="R186" s="231">
        <v>21.975906448353633</v>
      </c>
      <c r="S186" s="231">
        <v>22.03268835393742</v>
      </c>
      <c r="T186" s="231">
        <v>22.096130569268606</v>
      </c>
      <c r="U186" s="231">
        <v>22.164725733216855</v>
      </c>
      <c r="V186" s="231">
        <v>22.237323832331612</v>
      </c>
      <c r="W186" s="231">
        <v>22.312749580699315</v>
      </c>
      <c r="X186" s="231">
        <v>22.390609897206975</v>
      </c>
      <c r="Y186" s="231">
        <v>22.470424992136532</v>
      </c>
      <c r="Z186" s="231">
        <v>22.551761709556526</v>
      </c>
      <c r="AA186" s="231">
        <v>22.634276677219802</v>
      </c>
      <c r="AB186" s="231">
        <v>22.717696437435787</v>
      </c>
      <c r="AC186" s="231">
        <v>22.8018024125053</v>
      </c>
      <c r="AD186" s="231">
        <v>22.886419426209841</v>
      </c>
      <c r="AE186" s="231">
        <v>22.971406866007541</v>
      </c>
      <c r="AF186" s="231">
        <v>23.056651823722262</v>
      </c>
      <c r="AG186" s="231">
        <v>23.142063731015892</v>
      </c>
      <c r="AH186" s="231">
        <v>23.227570133153126</v>
      </c>
      <c r="AI186" s="231">
        <v>23.313113336126133</v>
      </c>
      <c r="AJ186" s="231">
        <v>23.398647728709737</v>
      </c>
      <c r="AK186" s="231">
        <v>23.484137629728284</v>
      </c>
      <c r="AL186" s="231">
        <v>23.569555546778655</v>
      </c>
      <c r="AM186" s="231">
        <v>23.659838837820391</v>
      </c>
      <c r="AN186" s="231">
        <v>23.744308169123965</v>
      </c>
      <c r="AO186" s="231">
        <v>23.828664064530038</v>
      </c>
      <c r="AP186" s="231">
        <v>23.912946023135092</v>
      </c>
      <c r="AQ186" s="231">
        <v>23.997047211492159</v>
      </c>
      <c r="AR186" s="231">
        <v>24.081124604707785</v>
      </c>
      <c r="AS186" s="231">
        <v>24.164906691114041</v>
      </c>
    </row>
    <row r="187" spans="1:45">
      <c r="A187" s="231" t="s">
        <v>552</v>
      </c>
      <c r="B187" s="231" t="s">
        <v>524</v>
      </c>
      <c r="C187" s="231">
        <v>522.90046359674704</v>
      </c>
      <c r="D187" s="231">
        <v>452.20468427922253</v>
      </c>
      <c r="E187" s="231">
        <v>548.46885016954002</v>
      </c>
      <c r="F187" s="231">
        <v>583.30598380472293</v>
      </c>
      <c r="G187" s="231">
        <v>586.35527874553145</v>
      </c>
      <c r="H187" s="231">
        <v>587.93551745818525</v>
      </c>
      <c r="I187" s="231">
        <v>589.48671612562862</v>
      </c>
      <c r="J187" s="231">
        <v>590.48582309459175</v>
      </c>
      <c r="K187" s="231">
        <v>591.46758198076304</v>
      </c>
      <c r="L187" s="231">
        <v>592.61940568815214</v>
      </c>
      <c r="M187" s="231">
        <v>593.99906979817445</v>
      </c>
      <c r="N187" s="231">
        <v>595.63782652212774</v>
      </c>
      <c r="O187" s="231">
        <v>597.55247532712929</v>
      </c>
      <c r="P187" s="231">
        <v>599.75177744579946</v>
      </c>
      <c r="Q187" s="231">
        <v>602.23997430251131</v>
      </c>
      <c r="R187" s="231">
        <v>605.01876923748546</v>
      </c>
      <c r="S187" s="231">
        <v>608.08846863893598</v>
      </c>
      <c r="T187" s="231">
        <v>611.44865113217179</v>
      </c>
      <c r="U187" s="231">
        <v>615.09856580384269</v>
      </c>
      <c r="V187" s="231">
        <v>619.03737181591578</v>
      </c>
      <c r="W187" s="231">
        <v>623.25619317985456</v>
      </c>
      <c r="X187" s="231">
        <v>627.76136538104208</v>
      </c>
      <c r="Y187" s="231">
        <v>632.55410336967634</v>
      </c>
      <c r="Z187" s="231">
        <v>637.63418428597322</v>
      </c>
      <c r="AA187" s="231">
        <v>643.00162699893281</v>
      </c>
      <c r="AB187" s="231">
        <v>648.6567036638844</v>
      </c>
      <c r="AC187" s="231">
        <v>654.59994537639739</v>
      </c>
      <c r="AD187" s="231">
        <v>660.83214405308365</v>
      </c>
      <c r="AE187" s="231">
        <v>667.35435190843282</v>
      </c>
      <c r="AF187" s="231">
        <v>674.16787941779103</v>
      </c>
      <c r="AG187" s="231">
        <v>681.27429235219688</v>
      </c>
      <c r="AH187" s="231">
        <v>688.67540827518019</v>
      </c>
      <c r="AI187" s="231">
        <v>696.37329276446371</v>
      </c>
      <c r="AJ187" s="231">
        <v>704.37025553779131</v>
      </c>
      <c r="AK187" s="231">
        <v>712.66884660649339</v>
      </c>
      <c r="AL187" s="231">
        <v>721.27185254256483</v>
      </c>
      <c r="AM187" s="231">
        <v>730.33533960373859</v>
      </c>
      <c r="AN187" s="231">
        <v>739.54936265980052</v>
      </c>
      <c r="AO187" s="231">
        <v>749.0755413471669</v>
      </c>
      <c r="AP187" s="231">
        <v>758.91899729101351</v>
      </c>
      <c r="AQ187" s="231">
        <v>769.08046908765084</v>
      </c>
      <c r="AR187" s="231">
        <v>779.56893908599602</v>
      </c>
      <c r="AS187" s="231">
        <v>790.38017177882307</v>
      </c>
    </row>
    <row r="188" spans="1:45">
      <c r="A188" s="231" t="s">
        <v>552</v>
      </c>
      <c r="B188" s="231" t="s">
        <v>525</v>
      </c>
      <c r="C188" s="231">
        <v>92.126050482693245</v>
      </c>
      <c r="D188" s="231">
        <v>79.944361870527644</v>
      </c>
      <c r="E188" s="231">
        <v>96.82544414904298</v>
      </c>
      <c r="F188" s="231">
        <v>102.87757917565119</v>
      </c>
      <c r="G188" s="231">
        <v>98.228815941469094</v>
      </c>
      <c r="H188" s="231">
        <v>95.298995824946445</v>
      </c>
      <c r="I188" s="231">
        <v>93.506672653572551</v>
      </c>
      <c r="J188" s="231">
        <v>92.292500357190278</v>
      </c>
      <c r="K188" s="231">
        <v>91.511709269644484</v>
      </c>
      <c r="L188" s="231">
        <v>91.038322863319195</v>
      </c>
      <c r="M188" s="231">
        <v>90.780042917668908</v>
      </c>
      <c r="N188" s="231">
        <v>90.675609820160204</v>
      </c>
      <c r="O188" s="231">
        <v>90.683230665150262</v>
      </c>
      <c r="P188" s="231">
        <v>90.773719086606604</v>
      </c>
      <c r="Q188" s="231">
        <v>90.92627963098785</v>
      </c>
      <c r="R188" s="231">
        <v>91.125835569862474</v>
      </c>
      <c r="S188" s="231">
        <v>91.361288819708278</v>
      </c>
      <c r="T188" s="231">
        <v>91.624359874185316</v>
      </c>
      <c r="U188" s="231">
        <v>91.908798272461453</v>
      </c>
      <c r="V188" s="231">
        <v>92.209835340405078</v>
      </c>
      <c r="W188" s="231">
        <v>92.522597608466327</v>
      </c>
      <c r="X188" s="231">
        <v>92.845455116809333</v>
      </c>
      <c r="Y188" s="231">
        <v>93.176418357558347</v>
      </c>
      <c r="Z188" s="231">
        <v>93.51369119564697</v>
      </c>
      <c r="AA188" s="231">
        <v>93.855849795248204</v>
      </c>
      <c r="AB188" s="231">
        <v>94.201760229959262</v>
      </c>
      <c r="AC188" s="231">
        <v>94.550516140102886</v>
      </c>
      <c r="AD188" s="231">
        <v>94.901391135651963</v>
      </c>
      <c r="AE188" s="231">
        <v>95.253802149173055</v>
      </c>
      <c r="AF188" s="231">
        <v>95.607280992838824</v>
      </c>
      <c r="AG188" s="231">
        <v>95.961452113745239</v>
      </c>
      <c r="AH188" s="231">
        <v>96.316015069300235</v>
      </c>
      <c r="AI188" s="231">
        <v>96.670730624108288</v>
      </c>
      <c r="AJ188" s="231">
        <v>97.025409645538389</v>
      </c>
      <c r="AK188" s="231">
        <v>97.379904177147722</v>
      </c>
      <c r="AL188" s="231">
        <v>97.734100218259627</v>
      </c>
      <c r="AM188" s="231">
        <v>98.10847113913654</v>
      </c>
      <c r="AN188" s="231">
        <v>98.458733751200157</v>
      </c>
      <c r="AO188" s="231">
        <v>98.808525987174022</v>
      </c>
      <c r="AP188" s="231">
        <v>99.158011634985641</v>
      </c>
      <c r="AQ188" s="231">
        <v>99.506747696429429</v>
      </c>
      <c r="AR188" s="231">
        <v>99.855385088352961</v>
      </c>
      <c r="AS188" s="231">
        <v>100.20279795377898</v>
      </c>
    </row>
    <row r="189" spans="1:45">
      <c r="A189" s="231" t="s">
        <v>552</v>
      </c>
      <c r="B189" s="231" t="s">
        <v>526</v>
      </c>
      <c r="C189" s="231">
        <v>154.58531575804312</v>
      </c>
      <c r="D189" s="231">
        <v>139.06556693837067</v>
      </c>
      <c r="E189" s="231">
        <v>177.11797551511427</v>
      </c>
      <c r="F189" s="231">
        <v>161.673509235083</v>
      </c>
      <c r="G189" s="231">
        <v>165.16782207506111</v>
      </c>
      <c r="H189" s="231">
        <v>168.11183109539959</v>
      </c>
      <c r="I189" s="231">
        <v>170.93960937976445</v>
      </c>
      <c r="J189" s="231">
        <v>173.5207200646885</v>
      </c>
      <c r="K189" s="231">
        <v>176.02530222796227</v>
      </c>
      <c r="L189" s="231">
        <v>178.52236428509715</v>
      </c>
      <c r="M189" s="231">
        <v>181.0407718845214</v>
      </c>
      <c r="N189" s="231">
        <v>183.59960639914738</v>
      </c>
      <c r="O189" s="231">
        <v>186.21209517982518</v>
      </c>
      <c r="P189" s="231">
        <v>188.88782474247969</v>
      </c>
      <c r="Q189" s="231">
        <v>191.63403763302543</v>
      </c>
      <c r="R189" s="231">
        <v>194.45642024156226</v>
      </c>
      <c r="S189" s="231">
        <v>197.35959752002628</v>
      </c>
      <c r="T189" s="231">
        <v>200.34745341362114</v>
      </c>
      <c r="U189" s="231">
        <v>203.42334455390312</v>
      </c>
      <c r="V189" s="231">
        <v>206.59024676803682</v>
      </c>
      <c r="W189" s="231">
        <v>209.84813418012467</v>
      </c>
      <c r="X189" s="231">
        <v>213.20180387122886</v>
      </c>
      <c r="Y189" s="231">
        <v>216.65416584990052</v>
      </c>
      <c r="Z189" s="231">
        <v>220.20746623419996</v>
      </c>
      <c r="AA189" s="231">
        <v>223.86387363402167</v>
      </c>
      <c r="AB189" s="231">
        <v>227.62550480717962</v>
      </c>
      <c r="AC189" s="231">
        <v>231.49444503658012</v>
      </c>
      <c r="AD189" s="231">
        <v>235.47276454665766</v>
      </c>
      <c r="AE189" s="231">
        <v>239.56253189844745</v>
      </c>
      <c r="AF189" s="231">
        <v>243.76582504517671</v>
      </c>
      <c r="AG189" s="231">
        <v>248.08474055210664</v>
      </c>
      <c r="AH189" s="231">
        <v>252.5214013591544</v>
      </c>
      <c r="AI189" s="231">
        <v>257.07796337525997</v>
      </c>
      <c r="AJ189" s="231">
        <v>261.75662112843918</v>
      </c>
      <c r="AK189" s="231">
        <v>266.55961264742484</v>
      </c>
      <c r="AL189" s="231">
        <v>271.48922371488089</v>
      </c>
      <c r="AM189" s="231">
        <v>276.60575620207072</v>
      </c>
      <c r="AN189" s="231">
        <v>281.7932846119711</v>
      </c>
      <c r="AO189" s="231">
        <v>287.11377551326126</v>
      </c>
      <c r="AP189" s="231">
        <v>292.57027879287637</v>
      </c>
      <c r="AQ189" s="231">
        <v>298.16413484671068</v>
      </c>
      <c r="AR189" s="231">
        <v>303.89985080023911</v>
      </c>
      <c r="AS189" s="231">
        <v>309.77677648878915</v>
      </c>
    </row>
    <row r="190" spans="1:45">
      <c r="A190" s="231" t="s">
        <v>552</v>
      </c>
      <c r="B190" s="231" t="s">
        <v>527</v>
      </c>
      <c r="C190" s="231">
        <v>21.928662136224595</v>
      </c>
      <c r="D190" s="231">
        <v>21.081256696220454</v>
      </c>
      <c r="E190" s="231">
        <v>22.207034999974827</v>
      </c>
      <c r="F190" s="231">
        <v>23.595099630523602</v>
      </c>
      <c r="G190" s="231">
        <v>22.528900050905161</v>
      </c>
      <c r="H190" s="231">
        <v>21.856942194754271</v>
      </c>
      <c r="I190" s="231">
        <v>21.445870665490755</v>
      </c>
      <c r="J190" s="231">
        <v>21.167398752258357</v>
      </c>
      <c r="K190" s="231">
        <v>20.988323353625454</v>
      </c>
      <c r="L190" s="231">
        <v>20.87975159765606</v>
      </c>
      <c r="M190" s="231">
        <v>20.820514773665678</v>
      </c>
      <c r="N190" s="231">
        <v>20.796562913987536</v>
      </c>
      <c r="O190" s="231">
        <v>20.7983107641824</v>
      </c>
      <c r="P190" s="231">
        <v>20.819064395214347</v>
      </c>
      <c r="Q190" s="231">
        <v>20.854054344173161</v>
      </c>
      <c r="R190" s="231">
        <v>20.899822744803682</v>
      </c>
      <c r="S190" s="231">
        <v>20.953824237966316</v>
      </c>
      <c r="T190" s="231">
        <v>21.014159908673481</v>
      </c>
      <c r="U190" s="231">
        <v>21.079396206026605</v>
      </c>
      <c r="V190" s="231">
        <v>21.148439428733887</v>
      </c>
      <c r="W190" s="231">
        <v>21.220171840545149</v>
      </c>
      <c r="X190" s="231">
        <v>21.294219608162322</v>
      </c>
      <c r="Y190" s="231">
        <v>21.37012643550106</v>
      </c>
      <c r="Z190" s="231">
        <v>21.447480376769292</v>
      </c>
      <c r="AA190" s="231">
        <v>21.525954873464507</v>
      </c>
      <c r="AB190" s="231">
        <v>21.605289858168117</v>
      </c>
      <c r="AC190" s="231">
        <v>21.685277456170624</v>
      </c>
      <c r="AD190" s="231">
        <v>21.765751069023668</v>
      </c>
      <c r="AE190" s="231">
        <v>21.846576969492485</v>
      </c>
      <c r="AF190" s="231">
        <v>21.927647778121603</v>
      </c>
      <c r="AG190" s="231">
        <v>22.00887736138943</v>
      </c>
      <c r="AH190" s="231">
        <v>22.090196812417041</v>
      </c>
      <c r="AI190" s="231">
        <v>22.171551262271482</v>
      </c>
      <c r="AJ190" s="231">
        <v>22.252897333150653</v>
      </c>
      <c r="AK190" s="231">
        <v>22.334201091061956</v>
      </c>
      <c r="AL190" s="231">
        <v>22.415436389809638</v>
      </c>
      <c r="AM190" s="231">
        <v>22.501298822106769</v>
      </c>
      <c r="AN190" s="231">
        <v>22.581631984052365</v>
      </c>
      <c r="AO190" s="231">
        <v>22.661857264661808</v>
      </c>
      <c r="AP190" s="231">
        <v>22.742012228898222</v>
      </c>
      <c r="AQ190" s="231">
        <v>22.821995274576945</v>
      </c>
      <c r="AR190" s="231">
        <v>22.901955690279543</v>
      </c>
      <c r="AS190" s="231">
        <v>22.981635259320104</v>
      </c>
    </row>
    <row r="191" spans="1:45">
      <c r="A191" s="231" t="s">
        <v>552</v>
      </c>
      <c r="B191" s="231" t="s">
        <v>528</v>
      </c>
      <c r="C191" s="231">
        <v>24.599587193924453</v>
      </c>
      <c r="D191" s="231">
        <v>22.334822962867051</v>
      </c>
      <c r="E191" s="231">
        <v>23.946139645721249</v>
      </c>
      <c r="F191" s="231">
        <v>25.442908101323049</v>
      </c>
      <c r="G191" s="231">
        <v>24.29321098850356</v>
      </c>
      <c r="H191" s="231">
        <v>23.56862994202676</v>
      </c>
      <c r="I191" s="231">
        <v>23.125366073431266</v>
      </c>
      <c r="J191" s="231">
        <v>22.825086125131921</v>
      </c>
      <c r="K191" s="231">
        <v>22.631986753568743</v>
      </c>
      <c r="L191" s="231">
        <v>22.514912392672422</v>
      </c>
      <c r="M191" s="231">
        <v>22.451036541643937</v>
      </c>
      <c r="N191" s="231">
        <v>22.425208934463232</v>
      </c>
      <c r="O191" s="231">
        <v>22.427093664452897</v>
      </c>
      <c r="P191" s="231">
        <v>22.449472579370955</v>
      </c>
      <c r="Q191" s="231">
        <v>22.48720270426</v>
      </c>
      <c r="R191" s="231">
        <v>22.536555376188559</v>
      </c>
      <c r="S191" s="231">
        <v>22.594785900720595</v>
      </c>
      <c r="T191" s="231">
        <v>22.659846652701834</v>
      </c>
      <c r="U191" s="231">
        <v>22.730191815232065</v>
      </c>
      <c r="V191" s="231">
        <v>22.804642035738357</v>
      </c>
      <c r="W191" s="231">
        <v>22.881992044434202</v>
      </c>
      <c r="X191" s="231">
        <v>22.961838731928356</v>
      </c>
      <c r="Y191" s="231">
        <v>23.043690068116149</v>
      </c>
      <c r="Z191" s="231">
        <v>23.127101846399839</v>
      </c>
      <c r="AA191" s="231">
        <v>23.211721934425704</v>
      </c>
      <c r="AB191" s="231">
        <v>23.297269898055518</v>
      </c>
      <c r="AC191" s="231">
        <v>23.38352158323978</v>
      </c>
      <c r="AD191" s="231">
        <v>23.4702973446675</v>
      </c>
      <c r="AE191" s="231">
        <v>23.557452982492162</v>
      </c>
      <c r="AF191" s="231">
        <v>23.644872708026284</v>
      </c>
      <c r="AG191" s="231">
        <v>23.732463642353956</v>
      </c>
      <c r="AH191" s="231">
        <v>23.820151482275975</v>
      </c>
      <c r="AI191" s="231">
        <v>23.907877061896016</v>
      </c>
      <c r="AJ191" s="231">
        <v>23.995593606356163</v>
      </c>
      <c r="AK191" s="231">
        <v>24.083264524183249</v>
      </c>
      <c r="AL191" s="231">
        <v>24.170861621588468</v>
      </c>
      <c r="AM191" s="231">
        <v>24.26344821831832</v>
      </c>
      <c r="AN191" s="231">
        <v>24.350072529674325</v>
      </c>
      <c r="AO191" s="231">
        <v>24.436580511158262</v>
      </c>
      <c r="AP191" s="231">
        <v>24.52301266956685</v>
      </c>
      <c r="AQ191" s="231">
        <v>24.609259445920156</v>
      </c>
      <c r="AR191" s="231">
        <v>24.6954818200708</v>
      </c>
      <c r="AS191" s="231">
        <v>24.781401353550095</v>
      </c>
    </row>
    <row r="192" spans="1:45">
      <c r="A192" s="231" t="s">
        <v>552</v>
      </c>
      <c r="B192" s="231" t="s">
        <v>529</v>
      </c>
      <c r="C192" s="231">
        <v>18.987448545794553</v>
      </c>
      <c r="D192" s="231">
        <v>22.141184442311779</v>
      </c>
      <c r="E192" s="231">
        <v>40.096794488500663</v>
      </c>
      <c r="F192" s="231">
        <v>42.603069739921395</v>
      </c>
      <c r="G192" s="231">
        <v>40.677950721207964</v>
      </c>
      <c r="H192" s="231">
        <v>39.464670512344135</v>
      </c>
      <c r="I192" s="231">
        <v>38.722443977871094</v>
      </c>
      <c r="J192" s="231">
        <v>38.219637949253958</v>
      </c>
      <c r="K192" s="231">
        <v>37.896301247306219</v>
      </c>
      <c r="L192" s="231">
        <v>37.700265198983452</v>
      </c>
      <c r="M192" s="231">
        <v>37.593307797525014</v>
      </c>
      <c r="N192" s="231">
        <v>37.550060565504488</v>
      </c>
      <c r="O192" s="231">
        <v>37.553216465878414</v>
      </c>
      <c r="P192" s="231">
        <v>37.590689009078311</v>
      </c>
      <c r="Q192" s="231">
        <v>37.653866501821767</v>
      </c>
      <c r="R192" s="231">
        <v>37.736505456286039</v>
      </c>
      <c r="S192" s="231">
        <v>37.8340099981313</v>
      </c>
      <c r="T192" s="231">
        <v>37.942951465944262</v>
      </c>
      <c r="U192" s="231">
        <v>38.060741454934771</v>
      </c>
      <c r="V192" s="231">
        <v>38.185405189274846</v>
      </c>
      <c r="W192" s="231">
        <v>38.314924495862336</v>
      </c>
      <c r="X192" s="231">
        <v>38.44862438513082</v>
      </c>
      <c r="Y192" s="231">
        <v>38.585680973553316</v>
      </c>
      <c r="Z192" s="231">
        <v>38.725350456035386</v>
      </c>
      <c r="AA192" s="231">
        <v>38.867043201896337</v>
      </c>
      <c r="AB192" s="231">
        <v>39.010289636074184</v>
      </c>
      <c r="AC192" s="231">
        <v>39.154714422126844</v>
      </c>
      <c r="AD192" s="231">
        <v>39.300016751605746</v>
      </c>
      <c r="AE192" s="231">
        <v>39.445955167988195</v>
      </c>
      <c r="AF192" s="231">
        <v>39.592335788031441</v>
      </c>
      <c r="AG192" s="231">
        <v>39.739003089932858</v>
      </c>
      <c r="AH192" s="231">
        <v>39.88583265613903</v>
      </c>
      <c r="AI192" s="231">
        <v>40.032725415867759</v>
      </c>
      <c r="AJ192" s="231">
        <v>40.179603046604718</v>
      </c>
      <c r="AK192" s="231">
        <v>40.32640427748116</v>
      </c>
      <c r="AL192" s="231">
        <v>40.473081899194341</v>
      </c>
      <c r="AM192" s="231">
        <v>40.628114225756839</v>
      </c>
      <c r="AN192" s="231">
        <v>40.773162958518661</v>
      </c>
      <c r="AO192" s="231">
        <v>40.91801690184711</v>
      </c>
      <c r="AP192" s="231">
        <v>41.062743882654054</v>
      </c>
      <c r="AQ192" s="231">
        <v>41.207160449077612</v>
      </c>
      <c r="AR192" s="231">
        <v>41.351536155048528</v>
      </c>
      <c r="AS192" s="231">
        <v>41.495404767168765</v>
      </c>
    </row>
    <row r="193" spans="1:45">
      <c r="A193" s="231" t="s">
        <v>552</v>
      </c>
      <c r="B193" s="231" t="s">
        <v>530</v>
      </c>
      <c r="C193" s="231">
        <v>1528.1638022729207</v>
      </c>
      <c r="D193" s="231">
        <v>1655.191662820595</v>
      </c>
      <c r="E193" s="231">
        <v>1854.5790848577933</v>
      </c>
      <c r="F193" s="231">
        <v>2037.0907177324407</v>
      </c>
      <c r="G193" s="231">
        <v>2166.5720704217538</v>
      </c>
      <c r="H193" s="231">
        <v>2284.5026994729928</v>
      </c>
      <c r="I193" s="231">
        <v>2397.4792239810572</v>
      </c>
      <c r="J193" s="231">
        <v>2504.3270233368626</v>
      </c>
      <c r="K193" s="231">
        <v>2607.8970997767287</v>
      </c>
      <c r="L193" s="231">
        <v>2709.6093788716089</v>
      </c>
      <c r="M193" s="231">
        <v>2810.242136725275</v>
      </c>
      <c r="N193" s="231">
        <v>2910.3718911988867</v>
      </c>
      <c r="O193" s="231">
        <v>3010.4417826875292</v>
      </c>
      <c r="P193" s="231">
        <v>3110.8035014828665</v>
      </c>
      <c r="Q193" s="231">
        <v>3211.7440043800366</v>
      </c>
      <c r="R193" s="231">
        <v>3313.5031358323836</v>
      </c>
      <c r="S193" s="231">
        <v>3416.2856170728442</v>
      </c>
      <c r="T193" s="231">
        <v>3520.2694367353442</v>
      </c>
      <c r="U193" s="231">
        <v>3625.6118761052544</v>
      </c>
      <c r="V193" s="231">
        <v>3732.4539387790996</v>
      </c>
      <c r="W193" s="231">
        <v>3840.8738200821972</v>
      </c>
      <c r="X193" s="231">
        <v>3951.0300590884931</v>
      </c>
      <c r="Y193" s="231">
        <v>4063.042327147517</v>
      </c>
      <c r="Z193" s="231">
        <v>4177.0133703936763</v>
      </c>
      <c r="AA193" s="231">
        <v>4293.0402970107698</v>
      </c>
      <c r="AB193" s="231">
        <v>4411.2156247503617</v>
      </c>
      <c r="AC193" s="231">
        <v>4531.6281444381175</v>
      </c>
      <c r="AD193" s="231">
        <v>4654.3636395466183</v>
      </c>
      <c r="AE193" s="231">
        <v>4779.5054917330235</v>
      </c>
      <c r="AF193" s="231">
        <v>4907.1351949692671</v>
      </c>
      <c r="AG193" s="231">
        <v>5037.3327956249204</v>
      </c>
      <c r="AH193" s="231">
        <v>5170.177271993779</v>
      </c>
      <c r="AI193" s="231">
        <v>5305.746863876122</v>
      </c>
      <c r="AJ193" s="231">
        <v>5444.119360658864</v>
      </c>
      <c r="AK193" s="231">
        <v>5585.3723546801775</v>
      </c>
      <c r="AL193" s="231">
        <v>5729.5834653882675</v>
      </c>
      <c r="AM193" s="231">
        <v>5878.062326320246</v>
      </c>
      <c r="AN193" s="231">
        <v>6028.3799651044592</v>
      </c>
      <c r="AO193" s="231">
        <v>6181.8710381186929</v>
      </c>
      <c r="AP193" s="231">
        <v>6338.6265634661986</v>
      </c>
      <c r="AQ193" s="231">
        <v>6498.7000635645272</v>
      </c>
      <c r="AR193" s="231">
        <v>6662.2134066491735</v>
      </c>
      <c r="AS193" s="231">
        <v>6829.175296095078</v>
      </c>
    </row>
    <row r="194" spans="1:45">
      <c r="A194" s="231" t="s">
        <v>552</v>
      </c>
      <c r="B194" s="231" t="s">
        <v>531</v>
      </c>
      <c r="C194" s="231">
        <v>17.96361556517272</v>
      </c>
      <c r="D194" s="231">
        <v>15.981300862684964</v>
      </c>
      <c r="E194" s="231">
        <v>19.577230161910599</v>
      </c>
      <c r="F194" s="231">
        <v>20.800917194055661</v>
      </c>
      <c r="G194" s="231">
        <v>19.860979261380447</v>
      </c>
      <c r="H194" s="231">
        <v>19.268596099513729</v>
      </c>
      <c r="I194" s="231">
        <v>18.90620454470195</v>
      </c>
      <c r="J194" s="231">
        <v>18.6607098742525</v>
      </c>
      <c r="K194" s="231">
        <v>18.502840969404275</v>
      </c>
      <c r="L194" s="231">
        <v>18.407126514246347</v>
      </c>
      <c r="M194" s="231">
        <v>18.354904642334063</v>
      </c>
      <c r="N194" s="231">
        <v>18.333789213384396</v>
      </c>
      <c r="O194" s="231">
        <v>18.335330079400656</v>
      </c>
      <c r="P194" s="231">
        <v>18.353626020817789</v>
      </c>
      <c r="Q194" s="231">
        <v>18.384472384779524</v>
      </c>
      <c r="R194" s="231">
        <v>18.424820792988331</v>
      </c>
      <c r="S194" s="231">
        <v>18.47242731320739</v>
      </c>
      <c r="T194" s="231">
        <v>18.52561790404533</v>
      </c>
      <c r="U194" s="231">
        <v>18.583128778783646</v>
      </c>
      <c r="V194" s="231">
        <v>18.643995754589376</v>
      </c>
      <c r="W194" s="231">
        <v>18.707233459942643</v>
      </c>
      <c r="X194" s="231">
        <v>18.772512331688407</v>
      </c>
      <c r="Y194" s="231">
        <v>18.839430109305841</v>
      </c>
      <c r="Z194" s="231">
        <v>18.907623630509406</v>
      </c>
      <c r="AA194" s="231">
        <v>18.976805008556681</v>
      </c>
      <c r="AB194" s="231">
        <v>19.046744973772029</v>
      </c>
      <c r="AC194" s="231">
        <v>19.117260268416054</v>
      </c>
      <c r="AD194" s="231">
        <v>19.188204022986909</v>
      </c>
      <c r="AE194" s="231">
        <v>19.259458346516524</v>
      </c>
      <c r="AF194" s="231">
        <v>19.330928575655456</v>
      </c>
      <c r="AG194" s="231">
        <v>19.402538776998952</v>
      </c>
      <c r="AH194" s="231">
        <v>19.47422820376887</v>
      </c>
      <c r="AI194" s="231">
        <v>19.545948484729291</v>
      </c>
      <c r="AJ194" s="231">
        <v>19.617661378970705</v>
      </c>
      <c r="AK194" s="231">
        <v>19.689336971036902</v>
      </c>
      <c r="AL194" s="231">
        <v>19.76095221102084</v>
      </c>
      <c r="AM194" s="231">
        <v>19.836646629449245</v>
      </c>
      <c r="AN194" s="231">
        <v>19.907466565611127</v>
      </c>
      <c r="AO194" s="231">
        <v>19.978191395976676</v>
      </c>
      <c r="AP194" s="231">
        <v>20.048854236985292</v>
      </c>
      <c r="AQ194" s="231">
        <v>20.119365518401509</v>
      </c>
      <c r="AR194" s="231">
        <v>20.189856849732031</v>
      </c>
      <c r="AS194" s="231">
        <v>20.260100592866166</v>
      </c>
    </row>
    <row r="195" spans="1:45">
      <c r="A195" s="231" t="s">
        <v>552</v>
      </c>
      <c r="B195" s="231" t="s">
        <v>532</v>
      </c>
      <c r="C195" s="231">
        <v>21.756438269580272</v>
      </c>
      <c r="D195" s="231">
        <v>34.596700346404326</v>
      </c>
      <c r="E195" s="231">
        <v>29.333863067514208</v>
      </c>
      <c r="F195" s="231">
        <v>33.8599083187434</v>
      </c>
      <c r="G195" s="231">
        <v>35.656473058510109</v>
      </c>
      <c r="H195" s="231">
        <v>37.280259538904758</v>
      </c>
      <c r="I195" s="231">
        <v>38.836223270764286</v>
      </c>
      <c r="J195" s="231">
        <v>40.302888662568854</v>
      </c>
      <c r="K195" s="231">
        <v>41.72470082378765</v>
      </c>
      <c r="L195" s="231">
        <v>43.122970618494236</v>
      </c>
      <c r="M195" s="231">
        <v>44.508908980792143</v>
      </c>
      <c r="N195" s="231">
        <v>45.890699879451098</v>
      </c>
      <c r="O195" s="231">
        <v>47.274558433812075</v>
      </c>
      <c r="P195" s="231">
        <v>48.665369381780323</v>
      </c>
      <c r="Q195" s="231">
        <v>50.067087972394006</v>
      </c>
      <c r="R195" s="231">
        <v>51.483000835899951</v>
      </c>
      <c r="S195" s="231">
        <v>52.91590130955997</v>
      </c>
      <c r="T195" s="231">
        <v>54.368210787125676</v>
      </c>
      <c r="U195" s="231">
        <v>55.842064998753131</v>
      </c>
      <c r="V195" s="231">
        <v>57.339376886964438</v>
      </c>
      <c r="W195" s="231">
        <v>58.861119403118003</v>
      </c>
      <c r="X195" s="231">
        <v>60.409519484205703</v>
      </c>
      <c r="Y195" s="231">
        <v>61.98622082303195</v>
      </c>
      <c r="Z195" s="231">
        <v>63.592621412052537</v>
      </c>
      <c r="AA195" s="231">
        <v>65.230044930849473</v>
      </c>
      <c r="AB195" s="231">
        <v>66.899755143503981</v>
      </c>
      <c r="AC195" s="231">
        <v>68.602967726367083</v>
      </c>
      <c r="AD195" s="231">
        <v>70.340860094740833</v>
      </c>
      <c r="AE195" s="231">
        <v>72.11457965025015</v>
      </c>
      <c r="AF195" s="231">
        <v>73.925250766606325</v>
      </c>
      <c r="AG195" s="231">
        <v>75.773980756481137</v>
      </c>
      <c r="AH195" s="231">
        <v>77.661865007444874</v>
      </c>
      <c r="AI195" s="231">
        <v>79.589991434332475</v>
      </c>
      <c r="AJ195" s="231">
        <v>81.559444364983776</v>
      </c>
      <c r="AK195" s="231">
        <v>83.571307953130841</v>
      </c>
      <c r="AL195" s="231">
        <v>85.62666919443889</v>
      </c>
      <c r="AM195" s="231">
        <v>87.7450081646857</v>
      </c>
      <c r="AN195" s="231">
        <v>89.889981090654842</v>
      </c>
      <c r="AO195" s="231">
        <v>92.081467125039239</v>
      </c>
      <c r="AP195" s="231">
        <v>94.320760278212902</v>
      </c>
      <c r="AQ195" s="231">
        <v>96.608597723956521</v>
      </c>
      <c r="AR195" s="231">
        <v>98.946734278388107</v>
      </c>
      <c r="AS195" s="231">
        <v>101.33524429134626</v>
      </c>
    </row>
    <row r="196" spans="1:45">
      <c r="A196" s="231" t="s">
        <v>552</v>
      </c>
      <c r="B196" s="231" t="s">
        <v>533</v>
      </c>
      <c r="C196" s="231">
        <v>5.5649152360450378</v>
      </c>
      <c r="D196" s="231">
        <v>5.0001486794955721</v>
      </c>
      <c r="E196" s="231">
        <v>6.8739259464491438</v>
      </c>
      <c r="F196" s="231">
        <v>7.3035849927508396</v>
      </c>
      <c r="G196" s="231">
        <v>6.9735554793808356</v>
      </c>
      <c r="H196" s="231">
        <v>6.7655588448764457</v>
      </c>
      <c r="I196" s="231">
        <v>6.6383164979870841</v>
      </c>
      <c r="J196" s="231">
        <v>6.5521187993871717</v>
      </c>
      <c r="K196" s="231">
        <v>6.4966881203687965</v>
      </c>
      <c r="L196" s="231">
        <v>6.4630810129629497</v>
      </c>
      <c r="M196" s="231">
        <v>6.4447449522770803</v>
      </c>
      <c r="N196" s="231">
        <v>6.4373309364164548</v>
      </c>
      <c r="O196" s="231">
        <v>6.4378719628436656</v>
      </c>
      <c r="P196" s="231">
        <v>6.4442960047220019</v>
      </c>
      <c r="Q196" s="231">
        <v>6.4551267310217169</v>
      </c>
      <c r="R196" s="231">
        <v>6.4692937999988231</v>
      </c>
      <c r="S196" s="231">
        <v>6.4860093257319082</v>
      </c>
      <c r="T196" s="231">
        <v>6.5046855214676675</v>
      </c>
      <c r="U196" s="231">
        <v>6.5248786484216454</v>
      </c>
      <c r="V196" s="231">
        <v>6.5462501642496056</v>
      </c>
      <c r="W196" s="231">
        <v>6.5684540868692354</v>
      </c>
      <c r="X196" s="231">
        <v>6.5913747005892063</v>
      </c>
      <c r="Y196" s="231">
        <v>6.6148707643346363</v>
      </c>
      <c r="Z196" s="231">
        <v>6.6388147651408849</v>
      </c>
      <c r="AA196" s="231">
        <v>6.663105620672404</v>
      </c>
      <c r="AB196" s="231">
        <v>6.6876628301249896</v>
      </c>
      <c r="AC196" s="231">
        <v>6.7124220483323818</v>
      </c>
      <c r="AD196" s="231">
        <v>6.7373317067084635</v>
      </c>
      <c r="AE196" s="231">
        <v>6.7623504115638546</v>
      </c>
      <c r="AF196" s="231">
        <v>6.7874449248537188</v>
      </c>
      <c r="AG196" s="231">
        <v>6.8125885849616337</v>
      </c>
      <c r="AH196" s="231">
        <v>6.837760062575386</v>
      </c>
      <c r="AI196" s="231">
        <v>6.86294237366348</v>
      </c>
      <c r="AJ196" s="231">
        <v>6.888122091138535</v>
      </c>
      <c r="AK196" s="231">
        <v>6.9132887111330978</v>
      </c>
      <c r="AL196" s="231">
        <v>6.9384341404004388</v>
      </c>
      <c r="AM196" s="231">
        <v>6.9650118443214328</v>
      </c>
      <c r="AN196" s="231">
        <v>6.9898780277745027</v>
      </c>
      <c r="AO196" s="231">
        <v>7.0147108178314852</v>
      </c>
      <c r="AP196" s="231">
        <v>7.0395218422839614</v>
      </c>
      <c r="AQ196" s="231">
        <v>7.064279651373182</v>
      </c>
      <c r="AR196" s="231">
        <v>7.0890304556200139</v>
      </c>
      <c r="AS196" s="231">
        <v>7.1136943270927455</v>
      </c>
    </row>
    <row r="197" spans="1:45">
      <c r="A197" s="231" t="s">
        <v>552</v>
      </c>
      <c r="B197" s="231" t="s">
        <v>534</v>
      </c>
      <c r="C197" s="231">
        <v>9.9753781222170268</v>
      </c>
      <c r="D197" s="231">
        <v>9.9783733464005593</v>
      </c>
      <c r="E197" s="231">
        <v>12.177101844137489</v>
      </c>
      <c r="F197" s="231">
        <v>12.101229454131067</v>
      </c>
      <c r="G197" s="231">
        <v>11.996915430909789</v>
      </c>
      <c r="H197" s="231">
        <v>11.871178233610687</v>
      </c>
      <c r="I197" s="231">
        <v>11.751681722041743</v>
      </c>
      <c r="J197" s="231">
        <v>11.626655203567015</v>
      </c>
      <c r="K197" s="231">
        <v>11.505805517006213</v>
      </c>
      <c r="L197" s="231">
        <v>11.391941341159436</v>
      </c>
      <c r="M197" s="231">
        <v>11.285448310012862</v>
      </c>
      <c r="N197" s="231">
        <v>11.186315698236916</v>
      </c>
      <c r="O197" s="231">
        <v>11.094349853913204</v>
      </c>
      <c r="P197" s="231">
        <v>11.009279738648992</v>
      </c>
      <c r="Q197" s="231">
        <v>10.930809572986652</v>
      </c>
      <c r="R197" s="231">
        <v>10.858644859750456</v>
      </c>
      <c r="S197" s="231">
        <v>10.792504770954281</v>
      </c>
      <c r="T197" s="231">
        <v>10.732127494108044</v>
      </c>
      <c r="U197" s="231">
        <v>10.677271958253819</v>
      </c>
      <c r="V197" s="231">
        <v>10.627717738426277</v>
      </c>
      <c r="W197" s="231">
        <v>10.663765401800953</v>
      </c>
      <c r="X197" s="231">
        <v>10.700976600104628</v>
      </c>
      <c r="Y197" s="231">
        <v>10.739122031028456</v>
      </c>
      <c r="Z197" s="231">
        <v>10.777994679600182</v>
      </c>
      <c r="AA197" s="231">
        <v>10.817430440491771</v>
      </c>
      <c r="AB197" s="231">
        <v>10.857298622115932</v>
      </c>
      <c r="AC197" s="231">
        <v>10.897494761268891</v>
      </c>
      <c r="AD197" s="231">
        <v>10.937935137291701</v>
      </c>
      <c r="AE197" s="231">
        <v>10.978552548284666</v>
      </c>
      <c r="AF197" s="231">
        <v>11.019293032888255</v>
      </c>
      <c r="AG197" s="231">
        <v>11.060113306454516</v>
      </c>
      <c r="AH197" s="231">
        <v>11.100978741234114</v>
      </c>
      <c r="AI197" s="231">
        <v>11.141861763961703</v>
      </c>
      <c r="AJ197" s="231">
        <v>11.182740576005832</v>
      </c>
      <c r="AK197" s="231">
        <v>11.22359812452928</v>
      </c>
      <c r="AL197" s="231">
        <v>11.2644212702936</v>
      </c>
      <c r="AM197" s="231">
        <v>11.307569687833515</v>
      </c>
      <c r="AN197" s="231">
        <v>11.347939483111793</v>
      </c>
      <c r="AO197" s="231">
        <v>11.388255064820617</v>
      </c>
      <c r="AP197" s="231">
        <v>11.428535310467529</v>
      </c>
      <c r="AQ197" s="231">
        <v>11.468729161942841</v>
      </c>
      <c r="AR197" s="231">
        <v>11.470161828518298</v>
      </c>
      <c r="AS197" s="231">
        <v>11.541747203154916</v>
      </c>
    </row>
    <row r="198" spans="1:45">
      <c r="A198" s="231" t="s">
        <v>552</v>
      </c>
      <c r="B198" s="231" t="s">
        <v>535</v>
      </c>
      <c r="C198" s="231">
        <v>1.8115379375609033</v>
      </c>
      <c r="D198" s="231">
        <v>1.3647369600518804</v>
      </c>
      <c r="E198" s="231">
        <v>3.2807917959765196</v>
      </c>
      <c r="F198" s="231">
        <v>3.4858597418862174</v>
      </c>
      <c r="G198" s="231">
        <v>2.6653102151855927</v>
      </c>
      <c r="H198" s="231">
        <v>2.6389400888710202</v>
      </c>
      <c r="I198" s="231">
        <v>2.6138887867396492</v>
      </c>
      <c r="J198" s="231">
        <v>2.5875518375445621</v>
      </c>
      <c r="K198" s="231">
        <v>2.5620979877426335</v>
      </c>
      <c r="L198" s="231">
        <v>2.5381613837953618</v>
      </c>
      <c r="M198" s="231">
        <v>2.5158355833229273</v>
      </c>
      <c r="N198" s="231">
        <v>2.4951246381805299</v>
      </c>
      <c r="O198" s="231">
        <v>2.4759908439090075</v>
      </c>
      <c r="P198" s="231">
        <v>2.4583784415653969</v>
      </c>
      <c r="Q198" s="231">
        <v>2.4422255051908928</v>
      </c>
      <c r="R198" s="231">
        <v>2.4274698670584742</v>
      </c>
      <c r="S198" s="231">
        <v>2.4140519781076484</v>
      </c>
      <c r="T198" s="231">
        <v>2.4019161783095795</v>
      </c>
      <c r="U198" s="231">
        <v>2.3910111436908279</v>
      </c>
      <c r="V198" s="231">
        <v>2.3812899145746309</v>
      </c>
      <c r="W198" s="231">
        <v>2.3726789206690349</v>
      </c>
      <c r="X198" s="231">
        <v>2.3809583813005535</v>
      </c>
      <c r="Y198" s="231">
        <v>2.3894457079119893</v>
      </c>
      <c r="Z198" s="231">
        <v>2.3980948398444233</v>
      </c>
      <c r="AA198" s="231">
        <v>2.4068692637990443</v>
      </c>
      <c r="AB198" s="231">
        <v>2.4157399010065244</v>
      </c>
      <c r="AC198" s="231">
        <v>2.4246835084910248</v>
      </c>
      <c r="AD198" s="231">
        <v>2.4336814584756561</v>
      </c>
      <c r="AE198" s="231">
        <v>2.4427187985937051</v>
      </c>
      <c r="AF198" s="231">
        <v>2.451783522487617</v>
      </c>
      <c r="AG198" s="231">
        <v>2.4608659993592719</v>
      </c>
      <c r="AH198" s="231">
        <v>2.4699585245632822</v>
      </c>
      <c r="AI198" s="231">
        <v>2.4790549630710728</v>
      </c>
      <c r="AJ198" s="231">
        <v>2.4881504647052997</v>
      </c>
      <c r="AK198" s="231">
        <v>2.4972412352238846</v>
      </c>
      <c r="AL198" s="231">
        <v>2.5063243511572155</v>
      </c>
      <c r="AM198" s="231">
        <v>2.5159248381240324</v>
      </c>
      <c r="AN198" s="231">
        <v>2.5249070839517884</v>
      </c>
      <c r="AO198" s="231">
        <v>2.5338772673054923</v>
      </c>
      <c r="AP198" s="231">
        <v>2.5255676271165357</v>
      </c>
      <c r="AQ198" s="231">
        <v>2.5398846473034093</v>
      </c>
      <c r="AR198" s="231">
        <v>2.5551061158268342</v>
      </c>
      <c r="AS198" s="231">
        <v>2.5712065086365321</v>
      </c>
    </row>
    <row r="199" spans="1:45">
      <c r="A199" s="231" t="s">
        <v>552</v>
      </c>
      <c r="B199" s="231" t="s">
        <v>536</v>
      </c>
      <c r="C199" s="231">
        <v>228.31280254704637</v>
      </c>
      <c r="D199" s="231">
        <v>251.71641717359896</v>
      </c>
      <c r="E199" s="231">
        <v>298.85079105052444</v>
      </c>
      <c r="F199" s="231">
        <v>316.36804418363585</v>
      </c>
      <c r="G199" s="231">
        <v>335.04967425565957</v>
      </c>
      <c r="H199" s="231">
        <v>352.01454833169521</v>
      </c>
      <c r="I199" s="231">
        <v>368.26831769173509</v>
      </c>
      <c r="J199" s="231">
        <v>383.62072737933352</v>
      </c>
      <c r="K199" s="231">
        <v>398.50273589361643</v>
      </c>
      <c r="L199" s="231">
        <v>413.12566950474644</v>
      </c>
      <c r="M199" s="231">
        <v>427.60347294542834</v>
      </c>
      <c r="N199" s="231">
        <v>442.02006790451867</v>
      </c>
      <c r="O199" s="231">
        <v>456.43965781488293</v>
      </c>
      <c r="P199" s="231">
        <v>470.91300480466407</v>
      </c>
      <c r="Q199" s="231">
        <v>485.48140557747149</v>
      </c>
      <c r="R199" s="231">
        <v>500.17929952122273</v>
      </c>
      <c r="S199" s="231">
        <v>515.03603452778589</v>
      </c>
      <c r="T199" s="231">
        <v>530.0770973776273</v>
      </c>
      <c r="U199" s="231">
        <v>545.32499381800039</v>
      </c>
      <c r="V199" s="231">
        <v>560.79989335150685</v>
      </c>
      <c r="W199" s="231">
        <v>576.51262846839427</v>
      </c>
      <c r="X199" s="231">
        <v>592.4861824016283</v>
      </c>
      <c r="Y199" s="231">
        <v>608.73775413485203</v>
      </c>
      <c r="Z199" s="231">
        <v>625.28205708153428</v>
      </c>
      <c r="AA199" s="231">
        <v>642.13300691825111</v>
      </c>
      <c r="AB199" s="231">
        <v>659.30387217124553</v>
      </c>
      <c r="AC199" s="231">
        <v>676.80739818758775</v>
      </c>
      <c r="AD199" s="231">
        <v>694.6559103235669</v>
      </c>
      <c r="AE199" s="231">
        <v>712.86140069181488</v>
      </c>
      <c r="AF199" s="231">
        <v>731.43560174692811</v>
      </c>
      <c r="AG199" s="231">
        <v>750.3900492216751</v>
      </c>
      <c r="AH199" s="231">
        <v>769.73613636342225</v>
      </c>
      <c r="AI199" s="231">
        <v>789.48516100239351</v>
      </c>
      <c r="AJ199" s="231">
        <v>809.64836666884412</v>
      </c>
      <c r="AK199" s="231">
        <v>830.23697873700667</v>
      </c>
      <c r="AL199" s="231">
        <v>851.26223638885358</v>
      </c>
      <c r="AM199" s="231">
        <v>872.9183469600182</v>
      </c>
      <c r="AN199" s="231">
        <v>894.84425535827427</v>
      </c>
      <c r="AO199" s="231">
        <v>917.23798745561828</v>
      </c>
      <c r="AP199" s="231">
        <v>940.1128003109543</v>
      </c>
      <c r="AQ199" s="231">
        <v>963.47639427318165</v>
      </c>
      <c r="AR199" s="231">
        <v>987.34660894337117</v>
      </c>
      <c r="AS199" s="231">
        <v>1011.7245137835671</v>
      </c>
    </row>
    <row r="200" spans="1:45">
      <c r="A200" s="231" t="s">
        <v>552</v>
      </c>
      <c r="B200" s="231" t="s">
        <v>537</v>
      </c>
      <c r="C200" s="231">
        <v>18.567172783620062</v>
      </c>
      <c r="D200" s="231">
        <v>19.886648321284909</v>
      </c>
      <c r="E200" s="231">
        <v>21.581337461298951</v>
      </c>
      <c r="F200" s="231">
        <v>23.981121895590352</v>
      </c>
      <c r="G200" s="231">
        <v>25.146098834139529</v>
      </c>
      <c r="H200" s="231">
        <v>26.194510732498536</v>
      </c>
      <c r="I200" s="231">
        <v>27.19927461357404</v>
      </c>
      <c r="J200" s="231">
        <v>28.14459100329065</v>
      </c>
      <c r="K200" s="231">
        <v>29.061048792236715</v>
      </c>
      <c r="L200" s="231">
        <v>29.963049313753253</v>
      </c>
      <c r="M200" s="231">
        <v>30.858011463314249</v>
      </c>
      <c r="N200" s="231">
        <v>31.751308962716212</v>
      </c>
      <c r="O200" s="231">
        <v>32.646996055531623</v>
      </c>
      <c r="P200" s="231">
        <v>33.548242046521835</v>
      </c>
      <c r="Q200" s="231">
        <v>34.457602187098033</v>
      </c>
      <c r="R200" s="231">
        <v>35.377192761567557</v>
      </c>
      <c r="S200" s="231">
        <v>36.308808024775765</v>
      </c>
      <c r="T200" s="231">
        <v>37.254000674484843</v>
      </c>
      <c r="U200" s="231">
        <v>38.214138768818735</v>
      </c>
      <c r="V200" s="231">
        <v>39.190447009717637</v>
      </c>
      <c r="W200" s="231">
        <v>40.183515768154479</v>
      </c>
      <c r="X200" s="231">
        <v>41.194798935634999</v>
      </c>
      <c r="Y200" s="231">
        <v>42.225356295584007</v>
      </c>
      <c r="Z200" s="231">
        <v>43.276084377183089</v>
      </c>
      <c r="AA200" s="231">
        <v>44.347832938124427</v>
      </c>
      <c r="AB200" s="231">
        <v>45.441414250950743</v>
      </c>
      <c r="AC200" s="231">
        <v>46.557610717212597</v>
      </c>
      <c r="AD200" s="231">
        <v>47.697181182562197</v>
      </c>
      <c r="AE200" s="231">
        <v>48.860866228827</v>
      </c>
      <c r="AF200" s="231">
        <v>50.049392650405849</v>
      </c>
      <c r="AG200" s="231">
        <v>51.263477273053617</v>
      </c>
      <c r="AH200" s="231">
        <v>52.503830237211623</v>
      </c>
      <c r="AI200" s="231">
        <v>53.771157841483372</v>
      </c>
      <c r="AJ200" s="231">
        <v>55.066165022015994</v>
      </c>
      <c r="AK200" s="231">
        <v>56.389557528463534</v>
      </c>
      <c r="AL200" s="231">
        <v>57.742043845641085</v>
      </c>
      <c r="AM200" s="231">
        <v>59.136729400543899</v>
      </c>
      <c r="AN200" s="231">
        <v>60.549091244987082</v>
      </c>
      <c r="AO200" s="231">
        <v>61.992512361663429</v>
      </c>
      <c r="AP200" s="231">
        <v>63.467843111777825</v>
      </c>
      <c r="AQ200" s="231">
        <v>64.97555953961232</v>
      </c>
      <c r="AR200" s="231">
        <v>66.516822668825114</v>
      </c>
      <c r="AS200" s="231">
        <v>68.091663916311091</v>
      </c>
    </row>
    <row r="201" spans="1:45">
      <c r="A201" s="231" t="s">
        <v>552</v>
      </c>
      <c r="B201" s="231" t="s">
        <v>538</v>
      </c>
      <c r="C201" s="231">
        <v>14.592371758085363</v>
      </c>
      <c r="D201" s="231">
        <v>12.747444880859902</v>
      </c>
      <c r="E201" s="231">
        <v>14.175213032228559</v>
      </c>
      <c r="F201" s="231">
        <v>15.643958069882936</v>
      </c>
      <c r="G201" s="231">
        <v>16.209322816490616</v>
      </c>
      <c r="H201" s="231">
        <v>16.709160990195773</v>
      </c>
      <c r="I201" s="231">
        <v>17.188472458177543</v>
      </c>
      <c r="J201" s="231">
        <v>17.635882720214884</v>
      </c>
      <c r="K201" s="231">
        <v>18.069735669035605</v>
      </c>
      <c r="L201" s="231">
        <v>18.498172473042818</v>
      </c>
      <c r="M201" s="231">
        <v>18.925088714055271</v>
      </c>
      <c r="N201" s="231">
        <v>19.353224529165175</v>
      </c>
      <c r="O201" s="231">
        <v>19.784595065679568</v>
      </c>
      <c r="P201" s="231">
        <v>20.220741974729791</v>
      </c>
      <c r="Q201" s="231">
        <v>20.662886492557806</v>
      </c>
      <c r="R201" s="231">
        <v>21.112026134028621</v>
      </c>
      <c r="S201" s="231">
        <v>21.568997868920711</v>
      </c>
      <c r="T201" s="231">
        <v>22.034520704165189</v>
      </c>
      <c r="U201" s="231">
        <v>22.509225224070157</v>
      </c>
      <c r="V201" s="231">
        <v>22.993674637639643</v>
      </c>
      <c r="W201" s="231">
        <v>23.488075253669095</v>
      </c>
      <c r="X201" s="231">
        <v>23.993152117352107</v>
      </c>
      <c r="Y201" s="231">
        <v>24.509407545267859</v>
      </c>
      <c r="Z201" s="231">
        <v>25.0372568500288</v>
      </c>
      <c r="AA201" s="231">
        <v>25.577095448390828</v>
      </c>
      <c r="AB201" s="231">
        <v>26.129303269810826</v>
      </c>
      <c r="AC201" s="231">
        <v>26.694248341741233</v>
      </c>
      <c r="AD201" s="231">
        <v>27.272289741624338</v>
      </c>
      <c r="AE201" s="231">
        <v>27.863780054512727</v>
      </c>
      <c r="AF201" s="231">
        <v>28.469067439624176</v>
      </c>
      <c r="AG201" s="231">
        <v>29.088497383863881</v>
      </c>
      <c r="AH201" s="231">
        <v>29.722414202128803</v>
      </c>
      <c r="AI201" s="231">
        <v>30.371162330898084</v>
      </c>
      <c r="AJ201" s="231">
        <v>31.035087451721875</v>
      </c>
      <c r="AK201" s="231">
        <v>31.714537473787928</v>
      </c>
      <c r="AL201" s="231">
        <v>32.409863399065081</v>
      </c>
      <c r="AM201" s="231">
        <v>33.128362360393126</v>
      </c>
      <c r="AN201" s="231">
        <v>33.856242068358888</v>
      </c>
      <c r="AO201" s="231">
        <v>34.600971500184727</v>
      </c>
      <c r="AP201" s="231">
        <v>35.362985622642164</v>
      </c>
      <c r="AQ201" s="231">
        <v>36.142511555529786</v>
      </c>
      <c r="AR201" s="231">
        <v>36.940158483704884</v>
      </c>
      <c r="AS201" s="231">
        <v>37.755908425788107</v>
      </c>
    </row>
    <row r="202" spans="1:45">
      <c r="A202" s="231" t="s">
        <v>554</v>
      </c>
      <c r="B202" s="231" t="s">
        <v>514</v>
      </c>
      <c r="C202" s="231">
        <v>163.12798052526614</v>
      </c>
      <c r="D202" s="231">
        <v>161.78110022545548</v>
      </c>
      <c r="E202" s="231">
        <v>160.40587890853396</v>
      </c>
      <c r="F202" s="231">
        <v>192.88765146639346</v>
      </c>
      <c r="G202" s="231">
        <v>203.85783283228909</v>
      </c>
      <c r="H202" s="231">
        <v>213.97401227381891</v>
      </c>
      <c r="I202" s="231">
        <v>223.91187152419423</v>
      </c>
      <c r="J202" s="231">
        <v>233.82856426658046</v>
      </c>
      <c r="K202" s="231">
        <v>243.60076602593622</v>
      </c>
      <c r="L202" s="231">
        <v>253.38003514139174</v>
      </c>
      <c r="M202" s="231">
        <v>263.17214083699241</v>
      </c>
      <c r="N202" s="231">
        <v>273.02924596708112</v>
      </c>
      <c r="O202" s="231">
        <v>282.97930402396656</v>
      </c>
      <c r="P202" s="231">
        <v>293.04595885032165</v>
      </c>
      <c r="Q202" s="231">
        <v>303.24943793286889</v>
      </c>
      <c r="R202" s="231">
        <v>313.60726040290291</v>
      </c>
      <c r="S202" s="231">
        <v>324.13479603615787</v>
      </c>
      <c r="T202" s="231">
        <v>334.84570662585452</v>
      </c>
      <c r="U202" s="231">
        <v>345.87585407029906</v>
      </c>
      <c r="V202" s="231">
        <v>356.89632003012804</v>
      </c>
      <c r="W202" s="231">
        <v>368.11219616822854</v>
      </c>
      <c r="X202" s="231">
        <v>379.53160885145388</v>
      </c>
      <c r="Y202" s="231">
        <v>391.16234187858839</v>
      </c>
      <c r="Z202" s="231">
        <v>403.01192185036575</v>
      </c>
      <c r="AA202" s="231">
        <v>415.08768624146006</v>
      </c>
      <c r="AB202" s="231">
        <v>427.39683821001051</v>
      </c>
      <c r="AC202" s="231">
        <v>439.94649115255845</v>
      </c>
      <c r="AD202" s="231">
        <v>452.74370526885474</v>
      </c>
      <c r="AE202" s="231">
        <v>465.79551785719906</v>
      </c>
      <c r="AF202" s="231">
        <v>479.10896865867466</v>
      </c>
      <c r="AG202" s="231">
        <v>492.6911212687238</v>
      </c>
      <c r="AH202" s="231">
        <v>506.5490814082807</v>
      </c>
      <c r="AI202" s="231">
        <v>520.69001267525584</v>
      </c>
      <c r="AJ202" s="231">
        <v>535.12115026574622</v>
      </c>
      <c r="AK202" s="231">
        <v>549.84981305343513</v>
      </c>
      <c r="AL202" s="231">
        <v>564.8834143369462</v>
      </c>
      <c r="AM202" s="231">
        <v>580.22947150397772</v>
      </c>
      <c r="AN202" s="231">
        <v>595.8956148128691</v>
      </c>
      <c r="AO202" s="231">
        <v>611.88959545445277</v>
      </c>
      <c r="AP202" s="231">
        <v>628.2192930268634</v>
      </c>
      <c r="AQ202" s="231">
        <v>644.89272253219065</v>
      </c>
      <c r="AR202" s="231">
        <v>661.91804098446983</v>
      </c>
      <c r="AS202" s="231">
        <v>679.30355370327675</v>
      </c>
    </row>
    <row r="203" spans="1:45">
      <c r="A203" s="231" t="s">
        <v>554</v>
      </c>
      <c r="B203" s="231" t="s">
        <v>515</v>
      </c>
      <c r="C203" s="231">
        <v>641.40931100183866</v>
      </c>
      <c r="D203" s="231">
        <v>576.73685168978159</v>
      </c>
      <c r="E203" s="231">
        <v>314.31052602337763</v>
      </c>
      <c r="F203" s="231">
        <v>328.57202275558149</v>
      </c>
      <c r="G203" s="231">
        <v>326.63843644115053</v>
      </c>
      <c r="H203" s="231">
        <v>323.76276793387717</v>
      </c>
      <c r="I203" s="231">
        <v>321.50111639370618</v>
      </c>
      <c r="J203" s="231">
        <v>319.87288227329452</v>
      </c>
      <c r="K203" s="231">
        <v>318.50146793842435</v>
      </c>
      <c r="L203" s="231">
        <v>317.50961914458736</v>
      </c>
      <c r="M203" s="231">
        <v>316.78636150605888</v>
      </c>
      <c r="N203" s="231">
        <v>316.31297604862186</v>
      </c>
      <c r="O203" s="231">
        <v>316.04741263933909</v>
      </c>
      <c r="P203" s="231">
        <v>315.95547989769739</v>
      </c>
      <c r="Q203" s="231">
        <v>316.00925753409012</v>
      </c>
      <c r="R203" s="231">
        <v>316.18584114290746</v>
      </c>
      <c r="S203" s="231">
        <v>316.46635354837599</v>
      </c>
      <c r="T203" s="231">
        <v>316.83516585840505</v>
      </c>
      <c r="U203" s="231">
        <v>317.39266572631163</v>
      </c>
      <c r="V203" s="231">
        <v>317.79650208814229</v>
      </c>
      <c r="W203" s="231">
        <v>318.25835371327628</v>
      </c>
      <c r="X203" s="231">
        <v>318.76947244176614</v>
      </c>
      <c r="Y203" s="231">
        <v>319.32273035167583</v>
      </c>
      <c r="Z203" s="231">
        <v>319.91228580910195</v>
      </c>
      <c r="AA203" s="231">
        <v>320.53332577497247</v>
      </c>
      <c r="AB203" s="231">
        <v>321.18186520312503</v>
      </c>
      <c r="AC203" s="231">
        <v>321.85458961715614</v>
      </c>
      <c r="AD203" s="231">
        <v>322.54873065183978</v>
      </c>
      <c r="AE203" s="231">
        <v>323.26196698070441</v>
      </c>
      <c r="AF203" s="231">
        <v>323.99234495162654</v>
      </c>
      <c r="AG203" s="231">
        <v>324.73821463701671</v>
      </c>
      <c r="AH203" s="231">
        <v>325.49817802445358</v>
      </c>
      <c r="AI203" s="231">
        <v>326.27104683096201</v>
      </c>
      <c r="AJ203" s="231">
        <v>327.05580799192734</v>
      </c>
      <c r="AK203" s="231">
        <v>327.85159530475448</v>
      </c>
      <c r="AL203" s="231">
        <v>328.65766603437925</v>
      </c>
      <c r="AM203" s="231">
        <v>329.47338153857686</v>
      </c>
      <c r="AN203" s="231">
        <v>330.29819116491876</v>
      </c>
      <c r="AO203" s="231">
        <v>331.13161882200711</v>
      </c>
      <c r="AP203" s="231">
        <v>331.97325174555021</v>
      </c>
      <c r="AQ203" s="231">
        <v>332.82273107275159</v>
      </c>
      <c r="AR203" s="231">
        <v>333.67974391189608</v>
      </c>
      <c r="AS203" s="231">
        <v>334.54401665248236</v>
      </c>
    </row>
    <row r="204" spans="1:45">
      <c r="A204" s="231" t="s">
        <v>554</v>
      </c>
      <c r="B204" s="231" t="s">
        <v>516</v>
      </c>
      <c r="C204" s="231">
        <v>46.547986035739569</v>
      </c>
      <c r="D204" s="231">
        <v>58.800699927956124</v>
      </c>
      <c r="E204" s="231">
        <v>63.752513393872022</v>
      </c>
      <c r="F204" s="231">
        <v>65.250446727052719</v>
      </c>
      <c r="G204" s="231">
        <v>71.444540028499944</v>
      </c>
      <c r="H204" s="231">
        <v>77.344632175113105</v>
      </c>
      <c r="I204" s="231">
        <v>83.174902217071875</v>
      </c>
      <c r="J204" s="231">
        <v>88.991832589222568</v>
      </c>
      <c r="K204" s="231">
        <v>94.748364122865453</v>
      </c>
      <c r="L204" s="231">
        <v>100.50263368903093</v>
      </c>
      <c r="M204" s="231">
        <v>106.25829160322498</v>
      </c>
      <c r="N204" s="231">
        <v>112.03781791547048</v>
      </c>
      <c r="O204" s="231">
        <v>117.85454853493991</v>
      </c>
      <c r="P204" s="231">
        <v>123.72024452772494</v>
      </c>
      <c r="Q204" s="231">
        <v>129.64533812083246</v>
      </c>
      <c r="R204" s="231">
        <v>135.63915017467531</v>
      </c>
      <c r="S204" s="231">
        <v>141.71007692058234</v>
      </c>
      <c r="T204" s="231">
        <v>147.8657478091188</v>
      </c>
      <c r="U204" s="231">
        <v>154.16823204418336</v>
      </c>
      <c r="V204" s="231">
        <v>160.47242687302344</v>
      </c>
      <c r="W204" s="231">
        <v>166.87024220748046</v>
      </c>
      <c r="X204" s="231">
        <v>173.36654798483733</v>
      </c>
      <c r="Y204" s="231">
        <v>179.96600768609548</v>
      </c>
      <c r="Z204" s="231">
        <v>186.67312217051949</v>
      </c>
      <c r="AA204" s="231">
        <v>193.49226560108696</v>
      </c>
      <c r="AB204" s="231">
        <v>200.42771512165064</v>
      </c>
      <c r="AC204" s="231">
        <v>207.48367556472891</v>
      </c>
      <c r="AD204" s="231">
        <v>214.66430018252331</v>
      </c>
      <c r="AE204" s="231">
        <v>221.97370817739474</v>
      </c>
      <c r="AF204" s="231">
        <v>229.41599964289861</v>
      </c>
      <c r="AG204" s="231">
        <v>236.99526839960899</v>
      </c>
      <c r="AH204" s="231">
        <v>244.71561311179727</v>
      </c>
      <c r="AI204" s="231">
        <v>252.58114699441703</v>
      </c>
      <c r="AJ204" s="231">
        <v>260.59600635997026</v>
      </c>
      <c r="AK204" s="231">
        <v>268.76435820732104</v>
      </c>
      <c r="AL204" s="231">
        <v>277.09040701718794</v>
      </c>
      <c r="AM204" s="231">
        <v>285.57840088893505</v>
      </c>
      <c r="AN204" s="231">
        <v>294.23263712944538</v>
      </c>
      <c r="AO204" s="231">
        <v>303.05746738553194</v>
      </c>
      <c r="AP204" s="231">
        <v>312.05730239570744</v>
      </c>
      <c r="AQ204" s="231">
        <v>321.23661642452765</v>
      </c>
      <c r="AR204" s="231">
        <v>330.59995143241827</v>
      </c>
      <c r="AS204" s="231">
        <v>340.1519210253752</v>
      </c>
    </row>
    <row r="205" spans="1:45">
      <c r="A205" s="231" t="s">
        <v>554</v>
      </c>
      <c r="B205" s="231" t="s">
        <v>517</v>
      </c>
      <c r="C205" s="231">
        <v>170.93028970818776</v>
      </c>
      <c r="D205" s="231">
        <v>97.543692496770106</v>
      </c>
      <c r="E205" s="231">
        <v>110.1590668265189</v>
      </c>
      <c r="F205" s="231">
        <v>144.0545590647244</v>
      </c>
      <c r="G205" s="231">
        <v>153.87364041921953</v>
      </c>
      <c r="H205" s="231">
        <v>163.05158128265643</v>
      </c>
      <c r="I205" s="231">
        <v>172.09012561018156</v>
      </c>
      <c r="J205" s="231">
        <v>181.10881512851938</v>
      </c>
      <c r="K205" s="231">
        <v>190.01204953692584</v>
      </c>
      <c r="L205" s="231">
        <v>198.91751492605675</v>
      </c>
      <c r="M205" s="231">
        <v>207.83063243192447</v>
      </c>
      <c r="N205" s="231">
        <v>216.7935249628398</v>
      </c>
      <c r="O205" s="231">
        <v>225.82960996787105</v>
      </c>
      <c r="P205" s="231">
        <v>234.9590097117887</v>
      </c>
      <c r="Q205" s="231">
        <v>244.19918162080239</v>
      </c>
      <c r="R205" s="231">
        <v>253.56543261090749</v>
      </c>
      <c r="S205" s="231">
        <v>263.07133501952643</v>
      </c>
      <c r="T205" s="231">
        <v>272.72906182955688</v>
      </c>
      <c r="U205" s="231">
        <v>282.65062936789235</v>
      </c>
      <c r="V205" s="231">
        <v>292.56823165922555</v>
      </c>
      <c r="W205" s="231">
        <v>302.64979354298015</v>
      </c>
      <c r="X205" s="231">
        <v>312.90277307656442</v>
      </c>
      <c r="Y205" s="231">
        <v>323.33431316004356</v>
      </c>
      <c r="Z205" s="231">
        <v>333.95131508765701</v>
      </c>
      <c r="AA205" s="231">
        <v>344.76049783318041</v>
      </c>
      <c r="AB205" s="231">
        <v>355.76844627657977</v>
      </c>
      <c r="AC205" s="231">
        <v>366.98165078955782</v>
      </c>
      <c r="AD205" s="231">
        <v>378.40654001960951</v>
      </c>
      <c r="AE205" s="231">
        <v>390.0495082846499</v>
      </c>
      <c r="AF205" s="231">
        <v>401.91693867111172</v>
      </c>
      <c r="AG205" s="231">
        <v>414.01522268750472</v>
      </c>
      <c r="AH205" s="231">
        <v>426.35077714244835</v>
      </c>
      <c r="AI205" s="231">
        <v>438.93005877593299</v>
      </c>
      <c r="AJ205" s="231">
        <v>451.7595770643764</v>
      </c>
      <c r="AK205" s="231">
        <v>464.84590553577141</v>
      </c>
      <c r="AL205" s="231">
        <v>478.19569186556885</v>
      </c>
      <c r="AM205" s="231">
        <v>491.81566697220097</v>
      </c>
      <c r="AN205" s="231">
        <v>505.71265329014847</v>
      </c>
      <c r="AO205" s="231">
        <v>519.89357236600631</v>
      </c>
      <c r="AP205" s="231">
        <v>534.36545189688206</v>
      </c>
      <c r="AQ205" s="231">
        <v>549.13543230976336</v>
      </c>
      <c r="AR205" s="231">
        <v>564.2107729634987</v>
      </c>
      <c r="AS205" s="231">
        <v>579.59885804141641</v>
      </c>
    </row>
    <row r="206" spans="1:45">
      <c r="A206" s="231" t="s">
        <v>554</v>
      </c>
      <c r="B206" s="231" t="s">
        <v>518</v>
      </c>
      <c r="C206" s="231">
        <v>516.47851292842233</v>
      </c>
      <c r="D206" s="231">
        <v>677.53526417851913</v>
      </c>
      <c r="E206" s="231">
        <v>816.64052670019601</v>
      </c>
      <c r="F206" s="231">
        <v>853.69469841461637</v>
      </c>
      <c r="G206" s="231">
        <v>848.67086110883133</v>
      </c>
      <c r="H206" s="231">
        <v>841.19930909272034</v>
      </c>
      <c r="I206" s="231">
        <v>835.32309384678172</v>
      </c>
      <c r="J206" s="231">
        <v>831.09262156032287</v>
      </c>
      <c r="K206" s="231">
        <v>827.52941755655604</v>
      </c>
      <c r="L206" s="231">
        <v>824.95239943484739</v>
      </c>
      <c r="M206" s="231">
        <v>823.07323392823673</v>
      </c>
      <c r="N206" s="231">
        <v>821.84328546235304</v>
      </c>
      <c r="O206" s="231">
        <v>821.15329952655622</v>
      </c>
      <c r="P206" s="231">
        <v>820.91444019370113</v>
      </c>
      <c r="Q206" s="231">
        <v>821.05416506344739</v>
      </c>
      <c r="R206" s="231">
        <v>821.5129639879874</v>
      </c>
      <c r="S206" s="231">
        <v>822.24179035421207</v>
      </c>
      <c r="T206" s="231">
        <v>823.20003722849356</v>
      </c>
      <c r="U206" s="231">
        <v>822.84595853731651</v>
      </c>
      <c r="V206" s="231">
        <v>825.34974930951898</v>
      </c>
      <c r="W206" s="231">
        <v>828.20735503537776</v>
      </c>
      <c r="X206" s="231">
        <v>831.4168520209746</v>
      </c>
      <c r="Y206" s="231">
        <v>834.976417485914</v>
      </c>
      <c r="Z206" s="231">
        <v>838.88443415360712</v>
      </c>
      <c r="AA206" s="231">
        <v>843.13955707576974</v>
      </c>
      <c r="AB206" s="231">
        <v>847.74075464211739</v>
      </c>
      <c r="AC206" s="231">
        <v>852.68733198449388</v>
      </c>
      <c r="AD206" s="231">
        <v>857.97894244731651</v>
      </c>
      <c r="AE206" s="231">
        <v>863.61559105968684</v>
      </c>
      <c r="AF206" s="231">
        <v>869.59763274676686</v>
      </c>
      <c r="AG206" s="231">
        <v>875.92576718619114</v>
      </c>
      <c r="AH206" s="231">
        <v>882.60103163442284</v>
      </c>
      <c r="AI206" s="231">
        <v>889.62479264044464</v>
      </c>
      <c r="AJ206" s="231">
        <v>896.99873727758222</v>
      </c>
      <c r="AK206" s="231">
        <v>904.7248643219649</v>
      </c>
      <c r="AL206" s="231">
        <v>912.80547566371206</v>
      </c>
      <c r="AM206" s="231">
        <v>921.24316813631299</v>
      </c>
      <c r="AN206" s="231">
        <v>930.04082587920379</v>
      </c>
      <c r="AO206" s="231">
        <v>939.20161329925452</v>
      </c>
      <c r="AP206" s="231">
        <v>948.7289686626533</v>
      </c>
      <c r="AQ206" s="231">
        <v>958.62659832550867</v>
      </c>
      <c r="AR206" s="231">
        <v>968.89847159573219</v>
      </c>
      <c r="AS206" s="231">
        <v>979.54881620871231</v>
      </c>
    </row>
    <row r="207" spans="1:45">
      <c r="A207" s="231" t="s">
        <v>554</v>
      </c>
      <c r="B207" s="231" t="s">
        <v>519</v>
      </c>
      <c r="C207" s="231">
        <v>12.786934532134506</v>
      </c>
      <c r="D207" s="231">
        <v>15.095685057104928</v>
      </c>
      <c r="E207" s="231">
        <v>14.924910972251688</v>
      </c>
      <c r="F207" s="231">
        <v>15.60211250206418</v>
      </c>
      <c r="G207" s="231">
        <v>15.510296920940753</v>
      </c>
      <c r="H207" s="231">
        <v>15.373746939622054</v>
      </c>
      <c r="I207" s="231">
        <v>15.266353311052333</v>
      </c>
      <c r="J207" s="231">
        <v>15.189037258050282</v>
      </c>
      <c r="K207" s="231">
        <v>15.123916190954729</v>
      </c>
      <c r="L207" s="231">
        <v>15.076818643401225</v>
      </c>
      <c r="M207" s="231">
        <v>15.042475040590308</v>
      </c>
      <c r="N207" s="231">
        <v>15.019996519437374</v>
      </c>
      <c r="O207" s="231">
        <v>15.007386346016904</v>
      </c>
      <c r="P207" s="231">
        <v>15.003020956152948</v>
      </c>
      <c r="Q207" s="231">
        <v>15.005574565940108</v>
      </c>
      <c r="R207" s="231">
        <v>15.013959568740047</v>
      </c>
      <c r="S207" s="231">
        <v>15.027279589329872</v>
      </c>
      <c r="T207" s="231">
        <v>15.044792495952176</v>
      </c>
      <c r="U207" s="231">
        <v>15.071265156606655</v>
      </c>
      <c r="V207" s="231">
        <v>15.090441166471599</v>
      </c>
      <c r="W207" s="231">
        <v>15.112372008160952</v>
      </c>
      <c r="X207" s="231">
        <v>15.136642278760776</v>
      </c>
      <c r="Y207" s="231">
        <v>15.162913511718095</v>
      </c>
      <c r="Z207" s="231">
        <v>15.190908319358213</v>
      </c>
      <c r="AA207" s="231">
        <v>15.220398156425073</v>
      </c>
      <c r="AB207" s="231">
        <v>15.251193794578315</v>
      </c>
      <c r="AC207" s="231">
        <v>15.283137847217288</v>
      </c>
      <c r="AD207" s="231">
        <v>15.316098859614531</v>
      </c>
      <c r="AE207" s="231">
        <v>15.349966604500963</v>
      </c>
      <c r="AF207" s="231">
        <v>15.384648313478461</v>
      </c>
      <c r="AG207" s="231">
        <v>15.420065640388225</v>
      </c>
      <c r="AH207" s="231">
        <v>15.456152201163547</v>
      </c>
      <c r="AI207" s="231">
        <v>15.492851570657495</v>
      </c>
      <c r="AJ207" s="231">
        <v>15.530115643897654</v>
      </c>
      <c r="AK207" s="231">
        <v>15.56790328959651</v>
      </c>
      <c r="AL207" s="231">
        <v>15.606179239273398</v>
      </c>
      <c r="AM207" s="231">
        <v>15.644913167254954</v>
      </c>
      <c r="AN207" s="231">
        <v>15.684078926028475</v>
      </c>
      <c r="AO207" s="231">
        <v>15.723653908582291</v>
      </c>
      <c r="AP207" s="231">
        <v>15.763618514967323</v>
      </c>
      <c r="AQ207" s="231">
        <v>15.803955704725663</v>
      </c>
      <c r="AR207" s="231">
        <v>15.844650620318012</v>
      </c>
      <c r="AS207" s="231">
        <v>15.885690269457967</v>
      </c>
    </row>
    <row r="208" spans="1:45">
      <c r="A208" s="231" t="s">
        <v>554</v>
      </c>
      <c r="B208" s="231" t="s">
        <v>520</v>
      </c>
      <c r="C208" s="231">
        <v>21.139633681250377</v>
      </c>
      <c r="D208" s="231">
        <v>26.062177824555157</v>
      </c>
      <c r="E208" s="231">
        <v>27.280971692278243</v>
      </c>
      <c r="F208" s="231">
        <v>28.518815978192592</v>
      </c>
      <c r="G208" s="231">
        <v>28.350987957362502</v>
      </c>
      <c r="H208" s="231">
        <v>28.101390744899227</v>
      </c>
      <c r="I208" s="231">
        <v>27.90508789616608</v>
      </c>
      <c r="J208" s="231">
        <v>27.763763297498183</v>
      </c>
      <c r="K208" s="231">
        <v>27.644729690442986</v>
      </c>
      <c r="L208" s="231">
        <v>27.558640944991058</v>
      </c>
      <c r="M208" s="231">
        <v>27.495864901781328</v>
      </c>
      <c r="N208" s="231">
        <v>27.454776824244544</v>
      </c>
      <c r="O208" s="231">
        <v>27.431726918971528</v>
      </c>
      <c r="P208" s="231">
        <v>27.42374750271064</v>
      </c>
      <c r="Q208" s="231">
        <v>27.428415199318419</v>
      </c>
      <c r="R208" s="231">
        <v>27.443741992520074</v>
      </c>
      <c r="S208" s="231">
        <v>27.468089414446226</v>
      </c>
      <c r="T208" s="231">
        <v>27.500100936035921</v>
      </c>
      <c r="U208" s="231">
        <v>27.548489828088734</v>
      </c>
      <c r="V208" s="231">
        <v>27.583541305666664</v>
      </c>
      <c r="W208" s="231">
        <v>27.623628289932586</v>
      </c>
      <c r="X208" s="231">
        <v>27.667991473500571</v>
      </c>
      <c r="Y208" s="231">
        <v>27.716012179551161</v>
      </c>
      <c r="Z208" s="231">
        <v>27.767183376229038</v>
      </c>
      <c r="AA208" s="231">
        <v>27.821087309842223</v>
      </c>
      <c r="AB208" s="231">
        <v>27.877378093369586</v>
      </c>
      <c r="AC208" s="231">
        <v>27.935768042723438</v>
      </c>
      <c r="AD208" s="231">
        <v>27.996016874212604</v>
      </c>
      <c r="AE208" s="231">
        <v>28.057923105428717</v>
      </c>
      <c r="AF208" s="231">
        <v>28.121317166714171</v>
      </c>
      <c r="AG208" s="231">
        <v>28.186055850558773</v>
      </c>
      <c r="AH208" s="231">
        <v>28.252017814741581</v>
      </c>
      <c r="AI208" s="231">
        <v>28.319099920768895</v>
      </c>
      <c r="AJ208" s="231">
        <v>28.387214238441803</v>
      </c>
      <c r="AK208" s="231">
        <v>28.456285584632404</v>
      </c>
      <c r="AL208" s="231">
        <v>28.526249492730191</v>
      </c>
      <c r="AM208" s="231">
        <v>28.597050530991673</v>
      </c>
      <c r="AN208" s="231">
        <v>28.668640904856783</v>
      </c>
      <c r="AO208" s="231">
        <v>28.740979291382526</v>
      </c>
      <c r="AP208" s="231">
        <v>28.814029864180593</v>
      </c>
      <c r="AQ208" s="231">
        <v>28.887761475309748</v>
      </c>
      <c r="AR208" s="231">
        <v>28.962146966945753</v>
      </c>
      <c r="AS208" s="231">
        <v>29.037162590726002</v>
      </c>
    </row>
    <row r="209" spans="1:45">
      <c r="A209" s="231" t="s">
        <v>554</v>
      </c>
      <c r="B209" s="231" t="s">
        <v>521</v>
      </c>
      <c r="C209" s="231">
        <v>21.627199603905662</v>
      </c>
      <c r="D209" s="231">
        <v>22.645619203580587</v>
      </c>
      <c r="E209" s="231">
        <v>24.91830779960118</v>
      </c>
      <c r="F209" s="231">
        <v>26.048948792609572</v>
      </c>
      <c r="G209" s="231">
        <v>25.895655488851418</v>
      </c>
      <c r="H209" s="231">
        <v>25.667674600331864</v>
      </c>
      <c r="I209" s="231">
        <v>25.488372526276507</v>
      </c>
      <c r="J209" s="231">
        <v>25.359287320332076</v>
      </c>
      <c r="K209" s="231">
        <v>25.25056259847997</v>
      </c>
      <c r="L209" s="231">
        <v>25.171929554120339</v>
      </c>
      <c r="M209" s="231">
        <v>25.114590219408012</v>
      </c>
      <c r="N209" s="231">
        <v>25.077060567806736</v>
      </c>
      <c r="O209" s="231">
        <v>25.056006895642003</v>
      </c>
      <c r="P209" s="231">
        <v>25.048718535363172</v>
      </c>
      <c r="Q209" s="231">
        <v>25.052981986903671</v>
      </c>
      <c r="R209" s="231">
        <v>25.066981405798554</v>
      </c>
      <c r="S209" s="231">
        <v>25.089220223408347</v>
      </c>
      <c r="T209" s="231">
        <v>25.118459392639682</v>
      </c>
      <c r="U209" s="231">
        <v>25.162657572963106</v>
      </c>
      <c r="V209" s="231">
        <v>25.19467342331366</v>
      </c>
      <c r="W209" s="231">
        <v>25.231288681155771</v>
      </c>
      <c r="X209" s="231">
        <v>25.271809798789938</v>
      </c>
      <c r="Y209" s="231">
        <v>25.315671679796971</v>
      </c>
      <c r="Z209" s="231">
        <v>25.36241120372874</v>
      </c>
      <c r="AA209" s="231">
        <v>25.411646796380403</v>
      </c>
      <c r="AB209" s="231">
        <v>25.463062526217207</v>
      </c>
      <c r="AC209" s="231">
        <v>25.516395623982714</v>
      </c>
      <c r="AD209" s="231">
        <v>25.571426615713783</v>
      </c>
      <c r="AE209" s="231">
        <v>25.627971468351603</v>
      </c>
      <c r="AF209" s="231">
        <v>25.685875297789796</v>
      </c>
      <c r="AG209" s="231">
        <v>25.745007298980109</v>
      </c>
      <c r="AH209" s="231">
        <v>25.805256638523932</v>
      </c>
      <c r="AI209" s="231">
        <v>25.866529110219187</v>
      </c>
      <c r="AJ209" s="231">
        <v>25.92874439904681</v>
      </c>
      <c r="AK209" s="231">
        <v>25.991833833100852</v>
      </c>
      <c r="AL209" s="231">
        <v>26.055738528890597</v>
      </c>
      <c r="AM209" s="231">
        <v>26.12040785532923</v>
      </c>
      <c r="AN209" s="231">
        <v>26.185798157096382</v>
      </c>
      <c r="AO209" s="231">
        <v>26.251871690015491</v>
      </c>
      <c r="AP209" s="231">
        <v>26.318595730436481</v>
      </c>
      <c r="AQ209" s="231">
        <v>26.385941827980243</v>
      </c>
      <c r="AR209" s="231">
        <v>26.45388517682127</v>
      </c>
      <c r="AS209" s="231">
        <v>26.522404085319838</v>
      </c>
    </row>
    <row r="210" spans="1:45">
      <c r="A210" s="231" t="s">
        <v>554</v>
      </c>
      <c r="B210" s="231" t="s">
        <v>522</v>
      </c>
      <c r="C210" s="231">
        <v>21.412426283173808</v>
      </c>
      <c r="D210" s="231">
        <v>23.126792113802242</v>
      </c>
      <c r="E210" s="231">
        <v>28.596600956795697</v>
      </c>
      <c r="F210" s="231">
        <v>29.894140483254777</v>
      </c>
      <c r="G210" s="231">
        <v>29.71821892902344</v>
      </c>
      <c r="H210" s="231">
        <v>29.456584850690334</v>
      </c>
      <c r="I210" s="231">
        <v>29.250815265382894</v>
      </c>
      <c r="J210" s="231">
        <v>29.102675265126628</v>
      </c>
      <c r="K210" s="231">
        <v>28.977901243152591</v>
      </c>
      <c r="L210" s="231">
        <v>28.887660854051759</v>
      </c>
      <c r="M210" s="231">
        <v>28.821857426022714</v>
      </c>
      <c r="N210" s="231">
        <v>28.778787869312829</v>
      </c>
      <c r="O210" s="231">
        <v>28.754626378636498</v>
      </c>
      <c r="P210" s="231">
        <v>28.746262153738108</v>
      </c>
      <c r="Q210" s="231">
        <v>28.751154950768424</v>
      </c>
      <c r="R210" s="231">
        <v>28.767220881046818</v>
      </c>
      <c r="S210" s="231">
        <v>28.792742461326377</v>
      </c>
      <c r="T210" s="231">
        <v>28.82629774371317</v>
      </c>
      <c r="U210" s="231">
        <v>28.877020197897867</v>
      </c>
      <c r="V210" s="231">
        <v>28.913762038641234</v>
      </c>
      <c r="W210" s="231">
        <v>28.955782224195644</v>
      </c>
      <c r="X210" s="231">
        <v>29.002284829453863</v>
      </c>
      <c r="Y210" s="231">
        <v>29.052621341806947</v>
      </c>
      <c r="Z210" s="231">
        <v>29.106260277706475</v>
      </c>
      <c r="AA210" s="231">
        <v>29.162763737221226</v>
      </c>
      <c r="AB210" s="231">
        <v>29.221769152872646</v>
      </c>
      <c r="AC210" s="231">
        <v>29.282974966961454</v>
      </c>
      <c r="AD210" s="231">
        <v>29.346129308076673</v>
      </c>
      <c r="AE210" s="231">
        <v>29.411020977288274</v>
      </c>
      <c r="AF210" s="231">
        <v>29.47747222741453</v>
      </c>
      <c r="AG210" s="231">
        <v>29.545332944739936</v>
      </c>
      <c r="AH210" s="231">
        <v>29.614475935295367</v>
      </c>
      <c r="AI210" s="231">
        <v>29.684793086716613</v>
      </c>
      <c r="AJ210" s="231">
        <v>29.75619222835671</v>
      </c>
      <c r="AK210" s="231">
        <v>29.828594551369292</v>
      </c>
      <c r="AL210" s="231">
        <v>29.901932480231139</v>
      </c>
      <c r="AM210" s="231">
        <v>29.976147909993983</v>
      </c>
      <c r="AN210" s="231">
        <v>30.051190741197377</v>
      </c>
      <c r="AO210" s="231">
        <v>30.127017658092743</v>
      </c>
      <c r="AP210" s="231">
        <v>30.203591106558395</v>
      </c>
      <c r="AQ210" s="231">
        <v>30.280878436538618</v>
      </c>
      <c r="AR210" s="231">
        <v>30.358851180518698</v>
      </c>
      <c r="AS210" s="231">
        <v>30.437484444867419</v>
      </c>
    </row>
    <row r="211" spans="1:45">
      <c r="A211" s="231" t="s">
        <v>554</v>
      </c>
      <c r="B211" s="231" t="s">
        <v>523</v>
      </c>
      <c r="C211" s="231">
        <v>328.11424539657384</v>
      </c>
      <c r="D211" s="231">
        <v>266.24445950331523</v>
      </c>
      <c r="E211" s="231">
        <v>360.20946424265009</v>
      </c>
      <c r="F211" s="231">
        <v>333.15392278065428</v>
      </c>
      <c r="G211" s="231">
        <v>349.95541391472716</v>
      </c>
      <c r="H211" s="231">
        <v>365.28629458019287</v>
      </c>
      <c r="I211" s="231">
        <v>380.31739255738671</v>
      </c>
      <c r="J211" s="231">
        <v>395.31727276730265</v>
      </c>
      <c r="K211" s="231">
        <v>410.07754616542263</v>
      </c>
      <c r="L211" s="231">
        <v>424.85404757539629</v>
      </c>
      <c r="M211" s="231">
        <v>439.65527338124002</v>
      </c>
      <c r="N211" s="231">
        <v>454.56714056840138</v>
      </c>
      <c r="O211" s="231">
        <v>469.6345769271415</v>
      </c>
      <c r="P211" s="231">
        <v>484.89516775012879</v>
      </c>
      <c r="Q211" s="231">
        <v>500.38074727907127</v>
      </c>
      <c r="R211" s="231">
        <v>516.11864059890854</v>
      </c>
      <c r="S211" s="231">
        <v>532.13263117925169</v>
      </c>
      <c r="T211" s="231">
        <v>548.44371582941892</v>
      </c>
      <c r="U211" s="231">
        <v>565.27263065232773</v>
      </c>
      <c r="V211" s="231">
        <v>582.08051460459308</v>
      </c>
      <c r="W211" s="231">
        <v>599.20212676384688</v>
      </c>
      <c r="X211" s="231">
        <v>616.64966980876</v>
      </c>
      <c r="Y211" s="231">
        <v>634.4348330180095</v>
      </c>
      <c r="Z211" s="231">
        <v>652.56892679476528</v>
      </c>
      <c r="AA211" s="231">
        <v>671.06298909248198</v>
      </c>
      <c r="AB211" s="231">
        <v>689.92787045653483</v>
      </c>
      <c r="AC211" s="231">
        <v>709.17430265109897</v>
      </c>
      <c r="AD211" s="231">
        <v>728.81295458652312</v>
      </c>
      <c r="AE211" s="231">
        <v>748.85447835124035</v>
      </c>
      <c r="AF211" s="231">
        <v>769.30954748274848</v>
      </c>
      <c r="AG211" s="231">
        <v>790.18888911571935</v>
      </c>
      <c r="AH211" s="231">
        <v>811.50331127372988</v>
      </c>
      <c r="AI211" s="231">
        <v>833.26372629067964</v>
      </c>
      <c r="AJ211" s="231">
        <v>855.48117113476803</v>
      </c>
      <c r="AK211" s="231">
        <v>878.166825244596</v>
      </c>
      <c r="AL211" s="231">
        <v>901.3320263608698</v>
      </c>
      <c r="AM211" s="231">
        <v>924.98828473981098</v>
      </c>
      <c r="AN211" s="231">
        <v>949.14729605766468</v>
      </c>
      <c r="AO211" s="231">
        <v>973.82095325616149</v>
      </c>
      <c r="AP211" s="231">
        <v>999.02135753157722</v>
      </c>
      <c r="AQ211" s="231">
        <v>1024.7608286322561</v>
      </c>
      <c r="AR211" s="231">
        <v>1051.0519146000142</v>
      </c>
      <c r="AS211" s="231">
        <v>1077.9074010667084</v>
      </c>
    </row>
    <row r="212" spans="1:45">
      <c r="A212" s="231" t="s">
        <v>554</v>
      </c>
      <c r="B212" s="231" t="s">
        <v>524</v>
      </c>
      <c r="C212" s="231">
        <v>208.14125222091084</v>
      </c>
      <c r="D212" s="231">
        <v>203.207057071908</v>
      </c>
      <c r="E212" s="231">
        <v>210.65196943753264</v>
      </c>
      <c r="F212" s="231">
        <v>220.21007241223933</v>
      </c>
      <c r="G212" s="231">
        <v>218.91417637475811</v>
      </c>
      <c r="H212" s="231">
        <v>216.98689368979461</v>
      </c>
      <c r="I212" s="231">
        <v>215.47112723696185</v>
      </c>
      <c r="J212" s="231">
        <v>214.37987926474287</v>
      </c>
      <c r="K212" s="231">
        <v>213.46075277473855</v>
      </c>
      <c r="L212" s="231">
        <v>212.79601238424186</v>
      </c>
      <c r="M212" s="231">
        <v>212.31128268748515</v>
      </c>
      <c r="N212" s="231">
        <v>211.99401816512304</v>
      </c>
      <c r="O212" s="231">
        <v>211.8160366769313</v>
      </c>
      <c r="P212" s="231">
        <v>211.75442304493615</v>
      </c>
      <c r="Q212" s="231">
        <v>211.79046499733636</v>
      </c>
      <c r="R212" s="231">
        <v>211.90881192461993</v>
      </c>
      <c r="S212" s="231">
        <v>212.09681228022754</v>
      </c>
      <c r="T212" s="231">
        <v>212.34399152822593</v>
      </c>
      <c r="U212" s="231">
        <v>212.71762981079158</v>
      </c>
      <c r="V212" s="231">
        <v>212.98828229585592</v>
      </c>
      <c r="W212" s="231">
        <v>213.29781680509845</v>
      </c>
      <c r="X212" s="231">
        <v>213.6403702923615</v>
      </c>
      <c r="Y212" s="231">
        <v>214.01116560044073</v>
      </c>
      <c r="Z212" s="231">
        <v>214.4062876466881</v>
      </c>
      <c r="AA212" s="231">
        <v>214.82251071616406</v>
      </c>
      <c r="AB212" s="231">
        <v>215.25716401755574</v>
      </c>
      <c r="AC212" s="231">
        <v>215.70802617765349</v>
      </c>
      <c r="AD212" s="231">
        <v>216.17324182879156</v>
      </c>
      <c r="AE212" s="231">
        <v>216.65125521017788</v>
      </c>
      <c r="AF212" s="231">
        <v>217.14075697760222</v>
      </c>
      <c r="AG212" s="231">
        <v>217.64064134405677</v>
      </c>
      <c r="AH212" s="231">
        <v>218.14997135692468</v>
      </c>
      <c r="AI212" s="231">
        <v>218.6679506249678</v>
      </c>
      <c r="AJ212" s="231">
        <v>219.19390018888134</v>
      </c>
      <c r="AK212" s="231">
        <v>219.72723951677889</v>
      </c>
      <c r="AL212" s="231">
        <v>220.26747082512765</v>
      </c>
      <c r="AM212" s="231">
        <v>220.81416609376521</v>
      </c>
      <c r="AN212" s="231">
        <v>221.36695627358577</v>
      </c>
      <c r="AO212" s="231">
        <v>221.92552228653665</v>
      </c>
      <c r="AP212" s="231">
        <v>222.48958749660423</v>
      </c>
      <c r="AQ212" s="231">
        <v>223.05891139273785</v>
      </c>
      <c r="AR212" s="231">
        <v>223.63328427385991</v>
      </c>
      <c r="AS212" s="231">
        <v>224.2125227652941</v>
      </c>
    </row>
    <row r="213" spans="1:45">
      <c r="A213" s="231" t="s">
        <v>554</v>
      </c>
      <c r="B213" s="231" t="s">
        <v>525</v>
      </c>
      <c r="C213" s="231">
        <v>86.40661191613556</v>
      </c>
      <c r="D213" s="231">
        <v>91.504544260621884</v>
      </c>
      <c r="E213" s="231">
        <v>117.27130597367905</v>
      </c>
      <c r="F213" s="231">
        <v>122.59236336264</v>
      </c>
      <c r="G213" s="231">
        <v>121.87092970537431</v>
      </c>
      <c r="H213" s="231">
        <v>120.79799904135244</v>
      </c>
      <c r="I213" s="231">
        <v>119.95416210999394</v>
      </c>
      <c r="J213" s="231">
        <v>119.34665734663973</v>
      </c>
      <c r="K213" s="231">
        <v>118.83497371925371</v>
      </c>
      <c r="L213" s="231">
        <v>118.46490846928167</v>
      </c>
      <c r="M213" s="231">
        <v>118.19505633006519</v>
      </c>
      <c r="N213" s="231">
        <v>118.01843313031125</v>
      </c>
      <c r="O213" s="231">
        <v>117.91934969133314</v>
      </c>
      <c r="P213" s="231">
        <v>117.8850489861978</v>
      </c>
      <c r="Q213" s="231">
        <v>117.90511377286514</v>
      </c>
      <c r="R213" s="231">
        <v>117.97099826830836</v>
      </c>
      <c r="S213" s="231">
        <v>118.07565927520278</v>
      </c>
      <c r="T213" s="231">
        <v>118.21326555203825</v>
      </c>
      <c r="U213" s="231">
        <v>118.42127238660633</v>
      </c>
      <c r="V213" s="231">
        <v>118.57194636546005</v>
      </c>
      <c r="W213" s="231">
        <v>118.74426621720279</v>
      </c>
      <c r="X213" s="231">
        <v>118.93496794633658</v>
      </c>
      <c r="Y213" s="231">
        <v>119.14139207872647</v>
      </c>
      <c r="Z213" s="231">
        <v>119.36135906268652</v>
      </c>
      <c r="AA213" s="231">
        <v>119.59307312196709</v>
      </c>
      <c r="AB213" s="231">
        <v>119.83504740986992</v>
      </c>
      <c r="AC213" s="231">
        <v>120.08604527364474</v>
      </c>
      <c r="AD213" s="231">
        <v>120.34503381818115</v>
      </c>
      <c r="AE213" s="231">
        <v>120.61114694144199</v>
      </c>
      <c r="AF213" s="231">
        <v>120.88365572308575</v>
      </c>
      <c r="AG213" s="231">
        <v>121.16194456437444</v>
      </c>
      <c r="AH213" s="231">
        <v>121.4454918577612</v>
      </c>
      <c r="AI213" s="231">
        <v>121.73385424712269</v>
      </c>
      <c r="AJ213" s="231">
        <v>122.02665375144784</v>
      </c>
      <c r="AK213" s="231">
        <v>122.32356718490244</v>
      </c>
      <c r="AL213" s="231">
        <v>122.6243174281928</v>
      </c>
      <c r="AM213" s="231">
        <v>122.9286661997421</v>
      </c>
      <c r="AN213" s="231">
        <v>123.23640804754005</v>
      </c>
      <c r="AO213" s="231">
        <v>123.54736533878287</v>
      </c>
      <c r="AP213" s="231">
        <v>123.86138406842289</v>
      </c>
      <c r="AQ213" s="231">
        <v>124.17833034241161</v>
      </c>
      <c r="AR213" s="231">
        <v>124.49808741881067</v>
      </c>
      <c r="AS213" s="231">
        <v>124.82055321175858</v>
      </c>
    </row>
    <row r="214" spans="1:45">
      <c r="A214" s="231" t="s">
        <v>554</v>
      </c>
      <c r="B214" s="231" t="s">
        <v>526</v>
      </c>
      <c r="C214" s="231">
        <v>93.86238664210731</v>
      </c>
      <c r="D214" s="231">
        <v>129.96068242071695</v>
      </c>
      <c r="E214" s="231">
        <v>183.41767392735773</v>
      </c>
      <c r="F214" s="231">
        <v>142.39604088578614</v>
      </c>
      <c r="G214" s="231">
        <v>154.47708087440751</v>
      </c>
      <c r="H214" s="231">
        <v>165.91947663723664</v>
      </c>
      <c r="I214" s="231">
        <v>177.21499463040058</v>
      </c>
      <c r="J214" s="231">
        <v>188.48497593137932</v>
      </c>
      <c r="K214" s="231">
        <v>199.62981263702196</v>
      </c>
      <c r="L214" s="231">
        <v>210.77240440885723</v>
      </c>
      <c r="M214" s="231">
        <v>221.91973472734875</v>
      </c>
      <c r="N214" s="231">
        <v>233.11806542191141</v>
      </c>
      <c r="O214" s="231">
        <v>244.39425521920521</v>
      </c>
      <c r="P214" s="231">
        <v>255.77179372451829</v>
      </c>
      <c r="Q214" s="231">
        <v>267.27137077408446</v>
      </c>
      <c r="R214" s="231">
        <v>278.91136376938152</v>
      </c>
      <c r="S214" s="231">
        <v>290.70824656069101</v>
      </c>
      <c r="T214" s="231">
        <v>302.67692897973456</v>
      </c>
      <c r="U214" s="231">
        <v>314.9435461165798</v>
      </c>
      <c r="V214" s="231">
        <v>327.21101233666843</v>
      </c>
      <c r="W214" s="231">
        <v>339.66686959515539</v>
      </c>
      <c r="X214" s="231">
        <v>352.32051870792515</v>
      </c>
      <c r="Y214" s="231">
        <v>365.18096233228238</v>
      </c>
      <c r="Z214" s="231">
        <v>378.25689197611331</v>
      </c>
      <c r="AA214" s="231">
        <v>391.55675893726698</v>
      </c>
      <c r="AB214" s="231">
        <v>405.08883262637664</v>
      </c>
      <c r="AC214" s="231">
        <v>418.8612489129369</v>
      </c>
      <c r="AD214" s="231">
        <v>432.88205052975707</v>
      </c>
      <c r="AE214" s="231">
        <v>447.15922111741088</v>
      </c>
      <c r="AF214" s="231">
        <v>461.70071414675266</v>
      </c>
      <c r="AG214" s="231">
        <v>476.51447769549554</v>
      </c>
      <c r="AH214" s="231">
        <v>491.60847585295198</v>
      </c>
      <c r="AI214" s="231">
        <v>506.99070737088596</v>
      </c>
      <c r="AJ214" s="231">
        <v>522.66922205631329</v>
      </c>
      <c r="AK214" s="231">
        <v>538.65213530657843</v>
      </c>
      <c r="AL214" s="231">
        <v>554.94764111128086</v>
      </c>
      <c r="AM214" s="231">
        <v>571.56402378589371</v>
      </c>
      <c r="AN214" s="231">
        <v>588.50966865385317</v>
      </c>
      <c r="AO214" s="231">
        <v>605.79307185568746</v>
      </c>
      <c r="AP214" s="231">
        <v>623.42284943284574</v>
      </c>
      <c r="AQ214" s="231">
        <v>641.4077458088085</v>
      </c>
      <c r="AR214" s="231">
        <v>659.75664176992132</v>
      </c>
      <c r="AS214" s="231">
        <v>678.47856203165395</v>
      </c>
    </row>
    <row r="215" spans="1:45">
      <c r="A215" s="231" t="s">
        <v>554</v>
      </c>
      <c r="B215" s="231" t="s">
        <v>527</v>
      </c>
      <c r="C215" s="231">
        <v>21.05447611912043</v>
      </c>
      <c r="D215" s="231">
        <v>22.628503270165805</v>
      </c>
      <c r="E215" s="231">
        <v>25.677853974946284</v>
      </c>
      <c r="F215" s="231">
        <v>26.842958545852277</v>
      </c>
      <c r="G215" s="231">
        <v>26.684992639784532</v>
      </c>
      <c r="H215" s="231">
        <v>26.450062563008721</v>
      </c>
      <c r="I215" s="231">
        <v>26.265295101589359</v>
      </c>
      <c r="J215" s="231">
        <v>26.132275191279881</v>
      </c>
      <c r="K215" s="231">
        <v>26.020236382158593</v>
      </c>
      <c r="L215" s="231">
        <v>25.939206488519332</v>
      </c>
      <c r="M215" s="231">
        <v>25.88011936769216</v>
      </c>
      <c r="N215" s="231">
        <v>25.841445757858846</v>
      </c>
      <c r="O215" s="231">
        <v>25.819750339220061</v>
      </c>
      <c r="P215" s="231">
        <v>25.812239819145354</v>
      </c>
      <c r="Q215" s="231">
        <v>25.81663322687459</v>
      </c>
      <c r="R215" s="231">
        <v>25.831059368368944</v>
      </c>
      <c r="S215" s="231">
        <v>25.853976057405465</v>
      </c>
      <c r="T215" s="231">
        <v>25.884106478937657</v>
      </c>
      <c r="U215" s="231">
        <v>25.929651883923842</v>
      </c>
      <c r="V215" s="231">
        <v>25.962643623844414</v>
      </c>
      <c r="W215" s="231">
        <v>26.000374967870101</v>
      </c>
      <c r="X215" s="231">
        <v>26.042131227961267</v>
      </c>
      <c r="Y215" s="231">
        <v>26.087330082739964</v>
      </c>
      <c r="Z215" s="231">
        <v>26.135494295174876</v>
      </c>
      <c r="AA215" s="231">
        <v>26.186230660125769</v>
      </c>
      <c r="AB215" s="231">
        <v>26.239213616006339</v>
      </c>
      <c r="AC215" s="231">
        <v>26.294172383971965</v>
      </c>
      <c r="AD215" s="231">
        <v>26.350880800174668</v>
      </c>
      <c r="AE215" s="231">
        <v>26.409149221960998</v>
      </c>
      <c r="AF215" s="231">
        <v>26.468818044132295</v>
      </c>
      <c r="AG215" s="231">
        <v>26.529752474512662</v>
      </c>
      <c r="AH215" s="231">
        <v>26.591838301340673</v>
      </c>
      <c r="AI215" s="231">
        <v>26.654978446872551</v>
      </c>
      <c r="AJ215" s="231">
        <v>26.719090147970903</v>
      </c>
      <c r="AK215" s="231">
        <v>26.784102639510461</v>
      </c>
      <c r="AL215" s="231">
        <v>26.84995524314628</v>
      </c>
      <c r="AM215" s="231">
        <v>26.916595784482549</v>
      </c>
      <c r="AN215" s="231">
        <v>26.983979277521414</v>
      </c>
      <c r="AO215" s="231">
        <v>27.05206682758903</v>
      </c>
      <c r="AP215" s="231">
        <v>27.120824713570997</v>
      </c>
      <c r="AQ215" s="231">
        <v>27.190223617879379</v>
      </c>
      <c r="AR215" s="231">
        <v>27.260237978571098</v>
      </c>
      <c r="AS215" s="231">
        <v>27.330845442813803</v>
      </c>
    </row>
    <row r="216" spans="1:45">
      <c r="A216" s="231" t="s">
        <v>554</v>
      </c>
      <c r="B216" s="231" t="s">
        <v>528</v>
      </c>
      <c r="C216" s="231">
        <v>104.15425419422165</v>
      </c>
      <c r="D216" s="231">
        <v>98.824179879069945</v>
      </c>
      <c r="E216" s="231">
        <v>114.31665224533114</v>
      </c>
      <c r="F216" s="231">
        <v>119.50364544934497</v>
      </c>
      <c r="G216" s="231">
        <v>114.54449560534206</v>
      </c>
      <c r="H216" s="231">
        <v>115.70725339434414</v>
      </c>
      <c r="I216" s="231">
        <v>116.78388554398207</v>
      </c>
      <c r="J216" s="231">
        <v>117.85999465425871</v>
      </c>
      <c r="K216" s="231">
        <v>118.87365707638892</v>
      </c>
      <c r="L216" s="231">
        <v>119.90038954252786</v>
      </c>
      <c r="M216" s="231">
        <v>120.94030695655759</v>
      </c>
      <c r="N216" s="231">
        <v>122.01465643717728</v>
      </c>
      <c r="O216" s="231">
        <v>123.13234887133228</v>
      </c>
      <c r="P216" s="231">
        <v>124.29999741518958</v>
      </c>
      <c r="Q216" s="231">
        <v>125.52254818777611</v>
      </c>
      <c r="R216" s="231">
        <v>126.8037369464022</v>
      </c>
      <c r="S216" s="231">
        <v>128.14642078917961</v>
      </c>
      <c r="T216" s="231">
        <v>129.55282008115361</v>
      </c>
      <c r="U216" s="231">
        <v>131.07151896772965</v>
      </c>
      <c r="V216" s="231">
        <v>132.57497855646653</v>
      </c>
      <c r="W216" s="231">
        <v>134.1399712540879</v>
      </c>
      <c r="X216" s="231">
        <v>135.76718078465174</v>
      </c>
      <c r="Y216" s="231">
        <v>137.45726428363204</v>
      </c>
      <c r="Z216" s="231">
        <v>139.21087354670513</v>
      </c>
      <c r="AA216" s="231">
        <v>141.02867010505977</v>
      </c>
      <c r="AB216" s="231">
        <v>142.91133592142006</v>
      </c>
      <c r="AC216" s="231">
        <v>144.85958096536828</v>
      </c>
      <c r="AD216" s="231">
        <v>146.87414855819159</v>
      </c>
      <c r="AE216" s="231">
        <v>148.95581912146645</v>
      </c>
      <c r="AF216" s="231">
        <v>151.1054127840498</v>
      </c>
      <c r="AG216" s="231">
        <v>153.32379117511491</v>
      </c>
      <c r="AH216" s="231">
        <v>155.61185864038134</v>
      </c>
      <c r="AI216" s="231">
        <v>157.97056305370057</v>
      </c>
      <c r="AJ216" s="231">
        <v>160.40089634935347</v>
      </c>
      <c r="AK216" s="231">
        <v>162.90389486638418</v>
      </c>
      <c r="AL216" s="231">
        <v>165.48063957155392</v>
      </c>
      <c r="AM216" s="231">
        <v>168.13225620938962</v>
      </c>
      <c r="AN216" s="231">
        <v>170.85991541452506</v>
      </c>
      <c r="AO216" s="231">
        <v>173.66483281178367</v>
      </c>
      <c r="AP216" s="231">
        <v>176.54826912226881</v>
      </c>
      <c r="AQ216" s="231">
        <v>179.51153028844135</v>
      </c>
      <c r="AR216" s="231">
        <v>182.55596762729107</v>
      </c>
      <c r="AS216" s="231">
        <v>185.68297801783979</v>
      </c>
    </row>
    <row r="217" spans="1:45">
      <c r="A217" s="231" t="s">
        <v>554</v>
      </c>
      <c r="B217" s="231" t="s">
        <v>529</v>
      </c>
      <c r="C217" s="231">
        <v>103.98755182154314</v>
      </c>
      <c r="D217" s="231">
        <v>130.59761325222794</v>
      </c>
      <c r="E217" s="231">
        <v>174.43036019849745</v>
      </c>
      <c r="F217" s="231">
        <v>150.13228214625551</v>
      </c>
      <c r="G217" s="231">
        <v>159.81318038571143</v>
      </c>
      <c r="H217" s="231">
        <v>168.82702451402307</v>
      </c>
      <c r="I217" s="231">
        <v>177.69770444568036</v>
      </c>
      <c r="J217" s="231">
        <v>186.54906673051255</v>
      </c>
      <c r="K217" s="231">
        <v>195.28266589149021</v>
      </c>
      <c r="L217" s="231">
        <v>204.0196253344032</v>
      </c>
      <c r="M217" s="231">
        <v>212.76521697748331</v>
      </c>
      <c r="N217" s="231">
        <v>221.56226534225263</v>
      </c>
      <c r="O217" s="231">
        <v>230.43431267463868</v>
      </c>
      <c r="P217" s="231">
        <v>239.40149303441541</v>
      </c>
      <c r="Q217" s="231">
        <v>248.48120173522969</v>
      </c>
      <c r="R217" s="231">
        <v>257.68863627435667</v>
      </c>
      <c r="S217" s="231">
        <v>267.0372303382527</v>
      </c>
      <c r="T217" s="231">
        <v>276.53900126985161</v>
      </c>
      <c r="U217" s="231">
        <v>286.30710723390507</v>
      </c>
      <c r="V217" s="231">
        <v>296.0699714053917</v>
      </c>
      <c r="W217" s="231">
        <v>305.99759055665811</v>
      </c>
      <c r="X217" s="231">
        <v>316.09726552210799</v>
      </c>
      <c r="Y217" s="231">
        <v>326.37598883324938</v>
      </c>
      <c r="Z217" s="231">
        <v>336.84051804600841</v>
      </c>
      <c r="AA217" s="231">
        <v>347.497434657724</v>
      </c>
      <c r="AB217" s="231">
        <v>358.35319189086692</v>
      </c>
      <c r="AC217" s="231">
        <v>369.41415380492754</v>
      </c>
      <c r="AD217" s="231">
        <v>380.68662760319427</v>
      </c>
      <c r="AE217" s="231">
        <v>392.17689056304476</v>
      </c>
      <c r="AF217" s="231">
        <v>403.89121269183516</v>
      </c>
      <c r="AG217" s="231">
        <v>415.8358759653641</v>
      </c>
      <c r="AH217" s="231">
        <v>428.01719081978945</v>
      </c>
      <c r="AI217" s="231">
        <v>440.44151042609019</v>
      </c>
      <c r="AJ217" s="231">
        <v>453.11524316643141</v>
      </c>
      <c r="AK217" s="231">
        <v>466.04486364745526</v>
      </c>
      <c r="AL217" s="231">
        <v>479.23692251910745</v>
      </c>
      <c r="AM217" s="231">
        <v>492.69805531584927</v>
      </c>
      <c r="AN217" s="231">
        <v>506.43499049630168</v>
      </c>
      <c r="AO217" s="231">
        <v>520.45455682460772</v>
      </c>
      <c r="AP217" s="231">
        <v>534.76369021119308</v>
      </c>
      <c r="AQ217" s="231">
        <v>549.36944010971706</v>
      </c>
      <c r="AR217" s="231">
        <v>564.27897555030177</v>
      </c>
      <c r="AS217" s="231">
        <v>579.49959087570335</v>
      </c>
    </row>
    <row r="218" spans="1:45">
      <c r="A218" s="231" t="s">
        <v>554</v>
      </c>
      <c r="B218" s="231" t="s">
        <v>530</v>
      </c>
      <c r="C218" s="231">
        <v>176.67426105726304</v>
      </c>
      <c r="D218" s="231">
        <v>154.62661484001254</v>
      </c>
      <c r="E218" s="231">
        <v>199.98555224323979</v>
      </c>
      <c r="F218" s="231">
        <v>200.01799679053997</v>
      </c>
      <c r="G218" s="231">
        <v>216.06123580184243</v>
      </c>
      <c r="H218" s="231">
        <v>231.20930271930698</v>
      </c>
      <c r="I218" s="231">
        <v>246.15460091738535</v>
      </c>
      <c r="J218" s="231">
        <v>261.06633448119567</v>
      </c>
      <c r="K218" s="231">
        <v>275.80658097193128</v>
      </c>
      <c r="L218" s="231">
        <v>290.54541017028436</v>
      </c>
      <c r="M218" s="231">
        <v>305.29199765709711</v>
      </c>
      <c r="N218" s="231">
        <v>320.10952174351161</v>
      </c>
      <c r="O218" s="231">
        <v>335.03426215246145</v>
      </c>
      <c r="P218" s="231">
        <v>350.09780978088787</v>
      </c>
      <c r="Q218" s="231">
        <v>365.32788740913583</v>
      </c>
      <c r="R218" s="231">
        <v>380.7490424603663</v>
      </c>
      <c r="S218" s="231">
        <v>396.38322222431299</v>
      </c>
      <c r="T218" s="231">
        <v>412.25024759871644</v>
      </c>
      <c r="U218" s="231">
        <v>428.52128450700354</v>
      </c>
      <c r="V218" s="231">
        <v>444.79165378259785</v>
      </c>
      <c r="W218" s="231">
        <v>461.31638103983369</v>
      </c>
      <c r="X218" s="231">
        <v>478.10787984185555</v>
      </c>
      <c r="Y218" s="231">
        <v>495.17803826946505</v>
      </c>
      <c r="Z218" s="231">
        <v>512.53833555916322</v>
      </c>
      <c r="AA218" s="231">
        <v>530.19993693615913</v>
      </c>
      <c r="AB218" s="231">
        <v>548.17377138294648</v>
      </c>
      <c r="AC218" s="231">
        <v>566.47059595370035</v>
      </c>
      <c r="AD218" s="231">
        <v>585.10104940876647</v>
      </c>
      <c r="AE218" s="231">
        <v>604.07569731832211</v>
      </c>
      <c r="AF218" s="231">
        <v>623.40507031280526</v>
      </c>
      <c r="AG218" s="231">
        <v>643.09969679871176</v>
      </c>
      <c r="AH218" s="231">
        <v>663.17013118331192</v>
      </c>
      <c r="AI218" s="231">
        <v>683.62697843893693</v>
      </c>
      <c r="AJ218" s="231">
        <v>704.48091567215511</v>
      </c>
      <c r="AK218" s="231">
        <v>725.74271123365691</v>
      </c>
      <c r="AL218" s="231">
        <v>747.42324180256355</v>
      </c>
      <c r="AM218" s="231">
        <v>769.5335077981332</v>
      </c>
      <c r="AN218" s="231">
        <v>792.08464740752277</v>
      </c>
      <c r="AO218" s="231">
        <v>815.08794946683247</v>
      </c>
      <c r="AP218" s="231">
        <v>838.55486539126628</v>
      </c>
      <c r="AQ218" s="231">
        <v>862.49702031673155</v>
      </c>
      <c r="AR218" s="231">
        <v>886.92622358839662</v>
      </c>
      <c r="AS218" s="231">
        <v>911.85447870935786</v>
      </c>
    </row>
    <row r="219" spans="1:45">
      <c r="A219" s="231" t="s">
        <v>554</v>
      </c>
      <c r="B219" s="231" t="s">
        <v>531</v>
      </c>
      <c r="C219" s="231">
        <v>67.71618530401841</v>
      </c>
      <c r="D219" s="231">
        <v>75.263627503903507</v>
      </c>
      <c r="E219" s="231">
        <v>82.078131611693294</v>
      </c>
      <c r="F219" s="231">
        <v>85.802337162730097</v>
      </c>
      <c r="G219" s="231">
        <v>79.429033832263045</v>
      </c>
      <c r="H219" s="231">
        <v>80.744586252404076</v>
      </c>
      <c r="I219" s="231">
        <v>81.998831522217841</v>
      </c>
      <c r="J219" s="231">
        <v>83.251433446699622</v>
      </c>
      <c r="K219" s="231">
        <v>84.458621913480982</v>
      </c>
      <c r="L219" s="231">
        <v>85.673848738888552</v>
      </c>
      <c r="M219" s="231">
        <v>86.897545775771306</v>
      </c>
      <c r="N219" s="231">
        <v>88.145354588033143</v>
      </c>
      <c r="O219" s="231">
        <v>89.424219714061636</v>
      </c>
      <c r="P219" s="231">
        <v>90.739478424614404</v>
      </c>
      <c r="Q219" s="231">
        <v>92.095283563797636</v>
      </c>
      <c r="R219" s="231">
        <v>93.494913593542179</v>
      </c>
      <c r="S219" s="231">
        <v>94.94100062397041</v>
      </c>
      <c r="T219" s="231">
        <v>96.4356988573508</v>
      </c>
      <c r="U219" s="231">
        <v>98.015824272105235</v>
      </c>
      <c r="V219" s="231">
        <v>99.586485984441637</v>
      </c>
      <c r="W219" s="231">
        <v>101.20525306808652</v>
      </c>
      <c r="X219" s="231">
        <v>102.87303692328271</v>
      </c>
      <c r="Y219" s="231">
        <v>104.59071182752244</v>
      </c>
      <c r="Z219" s="231">
        <v>106.35913267965964</v>
      </c>
      <c r="AA219" s="231">
        <v>108.17914806372353</v>
      </c>
      <c r="AB219" s="231">
        <v>110.05160992990649</v>
      </c>
      <c r="AC219" s="231">
        <v>111.9773808140551</v>
      </c>
      <c r="AD219" s="231">
        <v>113.95733925603889</v>
      </c>
      <c r="AE219" s="231">
        <v>115.99238389422852</v>
      </c>
      <c r="AF219" s="231">
        <v>118.08343658359631</v>
      </c>
      <c r="AG219" s="231">
        <v>120.23144479218557</v>
      </c>
      <c r="AH219" s="231">
        <v>122.43738346382266</v>
      </c>
      <c r="AI219" s="231">
        <v>124.70225648634739</v>
      </c>
      <c r="AJ219" s="231">
        <v>127.02709786915042</v>
      </c>
      <c r="AK219" s="231">
        <v>129.41297270762527</v>
      </c>
      <c r="AL219" s="231">
        <v>131.86097799283073</v>
      </c>
      <c r="AM219" s="231">
        <v>134.37224331025152</v>
      </c>
      <c r="AN219" s="231">
        <v>136.94793146080289</v>
      </c>
      <c r="AO219" s="231">
        <v>139.58923902917519</v>
      </c>
      <c r="AP219" s="231">
        <v>142.29739691850125</v>
      </c>
      <c r="AQ219" s="231">
        <v>145.07367086580294</v>
      </c>
      <c r="AR219" s="231">
        <v>147.91936194915161</v>
      </c>
      <c r="AS219" s="231">
        <v>150.83580709487345</v>
      </c>
    </row>
    <row r="220" spans="1:45">
      <c r="A220" s="231" t="s">
        <v>554</v>
      </c>
      <c r="B220" s="231" t="s">
        <v>532</v>
      </c>
      <c r="C220" s="231">
        <v>24.176127793727563</v>
      </c>
      <c r="D220" s="231">
        <v>22.576514757844713</v>
      </c>
      <c r="E220" s="231">
        <v>22.288132790478905</v>
      </c>
      <c r="F220" s="231">
        <v>23.075175785800056</v>
      </c>
      <c r="G220" s="231">
        <v>24.472549245214068</v>
      </c>
      <c r="H220" s="231">
        <v>25.767583479665806</v>
      </c>
      <c r="I220" s="231">
        <v>27.04096002382175</v>
      </c>
      <c r="J220" s="231">
        <v>28.311592860787556</v>
      </c>
      <c r="K220" s="231">
        <v>29.564545825793651</v>
      </c>
      <c r="L220" s="231">
        <v>30.8181849714734</v>
      </c>
      <c r="M220" s="231">
        <v>32.073258626245874</v>
      </c>
      <c r="N220" s="231">
        <v>33.336172543307832</v>
      </c>
      <c r="O220" s="231">
        <v>34.610403627319073</v>
      </c>
      <c r="P220" s="231">
        <v>35.898909214604735</v>
      </c>
      <c r="Q220" s="231">
        <v>37.204232014608429</v>
      </c>
      <c r="R220" s="231">
        <v>38.528584053838486</v>
      </c>
      <c r="S220" s="231">
        <v>39.873913468224558</v>
      </c>
      <c r="T220" s="231">
        <v>41.241957596994808</v>
      </c>
      <c r="U220" s="231">
        <v>42.64952113462364</v>
      </c>
      <c r="V220" s="231">
        <v>44.056097161349207</v>
      </c>
      <c r="W220" s="231">
        <v>45.486992181002684</v>
      </c>
      <c r="X220" s="231">
        <v>46.94325096296506</v>
      </c>
      <c r="Y220" s="231">
        <v>48.425874194395668</v>
      </c>
      <c r="Z220" s="231">
        <v>49.935829205061758</v>
      </c>
      <c r="AA220" s="231">
        <v>51.474058552366266</v>
      </c>
      <c r="AB220" s="231">
        <v>53.041486959470028</v>
      </c>
      <c r="AC220" s="231">
        <v>54.639026975278639</v>
      </c>
      <c r="AD220" s="231">
        <v>56.267583634971871</v>
      </c>
      <c r="AE220" s="231">
        <v>57.928058333540797</v>
      </c>
      <c r="AF220" s="231">
        <v>59.621352075720253</v>
      </c>
      <c r="AG220" s="231">
        <v>61.348368228923079</v>
      </c>
      <c r="AH220" s="231">
        <v>63.110014878000726</v>
      </c>
      <c r="AI220" s="231">
        <v>64.90720685949708</v>
      </c>
      <c r="AJ220" s="231">
        <v>66.740867536818584</v>
      </c>
      <c r="AK220" s="231">
        <v>68.611930365200891</v>
      </c>
      <c r="AL220" s="231">
        <v>70.521340285598271</v>
      </c>
      <c r="AM220" s="231">
        <v>72.470054978979078</v>
      </c>
      <c r="AN220" s="231">
        <v>74.459046006501936</v>
      </c>
      <c r="AO220" s="231">
        <v>76.489299856295574</v>
      </c>
      <c r="AP220" s="231">
        <v>78.561818913789466</v>
      </c>
      <c r="AQ220" s="231">
        <v>80.677622369501336</v>
      </c>
      <c r="AR220" s="231">
        <v>82.837747075779788</v>
      </c>
      <c r="AS220" s="231">
        <v>85.043248362042021</v>
      </c>
    </row>
    <row r="221" spans="1:45">
      <c r="A221" s="231" t="s">
        <v>554</v>
      </c>
      <c r="B221" s="231" t="s">
        <v>533</v>
      </c>
      <c r="C221" s="231">
        <v>17.663449416691414</v>
      </c>
      <c r="D221" s="231">
        <v>17.608593641359182</v>
      </c>
      <c r="E221" s="231">
        <v>20.856365566726723</v>
      </c>
      <c r="F221" s="231">
        <v>19.515032898631912</v>
      </c>
      <c r="G221" s="231">
        <v>20.710897347235754</v>
      </c>
      <c r="H221" s="231">
        <v>21.820182960867523</v>
      </c>
      <c r="I221" s="231">
        <v>22.911098449057654</v>
      </c>
      <c r="J221" s="231">
        <v>23.999658491755316</v>
      </c>
      <c r="K221" s="231">
        <v>25.0732010508301</v>
      </c>
      <c r="L221" s="231">
        <v>26.147297533051304</v>
      </c>
      <c r="M221" s="231">
        <v>27.222590446370379</v>
      </c>
      <c r="N221" s="231">
        <v>28.304524655572447</v>
      </c>
      <c r="O221" s="231">
        <v>29.396062638730484</v>
      </c>
      <c r="P221" s="231">
        <v>30.499726803512843</v>
      </c>
      <c r="Q221" s="231">
        <v>31.617687919127054</v>
      </c>
      <c r="R221" s="231">
        <v>32.751835984051745</v>
      </c>
      <c r="S221" s="231">
        <v>33.903836699963527</v>
      </c>
      <c r="T221" s="231">
        <v>35.075176422493328</v>
      </c>
      <c r="U221" s="231">
        <v>36.28015851556539</v>
      </c>
      <c r="V221" s="231">
        <v>37.484333734301018</v>
      </c>
      <c r="W221" s="231">
        <v>38.709231977325544</v>
      </c>
      <c r="X221" s="231">
        <v>39.955748852269252</v>
      </c>
      <c r="Y221" s="231">
        <v>41.224742172020889</v>
      </c>
      <c r="Z221" s="231">
        <v>42.517041109709304</v>
      </c>
      <c r="AA221" s="231">
        <v>43.833453532351449</v>
      </c>
      <c r="AB221" s="231">
        <v>45.174771931690429</v>
      </c>
      <c r="AC221" s="231">
        <v>46.54177826559507</v>
      </c>
      <c r="AD221" s="231">
        <v>47.935247946962477</v>
      </c>
      <c r="AE221" s="231">
        <v>49.355953160938405</v>
      </c>
      <c r="AF221" s="231">
        <v>50.804665649547438</v>
      </c>
      <c r="AG221" s="231">
        <v>52.282159071618636</v>
      </c>
      <c r="AH221" s="231">
        <v>53.789211022235953</v>
      </c>
      <c r="AI221" s="231">
        <v>55.326604777974779</v>
      </c>
      <c r="AJ221" s="231">
        <v>56.895130820341066</v>
      </c>
      <c r="AK221" s="231">
        <v>58.495588179155675</v>
      </c>
      <c r="AL221" s="231">
        <v>60.128785629308624</v>
      </c>
      <c r="AM221" s="231">
        <v>61.795542767803653</v>
      </c>
      <c r="AN221" s="231">
        <v>63.496690992871002</v>
      </c>
      <c r="AO221" s="231">
        <v>65.233074402892242</v>
      </c>
      <c r="AP221" s="231">
        <v>67.005550629627635</v>
      </c>
      <c r="AQ221" s="231">
        <v>68.81499161767843</v>
      </c>
      <c r="AR221" s="231">
        <v>70.662284360016969</v>
      </c>
      <c r="AS221" s="231">
        <v>72.5483315977731</v>
      </c>
    </row>
    <row r="222" spans="1:45">
      <c r="A222" s="231" t="s">
        <v>554</v>
      </c>
      <c r="B222" s="231" t="s">
        <v>534</v>
      </c>
      <c r="C222" s="231">
        <v>14.942707424092381</v>
      </c>
      <c r="D222" s="231">
        <v>43.293285023989199</v>
      </c>
      <c r="E222" s="231">
        <v>26.497857810309963</v>
      </c>
      <c r="F222" s="231">
        <v>28.664724391401503</v>
      </c>
      <c r="G222" s="231">
        <v>30.627721930910379</v>
      </c>
      <c r="H222" s="231">
        <v>32.463123193093089</v>
      </c>
      <c r="I222" s="231">
        <v>34.270751619474581</v>
      </c>
      <c r="J222" s="231">
        <v>36.074406472609425</v>
      </c>
      <c r="K222" s="231">
        <v>37.855045037095522</v>
      </c>
      <c r="L222" s="231">
        <v>39.636110396672038</v>
      </c>
      <c r="M222" s="231">
        <v>41.418687533798071</v>
      </c>
      <c r="N222" s="231">
        <v>43.211176089325683</v>
      </c>
      <c r="O222" s="231">
        <v>45.018250078869528</v>
      </c>
      <c r="P222" s="231">
        <v>46.843927394338692</v>
      </c>
      <c r="Q222" s="231">
        <v>48.691695026489178</v>
      </c>
      <c r="R222" s="231">
        <v>50.564611327499037</v>
      </c>
      <c r="S222" s="231">
        <v>52.465388766504788</v>
      </c>
      <c r="T222" s="231">
        <v>54.396460665679513</v>
      </c>
      <c r="U222" s="231">
        <v>56.380175950664913</v>
      </c>
      <c r="V222" s="231">
        <v>58.363120573540883</v>
      </c>
      <c r="W222" s="231">
        <v>60.378792078048079</v>
      </c>
      <c r="X222" s="231">
        <v>62.428682319060115</v>
      </c>
      <c r="Y222" s="231">
        <v>64.514220106207887</v>
      </c>
      <c r="Z222" s="231">
        <v>66.636785894631458</v>
      </c>
      <c r="AA222" s="231">
        <v>68.797723629386823</v>
      </c>
      <c r="AB222" s="231">
        <v>70.998350382862938</v>
      </c>
      <c r="AC222" s="231">
        <v>73.239964267204144</v>
      </c>
      <c r="AD222" s="231">
        <v>75.523850988648817</v>
      </c>
      <c r="AE222" s="231">
        <v>77.851289325481062</v>
      </c>
      <c r="AF222" s="231">
        <v>80.223555747660271</v>
      </c>
      <c r="AG222" s="231">
        <v>82.641928348186084</v>
      </c>
      <c r="AH222" s="231">
        <v>85.107690219759192</v>
      </c>
      <c r="AI222" s="231">
        <v>87.622132382313737</v>
      </c>
      <c r="AJ222" s="231">
        <v>90.186556345417088</v>
      </c>
      <c r="AK222" s="231">
        <v>92.802276372713095</v>
      </c>
      <c r="AL222" s="231">
        <v>95.470621502498872</v>
      </c>
      <c r="AM222" s="231">
        <v>98.192937368157331</v>
      </c>
      <c r="AN222" s="231">
        <v>100.97058785401806</v>
      </c>
      <c r="AO222" s="231">
        <v>103.80495661572206</v>
      </c>
      <c r="AP222" s="231">
        <v>106.69744848894639</v>
      </c>
      <c r="AQ222" s="231">
        <v>109.64949080622075</v>
      </c>
      <c r="AR222" s="231">
        <v>112.66253463814489</v>
      </c>
      <c r="AS222" s="231">
        <v>115.73805597265017</v>
      </c>
    </row>
    <row r="223" spans="1:45">
      <c r="A223" s="231" t="s">
        <v>554</v>
      </c>
      <c r="B223" s="231" t="s">
        <v>535</v>
      </c>
      <c r="C223" s="231">
        <v>2.3767180205377207</v>
      </c>
      <c r="D223" s="231">
        <v>6.2756973819236981</v>
      </c>
      <c r="E223" s="231">
        <v>10.125076180836063</v>
      </c>
      <c r="F223" s="231">
        <v>7.6073546198079862</v>
      </c>
      <c r="G223" s="231">
        <v>8.5035007040360924</v>
      </c>
      <c r="H223" s="231">
        <v>9.3650121729107081</v>
      </c>
      <c r="I223" s="231">
        <v>10.217717633230601</v>
      </c>
      <c r="J223" s="231">
        <v>11.068434854400044</v>
      </c>
      <c r="K223" s="231">
        <v>11.911303112549094</v>
      </c>
      <c r="L223" s="231">
        <v>12.753581626687726</v>
      </c>
      <c r="M223" s="231">
        <v>13.595815007549445</v>
      </c>
      <c r="N223" s="231">
        <v>14.440962887361477</v>
      </c>
      <c r="O223" s="231">
        <v>15.290851922914179</v>
      </c>
      <c r="P223" s="231">
        <v>16.147116968685562</v>
      </c>
      <c r="Q223" s="231">
        <v>17.011225820948638</v>
      </c>
      <c r="R223" s="231">
        <v>17.884503028444968</v>
      </c>
      <c r="S223" s="231">
        <v>18.76815149803031</v>
      </c>
      <c r="T223" s="231">
        <v>19.663271496134371</v>
      </c>
      <c r="U223" s="231">
        <v>20.57822832128128</v>
      </c>
      <c r="V223" s="231">
        <v>21.493733937292163</v>
      </c>
      <c r="W223" s="231">
        <v>22.422082652901949</v>
      </c>
      <c r="X223" s="231">
        <v>23.363990858461463</v>
      </c>
      <c r="Y223" s="231">
        <v>24.320144527627797</v>
      </c>
      <c r="Z223" s="231">
        <v>25.291205375860194</v>
      </c>
      <c r="AA223" s="231">
        <v>26.27781595265122</v>
      </c>
      <c r="AB223" s="231">
        <v>27.280603881831169</v>
      </c>
      <c r="AC223" s="231">
        <v>28.300185417367288</v>
      </c>
      <c r="AD223" s="231">
        <v>29.337168446263401</v>
      </c>
      <c r="AE223" s="231">
        <v>30.392155042660832</v>
      </c>
      <c r="AF223" s="231">
        <v>31.465743655957528</v>
      </c>
      <c r="AG223" s="231">
        <v>32.558530999190296</v>
      </c>
      <c r="AH223" s="231">
        <v>33.671113690964113</v>
      </c>
      <c r="AI223" s="231">
        <v>34.804089693977069</v>
      </c>
      <c r="AJ223" s="231">
        <v>35.958059585119209</v>
      </c>
      <c r="AK223" s="231">
        <v>37.133627685667371</v>
      </c>
      <c r="AL223" s="231">
        <v>38.331403074966467</v>
      </c>
      <c r="AM223" s="231">
        <v>39.552000506840443</v>
      </c>
      <c r="AN223" s="231">
        <v>40.79604124464818</v>
      </c>
      <c r="AO223" s="231">
        <v>42.064153828194137</v>
      </c>
      <c r="AP223" s="231">
        <v>43.35697478350756</v>
      </c>
      <c r="AQ223" s="231">
        <v>44.675149284706343</v>
      </c>
      <c r="AR223" s="231">
        <v>46.019331775692208</v>
      </c>
      <c r="AS223" s="231">
        <v>47.390186558219085</v>
      </c>
    </row>
    <row r="224" spans="1:45">
      <c r="A224" s="231" t="s">
        <v>554</v>
      </c>
      <c r="B224" s="231" t="s">
        <v>536</v>
      </c>
      <c r="C224" s="231">
        <v>353.60396314665866</v>
      </c>
      <c r="D224" s="231">
        <v>365.06433867508815</v>
      </c>
      <c r="E224" s="231">
        <v>393.35113159609807</v>
      </c>
      <c r="F224" s="231">
        <v>404.92857053918834</v>
      </c>
      <c r="G224" s="231">
        <v>421.33971975225239</v>
      </c>
      <c r="H224" s="231">
        <v>435.97167879563693</v>
      </c>
      <c r="I224" s="231">
        <v>450.25461136041531</v>
      </c>
      <c r="J224" s="231">
        <v>464.50958007776109</v>
      </c>
      <c r="K224" s="231">
        <v>478.49192557287563</v>
      </c>
      <c r="L224" s="231">
        <v>492.50150917961895</v>
      </c>
      <c r="M224" s="231">
        <v>506.54591443683347</v>
      </c>
      <c r="N224" s="231">
        <v>520.72176112652721</v>
      </c>
      <c r="O224" s="231">
        <v>535.07739067494117</v>
      </c>
      <c r="P224" s="231">
        <v>549.65240903779193</v>
      </c>
      <c r="Q224" s="231">
        <v>564.47971173814096</v>
      </c>
      <c r="R224" s="231">
        <v>579.58702889392134</v>
      </c>
      <c r="S224" s="231">
        <v>594.99810502117771</v>
      </c>
      <c r="T224" s="231">
        <v>610.73360284529565</v>
      </c>
      <c r="U224" s="231">
        <v>627.03579765949348</v>
      </c>
      <c r="V224" s="231">
        <v>643.30437909444754</v>
      </c>
      <c r="W224" s="231">
        <v>659.90984006840665</v>
      </c>
      <c r="X224" s="231">
        <v>676.86358699669313</v>
      </c>
      <c r="Y224" s="231">
        <v>694.17654855676426</v>
      </c>
      <c r="Z224" s="231">
        <v>711.85931504234554</v>
      </c>
      <c r="AA224" s="231">
        <v>729.92224688805902</v>
      </c>
      <c r="AB224" s="231">
        <v>748.37556004820794</v>
      </c>
      <c r="AC224" s="231">
        <v>767.22939384745916</v>
      </c>
      <c r="AD224" s="231">
        <v>786.4938654533147</v>
      </c>
      <c r="AE224" s="231">
        <v>806.17911406484541</v>
      </c>
      <c r="AF224" s="231">
        <v>826.29533714554202</v>
      </c>
      <c r="AG224" s="231">
        <v>846.85282046547525</v>
      </c>
      <c r="AH224" s="231">
        <v>867.86196330154837</v>
      </c>
      <c r="AI224" s="231">
        <v>889.33329983364945</v>
      </c>
      <c r="AJ224" s="231">
        <v>911.27751754057545</v>
      </c>
      <c r="AK224" s="231">
        <v>933.70547322208938</v>
      </c>
      <c r="AL224" s="231">
        <v>956.62820713856752</v>
      </c>
      <c r="AM224" s="231">
        <v>980.05695565537258</v>
      </c>
      <c r="AN224" s="231">
        <v>1004.0031626992708</v>
      </c>
      <c r="AO224" s="231">
        <v>1028.4784902715735</v>
      </c>
      <c r="AP224" s="231">
        <v>1053.4948282142689</v>
      </c>
      <c r="AQ224" s="231">
        <v>1079.0643033871841</v>
      </c>
      <c r="AR224" s="231">
        <v>1105.1992883840021</v>
      </c>
      <c r="AS224" s="231">
        <v>1131.9124098913333</v>
      </c>
    </row>
    <row r="225" spans="1:45">
      <c r="A225" s="231" t="s">
        <v>554</v>
      </c>
      <c r="B225" s="231" t="s">
        <v>537</v>
      </c>
      <c r="C225" s="231">
        <v>25.001637838324285</v>
      </c>
      <c r="D225" s="231">
        <v>24.496781417048421</v>
      </c>
      <c r="E225" s="231">
        <v>33.920187962787509</v>
      </c>
      <c r="F225" s="231">
        <v>35.45927943359321</v>
      </c>
      <c r="G225" s="231">
        <v>35.250608053548838</v>
      </c>
      <c r="H225" s="231">
        <v>34.940267774718578</v>
      </c>
      <c r="I225" s="231">
        <v>34.696191808445583</v>
      </c>
      <c r="J225" s="231">
        <v>32.992055875153</v>
      </c>
      <c r="K225" s="231">
        <v>33.067817385218284</v>
      </c>
      <c r="L225" s="231">
        <v>33.147743042004706</v>
      </c>
      <c r="M225" s="231">
        <v>33.23171651136105</v>
      </c>
      <c r="N225" s="231">
        <v>33.325417166137989</v>
      </c>
      <c r="O225" s="231">
        <v>33.431064044258221</v>
      </c>
      <c r="P225" s="231">
        <v>33.550226318252768</v>
      </c>
      <c r="Q225" s="231">
        <v>33.684009435894104</v>
      </c>
      <c r="R225" s="231">
        <v>33.833188262164221</v>
      </c>
      <c r="S225" s="231">
        <v>33.998302586627005</v>
      </c>
      <c r="T225" s="231">
        <v>34.179725879141728</v>
      </c>
      <c r="U225" s="231">
        <v>34.390000262691927</v>
      </c>
      <c r="V225" s="231">
        <v>34.595457991121329</v>
      </c>
      <c r="W225" s="231">
        <v>34.816175236262467</v>
      </c>
      <c r="X225" s="231">
        <v>35.052161965676028</v>
      </c>
      <c r="Y225" s="231">
        <v>35.303428470834049</v>
      </c>
      <c r="Z225" s="231">
        <v>35.569990157138584</v>
      </c>
      <c r="AA225" s="231">
        <v>35.851870741161882</v>
      </c>
      <c r="AB225" s="231">
        <v>36.149104344593503</v>
      </c>
      <c r="AC225" s="231">
        <v>36.461736823514563</v>
      </c>
      <c r="AD225" s="231">
        <v>36.789826568837803</v>
      </c>
      <c r="AE225" s="231">
        <v>37.133444943060432</v>
      </c>
      <c r="AF225" s="231">
        <v>37.492676469440831</v>
      </c>
      <c r="AG225" s="231">
        <v>37.86761885544567</v>
      </c>
      <c r="AH225" s="231">
        <v>38.258382908221996</v>
      </c>
      <c r="AI225" s="231">
        <v>38.665092382813874</v>
      </c>
      <c r="AJ225" s="231">
        <v>39.087883791754145</v>
      </c>
      <c r="AK225" s="231">
        <v>39.526906196047946</v>
      </c>
      <c r="AL225" s="231">
        <v>39.982320991422064</v>
      </c>
      <c r="AM225" s="231">
        <v>40.45430169931808</v>
      </c>
      <c r="AN225" s="231">
        <v>40.943033768977166</v>
      </c>
      <c r="AO225" s="231">
        <v>41.448714394731603</v>
      </c>
      <c r="AP225" s="231">
        <v>41.971552351024464</v>
      </c>
      <c r="AQ225" s="231">
        <v>42.511767846573825</v>
      </c>
      <c r="AR225" s="231">
        <v>43.06959239830487</v>
      </c>
      <c r="AS225" s="231">
        <v>43.645268725147176</v>
      </c>
    </row>
    <row r="226" spans="1:45">
      <c r="A226" s="231" t="s">
        <v>554</v>
      </c>
      <c r="B226" s="231" t="s">
        <v>538</v>
      </c>
      <c r="C226" s="231">
        <v>23.363897388154538</v>
      </c>
      <c r="D226" s="231">
        <v>22.499624383279489</v>
      </c>
      <c r="E226" s="231">
        <v>25.387457038698638</v>
      </c>
      <c r="F226" s="231">
        <v>26.539385165882759</v>
      </c>
      <c r="G226" s="231">
        <v>26.383205733684616</v>
      </c>
      <c r="H226" s="231">
        <v>26.150932536825437</v>
      </c>
      <c r="I226" s="231">
        <v>25.968254654417109</v>
      </c>
      <c r="J226" s="231">
        <v>25.836739097799004</v>
      </c>
      <c r="K226" s="231">
        <v>25.725967362123239</v>
      </c>
      <c r="L226" s="231">
        <v>25.393103128759911</v>
      </c>
      <c r="M226" s="231">
        <v>25.419434975160563</v>
      </c>
      <c r="N226" s="231">
        <v>25.453257258737299</v>
      </c>
      <c r="O226" s="231">
        <v>25.496224250142621</v>
      </c>
      <c r="P226" s="231">
        <v>25.549489653318215</v>
      </c>
      <c r="Q226" s="231">
        <v>25.613851399084616</v>
      </c>
      <c r="R226" s="231">
        <v>25.689854925823447</v>
      </c>
      <c r="S226" s="231">
        <v>25.777867054004599</v>
      </c>
      <c r="T226" s="231">
        <v>25.878129006685086</v>
      </c>
      <c r="U226" s="231">
        <v>26.000082718916552</v>
      </c>
      <c r="V226" s="231">
        <v>26.118233905535089</v>
      </c>
      <c r="W226" s="231">
        <v>26.247747687299245</v>
      </c>
      <c r="X226" s="231">
        <v>26.388598271189235</v>
      </c>
      <c r="Y226" s="231">
        <v>26.540761545132764</v>
      </c>
      <c r="Z226" s="231">
        <v>26.704218544979753</v>
      </c>
      <c r="AA226" s="231">
        <v>26.878957722588655</v>
      </c>
      <c r="AB226" s="231">
        <v>27.064976388778831</v>
      </c>
      <c r="AC226" s="231">
        <v>27.262281588809063</v>
      </c>
      <c r="AD226" s="231">
        <v>27.470890589131802</v>
      </c>
      <c r="AE226" s="231">
        <v>27.690831100031804</v>
      </c>
      <c r="AF226" s="231">
        <v>27.922141321307805</v>
      </c>
      <c r="AG226" s="231">
        <v>28.164869872066369</v>
      </c>
      <c r="AH226" s="231">
        <v>28.419075647413678</v>
      </c>
      <c r="AI226" s="231">
        <v>28.684827631953802</v>
      </c>
      <c r="AJ226" s="231">
        <v>28.962204690902823</v>
      </c>
      <c r="AK226" s="231">
        <v>29.251295353175596</v>
      </c>
      <c r="AL226" s="231">
        <v>29.55219759622597</v>
      </c>
      <c r="AM226" s="231">
        <v>29.865018639170565</v>
      </c>
      <c r="AN226" s="231">
        <v>30.189874748426249</v>
      </c>
      <c r="AO226" s="231">
        <v>30.526891058467548</v>
      </c>
      <c r="AP226" s="231">
        <v>30.876201409166416</v>
      </c>
      <c r="AQ226" s="231">
        <v>31.237948200389894</v>
      </c>
      <c r="AR226" s="231">
        <v>31.612282263983513</v>
      </c>
      <c r="AS226" s="231">
        <v>31.999362752907921</v>
      </c>
    </row>
    <row r="227" spans="1:45">
      <c r="A227" s="231" t="s">
        <v>556</v>
      </c>
      <c r="B227" s="231" t="s">
        <v>514</v>
      </c>
      <c r="C227" s="231">
        <v>0</v>
      </c>
      <c r="D227" s="231">
        <v>0</v>
      </c>
      <c r="E227" s="231">
        <v>0</v>
      </c>
      <c r="F227" s="231">
        <v>0</v>
      </c>
      <c r="G227" s="231">
        <v>0</v>
      </c>
      <c r="H227" s="231">
        <v>0</v>
      </c>
      <c r="I227" s="231">
        <v>0</v>
      </c>
      <c r="J227" s="231">
        <v>0</v>
      </c>
      <c r="K227" s="231">
        <v>0</v>
      </c>
      <c r="L227" s="231">
        <v>0</v>
      </c>
      <c r="M227" s="231">
        <v>0</v>
      </c>
      <c r="N227" s="231">
        <v>0</v>
      </c>
      <c r="O227" s="231">
        <v>0</v>
      </c>
      <c r="P227" s="231">
        <v>0</v>
      </c>
      <c r="Q227" s="231">
        <v>0</v>
      </c>
      <c r="R227" s="231">
        <v>0</v>
      </c>
      <c r="S227" s="231">
        <v>0</v>
      </c>
      <c r="T227" s="231">
        <v>0</v>
      </c>
      <c r="U227" s="231">
        <v>0</v>
      </c>
      <c r="V227" s="231">
        <v>0</v>
      </c>
      <c r="W227" s="231">
        <v>0</v>
      </c>
      <c r="X227" s="231">
        <v>0</v>
      </c>
      <c r="Y227" s="231">
        <v>0</v>
      </c>
      <c r="Z227" s="231">
        <v>0</v>
      </c>
      <c r="AA227" s="231">
        <v>0</v>
      </c>
      <c r="AB227" s="231">
        <v>0</v>
      </c>
      <c r="AC227" s="231">
        <v>0</v>
      </c>
      <c r="AD227" s="231">
        <v>0</v>
      </c>
      <c r="AE227" s="231">
        <v>0</v>
      </c>
      <c r="AF227" s="231">
        <v>0</v>
      </c>
      <c r="AG227" s="231">
        <v>0</v>
      </c>
      <c r="AH227" s="231">
        <v>0</v>
      </c>
      <c r="AI227" s="231">
        <v>0</v>
      </c>
      <c r="AJ227" s="231">
        <v>0</v>
      </c>
      <c r="AK227" s="231">
        <v>0</v>
      </c>
      <c r="AL227" s="231">
        <v>0</v>
      </c>
      <c r="AM227" s="231">
        <v>0</v>
      </c>
      <c r="AN227" s="231">
        <v>0</v>
      </c>
      <c r="AO227" s="231">
        <v>0</v>
      </c>
      <c r="AP227" s="231">
        <v>0</v>
      </c>
      <c r="AQ227" s="231">
        <v>0</v>
      </c>
      <c r="AR227" s="231">
        <v>0</v>
      </c>
      <c r="AS227" s="231">
        <v>0</v>
      </c>
    </row>
    <row r="228" spans="1:45">
      <c r="A228" s="231" t="s">
        <v>556</v>
      </c>
      <c r="B228" s="231" t="s">
        <v>515</v>
      </c>
      <c r="C228" s="231">
        <v>4.4546305036520373</v>
      </c>
      <c r="D228" s="231">
        <v>12.782354065566699</v>
      </c>
      <c r="E228" s="231">
        <v>13.379174202677474</v>
      </c>
      <c r="F228" s="231">
        <v>11.691616468571294</v>
      </c>
      <c r="G228" s="231">
        <v>12.641761314173307</v>
      </c>
      <c r="H228" s="231">
        <v>13.567931499298005</v>
      </c>
      <c r="I228" s="231">
        <v>14.48651629653215</v>
      </c>
      <c r="J228" s="231">
        <v>15.400903127321387</v>
      </c>
      <c r="K228" s="231">
        <v>16.311599206925184</v>
      </c>
      <c r="L228" s="231">
        <v>17.222471046688693</v>
      </c>
      <c r="M228" s="231">
        <v>18.135418058332757</v>
      </c>
      <c r="N228" s="231">
        <v>19.052089052754656</v>
      </c>
      <c r="O228" s="231">
        <v>19.973943688888095</v>
      </c>
      <c r="P228" s="231">
        <v>20.902294569217883</v>
      </c>
      <c r="Q228" s="231">
        <v>21.838337199211072</v>
      </c>
      <c r="R228" s="231">
        <v>22.78317206314815</v>
      </c>
      <c r="S228" s="231">
        <v>23.737821408592115</v>
      </c>
      <c r="T228" s="231">
        <v>24.703242368158151</v>
      </c>
      <c r="U228" s="231">
        <v>25.680337470467258</v>
      </c>
      <c r="V228" s="231">
        <v>26.669963237501957</v>
      </c>
      <c r="W228" s="231">
        <v>27.672937342135043</v>
      </c>
      <c r="X228" s="231">
        <v>28.690044655673979</v>
      </c>
      <c r="Y228" s="231">
        <v>29.722042420628345</v>
      </c>
      <c r="Z228" s="231">
        <v>30.769664720389088</v>
      </c>
      <c r="AA228" s="231">
        <v>31.833626374081703</v>
      </c>
      <c r="AB228" s="231">
        <v>32.918431713611412</v>
      </c>
      <c r="AC228" s="231">
        <v>34.016381391998465</v>
      </c>
      <c r="AD228" s="231">
        <v>35.132488138219507</v>
      </c>
      <c r="AE228" s="231">
        <v>36.267414956476252</v>
      </c>
      <c r="AF228" s="231">
        <v>37.421819591452824</v>
      </c>
      <c r="AG228" s="231">
        <v>38.596356372761676</v>
      </c>
      <c r="AH228" s="231">
        <v>39.791677883224914</v>
      </c>
      <c r="AI228" s="231">
        <v>41.008436472939486</v>
      </c>
      <c r="AJ228" s="231">
        <v>42.247285638106277</v>
      </c>
      <c r="AK228" s="231">
        <v>43.508881281146614</v>
      </c>
      <c r="AL228" s="231">
        <v>44.793882866544095</v>
      </c>
      <c r="AM228" s="231">
        <v>46.102954485096006</v>
      </c>
      <c r="AN228" s="231">
        <v>47.429965018505975</v>
      </c>
      <c r="AO228" s="231">
        <v>48.786178287639316</v>
      </c>
      <c r="AP228" s="231">
        <v>50.168210245786447</v>
      </c>
      <c r="AQ228" s="231">
        <v>51.576749162228801</v>
      </c>
      <c r="AR228" s="231">
        <v>53.012492156501537</v>
      </c>
      <c r="AS228" s="231">
        <v>54.47614589528272</v>
      </c>
    </row>
    <row r="229" spans="1:45">
      <c r="A229" s="231" t="s">
        <v>556</v>
      </c>
      <c r="B229" s="231" t="s">
        <v>516</v>
      </c>
      <c r="C229" s="231">
        <v>0</v>
      </c>
      <c r="D229" s="231">
        <v>0</v>
      </c>
      <c r="E229" s="231">
        <v>0</v>
      </c>
      <c r="F229" s="231">
        <v>0</v>
      </c>
      <c r="G229" s="231">
        <v>0</v>
      </c>
      <c r="H229" s="231">
        <v>0</v>
      </c>
      <c r="I229" s="231">
        <v>0</v>
      </c>
      <c r="J229" s="231">
        <v>0</v>
      </c>
      <c r="K229" s="231">
        <v>0</v>
      </c>
      <c r="L229" s="231">
        <v>0</v>
      </c>
      <c r="M229" s="231">
        <v>0</v>
      </c>
      <c r="N229" s="231">
        <v>0</v>
      </c>
      <c r="O229" s="231">
        <v>0</v>
      </c>
      <c r="P229" s="231">
        <v>0</v>
      </c>
      <c r="Q229" s="231">
        <v>0</v>
      </c>
      <c r="R229" s="231">
        <v>0</v>
      </c>
      <c r="S229" s="231">
        <v>0</v>
      </c>
      <c r="T229" s="231">
        <v>0</v>
      </c>
      <c r="U229" s="231">
        <v>0</v>
      </c>
      <c r="V229" s="231">
        <v>0</v>
      </c>
      <c r="W229" s="231">
        <v>0</v>
      </c>
      <c r="X229" s="231">
        <v>0</v>
      </c>
      <c r="Y229" s="231">
        <v>0</v>
      </c>
      <c r="Z229" s="231">
        <v>0</v>
      </c>
      <c r="AA229" s="231">
        <v>0</v>
      </c>
      <c r="AB229" s="231">
        <v>0</v>
      </c>
      <c r="AC229" s="231">
        <v>0</v>
      </c>
      <c r="AD229" s="231">
        <v>0</v>
      </c>
      <c r="AE229" s="231">
        <v>0</v>
      </c>
      <c r="AF229" s="231">
        <v>0</v>
      </c>
      <c r="AG229" s="231">
        <v>0</v>
      </c>
      <c r="AH229" s="231">
        <v>0</v>
      </c>
      <c r="AI229" s="231">
        <v>0</v>
      </c>
      <c r="AJ229" s="231">
        <v>0</v>
      </c>
      <c r="AK229" s="231">
        <v>0</v>
      </c>
      <c r="AL229" s="231">
        <v>0</v>
      </c>
      <c r="AM229" s="231">
        <v>0</v>
      </c>
      <c r="AN229" s="231">
        <v>0</v>
      </c>
      <c r="AO229" s="231">
        <v>0</v>
      </c>
      <c r="AP229" s="231">
        <v>0</v>
      </c>
      <c r="AQ229" s="231">
        <v>0</v>
      </c>
      <c r="AR229" s="231">
        <v>0</v>
      </c>
      <c r="AS229" s="231">
        <v>0</v>
      </c>
    </row>
    <row r="230" spans="1:45">
      <c r="A230" s="231" t="s">
        <v>556</v>
      </c>
      <c r="B230" s="231" t="s">
        <v>517</v>
      </c>
      <c r="C230" s="231">
        <v>0</v>
      </c>
      <c r="D230" s="231">
        <v>0</v>
      </c>
      <c r="E230" s="231">
        <v>0</v>
      </c>
      <c r="F230" s="231">
        <v>0</v>
      </c>
      <c r="G230" s="231">
        <v>0</v>
      </c>
      <c r="H230" s="231">
        <v>0</v>
      </c>
      <c r="I230" s="231">
        <v>0</v>
      </c>
      <c r="J230" s="231">
        <v>0</v>
      </c>
      <c r="K230" s="231">
        <v>0</v>
      </c>
      <c r="L230" s="231">
        <v>0</v>
      </c>
      <c r="M230" s="231">
        <v>0</v>
      </c>
      <c r="N230" s="231">
        <v>0</v>
      </c>
      <c r="O230" s="231">
        <v>0</v>
      </c>
      <c r="P230" s="231">
        <v>0</v>
      </c>
      <c r="Q230" s="231">
        <v>0</v>
      </c>
      <c r="R230" s="231">
        <v>0</v>
      </c>
      <c r="S230" s="231">
        <v>0</v>
      </c>
      <c r="T230" s="231">
        <v>0</v>
      </c>
      <c r="U230" s="231">
        <v>0</v>
      </c>
      <c r="V230" s="231">
        <v>0</v>
      </c>
      <c r="W230" s="231">
        <v>0</v>
      </c>
      <c r="X230" s="231">
        <v>0</v>
      </c>
      <c r="Y230" s="231">
        <v>0</v>
      </c>
      <c r="Z230" s="231">
        <v>0</v>
      </c>
      <c r="AA230" s="231">
        <v>0</v>
      </c>
      <c r="AB230" s="231">
        <v>0</v>
      </c>
      <c r="AC230" s="231">
        <v>0</v>
      </c>
      <c r="AD230" s="231">
        <v>0</v>
      </c>
      <c r="AE230" s="231">
        <v>0</v>
      </c>
      <c r="AF230" s="231">
        <v>0</v>
      </c>
      <c r="AG230" s="231">
        <v>0</v>
      </c>
      <c r="AH230" s="231">
        <v>0</v>
      </c>
      <c r="AI230" s="231">
        <v>0</v>
      </c>
      <c r="AJ230" s="231">
        <v>0</v>
      </c>
      <c r="AK230" s="231">
        <v>0</v>
      </c>
      <c r="AL230" s="231">
        <v>0</v>
      </c>
      <c r="AM230" s="231">
        <v>0</v>
      </c>
      <c r="AN230" s="231">
        <v>0</v>
      </c>
      <c r="AO230" s="231">
        <v>0</v>
      </c>
      <c r="AP230" s="231">
        <v>0</v>
      </c>
      <c r="AQ230" s="231">
        <v>0</v>
      </c>
      <c r="AR230" s="231">
        <v>0</v>
      </c>
      <c r="AS230" s="231">
        <v>0</v>
      </c>
    </row>
    <row r="231" spans="1:45">
      <c r="A231" s="231" t="s">
        <v>556</v>
      </c>
      <c r="B231" s="231" t="s">
        <v>518</v>
      </c>
      <c r="C231" s="231">
        <v>881.1847899661476</v>
      </c>
      <c r="D231" s="231">
        <v>781.19944869559606</v>
      </c>
      <c r="E231" s="231">
        <v>1033.5589628943078</v>
      </c>
      <c r="F231" s="231">
        <v>926.54000726796039</v>
      </c>
      <c r="G231" s="231">
        <v>929.94894345696025</v>
      </c>
      <c r="H231" s="231">
        <v>932.51184036083555</v>
      </c>
      <c r="I231" s="231">
        <v>935.26920649726969</v>
      </c>
      <c r="J231" s="231">
        <v>938.27871091572081</v>
      </c>
      <c r="K231" s="231">
        <v>941.45196388960346</v>
      </c>
      <c r="L231" s="231">
        <v>944.92259953321548</v>
      </c>
      <c r="M231" s="231">
        <v>948.71168105562094</v>
      </c>
      <c r="N231" s="231">
        <v>952.83533153035955</v>
      </c>
      <c r="O231" s="231">
        <v>957.30632740255066</v>
      </c>
      <c r="P231" s="231">
        <v>962.13505742376003</v>
      </c>
      <c r="Q231" s="231">
        <v>967.33014308100144</v>
      </c>
      <c r="R231" s="231">
        <v>972.89886765036113</v>
      </c>
      <c r="S231" s="231">
        <v>978.84749010698204</v>
      </c>
      <c r="T231" s="231">
        <v>985.1814851183766</v>
      </c>
      <c r="U231" s="231">
        <v>991.90573248519365</v>
      </c>
      <c r="V231" s="231">
        <v>999.02466998439513</v>
      </c>
      <c r="W231" s="231">
        <v>1006.5424184459871</v>
      </c>
      <c r="X231" s="231">
        <v>1014.4628849991281</v>
      </c>
      <c r="Y231" s="231">
        <v>1022.7898487153286</v>
      </c>
      <c r="Z231" s="231">
        <v>1031.5270318161529</v>
      </c>
      <c r="AA231" s="231">
        <v>1040.6781589175068</v>
      </c>
      <c r="AB231" s="231">
        <v>1050.3684285178674</v>
      </c>
      <c r="AC231" s="231">
        <v>1060.3322762429693</v>
      </c>
      <c r="AD231" s="231">
        <v>1070.7157665729474</v>
      </c>
      <c r="AE231" s="231">
        <v>1081.5231490290739</v>
      </c>
      <c r="AF231" s="231">
        <v>1092.758840033554</v>
      </c>
      <c r="AG231" s="231">
        <v>1104.4274421962364</v>
      </c>
      <c r="AH231" s="231">
        <v>1116.5337603624187</v>
      </c>
      <c r="AI231" s="231">
        <v>1129.0828149564845</v>
      </c>
      <c r="AJ231" s="231">
        <v>1142.0798530811137</v>
      </c>
      <c r="AK231" s="231">
        <v>1155.5303577655595</v>
      </c>
      <c r="AL231" s="231">
        <v>1169.4400556984792</v>
      </c>
      <c r="AM231" s="231">
        <v>1183.8149237303471</v>
      </c>
      <c r="AN231" s="231">
        <v>1198.4893471296182</v>
      </c>
      <c r="AO231" s="231">
        <v>1213.7409214431734</v>
      </c>
      <c r="AP231" s="231">
        <v>1229.4720517923706</v>
      </c>
      <c r="AQ231" s="231">
        <v>1245.6897632852338</v>
      </c>
      <c r="AR231" s="231">
        <v>1262.4013455582135</v>
      </c>
      <c r="AS231" s="231">
        <v>1279.6143561501372</v>
      </c>
    </row>
    <row r="232" spans="1:45">
      <c r="A232" s="231" t="s">
        <v>556</v>
      </c>
      <c r="B232" s="231" t="s">
        <v>519</v>
      </c>
      <c r="C232" s="231">
        <v>52.334928279722568</v>
      </c>
      <c r="D232" s="231">
        <v>46.579042949303215</v>
      </c>
      <c r="E232" s="231">
        <v>72.049953476450682</v>
      </c>
      <c r="F232" s="231">
        <v>71.964563993914084</v>
      </c>
      <c r="G232" s="231">
        <v>59.932443320243159</v>
      </c>
      <c r="H232" s="231">
        <v>59.436495627330949</v>
      </c>
      <c r="I232" s="231">
        <v>59.251965095741554</v>
      </c>
      <c r="J232" s="231">
        <v>59.160089321457164</v>
      </c>
      <c r="K232" s="231">
        <v>59.121657548800698</v>
      </c>
      <c r="L232" s="231">
        <v>59.126465544581613</v>
      </c>
      <c r="M232" s="231">
        <v>59.162003608969059</v>
      </c>
      <c r="N232" s="231">
        <v>59.220026776968524</v>
      </c>
      <c r="O232" s="231">
        <v>59.294953189276214</v>
      </c>
      <c r="P232" s="231">
        <v>59.382911735911648</v>
      </c>
      <c r="Q232" s="231">
        <v>59.481157704139477</v>
      </c>
      <c r="R232" s="231">
        <v>59.587704446814371</v>
      </c>
      <c r="S232" s="231">
        <v>59.701085721165541</v>
      </c>
      <c r="T232" s="231">
        <v>59.820199150529788</v>
      </c>
      <c r="U232" s="231">
        <v>59.944201204321402</v>
      </c>
      <c r="V232" s="231">
        <v>60.072435555464978</v>
      </c>
      <c r="W232" s="231">
        <v>60.204383449458668</v>
      </c>
      <c r="X232" s="231">
        <v>60.339628822445846</v>
      </c>
      <c r="Y232" s="231">
        <v>60.47783344549196</v>
      </c>
      <c r="Z232" s="231">
        <v>60.618718975258233</v>
      </c>
      <c r="AA232" s="231">
        <v>60.762053820833643</v>
      </c>
      <c r="AB232" s="231">
        <v>60.536117883144634</v>
      </c>
      <c r="AC232" s="231">
        <v>60.763030347483877</v>
      </c>
      <c r="AD232" s="231">
        <v>61.011915322754589</v>
      </c>
      <c r="AE232" s="231">
        <v>61.282783496926861</v>
      </c>
      <c r="AF232" s="231">
        <v>61.575659814520108</v>
      </c>
      <c r="AG232" s="231">
        <v>61.890584039977426</v>
      </c>
      <c r="AH232" s="231">
        <v>62.227611167374256</v>
      </c>
      <c r="AI232" s="231">
        <v>62.586811704988527</v>
      </c>
      <c r="AJ232" s="231">
        <v>62.968271859206133</v>
      </c>
      <c r="AK232" s="231">
        <v>63.372093638588389</v>
      </c>
      <c r="AL232" s="231">
        <v>63.798394895699651</v>
      </c>
      <c r="AM232" s="231">
        <v>64.24730932146656</v>
      </c>
      <c r="AN232" s="231">
        <v>64.709707902377744</v>
      </c>
      <c r="AO232" s="231">
        <v>65.200455864761096</v>
      </c>
      <c r="AP232" s="231">
        <v>65.714072369481158</v>
      </c>
      <c r="AQ232" s="231">
        <v>66.250755356448991</v>
      </c>
      <c r="AR232" s="231">
        <v>66.810717763651454</v>
      </c>
      <c r="AS232" s="231">
        <v>67.394187460268796</v>
      </c>
    </row>
    <row r="233" spans="1:45">
      <c r="A233" s="231" t="s">
        <v>556</v>
      </c>
      <c r="B233" s="231" t="s">
        <v>520</v>
      </c>
      <c r="C233" s="231">
        <v>136.01301185256918</v>
      </c>
      <c r="D233" s="231">
        <v>107.69242078121972</v>
      </c>
      <c r="E233" s="231">
        <v>112.36214439616761</v>
      </c>
      <c r="F233" s="231">
        <v>112.22897921140691</v>
      </c>
      <c r="G233" s="231">
        <v>111.34546187369965</v>
      </c>
      <c r="H233" s="231">
        <v>110.72966113461675</v>
      </c>
      <c r="I233" s="231">
        <v>110.38588240041949</v>
      </c>
      <c r="J233" s="231">
        <v>110.21471865253001</v>
      </c>
      <c r="K233" s="231">
        <v>110.14312060291189</v>
      </c>
      <c r="L233" s="231">
        <v>110.15207785616073</v>
      </c>
      <c r="M233" s="231">
        <v>110.21828495308776</v>
      </c>
      <c r="N233" s="231">
        <v>110.32638159745963</v>
      </c>
      <c r="O233" s="231">
        <v>110.46596883518782</v>
      </c>
      <c r="P233" s="231">
        <v>110.62983482291197</v>
      </c>
      <c r="Q233" s="231">
        <v>110.81286618529106</v>
      </c>
      <c r="R233" s="231">
        <v>111.01136181641579</v>
      </c>
      <c r="S233" s="231">
        <v>111.22259011908413</v>
      </c>
      <c r="T233" s="231">
        <v>111.44449737540663</v>
      </c>
      <c r="U233" s="231">
        <v>111.67551209542702</v>
      </c>
      <c r="V233" s="231">
        <v>111.91441154765882</v>
      </c>
      <c r="W233" s="231">
        <v>112.1602292970927</v>
      </c>
      <c r="X233" s="231">
        <v>112.41219022047541</v>
      </c>
      <c r="Y233" s="231">
        <v>112.66966420031916</v>
      </c>
      <c r="Z233" s="231">
        <v>112.9321326854668</v>
      </c>
      <c r="AA233" s="231">
        <v>113.1991642241171</v>
      </c>
      <c r="AB233" s="231">
        <v>113.48351498083306</v>
      </c>
      <c r="AC233" s="231">
        <v>113.753994196752</v>
      </c>
      <c r="AD233" s="231">
        <v>114.02807160831392</v>
      </c>
      <c r="AE233" s="231">
        <v>114.30554645555989</v>
      </c>
      <c r="AF233" s="231">
        <v>114.58624458941891</v>
      </c>
      <c r="AG233" s="231">
        <v>114.87001421697838</v>
      </c>
      <c r="AH233" s="231">
        <v>115.1567225004148</v>
      </c>
      <c r="AI233" s="231">
        <v>115.44625280116058</v>
      </c>
      <c r="AJ233" s="231">
        <v>115.73850241787376</v>
      </c>
      <c r="AK233" s="231">
        <v>116.03338070721651</v>
      </c>
      <c r="AL233" s="231">
        <v>116.33080750534567</v>
      </c>
      <c r="AM233" s="231">
        <v>116.63071178880644</v>
      </c>
      <c r="AN233" s="231">
        <v>116.91626630807079</v>
      </c>
      <c r="AO233" s="231">
        <v>117.21571205474768</v>
      </c>
      <c r="AP233" s="231">
        <v>117.51763285447565</v>
      </c>
      <c r="AQ233" s="231">
        <v>117.82197974672104</v>
      </c>
      <c r="AR233" s="231">
        <v>118.12870863230064</v>
      </c>
      <c r="AS233" s="231">
        <v>118.43777969629423</v>
      </c>
    </row>
    <row r="234" spans="1:45">
      <c r="A234" s="231" t="s">
        <v>556</v>
      </c>
      <c r="B234" s="231" t="s">
        <v>521</v>
      </c>
      <c r="C234" s="231">
        <v>123.50398806215055</v>
      </c>
      <c r="D234" s="231">
        <v>91.521064449427328</v>
      </c>
      <c r="E234" s="231">
        <v>84.508813046512302</v>
      </c>
      <c r="F234" s="231">
        <v>84.408658036444436</v>
      </c>
      <c r="G234" s="231">
        <v>83.744154863094494</v>
      </c>
      <c r="H234" s="231">
        <v>83.281004308139131</v>
      </c>
      <c r="I234" s="231">
        <v>83.022444515303476</v>
      </c>
      <c r="J234" s="231">
        <v>82.893710365128015</v>
      </c>
      <c r="K234" s="231">
        <v>82.839860679166719</v>
      </c>
      <c r="L234" s="231">
        <v>82.846597528523617</v>
      </c>
      <c r="M234" s="231">
        <v>82.896392619269065</v>
      </c>
      <c r="N234" s="231">
        <v>82.977693302513146</v>
      </c>
      <c r="O234" s="231">
        <v>83.082678409732708</v>
      </c>
      <c r="P234" s="231">
        <v>83.205923833675797</v>
      </c>
      <c r="Q234" s="231">
        <v>83.34358374812534</v>
      </c>
      <c r="R234" s="231">
        <v>83.492874510342602</v>
      </c>
      <c r="S234" s="231">
        <v>83.651741655823486</v>
      </c>
      <c r="T234" s="231">
        <v>83.818640560601438</v>
      </c>
      <c r="U234" s="231">
        <v>83.992389289678414</v>
      </c>
      <c r="V234" s="231">
        <v>84.172068213163399</v>
      </c>
      <c r="W234" s="231">
        <v>84.356950464584116</v>
      </c>
      <c r="X234" s="231">
        <v>84.546453065158403</v>
      </c>
      <c r="Y234" s="231">
        <v>84.740102096546039</v>
      </c>
      <c r="Z234" s="231">
        <v>84.937507550679584</v>
      </c>
      <c r="AA234" s="231">
        <v>85.13834492788159</v>
      </c>
      <c r="AB234" s="231">
        <v>85.35220828077577</v>
      </c>
      <c r="AC234" s="231">
        <v>85.555638694229515</v>
      </c>
      <c r="AD234" s="231">
        <v>85.761775350471083</v>
      </c>
      <c r="AE234" s="231">
        <v>85.970467255712236</v>
      </c>
      <c r="AF234" s="231">
        <v>86.181583430508255</v>
      </c>
      <c r="AG234" s="231">
        <v>86.395009709728669</v>
      </c>
      <c r="AH234" s="231">
        <v>86.610646184575472</v>
      </c>
      <c r="AI234" s="231">
        <v>86.828405129890328</v>
      </c>
      <c r="AJ234" s="231">
        <v>87.048209302856719</v>
      </c>
      <c r="AK234" s="231">
        <v>87.269990529616493</v>
      </c>
      <c r="AL234" s="231">
        <v>87.493688518055535</v>
      </c>
      <c r="AM234" s="231">
        <v>87.719249850647003</v>
      </c>
      <c r="AN234" s="231">
        <v>87.934018566683704</v>
      </c>
      <c r="AO234" s="231">
        <v>88.159235028682417</v>
      </c>
      <c r="AP234" s="231">
        <v>88.386313005488404</v>
      </c>
      <c r="AQ234" s="231">
        <v>88.615215673342163</v>
      </c>
      <c r="AR234" s="231">
        <v>88.845909864759676</v>
      </c>
      <c r="AS234" s="231">
        <v>89.078365634498539</v>
      </c>
    </row>
    <row r="235" spans="1:45">
      <c r="A235" s="231" t="s">
        <v>556</v>
      </c>
      <c r="B235" s="231" t="s">
        <v>522</v>
      </c>
      <c r="C235" s="231">
        <v>264.73048208457078</v>
      </c>
      <c r="D235" s="231">
        <v>288.03879418476532</v>
      </c>
      <c r="E235" s="231">
        <v>317.55090536589461</v>
      </c>
      <c r="F235" s="231">
        <v>305.27142811627647</v>
      </c>
      <c r="G235" s="231">
        <v>313.67809123061147</v>
      </c>
      <c r="H235" s="231">
        <v>321.69922695909821</v>
      </c>
      <c r="I235" s="231">
        <v>329.70382787503166</v>
      </c>
      <c r="J235" s="231">
        <v>337.73224984963861</v>
      </c>
      <c r="K235" s="231">
        <v>345.76839860612426</v>
      </c>
      <c r="L235" s="231">
        <v>353.87380873528338</v>
      </c>
      <c r="M235" s="231">
        <v>362.06853669798573</v>
      </c>
      <c r="N235" s="231">
        <v>370.36949970472637</v>
      </c>
      <c r="O235" s="231">
        <v>378.79133267082756</v>
      </c>
      <c r="P235" s="231">
        <v>387.34694499752015</v>
      </c>
      <c r="Q235" s="231">
        <v>396.04790267741095</v>
      </c>
      <c r="R235" s="231">
        <v>404.90470343729993</v>
      </c>
      <c r="S235" s="231">
        <v>413.92698312477887</v>
      </c>
      <c r="T235" s="231">
        <v>423.12367582167764</v>
      </c>
      <c r="U235" s="231">
        <v>432.50314146080365</v>
      </c>
      <c r="V235" s="231">
        <v>442.07326972806635</v>
      </c>
      <c r="W235" s="231">
        <v>451.84156606881902</v>
      </c>
      <c r="X235" s="231">
        <v>461.81522380110044</v>
      </c>
      <c r="Y235" s="231">
        <v>472.00118518889053</v>
      </c>
      <c r="Z235" s="231">
        <v>482.40619357660671</v>
      </c>
      <c r="AA235" s="231">
        <v>493.03683817859809</v>
      </c>
      <c r="AB235" s="231">
        <v>503.95785011320396</v>
      </c>
      <c r="AC235" s="231">
        <v>515.04681933489496</v>
      </c>
      <c r="AD235" s="231">
        <v>526.37731971119922</v>
      </c>
      <c r="AE235" s="231">
        <v>537.95564418613731</v>
      </c>
      <c r="AF235" s="231">
        <v>549.78808155385252</v>
      </c>
      <c r="AG235" s="231">
        <v>561.88093566838643</v>
      </c>
      <c r="AH235" s="231">
        <v>574.24054250007271</v>
      </c>
      <c r="AI235" s="231">
        <v>586.87328533669177</v>
      </c>
      <c r="AJ235" s="231">
        <v>599.78560838671081</v>
      </c>
      <c r="AK235" s="231">
        <v>612.98402900706697</v>
      </c>
      <c r="AL235" s="231">
        <v>626.47514874793205</v>
      </c>
      <c r="AM235" s="231">
        <v>640.26566338135228</v>
      </c>
      <c r="AN235" s="231">
        <v>654.26855874459727</v>
      </c>
      <c r="AO235" s="231">
        <v>668.63760970558826</v>
      </c>
      <c r="AP235" s="231">
        <v>683.32337810197623</v>
      </c>
      <c r="AQ235" s="231">
        <v>698.33299300739145</v>
      </c>
      <c r="AR235" s="231">
        <v>713.67371491000415</v>
      </c>
      <c r="AS235" s="231">
        <v>729.35294207776064</v>
      </c>
    </row>
    <row r="236" spans="1:45">
      <c r="A236" s="231" t="s">
        <v>556</v>
      </c>
      <c r="B236" s="231" t="s">
        <v>523</v>
      </c>
      <c r="C236" s="231">
        <v>357.66719098756352</v>
      </c>
      <c r="D236" s="231">
        <v>246.15764284383008</v>
      </c>
      <c r="E236" s="231">
        <v>261.09332608537562</v>
      </c>
      <c r="F236" s="231">
        <v>311.27488055176286</v>
      </c>
      <c r="G236" s="231">
        <v>315.30362513005963</v>
      </c>
      <c r="H236" s="231">
        <v>319.00586620661267</v>
      </c>
      <c r="I236" s="231">
        <v>322.74152796068876</v>
      </c>
      <c r="J236" s="231">
        <v>326.53843901927689</v>
      </c>
      <c r="K236" s="231">
        <v>330.37206216507309</v>
      </c>
      <c r="L236" s="231">
        <v>334.29422266646685</v>
      </c>
      <c r="M236" s="231">
        <v>338.31718960896637</v>
      </c>
      <c r="N236" s="231">
        <v>342.45097398515344</v>
      </c>
      <c r="O236" s="231">
        <v>346.7039954510721</v>
      </c>
      <c r="P236" s="231">
        <v>351.08349983005587</v>
      </c>
      <c r="Q236" s="231">
        <v>355.59583789477745</v>
      </c>
      <c r="R236" s="231">
        <v>360.2466624725202</v>
      </c>
      <c r="S236" s="231">
        <v>365.04107466627534</v>
      </c>
      <c r="T236" s="231">
        <v>369.98373656544976</v>
      </c>
      <c r="U236" s="231">
        <v>375.07896070187252</v>
      </c>
      <c r="V236" s="231">
        <v>380.33078259595214</v>
      </c>
      <c r="W236" s="231">
        <v>385.74302051145338</v>
      </c>
      <c r="X236" s="231">
        <v>391.31932522355964</v>
      </c>
      <c r="Y236" s="231">
        <v>397.06322179855778</v>
      </c>
      <c r="Z236" s="231">
        <v>402.97814486797404</v>
      </c>
      <c r="AA236" s="231">
        <v>409.0674685361908</v>
      </c>
      <c r="AB236" s="231">
        <v>415.38254989709048</v>
      </c>
      <c r="AC236" s="231">
        <v>421.82034953304185</v>
      </c>
      <c r="AD236" s="231">
        <v>428.44001364463998</v>
      </c>
      <c r="AE236" s="231">
        <v>435.24490692144383</v>
      </c>
      <c r="AF236" s="231">
        <v>442.23842671106325</v>
      </c>
      <c r="AG236" s="231">
        <v>449.42401458794711</v>
      </c>
      <c r="AH236" s="231">
        <v>456.80516640400833</v>
      </c>
      <c r="AI236" s="231">
        <v>464.3854410490186</v>
      </c>
      <c r="AJ236" s="231">
        <v>472.16846811713538</v>
      </c>
      <c r="AK236" s="231">
        <v>480.15795464847054</v>
      </c>
      <c r="AL236" s="231">
        <v>488.3576910909045</v>
      </c>
      <c r="AM236" s="231">
        <v>496.7715566067107</v>
      </c>
      <c r="AN236" s="231">
        <v>505.33106615084853</v>
      </c>
      <c r="AO236" s="231">
        <v>514.15414890677766</v>
      </c>
      <c r="AP236" s="231">
        <v>523.20117518644452</v>
      </c>
      <c r="AQ236" s="231">
        <v>532.47641112843189</v>
      </c>
      <c r="AR236" s="231">
        <v>541.98422926266073</v>
      </c>
      <c r="AS236" s="231">
        <v>551.72911172376155</v>
      </c>
    </row>
    <row r="237" spans="1:45">
      <c r="A237" s="231" t="s">
        <v>556</v>
      </c>
      <c r="B237" s="231" t="s">
        <v>524</v>
      </c>
      <c r="C237" s="231">
        <v>1207.4330881827411</v>
      </c>
      <c r="D237" s="231">
        <v>1041.4861222690161</v>
      </c>
      <c r="E237" s="231">
        <v>1326.6253364226216</v>
      </c>
      <c r="F237" s="231">
        <v>1324.3446325426853</v>
      </c>
      <c r="G237" s="231">
        <v>1368.0106469591008</v>
      </c>
      <c r="H237" s="231">
        <v>1409.898653221891</v>
      </c>
      <c r="I237" s="231">
        <v>1451.6352906116501</v>
      </c>
      <c r="J237" s="231">
        <v>1493.4167312840771</v>
      </c>
      <c r="K237" s="231">
        <v>1535.1860251888602</v>
      </c>
      <c r="L237" s="231">
        <v>1577.2274196457793</v>
      </c>
      <c r="M237" s="231">
        <v>1619.6408833467522</v>
      </c>
      <c r="N237" s="231">
        <v>1662.511272726249</v>
      </c>
      <c r="O237" s="231">
        <v>1705.9123775868163</v>
      </c>
      <c r="P237" s="231">
        <v>1749.9095744920692</v>
      </c>
      <c r="Q237" s="231">
        <v>1794.5616599865102</v>
      </c>
      <c r="R237" s="231">
        <v>1839.9221764040565</v>
      </c>
      <c r="S237" s="231">
        <v>1886.0404089463891</v>
      </c>
      <c r="T237" s="231">
        <v>1932.9621603611683</v>
      </c>
      <c r="U237" s="231">
        <v>1980.7303689914868</v>
      </c>
      <c r="V237" s="231">
        <v>2029.385612428681</v>
      </c>
      <c r="W237" s="231">
        <v>2078.9665248868673</v>
      </c>
      <c r="X237" s="231">
        <v>2129.5101476858526</v>
      </c>
      <c r="Y237" s="231">
        <v>2181.0522266626672</v>
      </c>
      <c r="Z237" s="231">
        <v>2233.627466672061</v>
      </c>
      <c r="AA237" s="231">
        <v>2287.2697508606038</v>
      </c>
      <c r="AB237" s="231">
        <v>2342.2830977700496</v>
      </c>
      <c r="AC237" s="231">
        <v>2398.1019688416627</v>
      </c>
      <c r="AD237" s="231">
        <v>2455.0706889349804</v>
      </c>
      <c r="AE237" s="231">
        <v>2513.2213923387312</v>
      </c>
      <c r="AF237" s="231">
        <v>2572.5861369110594</v>
      </c>
      <c r="AG237" s="231">
        <v>2633.1970001170721</v>
      </c>
      <c r="AH237" s="231">
        <v>2695.0861646509688</v>
      </c>
      <c r="AI237" s="231">
        <v>2758.2859950571783</v>
      </c>
      <c r="AJ237" s="231">
        <v>2822.8291065711683</v>
      </c>
      <c r="AK237" s="231">
        <v>2888.7484272368133</v>
      </c>
      <c r="AL237" s="231">
        <v>2956.0772542160353</v>
      </c>
      <c r="AM237" s="231">
        <v>3024.8493050868424</v>
      </c>
      <c r="AN237" s="231">
        <v>3094.6550329017664</v>
      </c>
      <c r="AO237" s="231">
        <v>3166.2231155961194</v>
      </c>
      <c r="AP237" s="231">
        <v>3239.3220029507074</v>
      </c>
      <c r="AQ237" s="231">
        <v>3313.9873791837372</v>
      </c>
      <c r="AR237" s="231">
        <v>3390.2555423489889</v>
      </c>
      <c r="AS237" s="231">
        <v>3468.1634371401165</v>
      </c>
    </row>
    <row r="238" spans="1:45">
      <c r="A238" s="231" t="s">
        <v>556</v>
      </c>
      <c r="B238" s="231" t="s">
        <v>525</v>
      </c>
      <c r="C238" s="231">
        <v>202.66451769017127</v>
      </c>
      <c r="D238" s="231">
        <v>1515.0379134284835</v>
      </c>
      <c r="E238" s="231">
        <v>204.3435451257011</v>
      </c>
      <c r="F238" s="231">
        <v>720.5728803815058</v>
      </c>
      <c r="G238" s="231">
        <v>795.63059911290247</v>
      </c>
      <c r="H238" s="231">
        <v>868.96884313703504</v>
      </c>
      <c r="I238" s="231">
        <v>941.65699349542399</v>
      </c>
      <c r="J238" s="231">
        <v>1013.9521971118918</v>
      </c>
      <c r="K238" s="231">
        <v>1085.9152255938745</v>
      </c>
      <c r="L238" s="231">
        <v>1157.8240321739304</v>
      </c>
      <c r="M238" s="231">
        <v>1229.8253928258441</v>
      </c>
      <c r="N238" s="231">
        <v>1302.0472144789951</v>
      </c>
      <c r="O238" s="231">
        <v>1374.6030741172212</v>
      </c>
      <c r="P238" s="231">
        <v>1447.5953587408255</v>
      </c>
      <c r="Q238" s="231">
        <v>1521.1175143216788</v>
      </c>
      <c r="R238" s="231">
        <v>1595.2557094145473</v>
      </c>
      <c r="S238" s="231">
        <v>1670.0901028413541</v>
      </c>
      <c r="T238" s="231">
        <v>1745.6958359841196</v>
      </c>
      <c r="U238" s="231">
        <v>1822.1438282866068</v>
      </c>
      <c r="V238" s="231">
        <v>1899.5014284125391</v>
      </c>
      <c r="W238" s="231">
        <v>1977.8329568499594</v>
      </c>
      <c r="X238" s="231">
        <v>2057.200164928116</v>
      </c>
      <c r="Y238" s="231">
        <v>2137.6626280490354</v>
      </c>
      <c r="Z238" s="231">
        <v>2219.2780861129654</v>
      </c>
      <c r="AA238" s="231">
        <v>2302.1027408064988</v>
      </c>
      <c r="AB238" s="231">
        <v>2386.4673919030547</v>
      </c>
      <c r="AC238" s="231">
        <v>2471.8184298717902</v>
      </c>
      <c r="AD238" s="231">
        <v>2558.5224456274154</v>
      </c>
      <c r="AE238" s="231">
        <v>2646.6313845464974</v>
      </c>
      <c r="AF238" s="231">
        <v>2736.1967338886452</v>
      </c>
      <c r="AG238" s="231">
        <v>2827.2696655931441</v>
      </c>
      <c r="AH238" s="231">
        <v>2919.9011657571818</v>
      </c>
      <c r="AI238" s="231">
        <v>3014.1421524251641</v>
      </c>
      <c r="AJ238" s="231">
        <v>3110.0435830991955</v>
      </c>
      <c r="AK238" s="231">
        <v>3207.6565531981637</v>
      </c>
      <c r="AL238" s="231">
        <v>3307.0323865417581</v>
      </c>
      <c r="AM238" s="231">
        <v>3408.2227188062006</v>
      </c>
      <c r="AN238" s="231">
        <v>3510.7761766900376</v>
      </c>
      <c r="AO238" s="231">
        <v>3615.5281230342839</v>
      </c>
      <c r="AP238" s="231">
        <v>3722.2308434866418</v>
      </c>
      <c r="AQ238" s="231">
        <v>3830.9376630569404</v>
      </c>
      <c r="AR238" s="231">
        <v>3941.702552467073</v>
      </c>
      <c r="AS238" s="231">
        <v>4054.5801830020227</v>
      </c>
    </row>
    <row r="239" spans="1:45">
      <c r="A239" s="231" t="s">
        <v>556</v>
      </c>
      <c r="B239" s="231" t="s">
        <v>526</v>
      </c>
      <c r="C239" s="231">
        <v>608.53405013428448</v>
      </c>
      <c r="D239" s="231">
        <v>360.51131888228815</v>
      </c>
      <c r="E239" s="231">
        <v>489.14226767990561</v>
      </c>
      <c r="F239" s="231">
        <v>449.73268867393415</v>
      </c>
      <c r="G239" s="231">
        <v>454.21921733372426</v>
      </c>
      <c r="H239" s="231">
        <v>458.25357127105161</v>
      </c>
      <c r="I239" s="231">
        <v>462.35097787055867</v>
      </c>
      <c r="J239" s="231">
        <v>466.5477321681231</v>
      </c>
      <c r="K239" s="231">
        <v>470.80599604649956</v>
      </c>
      <c r="L239" s="231">
        <v>475.19744033801561</v>
      </c>
      <c r="M239" s="231">
        <v>479.73738873408467</v>
      </c>
      <c r="N239" s="231">
        <v>484.43817931788419</v>
      </c>
      <c r="O239" s="231">
        <v>489.31006709397985</v>
      </c>
      <c r="P239" s="231">
        <v>494.3617830836485</v>
      </c>
      <c r="Q239" s="231">
        <v>499.60090456132895</v>
      </c>
      <c r="R239" s="231">
        <v>505.03411532732059</v>
      </c>
      <c r="S239" s="231">
        <v>510.667398108246</v>
      </c>
      <c r="T239" s="231">
        <v>516.50618255673851</v>
      </c>
      <c r="U239" s="231">
        <v>522.55546255441516</v>
      </c>
      <c r="V239" s="231">
        <v>528.81989121861591</v>
      </c>
      <c r="W239" s="231">
        <v>535.30385903052434</v>
      </c>
      <c r="X239" s="231">
        <v>542.01155876178552</v>
      </c>
      <c r="Y239" s="231">
        <v>548.94703981939824</v>
      </c>
      <c r="Z239" s="231">
        <v>556.11425395752815</v>
      </c>
      <c r="AA239" s="231">
        <v>563.51709385919139</v>
      </c>
      <c r="AB239" s="231">
        <v>571.22545924153428</v>
      </c>
      <c r="AC239" s="231">
        <v>579.09687348207171</v>
      </c>
      <c r="AD239" s="231">
        <v>587.21212956909346</v>
      </c>
      <c r="AE239" s="231">
        <v>595.57519253636531</v>
      </c>
      <c r="AF239" s="231">
        <v>604.19008543582027</v>
      </c>
      <c r="AG239" s="231">
        <v>613.06090369735091</v>
      </c>
      <c r="AH239" s="231">
        <v>622.19182749410618</v>
      </c>
      <c r="AI239" s="231">
        <v>631.58713242029637</v>
      </c>
      <c r="AJ239" s="231">
        <v>641.25119874583538</v>
      </c>
      <c r="AK239" s="231">
        <v>651.18851947485223</v>
      </c>
      <c r="AL239" s="231">
        <v>661.40370740282083</v>
      </c>
      <c r="AM239" s="231">
        <v>671.90150133896748</v>
      </c>
      <c r="AN239" s="231">
        <v>682.58889756685642</v>
      </c>
      <c r="AO239" s="231">
        <v>693.62486611744134</v>
      </c>
      <c r="AP239" s="231">
        <v>704.95531569700199</v>
      </c>
      <c r="AQ239" s="231">
        <v>716.58552811449033</v>
      </c>
      <c r="AR239" s="231">
        <v>728.52093078633936</v>
      </c>
      <c r="AS239" s="231">
        <v>740.76710041678757</v>
      </c>
    </row>
    <row r="240" spans="1:45">
      <c r="A240" s="231" t="s">
        <v>556</v>
      </c>
      <c r="B240" s="231" t="s">
        <v>527</v>
      </c>
      <c r="C240" s="231">
        <v>301.11279431424214</v>
      </c>
      <c r="D240" s="231">
        <v>255.83583708244964</v>
      </c>
      <c r="E240" s="231">
        <v>309.07704191753396</v>
      </c>
      <c r="F240" s="231">
        <v>271.6018688391386</v>
      </c>
      <c r="G240" s="231">
        <v>269.9177728106763</v>
      </c>
      <c r="H240" s="231">
        <v>268.02501184424619</v>
      </c>
      <c r="I240" s="231">
        <v>266.21895401003178</v>
      </c>
      <c r="J240" s="231">
        <v>264.50863644615322</v>
      </c>
      <c r="K240" s="231">
        <v>264.33680547195826</v>
      </c>
      <c r="L240" s="231">
        <v>264.35830233618947</v>
      </c>
      <c r="M240" s="231">
        <v>264.51719535107287</v>
      </c>
      <c r="N240" s="231">
        <v>264.77662073777964</v>
      </c>
      <c r="O240" s="231">
        <v>265.1116216375521</v>
      </c>
      <c r="P240" s="231">
        <v>265.50489006397225</v>
      </c>
      <c r="Q240" s="231">
        <v>265.94415422652395</v>
      </c>
      <c r="R240" s="231">
        <v>266.4205316956245</v>
      </c>
      <c r="S240" s="231">
        <v>266.9274668037545</v>
      </c>
      <c r="T240" s="231">
        <v>267.46003075260802</v>
      </c>
      <c r="U240" s="231">
        <v>268.01445206165505</v>
      </c>
      <c r="V240" s="231">
        <v>268.58779624952871</v>
      </c>
      <c r="W240" s="231">
        <v>269.17774393085438</v>
      </c>
      <c r="X240" s="231">
        <v>269.78243485686204</v>
      </c>
      <c r="Y240" s="231">
        <v>270.40035678381946</v>
      </c>
      <c r="Z240" s="231">
        <v>271.03026522041733</v>
      </c>
      <c r="AA240" s="231">
        <v>271.67112470851515</v>
      </c>
      <c r="AB240" s="231">
        <v>270.73066815267873</v>
      </c>
      <c r="AC240" s="231">
        <v>271.73329734923459</v>
      </c>
      <c r="AD240" s="231">
        <v>272.83411483665611</v>
      </c>
      <c r="AE240" s="231">
        <v>274.0331602052716</v>
      </c>
      <c r="AF240" s="231">
        <v>275.33053696631907</v>
      </c>
      <c r="AG240" s="231">
        <v>276.72641505226778</v>
      </c>
      <c r="AH240" s="231">
        <v>278.22103263106925</v>
      </c>
      <c r="AI240" s="231">
        <v>279.81469736183851</v>
      </c>
      <c r="AJ240" s="231">
        <v>281.50778720134639</v>
      </c>
      <c r="AK240" s="231">
        <v>283.30075085439859</v>
      </c>
      <c r="AL240" s="231">
        <v>285.19410794674639</v>
      </c>
      <c r="AM240" s="231">
        <v>287.18844898652702</v>
      </c>
      <c r="AN240" s="231">
        <v>289.24296161781524</v>
      </c>
      <c r="AO240" s="231">
        <v>291.42408663734443</v>
      </c>
      <c r="AP240" s="231">
        <v>293.70731758397466</v>
      </c>
      <c r="AQ240" s="231">
        <v>296.09353243564141</v>
      </c>
      <c r="AR240" s="231">
        <v>298.58367623625594</v>
      </c>
      <c r="AS240" s="231">
        <v>301.17876078743643</v>
      </c>
    </row>
    <row r="241" spans="1:45">
      <c r="A241" s="231" t="s">
        <v>556</v>
      </c>
      <c r="B241" s="231" t="s">
        <v>528</v>
      </c>
      <c r="C241" s="231">
        <v>916.37175457418834</v>
      </c>
      <c r="D241" s="231">
        <v>790.56325199622017</v>
      </c>
      <c r="E241" s="231">
        <v>996.63732939399847</v>
      </c>
      <c r="F241" s="231">
        <v>957.32844263775746</v>
      </c>
      <c r="G241" s="231">
        <v>1001.8183885635685</v>
      </c>
      <c r="H241" s="231">
        <v>1044.8335795146206</v>
      </c>
      <c r="I241" s="231">
        <v>1087.5963066227889</v>
      </c>
      <c r="J241" s="231">
        <v>1130.2862734591183</v>
      </c>
      <c r="K241" s="231">
        <v>1172.8854315191061</v>
      </c>
      <c r="L241" s="231">
        <v>1215.6303194036775</v>
      </c>
      <c r="M241" s="231">
        <v>1258.6164779252995</v>
      </c>
      <c r="N241" s="231">
        <v>1301.9258412585255</v>
      </c>
      <c r="O241" s="231">
        <v>1345.6302504429946</v>
      </c>
      <c r="P241" s="231">
        <v>1389.7937988218437</v>
      </c>
      <c r="Q241" s="231">
        <v>1434.4744725444737</v>
      </c>
      <c r="R241" s="231">
        <v>1479.7253463563222</v>
      </c>
      <c r="S241" s="231">
        <v>1525.5954870688731</v>
      </c>
      <c r="T241" s="231">
        <v>1572.1306573653335</v>
      </c>
      <c r="U241" s="231">
        <v>1619.3738782734422</v>
      </c>
      <c r="V241" s="231">
        <v>1667.3658882588441</v>
      </c>
      <c r="W241" s="231">
        <v>1716.1455244273934</v>
      </c>
      <c r="X241" s="231">
        <v>1765.7500434834017</v>
      </c>
      <c r="Y241" s="231">
        <v>1816.2153950245427</v>
      </c>
      <c r="Z241" s="231">
        <v>1867.5764563957298</v>
      </c>
      <c r="AA241" s="231">
        <v>1919.867236038898</v>
      </c>
      <c r="AB241" s="231">
        <v>1973.3491691509917</v>
      </c>
      <c r="AC241" s="231">
        <v>2027.5514888719829</v>
      </c>
      <c r="AD241" s="231">
        <v>2082.7682588587609</v>
      </c>
      <c r="AE241" s="231">
        <v>2139.0313907038312</v>
      </c>
      <c r="AF241" s="231">
        <v>2196.3726358029544</v>
      </c>
      <c r="AG241" s="231">
        <v>2254.823677590482</v>
      </c>
      <c r="AH241" s="231">
        <v>2314.4162143180279</v>
      </c>
      <c r="AI241" s="231">
        <v>2375.1820336152809</v>
      </c>
      <c r="AJ241" s="231">
        <v>2437.1530799036846</v>
      </c>
      <c r="AK241" s="231">
        <v>2500.3615155906737</v>
      </c>
      <c r="AL241" s="231">
        <v>2564.8397768530785</v>
      </c>
      <c r="AM241" s="231">
        <v>2630.6206247134937</v>
      </c>
      <c r="AN241" s="231">
        <v>2697.3504282441304</v>
      </c>
      <c r="AO241" s="231">
        <v>2765.6665076206327</v>
      </c>
      <c r="AP241" s="231">
        <v>2835.3708120636297</v>
      </c>
      <c r="AQ241" s="231">
        <v>2906.4976802535434</v>
      </c>
      <c r="AR241" s="231">
        <v>2979.0819731348938</v>
      </c>
      <c r="AS241" s="231">
        <v>3053.1591069524161</v>
      </c>
    </row>
    <row r="242" spans="1:45">
      <c r="A242" s="231" t="s">
        <v>556</v>
      </c>
      <c r="B242" s="231" t="s">
        <v>529</v>
      </c>
      <c r="C242" s="231">
        <v>414.2795929592242</v>
      </c>
      <c r="D242" s="231">
        <v>384.85003990691473</v>
      </c>
      <c r="E242" s="231">
        <v>515.59463036017007</v>
      </c>
      <c r="F242" s="231">
        <v>485.0862008139801</v>
      </c>
      <c r="G242" s="231">
        <v>505.73157865103934</v>
      </c>
      <c r="H242" s="231">
        <v>525.65751203729212</v>
      </c>
      <c r="I242" s="231">
        <v>545.47652581364969</v>
      </c>
      <c r="J242" s="231">
        <v>565.2741121559053</v>
      </c>
      <c r="K242" s="231">
        <v>585.03773073571153</v>
      </c>
      <c r="L242" s="231">
        <v>604.88267575529585</v>
      </c>
      <c r="M242" s="231">
        <v>624.85394039456025</v>
      </c>
      <c r="N242" s="231">
        <v>644.99001715348936</v>
      </c>
      <c r="O242" s="231">
        <v>665.32459167233117</v>
      </c>
      <c r="P242" s="231">
        <v>685.88766842401367</v>
      </c>
      <c r="Q242" s="231">
        <v>706.7063556651658</v>
      </c>
      <c r="R242" s="231">
        <v>727.80543649026072</v>
      </c>
      <c r="S242" s="231">
        <v>749.20779979603458</v>
      </c>
      <c r="T242" s="231">
        <v>770.93477578662271</v>
      </c>
      <c r="U242" s="231">
        <v>793.00640399213319</v>
      </c>
      <c r="V242" s="231">
        <v>815.4416519417091</v>
      </c>
      <c r="W242" s="231">
        <v>838.25859664808297</v>
      </c>
      <c r="X242" s="231">
        <v>861.47457731204599</v>
      </c>
      <c r="Y242" s="231">
        <v>885.10632524116738</v>
      </c>
      <c r="Z242" s="231">
        <v>909.17007537999643</v>
      </c>
      <c r="AA242" s="231">
        <v>933.68166276391207</v>
      </c>
      <c r="AB242" s="231">
        <v>958.76743962977434</v>
      </c>
      <c r="AC242" s="231">
        <v>984.19796276677448</v>
      </c>
      <c r="AD242" s="231">
        <v>1010.1156046865881</v>
      </c>
      <c r="AE242" s="231">
        <v>1036.5352602082767</v>
      </c>
      <c r="AF242" s="231">
        <v>1063.4717583893666</v>
      </c>
      <c r="AG242" s="231">
        <v>1090.9399059121877</v>
      </c>
      <c r="AH242" s="231">
        <v>1118.9545259615545</v>
      </c>
      <c r="AI242" s="231">
        <v>1147.5304931897476</v>
      </c>
      <c r="AJ242" s="231">
        <v>1176.6827652834941</v>
      </c>
      <c r="AK242" s="231">
        <v>1206.4264115792744</v>
      </c>
      <c r="AL242" s="231">
        <v>1236.7766391148577</v>
      </c>
      <c r="AM242" s="231">
        <v>1267.7488164550757</v>
      </c>
      <c r="AN242" s="231">
        <v>1299.1722117608344</v>
      </c>
      <c r="AO242" s="231">
        <v>1331.3535216567179</v>
      </c>
      <c r="AP242" s="231">
        <v>1364.1968960763641</v>
      </c>
      <c r="AQ242" s="231">
        <v>1397.7184800833861</v>
      </c>
      <c r="AR242" s="231">
        <v>1431.9346718431955</v>
      </c>
      <c r="AS242" s="231">
        <v>1466.8621379936831</v>
      </c>
    </row>
    <row r="243" spans="1:45">
      <c r="A243" s="231" t="s">
        <v>556</v>
      </c>
      <c r="B243" s="231" t="s">
        <v>530</v>
      </c>
      <c r="C243" s="231">
        <v>2057.563438664255</v>
      </c>
      <c r="D243" s="231">
        <v>1663.6724483390171</v>
      </c>
      <c r="E243" s="231">
        <v>1956.1498910077494</v>
      </c>
      <c r="F243" s="231">
        <v>2006.3169545144708</v>
      </c>
      <c r="G243" s="231">
        <v>2039.0752880250577</v>
      </c>
      <c r="H243" s="231">
        <v>2069.6295882793643</v>
      </c>
      <c r="I243" s="231">
        <v>2100.324142644004</v>
      </c>
      <c r="J243" s="231">
        <v>2131.3582317866221</v>
      </c>
      <c r="K243" s="231">
        <v>2162.5858486795937</v>
      </c>
      <c r="L243" s="231">
        <v>2194.3573543480979</v>
      </c>
      <c r="M243" s="231">
        <v>2226.7640589349703</v>
      </c>
      <c r="N243" s="231">
        <v>2259.881308668867</v>
      </c>
      <c r="O243" s="231">
        <v>2293.7730929271543</v>
      </c>
      <c r="P243" s="231">
        <v>2328.4949598050903</v>
      </c>
      <c r="Q243" s="231">
        <v>2364.0959786786034</v>
      </c>
      <c r="R243" s="231">
        <v>2400.6201353796359</v>
      </c>
      <c r="S243" s="231">
        <v>2438.1073706627417</v>
      </c>
      <c r="T243" s="231">
        <v>2476.5943822430499</v>
      </c>
      <c r="U243" s="231">
        <v>2516.1152621768006</v>
      </c>
      <c r="V243" s="231">
        <v>2556.7020143806944</v>
      </c>
      <c r="W243" s="231">
        <v>2598.3849815487238</v>
      </c>
      <c r="X243" s="231">
        <v>2641.193201452375</v>
      </c>
      <c r="Y243" s="231">
        <v>2685.1547068656887</v>
      </c>
      <c r="Z243" s="231">
        <v>2730.296779658996</v>
      </c>
      <c r="AA243" s="231">
        <v>2776.6461671298653</v>
      </c>
      <c r="AB243" s="231">
        <v>2824.5557845648968</v>
      </c>
      <c r="AC243" s="231">
        <v>2873.3289400223534</v>
      </c>
      <c r="AD243" s="231">
        <v>2923.3705882457284</v>
      </c>
      <c r="AE243" s="231">
        <v>2974.7069783557395</v>
      </c>
      <c r="AF243" s="231">
        <v>3027.3645148283208</v>
      </c>
      <c r="AG243" s="231">
        <v>3081.36984404756</v>
      </c>
      <c r="AH243" s="231">
        <v>3136.7499300600816</v>
      </c>
      <c r="AI243" s="231">
        <v>3193.5321211144178</v>
      </c>
      <c r="AJ243" s="231">
        <v>3251.744208349402</v>
      </c>
      <c r="AK243" s="231">
        <v>3311.4144778070258</v>
      </c>
      <c r="AL243" s="231">
        <v>3372.5717567816323</v>
      </c>
      <c r="AM243" s="231">
        <v>3435.2454553769307</v>
      </c>
      <c r="AN243" s="231">
        <v>3498.9638996451122</v>
      </c>
      <c r="AO243" s="231">
        <v>3564.5453017760724</v>
      </c>
      <c r="AP243" s="231">
        <v>3631.7181145294244</v>
      </c>
      <c r="AQ243" s="231">
        <v>3700.514324241401</v>
      </c>
      <c r="AR243" s="231">
        <v>3770.9666442588782</v>
      </c>
      <c r="AS243" s="231">
        <v>3843.1085405496965</v>
      </c>
    </row>
    <row r="244" spans="1:45">
      <c r="A244" s="231" t="s">
        <v>556</v>
      </c>
      <c r="B244" s="231" t="s">
        <v>531</v>
      </c>
      <c r="C244" s="231">
        <v>622.67704777710958</v>
      </c>
      <c r="D244" s="231">
        <v>433.91468019808207</v>
      </c>
      <c r="E244" s="231">
        <v>613.11343411674659</v>
      </c>
      <c r="F244" s="231">
        <v>573.69411833676088</v>
      </c>
      <c r="G244" s="231">
        <v>581.39293686590599</v>
      </c>
      <c r="H244" s="231">
        <v>588.48598234176404</v>
      </c>
      <c r="I244" s="231">
        <v>595.63759511568776</v>
      </c>
      <c r="J244" s="231">
        <v>602.89986700500174</v>
      </c>
      <c r="K244" s="231">
        <v>610.2280642556949</v>
      </c>
      <c r="L244" s="231">
        <v>617.71836096852405</v>
      </c>
      <c r="M244" s="231">
        <v>625.39386245702838</v>
      </c>
      <c r="N244" s="231">
        <v>633.27345547059235</v>
      </c>
      <c r="O244" s="231">
        <v>641.37304952900161</v>
      </c>
      <c r="P244" s="231">
        <v>649.70635545008361</v>
      </c>
      <c r="Q244" s="231">
        <v>658.28540583419408</v>
      </c>
      <c r="R244" s="231">
        <v>667.12092336474836</v>
      </c>
      <c r="S244" s="231">
        <v>676.22259416902023</v>
      </c>
      <c r="T244" s="231">
        <v>685.599278594049</v>
      </c>
      <c r="U244" s="231">
        <v>695.25917852799796</v>
      </c>
      <c r="V244" s="231">
        <v>705.20997311782037</v>
      </c>
      <c r="W244" s="231">
        <v>715.45893058320598</v>
      </c>
      <c r="X244" s="231">
        <v>726.01300137280407</v>
      </c>
      <c r="Y244" s="231">
        <v>736.87889640056608</v>
      </c>
      <c r="Z244" s="231">
        <v>748.06315313492769</v>
      </c>
      <c r="AA244" s="231">
        <v>759.57219166939649</v>
      </c>
      <c r="AB244" s="231">
        <v>771.50154776072623</v>
      </c>
      <c r="AC244" s="231">
        <v>783.66000320145827</v>
      </c>
      <c r="AD244" s="231">
        <v>796.15752337413937</v>
      </c>
      <c r="AE244" s="231">
        <v>809.0004933911531</v>
      </c>
      <c r="AF244" s="231">
        <v>822.19535633316752</v>
      </c>
      <c r="AG244" s="231">
        <v>835.7486350540363</v>
      </c>
      <c r="AH244" s="231">
        <v>849.66695114669585</v>
      </c>
      <c r="AI244" s="231">
        <v>863.95704149495668</v>
      </c>
      <c r="AJ244" s="231">
        <v>878.62577277695777</v>
      </c>
      <c r="AK244" s="231">
        <v>893.68015423516567</v>
      </c>
      <c r="AL244" s="231">
        <v>909.12734898346139</v>
      </c>
      <c r="AM244" s="231">
        <v>924.9746840838593</v>
      </c>
      <c r="AN244" s="231">
        <v>941.09471926361789</v>
      </c>
      <c r="AO244" s="231">
        <v>957.70714476247895</v>
      </c>
      <c r="AP244" s="231">
        <v>974.73827185936841</v>
      </c>
      <c r="AQ244" s="231">
        <v>992.19614413526836</v>
      </c>
      <c r="AR244" s="231">
        <v>1010.0890029182348</v>
      </c>
      <c r="AS244" s="231">
        <v>1028.4252934032145</v>
      </c>
    </row>
    <row r="245" spans="1:45">
      <c r="A245" s="231" t="s">
        <v>556</v>
      </c>
      <c r="B245" s="231" t="s">
        <v>532</v>
      </c>
      <c r="C245" s="231">
        <v>901.81703059590245</v>
      </c>
      <c r="D245" s="231">
        <v>904.53276618189909</v>
      </c>
      <c r="E245" s="231">
        <v>972.68225238171112</v>
      </c>
      <c r="F245" s="231">
        <v>1026.90686296735</v>
      </c>
      <c r="G245" s="231">
        <v>1056.9023209715588</v>
      </c>
      <c r="H245" s="231">
        <v>1085.5757383395844</v>
      </c>
      <c r="I245" s="231">
        <v>1114.1745409946748</v>
      </c>
      <c r="J245" s="231">
        <v>1142.8395144523963</v>
      </c>
      <c r="K245" s="231">
        <v>1171.5195886271758</v>
      </c>
      <c r="L245" s="231">
        <v>1200.4258853145791</v>
      </c>
      <c r="M245" s="231">
        <v>1229.6289633221336</v>
      </c>
      <c r="N245" s="231">
        <v>1259.1884651199182</v>
      </c>
      <c r="O245" s="231">
        <v>1289.1560777760794</v>
      </c>
      <c r="P245" s="231">
        <v>1319.5774626670604</v>
      </c>
      <c r="Q245" s="231">
        <v>1350.4935827157449</v>
      </c>
      <c r="R245" s="231">
        <v>1381.9416594698835</v>
      </c>
      <c r="S245" s="231">
        <v>1413.9558916291869</v>
      </c>
      <c r="T245" s="231">
        <v>1446.5680127482935</v>
      </c>
      <c r="U245" s="231">
        <v>1479.8077358916291</v>
      </c>
      <c r="V245" s="231">
        <v>1513.7031157673173</v>
      </c>
      <c r="W245" s="231">
        <v>1548.280848600341</v>
      </c>
      <c r="X245" s="231">
        <v>1583.5665236917164</v>
      </c>
      <c r="Y245" s="231">
        <v>1619.5848366052901</v>
      </c>
      <c r="Z245" s="231">
        <v>1656.3597712997764</v>
      </c>
      <c r="AA245" s="231">
        <v>1693.9147567510736</v>
      </c>
      <c r="AB245" s="231">
        <v>1732.4730756496244</v>
      </c>
      <c r="AC245" s="231">
        <v>1771.6147247157853</v>
      </c>
      <c r="AD245" s="231">
        <v>1811.5931965811669</v>
      </c>
      <c r="AE245" s="231">
        <v>1852.4308130359898</v>
      </c>
      <c r="AF245" s="231">
        <v>1894.1498679759957</v>
      </c>
      <c r="AG245" s="231">
        <v>1936.7726950515109</v>
      </c>
      <c r="AH245" s="231">
        <v>1980.3217278166603</v>
      </c>
      <c r="AI245" s="231">
        <v>2024.8195534107394</v>
      </c>
      <c r="AJ245" s="231">
        <v>2070.2889606618028</v>
      </c>
      <c r="AK245" s="231">
        <v>2116.7529833831554</v>
      </c>
      <c r="AL245" s="231">
        <v>2164.2349395290539</v>
      </c>
      <c r="AM245" s="231">
        <v>2212.7584667884166</v>
      </c>
      <c r="AN245" s="231">
        <v>2262.0232114056848</v>
      </c>
      <c r="AO245" s="231">
        <v>2312.5611415161202</v>
      </c>
      <c r="AP245" s="231">
        <v>2364.2018790764887</v>
      </c>
      <c r="AQ245" s="231">
        <v>2416.9705400828238</v>
      </c>
      <c r="AR245" s="231">
        <v>2470.8926930267708</v>
      </c>
      <c r="AS245" s="231">
        <v>2525.9943815456368</v>
      </c>
    </row>
    <row r="246" spans="1:45">
      <c r="A246" s="231" t="s">
        <v>556</v>
      </c>
      <c r="B246" s="231" t="s">
        <v>533</v>
      </c>
      <c r="C246" s="231">
        <v>127.61142029351737</v>
      </c>
      <c r="D246" s="231">
        <v>108.57348104334704</v>
      </c>
      <c r="E246" s="231">
        <v>141.90650869465628</v>
      </c>
      <c r="F246" s="231">
        <v>144.56442661173023</v>
      </c>
      <c r="G246" s="231">
        <v>149.54596697706063</v>
      </c>
      <c r="H246" s="231">
        <v>154.33026949237242</v>
      </c>
      <c r="I246" s="231">
        <v>159.09566935200937</v>
      </c>
      <c r="J246" s="231">
        <v>163.86421091713603</v>
      </c>
      <c r="K246" s="231">
        <v>168.63006211820036</v>
      </c>
      <c r="L246" s="231">
        <v>173.42476789407186</v>
      </c>
      <c r="M246" s="231">
        <v>178.25962792298634</v>
      </c>
      <c r="N246" s="231">
        <v>183.14424762197072</v>
      </c>
      <c r="O246" s="231">
        <v>188.08698956213038</v>
      </c>
      <c r="P246" s="231">
        <v>193.09527021987114</v>
      </c>
      <c r="Q246" s="231">
        <v>198.17576533476213</v>
      </c>
      <c r="R246" s="231">
        <v>203.33455858263554</v>
      </c>
      <c r="S246" s="231">
        <v>208.57725345507444</v>
      </c>
      <c r="T246" s="231">
        <v>213.90906021484437</v>
      </c>
      <c r="U246" s="231">
        <v>219.33486528625096</v>
      </c>
      <c r="V246" s="231">
        <v>224.85928781401941</v>
      </c>
      <c r="W246" s="231">
        <v>230.48672654583703</v>
      </c>
      <c r="X246" s="231">
        <v>236.22139921532926</v>
      </c>
      <c r="Y246" s="231">
        <v>242.06737597709912</v>
      </c>
      <c r="Z246" s="231">
        <v>248.0286080341707</v>
      </c>
      <c r="AA246" s="231">
        <v>254.10895231969005</v>
      </c>
      <c r="AB246" s="231">
        <v>260.34228837700255</v>
      </c>
      <c r="AC246" s="231">
        <v>266.66585189746934</v>
      </c>
      <c r="AD246" s="231">
        <v>273.11798031961894</v>
      </c>
      <c r="AE246" s="231">
        <v>279.70232582254215</v>
      </c>
      <c r="AF246" s="231">
        <v>286.42253049656978</v>
      </c>
      <c r="AG246" s="231">
        <v>293.28223720611118</v>
      </c>
      <c r="AH246" s="231">
        <v>300.28509928349382</v>
      </c>
      <c r="AI246" s="231">
        <v>307.43478921178939</v>
      </c>
      <c r="AJ246" s="231">
        <v>314.73500643304249</v>
      </c>
      <c r="AK246" s="231">
        <v>322.18948439991249</v>
      </c>
      <c r="AL246" s="231">
        <v>329.80199697322303</v>
      </c>
      <c r="AM246" s="231">
        <v>337.57636425440018</v>
      </c>
      <c r="AN246" s="231">
        <v>345.46692261882714</v>
      </c>
      <c r="AO246" s="231">
        <v>353.55505335237535</v>
      </c>
      <c r="AP246" s="231">
        <v>361.81497045572121</v>
      </c>
      <c r="AQ246" s="231">
        <v>370.25071130261153</v>
      </c>
      <c r="AR246" s="231">
        <v>378.86638157902712</v>
      </c>
      <c r="AS246" s="231">
        <v>387.66615901916038</v>
      </c>
    </row>
    <row r="247" spans="1:45">
      <c r="A247" s="231" t="s">
        <v>556</v>
      </c>
      <c r="B247" s="231" t="s">
        <v>534</v>
      </c>
      <c r="C247" s="231">
        <v>39.34360312770491</v>
      </c>
      <c r="D247" s="231">
        <v>32.829114896672273</v>
      </c>
      <c r="E247" s="231">
        <v>40.414322045313249</v>
      </c>
      <c r="F247" s="231">
        <v>38.505429811706492</v>
      </c>
      <c r="G247" s="231">
        <v>39.120062817323188</v>
      </c>
      <c r="H247" s="231">
        <v>39.692602046439347</v>
      </c>
      <c r="I247" s="231">
        <v>40.267988739673214</v>
      </c>
      <c r="J247" s="231">
        <v>40.850006262962971</v>
      </c>
      <c r="K247" s="231">
        <v>41.435827271836772</v>
      </c>
      <c r="L247" s="231">
        <v>42.032142117107917</v>
      </c>
      <c r="M247" s="231">
        <v>42.640677897020318</v>
      </c>
      <c r="N247" s="231">
        <v>43.262858248489479</v>
      </c>
      <c r="O247" s="231">
        <v>43.899891125167301</v>
      </c>
      <c r="P247" s="231">
        <v>44.552824288150092</v>
      </c>
      <c r="Q247" s="231">
        <v>45.222582628468679</v>
      </c>
      <c r="R247" s="231">
        <v>45.909994685030561</v>
      </c>
      <c r="S247" s="231">
        <v>46.61581237610126</v>
      </c>
      <c r="T247" s="231">
        <v>47.340726235562741</v>
      </c>
      <c r="U247" s="231">
        <v>48.085377519647736</v>
      </c>
      <c r="V247" s="231">
        <v>48.850368035797892</v>
      </c>
      <c r="W247" s="231">
        <v>49.636268249571756</v>
      </c>
      <c r="X247" s="231">
        <v>50.443624049208196</v>
      </c>
      <c r="Y247" s="231">
        <v>51.272962438354135</v>
      </c>
      <c r="Z247" s="231">
        <v>52.124796357277347</v>
      </c>
      <c r="AA247" s="231">
        <v>52.9996287858974</v>
      </c>
      <c r="AB247" s="231">
        <v>53.904187554290672</v>
      </c>
      <c r="AC247" s="231">
        <v>54.825169118244716</v>
      </c>
      <c r="AD247" s="231">
        <v>55.77029625306794</v>
      </c>
      <c r="AE247" s="231">
        <v>56.740063283908931</v>
      </c>
      <c r="AF247" s="231">
        <v>57.734967631738236</v>
      </c>
      <c r="AG247" s="231">
        <v>58.755511449647685</v>
      </c>
      <c r="AH247" s="231">
        <v>59.802203054006057</v>
      </c>
      <c r="AI247" s="231">
        <v>60.875558180618924</v>
      </c>
      <c r="AJ247" s="231">
        <v>61.976101091871712</v>
      </c>
      <c r="AK247" s="231">
        <v>63.104365557230878</v>
      </c>
      <c r="AL247" s="231">
        <v>64.260895726372254</v>
      </c>
      <c r="AM247" s="231">
        <v>65.446246911513157</v>
      </c>
      <c r="AN247" s="231">
        <v>66.651429374454835</v>
      </c>
      <c r="AO247" s="231">
        <v>67.892025962976632</v>
      </c>
      <c r="AP247" s="231">
        <v>69.162858498480816</v>
      </c>
      <c r="AQ247" s="231">
        <v>70.464531566658806</v>
      </c>
      <c r="AR247" s="231">
        <v>71.797663620574099</v>
      </c>
      <c r="AS247" s="231">
        <v>73.162887462029587</v>
      </c>
    </row>
    <row r="248" spans="1:45">
      <c r="A248" s="231" t="s">
        <v>556</v>
      </c>
      <c r="B248" s="231" t="s">
        <v>535</v>
      </c>
      <c r="C248" s="231">
        <v>43.770077360943894</v>
      </c>
      <c r="D248" s="231">
        <v>63.740098385731244</v>
      </c>
      <c r="E248" s="231">
        <v>63.639399177173487</v>
      </c>
      <c r="F248" s="231">
        <v>65.087871410839938</v>
      </c>
      <c r="G248" s="231">
        <v>67.851780141788254</v>
      </c>
      <c r="H248" s="231">
        <v>70.519246856635007</v>
      </c>
      <c r="I248" s="231">
        <v>73.172436439721096</v>
      </c>
      <c r="J248" s="231">
        <v>75.822801743259618</v>
      </c>
      <c r="K248" s="231">
        <v>78.468648960090448</v>
      </c>
      <c r="L248" s="231">
        <v>81.125433018503429</v>
      </c>
      <c r="M248" s="231">
        <v>83.799179763339453</v>
      </c>
      <c r="N248" s="231">
        <v>86.495044087763489</v>
      </c>
      <c r="O248" s="231">
        <v>89.217536921945552</v>
      </c>
      <c r="P248" s="231">
        <v>91.97067606963374</v>
      </c>
      <c r="Q248" s="231">
        <v>94.758091378906315</v>
      </c>
      <c r="R248" s="231">
        <v>97.583101250320141</v>
      </c>
      <c r="S248" s="231">
        <v>100.44877037454604</v>
      </c>
      <c r="T248" s="231">
        <v>103.35795468026306</v>
      </c>
      <c r="U248" s="231">
        <v>106.31333724043103</v>
      </c>
      <c r="V248" s="231">
        <v>109.31745756747854</v>
      </c>
      <c r="W248" s="231">
        <v>112.37273592611477</v>
      </c>
      <c r="X248" s="231">
        <v>115.4814937902329</v>
      </c>
      <c r="Y248" s="231">
        <v>118.64597124696539</v>
      </c>
      <c r="Z248" s="231">
        <v>121.86834193698306</v>
      </c>
      <c r="AA248" s="231">
        <v>125.15072597481186</v>
      </c>
      <c r="AB248" s="231">
        <v>128.51005690876246</v>
      </c>
      <c r="AC248" s="231">
        <v>131.91557845816166</v>
      </c>
      <c r="AD248" s="231">
        <v>135.38637205139725</v>
      </c>
      <c r="AE248" s="231">
        <v>138.92443204905513</v>
      </c>
      <c r="AF248" s="231">
        <v>142.53174403868616</v>
      </c>
      <c r="AG248" s="231">
        <v>146.21029064527681</v>
      </c>
      <c r="AH248" s="231">
        <v>149.96205673767943</v>
      </c>
      <c r="AI248" s="231">
        <v>153.78903411087055</v>
      </c>
      <c r="AJ248" s="231">
        <v>157.69322571302988</v>
      </c>
      <c r="AK248" s="231">
        <v>161.67664947719959</v>
      </c>
      <c r="AL248" s="231">
        <v>165.74134180954016</v>
      </c>
      <c r="AM248" s="231">
        <v>169.88936077946508</v>
      </c>
      <c r="AN248" s="231">
        <v>174.09782576394559</v>
      </c>
      <c r="AO248" s="231">
        <v>178.4078352515883</v>
      </c>
      <c r="AP248" s="231">
        <v>182.80654309764685</v>
      </c>
      <c r="AQ248" s="231">
        <v>187.29611148515059</v>
      </c>
      <c r="AR248" s="231">
        <v>191.87873651985481</v>
      </c>
      <c r="AS248" s="231">
        <v>196.55665028814255</v>
      </c>
    </row>
    <row r="249" spans="1:45">
      <c r="A249" s="231" t="s">
        <v>556</v>
      </c>
      <c r="B249" s="231" t="s">
        <v>536</v>
      </c>
      <c r="C249" s="231">
        <v>328.74467357733045</v>
      </c>
      <c r="D249" s="231">
        <v>286.91736594949725</v>
      </c>
      <c r="E249" s="231">
        <v>339.82652408658538</v>
      </c>
      <c r="F249" s="231">
        <v>339.42378113334468</v>
      </c>
      <c r="G249" s="231">
        <v>336.75168344905074</v>
      </c>
      <c r="H249" s="231">
        <v>334.88926416347124</v>
      </c>
      <c r="I249" s="231">
        <v>333.84954448808628</v>
      </c>
      <c r="J249" s="231">
        <v>333.33187920314981</v>
      </c>
      <c r="K249" s="231">
        <v>333.11533904664196</v>
      </c>
      <c r="L249" s="231">
        <v>333.14242924016997</v>
      </c>
      <c r="M249" s="231">
        <v>333.34266507350594</v>
      </c>
      <c r="N249" s="231">
        <v>333.66959107798658</v>
      </c>
      <c r="O249" s="231">
        <v>334.09175679989357</v>
      </c>
      <c r="P249" s="231">
        <v>334.58735083935909</v>
      </c>
      <c r="Q249" s="231">
        <v>335.14090837433122</v>
      </c>
      <c r="R249" s="231">
        <v>335.74123583100248</v>
      </c>
      <c r="S249" s="231">
        <v>336.38007180436563</v>
      </c>
      <c r="T249" s="231">
        <v>337.05120505828233</v>
      </c>
      <c r="U249" s="231">
        <v>337.74988280014333</v>
      </c>
      <c r="V249" s="231">
        <v>338.47240701765804</v>
      </c>
      <c r="W249" s="231">
        <v>339.21585483807678</v>
      </c>
      <c r="X249" s="231">
        <v>339.97788198929334</v>
      </c>
      <c r="Y249" s="231">
        <v>340.75658275264414</v>
      </c>
      <c r="Z249" s="231">
        <v>341.55038882914198</v>
      </c>
      <c r="AA249" s="231">
        <v>342.35799534189306</v>
      </c>
      <c r="AB249" s="231">
        <v>343.21798185955402</v>
      </c>
      <c r="AC249" s="231">
        <v>344.03601548001711</v>
      </c>
      <c r="AD249" s="231">
        <v>344.86493143389345</v>
      </c>
      <c r="AE249" s="231">
        <v>345.70412254552429</v>
      </c>
      <c r="AF249" s="231">
        <v>346.5530621208548</v>
      </c>
      <c r="AG249" s="231">
        <v>347.41129107948763</v>
      </c>
      <c r="AH249" s="231">
        <v>348.27840766853666</v>
      </c>
      <c r="AI249" s="231">
        <v>349.1540591279221</v>
      </c>
      <c r="AJ249" s="231">
        <v>350.03793484911796</v>
      </c>
      <c r="AK249" s="231">
        <v>350.92976069165996</v>
      </c>
      <c r="AL249" s="231">
        <v>351.82929420912353</v>
      </c>
      <c r="AM249" s="231">
        <v>352.73632059914877</v>
      </c>
      <c r="AN249" s="231">
        <v>356.82479989843819</v>
      </c>
      <c r="AO249" s="231">
        <v>359.12388443222147</v>
      </c>
      <c r="AP249" s="231">
        <v>361.54537238373064</v>
      </c>
      <c r="AQ249" s="231">
        <v>364.09013338107599</v>
      </c>
      <c r="AR249" s="231">
        <v>366.75912063055767</v>
      </c>
      <c r="AS249" s="231">
        <v>369.55337024319931</v>
      </c>
    </row>
    <row r="250" spans="1:45">
      <c r="A250" s="231" t="s">
        <v>556</v>
      </c>
      <c r="B250" s="231" t="s">
        <v>537</v>
      </c>
      <c r="C250" s="231">
        <v>115.81185766099982</v>
      </c>
      <c r="D250" s="231">
        <v>98.256363097059065</v>
      </c>
      <c r="E250" s="231">
        <v>127.95660824379301</v>
      </c>
      <c r="F250" s="231">
        <v>133.80468113192137</v>
      </c>
      <c r="G250" s="231">
        <v>142.86179151595169</v>
      </c>
      <c r="H250" s="231">
        <v>151.67115921143241</v>
      </c>
      <c r="I250" s="231">
        <v>160.41382293625611</v>
      </c>
      <c r="J250" s="231">
        <v>169.12322307470552</v>
      </c>
      <c r="K250" s="231">
        <v>177.80191473154335</v>
      </c>
      <c r="L250" s="231">
        <v>186.48978155115913</v>
      </c>
      <c r="M250" s="231">
        <v>195.20528948436825</v>
      </c>
      <c r="N250" s="231">
        <v>203.96441353986489</v>
      </c>
      <c r="O250" s="231">
        <v>212.7812582366744</v>
      </c>
      <c r="P250" s="231">
        <v>221.66847929119612</v>
      </c>
      <c r="Q250" s="231">
        <v>230.63758216433928</v>
      </c>
      <c r="R250" s="231">
        <v>239.6991413377138</v>
      </c>
      <c r="S250" s="231">
        <v>248.86296672045415</v>
      </c>
      <c r="T250" s="231">
        <v>258.13823360599054</v>
      </c>
      <c r="U250" s="231">
        <v>267.53358670074948</v>
      </c>
      <c r="V250" s="231">
        <v>277.05722516033148</v>
      </c>
      <c r="W250" s="231">
        <v>286.71697332960696</v>
      </c>
      <c r="X250" s="231">
        <v>296.52034045098623</v>
      </c>
      <c r="Y250" s="231">
        <v>306.47457166840695</v>
      </c>
      <c r="Z250" s="231">
        <v>316.58669202822051</v>
      </c>
      <c r="AA250" s="231">
        <v>326.86354475041691</v>
      </c>
      <c r="AB250" s="231">
        <v>337.35082238096783</v>
      </c>
      <c r="AC250" s="231">
        <v>347.96911864730441</v>
      </c>
      <c r="AD250" s="231">
        <v>358.76945355614578</v>
      </c>
      <c r="AE250" s="231">
        <v>369.75819437371433</v>
      </c>
      <c r="AF250" s="231">
        <v>380.94166292566331</v>
      </c>
      <c r="AG250" s="231">
        <v>392.3261534991189</v>
      </c>
      <c r="AH250" s="231">
        <v>403.91794899965112</v>
      </c>
      <c r="AI250" s="231">
        <v>415.72333558378989</v>
      </c>
      <c r="AJ250" s="231">
        <v>427.74861595801718</v>
      </c>
      <c r="AK250" s="231">
        <v>440.00012151007388</v>
      </c>
      <c r="AL250" s="231">
        <v>452.48422341749017</v>
      </c>
      <c r="AM250" s="231">
        <v>465.20734286022014</v>
      </c>
      <c r="AN250" s="231">
        <v>478.10740627559932</v>
      </c>
      <c r="AO250" s="231">
        <v>491.29777859480447</v>
      </c>
      <c r="AP250" s="231">
        <v>504.74404225919551</v>
      </c>
      <c r="AQ250" s="231">
        <v>518.45287322648824</v>
      </c>
      <c r="AR250" s="231">
        <v>532.43103770095809</v>
      </c>
      <c r="AS250" s="231">
        <v>546.68539879852574</v>
      </c>
    </row>
    <row r="251" spans="1:45">
      <c r="A251" s="231" t="s">
        <v>556</v>
      </c>
      <c r="B251" s="231" t="s">
        <v>538</v>
      </c>
      <c r="C251" s="231">
        <v>55.876031351010582</v>
      </c>
      <c r="D251" s="231">
        <v>50.408430373616028</v>
      </c>
      <c r="E251" s="231">
        <v>62.039455834133292</v>
      </c>
      <c r="F251" s="231">
        <v>60.163869445314248</v>
      </c>
      <c r="G251" s="231">
        <v>61.618576575743951</v>
      </c>
      <c r="H251" s="231">
        <v>63.000265669509261</v>
      </c>
      <c r="I251" s="231">
        <v>64.380932750820875</v>
      </c>
      <c r="J251" s="231">
        <v>65.767938708183053</v>
      </c>
      <c r="K251" s="231">
        <v>67.157750128016161</v>
      </c>
      <c r="L251" s="231">
        <v>68.562008695215056</v>
      </c>
      <c r="M251" s="231">
        <v>69.984303235932614</v>
      </c>
      <c r="N251" s="231">
        <v>71.427645827185259</v>
      </c>
      <c r="O251" s="231">
        <v>72.89463147768906</v>
      </c>
      <c r="P251" s="231">
        <v>74.387541177255528</v>
      </c>
      <c r="Q251" s="231">
        <v>75.908412272767578</v>
      </c>
      <c r="R251" s="231">
        <v>77.459088982020759</v>
      </c>
      <c r="S251" s="231">
        <v>79.041260212059669</v>
      </c>
      <c r="T251" s="231">
        <v>80.656488866069481</v>
      </c>
      <c r="U251" s="231">
        <v>82.306235185286098</v>
      </c>
      <c r="V251" s="231">
        <v>83.991875740595304</v>
      </c>
      <c r="W251" s="231">
        <v>85.714719139905981</v>
      </c>
      <c r="X251" s="231">
        <v>87.476019183351184</v>
      </c>
      <c r="Y251" s="231">
        <v>89.276985988103419</v>
      </c>
      <c r="Z251" s="231">
        <v>91.11879546756461</v>
      </c>
      <c r="AA251" s="231">
        <v>93.002597457433737</v>
      </c>
      <c r="AB251" s="231">
        <v>94.940497804795982</v>
      </c>
      <c r="AC251" s="231">
        <v>96.909340331848725</v>
      </c>
      <c r="AD251" s="231">
        <v>98.922919036039119</v>
      </c>
      <c r="AE251" s="231">
        <v>100.98233838303517</v>
      </c>
      <c r="AF251" s="231">
        <v>103.08870366165243</v>
      </c>
      <c r="AG251" s="231">
        <v>105.24312441307109</v>
      </c>
      <c r="AH251" s="231">
        <v>107.44671746578794</v>
      </c>
      <c r="AI251" s="231">
        <v>109.70060963169583</v>
      </c>
      <c r="AJ251" s="231">
        <v>112.00594011106485</v>
      </c>
      <c r="AK251" s="231">
        <v>114.36386264767515</v>
      </c>
      <c r="AL251" s="231">
        <v>116.77554746978385</v>
      </c>
      <c r="AM251" s="231">
        <v>119.24218304777013</v>
      </c>
      <c r="AN251" s="231">
        <v>121.74752073774783</v>
      </c>
      <c r="AO251" s="231">
        <v>124.3201378697064</v>
      </c>
      <c r="AP251" s="231">
        <v>126.95077058993229</v>
      </c>
      <c r="AQ251" s="231">
        <v>129.64069032543304</v>
      </c>
      <c r="AR251" s="231">
        <v>132.39119317469601</v>
      </c>
      <c r="AS251" s="231">
        <v>135.20360101639412</v>
      </c>
    </row>
    <row r="252" spans="1:45">
      <c r="A252" s="231" t="s">
        <v>558</v>
      </c>
      <c r="B252" s="231" t="s">
        <v>514</v>
      </c>
      <c r="C252" s="231">
        <v>321.81785548145092</v>
      </c>
      <c r="D252" s="231">
        <v>69.61068137433935</v>
      </c>
      <c r="E252" s="231">
        <v>92.356679090418922</v>
      </c>
      <c r="F252" s="231">
        <v>156.20998497982328</v>
      </c>
      <c r="G252" s="231">
        <v>162.16262141415163</v>
      </c>
      <c r="H252" s="231">
        <v>167.85599356225137</v>
      </c>
      <c r="I252" s="231">
        <v>173.45515361495373</v>
      </c>
      <c r="J252" s="231">
        <v>178.97917774694281</v>
      </c>
      <c r="K252" s="231">
        <v>184.65655386276865</v>
      </c>
      <c r="L252" s="231">
        <v>190.08498927963157</v>
      </c>
      <c r="M252" s="231">
        <v>195.45843895548268</v>
      </c>
      <c r="N252" s="231">
        <v>200.80955340612346</v>
      </c>
      <c r="O252" s="231">
        <v>206.13909831728748</v>
      </c>
      <c r="P252" s="231">
        <v>211.46861774756715</v>
      </c>
      <c r="Q252" s="231">
        <v>216.80869095273596</v>
      </c>
      <c r="R252" s="231">
        <v>222.16933133474762</v>
      </c>
      <c r="S252" s="231">
        <v>227.56002682733185</v>
      </c>
      <c r="T252" s="231">
        <v>232.98977230867357</v>
      </c>
      <c r="U252" s="231">
        <v>238.46709897051838</v>
      </c>
      <c r="V252" s="231">
        <v>244.000102850308</v>
      </c>
      <c r="W252" s="231">
        <v>249.59647335608568</v>
      </c>
      <c r="X252" s="231">
        <v>255.26352194003599</v>
      </c>
      <c r="Y252" s="231">
        <v>261.00821077163704</v>
      </c>
      <c r="Z252" s="231">
        <v>266.83718114817009</v>
      </c>
      <c r="AA252" s="231">
        <v>272.75678136436704</v>
      </c>
      <c r="AB252" s="231">
        <v>278.77309379229149</v>
      </c>
      <c r="AC252" s="231">
        <v>284.89196097054753</v>
      </c>
      <c r="AD252" s="231">
        <v>291.11901055364604</v>
      </c>
      <c r="AE252" s="231">
        <v>297.4596790210025</v>
      </c>
      <c r="AF252" s="231">
        <v>303.91923408760272</v>
      </c>
      <c r="AG252" s="231">
        <v>310.50279579346551</v>
      </c>
      <c r="AH252" s="231">
        <v>317.21535627730731</v>
      </c>
      <c r="AI252" s="231">
        <v>324.06179826142511</v>
      </c>
      <c r="AJ252" s="231">
        <v>331.04691229105254</v>
      </c>
      <c r="AK252" s="231">
        <v>338.20667014160779</v>
      </c>
      <c r="AL252" s="231">
        <v>345.50110178193256</v>
      </c>
      <c r="AM252" s="231">
        <v>352.92397942534552</v>
      </c>
      <c r="AN252" s="231">
        <v>360.50266461065263</v>
      </c>
      <c r="AO252" s="231">
        <v>368.24168754421129</v>
      </c>
      <c r="AP252" s="231">
        <v>376.14556709664669</v>
      </c>
      <c r="AQ252" s="231">
        <v>384.21882099545985</v>
      </c>
      <c r="AR252" s="231">
        <v>392.46597531000526</v>
      </c>
      <c r="AS252" s="231">
        <v>400.89157328826036</v>
      </c>
    </row>
    <row r="253" spans="1:45">
      <c r="A253" s="231" t="s">
        <v>558</v>
      </c>
      <c r="B253" s="231" t="s">
        <v>515</v>
      </c>
      <c r="C253" s="231">
        <v>37.235523623847769</v>
      </c>
      <c r="D253" s="231">
        <v>59.610796533171282</v>
      </c>
      <c r="E253" s="231">
        <v>17.769644956073716</v>
      </c>
      <c r="F253" s="231">
        <v>17.94202481742823</v>
      </c>
      <c r="G253" s="231">
        <v>17.671376644482034</v>
      </c>
      <c r="H253" s="231">
        <v>17.494913921266043</v>
      </c>
      <c r="I253" s="231">
        <v>17.387002508337169</v>
      </c>
      <c r="J253" s="231">
        <v>17.320604661672807</v>
      </c>
      <c r="K253" s="231">
        <v>17.300501183209743</v>
      </c>
      <c r="L253" s="231">
        <v>17.27279949103572</v>
      </c>
      <c r="M253" s="231">
        <v>17.256467962632716</v>
      </c>
      <c r="N253" s="231">
        <v>17.250103764220324</v>
      </c>
      <c r="O253" s="231">
        <v>17.250238418031877</v>
      </c>
      <c r="P253" s="231">
        <v>17.256292161289501</v>
      </c>
      <c r="Q253" s="231">
        <v>17.267069990446441</v>
      </c>
      <c r="R253" s="231">
        <v>17.281741234410564</v>
      </c>
      <c r="S253" s="231">
        <v>17.299716174548674</v>
      </c>
      <c r="T253" s="231">
        <v>17.320566531411348</v>
      </c>
      <c r="U253" s="231">
        <v>17.343973412148635</v>
      </c>
      <c r="V253" s="231">
        <v>17.369692793174718</v>
      </c>
      <c r="W253" s="231">
        <v>17.397532390996894</v>
      </c>
      <c r="X253" s="231">
        <v>17.427336035669136</v>
      </c>
      <c r="Y253" s="231">
        <v>17.45897304674158</v>
      </c>
      <c r="Z253" s="231">
        <v>17.492330977867137</v>
      </c>
      <c r="AA253" s="231">
        <v>17.527310647885081</v>
      </c>
      <c r="AB253" s="231">
        <v>17.563822733228978</v>
      </c>
      <c r="AC253" s="231">
        <v>17.601785430922117</v>
      </c>
      <c r="AD253" s="231">
        <v>17.641122857312144</v>
      </c>
      <c r="AE253" s="231">
        <v>17.681763952531394</v>
      </c>
      <c r="AF253" s="231">
        <v>17.723641731880779</v>
      </c>
      <c r="AG253" s="231">
        <v>17.766692774107646</v>
      </c>
      <c r="AH253" s="231">
        <v>17.810856870211111</v>
      </c>
      <c r="AI253" s="231">
        <v>17.85607677977325</v>
      </c>
      <c r="AJ253" s="231">
        <v>17.902298058110603</v>
      </c>
      <c r="AK253" s="231">
        <v>17.951127988036017</v>
      </c>
      <c r="AL253" s="231">
        <v>17.999935810984596</v>
      </c>
      <c r="AM253" s="231">
        <v>18.048254479294716</v>
      </c>
      <c r="AN253" s="231">
        <v>18.097382414543748</v>
      </c>
      <c r="AO253" s="231">
        <v>18.147279138515945</v>
      </c>
      <c r="AP253" s="231">
        <v>18.197906272237564</v>
      </c>
      <c r="AQ253" s="231">
        <v>18.24922748769831</v>
      </c>
      <c r="AR253" s="231">
        <v>18.301208454198921</v>
      </c>
      <c r="AS253" s="231">
        <v>18.353816779676734</v>
      </c>
    </row>
    <row r="254" spans="1:45">
      <c r="A254" s="231" t="s">
        <v>558</v>
      </c>
      <c r="B254" s="231" t="s">
        <v>516</v>
      </c>
      <c r="C254" s="231">
        <v>13.351417688683901</v>
      </c>
      <c r="D254" s="231">
        <v>15.82238199231741</v>
      </c>
      <c r="E254" s="231">
        <v>31.104142260906329</v>
      </c>
      <c r="F254" s="231">
        <v>23.394617263541104</v>
      </c>
      <c r="G254" s="231">
        <v>23.606713976082819</v>
      </c>
      <c r="H254" s="231">
        <v>23.795038665077936</v>
      </c>
      <c r="I254" s="231">
        <v>23.981128343979798</v>
      </c>
      <c r="J254" s="231">
        <v>24.165552668562391</v>
      </c>
      <c r="K254" s="231">
        <v>24.377022588142658</v>
      </c>
      <c r="L254" s="231">
        <v>24.560838867925536</v>
      </c>
      <c r="M254" s="231">
        <v>24.742372769544623</v>
      </c>
      <c r="N254" s="231">
        <v>24.925099707702493</v>
      </c>
      <c r="O254" s="231">
        <v>25.108491457370718</v>
      </c>
      <c r="P254" s="231">
        <v>25.294651253294905</v>
      </c>
      <c r="Q254" s="231">
        <v>25.484335864301666</v>
      </c>
      <c r="R254" s="231">
        <v>25.678259807014513</v>
      </c>
      <c r="S254" s="231">
        <v>25.877092734376074</v>
      </c>
      <c r="T254" s="231">
        <v>26.081458706340346</v>
      </c>
      <c r="U254" s="231">
        <v>26.291936937812753</v>
      </c>
      <c r="V254" s="231">
        <v>26.509063617890998</v>
      </c>
      <c r="W254" s="231">
        <v>26.73333445196738</v>
      </c>
      <c r="X254" s="231">
        <v>26.965207648983281</v>
      </c>
      <c r="Y254" s="231">
        <v>27.205107142412835</v>
      </c>
      <c r="Z254" s="231">
        <v>27.45342588957417</v>
      </c>
      <c r="AA254" s="231">
        <v>27.710529138762837</v>
      </c>
      <c r="AB254" s="231">
        <v>27.976757588553312</v>
      </c>
      <c r="AC254" s="231">
        <v>28.252430390029026</v>
      </c>
      <c r="AD254" s="231">
        <v>28.537847962368268</v>
      </c>
      <c r="AE254" s="231">
        <v>28.833294606564667</v>
      </c>
      <c r="AF254" s="231">
        <v>29.139040912361072</v>
      </c>
      <c r="AG254" s="231">
        <v>29.455345960655226</v>
      </c>
      <c r="AH254" s="231">
        <v>29.782459328507748</v>
      </c>
      <c r="AI254" s="231">
        <v>30.120622907027471</v>
      </c>
      <c r="AJ254" s="231">
        <v>30.470072544274387</v>
      </c>
      <c r="AK254" s="231">
        <v>30.833889221528146</v>
      </c>
      <c r="AL254" s="231">
        <v>31.208194057018051</v>
      </c>
      <c r="AM254" s="231">
        <v>31.592279790305668</v>
      </c>
      <c r="AN254" s="231">
        <v>31.98845117615457</v>
      </c>
      <c r="AO254" s="231">
        <v>32.396933408353817</v>
      </c>
      <c r="AP254" s="231">
        <v>32.81795245631826</v>
      </c>
      <c r="AQ254" s="231">
        <v>33.251735842103429</v>
      </c>
      <c r="AR254" s="231">
        <v>33.698513339231752</v>
      </c>
      <c r="AS254" s="231">
        <v>34.15851760208394</v>
      </c>
    </row>
    <row r="255" spans="1:45">
      <c r="A255" s="231" t="s">
        <v>558</v>
      </c>
      <c r="B255" s="231" t="s">
        <v>517</v>
      </c>
      <c r="C255" s="231">
        <v>29.046772802069619</v>
      </c>
      <c r="D255" s="231">
        <v>25.626475381100516</v>
      </c>
      <c r="E255" s="231">
        <v>25.81206481203856</v>
      </c>
      <c r="F255" s="231">
        <v>26.062462620468157</v>
      </c>
      <c r="G255" s="231">
        <v>25.669320934260234</v>
      </c>
      <c r="H255" s="231">
        <v>25.412992388596006</v>
      </c>
      <c r="I255" s="231">
        <v>25.256241007723503</v>
      </c>
      <c r="J255" s="231">
        <v>25.159791949471803</v>
      </c>
      <c r="K255" s="231">
        <v>25.130589774058688</v>
      </c>
      <c r="L255" s="231">
        <v>25.090350485340956</v>
      </c>
      <c r="M255" s="231">
        <v>25.066627418804735</v>
      </c>
      <c r="N255" s="231">
        <v>25.057382827688627</v>
      </c>
      <c r="O255" s="231">
        <v>25.057578424894963</v>
      </c>
      <c r="P255" s="231">
        <v>25.06637205097514</v>
      </c>
      <c r="Q255" s="231">
        <v>25.082027851944698</v>
      </c>
      <c r="R255" s="231">
        <v>25.103339200652641</v>
      </c>
      <c r="S255" s="231">
        <v>25.129449475842961</v>
      </c>
      <c r="T255" s="231">
        <v>25.159736561714624</v>
      </c>
      <c r="U255" s="231">
        <v>25.19373723669333</v>
      </c>
      <c r="V255" s="231">
        <v>25.23109703378617</v>
      </c>
      <c r="W255" s="231">
        <v>25.271536643305854</v>
      </c>
      <c r="X255" s="231">
        <v>25.314829213856168</v>
      </c>
      <c r="Y255" s="231">
        <v>25.360784919908813</v>
      </c>
      <c r="Z255" s="231">
        <v>25.409240422668546</v>
      </c>
      <c r="AA255" s="231">
        <v>25.460051652259164</v>
      </c>
      <c r="AB255" s="231">
        <v>25.513088857878586</v>
      </c>
      <c r="AC255" s="231">
        <v>25.568233213081932</v>
      </c>
      <c r="AD255" s="231">
        <v>25.625374489794446</v>
      </c>
      <c r="AE255" s="231">
        <v>25.684409466938039</v>
      </c>
      <c r="AF255" s="231">
        <v>25.745240842996623</v>
      </c>
      <c r="AG255" s="231">
        <v>25.807776492692085</v>
      </c>
      <c r="AH255" s="231">
        <v>25.871928956841241</v>
      </c>
      <c r="AI255" s="231">
        <v>25.937615088404236</v>
      </c>
      <c r="AJ255" s="231">
        <v>26.004755801406006</v>
      </c>
      <c r="AK255" s="231">
        <v>26.075685823875101</v>
      </c>
      <c r="AL255" s="231">
        <v>26.146583733900737</v>
      </c>
      <c r="AM255" s="231">
        <v>26.216771101241793</v>
      </c>
      <c r="AN255" s="231">
        <v>26.288134004207187</v>
      </c>
      <c r="AO255" s="231">
        <v>26.360613644417359</v>
      </c>
      <c r="AP255" s="231">
        <v>26.434154272837372</v>
      </c>
      <c r="AQ255" s="231">
        <v>26.508703119647759</v>
      </c>
      <c r="AR255" s="231">
        <v>26.584210316309424</v>
      </c>
      <c r="AS255" s="231">
        <v>26.660628810333527</v>
      </c>
    </row>
    <row r="256" spans="1:45">
      <c r="A256" s="231" t="s">
        <v>558</v>
      </c>
      <c r="B256" s="231" t="s">
        <v>518</v>
      </c>
      <c r="C256" s="231">
        <v>1569.0428403488143</v>
      </c>
      <c r="D256" s="231">
        <v>1587.1512323984718</v>
      </c>
      <c r="E256" s="231">
        <v>1783.1831437811991</v>
      </c>
      <c r="F256" s="231">
        <v>1843.5984100574788</v>
      </c>
      <c r="G256" s="231">
        <v>1887.9395902189194</v>
      </c>
      <c r="H256" s="231">
        <v>1929.7951729786532</v>
      </c>
      <c r="I256" s="231">
        <v>1970.9917568839426</v>
      </c>
      <c r="J256" s="231">
        <v>2011.6672433156307</v>
      </c>
      <c r="K256" s="231">
        <v>2054.3081715594235</v>
      </c>
      <c r="L256" s="231">
        <v>2094.3783281255587</v>
      </c>
      <c r="M256" s="231">
        <v>2134.0265692245098</v>
      </c>
      <c r="N256" s="231">
        <v>2173.5842905005188</v>
      </c>
      <c r="O256" s="231">
        <v>2213.0360084417971</v>
      </c>
      <c r="P256" s="231">
        <v>2252.5931448277238</v>
      </c>
      <c r="Q256" s="231">
        <v>2292.3489909900536</v>
      </c>
      <c r="R256" s="231">
        <v>2332.391780684678</v>
      </c>
      <c r="S256" s="231">
        <v>2372.8048364395045</v>
      </c>
      <c r="T256" s="231">
        <v>2413.6667391329111</v>
      </c>
      <c r="U256" s="231">
        <v>2455.0515353793517</v>
      </c>
      <c r="V256" s="231">
        <v>2497.0289806771784</v>
      </c>
      <c r="W256" s="231">
        <v>2539.6648100825109</v>
      </c>
      <c r="X256" s="231">
        <v>2583.0210267665125</v>
      </c>
      <c r="Y256" s="231">
        <v>2627.1561994845824</v>
      </c>
      <c r="Z256" s="231">
        <v>2672.125761433776</v>
      </c>
      <c r="AA256" s="231">
        <v>2717.9823045886906</v>
      </c>
      <c r="AB256" s="231">
        <v>2764.7758651153117</v>
      </c>
      <c r="AC256" s="231">
        <v>2812.5541967605977</v>
      </c>
      <c r="AD256" s="231">
        <v>2861.3630301819621</v>
      </c>
      <c r="AE256" s="231">
        <v>2911.2463170235919</v>
      </c>
      <c r="AF256" s="231">
        <v>2962.2464581989425</v>
      </c>
      <c r="AG256" s="231">
        <v>3014.4045163264891</v>
      </c>
      <c r="AH256" s="231">
        <v>3067.7604126232968</v>
      </c>
      <c r="AI256" s="231">
        <v>3122.3531088131554</v>
      </c>
      <c r="AJ256" s="231">
        <v>3178.2207747752341</v>
      </c>
      <c r="AK256" s="231">
        <v>3235.6999890138627</v>
      </c>
      <c r="AL256" s="231">
        <v>3294.3993914702955</v>
      </c>
      <c r="AM256" s="231">
        <v>3354.2540796834755</v>
      </c>
      <c r="AN256" s="231">
        <v>3415.5185901098871</v>
      </c>
      <c r="AO256" s="231">
        <v>3478.2291007997574</v>
      </c>
      <c r="AP256" s="231">
        <v>3542.4217503507634</v>
      </c>
      <c r="AQ256" s="231">
        <v>3608.1327296167851</v>
      </c>
      <c r="AR256" s="231">
        <v>3675.3983661251282</v>
      </c>
      <c r="AS256" s="231">
        <v>3744.2552018978786</v>
      </c>
    </row>
    <row r="257" spans="1:45">
      <c r="A257" s="231" t="s">
        <v>558</v>
      </c>
      <c r="B257" s="231" t="s">
        <v>519</v>
      </c>
      <c r="C257" s="231">
        <v>1188.264544178782</v>
      </c>
      <c r="D257" s="231">
        <v>866.9003201200992</v>
      </c>
      <c r="E257" s="231">
        <v>901.55488755049612</v>
      </c>
      <c r="F257" s="231">
        <v>910.30069574776792</v>
      </c>
      <c r="G257" s="231">
        <v>896.56917867303582</v>
      </c>
      <c r="H257" s="231">
        <v>887.61622373335535</v>
      </c>
      <c r="I257" s="231">
        <v>882.14126562423166</v>
      </c>
      <c r="J257" s="231">
        <v>878.77252621885464</v>
      </c>
      <c r="K257" s="231">
        <v>877.75256271874287</v>
      </c>
      <c r="L257" s="231">
        <v>876.3470987359425</v>
      </c>
      <c r="M257" s="231">
        <v>875.51850765889537</v>
      </c>
      <c r="N257" s="231">
        <v>875.19561577229786</v>
      </c>
      <c r="O257" s="231">
        <v>875.20244752398639</v>
      </c>
      <c r="P257" s="231">
        <v>875.50958825951489</v>
      </c>
      <c r="Q257" s="231">
        <v>876.05640867025704</v>
      </c>
      <c r="R257" s="231">
        <v>876.80076409969854</v>
      </c>
      <c r="S257" s="231">
        <v>877.71273477637772</v>
      </c>
      <c r="T257" s="231">
        <v>878.77059165439573</v>
      </c>
      <c r="U257" s="231">
        <v>879.95815549054316</v>
      </c>
      <c r="V257" s="231">
        <v>881.26304558407924</v>
      </c>
      <c r="W257" s="231">
        <v>882.67550630268488</v>
      </c>
      <c r="X257" s="231">
        <v>884.18761425911839</v>
      </c>
      <c r="Y257" s="231">
        <v>885.79273929286899</v>
      </c>
      <c r="Z257" s="231">
        <v>887.48517636289284</v>
      </c>
      <c r="AA257" s="231">
        <v>889.25989344629738</v>
      </c>
      <c r="AB257" s="231">
        <v>891.11235865186711</v>
      </c>
      <c r="AC257" s="231">
        <v>893.03842165056244</v>
      </c>
      <c r="AD257" s="231">
        <v>895.03423243424766</v>
      </c>
      <c r="AE257" s="231">
        <v>897.09618573274599</v>
      </c>
      <c r="AF257" s="231">
        <v>899.22088303229953</v>
      </c>
      <c r="AG257" s="231">
        <v>901.40510661300254</v>
      </c>
      <c r="AH257" s="231">
        <v>903.64580173070215</v>
      </c>
      <c r="AI257" s="231">
        <v>905.94006425429859</v>
      </c>
      <c r="AJ257" s="231">
        <v>908.28513189616126</v>
      </c>
      <c r="AK257" s="231">
        <v>910.76255123075293</v>
      </c>
      <c r="AL257" s="231">
        <v>913.23884895300705</v>
      </c>
      <c r="AM257" s="231">
        <v>915.69032908570523</v>
      </c>
      <c r="AN257" s="231">
        <v>918.18286792080971</v>
      </c>
      <c r="AO257" s="231">
        <v>920.71441176882104</v>
      </c>
      <c r="AP257" s="231">
        <v>923.28301344669489</v>
      </c>
      <c r="AQ257" s="231">
        <v>925.88682982839771</v>
      </c>
      <c r="AR257" s="231">
        <v>928.52411912281366</v>
      </c>
      <c r="AS257" s="231">
        <v>931.1932378968587</v>
      </c>
    </row>
    <row r="258" spans="1:45">
      <c r="A258" s="231" t="s">
        <v>558</v>
      </c>
      <c r="B258" s="231" t="s">
        <v>520</v>
      </c>
      <c r="C258" s="231">
        <v>912.49373970508805</v>
      </c>
      <c r="D258" s="231">
        <v>468.75661869872476</v>
      </c>
      <c r="E258" s="231">
        <v>476.59644059459396</v>
      </c>
      <c r="F258" s="231">
        <v>481.21980974771088</v>
      </c>
      <c r="G258" s="231">
        <v>473.96080394323661</v>
      </c>
      <c r="H258" s="231">
        <v>469.22792908894053</v>
      </c>
      <c r="I258" s="231">
        <v>466.33365655684599</v>
      </c>
      <c r="J258" s="231">
        <v>464.5528118938488</v>
      </c>
      <c r="K258" s="231">
        <v>464.01362012593495</v>
      </c>
      <c r="L258" s="231">
        <v>463.27063803927967</v>
      </c>
      <c r="M258" s="231">
        <v>462.83261306322743</v>
      </c>
      <c r="N258" s="231">
        <v>462.66192004611418</v>
      </c>
      <c r="O258" s="231">
        <v>462.66553157169375</v>
      </c>
      <c r="P258" s="231">
        <v>462.8278979271268</v>
      </c>
      <c r="Q258" s="231">
        <v>463.11696813794026</v>
      </c>
      <c r="R258" s="231">
        <v>463.51046292467811</v>
      </c>
      <c r="S258" s="231">
        <v>463.99256555030178</v>
      </c>
      <c r="T258" s="231">
        <v>464.55178920898732</v>
      </c>
      <c r="U258" s="231">
        <v>465.17958093315463</v>
      </c>
      <c r="V258" s="231">
        <v>465.86939581024563</v>
      </c>
      <c r="W258" s="231">
        <v>466.61607663940305</v>
      </c>
      <c r="X258" s="231">
        <v>467.41543481468733</v>
      </c>
      <c r="Y258" s="231">
        <v>468.26396537933573</v>
      </c>
      <c r="Z258" s="231">
        <v>469.15865243016549</v>
      </c>
      <c r="AA258" s="231">
        <v>470.09683584716316</v>
      </c>
      <c r="AB258" s="231">
        <v>471.07611989907326</v>
      </c>
      <c r="AC258" s="231">
        <v>472.0943105630198</v>
      </c>
      <c r="AD258" s="231">
        <v>473.14937257725717</v>
      </c>
      <c r="AE258" s="231">
        <v>474.23940005789854</v>
      </c>
      <c r="AF258" s="231">
        <v>475.36259642041784</v>
      </c>
      <c r="AG258" s="231">
        <v>476.51726065484308</v>
      </c>
      <c r="AH258" s="231">
        <v>477.70177790642691</v>
      </c>
      <c r="AI258" s="231">
        <v>478.91461294025004</v>
      </c>
      <c r="AJ258" s="231">
        <v>480.15430550528271</v>
      </c>
      <c r="AK258" s="231">
        <v>481.46396424379242</v>
      </c>
      <c r="AL258" s="231">
        <v>482.77303005506582</v>
      </c>
      <c r="AM258" s="231">
        <v>484.06897633805568</v>
      </c>
      <c r="AN258" s="231">
        <v>485.38662782357108</v>
      </c>
      <c r="AO258" s="231">
        <v>486.72489885269209</v>
      </c>
      <c r="AP258" s="231">
        <v>488.08276006988996</v>
      </c>
      <c r="AQ258" s="231">
        <v>489.4592371281567</v>
      </c>
      <c r="AR258" s="231">
        <v>490.85340925000264</v>
      </c>
      <c r="AS258" s="231">
        <v>492.26440765376071</v>
      </c>
    </row>
    <row r="259" spans="1:45">
      <c r="A259" s="231" t="s">
        <v>558</v>
      </c>
      <c r="B259" s="231" t="s">
        <v>521</v>
      </c>
      <c r="C259" s="231">
        <v>443.92683141279088</v>
      </c>
      <c r="D259" s="231">
        <v>498.95801037865607</v>
      </c>
      <c r="E259" s="231">
        <v>557.63823783741918</v>
      </c>
      <c r="F259" s="231">
        <v>556.85771289758554</v>
      </c>
      <c r="G259" s="231">
        <v>559.04755035139283</v>
      </c>
      <c r="H259" s="231">
        <v>560.73489911350862</v>
      </c>
      <c r="I259" s="231">
        <v>562.419012546614</v>
      </c>
      <c r="J259" s="231">
        <v>564.10382600449236</v>
      </c>
      <c r="K259" s="231">
        <v>566.44956380461701</v>
      </c>
      <c r="L259" s="231">
        <v>568.17758149932115</v>
      </c>
      <c r="M259" s="231">
        <v>569.87631831476881</v>
      </c>
      <c r="N259" s="231">
        <v>571.62254734757448</v>
      </c>
      <c r="O259" s="231">
        <v>573.40099025888765</v>
      </c>
      <c r="P259" s="231">
        <v>575.25698353306655</v>
      </c>
      <c r="Q259" s="231">
        <v>577.20505804032814</v>
      </c>
      <c r="R259" s="231">
        <v>579.25891772292641</v>
      </c>
      <c r="S259" s="231">
        <v>581.43134099713109</v>
      </c>
      <c r="T259" s="231">
        <v>583.73413989992798</v>
      </c>
      <c r="U259" s="231">
        <v>586.17816253202204</v>
      </c>
      <c r="V259" s="231">
        <v>588.77332603594527</v>
      </c>
      <c r="W259" s="231">
        <v>591.52866982641183</v>
      </c>
      <c r="X259" s="231">
        <v>594.45242119589682</v>
      </c>
      <c r="Y259" s="231">
        <v>597.55206746741305</v>
      </c>
      <c r="Z259" s="231">
        <v>600.83443050667495</v>
      </c>
      <c r="AA259" s="231">
        <v>604.30574067388125</v>
      </c>
      <c r="AB259" s="231">
        <v>607.97170825267347</v>
      </c>
      <c r="AC259" s="231">
        <v>611.83759110376832</v>
      </c>
      <c r="AD259" s="231">
        <v>615.90825780884029</v>
      </c>
      <c r="AE259" s="231">
        <v>620.18824594173236</v>
      </c>
      <c r="AF259" s="231">
        <v>624.68181536559666</v>
      </c>
      <c r="AG259" s="231">
        <v>629.39299663364795</v>
      </c>
      <c r="AH259" s="231">
        <v>634.32563468992907</v>
      </c>
      <c r="AI259" s="231">
        <v>639.48342814074567</v>
      </c>
      <c r="AJ259" s="231">
        <v>644.8699644097079</v>
      </c>
      <c r="AK259" s="231">
        <v>650.54887540987409</v>
      </c>
      <c r="AL259" s="231">
        <v>656.4366991793845</v>
      </c>
      <c r="AM259" s="231">
        <v>662.51754949460872</v>
      </c>
      <c r="AN259" s="231">
        <v>668.83874158865319</v>
      </c>
      <c r="AO259" s="231">
        <v>675.40372850814981</v>
      </c>
      <c r="AP259" s="231">
        <v>682.21599216864695</v>
      </c>
      <c r="AQ259" s="231">
        <v>689.27905869627739</v>
      </c>
      <c r="AR259" s="231">
        <v>696.59651202515681</v>
      </c>
      <c r="AS259" s="231">
        <v>704.17200595840302</v>
      </c>
    </row>
    <row r="260" spans="1:45">
      <c r="A260" s="231" t="s">
        <v>558</v>
      </c>
      <c r="B260" s="231" t="s">
        <v>522</v>
      </c>
      <c r="C260" s="231">
        <v>1014.4275185154157</v>
      </c>
      <c r="D260" s="231">
        <v>978.00248425190694</v>
      </c>
      <c r="E260" s="231">
        <v>990.18008583593326</v>
      </c>
      <c r="F260" s="231">
        <v>1098.3620153456011</v>
      </c>
      <c r="G260" s="231">
        <v>1120.913149817703</v>
      </c>
      <c r="H260" s="231">
        <v>1142.0691155659395</v>
      </c>
      <c r="I260" s="231">
        <v>1162.9000404900264</v>
      </c>
      <c r="J260" s="231">
        <v>1183.4750666571865</v>
      </c>
      <c r="K260" s="231">
        <v>1205.2442568781812</v>
      </c>
      <c r="L260" s="231">
        <v>1225.5366479610423</v>
      </c>
      <c r="M260" s="231">
        <v>1245.6115464693537</v>
      </c>
      <c r="N260" s="231">
        <v>1265.6583393771564</v>
      </c>
      <c r="O260" s="231">
        <v>1285.6641436965895</v>
      </c>
      <c r="P260" s="231">
        <v>1305.7485263454307</v>
      </c>
      <c r="Q260" s="231">
        <v>1325.9623580424277</v>
      </c>
      <c r="R260" s="231">
        <v>1346.353738150088</v>
      </c>
      <c r="S260" s="231">
        <v>1366.9680325865202</v>
      </c>
      <c r="T260" s="231">
        <v>1387.8479430824225</v>
      </c>
      <c r="U260" s="231">
        <v>1409.0336099625181</v>
      </c>
      <c r="V260" s="231">
        <v>1430.5627430424763</v>
      </c>
      <c r="W260" s="231">
        <v>1452.4707730445923</v>
      </c>
      <c r="X260" s="231">
        <v>1474.7910160742938</v>
      </c>
      <c r="Y260" s="231">
        <v>1497.55484473662</v>
      </c>
      <c r="Z260" s="231">
        <v>1520.791860749064</v>
      </c>
      <c r="AA260" s="231">
        <v>1544.5300651386756</v>
      </c>
      <c r="AB260" s="231">
        <v>1568.7960231829361</v>
      </c>
      <c r="AC260" s="231">
        <v>1593.6150221375519</v>
      </c>
      <c r="AD260" s="231">
        <v>1619.0112204968505</v>
      </c>
      <c r="AE260" s="231">
        <v>1645.0077880751833</v>
      </c>
      <c r="AF260" s="231">
        <v>1671.6270366086601</v>
      </c>
      <c r="AG260" s="231">
        <v>1698.8905408778339</v>
      </c>
      <c r="AH260" s="231">
        <v>1726.8192505690183</v>
      </c>
      <c r="AI260" s="231">
        <v>1755.4335932411141</v>
      </c>
      <c r="AJ260" s="231">
        <v>1784.7535688628977</v>
      </c>
      <c r="AK260" s="231">
        <v>1814.966577257198</v>
      </c>
      <c r="AL260" s="231">
        <v>1845.8514483528354</v>
      </c>
      <c r="AM260" s="231">
        <v>1877.3707979974738</v>
      </c>
      <c r="AN260" s="231">
        <v>1909.6660685257725</v>
      </c>
      <c r="AO260" s="231">
        <v>1942.7562344721277</v>
      </c>
      <c r="AP260" s="231">
        <v>1976.6602609404085</v>
      </c>
      <c r="AQ260" s="231">
        <v>2011.3971539766285</v>
      </c>
      <c r="AR260" s="231">
        <v>2046.9860067555396</v>
      </c>
      <c r="AS260" s="231">
        <v>2083.4460419949914</v>
      </c>
    </row>
    <row r="261" spans="1:45">
      <c r="A261" s="231" t="s">
        <v>558</v>
      </c>
      <c r="B261" s="231" t="s">
        <v>523</v>
      </c>
      <c r="C261" s="231">
        <v>504.52167019306063</v>
      </c>
      <c r="D261" s="231">
        <v>442.47514846624409</v>
      </c>
      <c r="E261" s="231">
        <v>456.11549510120653</v>
      </c>
      <c r="F261" s="231">
        <v>509.83346912944825</v>
      </c>
      <c r="G261" s="231">
        <v>517.05545060745601</v>
      </c>
      <c r="H261" s="231">
        <v>523.70175814235677</v>
      </c>
      <c r="I261" s="231">
        <v>530.25391871930447</v>
      </c>
      <c r="J261" s="231">
        <v>536.73309930486141</v>
      </c>
      <c r="K261" s="231">
        <v>543.78606931490356</v>
      </c>
      <c r="L261" s="231">
        <v>550.19954424330103</v>
      </c>
      <c r="M261" s="231">
        <v>556.54050163925285</v>
      </c>
      <c r="N261" s="231">
        <v>562.89009304328647</v>
      </c>
      <c r="O261" s="231">
        <v>569.23926711813658</v>
      </c>
      <c r="P261" s="231">
        <v>575.63815760992452</v>
      </c>
      <c r="Q261" s="231">
        <v>582.10642363304919</v>
      </c>
      <c r="R261" s="231">
        <v>588.66264090598122</v>
      </c>
      <c r="S261" s="231">
        <v>595.32427797798346</v>
      </c>
      <c r="T261" s="231">
        <v>602.10770170182639</v>
      </c>
      <c r="U261" s="231">
        <v>609.02820750266983</v>
      </c>
      <c r="V261" s="231">
        <v>616.10006841439383</v>
      </c>
      <c r="W261" s="231">
        <v>623.33659709875747</v>
      </c>
      <c r="X261" s="231">
        <v>630.75021594742793</v>
      </c>
      <c r="Y261" s="231">
        <v>638.35253138296559</v>
      </c>
      <c r="Z261" s="231">
        <v>646.15440941654822</v>
      </c>
      <c r="AA261" s="231">
        <v>654.1660503176181</v>
      </c>
      <c r="AB261" s="231">
        <v>662.39706089357003</v>
      </c>
      <c r="AC261" s="231">
        <v>670.85652337979718</v>
      </c>
      <c r="AD261" s="231">
        <v>679.55306032312103</v>
      </c>
      <c r="AE261" s="231">
        <v>688.49489512774801</v>
      </c>
      <c r="AF261" s="231">
        <v>697.68990814192603</v>
      </c>
      <c r="AG261" s="231">
        <v>707.1456883128875</v>
      </c>
      <c r="AH261" s="231">
        <v>716.86958054123966</v>
      </c>
      <c r="AI261" s="231">
        <v>726.86872893489965</v>
      </c>
      <c r="AJ261" s="231">
        <v>737.15011620544715</v>
      </c>
      <c r="AK261" s="231">
        <v>747.78971085844921</v>
      </c>
      <c r="AL261" s="231">
        <v>758.69491783919386</v>
      </c>
      <c r="AM261" s="231">
        <v>769.84946131352854</v>
      </c>
      <c r="AN261" s="231">
        <v>781.31042952957569</v>
      </c>
      <c r="AO261" s="231">
        <v>793.08446458412345</v>
      </c>
      <c r="AP261" s="231">
        <v>805.17821601244123</v>
      </c>
      <c r="AQ261" s="231">
        <v>817.59836058961218</v>
      </c>
      <c r="AR261" s="231">
        <v>830.35162032149219</v>
      </c>
      <c r="AS261" s="231">
        <v>843.44477881674618</v>
      </c>
    </row>
    <row r="262" spans="1:45">
      <c r="A262" s="231" t="s">
        <v>558</v>
      </c>
      <c r="B262" s="231" t="s">
        <v>524</v>
      </c>
      <c r="C262" s="231">
        <v>6113.1678611520983</v>
      </c>
      <c r="D262" s="231">
        <v>6564.7340769765806</v>
      </c>
      <c r="E262" s="231">
        <v>6578.7317836411794</v>
      </c>
      <c r="F262" s="231">
        <v>7047.5632067855558</v>
      </c>
      <c r="G262" s="231">
        <v>7285.9744194319292</v>
      </c>
      <c r="H262" s="231">
        <v>7513.3567946623471</v>
      </c>
      <c r="I262" s="231">
        <v>7737.0156276592916</v>
      </c>
      <c r="J262" s="231">
        <v>7957.7100622005964</v>
      </c>
      <c r="K262" s="231">
        <v>8185.5041218838414</v>
      </c>
      <c r="L262" s="231">
        <v>8402.4942508961249</v>
      </c>
      <c r="M262" s="231">
        <v>8617.2677842766989</v>
      </c>
      <c r="N262" s="231">
        <v>8831.2350157664405</v>
      </c>
      <c r="O262" s="231">
        <v>9044.4019618252987</v>
      </c>
      <c r="P262" s="231">
        <v>9257.6907580730895</v>
      </c>
      <c r="Q262" s="231">
        <v>9471.541972536821</v>
      </c>
      <c r="R262" s="231">
        <v>9686.3725297757555</v>
      </c>
      <c r="S262" s="231">
        <v>9902.5771486445738</v>
      </c>
      <c r="T262" s="231">
        <v>10120.529556853389</v>
      </c>
      <c r="U262" s="231">
        <v>10340.583653996462</v>
      </c>
      <c r="V262" s="231">
        <v>10563.074689918265</v>
      </c>
      <c r="W262" s="231">
        <v>10788.32047487845</v>
      </c>
      <c r="X262" s="231">
        <v>11016.622615188804</v>
      </c>
      <c r="Y262" s="231">
        <v>11248.267759206235</v>
      </c>
      <c r="Z262" s="231">
        <v>11483.528836698206</v>
      </c>
      <c r="AA262" s="231">
        <v>11722.666275972188</v>
      </c>
      <c r="AB262" s="231">
        <v>11965.929185838697</v>
      </c>
      <c r="AC262" s="231">
        <v>12213.556492492549</v>
      </c>
      <c r="AD262" s="231">
        <v>12465.778024261397</v>
      </c>
      <c r="AE262" s="231">
        <v>12722.815539680112</v>
      </c>
      <c r="AF262" s="231">
        <v>12984.883696440778</v>
      </c>
      <c r="AG262" s="231">
        <v>13252.190960441289</v>
      </c>
      <c r="AH262" s="231">
        <v>13524.94045545406</v>
      </c>
      <c r="AI262" s="231">
        <v>13803.330754913164</v>
      </c>
      <c r="AJ262" s="231">
        <v>14087.556618018139</v>
      </c>
      <c r="AK262" s="231">
        <v>14379.138605518014</v>
      </c>
      <c r="AL262" s="231">
        <v>14676.366936305978</v>
      </c>
      <c r="AM262" s="231">
        <v>14978.970641461965</v>
      </c>
      <c r="AN262" s="231">
        <v>15288.104598986934</v>
      </c>
      <c r="AO262" s="231">
        <v>15603.953079996434</v>
      </c>
      <c r="AP262" s="231">
        <v>15926.699953935384</v>
      </c>
      <c r="AQ262" s="231">
        <v>16256.529115169633</v>
      </c>
      <c r="AR262" s="231">
        <v>16593.624878885996</v>
      </c>
      <c r="AS262" s="231">
        <v>16938.172348974345</v>
      </c>
    </row>
    <row r="263" spans="1:45">
      <c r="A263" s="231" t="s">
        <v>558</v>
      </c>
      <c r="B263" s="231" t="s">
        <v>525</v>
      </c>
      <c r="C263" s="231">
        <v>1070.5993329902815</v>
      </c>
      <c r="D263" s="231">
        <v>1301.1903300561814</v>
      </c>
      <c r="E263" s="231">
        <v>1287.1448885371572</v>
      </c>
      <c r="F263" s="231">
        <v>1377.7207309833123</v>
      </c>
      <c r="G263" s="231">
        <v>1430.1869182256851</v>
      </c>
      <c r="H263" s="231">
        <v>1480.3672355946071</v>
      </c>
      <c r="I263" s="231">
        <v>1529.7172294218865</v>
      </c>
      <c r="J263" s="231">
        <v>1578.4050304638652</v>
      </c>
      <c r="K263" s="231">
        <v>1628.445550397757</v>
      </c>
      <c r="L263" s="231">
        <v>1676.2909785993852</v>
      </c>
      <c r="M263" s="231">
        <v>1723.6517494889508</v>
      </c>
      <c r="N263" s="231">
        <v>1770.8157588710237</v>
      </c>
      <c r="O263" s="231">
        <v>1817.7897275646603</v>
      </c>
      <c r="P263" s="231">
        <v>1864.7636106902773</v>
      </c>
      <c r="Q263" s="231">
        <v>1911.8306722552488</v>
      </c>
      <c r="R263" s="231">
        <v>1959.079187755505</v>
      </c>
      <c r="S263" s="231">
        <v>2006.59279992863</v>
      </c>
      <c r="T263" s="231">
        <v>2054.4508043425235</v>
      </c>
      <c r="U263" s="231">
        <v>2102.7284082381166</v>
      </c>
      <c r="V263" s="231">
        <v>2151.4969820502106</v>
      </c>
      <c r="W263" s="231">
        <v>2200.8243109008113</v>
      </c>
      <c r="X263" s="231">
        <v>2250.7748474249361</v>
      </c>
      <c r="Y263" s="231">
        <v>2301.4099646041795</v>
      </c>
      <c r="Z263" s="231">
        <v>2352.7882062904459</v>
      </c>
      <c r="AA263" s="231">
        <v>2404.9655329612956</v>
      </c>
      <c r="AB263" s="231">
        <v>2457.995560510687</v>
      </c>
      <c r="AC263" s="231">
        <v>2511.9297903018473</v>
      </c>
      <c r="AD263" s="231">
        <v>2566.8178291661748</v>
      </c>
      <c r="AE263" s="231">
        <v>2622.7075984618182</v>
      </c>
      <c r="AF263" s="231">
        <v>2679.645531680595</v>
      </c>
      <c r="AG263" s="231">
        <v>2737.676760402273</v>
      </c>
      <c r="AH263" s="231">
        <v>2796.8452886436467</v>
      </c>
      <c r="AI263" s="231">
        <v>2857.1941558416684</v>
      </c>
      <c r="AJ263" s="231">
        <v>2918.7655888513364</v>
      </c>
      <c r="AK263" s="231">
        <v>2981.8767311197284</v>
      </c>
      <c r="AL263" s="231">
        <v>3046.1751659017441</v>
      </c>
      <c r="AM263" s="231">
        <v>3111.6059774839314</v>
      </c>
      <c r="AN263" s="231">
        <v>3178.4103956257673</v>
      </c>
      <c r="AO263" s="231">
        <v>3246.6283525016152</v>
      </c>
      <c r="AP263" s="231">
        <v>3316.2996804326208</v>
      </c>
      <c r="AQ263" s="231">
        <v>3387.4642017444376</v>
      </c>
      <c r="AR263" s="231">
        <v>3460.1618123854532</v>
      </c>
      <c r="AS263" s="231">
        <v>3534.4325598293944</v>
      </c>
    </row>
    <row r="264" spans="1:45">
      <c r="A264" s="231" t="s">
        <v>558</v>
      </c>
      <c r="B264" s="231" t="s">
        <v>526</v>
      </c>
      <c r="C264" s="231">
        <v>2533.6931988446372</v>
      </c>
      <c r="D264" s="231">
        <v>2739.4625422316849</v>
      </c>
      <c r="E264" s="231">
        <v>2929.2765419181833</v>
      </c>
      <c r="F264" s="231">
        <v>2827.9655357217084</v>
      </c>
      <c r="G264" s="231">
        <v>2904.8798013191799</v>
      </c>
      <c r="H264" s="231">
        <v>2977.7841291406289</v>
      </c>
      <c r="I264" s="231">
        <v>3049.5220789173172</v>
      </c>
      <c r="J264" s="231">
        <v>3120.3351379021078</v>
      </c>
      <c r="K264" s="231">
        <v>3194.1096421414404</v>
      </c>
      <c r="L264" s="231">
        <v>3263.8146404250256</v>
      </c>
      <c r="M264" s="231">
        <v>3332.7944898819273</v>
      </c>
      <c r="N264" s="231">
        <v>3401.5760552011038</v>
      </c>
      <c r="O264" s="231">
        <v>3470.1440053122096</v>
      </c>
      <c r="P264" s="231">
        <v>3538.8373591925156</v>
      </c>
      <c r="Q264" s="231">
        <v>3607.8100588699272</v>
      </c>
      <c r="R264" s="231">
        <v>3677.2077318666884</v>
      </c>
      <c r="S264" s="231">
        <v>3747.1680291001749</v>
      </c>
      <c r="T264" s="231">
        <v>3817.8209581307492</v>
      </c>
      <c r="U264" s="231">
        <v>3889.2892490867434</v>
      </c>
      <c r="V264" s="231">
        <v>3961.6887597750087</v>
      </c>
      <c r="W264" s="231">
        <v>4035.1289135331217</v>
      </c>
      <c r="X264" s="231">
        <v>4109.7131589757282</v>
      </c>
      <c r="Y264" s="231">
        <v>4185.5394403489909</v>
      </c>
      <c r="Z264" s="231">
        <v>4262.7006684739445</v>
      </c>
      <c r="AA264" s="231">
        <v>4341.2851841143292</v>
      </c>
      <c r="AB264" s="231">
        <v>4421.3772075219713</v>
      </c>
      <c r="AC264" s="231">
        <v>4503.0572696516247</v>
      </c>
      <c r="AD264" s="231">
        <v>4586.4026220171845</v>
      </c>
      <c r="AE264" s="231">
        <v>4671.4876233614223</v>
      </c>
      <c r="AF264" s="231">
        <v>4758.3841022605311</v>
      </c>
      <c r="AG264" s="231">
        <v>4847.1616955082491</v>
      </c>
      <c r="AH264" s="231">
        <v>4937.8881626633247</v>
      </c>
      <c r="AI264" s="231">
        <v>5030.6296775331502</v>
      </c>
      <c r="AJ264" s="231">
        <v>5125.4510976334341</v>
      </c>
      <c r="AK264" s="231">
        <v>5222.898917761614</v>
      </c>
      <c r="AL264" s="231">
        <v>5322.3452192007135</v>
      </c>
      <c r="AM264" s="231">
        <v>5423.6874931745087</v>
      </c>
      <c r="AN264" s="231">
        <v>5527.3396649712595</v>
      </c>
      <c r="AO264" s="231">
        <v>5633.3631656751932</v>
      </c>
      <c r="AP264" s="231">
        <v>5741.8193334611533</v>
      </c>
      <c r="AQ264" s="231">
        <v>5852.7695640855418</v>
      </c>
      <c r="AR264" s="231">
        <v>5966.2754498285549</v>
      </c>
      <c r="AS264" s="231">
        <v>6082.3989079569847</v>
      </c>
    </row>
    <row r="265" spans="1:45">
      <c r="A265" s="231" t="s">
        <v>558</v>
      </c>
      <c r="B265" s="231" t="s">
        <v>527</v>
      </c>
      <c r="C265" s="231">
        <v>1451.7711151519181</v>
      </c>
      <c r="D265" s="231">
        <v>1416.7839476129307</v>
      </c>
      <c r="E265" s="231">
        <v>1445.330632660847</v>
      </c>
      <c r="F265" s="231">
        <v>1580.6237212534734</v>
      </c>
      <c r="G265" s="231">
        <v>1636.1059896014738</v>
      </c>
      <c r="H265" s="231">
        <v>1689.0701375832314</v>
      </c>
      <c r="I265" s="231">
        <v>1741.1640136328215</v>
      </c>
      <c r="J265" s="231">
        <v>1792.5646501864005</v>
      </c>
      <c r="K265" s="231">
        <v>1845.5455098874352</v>
      </c>
      <c r="L265" s="231">
        <v>1896.0747614177731</v>
      </c>
      <c r="M265" s="231">
        <v>1946.0892520643129</v>
      </c>
      <c r="N265" s="231">
        <v>1995.9094696313057</v>
      </c>
      <c r="O265" s="231">
        <v>2045.5386669587112</v>
      </c>
      <c r="P265" s="231">
        <v>2095.1869859300482</v>
      </c>
      <c r="Q265" s="231">
        <v>2144.9556873069778</v>
      </c>
      <c r="R265" s="231">
        <v>2194.9406032968154</v>
      </c>
      <c r="S265" s="231">
        <v>2245.2324856529262</v>
      </c>
      <c r="T265" s="231">
        <v>2295.9172946074859</v>
      </c>
      <c r="U265" s="231">
        <v>2347.0764705229408</v>
      </c>
      <c r="V265" s="231">
        <v>2398.7872054406594</v>
      </c>
      <c r="W265" s="231">
        <v>2451.1227196180052</v>
      </c>
      <c r="X265" s="231">
        <v>2504.1525425260002</v>
      </c>
      <c r="Y265" s="231">
        <v>2557.9427954775742</v>
      </c>
      <c r="Z265" s="231">
        <v>2612.5564724209312</v>
      </c>
      <c r="AA265" s="231">
        <v>2668.0537156013866</v>
      </c>
      <c r="AB265" s="231">
        <v>2724.4920833050051</v>
      </c>
      <c r="AC265" s="231">
        <v>2781.9268075173072</v>
      </c>
      <c r="AD265" s="231">
        <v>2840.4110399367287</v>
      </c>
      <c r="AE265" s="231">
        <v>2899.9960853248153</v>
      </c>
      <c r="AF265" s="231">
        <v>2960.7316216329091</v>
      </c>
      <c r="AG265" s="231">
        <v>3022.6659067134724</v>
      </c>
      <c r="AH265" s="231">
        <v>3085.8459717151059</v>
      </c>
      <c r="AI265" s="231">
        <v>3150.3178014781115</v>
      </c>
      <c r="AJ265" s="231">
        <v>3216.1265024076538</v>
      </c>
      <c r="AK265" s="231">
        <v>3283.6199334631015</v>
      </c>
      <c r="AL265" s="231">
        <v>3352.4083869517231</v>
      </c>
      <c r="AM265" s="231">
        <v>3422.4304226404206</v>
      </c>
      <c r="AN265" s="231">
        <v>3493.9503646632038</v>
      </c>
      <c r="AO265" s="231">
        <v>3567.0108832695792</v>
      </c>
      <c r="AP265" s="231">
        <v>3641.6545512996386</v>
      </c>
      <c r="AQ265" s="231">
        <v>3717.9239420788431</v>
      </c>
      <c r="AR265" s="231">
        <v>3795.8617203470149</v>
      </c>
      <c r="AS265" s="231">
        <v>3875.5107268215215</v>
      </c>
    </row>
    <row r="266" spans="1:45">
      <c r="A266" s="231" t="s">
        <v>558</v>
      </c>
      <c r="B266" s="231" t="s">
        <v>528</v>
      </c>
      <c r="C266" s="231">
        <v>2063.4364442845381</v>
      </c>
      <c r="D266" s="231">
        <v>2307.7732854703349</v>
      </c>
      <c r="E266" s="231">
        <v>2429.9792699931504</v>
      </c>
      <c r="F266" s="231">
        <v>2564.3194387244566</v>
      </c>
      <c r="G266" s="231">
        <v>2669.8494462866324</v>
      </c>
      <c r="H266" s="231">
        <v>2770.9502750806378</v>
      </c>
      <c r="I266" s="231">
        <v>2870.3679853173867</v>
      </c>
      <c r="J266" s="231">
        <v>2968.4420301572454</v>
      </c>
      <c r="K266" s="231">
        <v>3068.9865729501862</v>
      </c>
      <c r="L266" s="231">
        <v>3165.3338214214768</v>
      </c>
      <c r="M266" s="231">
        <v>3260.7099837404226</v>
      </c>
      <c r="N266" s="231">
        <v>3355.6673108112045</v>
      </c>
      <c r="O266" s="231">
        <v>3450.2257647699207</v>
      </c>
      <c r="P266" s="231">
        <v>3544.7519264429779</v>
      </c>
      <c r="Q266" s="231">
        <v>3639.4289802176945</v>
      </c>
      <c r="R266" s="231">
        <v>3734.4303328866486</v>
      </c>
      <c r="S266" s="231">
        <v>3829.9203761917561</v>
      </c>
      <c r="T266" s="231">
        <v>3926.0550831116666</v>
      </c>
      <c r="U266" s="231">
        <v>4022.9825319581059</v>
      </c>
      <c r="V266" s="231">
        <v>4120.8434029722102</v>
      </c>
      <c r="W266" s="231">
        <v>4219.7714664773221</v>
      </c>
      <c r="X266" s="231">
        <v>4319.894068608869</v>
      </c>
      <c r="Y266" s="231">
        <v>4421.3326143495115</v>
      </c>
      <c r="Z266" s="231">
        <v>4524.203044900215</v>
      </c>
      <c r="AA266" s="231">
        <v>4628.6163056101959</v>
      </c>
      <c r="AB266" s="231">
        <v>4734.6788008231388</v>
      </c>
      <c r="AC266" s="231">
        <v>4842.4928325602332</v>
      </c>
      <c r="AD266" s="231">
        <v>4952.1570206748775</v>
      </c>
      <c r="AE266" s="231">
        <v>5063.7667028312771</v>
      </c>
      <c r="AF266" s="231">
        <v>5177.4143133112411</v>
      </c>
      <c r="AG266" s="231">
        <v>5293.189740209471</v>
      </c>
      <c r="AH266" s="231">
        <v>5411.1806610321446</v>
      </c>
      <c r="AI266" s="231">
        <v>5531.4728570721736</v>
      </c>
      <c r="AJ266" s="231">
        <v>5654.1505072042219</v>
      </c>
      <c r="AK266" s="231">
        <v>5779.8306389876152</v>
      </c>
      <c r="AL266" s="231">
        <v>5907.8328796488422</v>
      </c>
      <c r="AM266" s="231">
        <v>6038.0524024548804</v>
      </c>
      <c r="AN266" s="231">
        <v>6170.9589883984809</v>
      </c>
      <c r="AO266" s="231">
        <v>6306.6322168420038</v>
      </c>
      <c r="AP266" s="231">
        <v>6445.1514526212977</v>
      </c>
      <c r="AQ266" s="231">
        <v>6586.5960219841763</v>
      </c>
      <c r="AR266" s="231">
        <v>6731.045376593006</v>
      </c>
      <c r="AS266" s="231">
        <v>6878.5792465688801</v>
      </c>
    </row>
    <row r="267" spans="1:45">
      <c r="A267" s="231" t="s">
        <v>558</v>
      </c>
      <c r="B267" s="231" t="s">
        <v>529</v>
      </c>
      <c r="C267" s="231">
        <v>1792.1130865100495</v>
      </c>
      <c r="D267" s="231">
        <v>1760.6867789478467</v>
      </c>
      <c r="E267" s="231">
        <v>2048.1413138954099</v>
      </c>
      <c r="F267" s="231">
        <v>2104.2377775903483</v>
      </c>
      <c r="G267" s="231">
        <v>2206.7996605368021</v>
      </c>
      <c r="H267" s="231">
        <v>2305.3732082099141</v>
      </c>
      <c r="I267" s="231">
        <v>2402.286565120673</v>
      </c>
      <c r="J267" s="231">
        <v>2497.8720315515834</v>
      </c>
      <c r="K267" s="231">
        <v>2595.3888909942671</v>
      </c>
      <c r="L267" s="231">
        <v>2689.2352468175086</v>
      </c>
      <c r="M267" s="231">
        <v>2782.144861984842</v>
      </c>
      <c r="N267" s="231">
        <v>2874.6041439967289</v>
      </c>
      <c r="O267" s="231">
        <v>2966.6445815069742</v>
      </c>
      <c r="P267" s="231">
        <v>3058.593381845455</v>
      </c>
      <c r="Q267" s="231">
        <v>3150.6203121478011</v>
      </c>
      <c r="R267" s="231">
        <v>3242.886117651356</v>
      </c>
      <c r="S267" s="231">
        <v>3335.5433509310992</v>
      </c>
      <c r="T267" s="231">
        <v>3428.7369924162185</v>
      </c>
      <c r="U267" s="231">
        <v>3522.604966241468</v>
      </c>
      <c r="V267" s="231">
        <v>3617.2786054109602</v>
      </c>
      <c r="W267" s="231">
        <v>3712.8830930206182</v>
      </c>
      <c r="X267" s="231">
        <v>3809.5378915550191</v>
      </c>
      <c r="Y267" s="231">
        <v>3907.3571644781705</v>
      </c>
      <c r="Z267" s="231">
        <v>4006.4501904121221</v>
      </c>
      <c r="AA267" s="231">
        <v>4106.9217684205432</v>
      </c>
      <c r="AB267" s="231">
        <v>4208.8726123107263</v>
      </c>
      <c r="AC267" s="231">
        <v>4312.3997318767224</v>
      </c>
      <c r="AD267" s="231">
        <v>4417.5967993132654</v>
      </c>
      <c r="AE267" s="231">
        <v>4524.5544994516931</v>
      </c>
      <c r="AF267" s="231">
        <v>4633.3608629125874</v>
      </c>
      <c r="AG267" s="231">
        <v>4744.101581681186</v>
      </c>
      <c r="AH267" s="231">
        <v>4856.8603069688761</v>
      </c>
      <c r="AI267" s="231">
        <v>4971.718929520337</v>
      </c>
      <c r="AJ267" s="231">
        <v>5088.7578427617054</v>
      </c>
      <c r="AK267" s="231">
        <v>5208.5375670011654</v>
      </c>
      <c r="AL267" s="231">
        <v>5330.450280889816</v>
      </c>
      <c r="AM267" s="231">
        <v>5454.4046675922355</v>
      </c>
      <c r="AN267" s="231">
        <v>5580.828357369357</v>
      </c>
      <c r="AO267" s="231">
        <v>5709.7973034906618</v>
      </c>
      <c r="AP267" s="231">
        <v>5841.3872250660297</v>
      </c>
      <c r="AQ267" s="231">
        <v>5975.6737690303444</v>
      </c>
      <c r="AR267" s="231">
        <v>6112.7326616810897</v>
      </c>
      <c r="AS267" s="231">
        <v>6252.6398505734733</v>
      </c>
    </row>
    <row r="268" spans="1:45">
      <c r="A268" s="231" t="s">
        <v>558</v>
      </c>
      <c r="B268" s="231" t="s">
        <v>530</v>
      </c>
      <c r="C268" s="231">
        <v>2299.793593378381</v>
      </c>
      <c r="D268" s="231">
        <v>2426.7742350954622</v>
      </c>
      <c r="E268" s="231">
        <v>2639.2749869195404</v>
      </c>
      <c r="F268" s="231">
        <v>2858.7764190795801</v>
      </c>
      <c r="G268" s="231">
        <v>2978.3761261831719</v>
      </c>
      <c r="H268" s="231">
        <v>3092.9948025919102</v>
      </c>
      <c r="I268" s="231">
        <v>3205.7029757266846</v>
      </c>
      <c r="J268" s="231">
        <v>3316.8856487930375</v>
      </c>
      <c r="K268" s="231">
        <v>3430.8107847423221</v>
      </c>
      <c r="L268" s="231">
        <v>3540.0289948115433</v>
      </c>
      <c r="M268" s="231">
        <v>3648.1475092645278</v>
      </c>
      <c r="N268" s="231">
        <v>3755.7860567740386</v>
      </c>
      <c r="O268" s="231">
        <v>3862.9687386936184</v>
      </c>
      <c r="P268" s="231">
        <v>3970.1074569004359</v>
      </c>
      <c r="Q268" s="231">
        <v>4077.4088082673338</v>
      </c>
      <c r="R268" s="231">
        <v>4185.0683672485375</v>
      </c>
      <c r="S268" s="231">
        <v>4293.2715608647959</v>
      </c>
      <c r="T268" s="231">
        <v>4402.1943495022488</v>
      </c>
      <c r="U268" s="231">
        <v>4512.0038216779758</v>
      </c>
      <c r="V268" s="231">
        <v>4622.8587547092138</v>
      </c>
      <c r="W268" s="231">
        <v>4734.9101638898137</v>
      </c>
      <c r="X268" s="231">
        <v>4848.3018477510313</v>
      </c>
      <c r="Y268" s="231">
        <v>4963.1709296458657</v>
      </c>
      <c r="Z268" s="231">
        <v>5079.6483926811798</v>
      </c>
      <c r="AA268" s="231">
        <v>5197.8596039845288</v>
      </c>
      <c r="AB268" s="231">
        <v>5317.9248243544625</v>
      </c>
      <c r="AC268" s="231">
        <v>5439.9596999169498</v>
      </c>
      <c r="AD268" s="231">
        <v>5564.0757331715804</v>
      </c>
      <c r="AE268" s="231">
        <v>5690.3807315911126</v>
      </c>
      <c r="AF268" s="231">
        <v>5818.9792326535107</v>
      </c>
      <c r="AG268" s="231">
        <v>5949.9729048000845</v>
      </c>
      <c r="AH268" s="231">
        <v>6083.4609243181922</v>
      </c>
      <c r="AI268" s="231">
        <v>6219.5403285459606</v>
      </c>
      <c r="AJ268" s="231">
        <v>6358.3063461010788</v>
      </c>
      <c r="AK268" s="231">
        <v>6500.4534827023317</v>
      </c>
      <c r="AL268" s="231">
        <v>6645.2171855971055</v>
      </c>
      <c r="AM268" s="231">
        <v>6792.4799432906511</v>
      </c>
      <c r="AN268" s="231">
        <v>6942.7706322274689</v>
      </c>
      <c r="AO268" s="231">
        <v>7096.179271953366</v>
      </c>
      <c r="AP268" s="231">
        <v>7252.7956357481235</v>
      </c>
      <c r="AQ268" s="231">
        <v>7412.7094489199271</v>
      </c>
      <c r="AR268" s="231">
        <v>7576.0105737137037</v>
      </c>
      <c r="AS268" s="231">
        <v>7742.7891819229517</v>
      </c>
    </row>
    <row r="269" spans="1:45">
      <c r="A269" s="231" t="s">
        <v>558</v>
      </c>
      <c r="B269" s="231" t="s">
        <v>531</v>
      </c>
      <c r="C269" s="231">
        <v>4322.940100423205</v>
      </c>
      <c r="D269" s="231">
        <v>4588.6710124606461</v>
      </c>
      <c r="E269" s="231">
        <v>5116.9491267003432</v>
      </c>
      <c r="F269" s="231">
        <v>5498.3828062662233</v>
      </c>
      <c r="G269" s="231">
        <v>5850.8404458270688</v>
      </c>
      <c r="H269" s="231">
        <v>6191.004717056313</v>
      </c>
      <c r="I269" s="231">
        <v>6525.3546430124261</v>
      </c>
      <c r="J269" s="231">
        <v>6855.0428814933721</v>
      </c>
      <c r="K269" s="231">
        <v>7189.2707521898728</v>
      </c>
      <c r="L269" s="231">
        <v>7512.7105302192995</v>
      </c>
      <c r="M269" s="231">
        <v>7832.9625787956047</v>
      </c>
      <c r="N269" s="231">
        <v>8151.4737294893703</v>
      </c>
      <c r="O269" s="231">
        <v>8468.4061880155896</v>
      </c>
      <c r="P269" s="231">
        <v>8784.754597028932</v>
      </c>
      <c r="Q269" s="231">
        <v>9101.0654497331161</v>
      </c>
      <c r="R269" s="231">
        <v>9417.8563823817785</v>
      </c>
      <c r="S269" s="231">
        <v>9735.6194176698518</v>
      </c>
      <c r="T269" s="231">
        <v>10054.823280300532</v>
      </c>
      <c r="U269" s="231">
        <v>10375.915198740749</v>
      </c>
      <c r="V269" s="231">
        <v>10699.322425760573</v>
      </c>
      <c r="W269" s="231">
        <v>11025.45360641287</v>
      </c>
      <c r="X269" s="231">
        <v>11354.700062276579</v>
      </c>
      <c r="Y269" s="231">
        <v>11687.43702649859</v>
      </c>
      <c r="Z269" s="231">
        <v>12024.024844841211</v>
      </c>
      <c r="AA269" s="231">
        <v>12364.810147415605</v>
      </c>
      <c r="AB269" s="231">
        <v>12710.126990422037</v>
      </c>
      <c r="AC269" s="231">
        <v>13060.297964850633</v>
      </c>
      <c r="AD269" s="231">
        <v>13415.635268411907</v>
      </c>
      <c r="AE269" s="231">
        <v>13776.441737199053</v>
      </c>
      <c r="AF269" s="231">
        <v>14143.011834243891</v>
      </c>
      <c r="AG269" s="231">
        <v>14515.632592972577</v>
      </c>
      <c r="AH269" s="231">
        <v>14894.584514416325</v>
      </c>
      <c r="AI269" s="231">
        <v>15280.142417820296</v>
      </c>
      <c r="AJ269" s="231">
        <v>15672.576244979973</v>
      </c>
      <c r="AK269" s="231">
        <v>16073.637358938333</v>
      </c>
      <c r="AL269" s="231">
        <v>16481.475551922671</v>
      </c>
      <c r="AM269" s="231">
        <v>16895.824186012534</v>
      </c>
      <c r="AN269" s="231">
        <v>17318.023570868674</v>
      </c>
      <c r="AO269" s="231">
        <v>17748.328523484925</v>
      </c>
      <c r="AP269" s="231">
        <v>18186.992941510274</v>
      </c>
      <c r="AQ269" s="231">
        <v>18634.27031969079</v>
      </c>
      <c r="AR269" s="231">
        <v>19090.414235557389</v>
      </c>
      <c r="AS269" s="231">
        <v>19555.678806483087</v>
      </c>
    </row>
    <row r="270" spans="1:45">
      <c r="A270" s="231" t="s">
        <v>558</v>
      </c>
      <c r="B270" s="231" t="s">
        <v>532</v>
      </c>
      <c r="C270" s="231">
        <v>5171.490525880442</v>
      </c>
      <c r="D270" s="231">
        <v>5611.4846593219627</v>
      </c>
      <c r="E270" s="231">
        <v>6510.753007125064</v>
      </c>
      <c r="F270" s="231">
        <v>6904.9360280026112</v>
      </c>
      <c r="G270" s="231">
        <v>7418.3256576760959</v>
      </c>
      <c r="H270" s="231">
        <v>7914.7087744384371</v>
      </c>
      <c r="I270" s="231">
        <v>8402.5532515099439</v>
      </c>
      <c r="J270" s="231">
        <v>8883.5448638011439</v>
      </c>
      <c r="K270" s="231">
        <v>9369.8125119325159</v>
      </c>
      <c r="L270" s="231">
        <v>9841.5293690108774</v>
      </c>
      <c r="M270" s="231">
        <v>10308.622994134252</v>
      </c>
      <c r="N270" s="231">
        <v>10773.057672654375</v>
      </c>
      <c r="O270" s="231">
        <v>11235.104071886333</v>
      </c>
      <c r="P270" s="231">
        <v>11696.128283475522</v>
      </c>
      <c r="Q270" s="231">
        <v>12156.902809498109</v>
      </c>
      <c r="R270" s="231">
        <v>12618.159486911218</v>
      </c>
      <c r="S270" s="231">
        <v>13080.594462690795</v>
      </c>
      <c r="T270" s="231">
        <v>13544.871683359313</v>
      </c>
      <c r="U270" s="231">
        <v>14011.625537907041</v>
      </c>
      <c r="V270" s="231">
        <v>14481.463022907952</v>
      </c>
      <c r="W270" s="231">
        <v>14954.965640639271</v>
      </c>
      <c r="X270" s="231">
        <v>15432.691147995865</v>
      </c>
      <c r="Y270" s="231">
        <v>15915.175219261997</v>
      </c>
      <c r="Z270" s="231">
        <v>16402.933053937471</v>
      </c>
      <c r="AA270" s="231">
        <v>16896.460942663507</v>
      </c>
      <c r="AB270" s="231">
        <v>17396.237794397304</v>
      </c>
      <c r="AC270" s="231">
        <v>17902.726622999493</v>
      </c>
      <c r="AD270" s="231">
        <v>18416.375989307006</v>
      </c>
      <c r="AE270" s="231">
        <v>18937.621394312107</v>
      </c>
      <c r="AF270" s="231">
        <v>19466.886619494893</v>
      </c>
      <c r="AG270" s="231">
        <v>20004.585011212257</v>
      </c>
      <c r="AH270" s="231">
        <v>20551.120707046382</v>
      </c>
      <c r="AI270" s="231">
        <v>21106.889803017079</v>
      </c>
      <c r="AJ270" s="231">
        <v>21672.281461480157</v>
      </c>
      <c r="AK270" s="231">
        <v>22249.735300482218</v>
      </c>
      <c r="AL270" s="231">
        <v>22836.70831145774</v>
      </c>
      <c r="AM270" s="231">
        <v>23432.842164585796</v>
      </c>
      <c r="AN270" s="231">
        <v>24040.006806643618</v>
      </c>
      <c r="AO270" s="231">
        <v>24658.569454551111</v>
      </c>
      <c r="AP270" s="231">
        <v>25288.895913071883</v>
      </c>
      <c r="AQ270" s="231">
        <v>25931.351301434184</v>
      </c>
      <c r="AR270" s="231">
        <v>26586.300738439317</v>
      </c>
      <c r="AS270" s="231">
        <v>27254.109988732907</v>
      </c>
    </row>
    <row r="271" spans="1:45">
      <c r="A271" s="231" t="s">
        <v>558</v>
      </c>
      <c r="B271" s="231" t="s">
        <v>533</v>
      </c>
      <c r="C271" s="231">
        <v>832.9648368373937</v>
      </c>
      <c r="D271" s="231">
        <v>596.27398162622649</v>
      </c>
      <c r="E271" s="231">
        <v>845.98365641232976</v>
      </c>
      <c r="F271" s="231">
        <v>854.19037893047994</v>
      </c>
      <c r="G271" s="231">
        <v>819.72226329570503</v>
      </c>
      <c r="H271" s="231">
        <v>813.06761448853308</v>
      </c>
      <c r="I271" s="231">
        <v>806.57184339575883</v>
      </c>
      <c r="J271" s="231">
        <v>800.20925920312675</v>
      </c>
      <c r="K271" s="231">
        <v>794.88307256025882</v>
      </c>
      <c r="L271" s="231">
        <v>788.77350498856458</v>
      </c>
      <c r="M271" s="231">
        <v>788.02771523358342</v>
      </c>
      <c r="N271" s="231">
        <v>787.73709001728366</v>
      </c>
      <c r="O271" s="231">
        <v>787.74323907024723</v>
      </c>
      <c r="P271" s="231">
        <v>788.01968715210546</v>
      </c>
      <c r="Q271" s="231">
        <v>788.51186365682872</v>
      </c>
      <c r="R271" s="231">
        <v>789.18183545440172</v>
      </c>
      <c r="S271" s="231">
        <v>790.00267266391438</v>
      </c>
      <c r="T271" s="231">
        <v>790.95481762868246</v>
      </c>
      <c r="U271" s="231">
        <v>792.02370790148279</v>
      </c>
      <c r="V271" s="231">
        <v>793.19819998822334</v>
      </c>
      <c r="W271" s="231">
        <v>794.46951313946238</v>
      </c>
      <c r="X271" s="231">
        <v>795.83051575410855</v>
      </c>
      <c r="Y271" s="231">
        <v>797.27524022531691</v>
      </c>
      <c r="Z271" s="231">
        <v>798.79855161828073</v>
      </c>
      <c r="AA271" s="231">
        <v>800.39592076146528</v>
      </c>
      <c r="AB271" s="231">
        <v>802.06326863672405</v>
      </c>
      <c r="AC271" s="231">
        <v>803.79685965847932</v>
      </c>
      <c r="AD271" s="231">
        <v>805.59322855091</v>
      </c>
      <c r="AE271" s="231">
        <v>807.44913031942758</v>
      </c>
      <c r="AF271" s="231">
        <v>809.36150606463866</v>
      </c>
      <c r="AG271" s="231">
        <v>811.32745961422518</v>
      </c>
      <c r="AH271" s="231">
        <v>813.34424148541302</v>
      </c>
      <c r="AI271" s="231">
        <v>815.40923775767919</v>
      </c>
      <c r="AJ271" s="231">
        <v>817.51996217951546</v>
      </c>
      <c r="AK271" s="231">
        <v>810.62152337727184</v>
      </c>
      <c r="AL271" s="231">
        <v>813.70356010947523</v>
      </c>
      <c r="AM271" s="231">
        <v>816.99788377707773</v>
      </c>
      <c r="AN271" s="231">
        <v>820.56067480802346</v>
      </c>
      <c r="AO271" s="231">
        <v>824.39348725464447</v>
      </c>
      <c r="AP271" s="231">
        <v>828.49793761671185</v>
      </c>
      <c r="AQ271" s="231">
        <v>832.87572173022431</v>
      </c>
      <c r="AR271" s="231">
        <v>837.52862928256491</v>
      </c>
      <c r="AS271" s="231">
        <v>842.45855626193963</v>
      </c>
    </row>
    <row r="272" spans="1:45">
      <c r="A272" s="231" t="s">
        <v>558</v>
      </c>
      <c r="B272" s="231" t="s">
        <v>534</v>
      </c>
      <c r="C272" s="231">
        <v>128.42637030835607</v>
      </c>
      <c r="D272" s="231">
        <v>364.32118096079836</v>
      </c>
      <c r="E272" s="231">
        <v>550.90304092385225</v>
      </c>
      <c r="F272" s="231">
        <v>556.24724391997199</v>
      </c>
      <c r="G272" s="231">
        <v>547.85647967762964</v>
      </c>
      <c r="H272" s="231">
        <v>542.38569784323147</v>
      </c>
      <c r="I272" s="231">
        <v>539.04017655229597</v>
      </c>
      <c r="J272" s="231">
        <v>536.98167871913097</v>
      </c>
      <c r="K272" s="231">
        <v>477.15601524430264</v>
      </c>
      <c r="L272" s="231">
        <v>473.956709916016</v>
      </c>
      <c r="M272" s="231">
        <v>470.77621669996779</v>
      </c>
      <c r="N272" s="231">
        <v>467.67191245701571</v>
      </c>
      <c r="O272" s="231">
        <v>467.67556309045131</v>
      </c>
      <c r="P272" s="231">
        <v>467.83968765025185</v>
      </c>
      <c r="Q272" s="231">
        <v>468.13188809396252</v>
      </c>
      <c r="R272" s="231">
        <v>468.52964388816577</v>
      </c>
      <c r="S272" s="231">
        <v>469.01696702230981</v>
      </c>
      <c r="T272" s="231">
        <v>469.58224630425849</v>
      </c>
      <c r="U272" s="231">
        <v>470.21683614955361</v>
      </c>
      <c r="V272" s="231">
        <v>470.91412077323378</v>
      </c>
      <c r="W272" s="231">
        <v>471.6688871290475</v>
      </c>
      <c r="X272" s="231">
        <v>472.47690125421281</v>
      </c>
      <c r="Y272" s="231">
        <v>473.33462023810461</v>
      </c>
      <c r="Z272" s="231">
        <v>474.23899551945556</v>
      </c>
      <c r="AA272" s="231">
        <v>475.18733817281031</v>
      </c>
      <c r="AB272" s="231">
        <v>476.17722652443825</v>
      </c>
      <c r="AC272" s="231">
        <v>477.20644279321237</v>
      </c>
      <c r="AD272" s="231">
        <v>478.27292967830113</v>
      </c>
      <c r="AE272" s="231">
        <v>479.37476065771574</v>
      </c>
      <c r="AF272" s="231">
        <v>480.51011969239016</v>
      </c>
      <c r="AG272" s="231">
        <v>481.6772873527533</v>
      </c>
      <c r="AH272" s="231">
        <v>482.87463129740161</v>
      </c>
      <c r="AI272" s="231">
        <v>484.10059966693234</v>
      </c>
      <c r="AJ272" s="231">
        <v>485.35371639780527</v>
      </c>
      <c r="AK272" s="231">
        <v>486.67755693960703</v>
      </c>
      <c r="AL272" s="231">
        <v>483.33483389918291</v>
      </c>
      <c r="AM272" s="231">
        <v>485.24831136727869</v>
      </c>
      <c r="AN272" s="231">
        <v>487.32095600205406</v>
      </c>
      <c r="AO272" s="231">
        <v>489.55366306217184</v>
      </c>
      <c r="AP272" s="231">
        <v>491.94736517193951</v>
      </c>
      <c r="AQ272" s="231">
        <v>494.50304233141077</v>
      </c>
      <c r="AR272" s="231">
        <v>497.22173051440512</v>
      </c>
      <c r="AS272" s="231">
        <v>500.10452903785745</v>
      </c>
    </row>
    <row r="273" spans="1:45">
      <c r="A273" s="231" t="s">
        <v>558</v>
      </c>
      <c r="B273" s="231" t="s">
        <v>535</v>
      </c>
      <c r="C273" s="231">
        <v>9.6724057564408081</v>
      </c>
      <c r="D273" s="231">
        <v>12.260655245230932</v>
      </c>
      <c r="E273" s="231">
        <v>13.390308323524538</v>
      </c>
      <c r="F273" s="231">
        <v>12.014437408654286</v>
      </c>
      <c r="G273" s="231">
        <v>12.171121203399533</v>
      </c>
      <c r="H273" s="231">
        <v>12.314538298707198</v>
      </c>
      <c r="I273" s="231">
        <v>12.455972828166319</v>
      </c>
      <c r="J273" s="231">
        <v>12.595878133118704</v>
      </c>
      <c r="K273" s="231">
        <v>12.749386107849636</v>
      </c>
      <c r="L273" s="231">
        <v>12.888015517623838</v>
      </c>
      <c r="M273" s="231">
        <v>13.025054347346442</v>
      </c>
      <c r="N273" s="231">
        <v>13.162386849800281</v>
      </c>
      <c r="O273" s="231">
        <v>13.299786946750775</v>
      </c>
      <c r="P273" s="231">
        <v>13.438413731674421</v>
      </c>
      <c r="Q273" s="231">
        <v>13.578714028035579</v>
      </c>
      <c r="R273" s="231">
        <v>13.721109973297979</v>
      </c>
      <c r="S273" s="231">
        <v>13.865998286556412</v>
      </c>
      <c r="T273" s="231">
        <v>14.013750286512005</v>
      </c>
      <c r="U273" s="231">
        <v>14.164712532204664</v>
      </c>
      <c r="V273" s="231">
        <v>14.319207929796942</v>
      </c>
      <c r="W273" s="231">
        <v>14.477537159693272</v>
      </c>
      <c r="X273" s="231">
        <v>14.639980302542464</v>
      </c>
      <c r="Y273" s="231">
        <v>14.806798568837809</v>
      </c>
      <c r="Z273" s="231">
        <v>14.978236060470792</v>
      </c>
      <c r="AA273" s="231">
        <v>15.154521512328357</v>
      </c>
      <c r="AB273" s="231">
        <v>15.335869977777289</v>
      </c>
      <c r="AC273" s="231">
        <v>15.522484434096144</v>
      </c>
      <c r="AD273" s="231">
        <v>15.714557293174739</v>
      </c>
      <c r="AE273" s="231">
        <v>15.912271809677543</v>
      </c>
      <c r="AF273" s="231">
        <v>16.115803383877441</v>
      </c>
      <c r="AG273" s="231">
        <v>16.325320759920984</v>
      </c>
      <c r="AH273" s="231">
        <v>16.540987122743825</v>
      </c>
      <c r="AI273" s="231">
        <v>16.762961098473117</v>
      </c>
      <c r="AJ273" s="231">
        <v>16.991397664155006</v>
      </c>
      <c r="AK273" s="231">
        <v>17.228041203956728</v>
      </c>
      <c r="AL273" s="231">
        <v>17.47075156428177</v>
      </c>
      <c r="AM273" s="231">
        <v>17.719149679652425</v>
      </c>
      <c r="AN273" s="231">
        <v>17.974545216195917</v>
      </c>
      <c r="AO273" s="231">
        <v>18.237085687483297</v>
      </c>
      <c r="AP273" s="231">
        <v>18.50691883154191</v>
      </c>
      <c r="AQ273" s="231">
        <v>18.784193062583455</v>
      </c>
      <c r="AR273" s="231">
        <v>19.069057880623038</v>
      </c>
      <c r="AS273" s="231">
        <v>19.361664243496261</v>
      </c>
    </row>
    <row r="274" spans="1:45">
      <c r="A274" s="231" t="s">
        <v>558</v>
      </c>
      <c r="B274" s="231" t="s">
        <v>536</v>
      </c>
      <c r="C274" s="231">
        <v>1472.6442761691956</v>
      </c>
      <c r="D274" s="231">
        <v>1616.1397209414192</v>
      </c>
      <c r="E274" s="231">
        <v>1659.1815897312724</v>
      </c>
      <c r="F274" s="231">
        <v>1791.697838388608</v>
      </c>
      <c r="G274" s="231">
        <v>1879.7505699569429</v>
      </c>
      <c r="H274" s="231">
        <v>1964.3912986023111</v>
      </c>
      <c r="I274" s="231">
        <v>2047.6057641910841</v>
      </c>
      <c r="J274" s="231">
        <v>2129.6793490992595</v>
      </c>
      <c r="K274" s="231">
        <v>2213.3931112303462</v>
      </c>
      <c r="L274" s="231">
        <v>2293.9712809604698</v>
      </c>
      <c r="M274" s="231">
        <v>2373.7454975583405</v>
      </c>
      <c r="N274" s="231">
        <v>2453.1314308246356</v>
      </c>
      <c r="O274" s="231">
        <v>2532.1565777785941</v>
      </c>
      <c r="P274" s="231">
        <v>2611.1007434749595</v>
      </c>
      <c r="Q274" s="231">
        <v>2690.1093619952535</v>
      </c>
      <c r="R274" s="231">
        <v>2769.3201402372802</v>
      </c>
      <c r="S274" s="231">
        <v>2848.8637732169027</v>
      </c>
      <c r="T274" s="231">
        <v>2928.8644783721552</v>
      </c>
      <c r="U274" s="231">
        <v>3009.4404386875462</v>
      </c>
      <c r="V274" s="231">
        <v>3090.7042013831165</v>
      </c>
      <c r="W274" s="231">
        <v>3172.7630554469897</v>
      </c>
      <c r="X274" s="231">
        <v>3255.7193985624554</v>
      </c>
      <c r="Y274" s="231">
        <v>3339.671097224475</v>
      </c>
      <c r="Z274" s="231">
        <v>3424.7118404194061</v>
      </c>
      <c r="AA274" s="231">
        <v>3510.9314856790006</v>
      </c>
      <c r="AB274" s="231">
        <v>3598.416395772414</v>
      </c>
      <c r="AC274" s="231">
        <v>3687.2497642889225</v>
      </c>
      <c r="AD274" s="231">
        <v>3777.5119286100899</v>
      </c>
      <c r="AE274" s="231">
        <v>3869.2806691245837</v>
      </c>
      <c r="AF274" s="231">
        <v>3962.6314939103813</v>
      </c>
      <c r="AG274" s="231">
        <v>4057.6379084568835</v>
      </c>
      <c r="AH274" s="231">
        <v>4154.3716703050713</v>
      </c>
      <c r="AI274" s="231">
        <v>4252.9030287343467</v>
      </c>
      <c r="AJ274" s="231">
        <v>4353.300949826169</v>
      </c>
      <c r="AK274" s="231">
        <v>4456.0451590143857</v>
      </c>
      <c r="AL274" s="231">
        <v>4560.6158676419309</v>
      </c>
      <c r="AM274" s="231">
        <v>4666.9350817351624</v>
      </c>
      <c r="AN274" s="231">
        <v>4775.3688275216809</v>
      </c>
      <c r="AO274" s="231">
        <v>4885.9822602118938</v>
      </c>
      <c r="AP274" s="231">
        <v>4998.8403329995281</v>
      </c>
      <c r="AQ274" s="231">
        <v>5114.0079357858449</v>
      </c>
      <c r="AR274" s="231">
        <v>5231.5500249786146</v>
      </c>
      <c r="AS274" s="231">
        <v>5351.5317450518342</v>
      </c>
    </row>
    <row r="275" spans="1:45">
      <c r="A275" s="231" t="s">
        <v>558</v>
      </c>
      <c r="B275" s="231" t="s">
        <v>537</v>
      </c>
      <c r="C275" s="231">
        <v>688.05037571404557</v>
      </c>
      <c r="D275" s="231">
        <v>753.95126966578152</v>
      </c>
      <c r="E275" s="231">
        <v>770.11377637811916</v>
      </c>
      <c r="F275" s="231">
        <v>818.23434687607448</v>
      </c>
      <c r="G275" s="231">
        <v>888.5635812450214</v>
      </c>
      <c r="H275" s="231">
        <v>956.66717440941261</v>
      </c>
      <c r="I275" s="231">
        <v>1023.5930259815905</v>
      </c>
      <c r="J275" s="231">
        <v>1089.572858247913</v>
      </c>
      <c r="K275" s="231">
        <v>1156.1209077608792</v>
      </c>
      <c r="L275" s="231">
        <v>1220.8101559404936</v>
      </c>
      <c r="M275" s="231">
        <v>1284.8683821044472</v>
      </c>
      <c r="N275" s="231">
        <v>1348.5481169093637</v>
      </c>
      <c r="O275" s="231">
        <v>1411.8904170832107</v>
      </c>
      <c r="P275" s="231">
        <v>1475.0728591483319</v>
      </c>
      <c r="Q275" s="231">
        <v>1538.1985482170539</v>
      </c>
      <c r="R275" s="231">
        <v>1601.3651768789953</v>
      </c>
      <c r="S275" s="231">
        <v>1664.665735750161</v>
      </c>
      <c r="T275" s="231">
        <v>1728.1890049964725</v>
      </c>
      <c r="U275" s="231">
        <v>1792.0199185247454</v>
      </c>
      <c r="V275" s="231">
        <v>1856.2398548344611</v>
      </c>
      <c r="W275" s="231">
        <v>1920.9268861151752</v>
      </c>
      <c r="X275" s="231">
        <v>1986.1560037545685</v>
      </c>
      <c r="Y275" s="231">
        <v>2051.9993303717688</v>
      </c>
      <c r="Z275" s="231">
        <v>2118.5263236959222</v>
      </c>
      <c r="AA275" s="231">
        <v>2185.803974797489</v>
      </c>
      <c r="AB275" s="231">
        <v>2253.8970015811997</v>
      </c>
      <c r="AC275" s="231">
        <v>2322.86803759132</v>
      </c>
      <c r="AD275" s="231">
        <v>2392.7778157645348</v>
      </c>
      <c r="AE275" s="231">
        <v>2463.685346613805</v>
      </c>
      <c r="AF275" s="231">
        <v>2535.6480903228271</v>
      </c>
      <c r="AG275" s="231">
        <v>2608.7221223035476</v>
      </c>
      <c r="AH275" s="231">
        <v>2682.9622918811087</v>
      </c>
      <c r="AI275" s="231">
        <v>2758.4223738887658</v>
      </c>
      <c r="AJ275" s="231">
        <v>2835.1552130727191</v>
      </c>
      <c r="AK275" s="231">
        <v>2913.482127897948</v>
      </c>
      <c r="AL275" s="231">
        <v>2993.0723300775949</v>
      </c>
      <c r="AM275" s="231">
        <v>3073.8802077085179</v>
      </c>
      <c r="AN275" s="231">
        <v>3156.1524016713411</v>
      </c>
      <c r="AO275" s="231">
        <v>3239.9387602768688</v>
      </c>
      <c r="AP275" s="231">
        <v>3325.2889299378498</v>
      </c>
      <c r="AQ275" s="231">
        <v>3412.2524517455304</v>
      </c>
      <c r="AR275" s="231">
        <v>3500.8788527380138</v>
      </c>
      <c r="AS275" s="231">
        <v>3591.2177321810295</v>
      </c>
    </row>
    <row r="276" spans="1:45">
      <c r="A276" s="231" t="s">
        <v>558</v>
      </c>
      <c r="B276" s="231" t="s">
        <v>538</v>
      </c>
      <c r="C276" s="231">
        <v>128.30776264901044</v>
      </c>
      <c r="D276" s="231">
        <v>152.27817379188861</v>
      </c>
      <c r="E276" s="231">
        <v>151.58464066526142</v>
      </c>
      <c r="F276" s="231">
        <v>153.05513371146156</v>
      </c>
      <c r="G276" s="231">
        <v>141.65317450506078</v>
      </c>
      <c r="H276" s="231">
        <v>140.4668870811123</v>
      </c>
      <c r="I276" s="231">
        <v>139.30870575564771</v>
      </c>
      <c r="J276" s="231">
        <v>138.17406581439619</v>
      </c>
      <c r="K276" s="231">
        <v>137.21878966063372</v>
      </c>
      <c r="L276" s="231">
        <v>136.12862724514042</v>
      </c>
      <c r="M276" s="231">
        <v>135.99991686767845</v>
      </c>
      <c r="N276" s="231">
        <v>135.94975999566449</v>
      </c>
      <c r="O276" s="231">
        <v>135.95082121556285</v>
      </c>
      <c r="P276" s="231">
        <v>135.99853136004654</v>
      </c>
      <c r="Q276" s="231">
        <v>136.08347248893406</v>
      </c>
      <c r="R276" s="231">
        <v>136.19909800185985</v>
      </c>
      <c r="S276" s="231">
        <v>136.34076026842433</v>
      </c>
      <c r="T276" s="231">
        <v>136.50508397627266</v>
      </c>
      <c r="U276" s="231">
        <v>136.68955589957099</v>
      </c>
      <c r="V276" s="231">
        <v>136.89225286450085</v>
      </c>
      <c r="W276" s="231">
        <v>137.11165946599334</v>
      </c>
      <c r="X276" s="231">
        <v>137.34654491338358</v>
      </c>
      <c r="Y276" s="231">
        <v>137.59587930122652</v>
      </c>
      <c r="Z276" s="231">
        <v>137.85877642882983</v>
      </c>
      <c r="AA276" s="231">
        <v>138.13445463973602</v>
      </c>
      <c r="AB276" s="231">
        <v>138.42220996615558</v>
      </c>
      <c r="AC276" s="231">
        <v>138.7213977108041</v>
      </c>
      <c r="AD276" s="231">
        <v>139.03141982717324</v>
      </c>
      <c r="AE276" s="231">
        <v>139.35171628547502</v>
      </c>
      <c r="AF276" s="231">
        <v>139.68175917272472</v>
      </c>
      <c r="AG276" s="231">
        <v>140.0210486598086</v>
      </c>
      <c r="AH276" s="231">
        <v>140.36911023368418</v>
      </c>
      <c r="AI276" s="231">
        <v>140.7254927770025</v>
      </c>
      <c r="AJ276" s="231">
        <v>141.08976720587231</v>
      </c>
      <c r="AK276" s="231">
        <v>141.47460067381556</v>
      </c>
      <c r="AL276" s="231">
        <v>140.46137732349058</v>
      </c>
      <c r="AM276" s="231">
        <v>141.02482440606096</v>
      </c>
      <c r="AN276" s="231">
        <v>141.63457805782886</v>
      </c>
      <c r="AO276" s="231">
        <v>142.29090318626075</v>
      </c>
      <c r="AP276" s="231">
        <v>142.99407551127976</v>
      </c>
      <c r="AQ276" s="231">
        <v>143.74438447798772</v>
      </c>
      <c r="AR276" s="231">
        <v>144.54213575939178</v>
      </c>
      <c r="AS276" s="231">
        <v>145.38765340234869</v>
      </c>
    </row>
    <row r="277" spans="1:45">
      <c r="A277" s="231" t="s">
        <v>560</v>
      </c>
      <c r="B277" s="231" t="s">
        <v>514</v>
      </c>
      <c r="C277" s="231">
        <v>0.75482634707865637</v>
      </c>
      <c r="D277" s="231">
        <v>0.73095809921186672</v>
      </c>
      <c r="E277" s="231">
        <v>0.73200952563573052</v>
      </c>
      <c r="F277" s="231">
        <v>0.94185023818788638</v>
      </c>
      <c r="G277" s="231">
        <v>0.94340061433857481</v>
      </c>
      <c r="H277" s="231">
        <v>0.94509061280064632</v>
      </c>
      <c r="I277" s="231">
        <v>0.9469415224177159</v>
      </c>
      <c r="J277" s="231">
        <v>0.94894948713570182</v>
      </c>
      <c r="K277" s="231">
        <v>0.95110779856461714</v>
      </c>
      <c r="L277" s="231">
        <v>0.95341323315902915</v>
      </c>
      <c r="M277" s="231">
        <v>0.95586712948097774</v>
      </c>
      <c r="N277" s="231">
        <v>0.95847481123760658</v>
      </c>
      <c r="O277" s="231">
        <v>0.96124461451435672</v>
      </c>
      <c r="P277" s="231">
        <v>0.96418694862937027</v>
      </c>
      <c r="Q277" s="231">
        <v>0.96731351734763427</v>
      </c>
      <c r="R277" s="231">
        <v>0.97063671736747559</v>
      </c>
      <c r="S277" s="231">
        <v>0.97416919414578684</v>
      </c>
      <c r="T277" s="231">
        <v>0.97792352600145249</v>
      </c>
      <c r="U277" s="231">
        <v>0.98191200840787274</v>
      </c>
      <c r="V277" s="231">
        <v>0.98614651452437629</v>
      </c>
      <c r="W277" s="231">
        <v>0.99063841265518393</v>
      </c>
      <c r="X277" s="231">
        <v>0.99536369889507148</v>
      </c>
      <c r="Y277" s="231">
        <v>1.0003718251816893</v>
      </c>
      <c r="Z277" s="231">
        <v>1.0056723963607865</v>
      </c>
      <c r="AA277" s="231">
        <v>1.0112744998732439</v>
      </c>
      <c r="AB277" s="231">
        <v>1.0171867433492596</v>
      </c>
      <c r="AC277" s="231">
        <v>1.0234172970473678</v>
      </c>
      <c r="AD277" s="231">
        <v>1.0299739388288547</v>
      </c>
      <c r="AE277" s="231">
        <v>1.0368640999606873</v>
      </c>
      <c r="AF277" s="231">
        <v>1.0440949105128345</v>
      </c>
      <c r="AG277" s="231">
        <v>1.0516732434829152</v>
      </c>
      <c r="AH277" s="231">
        <v>1.0596057570622917</v>
      </c>
      <c r="AI277" s="231">
        <v>1.067923475967562</v>
      </c>
      <c r="AJ277" s="231">
        <v>1.0765674622732708</v>
      </c>
      <c r="AK277" s="231">
        <v>1.0855812678233796</v>
      </c>
      <c r="AL277" s="231">
        <v>1.0949711031935672</v>
      </c>
      <c r="AM277" s="231">
        <v>1.1047431337162581</v>
      </c>
      <c r="AN277" s="231">
        <v>1.1149035073923848</v>
      </c>
      <c r="AO277" s="231">
        <v>1.1254583805202247</v>
      </c>
      <c r="AP277" s="231">
        <v>1.1364139411834961</v>
      </c>
      <c r="AQ277" s="231">
        <v>1.1477764307506544</v>
      </c>
      <c r="AR277" s="231">
        <v>1.1595521635408339</v>
      </c>
      <c r="AS277" s="231">
        <v>1.1717475448109036</v>
      </c>
    </row>
    <row r="278" spans="1:45">
      <c r="A278" s="231" t="s">
        <v>560</v>
      </c>
      <c r="B278" s="231" t="s">
        <v>515</v>
      </c>
      <c r="C278" s="231">
        <v>0</v>
      </c>
      <c r="D278" s="231">
        <v>0</v>
      </c>
      <c r="E278" s="231">
        <v>0</v>
      </c>
      <c r="F278" s="231">
        <v>0</v>
      </c>
      <c r="G278" s="231">
        <v>0</v>
      </c>
      <c r="H278" s="231">
        <v>0</v>
      </c>
      <c r="I278" s="231">
        <v>0</v>
      </c>
      <c r="J278" s="231">
        <v>0</v>
      </c>
      <c r="K278" s="231">
        <v>0</v>
      </c>
      <c r="L278" s="231">
        <v>0</v>
      </c>
      <c r="M278" s="231">
        <v>0</v>
      </c>
      <c r="N278" s="231">
        <v>0</v>
      </c>
      <c r="O278" s="231">
        <v>0</v>
      </c>
      <c r="P278" s="231">
        <v>0</v>
      </c>
      <c r="Q278" s="231">
        <v>0</v>
      </c>
      <c r="R278" s="231">
        <v>0</v>
      </c>
      <c r="S278" s="231">
        <v>0</v>
      </c>
      <c r="T278" s="231">
        <v>0</v>
      </c>
      <c r="U278" s="231">
        <v>0</v>
      </c>
      <c r="V278" s="231">
        <v>0</v>
      </c>
      <c r="W278" s="231">
        <v>0</v>
      </c>
      <c r="X278" s="231">
        <v>0</v>
      </c>
      <c r="Y278" s="231">
        <v>0</v>
      </c>
      <c r="Z278" s="231">
        <v>0</v>
      </c>
      <c r="AA278" s="231">
        <v>0</v>
      </c>
      <c r="AB278" s="231">
        <v>0</v>
      </c>
      <c r="AC278" s="231">
        <v>0</v>
      </c>
      <c r="AD278" s="231">
        <v>0</v>
      </c>
      <c r="AE278" s="231">
        <v>0</v>
      </c>
      <c r="AF278" s="231">
        <v>0</v>
      </c>
      <c r="AG278" s="231">
        <v>0</v>
      </c>
      <c r="AH278" s="231">
        <v>0</v>
      </c>
      <c r="AI278" s="231">
        <v>0</v>
      </c>
      <c r="AJ278" s="231">
        <v>0</v>
      </c>
      <c r="AK278" s="231">
        <v>0</v>
      </c>
      <c r="AL278" s="231">
        <v>0</v>
      </c>
      <c r="AM278" s="231">
        <v>0</v>
      </c>
      <c r="AN278" s="231">
        <v>0</v>
      </c>
      <c r="AO278" s="231">
        <v>0</v>
      </c>
      <c r="AP278" s="231">
        <v>0</v>
      </c>
      <c r="AQ278" s="231">
        <v>0</v>
      </c>
      <c r="AR278" s="231">
        <v>0</v>
      </c>
      <c r="AS278" s="231">
        <v>0</v>
      </c>
    </row>
    <row r="279" spans="1:45">
      <c r="A279" s="231" t="s">
        <v>560</v>
      </c>
      <c r="B279" s="231" t="s">
        <v>516</v>
      </c>
      <c r="C279" s="231">
        <v>8.7649529278154148</v>
      </c>
      <c r="D279" s="231">
        <v>8.1603579273811224</v>
      </c>
      <c r="E279" s="231">
        <v>5.8897385228162236</v>
      </c>
      <c r="F279" s="231">
        <v>5.968317552961218</v>
      </c>
      <c r="G279" s="231">
        <v>5.8769459138375284</v>
      </c>
      <c r="H279" s="231">
        <v>5.8228172606474802</v>
      </c>
      <c r="I279" s="231">
        <v>5.7902590696559164</v>
      </c>
      <c r="J279" s="231">
        <v>5.7708372352916584</v>
      </c>
      <c r="K279" s="231">
        <v>5.7597444048419693</v>
      </c>
      <c r="L279" s="231">
        <v>5.7541190733223582</v>
      </c>
      <c r="M279" s="231">
        <v>5.7522002788151383</v>
      </c>
      <c r="N279" s="231">
        <v>5.7528758200160874</v>
      </c>
      <c r="O279" s="231">
        <v>5.7554287115365801</v>
      </c>
      <c r="P279" s="231">
        <v>5.7593891219835802</v>
      </c>
      <c r="Q279" s="231">
        <v>5.7644450369283353</v>
      </c>
      <c r="R279" s="231">
        <v>5.7703868767385194</v>
      </c>
      <c r="S279" s="231">
        <v>5.7770723853234793</v>
      </c>
      <c r="T279" s="231">
        <v>5.7844039544670283</v>
      </c>
      <c r="U279" s="231">
        <v>5.7923137565803646</v>
      </c>
      <c r="V279" s="231">
        <v>5.8007538790344908</v>
      </c>
      <c r="W279" s="231">
        <v>5.809689717132887</v>
      </c>
      <c r="X279" s="231">
        <v>5.8188919247410773</v>
      </c>
      <c r="Y279" s="231">
        <v>5.8286007007830696</v>
      </c>
      <c r="Z279" s="231">
        <v>5.8387905888678162</v>
      </c>
      <c r="AA279" s="231">
        <v>5.8494402529292024</v>
      </c>
      <c r="AB279" s="231">
        <v>5.8605312125163342</v>
      </c>
      <c r="AC279" s="231">
        <v>5.872046966407086</v>
      </c>
      <c r="AD279" s="231">
        <v>5.8839723889038664</v>
      </c>
      <c r="AE279" s="231">
        <v>5.8962933179836172</v>
      </c>
      <c r="AF279" s="231">
        <v>5.9089962784279715</v>
      </c>
      <c r="AG279" s="231">
        <v>5.9220682997009844</v>
      </c>
      <c r="AH279" s="231">
        <v>5.9354967999974146</v>
      </c>
      <c r="AI279" s="231">
        <v>5.9494062357753679</v>
      </c>
      <c r="AJ279" s="231">
        <v>5.963406172146378</v>
      </c>
      <c r="AK279" s="231">
        <v>5.9777194249336478</v>
      </c>
      <c r="AL279" s="231">
        <v>5.9923357522671434</v>
      </c>
      <c r="AM279" s="231">
        <v>6.0072450134103628</v>
      </c>
      <c r="AN279" s="231">
        <v>6.0224372021013108</v>
      </c>
      <c r="AO279" s="231">
        <v>6.0379024779273882</v>
      </c>
      <c r="AP279" s="231">
        <v>6.0536311948194879</v>
      </c>
      <c r="AQ279" s="231">
        <v>6.0696139261686675</v>
      </c>
      <c r="AR279" s="231">
        <v>6.0858414863586203</v>
      </c>
      <c r="AS279" s="231">
        <v>6.1023049487026588</v>
      </c>
    </row>
    <row r="280" spans="1:45">
      <c r="A280" s="231" t="s">
        <v>560</v>
      </c>
      <c r="B280" s="231" t="s">
        <v>517</v>
      </c>
      <c r="C280" s="231">
        <v>52.778998719419263</v>
      </c>
      <c r="D280" s="231">
        <v>75.325409625910908</v>
      </c>
      <c r="E280" s="231">
        <v>94.363137023082331</v>
      </c>
      <c r="F280" s="231">
        <v>86.765679370994619</v>
      </c>
      <c r="G280" s="231">
        <v>89.784832727217733</v>
      </c>
      <c r="H280" s="231">
        <v>92.761388580877963</v>
      </c>
      <c r="I280" s="231">
        <v>95.710201700031632</v>
      </c>
      <c r="J280" s="231">
        <v>98.640339599225044</v>
      </c>
      <c r="K280" s="231">
        <v>101.55828119547014</v>
      </c>
      <c r="L280" s="231">
        <v>104.46928489816686</v>
      </c>
      <c r="M280" s="231">
        <v>107.37800633004832</v>
      </c>
      <c r="N280" s="231">
        <v>110.28878538675885</v>
      </c>
      <c r="O280" s="231">
        <v>113.20578007766508</v>
      </c>
      <c r="P280" s="231">
        <v>116.13302719485395</v>
      </c>
      <c r="Q280" s="231">
        <v>119.07446772933613</v>
      </c>
      <c r="R280" s="231">
        <v>122.0339556279049</v>
      </c>
      <c r="S280" s="231">
        <v>125.01525919263878</v>
      </c>
      <c r="T280" s="231">
        <v>128.02205979162494</v>
      </c>
      <c r="U280" s="231">
        <v>131.0579501771401</v>
      </c>
      <c r="V280" s="231">
        <v>134.12643347313994</v>
      </c>
      <c r="W280" s="231">
        <v>137.23092324985831</v>
      </c>
      <c r="X280" s="231">
        <v>140.3698333942973</v>
      </c>
      <c r="Y280" s="231">
        <v>143.55178032325119</v>
      </c>
      <c r="Z280" s="231">
        <v>146.77994751520609</v>
      </c>
      <c r="AA280" s="231">
        <v>150.05743597297595</v>
      </c>
      <c r="AB280" s="231">
        <v>153.38726976728501</v>
      </c>
      <c r="AC280" s="231">
        <v>156.77240181052122</v>
      </c>
      <c r="AD280" s="231">
        <v>160.21571978329089</v>
      </c>
      <c r="AE280" s="231">
        <v>163.72005213910643</v>
      </c>
      <c r="AF280" s="231">
        <v>167.28817412032038</v>
      </c>
      <c r="AG280" s="231">
        <v>170.92281372833426</v>
      </c>
      <c r="AH280" s="231">
        <v>174.62665760141627</v>
      </c>
      <c r="AI280" s="231">
        <v>178.40645661294599</v>
      </c>
      <c r="AJ280" s="231">
        <v>182.25393822087622</v>
      </c>
      <c r="AK280" s="231">
        <v>186.1778294804943</v>
      </c>
      <c r="AL280" s="231">
        <v>190.1806967687026</v>
      </c>
      <c r="AM280" s="231">
        <v>194.26509224762813</v>
      </c>
      <c r="AN280" s="231">
        <v>198.43355862128061</v>
      </c>
      <c r="AO280" s="231">
        <v>202.68863369935389</v>
      </c>
      <c r="AP280" s="231">
        <v>207.03285476959547</v>
      </c>
      <c r="AQ280" s="231">
        <v>211.46876278271392</v>
      </c>
      <c r="AR280" s="231">
        <v>215.99890635575215</v>
      </c>
      <c r="AS280" s="231">
        <v>220.62584560127388</v>
      </c>
    </row>
    <row r="281" spans="1:45">
      <c r="A281" s="231" t="s">
        <v>560</v>
      </c>
      <c r="B281" s="231" t="s">
        <v>518</v>
      </c>
      <c r="C281" s="231">
        <v>809.10544233062524</v>
      </c>
      <c r="D281" s="231">
        <v>848.14612972567954</v>
      </c>
      <c r="E281" s="231">
        <v>900.29246654048143</v>
      </c>
      <c r="F281" s="231">
        <v>921.421102918933</v>
      </c>
      <c r="G281" s="231">
        <v>928.94806266202465</v>
      </c>
      <c r="H281" s="231">
        <v>936.49573047480374</v>
      </c>
      <c r="I281" s="231">
        <v>944.11187513387756</v>
      </c>
      <c r="J281" s="231">
        <v>951.81241345198248</v>
      </c>
      <c r="K281" s="231">
        <v>959.60561184674418</v>
      </c>
      <c r="L281" s="231">
        <v>967.4999248777516</v>
      </c>
      <c r="M281" s="231">
        <v>975.50613253074425</v>
      </c>
      <c r="N281" s="231">
        <v>983.6374866549271</v>
      </c>
      <c r="O281" s="231">
        <v>991.90922621385494</v>
      </c>
      <c r="P281" s="231">
        <v>1000.3379660607727</v>
      </c>
      <c r="Q281" s="231">
        <v>1008.9411380648228</v>
      </c>
      <c r="R281" s="231">
        <v>1017.7365367302962</v>
      </c>
      <c r="S281" s="231">
        <v>1026.7419730815122</v>
      </c>
      <c r="T281" s="231">
        <v>1035.9750237324222</v>
      </c>
      <c r="U281" s="231">
        <v>1045.4528578660659</v>
      </c>
      <c r="V281" s="231">
        <v>1055.192125522351</v>
      </c>
      <c r="W281" s="231">
        <v>1065.2088928918793</v>
      </c>
      <c r="X281" s="231">
        <v>1075.4809830832151</v>
      </c>
      <c r="Y281" s="231">
        <v>1086.0652605664327</v>
      </c>
      <c r="Z281" s="231">
        <v>1096.9759249925996</v>
      </c>
      <c r="AA281" s="231">
        <v>1108.2265970915919</v>
      </c>
      <c r="AB281" s="231">
        <v>1119.8303597977165</v>
      </c>
      <c r="AC281" s="231">
        <v>1131.7998036634747</v>
      </c>
      <c r="AD281" s="231">
        <v>1144.1470745849156</v>
      </c>
      <c r="AE281" s="231">
        <v>1156.8839223413904</v>
      </c>
      <c r="AF281" s="231">
        <v>1170.0217488399455</v>
      </c>
      <c r="AG281" s="231">
        <v>1183.571655264243</v>
      </c>
      <c r="AH281" s="231">
        <v>1197.5444875698074</v>
      </c>
      <c r="AI281" s="231">
        <v>1211.9787316982336</v>
      </c>
      <c r="AJ281" s="231">
        <v>1226.8107874843397</v>
      </c>
      <c r="AK281" s="231">
        <v>1242.09311419708</v>
      </c>
      <c r="AL281" s="231">
        <v>1257.83595475737</v>
      </c>
      <c r="AM281" s="231">
        <v>1274.0494868309031</v>
      </c>
      <c r="AN281" s="231">
        <v>1290.7438547008662</v>
      </c>
      <c r="AO281" s="231">
        <v>1307.9291989437543</v>
      </c>
      <c r="AP281" s="231">
        <v>1325.6156840229212</v>
      </c>
      <c r="AQ281" s="231">
        <v>1343.8135239276112</v>
      </c>
      <c r="AR281" s="231">
        <v>1362.5330059919677</v>
      </c>
      <c r="AS281" s="231">
        <v>1381.7845130308026</v>
      </c>
    </row>
    <row r="282" spans="1:45">
      <c r="A282" s="231" t="s">
        <v>560</v>
      </c>
      <c r="B282" s="231" t="s">
        <v>519</v>
      </c>
      <c r="C282" s="231">
        <v>1038.3123668969213</v>
      </c>
      <c r="D282" s="231">
        <v>1027.3475123029978</v>
      </c>
      <c r="E282" s="231">
        <v>1029.5700065506051</v>
      </c>
      <c r="F282" s="231">
        <v>1043.3062042218112</v>
      </c>
      <c r="G282" s="231">
        <v>1027.3337635562903</v>
      </c>
      <c r="H282" s="231">
        <v>1017.8716732438654</v>
      </c>
      <c r="I282" s="231">
        <v>1012.1802598164944</v>
      </c>
      <c r="J282" s="231">
        <v>1008.7851790236596</v>
      </c>
      <c r="K282" s="231">
        <v>1006.8460699317179</v>
      </c>
      <c r="L282" s="231">
        <v>1005.8627202317172</v>
      </c>
      <c r="M282" s="231">
        <v>1005.5273007108478</v>
      </c>
      <c r="N282" s="231">
        <v>1005.6453903265401</v>
      </c>
      <c r="O282" s="231">
        <v>1006.0916547115029</v>
      </c>
      <c r="P282" s="231">
        <v>1006.7839638512152</v>
      </c>
      <c r="Q282" s="231">
        <v>1007.6677753078062</v>
      </c>
      <c r="R282" s="231">
        <v>1008.7064530060767</v>
      </c>
      <c r="S282" s="231">
        <v>1009.8751295255771</v>
      </c>
      <c r="T282" s="231">
        <v>1011.1567422256837</v>
      </c>
      <c r="U282" s="231">
        <v>1012.5394343404686</v>
      </c>
      <c r="V282" s="231">
        <v>1014.014830386782</v>
      </c>
      <c r="W282" s="231">
        <v>1015.5768812068412</v>
      </c>
      <c r="X282" s="231">
        <v>1017.1854953941677</v>
      </c>
      <c r="Y282" s="231">
        <v>1018.882661503398</v>
      </c>
      <c r="Z282" s="231">
        <v>1020.6639295684439</v>
      </c>
      <c r="AA282" s="231">
        <v>1022.5255698865952</v>
      </c>
      <c r="AB282" s="231">
        <v>1024.4643519378762</v>
      </c>
      <c r="AC282" s="231">
        <v>1026.4773911861905</v>
      </c>
      <c r="AD282" s="231">
        <v>1028.5620435473377</v>
      </c>
      <c r="AE282" s="231">
        <v>1030.715833394579</v>
      </c>
      <c r="AF282" s="231">
        <v>1032.9364051597331</v>
      </c>
      <c r="AG282" s="231">
        <v>1035.2214914968513</v>
      </c>
      <c r="AH282" s="231">
        <v>1037.568893012997</v>
      </c>
      <c r="AI282" s="231">
        <v>1040.0003656207443</v>
      </c>
      <c r="AJ282" s="231">
        <v>1042.4476584038403</v>
      </c>
      <c r="AK282" s="231">
        <v>1044.949721221886</v>
      </c>
      <c r="AL282" s="231">
        <v>1047.5047637199859</v>
      </c>
      <c r="AM282" s="231">
        <v>1050.111013222137</v>
      </c>
      <c r="AN282" s="231">
        <v>1052.7667205594771</v>
      </c>
      <c r="AO282" s="231">
        <v>1055.4701655548497</v>
      </c>
      <c r="AP282" s="231">
        <v>1058.2196620037835</v>
      </c>
      <c r="AQ282" s="231">
        <v>1061.0135620650724</v>
      </c>
      <c r="AR282" s="231">
        <v>1063.8502600248114</v>
      </c>
      <c r="AS282" s="231">
        <v>1066.7281954319155</v>
      </c>
    </row>
    <row r="283" spans="1:45">
      <c r="A283" s="231" t="s">
        <v>560</v>
      </c>
      <c r="B283" s="231" t="s">
        <v>520</v>
      </c>
      <c r="C283" s="231">
        <v>879.92060437413295</v>
      </c>
      <c r="D283" s="231">
        <v>752.70422968623211</v>
      </c>
      <c r="E283" s="231">
        <v>583.46908228236236</v>
      </c>
      <c r="F283" s="231">
        <v>591.25354239510341</v>
      </c>
      <c r="G283" s="231">
        <v>582.20177783550434</v>
      </c>
      <c r="H283" s="231">
        <v>576.83950318109794</v>
      </c>
      <c r="I283" s="231">
        <v>573.61411418546925</v>
      </c>
      <c r="J283" s="231">
        <v>571.69008312214555</v>
      </c>
      <c r="K283" s="231">
        <v>570.59116785157437</v>
      </c>
      <c r="L283" s="231">
        <v>570.03389234493409</v>
      </c>
      <c r="M283" s="231">
        <v>569.84380627135374</v>
      </c>
      <c r="N283" s="231">
        <v>569.91072900536574</v>
      </c>
      <c r="O283" s="231">
        <v>570.16363212947851</v>
      </c>
      <c r="P283" s="231">
        <v>570.55597162638844</v>
      </c>
      <c r="Q283" s="231">
        <v>571.05683767357982</v>
      </c>
      <c r="R283" s="231">
        <v>571.64546818878637</v>
      </c>
      <c r="S283" s="231">
        <v>572.30777052080782</v>
      </c>
      <c r="T283" s="231">
        <v>573.03407507631641</v>
      </c>
      <c r="U283" s="231">
        <v>573.81766249063446</v>
      </c>
      <c r="V283" s="231">
        <v>574.65378628179826</v>
      </c>
      <c r="W283" s="231">
        <v>575.5390183229996</v>
      </c>
      <c r="X283" s="231">
        <v>576.45063835626979</v>
      </c>
      <c r="Y283" s="231">
        <v>577.41244177510771</v>
      </c>
      <c r="Z283" s="231">
        <v>578.42190673290418</v>
      </c>
      <c r="AA283" s="231">
        <v>579.47691956453355</v>
      </c>
      <c r="AB283" s="231">
        <v>580.57564949742709</v>
      </c>
      <c r="AC283" s="231">
        <v>581.71646183203211</v>
      </c>
      <c r="AD283" s="231">
        <v>582.89785813563208</v>
      </c>
      <c r="AE283" s="231">
        <v>584.11843544227804</v>
      </c>
      <c r="AF283" s="231">
        <v>585.37685882457663</v>
      </c>
      <c r="AG283" s="231">
        <v>586.67184335168145</v>
      </c>
      <c r="AH283" s="231">
        <v>588.00214260249447</v>
      </c>
      <c r="AI283" s="231">
        <v>589.38008590116351</v>
      </c>
      <c r="AJ283" s="231">
        <v>590.76699467389778</v>
      </c>
      <c r="AK283" s="231">
        <v>592.1849422510121</v>
      </c>
      <c r="AL283" s="231">
        <v>593.63291401793788</v>
      </c>
      <c r="AM283" s="231">
        <v>595.1099053789369</v>
      </c>
      <c r="AN283" s="231">
        <v>596.61492506003628</v>
      </c>
      <c r="AO283" s="231">
        <v>598.1469982171941</v>
      </c>
      <c r="AP283" s="231">
        <v>599.70516925907657</v>
      </c>
      <c r="AQ283" s="231">
        <v>601.28850433525122</v>
      </c>
      <c r="AR283" s="231">
        <v>602.89609346930774</v>
      </c>
      <c r="AS283" s="231">
        <v>604.52705233579286</v>
      </c>
    </row>
    <row r="284" spans="1:45">
      <c r="A284" s="231" t="s">
        <v>560</v>
      </c>
      <c r="B284" s="231" t="s">
        <v>521</v>
      </c>
      <c r="C284" s="231">
        <v>417.91890803713329</v>
      </c>
      <c r="D284" s="231">
        <v>423.08225513563764</v>
      </c>
      <c r="E284" s="231">
        <v>438.18464510700829</v>
      </c>
      <c r="F284" s="231">
        <v>471.49494414946241</v>
      </c>
      <c r="G284" s="231">
        <v>472.05487679068705</v>
      </c>
      <c r="H284" s="231">
        <v>472.68887358881625</v>
      </c>
      <c r="I284" s="231">
        <v>473.40662272535286</v>
      </c>
      <c r="J284" s="231">
        <v>474.20548559883309</v>
      </c>
      <c r="K284" s="231">
        <v>475.081570530688</v>
      </c>
      <c r="L284" s="231">
        <v>476.03284623974622</v>
      </c>
      <c r="M284" s="231">
        <v>477.05964215489485</v>
      </c>
      <c r="N284" s="231">
        <v>478.16433401356409</v>
      </c>
      <c r="O284" s="231">
        <v>479.35084009429141</v>
      </c>
      <c r="P284" s="231">
        <v>480.62414001282764</v>
      </c>
      <c r="Q284" s="231">
        <v>481.98987755520494</v>
      </c>
      <c r="R284" s="231">
        <v>483.45405473386808</v>
      </c>
      <c r="S284" s="231">
        <v>485.02280625081744</v>
      </c>
      <c r="T284" s="231">
        <v>486.70223926776976</v>
      </c>
      <c r="U284" s="231">
        <v>488.49832405472097</v>
      </c>
      <c r="V284" s="231">
        <v>490.41682328166837</v>
      </c>
      <c r="W284" s="231">
        <v>492.46325012102318</v>
      </c>
      <c r="X284" s="231">
        <v>494.62554110661557</v>
      </c>
      <c r="Y284" s="231">
        <v>496.92814690595026</v>
      </c>
      <c r="Z284" s="231">
        <v>499.37570297912947</v>
      </c>
      <c r="AA284" s="231">
        <v>501.97258838727709</v>
      </c>
      <c r="AB284" s="231">
        <v>504.72294445602756</v>
      </c>
      <c r="AC284" s="231">
        <v>507.63069588059165</v>
      </c>
      <c r="AD284" s="231">
        <v>510.6995731061275</v>
      </c>
      <c r="AE284" s="231">
        <v>513.93313512273369</v>
      </c>
      <c r="AF284" s="231">
        <v>517.33479205374601</v>
      </c>
      <c r="AG284" s="231">
        <v>520.90782710153746</v>
      </c>
      <c r="AH284" s="231">
        <v>524.65541755701281</v>
      </c>
      <c r="AI284" s="231">
        <v>528.59280195446149</v>
      </c>
      <c r="AJ284" s="231">
        <v>532.69068936379722</v>
      </c>
      <c r="AK284" s="231">
        <v>536.97052766669901</v>
      </c>
      <c r="AL284" s="231">
        <v>541.43527601523579</v>
      </c>
      <c r="AM284" s="231">
        <v>546.08787166762568</v>
      </c>
      <c r="AN284" s="231">
        <v>550.9312437967518</v>
      </c>
      <c r="AO284" s="231">
        <v>555.9683261545124</v>
      </c>
      <c r="AP284" s="231">
        <v>561.202068664075</v>
      </c>
      <c r="AQ284" s="231">
        <v>566.63544801684748</v>
      </c>
      <c r="AR284" s="231">
        <v>572.27147735261951</v>
      </c>
      <c r="AS284" s="231">
        <v>578.1132151006949</v>
      </c>
    </row>
    <row r="285" spans="1:45">
      <c r="A285" s="231" t="s">
        <v>560</v>
      </c>
      <c r="B285" s="231" t="s">
        <v>522</v>
      </c>
      <c r="C285" s="231">
        <v>877.51163616894883</v>
      </c>
      <c r="D285" s="231">
        <v>849.28232542626756</v>
      </c>
      <c r="E285" s="231">
        <v>925.00250333214342</v>
      </c>
      <c r="F285" s="231">
        <v>1007.5024026144506</v>
      </c>
      <c r="G285" s="231">
        <v>1028.2554518360248</v>
      </c>
      <c r="H285" s="231">
        <v>1048.7896836259138</v>
      </c>
      <c r="I285" s="231">
        <v>1069.2134652669042</v>
      </c>
      <c r="J285" s="231">
        <v>1089.5852251161436</v>
      </c>
      <c r="K285" s="231">
        <v>1109.9449002520926</v>
      </c>
      <c r="L285" s="231">
        <v>1130.3259219429915</v>
      </c>
      <c r="M285" s="231">
        <v>1150.7598099522795</v>
      </c>
      <c r="N285" s="231">
        <v>1171.2778138596723</v>
      </c>
      <c r="O285" s="231">
        <v>1191.9113558979775</v>
      </c>
      <c r="P285" s="231">
        <v>1212.6920034397699</v>
      </c>
      <c r="Q285" s="231">
        <v>1233.6512809254984</v>
      </c>
      <c r="R285" s="231">
        <v>1254.8204524148678</v>
      </c>
      <c r="S285" s="231">
        <v>1276.2303273801688</v>
      </c>
      <c r="T285" s="231">
        <v>1297.9111074204989</v>
      </c>
      <c r="U285" s="231">
        <v>1319.8922762712152</v>
      </c>
      <c r="V285" s="231">
        <v>1342.2025291853076</v>
      </c>
      <c r="W285" s="231">
        <v>1364.8697356127273</v>
      </c>
      <c r="X285" s="231">
        <v>1387.872368780158</v>
      </c>
      <c r="Y285" s="231">
        <v>1411.2902852972252</v>
      </c>
      <c r="Z285" s="231">
        <v>1435.1490192195299</v>
      </c>
      <c r="AA285" s="231">
        <v>1459.4733200378826</v>
      </c>
      <c r="AB285" s="231">
        <v>1484.2872067031872</v>
      </c>
      <c r="AC285" s="231">
        <v>1509.6140253989765</v>
      </c>
      <c r="AD285" s="231">
        <v>1535.4765094899726</v>
      </c>
      <c r="AE285" s="231">
        <v>1561.896840368817</v>
      </c>
      <c r="AF285" s="231">
        <v>1588.8967081916855</v>
      </c>
      <c r="AG285" s="231">
        <v>1616.4973717273281</v>
      </c>
      <c r="AH285" s="231">
        <v>1644.7197167411414</v>
      </c>
      <c r="AI285" s="231">
        <v>1673.6227730007586</v>
      </c>
      <c r="AJ285" s="231">
        <v>1703.1246207465508</v>
      </c>
      <c r="AK285" s="231">
        <v>1733.3031479570561</v>
      </c>
      <c r="AL285" s="231">
        <v>1764.1782369649763</v>
      </c>
      <c r="AM285" s="231">
        <v>1795.7696550097564</v>
      </c>
      <c r="AN285" s="231">
        <v>1828.0970986024167</v>
      </c>
      <c r="AO285" s="231">
        <v>1861.1802355643154</v>
      </c>
      <c r="AP285" s="231">
        <v>1895.0387448142098</v>
      </c>
      <c r="AQ285" s="231">
        <v>1929.6923539998063</v>
      </c>
      <c r="AR285" s="231">
        <v>1965.1608750841403</v>
      </c>
      <c r="AS285" s="231">
        <v>2001.4642380064709</v>
      </c>
    </row>
    <row r="286" spans="1:45">
      <c r="A286" s="231" t="s">
        <v>560</v>
      </c>
      <c r="B286" s="231" t="s">
        <v>523</v>
      </c>
      <c r="C286" s="231">
        <v>551.56768159264834</v>
      </c>
      <c r="D286" s="231">
        <v>568.44561836433127</v>
      </c>
      <c r="E286" s="231">
        <v>809.47003367498735</v>
      </c>
      <c r="F286" s="231">
        <v>790.32962795737728</v>
      </c>
      <c r="G286" s="231">
        <v>845.75704269023026</v>
      </c>
      <c r="H286" s="231">
        <v>900.25797980959646</v>
      </c>
      <c r="I286" s="231">
        <v>954.0929334508927</v>
      </c>
      <c r="J286" s="231">
        <v>1007.4359841313928</v>
      </c>
      <c r="K286" s="231">
        <v>1060.4150516187001</v>
      </c>
      <c r="L286" s="231">
        <v>1113.1319713491828</v>
      </c>
      <c r="M286" s="231">
        <v>1165.6731551018136</v>
      </c>
      <c r="N286" s="231">
        <v>1218.1155089073138</v>
      </c>
      <c r="O286" s="231">
        <v>1270.5298217215045</v>
      </c>
      <c r="P286" s="231">
        <v>1322.9827470868238</v>
      </c>
      <c r="Q286" s="231">
        <v>1375.5379779805448</v>
      </c>
      <c r="R286" s="231">
        <v>1428.2569496113774</v>
      </c>
      <c r="S286" s="231">
        <v>1481.1992630376737</v>
      </c>
      <c r="T286" s="231">
        <v>1534.4229434532363</v>
      </c>
      <c r="U286" s="231">
        <v>1587.9846014737632</v>
      </c>
      <c r="V286" s="231">
        <v>1641.9395388283765</v>
      </c>
      <c r="W286" s="231">
        <v>1696.3418235903926</v>
      </c>
      <c r="X286" s="231">
        <v>1751.1830782330467</v>
      </c>
      <c r="Y286" s="231">
        <v>1806.581214360712</v>
      </c>
      <c r="Z286" s="231">
        <v>1862.5875474920365</v>
      </c>
      <c r="AA286" s="231">
        <v>1919.2523039088062</v>
      </c>
      <c r="AB286" s="231">
        <v>1976.6246913491339</v>
      </c>
      <c r="AC286" s="231">
        <v>2034.752969698774</v>
      </c>
      <c r="AD286" s="231">
        <v>2093.6845222899174</v>
      </c>
      <c r="AE286" s="231">
        <v>2153.4659279293537</v>
      </c>
      <c r="AF286" s="231">
        <v>2214.143033501015</v>
      </c>
      <c r="AG286" s="231">
        <v>2275.7610268464423</v>
      </c>
      <c r="AH286" s="231">
        <v>2338.3645095689221</v>
      </c>
      <c r="AI286" s="231">
        <v>2402.052769506507</v>
      </c>
      <c r="AJ286" s="231">
        <v>2466.7228505947314</v>
      </c>
      <c r="AK286" s="231">
        <v>2532.5000236352971</v>
      </c>
      <c r="AL286" s="231">
        <v>2599.4270275258809</v>
      </c>
      <c r="AM286" s="231">
        <v>2667.5463741388398</v>
      </c>
      <c r="AN286" s="231">
        <v>2736.900412866406</v>
      </c>
      <c r="AO286" s="231">
        <v>2807.5313935787613</v>
      </c>
      <c r="AP286" s="231">
        <v>2879.4815278942838</v>
      </c>
      <c r="AQ286" s="231">
        <v>2952.793048701219</v>
      </c>
      <c r="AR286" s="231">
        <v>3027.5082679028492</v>
      </c>
      <c r="AS286" s="231">
        <v>3103.6696323867991</v>
      </c>
    </row>
    <row r="287" spans="1:45">
      <c r="A287" s="231" t="s">
        <v>560</v>
      </c>
      <c r="B287" s="231" t="s">
        <v>524</v>
      </c>
      <c r="C287" s="231">
        <v>4951.0980577717528</v>
      </c>
      <c r="D287" s="231">
        <v>5219.1823937140516</v>
      </c>
      <c r="E287" s="231">
        <v>5304.5744687940969</v>
      </c>
      <c r="F287" s="231">
        <v>5864.5340060759572</v>
      </c>
      <c r="G287" s="231">
        <v>6242.843899053325</v>
      </c>
      <c r="H287" s="231">
        <v>6614.9149269377303</v>
      </c>
      <c r="I287" s="231">
        <v>6982.5322055107072</v>
      </c>
      <c r="J287" s="231">
        <v>7346.8794287670571</v>
      </c>
      <c r="K287" s="231">
        <v>7708.8244305239105</v>
      </c>
      <c r="L287" s="231">
        <v>8069.0591655906474</v>
      </c>
      <c r="M287" s="231">
        <v>8428.1728706406811</v>
      </c>
      <c r="N287" s="231">
        <v>8786.6920761910478</v>
      </c>
      <c r="O287" s="231">
        <v>9145.1031895275009</v>
      </c>
      <c r="P287" s="231">
        <v>9503.8655116380687</v>
      </c>
      <c r="Q287" s="231">
        <v>9863.4188409173748</v>
      </c>
      <c r="R287" s="231">
        <v>10224.18795236557</v>
      </c>
      <c r="S287" s="231">
        <v>10586.585255744718</v>
      </c>
      <c r="T287" s="231">
        <v>10951.012393245544</v>
      </c>
      <c r="U287" s="231">
        <v>11317.861227716525</v>
      </c>
      <c r="V287" s="231">
        <v>11687.514491218853</v>
      </c>
      <c r="W287" s="231">
        <v>12060.346255220167</v>
      </c>
      <c r="X287" s="231">
        <v>12436.287186622279</v>
      </c>
      <c r="Y287" s="231">
        <v>12816.165669189655</v>
      </c>
      <c r="Z287" s="231">
        <v>13200.336125002117</v>
      </c>
      <c r="AA287" s="231">
        <v>13589.145292768819</v>
      </c>
      <c r="AB287" s="231">
        <v>13982.93272854351</v>
      </c>
      <c r="AC287" s="231">
        <v>14382.031308903777</v>
      </c>
      <c r="AD287" s="231">
        <v>14786.767739565781</v>
      </c>
      <c r="AE287" s="231">
        <v>15197.463069387908</v>
      </c>
      <c r="AF287" s="231">
        <v>15614.433208081511</v>
      </c>
      <c r="AG287" s="231">
        <v>16037.989445161942</v>
      </c>
      <c r="AH287" s="231">
        <v>16468.438967430917</v>
      </c>
      <c r="AI287" s="231">
        <v>16906.473889679808</v>
      </c>
      <c r="AJ287" s="231">
        <v>17351.362840257822</v>
      </c>
      <c r="AK287" s="231">
        <v>17803.981309742256</v>
      </c>
      <c r="AL287" s="231">
        <v>18264.623569138366</v>
      </c>
      <c r="AM287" s="231">
        <v>18733.582320044414</v>
      </c>
      <c r="AN287" s="231">
        <v>19211.149148541383</v>
      </c>
      <c r="AO287" s="231">
        <v>19697.614967106456</v>
      </c>
      <c r="AP287" s="231">
        <v>20193.270443935049</v>
      </c>
      <c r="AQ287" s="231">
        <v>20698.406419338113</v>
      </c>
      <c r="AR287" s="231">
        <v>21213.314309100027</v>
      </c>
      <c r="AS287" s="231">
        <v>21738.286494883945</v>
      </c>
    </row>
    <row r="288" spans="1:45">
      <c r="A288" s="231" t="s">
        <v>560</v>
      </c>
      <c r="B288" s="231" t="s">
        <v>525</v>
      </c>
      <c r="C288" s="231">
        <v>831.35144462688925</v>
      </c>
      <c r="D288" s="231">
        <v>978.0996477210133</v>
      </c>
      <c r="E288" s="231">
        <v>1029.927574936776</v>
      </c>
      <c r="F288" s="231">
        <v>1041.9986513199669</v>
      </c>
      <c r="G288" s="231">
        <v>1099.6698154145695</v>
      </c>
      <c r="H288" s="231">
        <v>1156.4165349217012</v>
      </c>
      <c r="I288" s="231">
        <v>1212.5131934213086</v>
      </c>
      <c r="J288" s="231">
        <v>1268.1388343665133</v>
      </c>
      <c r="K288" s="231">
        <v>1323.4240989591965</v>
      </c>
      <c r="L288" s="231">
        <v>1378.4734947541044</v>
      </c>
      <c r="M288" s="231">
        <v>1433.3766739625214</v>
      </c>
      <c r="N288" s="231">
        <v>1488.2144135828953</v>
      </c>
      <c r="O288" s="231">
        <v>1543.0618862714643</v>
      </c>
      <c r="P288" s="231">
        <v>1597.9904846742529</v>
      </c>
      <c r="Q288" s="231">
        <v>1653.0688499763721</v>
      </c>
      <c r="R288" s="231">
        <v>1708.3634547850377</v>
      </c>
      <c r="S288" s="231">
        <v>1763.9389349773651</v>
      </c>
      <c r="T288" s="231">
        <v>1819.8582812659829</v>
      </c>
      <c r="U288" s="231">
        <v>1876.1829544165432</v>
      </c>
      <c r="V288" s="231">
        <v>1932.9729612001795</v>
      </c>
      <c r="W288" s="231">
        <v>1990.2869124526617</v>
      </c>
      <c r="X288" s="231">
        <v>2048.1104142835056</v>
      </c>
      <c r="Y288" s="231">
        <v>2106.5771750448826</v>
      </c>
      <c r="Z288" s="231">
        <v>2165.742538788797</v>
      </c>
      <c r="AA288" s="231">
        <v>2225.6605999348703</v>
      </c>
      <c r="AB288" s="231">
        <v>2286.3842853320057</v>
      </c>
      <c r="AC288" s="231">
        <v>2347.9654374753914</v>
      </c>
      <c r="AD288" s="231">
        <v>2410.4548989570803</v>
      </c>
      <c r="AE288" s="231">
        <v>2473.9025978686286</v>
      </c>
      <c r="AF288" s="231">
        <v>2538.3576337004033</v>
      </c>
      <c r="AG288" s="231">
        <v>2603.8683632242723</v>
      </c>
      <c r="AH288" s="231">
        <v>2670.4824858537654</v>
      </c>
      <c r="AI288" s="231">
        <v>2738.3100554481503</v>
      </c>
      <c r="AJ288" s="231">
        <v>2807.2305590166766</v>
      </c>
      <c r="AK288" s="231">
        <v>2877.3839036447807</v>
      </c>
      <c r="AL288" s="231">
        <v>2948.8157561701173</v>
      </c>
      <c r="AM288" s="231">
        <v>3021.5715379255512</v>
      </c>
      <c r="AN288" s="231">
        <v>3095.6964981323981</v>
      </c>
      <c r="AO288" s="231">
        <v>3171.2357851077986</v>
      </c>
      <c r="AP288" s="231">
        <v>3248.2345152160287</v>
      </c>
      <c r="AQ288" s="231">
        <v>3326.7378395368851</v>
      </c>
      <c r="AR288" s="231">
        <v>3406.7910082598369</v>
      </c>
      <c r="AS288" s="231">
        <v>3488.439432841054</v>
      </c>
    </row>
    <row r="289" spans="1:45">
      <c r="A289" s="231" t="s">
        <v>560</v>
      </c>
      <c r="B289" s="231" t="s">
        <v>526</v>
      </c>
      <c r="C289" s="231">
        <v>902.01838367676942</v>
      </c>
      <c r="D289" s="231">
        <v>740.61567651502241</v>
      </c>
      <c r="E289" s="231">
        <v>876.96954466060174</v>
      </c>
      <c r="F289" s="231">
        <v>805.60436040842728</v>
      </c>
      <c r="G289" s="231">
        <v>802.30412728980423</v>
      </c>
      <c r="H289" s="231">
        <v>799.21252163076224</v>
      </c>
      <c r="I289" s="231">
        <v>796.32701442153291</v>
      </c>
      <c r="J289" s="231">
        <v>793.6291517156568</v>
      </c>
      <c r="K289" s="231">
        <v>791.10178075195108</v>
      </c>
      <c r="L289" s="231">
        <v>788.7332089439069</v>
      </c>
      <c r="M289" s="231">
        <v>786.51729137514985</v>
      </c>
      <c r="N289" s="231">
        <v>784.45239009828799</v>
      </c>
      <c r="O289" s="231">
        <v>782.54018267814763</v>
      </c>
      <c r="P289" s="231">
        <v>780.78462216516232</v>
      </c>
      <c r="Q289" s="231">
        <v>779.19111469312827</v>
      </c>
      <c r="R289" s="231">
        <v>777.76590176740706</v>
      </c>
      <c r="S289" s="231">
        <v>776.51561227843547</v>
      </c>
      <c r="T289" s="231">
        <v>775.44694756881211</v>
      </c>
      <c r="U289" s="231">
        <v>774.56646767294762</v>
      </c>
      <c r="V289" s="231">
        <v>773.88045298692805</v>
      </c>
      <c r="W289" s="231">
        <v>773.39482131749162</v>
      </c>
      <c r="X289" s="231">
        <v>774.61983333282785</v>
      </c>
      <c r="Y289" s="231">
        <v>775.91228051637802</v>
      </c>
      <c r="Z289" s="231">
        <v>777.26877407425366</v>
      </c>
      <c r="AA289" s="231">
        <v>778.68647371655277</v>
      </c>
      <c r="AB289" s="231">
        <v>780.16291929725776</v>
      </c>
      <c r="AC289" s="231">
        <v>781.69591414832701</v>
      </c>
      <c r="AD289" s="231">
        <v>783.28344471365722</v>
      </c>
      <c r="AE289" s="231">
        <v>784.92362572298009</v>
      </c>
      <c r="AF289" s="231">
        <v>786.61466333452279</v>
      </c>
      <c r="AG289" s="231">
        <v>788.35483089061199</v>
      </c>
      <c r="AH289" s="231">
        <v>790.14245348200313</v>
      </c>
      <c r="AI289" s="231">
        <v>790.68874676962162</v>
      </c>
      <c r="AJ289" s="231">
        <v>793.41564810233649</v>
      </c>
      <c r="AK289" s="231">
        <v>796.39400747587217</v>
      </c>
      <c r="AL289" s="231">
        <v>799.6260866982924</v>
      </c>
      <c r="AM289" s="231">
        <v>803.11412425254503</v>
      </c>
      <c r="AN289" s="231">
        <v>806.86035581903252</v>
      </c>
      <c r="AO289" s="231">
        <v>810.86703281976406</v>
      </c>
      <c r="AP289" s="231">
        <v>815.13643912353302</v>
      </c>
      <c r="AQ289" s="231">
        <v>819.67090605729379</v>
      </c>
      <c r="AR289" s="231">
        <v>824.47282586951644</v>
      </c>
      <c r="AS289" s="231">
        <v>829.54466378802488</v>
      </c>
    </row>
    <row r="290" spans="1:45">
      <c r="A290" s="231" t="s">
        <v>560</v>
      </c>
      <c r="B290" s="231" t="s">
        <v>527</v>
      </c>
      <c r="C290" s="231">
        <v>692.56845077609967</v>
      </c>
      <c r="D290" s="231">
        <v>753.63784192094954</v>
      </c>
      <c r="E290" s="231">
        <v>891.30545269009224</v>
      </c>
      <c r="F290" s="231">
        <v>858.36608138191355</v>
      </c>
      <c r="G290" s="231">
        <v>875.15755527432088</v>
      </c>
      <c r="H290" s="231">
        <v>891.779754949515</v>
      </c>
      <c r="I290" s="231">
        <v>908.32101881952076</v>
      </c>
      <c r="J290" s="231">
        <v>924.82821207820245</v>
      </c>
      <c r="K290" s="231">
        <v>941.33316515871581</v>
      </c>
      <c r="L290" s="231">
        <v>957.86264247833003</v>
      </c>
      <c r="M290" s="231">
        <v>974.44209631279296</v>
      </c>
      <c r="N290" s="231">
        <v>991.09695993937521</v>
      </c>
      <c r="O290" s="231">
        <v>1007.8529558125681</v>
      </c>
      <c r="P290" s="231">
        <v>1024.7360266019252</v>
      </c>
      <c r="Q290" s="231">
        <v>1041.7721449101732</v>
      </c>
      <c r="R290" s="231">
        <v>1058.9871081660706</v>
      </c>
      <c r="S290" s="231">
        <v>1076.4063600773359</v>
      </c>
      <c r="T290" s="231">
        <v>1094.0548514333886</v>
      </c>
      <c r="U290" s="231">
        <v>1111.9569407705669</v>
      </c>
      <c r="V290" s="231">
        <v>1130.1363305463792</v>
      </c>
      <c r="W290" s="231">
        <v>1148.6160329683282</v>
      </c>
      <c r="X290" s="231">
        <v>1167.3775144223357</v>
      </c>
      <c r="Y290" s="231">
        <v>1186.4875547672721</v>
      </c>
      <c r="Z290" s="231">
        <v>1205.9671974336977</v>
      </c>
      <c r="AA290" s="231">
        <v>1225.8368281895823</v>
      </c>
      <c r="AB290" s="231">
        <v>1246.1162205246187</v>
      </c>
      <c r="AC290" s="231">
        <v>1266.8245842944307</v>
      </c>
      <c r="AD290" s="231">
        <v>1287.9806162436018</v>
      </c>
      <c r="AE290" s="231">
        <v>1309.6025512934227</v>
      </c>
      <c r="AF290" s="231">
        <v>1331.7082137199445</v>
      </c>
      <c r="AG290" s="231">
        <v>1354.3150675544082</v>
      </c>
      <c r="AH290" s="231">
        <v>1377.440265711489</v>
      </c>
      <c r="AI290" s="231">
        <v>1401.1328960701878</v>
      </c>
      <c r="AJ290" s="231">
        <v>1425.3240443965244</v>
      </c>
      <c r="AK290" s="231">
        <v>1450.0786110049887</v>
      </c>
      <c r="AL290" s="231">
        <v>1475.4129183524876</v>
      </c>
      <c r="AM290" s="231">
        <v>1501.3431939467241</v>
      </c>
      <c r="AN290" s="231">
        <v>1527.8856074679859</v>
      </c>
      <c r="AO290" s="231">
        <v>1555.056305903835</v>
      </c>
      <c r="AP290" s="231">
        <v>1582.8714467636173</v>
      </c>
      <c r="AQ290" s="231">
        <v>1611.3472294577189</v>
      </c>
      <c r="AR290" s="231">
        <v>1640.4999249384862</v>
      </c>
      <c r="AS290" s="231">
        <v>1670.3459037065741</v>
      </c>
    </row>
    <row r="291" spans="1:45">
      <c r="A291" s="231" t="s">
        <v>560</v>
      </c>
      <c r="B291" s="231" t="s">
        <v>528</v>
      </c>
      <c r="C291" s="231">
        <v>1221.9406230303903</v>
      </c>
      <c r="D291" s="231">
        <v>1386.8949488131971</v>
      </c>
      <c r="E291" s="231">
        <v>1758.463785454242</v>
      </c>
      <c r="F291" s="231">
        <v>1642.8913991855866</v>
      </c>
      <c r="G291" s="231">
        <v>1686.4205250713446</v>
      </c>
      <c r="H291" s="231">
        <v>1729.4060355099543</v>
      </c>
      <c r="I291" s="231">
        <v>1772.0680684183551</v>
      </c>
      <c r="J291" s="231">
        <v>1814.5336379916566</v>
      </c>
      <c r="K291" s="231">
        <v>1856.8917716440365</v>
      </c>
      <c r="L291" s="231">
        <v>1899.2156958463422</v>
      </c>
      <c r="M291" s="231">
        <v>1941.5720742041945</v>
      </c>
      <c r="N291" s="231">
        <v>1984.0248297838323</v>
      </c>
      <c r="O291" s="231">
        <v>2026.6366198640787</v>
      </c>
      <c r="P291" s="231">
        <v>2069.4692868196321</v>
      </c>
      <c r="Q291" s="231">
        <v>2112.5838786929994</v>
      </c>
      <c r="R291" s="231">
        <v>2156.0405107463689</v>
      </c>
      <c r="S291" s="231">
        <v>2199.8981913117909</v>
      </c>
      <c r="T291" s="231">
        <v>2244.2146655105657</v>
      </c>
      <c r="U291" s="231">
        <v>2289.0462971624424</v>
      </c>
      <c r="V291" s="231">
        <v>2334.4479934958299</v>
      </c>
      <c r="W291" s="231">
        <v>2380.4731701529863</v>
      </c>
      <c r="X291" s="231">
        <v>2427.0888300906222</v>
      </c>
      <c r="Y291" s="231">
        <v>2474.438869541651</v>
      </c>
      <c r="Z291" s="231">
        <v>2522.5726681046117</v>
      </c>
      <c r="AA291" s="231">
        <v>2571.5382087716748</v>
      </c>
      <c r="AB291" s="231">
        <v>2621.3821730315217</v>
      </c>
      <c r="AC291" s="231">
        <v>2672.1500413554672</v>
      </c>
      <c r="AD291" s="231">
        <v>2723.8861969598283</v>
      </c>
      <c r="AE291" s="231">
        <v>2776.634031038936</v>
      </c>
      <c r="AF291" s="231">
        <v>2830.4360479808183</v>
      </c>
      <c r="AG291" s="231">
        <v>2885.3339693779881</v>
      </c>
      <c r="AH291" s="231">
        <v>2941.3688359149401</v>
      </c>
      <c r="AI291" s="231">
        <v>2998.6500165889852</v>
      </c>
      <c r="AJ291" s="231">
        <v>3057.034352479232</v>
      </c>
      <c r="AK291" s="231">
        <v>3116.6647330228179</v>
      </c>
      <c r="AL291" s="231">
        <v>3177.5802964753907</v>
      </c>
      <c r="AM291" s="231">
        <v>3239.8199595751412</v>
      </c>
      <c r="AN291" s="231">
        <v>3303.422497247489</v>
      </c>
      <c r="AO291" s="231">
        <v>3368.4266185753345</v>
      </c>
      <c r="AP291" s="231">
        <v>3434.8710391170566</v>
      </c>
      <c r="AQ291" s="231">
        <v>3502.7945496952789</v>
      </c>
      <c r="AR291" s="231">
        <v>3572.2360818081274</v>
      </c>
      <c r="AS291" s="231">
        <v>3643.234769834839</v>
      </c>
    </row>
    <row r="292" spans="1:45">
      <c r="A292" s="231" t="s">
        <v>560</v>
      </c>
      <c r="B292" s="231" t="s">
        <v>529</v>
      </c>
      <c r="C292" s="231">
        <v>636.47212464516451</v>
      </c>
      <c r="D292" s="231">
        <v>696.31006651972143</v>
      </c>
      <c r="E292" s="231">
        <v>884.09090749817994</v>
      </c>
      <c r="F292" s="231">
        <v>847.73338707368805</v>
      </c>
      <c r="G292" s="231">
        <v>881.76891356112594</v>
      </c>
      <c r="H292" s="231">
        <v>915.30076130499083</v>
      </c>
      <c r="I292" s="231">
        <v>948.49440595335909</v>
      </c>
      <c r="J292" s="231">
        <v>981.45330443429327</v>
      </c>
      <c r="K292" s="231">
        <v>1014.251953220641</v>
      </c>
      <c r="L292" s="231">
        <v>1046.950492265182</v>
      </c>
      <c r="M292" s="231">
        <v>1079.6015582436646</v>
      </c>
      <c r="N292" s="231">
        <v>1112.2536259000417</v>
      </c>
      <c r="O292" s="231">
        <v>1144.9526682099895</v>
      </c>
      <c r="P292" s="231">
        <v>1177.7429813172259</v>
      </c>
      <c r="Q292" s="231">
        <v>1210.6675861243484</v>
      </c>
      <c r="R292" s="231">
        <v>1243.76841507527</v>
      </c>
      <c r="S292" s="231">
        <v>1277.0863925833355</v>
      </c>
      <c r="T292" s="231">
        <v>1310.6614663066512</v>
      </c>
      <c r="U292" s="231">
        <v>1344.5326194091763</v>
      </c>
      <c r="V292" s="231">
        <v>1378.7378793385235</v>
      </c>
      <c r="W292" s="231">
        <v>1413.3143306670818</v>
      </c>
      <c r="X292" s="231">
        <v>1448.2474626763214</v>
      </c>
      <c r="Y292" s="231">
        <v>1483.6278666712178</v>
      </c>
      <c r="Z292" s="231">
        <v>1519.4902724466415</v>
      </c>
      <c r="AA292" s="231">
        <v>1555.8685490664586</v>
      </c>
      <c r="AB292" s="231">
        <v>1592.7957623080811</v>
      </c>
      <c r="AC292" s="231">
        <v>1630.3042340148133</v>
      </c>
      <c r="AD292" s="231">
        <v>1668.425602813672</v>
      </c>
      <c r="AE292" s="231">
        <v>1707.1908855996276</v>
      </c>
      <c r="AF292" s="231">
        <v>1746.6305392061768</v>
      </c>
      <c r="AG292" s="231">
        <v>1786.7745217422182</v>
      </c>
      <c r="AH292" s="231">
        <v>1827.6523531503444</v>
      </c>
      <c r="AI292" s="231">
        <v>1869.3361326933141</v>
      </c>
      <c r="AJ292" s="231">
        <v>1911.7405497874372</v>
      </c>
      <c r="AK292" s="231">
        <v>1954.958308637606</v>
      </c>
      <c r="AL292" s="231">
        <v>1999.0176295283422</v>
      </c>
      <c r="AM292" s="231">
        <v>2043.9465780120943</v>
      </c>
      <c r="AN292" s="231">
        <v>2089.7731148307976</v>
      </c>
      <c r="AO292" s="231">
        <v>2136.5251439808076</v>
      </c>
      <c r="AP292" s="231">
        <v>2184.2305589165235</v>
      </c>
      <c r="AQ292" s="231">
        <v>2232.917286915681</v>
      </c>
      <c r="AR292" s="231">
        <v>2282.6133316512019</v>
      </c>
      <c r="AS292" s="231">
        <v>2333.3468140301752</v>
      </c>
    </row>
    <row r="293" spans="1:45">
      <c r="A293" s="231" t="s">
        <v>560</v>
      </c>
      <c r="B293" s="231" t="s">
        <v>530</v>
      </c>
      <c r="C293" s="231">
        <v>2004.2262316344109</v>
      </c>
      <c r="D293" s="231">
        <v>1949.9213050209776</v>
      </c>
      <c r="E293" s="231">
        <v>1917.9603215535581</v>
      </c>
      <c r="F293" s="231">
        <v>2221.7829360358883</v>
      </c>
      <c r="G293" s="231">
        <v>2364.556386007373</v>
      </c>
      <c r="H293" s="231">
        <v>2504.9768331092546</v>
      </c>
      <c r="I293" s="231">
        <v>2643.7181064087272</v>
      </c>
      <c r="J293" s="231">
        <v>2781.2268490036099</v>
      </c>
      <c r="K293" s="231">
        <v>2917.8304844885756</v>
      </c>
      <c r="L293" s="231">
        <v>3053.7900990825196</v>
      </c>
      <c r="M293" s="231">
        <v>3189.328059620922</v>
      </c>
      <c r="N293" s="231">
        <v>3324.6431071259403</v>
      </c>
      <c r="O293" s="231">
        <v>3459.9188696723636</v>
      </c>
      <c r="P293" s="231">
        <v>3595.3287657422084</v>
      </c>
      <c r="Q293" s="231">
        <v>3731.0388663315707</v>
      </c>
      <c r="R293" s="231">
        <v>3867.20957963814</v>
      </c>
      <c r="S293" s="231">
        <v>4003.9966500208971</v>
      </c>
      <c r="T293" s="231">
        <v>4141.5517579638909</v>
      </c>
      <c r="U293" s="231">
        <v>4280.0228909923626</v>
      </c>
      <c r="V293" s="231">
        <v>4419.5545871171917</v>
      </c>
      <c r="W293" s="231">
        <v>4560.2881115004602</v>
      </c>
      <c r="X293" s="231">
        <v>4702.1970778051482</v>
      </c>
      <c r="Y293" s="231">
        <v>4845.5945440018804</v>
      </c>
      <c r="Z293" s="231">
        <v>4990.6143439904972</v>
      </c>
      <c r="AA293" s="231">
        <v>5137.3874074710111</v>
      </c>
      <c r="AB293" s="231">
        <v>5286.0419492425417</v>
      </c>
      <c r="AC293" s="231">
        <v>5436.7036594769761</v>
      </c>
      <c r="AD293" s="231">
        <v>5589.4958960670501</v>
      </c>
      <c r="AE293" s="231">
        <v>5744.5398790163636</v>
      </c>
      <c r="AF293" s="231">
        <v>5901.954886223808</v>
      </c>
      <c r="AG293" s="231">
        <v>6061.8584497247048</v>
      </c>
      <c r="AH293" s="231">
        <v>6224.36655136014</v>
      </c>
      <c r="AI293" s="231">
        <v>6389.7406555947118</v>
      </c>
      <c r="AJ293" s="231">
        <v>6557.704224915039</v>
      </c>
      <c r="AK293" s="231">
        <v>6728.5880387616608</v>
      </c>
      <c r="AL293" s="231">
        <v>6902.5032009148517</v>
      </c>
      <c r="AM293" s="231">
        <v>7079.5602225034299</v>
      </c>
      <c r="AN293" s="231">
        <v>7259.8691935436364</v>
      </c>
      <c r="AO293" s="231">
        <v>7443.5399499371852</v>
      </c>
      <c r="AP293" s="231">
        <v>7630.6822356993653</v>
      </c>
      <c r="AQ293" s="231">
        <v>7821.4058602885952</v>
      </c>
      <c r="AR293" s="231">
        <v>8015.8208510020186</v>
      </c>
      <c r="AS293" s="231">
        <v>8214.0376004642549</v>
      </c>
    </row>
    <row r="294" spans="1:45">
      <c r="A294" s="231" t="s">
        <v>560</v>
      </c>
      <c r="B294" s="231" t="s">
        <v>531</v>
      </c>
      <c r="C294" s="231">
        <v>2100.8209243273668</v>
      </c>
      <c r="D294" s="231">
        <v>2054.3257296973288</v>
      </c>
      <c r="E294" s="231">
        <v>2171.8391100486006</v>
      </c>
      <c r="F294" s="231">
        <v>2327.7696961819393</v>
      </c>
      <c r="G294" s="231">
        <v>2425.9364510270361</v>
      </c>
      <c r="H294" s="231">
        <v>2522.6293617339156</v>
      </c>
      <c r="I294" s="231">
        <v>2618.3239145924363</v>
      </c>
      <c r="J294" s="231">
        <v>2713.3196173891683</v>
      </c>
      <c r="K294" s="231">
        <v>2807.8326480017745</v>
      </c>
      <c r="L294" s="231">
        <v>2902.0372391114247</v>
      </c>
      <c r="M294" s="231">
        <v>2996.0853452670212</v>
      </c>
      <c r="N294" s="231">
        <v>3090.1163748338236</v>
      </c>
      <c r="O294" s="231">
        <v>3184.2621144603931</v>
      </c>
      <c r="P294" s="231">
        <v>3278.6492352399696</v>
      </c>
      <c r="Q294" s="231">
        <v>3373.4005545101031</v>
      </c>
      <c r="R294" s="231">
        <v>3468.635653800513</v>
      </c>
      <c r="S294" s="231">
        <v>3564.4711689663245</v>
      </c>
      <c r="T294" s="231">
        <v>3661.0209216031853</v>
      </c>
      <c r="U294" s="231">
        <v>3758.3959824973235</v>
      </c>
      <c r="V294" s="231">
        <v>3856.7047151068432</v>
      </c>
      <c r="W294" s="231">
        <v>3956.0528233939544</v>
      </c>
      <c r="X294" s="231">
        <v>4056.4014863754464</v>
      </c>
      <c r="Y294" s="231">
        <v>4158.0061052065248</v>
      </c>
      <c r="Z294" s="231">
        <v>4260.9658071813619</v>
      </c>
      <c r="AA294" s="231">
        <v>4365.3772991381211</v>
      </c>
      <c r="AB294" s="231">
        <v>4471.3350286002842</v>
      </c>
      <c r="AC294" s="231">
        <v>4578.9313498033007</v>
      </c>
      <c r="AD294" s="231">
        <v>4688.256693337863</v>
      </c>
      <c r="AE294" s="231">
        <v>4799.3997379009861</v>
      </c>
      <c r="AF294" s="231">
        <v>4912.4475826383277</v>
      </c>
      <c r="AG294" s="231">
        <v>5027.4859186869062</v>
      </c>
      <c r="AH294" s="231">
        <v>5144.5991987095358</v>
      </c>
      <c r="AI294" s="231">
        <v>5263.9917719927707</v>
      </c>
      <c r="AJ294" s="231">
        <v>5385.4247314213153</v>
      </c>
      <c r="AK294" s="231">
        <v>5509.1603509931474</v>
      </c>
      <c r="AL294" s="231">
        <v>5635.2793852822988</v>
      </c>
      <c r="AM294" s="231">
        <v>5763.8621475381997</v>
      </c>
      <c r="AN294" s="231">
        <v>5894.9886503419848</v>
      </c>
      <c r="AO294" s="231">
        <v>6028.7387411932714</v>
      </c>
      <c r="AP294" s="231">
        <v>6165.192232996048</v>
      </c>
      <c r="AQ294" s="231">
        <v>6304.429029489218</v>
      </c>
      <c r="AR294" s="231">
        <v>6446.5292457318992</v>
      </c>
      <c r="AS294" s="231">
        <v>6591.5733237991526</v>
      </c>
    </row>
    <row r="295" spans="1:45">
      <c r="A295" s="231" t="s">
        <v>560</v>
      </c>
      <c r="B295" s="231" t="s">
        <v>532</v>
      </c>
      <c r="C295" s="231">
        <v>1270.9901009298744</v>
      </c>
      <c r="D295" s="231">
        <v>1564.0893447067126</v>
      </c>
      <c r="E295" s="231">
        <v>1818.8694743560081</v>
      </c>
      <c r="F295" s="231">
        <v>1735.5646599354975</v>
      </c>
      <c r="G295" s="231">
        <v>1845.2936129493478</v>
      </c>
      <c r="H295" s="231">
        <v>1953.2191994452824</v>
      </c>
      <c r="I295" s="231">
        <v>2059.859719112193</v>
      </c>
      <c r="J295" s="231">
        <v>2165.5581751183927</v>
      </c>
      <c r="K295" s="231">
        <v>2270.56589659563</v>
      </c>
      <c r="L295" s="231">
        <v>2375.0833572244514</v>
      </c>
      <c r="M295" s="231">
        <v>2479.2814248467894</v>
      </c>
      <c r="N295" s="231">
        <v>2583.3129390634322</v>
      </c>
      <c r="O295" s="231">
        <v>2687.3192213146235</v>
      </c>
      <c r="P295" s="231">
        <v>2791.4338130821548</v>
      </c>
      <c r="Q295" s="231">
        <v>2895.7846508543344</v>
      </c>
      <c r="R295" s="231">
        <v>3000.4953419826211</v>
      </c>
      <c r="S295" s="231">
        <v>3105.6859185487338</v>
      </c>
      <c r="T295" s="231">
        <v>3211.4732886291495</v>
      </c>
      <c r="U295" s="231">
        <v>3317.9715146581407</v>
      </c>
      <c r="V295" s="231">
        <v>3425.2919961905891</v>
      </c>
      <c r="W295" s="231">
        <v>3533.5436031015875</v>
      </c>
      <c r="X295" s="231">
        <v>3642.7053322931797</v>
      </c>
      <c r="Y295" s="231">
        <v>3753.0191908028814</v>
      </c>
      <c r="Z295" s="231">
        <v>3864.5882858331197</v>
      </c>
      <c r="AA295" s="231">
        <v>3977.5134777274357</v>
      </c>
      <c r="AB295" s="231">
        <v>4091.8935265413556</v>
      </c>
      <c r="AC295" s="231">
        <v>4207.8252395097334</v>
      </c>
      <c r="AD295" s="231">
        <v>4325.4036201853423</v>
      </c>
      <c r="AE295" s="231">
        <v>4444.7220191710612</v>
      </c>
      <c r="AF295" s="231">
        <v>4565.8722859113968</v>
      </c>
      <c r="AG295" s="231">
        <v>4688.9449207955222</v>
      </c>
      <c r="AH295" s="231">
        <v>4814.0292267645782</v>
      </c>
      <c r="AI295" s="231">
        <v>4941.3270132560247</v>
      </c>
      <c r="AJ295" s="231">
        <v>5070.6240395431441</v>
      </c>
      <c r="AK295" s="231">
        <v>5202.1757466204408</v>
      </c>
      <c r="AL295" s="231">
        <v>5336.0676763375686</v>
      </c>
      <c r="AM295" s="231">
        <v>5472.3849138756468</v>
      </c>
      <c r="AN295" s="231">
        <v>5611.2122203793451</v>
      </c>
      <c r="AO295" s="231">
        <v>5752.6341620302846</v>
      </c>
      <c r="AP295" s="231">
        <v>5896.7352353906781</v>
      </c>
      <c r="AQ295" s="231">
        <v>6043.5999889241075</v>
      </c>
      <c r="AR295" s="231">
        <v>6193.3131406685616</v>
      </c>
      <c r="AS295" s="231">
        <v>6345.9596920897193</v>
      </c>
    </row>
    <row r="296" spans="1:45">
      <c r="A296" s="231" t="s">
        <v>560</v>
      </c>
      <c r="B296" s="231" t="s">
        <v>533</v>
      </c>
      <c r="C296" s="231">
        <v>401.86109469465964</v>
      </c>
      <c r="D296" s="231">
        <v>527.1377846491115</v>
      </c>
      <c r="E296" s="231">
        <v>582.46144834961751</v>
      </c>
      <c r="F296" s="231">
        <v>599.87988201643157</v>
      </c>
      <c r="G296" s="231">
        <v>648.84979620541787</v>
      </c>
      <c r="H296" s="231">
        <v>696.98346546206426</v>
      </c>
      <c r="I296" s="231">
        <v>744.50953771381046</v>
      </c>
      <c r="J296" s="231">
        <v>791.58274568486763</v>
      </c>
      <c r="K296" s="231">
        <v>838.31720622701835</v>
      </c>
      <c r="L296" s="231">
        <v>884.8035400152836</v>
      </c>
      <c r="M296" s="231">
        <v>931.11820688622936</v>
      </c>
      <c r="N296" s="231">
        <v>977.32881370380051</v>
      </c>
      <c r="O296" s="231">
        <v>1023.4972224223091</v>
      </c>
      <c r="P296" s="231">
        <v>1069.6814072541242</v>
      </c>
      <c r="Q296" s="231">
        <v>1115.9365794553992</v>
      </c>
      <c r="R296" s="231">
        <v>1162.31587468314</v>
      </c>
      <c r="S296" s="231">
        <v>1208.8707760355826</v>
      </c>
      <c r="T296" s="231">
        <v>1255.6513768067719</v>
      </c>
      <c r="U296" s="231">
        <v>1302.7065465367027</v>
      </c>
      <c r="V296" s="231">
        <v>1350.0840396227279</v>
      </c>
      <c r="W296" s="231">
        <v>1397.8305708390403</v>
      </c>
      <c r="X296" s="231">
        <v>1445.9412810040153</v>
      </c>
      <c r="Y296" s="231">
        <v>1494.5154080900018</v>
      </c>
      <c r="Z296" s="231">
        <v>1543.5974153794602</v>
      </c>
      <c r="AA296" s="231">
        <v>1593.2308558997406</v>
      </c>
      <c r="AB296" s="231">
        <v>1643.4584310707753</v>
      </c>
      <c r="AC296" s="231">
        <v>1694.3220488328311</v>
      </c>
      <c r="AD296" s="231">
        <v>1745.8628820417634</v>
      </c>
      <c r="AE296" s="231">
        <v>1798.1214274221463</v>
      </c>
      <c r="AF296" s="231">
        <v>1851.1375650730165</v>
      </c>
      <c r="AG296" s="231">
        <v>1904.9506183559029</v>
      </c>
      <c r="AH296" s="231">
        <v>1959.5994139143479</v>
      </c>
      <c r="AI296" s="231">
        <v>2015.1686509029603</v>
      </c>
      <c r="AJ296" s="231">
        <v>2071.5733638527163</v>
      </c>
      <c r="AK296" s="231">
        <v>2128.9199456348365</v>
      </c>
      <c r="AL296" s="231">
        <v>2187.2456195024515</v>
      </c>
      <c r="AM296" s="231">
        <v>2246.5874122926434</v>
      </c>
      <c r="AN296" s="231">
        <v>2306.9822086595218</v>
      </c>
      <c r="AO296" s="231">
        <v>2368.4668041445757</v>
      </c>
      <c r="AP296" s="231">
        <v>2431.0779569798619</v>
      </c>
      <c r="AQ296" s="231">
        <v>2494.8524385537658</v>
      </c>
      <c r="AR296" s="231">
        <v>2559.8270824979372</v>
      </c>
      <c r="AS296" s="231">
        <v>2626.0388323794505</v>
      </c>
    </row>
    <row r="297" spans="1:45">
      <c r="A297" s="231" t="s">
        <v>560</v>
      </c>
      <c r="B297" s="231" t="s">
        <v>534</v>
      </c>
      <c r="C297" s="231">
        <v>198.03744870642026</v>
      </c>
      <c r="D297" s="231">
        <v>309.4267305351708</v>
      </c>
      <c r="E297" s="231">
        <v>251.60184540931749</v>
      </c>
      <c r="F297" s="231">
        <v>410.02481102096408</v>
      </c>
      <c r="G297" s="231">
        <v>412.55216122673278</v>
      </c>
      <c r="H297" s="231">
        <v>415.1045773669681</v>
      </c>
      <c r="I297" s="231">
        <v>417.69963103231999</v>
      </c>
      <c r="J297" s="231">
        <v>420.34171195421908</v>
      </c>
      <c r="K297" s="231">
        <v>423.03247024871706</v>
      </c>
      <c r="L297" s="231">
        <v>425.77408034195366</v>
      </c>
      <c r="M297" s="231">
        <v>428.5700438568187</v>
      </c>
      <c r="N297" s="231">
        <v>431.42515754051794</v>
      </c>
      <c r="O297" s="231">
        <v>434.34523368953677</v>
      </c>
      <c r="P297" s="231">
        <v>437.33678609250558</v>
      </c>
      <c r="Q297" s="231">
        <v>440.40675356665093</v>
      </c>
      <c r="R297" s="231">
        <v>443.56227942165515</v>
      </c>
      <c r="S297" s="231">
        <v>446.81054534635933</v>
      </c>
      <c r="T297" s="231">
        <v>450.15865179784248</v>
      </c>
      <c r="U297" s="231">
        <v>453.61353580990982</v>
      </c>
      <c r="V297" s="231">
        <v>457.1819178992904</v>
      </c>
      <c r="W297" s="231">
        <v>460.87027107733553</v>
      </c>
      <c r="X297" s="231">
        <v>464.66854812425481</v>
      </c>
      <c r="Y297" s="231">
        <v>468.600892648887</v>
      </c>
      <c r="Z297" s="231">
        <v>472.6729663993238</v>
      </c>
      <c r="AA297" s="231">
        <v>476.89018345783677</v>
      </c>
      <c r="AB297" s="231">
        <v>481.25772794687066</v>
      </c>
      <c r="AC297" s="231">
        <v>485.78057370499209</v>
      </c>
      <c r="AD297" s="231">
        <v>490.46350501457681</v>
      </c>
      <c r="AE297" s="231">
        <v>495.31113769134714</v>
      </c>
      <c r="AF297" s="231">
        <v>500.32794002864381</v>
      </c>
      <c r="AG297" s="231">
        <v>505.51825323370377</v>
      </c>
      <c r="AH297" s="231">
        <v>510.88631110560698</v>
      </c>
      <c r="AI297" s="231">
        <v>516.44812696970018</v>
      </c>
      <c r="AJ297" s="231">
        <v>522.1762118429258</v>
      </c>
      <c r="AK297" s="231">
        <v>528.09256208708916</v>
      </c>
      <c r="AL297" s="231">
        <v>534.20116574224767</v>
      </c>
      <c r="AM297" s="231">
        <v>540.50598468191663</v>
      </c>
      <c r="AN297" s="231">
        <v>547.0109681715669</v>
      </c>
      <c r="AO297" s="231">
        <v>553.72006544453529</v>
      </c>
      <c r="AP297" s="231">
        <v>560.63723734969687</v>
      </c>
      <c r="AQ297" s="231">
        <v>567.76646713057494</v>
      </c>
      <c r="AR297" s="231">
        <v>575.11177039823269</v>
      </c>
      <c r="AS297" s="231">
        <v>582.6772043606486</v>
      </c>
    </row>
    <row r="298" spans="1:45">
      <c r="A298" s="231" t="s">
        <v>560</v>
      </c>
      <c r="B298" s="231" t="s">
        <v>535</v>
      </c>
      <c r="C298" s="231">
        <v>36.389655586518444</v>
      </c>
      <c r="D298" s="231">
        <v>42.325122285491965</v>
      </c>
      <c r="E298" s="231">
        <v>50.598632837569944</v>
      </c>
      <c r="F298" s="231">
        <v>44.002367338003836</v>
      </c>
      <c r="G298" s="231">
        <v>44.184105074630196</v>
      </c>
      <c r="H298" s="231">
        <v>44.370258262113438</v>
      </c>
      <c r="I298" s="231">
        <v>44.562311474576191</v>
      </c>
      <c r="J298" s="231">
        <v>44.760442641791485</v>
      </c>
      <c r="K298" s="231">
        <v>44.964608049261514</v>
      </c>
      <c r="L298" s="231">
        <v>45.174868209907082</v>
      </c>
      <c r="M298" s="231">
        <v>45.391457895976046</v>
      </c>
      <c r="N298" s="231">
        <v>45.614772112514999</v>
      </c>
      <c r="O298" s="231">
        <v>45.845329142281457</v>
      </c>
      <c r="P298" s="231">
        <v>46.083732263045981</v>
      </c>
      <c r="Q298" s="231">
        <v>46.330637055692684</v>
      </c>
      <c r="R298" s="231">
        <v>46.586725740635472</v>
      </c>
      <c r="S298" s="231">
        <v>46.852688034546702</v>
      </c>
      <c r="T298" s="231">
        <v>47.129207448865124</v>
      </c>
      <c r="U298" s="231">
        <v>47.416951903384657</v>
      </c>
      <c r="V298" s="231">
        <v>47.716567660189831</v>
      </c>
      <c r="W298" s="231">
        <v>48.028675759210564</v>
      </c>
      <c r="X298" s="231">
        <v>48.352178518601825</v>
      </c>
      <c r="Y298" s="231">
        <v>48.689540603631812</v>
      </c>
      <c r="Z298" s="231">
        <v>49.041298096749017</v>
      </c>
      <c r="AA298" s="231">
        <v>49.407961584848692</v>
      </c>
      <c r="AB298" s="231">
        <v>49.790017994692285</v>
      </c>
      <c r="AC298" s="231">
        <v>50.187932646460915</v>
      </c>
      <c r="AD298" s="231">
        <v>50.602151422690795</v>
      </c>
      <c r="AE298" s="231">
        <v>51.033102975983269</v>
      </c>
      <c r="AF298" s="231">
        <v>51.481200919615262</v>
      </c>
      <c r="AG298" s="231">
        <v>51.946845961406211</v>
      </c>
      <c r="AH298" s="231">
        <v>52.43042795375338</v>
      </c>
      <c r="AI298" s="231">
        <v>52.933544275746861</v>
      </c>
      <c r="AJ298" s="231">
        <v>53.453333362196425</v>
      </c>
      <c r="AK298" s="231">
        <v>53.992009091116273</v>
      </c>
      <c r="AL298" s="231">
        <v>54.549937399592253</v>
      </c>
      <c r="AM298" s="231">
        <v>55.127481729189</v>
      </c>
      <c r="AN298" s="231">
        <v>55.72500441300943</v>
      </c>
      <c r="AO298" s="231">
        <v>56.342867956760408</v>
      </c>
      <c r="AP298" s="231">
        <v>56.981436220024811</v>
      </c>
      <c r="AQ298" s="231">
        <v>57.64107550445739</v>
      </c>
      <c r="AR298" s="231">
        <v>58.322155555848283</v>
      </c>
      <c r="AS298" s="231">
        <v>59.025050487007171</v>
      </c>
    </row>
    <row r="299" spans="1:45">
      <c r="A299" s="231" t="s">
        <v>560</v>
      </c>
      <c r="B299" s="231" t="s">
        <v>536</v>
      </c>
      <c r="C299" s="231">
        <v>1446.3872430447884</v>
      </c>
      <c r="D299" s="231">
        <v>1442.8700456362819</v>
      </c>
      <c r="E299" s="231">
        <v>1367.7178749212555</v>
      </c>
      <c r="F299" s="231">
        <v>1511.2583023917134</v>
      </c>
      <c r="G299" s="231">
        <v>1547.9622887820199</v>
      </c>
      <c r="H299" s="231">
        <v>1584.2305669526193</v>
      </c>
      <c r="I299" s="231">
        <v>1620.2506760588092</v>
      </c>
      <c r="J299" s="231">
        <v>1656.1285201569201</v>
      </c>
      <c r="K299" s="231">
        <v>1691.937758842015</v>
      </c>
      <c r="L299" s="231">
        <v>1727.73930546304</v>
      </c>
      <c r="M299" s="231">
        <v>1763.5892234161975</v>
      </c>
      <c r="N299" s="231">
        <v>1799.5418474617222</v>
      </c>
      <c r="O299" s="231">
        <v>1835.6508810355483</v>
      </c>
      <c r="P299" s="231">
        <v>1871.9696402241484</v>
      </c>
      <c r="Q299" s="231">
        <v>1908.5509599516602</v>
      </c>
      <c r="R299" s="231">
        <v>1945.4469921668126</v>
      </c>
      <c r="S299" s="231">
        <v>1982.7089965441751</v>
      </c>
      <c r="T299" s="231">
        <v>2020.3871644543096</v>
      </c>
      <c r="U299" s="231">
        <v>2058.5304892289805</v>
      </c>
      <c r="V299" s="231">
        <v>2097.1866831704733</v>
      </c>
      <c r="W299" s="231">
        <v>2136.4021364512082</v>
      </c>
      <c r="X299" s="231">
        <v>2176.1457704247687</v>
      </c>
      <c r="Y299" s="231">
        <v>2216.5452401496736</v>
      </c>
      <c r="Z299" s="231">
        <v>2257.6433016149031</v>
      </c>
      <c r="AA299" s="231">
        <v>2299.4814664950204</v>
      </c>
      <c r="AB299" s="231">
        <v>2342.1000872192844</v>
      </c>
      <c r="AC299" s="231">
        <v>2385.5384472436408</v>
      </c>
      <c r="AD299" s="231">
        <v>2429.8348544298447</v>
      </c>
      <c r="AE299" s="231">
        <v>2475.0267357756925</v>
      </c>
      <c r="AF299" s="231">
        <v>2521.1507320726514</v>
      </c>
      <c r="AG299" s="231">
        <v>2568.2427913721049</v>
      </c>
      <c r="AH299" s="231">
        <v>2616.3382604072358</v>
      </c>
      <c r="AI299" s="231">
        <v>2665.5332283313905</v>
      </c>
      <c r="AJ299" s="231">
        <v>2715.6993053440615</v>
      </c>
      <c r="AK299" s="231">
        <v>2766.9624613280594</v>
      </c>
      <c r="AL299" s="231">
        <v>2819.3563847109494</v>
      </c>
      <c r="AM299" s="231">
        <v>2872.9145718090881</v>
      </c>
      <c r="AN299" s="231">
        <v>2927.6703976103154</v>
      </c>
      <c r="AO299" s="231">
        <v>2983.6571831012952</v>
      </c>
      <c r="AP299" s="231">
        <v>3040.9082592286527</v>
      </c>
      <c r="AQ299" s="231">
        <v>3099.4570276182767</v>
      </c>
      <c r="AR299" s="231">
        <v>3159.3370182027033</v>
      </c>
      <c r="AS299" s="231">
        <v>3220.58194392212</v>
      </c>
    </row>
    <row r="300" spans="1:45">
      <c r="A300" s="231" t="s">
        <v>560</v>
      </c>
      <c r="B300" s="231" t="s">
        <v>537</v>
      </c>
      <c r="C300" s="231">
        <v>178.4798119425264</v>
      </c>
      <c r="D300" s="231">
        <v>186.95776542920123</v>
      </c>
      <c r="E300" s="231">
        <v>200.31097011408693</v>
      </c>
      <c r="F300" s="231">
        <v>198.56719900750127</v>
      </c>
      <c r="G300" s="231">
        <v>208.06098109477307</v>
      </c>
      <c r="H300" s="231">
        <v>217.40744749596274</v>
      </c>
      <c r="I300" s="231">
        <v>226.65217859982192</v>
      </c>
      <c r="J300" s="231">
        <v>235.82439193542351</v>
      </c>
      <c r="K300" s="231">
        <v>244.9452912035222</v>
      </c>
      <c r="L300" s="231">
        <v>254.03190188053418</v>
      </c>
      <c r="M300" s="231">
        <v>263.09895074345928</v>
      </c>
      <c r="N300" s="231">
        <v>272.15982849005701</v>
      </c>
      <c r="O300" s="231">
        <v>281.22709680826819</v>
      </c>
      <c r="P300" s="231">
        <v>290.31275946260172</v>
      </c>
      <c r="Q300" s="231">
        <v>299.42840775619106</v>
      </c>
      <c r="R300" s="231">
        <v>308.58529822634733</v>
      </c>
      <c r="S300" s="231">
        <v>317.79439386907148</v>
      </c>
      <c r="T300" s="231">
        <v>327.06638617691181</v>
      </c>
      <c r="U300" s="231">
        <v>336.41170763299448</v>
      </c>
      <c r="V300" s="231">
        <v>345.84054002799968</v>
      </c>
      <c r="W300" s="231">
        <v>355.36282152977293</v>
      </c>
      <c r="X300" s="231">
        <v>364.97548396386077</v>
      </c>
      <c r="Y300" s="231">
        <v>374.70189490193064</v>
      </c>
      <c r="Z300" s="231">
        <v>384.55140516583884</v>
      </c>
      <c r="AA300" s="231">
        <v>394.53314555128253</v>
      </c>
      <c r="AB300" s="231">
        <v>404.65604138362443</v>
      </c>
      <c r="AC300" s="231">
        <v>414.92882740631126</v>
      </c>
      <c r="AD300" s="231">
        <v>425.36006294638895</v>
      </c>
      <c r="AE300" s="231">
        <v>435.95814726048508</v>
      </c>
      <c r="AF300" s="231">
        <v>446.73133495015577</v>
      </c>
      <c r="AG300" s="231">
        <v>457.68775133691094</v>
      </c>
      <c r="AH300" s="231">
        <v>468.8354076965631</v>
      </c>
      <c r="AI300" s="231">
        <v>480.19325129376654</v>
      </c>
      <c r="AJ300" s="231">
        <v>491.73979564768655</v>
      </c>
      <c r="AK300" s="231">
        <v>503.49924928764051</v>
      </c>
      <c r="AL300" s="231">
        <v>515.47927726298724</v>
      </c>
      <c r="AM300" s="231">
        <v>527.68750306510606</v>
      </c>
      <c r="AN300" s="231">
        <v>540.13152147665824</v>
      </c>
      <c r="AO300" s="231">
        <v>552.81891099523853</v>
      </c>
      <c r="AP300" s="231">
        <v>565.75724582412363</v>
      </c>
      <c r="AQ300" s="231">
        <v>578.95410743014088</v>
      </c>
      <c r="AR300" s="231">
        <v>592.41709567477437</v>
      </c>
      <c r="AS300" s="231">
        <v>606.15383952907507</v>
      </c>
    </row>
    <row r="301" spans="1:45">
      <c r="A301" s="231" t="s">
        <v>560</v>
      </c>
      <c r="B301" s="231" t="s">
        <v>538</v>
      </c>
      <c r="C301" s="231">
        <v>111.92298721164839</v>
      </c>
      <c r="D301" s="231">
        <v>115.88080054212382</v>
      </c>
      <c r="E301" s="231">
        <v>120.47841615014342</v>
      </c>
      <c r="F301" s="231">
        <v>115.8311320708749</v>
      </c>
      <c r="G301" s="231">
        <v>116.35451539502925</v>
      </c>
      <c r="H301" s="231">
        <v>116.88865460481777</v>
      </c>
      <c r="I301" s="231">
        <v>117.43765929839178</v>
      </c>
      <c r="J301" s="231">
        <v>118.00214520736969</v>
      </c>
      <c r="K301" s="231">
        <v>118.58210823933007</v>
      </c>
      <c r="L301" s="231">
        <v>119.17779456196217</v>
      </c>
      <c r="M301" s="231">
        <v>119.78989306191072</v>
      </c>
      <c r="N301" s="231">
        <v>120.41950374175524</v>
      </c>
      <c r="O301" s="231">
        <v>121.06804393438871</v>
      </c>
      <c r="P301" s="231">
        <v>121.73714982992892</v>
      </c>
      <c r="Q301" s="231">
        <v>122.42859193746155</v>
      </c>
      <c r="R301" s="231">
        <v>123.14420853211185</v>
      </c>
      <c r="S301" s="231">
        <v>123.88585592436935</v>
      </c>
      <c r="T301" s="231">
        <v>124.65537282741658</v>
      </c>
      <c r="U301" s="231">
        <v>125.45455593294147</v>
      </c>
      <c r="V301" s="231">
        <v>126.28514412800877</v>
      </c>
      <c r="W301" s="231">
        <v>127.14880923214878</v>
      </c>
      <c r="X301" s="231">
        <v>128.04267150178003</v>
      </c>
      <c r="Y301" s="231">
        <v>128.97328238465587</v>
      </c>
      <c r="Z301" s="231">
        <v>129.94208900187533</v>
      </c>
      <c r="AA301" s="231">
        <v>130.95047081607569</v>
      </c>
      <c r="AB301" s="231">
        <v>131.99974449549532</v>
      </c>
      <c r="AC301" s="231">
        <v>133.09116934886558</v>
      </c>
      <c r="AD301" s="231">
        <v>134.22595306277006</v>
      </c>
      <c r="AE301" s="231">
        <v>135.40525754110504</v>
      </c>
      <c r="AF301" s="231">
        <v>136.63020470027985</v>
      </c>
      <c r="AG301" s="231">
        <v>137.90188211617419</v>
      </c>
      <c r="AH301" s="231">
        <v>139.22134845164459</v>
      </c>
      <c r="AI301" s="231">
        <v>140.59286949724009</v>
      </c>
      <c r="AJ301" s="231">
        <v>142.00886805521648</v>
      </c>
      <c r="AK301" s="231">
        <v>143.47524563481193</v>
      </c>
      <c r="AL301" s="231">
        <v>144.99299670879665</v>
      </c>
      <c r="AM301" s="231">
        <v>146.56310902366013</v>
      </c>
      <c r="AN301" s="231">
        <v>148.18656728505636</v>
      </c>
      <c r="AO301" s="231">
        <v>149.86435656450911</v>
      </c>
      <c r="AP301" s="231">
        <v>151.59746544351228</v>
      </c>
      <c r="AQ301" s="231">
        <v>153.38688891254853</v>
      </c>
      <c r="AR301" s="231">
        <v>155.2336310431813</v>
      </c>
      <c r="AS301" s="231">
        <v>157.1387074514067</v>
      </c>
    </row>
    <row r="302" spans="1:45">
      <c r="A302" s="231" t="s">
        <v>562</v>
      </c>
      <c r="B302" s="231" t="s">
        <v>514</v>
      </c>
      <c r="C302" s="231">
        <v>309.65173163008882</v>
      </c>
      <c r="D302" s="231">
        <v>327.09034817560064</v>
      </c>
      <c r="E302" s="231">
        <v>322.7838473395409</v>
      </c>
      <c r="F302" s="231">
        <v>343.33524156773433</v>
      </c>
      <c r="G302" s="231">
        <v>348.35745367965126</v>
      </c>
      <c r="H302" s="231">
        <v>353.18749861171767</v>
      </c>
      <c r="I302" s="231">
        <v>357.85221236752778</v>
      </c>
      <c r="J302" s="231">
        <v>362.37656913926384</v>
      </c>
      <c r="K302" s="231">
        <v>366.78410195202457</v>
      </c>
      <c r="L302" s="231">
        <v>371.09709833828475</v>
      </c>
      <c r="M302" s="231">
        <v>375.33667760466824</v>
      </c>
      <c r="N302" s="231">
        <v>379.52281458498771</v>
      </c>
      <c r="O302" s="231">
        <v>383.67434582244698</v>
      </c>
      <c r="P302" s="231">
        <v>387.80897644412482</v>
      </c>
      <c r="Q302" s="231">
        <v>391.94329582799492</v>
      </c>
      <c r="R302" s="231">
        <v>396.09280458857819</v>
      </c>
      <c r="S302" s="231">
        <v>400.27195252712806</v>
      </c>
      <c r="T302" s="231">
        <v>404.49418585223981</v>
      </c>
      <c r="U302" s="231">
        <v>408.7720014940171</v>
      </c>
      <c r="V302" s="231">
        <v>413.1170063097353</v>
      </c>
      <c r="W302" s="231">
        <v>417.53997918034338</v>
      </c>
      <c r="X302" s="231">
        <v>422.05093429442985</v>
      </c>
      <c r="Y302" s="231">
        <v>426.6591842363012</v>
      </c>
      <c r="Z302" s="231">
        <v>431.37340180020487</v>
      </c>
      <c r="AA302" s="231">
        <v>436.20167972491515</v>
      </c>
      <c r="AB302" s="231">
        <v>441.15158777539494</v>
      </c>
      <c r="AC302" s="231">
        <v>446.23022679060483</v>
      </c>
      <c r="AD302" s="231">
        <v>451.44427947157266</v>
      </c>
      <c r="AE302" s="231">
        <v>456.80005780589443</v>
      </c>
      <c r="AF302" s="231">
        <v>462.30354711860707</v>
      </c>
      <c r="AG302" s="231">
        <v>467.96044680960154</v>
      </c>
      <c r="AH302" s="231">
        <v>473.77620788868506</v>
      </c>
      <c r="AI302" s="231">
        <v>479.75606745480377</v>
      </c>
      <c r="AJ302" s="231">
        <v>485.90508028900825</v>
      </c>
      <c r="AK302" s="231">
        <v>492.22814774434465</v>
      </c>
      <c r="AL302" s="231">
        <v>498.73004412191921</v>
      </c>
      <c r="AM302" s="231">
        <v>505.41544072315003</v>
      </c>
      <c r="AN302" s="231">
        <v>512.28892776473288</v>
      </c>
      <c r="AO302" s="231">
        <v>519.35503433659335</v>
      </c>
      <c r="AP302" s="231">
        <v>526.61824657483487</v>
      </c>
      <c r="AQ302" s="231">
        <v>534.08302421209021</v>
      </c>
      <c r="AR302" s="231">
        <v>541.75381565755094</v>
      </c>
      <c r="AS302" s="231">
        <v>549.63507174829556</v>
      </c>
    </row>
    <row r="303" spans="1:45">
      <c r="A303" s="231" t="s">
        <v>562</v>
      </c>
      <c r="B303" s="231" t="s">
        <v>515</v>
      </c>
      <c r="C303" s="231">
        <v>0</v>
      </c>
      <c r="D303" s="231">
        <v>0</v>
      </c>
      <c r="E303" s="231">
        <v>0.77227066530071975</v>
      </c>
      <c r="F303" s="231">
        <v>0.38573865783238248</v>
      </c>
      <c r="G303" s="231">
        <v>0.4506552021372105</v>
      </c>
      <c r="H303" s="231">
        <v>0.51543483530931455</v>
      </c>
      <c r="I303" s="231">
        <v>0.58000861340562404</v>
      </c>
      <c r="J303" s="231">
        <v>0.64433925459654318</v>
      </c>
      <c r="K303" s="231">
        <v>0.70841308131423497</v>
      </c>
      <c r="L303" s="231">
        <v>0.77223450837782459</v>
      </c>
      <c r="M303" s="231">
        <v>0.835822043602371</v>
      </c>
      <c r="N303" s="231">
        <v>0.89920524756796094</v>
      </c>
      <c r="O303" s="231">
        <v>0.9624223435696424</v>
      </c>
      <c r="P303" s="231">
        <v>1.0255182966186926</v>
      </c>
      <c r="Q303" s="231">
        <v>1.0885432491461167</v>
      </c>
      <c r="R303" s="231">
        <v>1.1515512391927525</v>
      </c>
      <c r="S303" s="231">
        <v>1.2145991487828744</v>
      </c>
      <c r="T303" s="231">
        <v>1.2777458433433055</v>
      </c>
      <c r="U303" s="231">
        <v>1.3410514713935946</v>
      </c>
      <c r="V303" s="231">
        <v>1.404576899398625</v>
      </c>
      <c r="W303" s="231">
        <v>1.4683832607827028</v>
      </c>
      <c r="X303" s="231">
        <v>1.5325316012718071</v>
      </c>
      <c r="Y303" s="231">
        <v>1.5970826052938507</v>
      </c>
      <c r="Z303" s="231">
        <v>1.6620963903201338</v>
      </c>
      <c r="AA303" s="231">
        <v>1.7276323578755388</v>
      </c>
      <c r="AB303" s="231">
        <v>1.7937490915467362</v>
      </c>
      <c r="AC303" s="231">
        <v>1.8605042937150682</v>
      </c>
      <c r="AD303" s="231">
        <v>1.9279547539620494</v>
      </c>
      <c r="AE303" s="231">
        <v>1.9961563431595193</v>
      </c>
      <c r="AF303" s="231">
        <v>2.0651640281841672</v>
      </c>
      <c r="AG303" s="231">
        <v>2.1350319029975648</v>
      </c>
      <c r="AH303" s="231">
        <v>2.2058132325261917</v>
      </c>
      <c r="AI303" s="231">
        <v>2.2775605063719091</v>
      </c>
      <c r="AJ303" s="231">
        <v>2.3503254998920875</v>
      </c>
      <c r="AK303" s="231">
        <v>2.4241593406231945</v>
      </c>
      <c r="AL303" s="231">
        <v>2.4991125783919106</v>
      </c>
      <c r="AM303" s="231">
        <v>2.5752352577676318</v>
      </c>
      <c r="AN303" s="231">
        <v>2.6525769917748772</v>
      </c>
      <c r="AO303" s="231">
        <v>2.7311870360036452</v>
      </c>
      <c r="AP303" s="231">
        <v>2.8111143624401471</v>
      </c>
      <c r="AQ303" s="231">
        <v>2.8924077324942568</v>
      </c>
      <c r="AR303" s="231">
        <v>2.9751157688260967</v>
      </c>
      <c r="AS303" s="231">
        <v>3.0592870256798137</v>
      </c>
    </row>
    <row r="304" spans="1:45">
      <c r="A304" s="231" t="s">
        <v>562</v>
      </c>
      <c r="B304" s="231" t="s">
        <v>516</v>
      </c>
      <c r="C304" s="231">
        <v>115.03299899619505</v>
      </c>
      <c r="D304" s="231">
        <v>103.49351053488353</v>
      </c>
      <c r="E304" s="231">
        <v>108.8029092825835</v>
      </c>
      <c r="F304" s="231">
        <v>108.69113662002664</v>
      </c>
      <c r="G304" s="231">
        <v>108.88512623975474</v>
      </c>
      <c r="H304" s="231">
        <v>108.94121295081005</v>
      </c>
      <c r="I304" s="231">
        <v>108.92350892151073</v>
      </c>
      <c r="J304" s="231">
        <v>108.86728543623506</v>
      </c>
      <c r="K304" s="231">
        <v>108.79295147003994</v>
      </c>
      <c r="L304" s="231">
        <v>108.7128266250037</v>
      </c>
      <c r="M304" s="231">
        <v>108.63460964304173</v>
      </c>
      <c r="N304" s="231">
        <v>108.5632417775377</v>
      </c>
      <c r="O304" s="231">
        <v>108.50195117038842</v>
      </c>
      <c r="P304" s="231">
        <v>108.45286117787549</v>
      </c>
      <c r="Q304" s="231">
        <v>108.41735766422883</v>
      </c>
      <c r="R304" s="231">
        <v>108.39631849807522</v>
      </c>
      <c r="S304" s="231">
        <v>108.39026179374616</v>
      </c>
      <c r="T304" s="231">
        <v>108.39944482010527</v>
      </c>
      <c r="U304" s="231">
        <v>108.42393210220767</v>
      </c>
      <c r="V304" s="231">
        <v>108.46364374235432</v>
      </c>
      <c r="W304" s="231">
        <v>108.51839068239711</v>
      </c>
      <c r="X304" s="231">
        <v>108.58790110046688</v>
      </c>
      <c r="Y304" s="231">
        <v>108.67184061797514</v>
      </c>
      <c r="Z304" s="231">
        <v>108.76982806403223</v>
      </c>
      <c r="AA304" s="231">
        <v>108.881447965004</v>
      </c>
      <c r="AB304" s="231">
        <v>109.00626055862801</v>
      </c>
      <c r="AC304" s="231">
        <v>109.1438098936376</v>
      </c>
      <c r="AD304" s="231">
        <v>109.29363041843111</v>
      </c>
      <c r="AE304" s="231">
        <v>109.45525235637251</v>
      </c>
      <c r="AF304" s="231">
        <v>109.62820609252041</v>
      </c>
      <c r="AG304" s="231">
        <v>109.81202574548482</v>
      </c>
      <c r="AH304" s="231">
        <v>110.00625206143748</v>
      </c>
      <c r="AI304" s="231">
        <v>110.21043474038871</v>
      </c>
      <c r="AJ304" s="231">
        <v>110.42413428462299</v>
      </c>
      <c r="AK304" s="231">
        <v>110.64692344367633</v>
      </c>
      <c r="AL304" s="231">
        <v>110.87838831809202</v>
      </c>
      <c r="AM304" s="231">
        <v>111.1181291744691</v>
      </c>
      <c r="AN304" s="231">
        <v>111.36576101645147</v>
      </c>
      <c r="AO304" s="231">
        <v>111.62091394979352</v>
      </c>
      <c r="AP304" s="231">
        <v>111.8832333742251</v>
      </c>
      <c r="AQ304" s="231">
        <v>112.15238003024673</v>
      </c>
      <c r="AR304" s="231">
        <v>112.42802992511075</v>
      </c>
      <c r="AS304" s="231">
        <v>112.70987415889645</v>
      </c>
    </row>
    <row r="305" spans="1:45">
      <c r="A305" s="231" t="s">
        <v>562</v>
      </c>
      <c r="B305" s="231" t="s">
        <v>517</v>
      </c>
      <c r="C305" s="231">
        <v>63.772592175380339</v>
      </c>
      <c r="D305" s="231">
        <v>106.17360377427559</v>
      </c>
      <c r="E305" s="231">
        <v>117.97812240654081</v>
      </c>
      <c r="F305" s="231">
        <v>106.65147419456085</v>
      </c>
      <c r="G305" s="231">
        <v>112.52603377629671</v>
      </c>
      <c r="H305" s="231">
        <v>118.34664932680249</v>
      </c>
      <c r="I305" s="231">
        <v>124.11444404975911</v>
      </c>
      <c r="J305" s="231">
        <v>129.83241971299466</v>
      </c>
      <c r="K305" s="231">
        <v>135.50496639322833</v>
      </c>
      <c r="L305" s="231">
        <v>141.13750605407932</v>
      </c>
      <c r="M305" s="231">
        <v>146.73621911787899</v>
      </c>
      <c r="N305" s="231">
        <v>152.30782860672383</v>
      </c>
      <c r="O305" s="231">
        <v>157.85942758829538</v>
      </c>
      <c r="P305" s="231">
        <v>163.39834092182295</v>
      </c>
      <c r="Q305" s="231">
        <v>168.93201498019215</v>
      </c>
      <c r="R305" s="231">
        <v>174.46793052429149</v>
      </c>
      <c r="S305" s="231">
        <v>180.01353484139432</v>
      </c>
      <c r="T305" s="231">
        <v>185.57618991116158</v>
      </c>
      <c r="U305" s="231">
        <v>191.16313386093597</v>
      </c>
      <c r="V305" s="231">
        <v>196.78145337882918</v>
      </c>
      <c r="W305" s="231">
        <v>202.43806509808948</v>
      </c>
      <c r="X305" s="231">
        <v>208.13970426480037</v>
      </c>
      <c r="Y305" s="231">
        <v>213.89291926089919</v>
      </c>
      <c r="Z305" s="231">
        <v>219.70407078102349</v>
      </c>
      <c r="AA305" s="231">
        <v>225.57933465827904</v>
      </c>
      <c r="AB305" s="231">
        <v>231.52470750378828</v>
      </c>
      <c r="AC305" s="231">
        <v>237.54601447068376</v>
      </c>
      <c r="AD305" s="231">
        <v>243.64891857744834</v>
      </c>
      <c r="AE305" s="231">
        <v>249.83893113112748</v>
      </c>
      <c r="AF305" s="231">
        <v>256.12142287960359</v>
      </c>
      <c r="AG305" s="231">
        <v>262.50163559685984</v>
      </c>
      <c r="AH305" s="231">
        <v>268.98469386705438</v>
      </c>
      <c r="AI305" s="231">
        <v>275.57561688476142</v>
      </c>
      <c r="AJ305" s="231">
        <v>282.2793301311504</v>
      </c>
      <c r="AK305" s="231">
        <v>289.10067682047787</v>
      </c>
      <c r="AL305" s="231">
        <v>296.04442903968851</v>
      </c>
      <c r="AM305" s="231">
        <v>303.11529852663307</v>
      </c>
      <c r="AN305" s="231">
        <v>310.31794705085463</v>
      </c>
      <c r="AO305" s="231">
        <v>317.65699637547556</v>
      </c>
      <c r="AP305" s="231">
        <v>325.13703779022711</v>
      </c>
      <c r="AQ305" s="231">
        <v>332.76264121465562</v>
      </c>
      <c r="AR305" s="231">
        <v>340.53836387745287</v>
      </c>
      <c r="AS305" s="231">
        <v>348.46875858302701</v>
      </c>
    </row>
    <row r="306" spans="1:45">
      <c r="A306" s="231" t="s">
        <v>562</v>
      </c>
      <c r="B306" s="231" t="s">
        <v>518</v>
      </c>
      <c r="C306" s="231">
        <v>1041.9222015028568</v>
      </c>
      <c r="D306" s="231">
        <v>1104.6769988192416</v>
      </c>
      <c r="E306" s="231">
        <v>1121.5618542296918</v>
      </c>
      <c r="F306" s="231">
        <v>1148.062288313648</v>
      </c>
      <c r="G306" s="231">
        <v>1176.0610238699846</v>
      </c>
      <c r="H306" s="231">
        <v>1203.4321130117414</v>
      </c>
      <c r="I306" s="231">
        <v>1230.2465585266896</v>
      </c>
      <c r="J306" s="231">
        <v>1256.5755184292707</v>
      </c>
      <c r="K306" s="231">
        <v>1282.4900999327087</v>
      </c>
      <c r="L306" s="231">
        <v>1308.0609302288447</v>
      </c>
      <c r="M306" s="231">
        <v>1333.3576423993698</v>
      </c>
      <c r="N306" s="231">
        <v>1358.4483750707427</v>
      </c>
      <c r="O306" s="231">
        <v>1383.3993399571882</v>
      </c>
      <c r="P306" s="231">
        <v>1408.2744802413483</v>
      </c>
      <c r="Q306" s="231">
        <v>1433.1352239194932</v>
      </c>
      <c r="R306" s="231">
        <v>1458.0403259921848</v>
      </c>
      <c r="S306" s="231">
        <v>1483.0457885038356</v>
      </c>
      <c r="T306" s="231">
        <v>1508.2048457278029</v>
      </c>
      <c r="U306" s="231">
        <v>1533.5680018622268</v>
      </c>
      <c r="V306" s="231">
        <v>1559.1831095947084</v>
      </c>
      <c r="W306" s="231">
        <v>1585.0954793007372</v>
      </c>
      <c r="X306" s="231">
        <v>1611.3480101704465</v>
      </c>
      <c r="Y306" s="231">
        <v>1637.9813360452035</v>
      </c>
      <c r="Z306" s="231">
        <v>1665.0339801088969</v>
      </c>
      <c r="AA306" s="231">
        <v>1692.5425137795078</v>
      </c>
      <c r="AB306" s="231">
        <v>1720.5417161777591</v>
      </c>
      <c r="AC306" s="231">
        <v>1749.0647314157968</v>
      </c>
      <c r="AD306" s="231">
        <v>1778.1432216656067</v>
      </c>
      <c r="AE306" s="231">
        <v>1807.8075145499447</v>
      </c>
      <c r="AF306" s="231">
        <v>1838.0867438677203</v>
      </c>
      <c r="AG306" s="231">
        <v>1869.0089830370903</v>
      </c>
      <c r="AH306" s="231">
        <v>1900.6013709303425</v>
      </c>
      <c r="AI306" s="231">
        <v>1932.8902299977412</v>
      </c>
      <c r="AJ306" s="231">
        <v>1965.9011767464388</v>
      </c>
      <c r="AK306" s="231">
        <v>1999.6592247648402</v>
      </c>
      <c r="AL306" s="231">
        <v>2034.1888805722033</v>
      </c>
      <c r="AM306" s="231">
        <v>2069.5142326338123</v>
      </c>
      <c r="AN306" s="231">
        <v>2105.6590339215736</v>
      </c>
      <c r="AO306" s="231">
        <v>2142.646778421511</v>
      </c>
      <c r="AP306" s="231">
        <v>2180.5007719986584</v>
      </c>
      <c r="AQ306" s="231">
        <v>2219.2441980290423</v>
      </c>
      <c r="AR306" s="231">
        <v>2258.9001782004489</v>
      </c>
      <c r="AS306" s="231">
        <v>2299.4918288701051</v>
      </c>
    </row>
    <row r="307" spans="1:45">
      <c r="A307" s="231" t="s">
        <v>562</v>
      </c>
      <c r="B307" s="231" t="s">
        <v>519</v>
      </c>
      <c r="C307" s="231">
        <v>217.3917097579014</v>
      </c>
      <c r="D307" s="231">
        <v>229.75283877100694</v>
      </c>
      <c r="E307" s="231">
        <v>246.10224634192701</v>
      </c>
      <c r="F307" s="231">
        <v>242.29809810280526</v>
      </c>
      <c r="G307" s="231">
        <v>248.21257641899493</v>
      </c>
      <c r="H307" s="231">
        <v>253.99459734184339</v>
      </c>
      <c r="I307" s="231">
        <v>259.65913702769865</v>
      </c>
      <c r="J307" s="231">
        <v>265.22120744348189</v>
      </c>
      <c r="K307" s="231">
        <v>270.69581211376277</v>
      </c>
      <c r="L307" s="231">
        <v>276.09785501609838</v>
      </c>
      <c r="M307" s="231">
        <v>281.44203171353752</v>
      </c>
      <c r="N307" s="231">
        <v>286.74272347988602</v>
      </c>
      <c r="O307" s="231">
        <v>292.01390581319612</v>
      </c>
      <c r="P307" s="231">
        <v>297.26907616288349</v>
      </c>
      <c r="Q307" s="231">
        <v>302.52120173036445</v>
      </c>
      <c r="R307" s="231">
        <v>307.78268604490006</v>
      </c>
      <c r="S307" s="231">
        <v>313.06535198911081</v>
      </c>
      <c r="T307" s="231">
        <v>318.38043858970332</v>
      </c>
      <c r="U307" s="231">
        <v>323.73860890440409</v>
      </c>
      <c r="V307" s="231">
        <v>329.1499665459113</v>
      </c>
      <c r="W307" s="231">
        <v>334.62407868112211</v>
      </c>
      <c r="X307" s="231">
        <v>340.17000366690507</v>
      </c>
      <c r="Y307" s="231">
        <v>345.79632179774813</v>
      </c>
      <c r="Z307" s="231">
        <v>351.51116792841515</v>
      </c>
      <c r="AA307" s="231">
        <v>357.3222649884338</v>
      </c>
      <c r="AB307" s="231">
        <v>363.2369576228769</v>
      </c>
      <c r="AC307" s="231">
        <v>369.26224537687335</v>
      </c>
      <c r="AD307" s="231">
        <v>375.40481499262791</v>
      </c>
      <c r="AE307" s="231">
        <v>381.6710715108706</v>
      </c>
      <c r="AF307" s="231">
        <v>388.06716796774833</v>
      </c>
      <c r="AG307" s="231">
        <v>394.59903355662016</v>
      </c>
      <c r="AH307" s="231">
        <v>401.27240018560212</v>
      </c>
      <c r="AI307" s="231">
        <v>408.09282740891979</v>
      </c>
      <c r="AJ307" s="231">
        <v>415.06572574574949</v>
      </c>
      <c r="AK307" s="231">
        <v>422.19637842653651</v>
      </c>
      <c r="AL307" s="231">
        <v>429.48996162567971</v>
      </c>
      <c r="AM307" s="231">
        <v>436.95156325224849</v>
      </c>
      <c r="AN307" s="231">
        <v>444.58620037880661</v>
      </c>
      <c r="AO307" s="231">
        <v>452.3988353929492</v>
      </c>
      <c r="AP307" s="231">
        <v>460.39439095814521</v>
      </c>
      <c r="AQ307" s="231">
        <v>468.57776387026888</v>
      </c>
      <c r="AR307" s="231">
        <v>476.95383789451193</v>
      </c>
      <c r="AS307" s="231">
        <v>485.52749566463115</v>
      </c>
    </row>
    <row r="308" spans="1:45">
      <c r="A308" s="231" t="s">
        <v>562</v>
      </c>
      <c r="B308" s="231" t="s">
        <v>520</v>
      </c>
      <c r="C308" s="231">
        <v>321.59090885429003</v>
      </c>
      <c r="D308" s="231">
        <v>288.10007473066651</v>
      </c>
      <c r="E308" s="231">
        <v>262.11745689209437</v>
      </c>
      <c r="F308" s="231">
        <v>303.15111915635578</v>
      </c>
      <c r="G308" s="231">
        <v>307.6066414211578</v>
      </c>
      <c r="H308" s="231">
        <v>311.89251598016352</v>
      </c>
      <c r="I308" s="231">
        <v>316.03240264265634</v>
      </c>
      <c r="J308" s="231">
        <v>320.04832933630342</v>
      </c>
      <c r="K308" s="231">
        <v>323.9610604806744</v>
      </c>
      <c r="L308" s="231">
        <v>327.79026771833708</v>
      </c>
      <c r="M308" s="231">
        <v>331.55459668287745</v>
      </c>
      <c r="N308" s="231">
        <v>335.27168687948529</v>
      </c>
      <c r="O308" s="231">
        <v>338.95817628981962</v>
      </c>
      <c r="P308" s="231">
        <v>342.62970675494398</v>
      </c>
      <c r="Q308" s="231">
        <v>346.30093724521112</v>
      </c>
      <c r="R308" s="231">
        <v>349.98556722015479</v>
      </c>
      <c r="S308" s="231">
        <v>353.69636974721465</v>
      </c>
      <c r="T308" s="231">
        <v>357.44523287019086</v>
      </c>
      <c r="U308" s="231">
        <v>361.24320729530228</v>
      </c>
      <c r="V308" s="231">
        <v>365.10055844238258</v>
      </c>
      <c r="W308" s="231">
        <v>369.02682108810865</v>
      </c>
      <c r="X308" s="231">
        <v>373.03085509153328</v>
      </c>
      <c r="Y308" s="231">
        <v>377.12090097560383</v>
      </c>
      <c r="Z308" s="231">
        <v>381.30463440862928</v>
      </c>
      <c r="AA308" s="231">
        <v>385.58921887053828</v>
      </c>
      <c r="AB308" s="231">
        <v>389.98135599449779</v>
      </c>
      <c r="AC308" s="231">
        <v>394.48733324477922</v>
      </c>
      <c r="AD308" s="231">
        <v>399.11306872898899</v>
      </c>
      <c r="AE308" s="231">
        <v>403.86415305091066</v>
      </c>
      <c r="AF308" s="231">
        <v>408.74588819324032</v>
      </c>
      <c r="AG308" s="231">
        <v>413.76332348184968</v>
      </c>
      <c r="AH308" s="231">
        <v>418.92128872833723</v>
      </c>
      <c r="AI308" s="231">
        <v>424.22442467910952</v>
      </c>
      <c r="AJ308" s="231">
        <v>429.67721091982168</v>
      </c>
      <c r="AK308" s="231">
        <v>435.28399139605489</v>
      </c>
      <c r="AL308" s="231">
        <v>441.04899771675451</v>
      </c>
      <c r="AM308" s="231">
        <v>446.97637040755865</v>
      </c>
      <c r="AN308" s="231">
        <v>453.07017827831908</v>
      </c>
      <c r="AO308" s="231">
        <v>459.33443606357827</v>
      </c>
      <c r="AP308" s="231">
        <v>465.77312048756244</v>
      </c>
      <c r="AQ308" s="231">
        <v>472.39018489686509</v>
      </c>
      <c r="AR308" s="231">
        <v>479.18957259506152</v>
      </c>
      <c r="AS308" s="231">
        <v>486.17522900408898</v>
      </c>
    </row>
    <row r="309" spans="1:45">
      <c r="A309" s="231" t="s">
        <v>562</v>
      </c>
      <c r="B309" s="231" t="s">
        <v>521</v>
      </c>
      <c r="C309" s="231">
        <v>212.9718253575812</v>
      </c>
      <c r="D309" s="231">
        <v>223.88818764472344</v>
      </c>
      <c r="E309" s="231">
        <v>228.5722933031202</v>
      </c>
      <c r="F309" s="231">
        <v>239.44339767077221</v>
      </c>
      <c r="G309" s="231">
        <v>243.84431511533251</v>
      </c>
      <c r="H309" s="231">
        <v>248.11241161505333</v>
      </c>
      <c r="I309" s="231">
        <v>252.26490075385263</v>
      </c>
      <c r="J309" s="231">
        <v>256.31820928198687</v>
      </c>
      <c r="K309" s="231">
        <v>260.28814118069266</v>
      </c>
      <c r="L309" s="231">
        <v>264.18992725176048</v>
      </c>
      <c r="M309" s="231">
        <v>268.03821706991312</v>
      </c>
      <c r="N309" s="231">
        <v>271.84704906356097</v>
      </c>
      <c r="O309" s="231">
        <v>275.62981849544968</v>
      </c>
      <c r="P309" s="231">
        <v>279.39925302368988</v>
      </c>
      <c r="Q309" s="231">
        <v>283.16739965142938</v>
      </c>
      <c r="R309" s="231">
        <v>286.94562365907706</v>
      </c>
      <c r="S309" s="231">
        <v>290.74461848536174</v>
      </c>
      <c r="T309" s="231">
        <v>294.57442481140083</v>
      </c>
      <c r="U309" s="231">
        <v>298.44445690025168</v>
      </c>
      <c r="V309" s="231">
        <v>302.36353431314211</v>
      </c>
      <c r="W309" s="231">
        <v>306.33991732289707</v>
      </c>
      <c r="X309" s="231">
        <v>310.38134459529886</v>
      </c>
      <c r="Y309" s="231">
        <v>314.49507196575792</v>
      </c>
      <c r="Z309" s="231">
        <v>318.68791137905117</v>
      </c>
      <c r="AA309" s="231">
        <v>322.96626927306346</v>
      </c>
      <c r="AB309" s="231">
        <v>327.33618386985722</v>
      </c>
      <c r="AC309" s="231">
        <v>331.80336098954058</v>
      </c>
      <c r="AD309" s="231">
        <v>336.37320812635318</v>
      </c>
      <c r="AE309" s="231">
        <v>341.05086662554459</v>
      </c>
      <c r="AF309" s="231">
        <v>345.84124187753258</v>
      </c>
      <c r="AG309" s="231">
        <v>350.74903150569992</v>
      </c>
      <c r="AH309" s="231">
        <v>355.77875156941593</v>
      </c>
      <c r="AI309" s="231">
        <v>360.93476083691661</v>
      </c>
      <c r="AJ309" s="231">
        <v>366.22128320618117</v>
      </c>
      <c r="AK309" s="231">
        <v>371.64242836763913</v>
      </c>
      <c r="AL309" s="231">
        <v>377.20221081248394</v>
      </c>
      <c r="AM309" s="231">
        <v>382.90456729536828</v>
      </c>
      <c r="AN309" s="231">
        <v>388.75337286205138</v>
      </c>
      <c r="AO309" s="231">
        <v>394.75245555157875</v>
      </c>
      <c r="AP309" s="231">
        <v>400.90560987973686</v>
      </c>
      <c r="AQ309" s="231">
        <v>407.21660920638641</v>
      </c>
      <c r="AR309" s="231">
        <v>413.68921708418753</v>
      </c>
      <c r="AS309" s="231">
        <v>420.32719768070422</v>
      </c>
    </row>
    <row r="310" spans="1:45">
      <c r="A310" s="231" t="s">
        <v>562</v>
      </c>
      <c r="B310" s="231" t="s">
        <v>522</v>
      </c>
      <c r="C310" s="231">
        <v>402.93258894998678</v>
      </c>
      <c r="D310" s="231">
        <v>390.69313960987159</v>
      </c>
      <c r="E310" s="231">
        <v>408.4224284701192</v>
      </c>
      <c r="F310" s="231">
        <v>445.3437527679983</v>
      </c>
      <c r="G310" s="231">
        <v>475.24423977682841</v>
      </c>
      <c r="H310" s="231">
        <v>504.92662942579403</v>
      </c>
      <c r="I310" s="231">
        <v>534.38663408619618</v>
      </c>
      <c r="J310" s="231">
        <v>563.63086848027365</v>
      </c>
      <c r="K310" s="231">
        <v>592.67402968154613</v>
      </c>
      <c r="L310" s="231">
        <v>621.53688952216032</v>
      </c>
      <c r="M310" s="231">
        <v>650.24478263778599</v>
      </c>
      <c r="N310" s="231">
        <v>678.82642724935931</v>
      </c>
      <c r="O310" s="231">
        <v>707.31298746606421</v>
      </c>
      <c r="P310" s="231">
        <v>735.73732123988282</v>
      </c>
      <c r="Q310" s="231">
        <v>764.13337656170575</v>
      </c>
      <c r="R310" s="231">
        <v>792.53570877457514</v>
      </c>
      <c r="S310" s="231">
        <v>820.97909806616349</v>
      </c>
      <c r="T310" s="231">
        <v>849.49825025206576</v>
      </c>
      <c r="U310" s="231">
        <v>878.12756684966223</v>
      </c>
      <c r="V310" s="231">
        <v>906.9009726557382</v>
      </c>
      <c r="W310" s="231">
        <v>935.85179083416392</v>
      </c>
      <c r="X310" s="231">
        <v>965.01265702270541</v>
      </c>
      <c r="Y310" s="231">
        <v>994.41546525355216</v>
      </c>
      <c r="Z310" s="231">
        <v>1024.0913395918624</v>
      </c>
      <c r="AA310" s="231">
        <v>1054.0706263568181</v>
      </c>
      <c r="AB310" s="231">
        <v>1084.3829026201477</v>
      </c>
      <c r="AC310" s="231">
        <v>1115.056997392843</v>
      </c>
      <c r="AD310" s="231">
        <v>1146.121022524628</v>
      </c>
      <c r="AE310" s="231">
        <v>1177.6024108653319</v>
      </c>
      <c r="AF310" s="231">
        <v>1209.5279596827547</v>
      </c>
      <c r="AG310" s="231">
        <v>1241.923877708289</v>
      </c>
      <c r="AH310" s="231">
        <v>1274.8158344984924</v>
      </c>
      <c r="AI310" s="231">
        <v>1308.2290110658382</v>
      </c>
      <c r="AJ310" s="231">
        <v>1342.1881509526966</v>
      </c>
      <c r="AK310" s="231">
        <v>1376.717611105757</v>
      </c>
      <c r="AL310" s="231">
        <v>1411.8414120586315</v>
      </c>
      <c r="AM310" s="231">
        <v>1447.5832870543281</v>
      </c>
      <c r="AN310" s="231">
        <v>1483.9667298397389</v>
      </c>
      <c r="AO310" s="231">
        <v>1521.015040946196</v>
      </c>
      <c r="AP310" s="231">
        <v>1558.7513723356708</v>
      </c>
      <c r="AQ310" s="231">
        <v>1597.1987703445088</v>
      </c>
      <c r="AR310" s="231">
        <v>1636.380216897988</v>
      </c>
      <c r="AS310" s="231">
        <v>1676.3186690014857</v>
      </c>
    </row>
    <row r="311" spans="1:45">
      <c r="A311" s="231" t="s">
        <v>562</v>
      </c>
      <c r="B311" s="231" t="s">
        <v>523</v>
      </c>
      <c r="C311" s="231">
        <v>164.49419010972963</v>
      </c>
      <c r="D311" s="231">
        <v>183.85893640959455</v>
      </c>
      <c r="E311" s="231">
        <v>191.36519961197467</v>
      </c>
      <c r="F311" s="231">
        <v>196.51249613624111</v>
      </c>
      <c r="G311" s="231">
        <v>207.34786696992265</v>
      </c>
      <c r="H311" s="231">
        <v>218.08385710007448</v>
      </c>
      <c r="I311" s="231">
        <v>228.72251754670208</v>
      </c>
      <c r="J311" s="231">
        <v>239.26936703161462</v>
      </c>
      <c r="K311" s="231">
        <v>249.73248705266946</v>
      </c>
      <c r="L311" s="231">
        <v>260.12186407892312</v>
      </c>
      <c r="M311" s="231">
        <v>270.44888497559299</v>
      </c>
      <c r="N311" s="231">
        <v>280.72593869510882</v>
      </c>
      <c r="O311" s="231">
        <v>290.96609788552934</v>
      </c>
      <c r="P311" s="231">
        <v>301.18286378705523</v>
      </c>
      <c r="Q311" s="231">
        <v>311.38996274130517</v>
      </c>
      <c r="R311" s="231">
        <v>321.6011854107366</v>
      </c>
      <c r="S311" s="231">
        <v>331.83026153416301</v>
      </c>
      <c r="T311" s="231">
        <v>342.09076424798366</v>
      </c>
      <c r="U311" s="231">
        <v>352.39603892244048</v>
      </c>
      <c r="V311" s="231">
        <v>362.75915221255502</v>
      </c>
      <c r="W311" s="231">
        <v>373.19285766006277</v>
      </c>
      <c r="X311" s="231">
        <v>383.70957473314729</v>
      </c>
      <c r="Y311" s="231">
        <v>394.3213786702442</v>
      </c>
      <c r="Z311" s="231">
        <v>405.03999891176954</v>
      </c>
      <c r="AA311" s="231">
        <v>415.87682426633359</v>
      </c>
      <c r="AB311" s="231">
        <v>426.842913270883</v>
      </c>
      <c r="AC311" s="231">
        <v>437.94900847314449</v>
      </c>
      <c r="AD311" s="231">
        <v>449.20555359391346</v>
      </c>
      <c r="AE311" s="231">
        <v>460.62271272141618</v>
      </c>
      <c r="AF311" s="231">
        <v>472.21039085365231</v>
      </c>
      <c r="AG311" s="231">
        <v>483.97825524222168</v>
      </c>
      <c r="AH311" s="231">
        <v>495.93575710560685</v>
      </c>
      <c r="AI311" s="231">
        <v>508.09215337474768</v>
      </c>
      <c r="AJ311" s="231">
        <v>520.45652821191754</v>
      </c>
      <c r="AK311" s="231">
        <v>533.03781410807005</v>
      </c>
      <c r="AL311" s="231">
        <v>545.84481241584115</v>
      </c>
      <c r="AM311" s="231">
        <v>558.88621321765788</v>
      </c>
      <c r="AN311" s="231">
        <v>572.17061446223272</v>
      </c>
      <c r="AO311" s="231">
        <v>585.70654032969742</v>
      </c>
      <c r="AP311" s="231">
        <v>599.50245880682405</v>
      </c>
      <c r="AQ311" s="231">
        <v>613.56679847052783</v>
      </c>
      <c r="AR311" s="231">
        <v>627.90796449034212</v>
      </c>
      <c r="AS311" s="231">
        <v>642.53435387046409</v>
      </c>
    </row>
    <row r="312" spans="1:45">
      <c r="A312" s="231" t="s">
        <v>562</v>
      </c>
      <c r="B312" s="231" t="s">
        <v>524</v>
      </c>
      <c r="C312" s="231">
        <v>1258.1909540447198</v>
      </c>
      <c r="D312" s="231">
        <v>1218.7419302761498</v>
      </c>
      <c r="E312" s="231">
        <v>1261.7618360988804</v>
      </c>
      <c r="F312" s="231">
        <v>1348.0222385375228</v>
      </c>
      <c r="G312" s="231">
        <v>1407.7841640963359</v>
      </c>
      <c r="H312" s="231">
        <v>1466.8449545072963</v>
      </c>
      <c r="I312" s="231">
        <v>1525.2430302444686</v>
      </c>
      <c r="J312" s="231">
        <v>1583.032304733825</v>
      </c>
      <c r="K312" s="231">
        <v>1640.2780730465142</v>
      </c>
      <c r="L312" s="231">
        <v>1697.0539080254266</v>
      </c>
      <c r="M312" s="231">
        <v>1753.4392031639443</v>
      </c>
      <c r="N312" s="231">
        <v>1809.5171939670061</v>
      </c>
      <c r="O312" s="231">
        <v>1865.3733628996454</v>
      </c>
      <c r="P312" s="231">
        <v>1921.0941634025294</v>
      </c>
      <c r="Q312" s="231">
        <v>1976.7660127308086</v>
      </c>
      <c r="R312" s="231">
        <v>2032.4745114798077</v>
      </c>
      <c r="S312" s="231">
        <v>2088.3038533420404</v>
      </c>
      <c r="T312" s="231">
        <v>2144.3363932895309</v>
      </c>
      <c r="U312" s="231">
        <v>2200.6523464963789</v>
      </c>
      <c r="V312" s="231">
        <v>2257.3295940651378</v>
      </c>
      <c r="W312" s="231">
        <v>2314.4435750326265</v>
      </c>
      <c r="X312" s="231">
        <v>2372.0672472122856</v>
      </c>
      <c r="Y312" s="231">
        <v>2430.271102176283</v>
      </c>
      <c r="Z312" s="231">
        <v>2489.1232221015393</v>
      </c>
      <c r="AA312" s="231">
        <v>2548.6893683123576</v>
      </c>
      <c r="AB312" s="231">
        <v>2609.0330931706817</v>
      </c>
      <c r="AC312" s="231">
        <v>2670.2158685185318</v>
      </c>
      <c r="AD312" s="231">
        <v>2732.2972251926235</v>
      </c>
      <c r="AE312" s="231">
        <v>2795.3348992376691</v>
      </c>
      <c r="AF312" s="231">
        <v>2859.3849813672314</v>
      </c>
      <c r="AG312" s="231">
        <v>2924.5020669863002</v>
      </c>
      <c r="AH312" s="231">
        <v>2990.7394047182133</v>
      </c>
      <c r="AI312" s="231">
        <v>3058.1490418940839</v>
      </c>
      <c r="AJ312" s="231">
        <v>3126.7819658793387</v>
      </c>
      <c r="AK312" s="231">
        <v>3196.6882404489488</v>
      </c>
      <c r="AL312" s="231">
        <v>3267.9171366916994</v>
      </c>
      <c r="AM312" s="231">
        <v>3340.5172581361562</v>
      </c>
      <c r="AN312" s="231">
        <v>3414.5366599584909</v>
      </c>
      <c r="AO312" s="231">
        <v>3490.0229622606757</v>
      </c>
      <c r="AP312" s="231">
        <v>3567.0234575064446</v>
      </c>
      <c r="AQ312" s="231">
        <v>3645.5852122750325</v>
      </c>
      <c r="AR312" s="231">
        <v>3725.7551635470772</v>
      </c>
      <c r="AS312" s="231">
        <v>3807.5802097737019</v>
      </c>
    </row>
    <row r="313" spans="1:45">
      <c r="A313" s="231" t="s">
        <v>562</v>
      </c>
      <c r="B313" s="231" t="s">
        <v>525</v>
      </c>
      <c r="C313" s="231">
        <v>1096.922390866994</v>
      </c>
      <c r="D313" s="231">
        <v>1293.1267711208309</v>
      </c>
      <c r="E313" s="231">
        <v>1419.7740807803591</v>
      </c>
      <c r="F313" s="231">
        <v>1482.3738408314275</v>
      </c>
      <c r="G313" s="231">
        <v>1628.0234479816479</v>
      </c>
      <c r="H313" s="231">
        <v>1773.0085587595493</v>
      </c>
      <c r="I313" s="231">
        <v>1917.237793516786</v>
      </c>
      <c r="J313" s="231">
        <v>2060.682326982931</v>
      </c>
      <c r="K313" s="231">
        <v>2203.3598638386975</v>
      </c>
      <c r="L313" s="231">
        <v>2345.3234962354927</v>
      </c>
      <c r="M313" s="231">
        <v>2486.6534915161105</v>
      </c>
      <c r="N313" s="231">
        <v>2627.4509806145152</v>
      </c>
      <c r="O313" s="231">
        <v>2767.8329716677986</v>
      </c>
      <c r="P313" s="231">
        <v>2907.9283459659828</v>
      </c>
      <c r="Q313" s="231">
        <v>3047.8746172100541</v>
      </c>
      <c r="R313" s="231">
        <v>3187.8153038382102</v>
      </c>
      <c r="S313" s="231">
        <v>3327.8978043335828</v>
      </c>
      <c r="T313" s="231">
        <v>3468.2716903292062</v>
      </c>
      <c r="U313" s="231">
        <v>3609.0873488617349</v>
      </c>
      <c r="V313" s="231">
        <v>3750.4949169305592</v>
      </c>
      <c r="W313" s="231">
        <v>3892.6434605042814</v>
      </c>
      <c r="X313" s="231">
        <v>4035.6803573225206</v>
      </c>
      <c r="Y313" s="231">
        <v>4179.7508488388839</v>
      </c>
      <c r="Z313" s="231">
        <v>4324.997731748932</v>
      </c>
      <c r="AA313" s="231">
        <v>4471.5611639423378</v>
      </c>
      <c r="AB313" s="231">
        <v>4619.5785635268157</v>
      </c>
      <c r="AC313" s="231">
        <v>4769.1845828702353</v>
      </c>
      <c r="AD313" s="231">
        <v>4920.5111424680099</v>
      </c>
      <c r="AE313" s="231">
        <v>5073.6875119089818</v>
      </c>
      <c r="AF313" s="231">
        <v>5228.8404273353462</v>
      </c>
      <c r="AG313" s="231">
        <v>5386.0942366096606</v>
      </c>
      <c r="AH313" s="231">
        <v>5545.5710649500288</v>
      </c>
      <c r="AI313" s="231">
        <v>5707.3909951106016</v>
      </c>
      <c r="AJ313" s="231">
        <v>5871.672257295184</v>
      </c>
      <c r="AK313" s="231">
        <v>6038.5314249281955</v>
      </c>
      <c r="AL313" s="231">
        <v>6208.0836131888564</v>
      </c>
      <c r="AM313" s="231">
        <v>6380.4426778706593</v>
      </c>
      <c r="AN313" s="231">
        <v>6555.7214126693398</v>
      </c>
      <c r="AO313" s="231">
        <v>6734.0317434521248</v>
      </c>
      <c r="AP313" s="231">
        <v>6915.4849184291324</v>
      </c>
      <c r="AQ313" s="231">
        <v>7100.1916934522924</v>
      </c>
      <c r="AR313" s="231">
        <v>7288.2625119091826</v>
      </c>
      <c r="AS313" s="231">
        <v>7479.8076788799026</v>
      </c>
    </row>
    <row r="314" spans="1:45">
      <c r="A314" s="231" t="s">
        <v>562</v>
      </c>
      <c r="B314" s="231" t="s">
        <v>526</v>
      </c>
      <c r="C314" s="231">
        <v>1061.365898697145</v>
      </c>
      <c r="D314" s="231">
        <v>827.94375443455647</v>
      </c>
      <c r="E314" s="231">
        <v>773.3661550880463</v>
      </c>
      <c r="F314" s="231">
        <v>882.38281294447961</v>
      </c>
      <c r="G314" s="231">
        <v>912.22822194082585</v>
      </c>
      <c r="H314" s="231">
        <v>941.60232704673217</v>
      </c>
      <c r="I314" s="231">
        <v>970.54578047621123</v>
      </c>
      <c r="J314" s="231">
        <v>999.10409503320125</v>
      </c>
      <c r="K314" s="231">
        <v>1027.3262875202136</v>
      </c>
      <c r="L314" s="231">
        <v>1055.263743732746</v>
      </c>
      <c r="M314" s="231">
        <v>1082.9692493647162</v>
      </c>
      <c r="N314" s="231">
        <v>1110.4961746519355</v>
      </c>
      <c r="O314" s="231">
        <v>1137.8978052950524</v>
      </c>
      <c r="P314" s="231">
        <v>1165.226808975483</v>
      </c>
      <c r="Q314" s="231">
        <v>1192.5348235767324</v>
      </c>
      <c r="R314" s="231">
        <v>1219.8721515845955</v>
      </c>
      <c r="S314" s="231">
        <v>1247.2875449235628</v>
      </c>
      <c r="T314" s="231">
        <v>1274.8280652354229</v>
      </c>
      <c r="U314" s="231">
        <v>1302.5390059101549</v>
      </c>
      <c r="V314" s="231">
        <v>1330.4638637417213</v>
      </c>
      <c r="W314" s="231">
        <v>1358.6443497082107</v>
      </c>
      <c r="X314" s="231">
        <v>1387.1204299491089</v>
      </c>
      <c r="Y314" s="231">
        <v>1415.9303894653065</v>
      </c>
      <c r="Z314" s="231">
        <v>1445.1109123690467</v>
      </c>
      <c r="AA314" s="231">
        <v>1474.6971736504852</v>
      </c>
      <c r="AB314" s="231">
        <v>1504.7229384080549</v>
      </c>
      <c r="AC314" s="231">
        <v>1535.2206653216867</v>
      </c>
      <c r="AD314" s="231">
        <v>1566.2216118456859</v>
      </c>
      <c r="AE314" s="231">
        <v>1597.7559391767747</v>
      </c>
      <c r="AF314" s="231">
        <v>1629.852815528345</v>
      </c>
      <c r="AG314" s="231">
        <v>1662.5405166295977</v>
      </c>
      <c r="AH314" s="231">
        <v>1695.8465226803066</v>
      </c>
      <c r="AI314" s="231">
        <v>1729.7976112421632</v>
      </c>
      <c r="AJ314" s="231">
        <v>1764.4199457450218</v>
      </c>
      <c r="AK314" s="231">
        <v>1799.7391594408707</v>
      </c>
      <c r="AL314" s="231">
        <v>1835.7804347580754</v>
      </c>
      <c r="AM314" s="231">
        <v>1872.5685780983929</v>
      </c>
      <c r="AN314" s="231">
        <v>1910.1280901873822</v>
      </c>
      <c r="AO314" s="231">
        <v>1948.4832321372098</v>
      </c>
      <c r="AP314" s="231">
        <v>1987.6580874151207</v>
      </c>
      <c r="AQ314" s="231">
        <v>2027.6766199331994</v>
      </c>
      <c r="AR314" s="231">
        <v>2068.5627284881612</v>
      </c>
      <c r="AS314" s="231">
        <v>2110.3402977864862</v>
      </c>
    </row>
    <row r="315" spans="1:45">
      <c r="A315" s="231" t="s">
        <v>562</v>
      </c>
      <c r="B315" s="231" t="s">
        <v>527</v>
      </c>
      <c r="C315" s="231">
        <v>408.28907296910683</v>
      </c>
      <c r="D315" s="231">
        <v>437.53282961500645</v>
      </c>
      <c r="E315" s="231">
        <v>443.80733671961661</v>
      </c>
      <c r="F315" s="231">
        <v>493.60223601470841</v>
      </c>
      <c r="G315" s="231">
        <v>527.38861342344853</v>
      </c>
      <c r="H315" s="231">
        <v>560.93412054462669</v>
      </c>
      <c r="I315" s="231">
        <v>594.23292547750566</v>
      </c>
      <c r="J315" s="231">
        <v>627.29164783222416</v>
      </c>
      <c r="K315" s="231">
        <v>660.12614020739522</v>
      </c>
      <c r="L315" s="231">
        <v>692.75920060162457</v>
      </c>
      <c r="M315" s="231">
        <v>725.2188520994498</v>
      </c>
      <c r="N315" s="231">
        <v>757.53700245548339</v>
      </c>
      <c r="O315" s="231">
        <v>789.74837867051951</v>
      </c>
      <c r="P315" s="231">
        <v>821.88967243889817</v>
      </c>
      <c r="Q315" s="231">
        <v>853.99885367981494</v>
      </c>
      <c r="R315" s="231">
        <v>886.11462124967704</v>
      </c>
      <c r="S315" s="231">
        <v>918.27596706278189</v>
      </c>
      <c r="T315" s="231">
        <v>950.5218344967318</v>
      </c>
      <c r="U315" s="231">
        <v>982.89085525595556</v>
      </c>
      <c r="V315" s="231">
        <v>1015.4211513831161</v>
      </c>
      <c r="W315" s="231">
        <v>1048.1501911373771</v>
      </c>
      <c r="X315" s="231">
        <v>1081.1146891547842</v>
      </c>
      <c r="Y315" s="231">
        <v>1114.3505427555576</v>
      </c>
      <c r="Z315" s="231">
        <v>1147.8927975118972</v>
      </c>
      <c r="AA315" s="231">
        <v>1181.7756362716323</v>
      </c>
      <c r="AB315" s="231">
        <v>1216.0323867677027</v>
      </c>
      <c r="AC315" s="231">
        <v>1250.6955437498173</v>
      </c>
      <c r="AD315" s="231">
        <v>1285.7968022663829</v>
      </c>
      <c r="AE315" s="231">
        <v>1321.3670993161836</v>
      </c>
      <c r="AF315" s="231">
        <v>1357.4366615922368</v>
      </c>
      <c r="AG315" s="231">
        <v>1394.0350574653264</v>
      </c>
      <c r="AH315" s="231">
        <v>1431.1912517131409</v>
      </c>
      <c r="AI315" s="231">
        <v>1468.9336618006114</v>
      </c>
      <c r="AJ315" s="231">
        <v>1507.2902147672078</v>
      </c>
      <c r="AK315" s="231">
        <v>1546.2884039841717</v>
      </c>
      <c r="AL315" s="231">
        <v>1585.9553452161992</v>
      </c>
      <c r="AM315" s="231">
        <v>1626.3178315617274</v>
      </c>
      <c r="AN315" s="231">
        <v>1667.4023869615494</v>
      </c>
      <c r="AO315" s="231">
        <v>1709.2353180574914</v>
      </c>
      <c r="AP315" s="231">
        <v>1751.8427642585953</v>
      </c>
      <c r="AQ315" s="231">
        <v>1795.2507459313206</v>
      </c>
      <c r="AR315" s="231">
        <v>1839.4852106782878</v>
      </c>
      <c r="AS315" s="231">
        <v>1884.5720777066326</v>
      </c>
    </row>
    <row r="316" spans="1:45">
      <c r="A316" s="231" t="s">
        <v>562</v>
      </c>
      <c r="B316" s="231" t="s">
        <v>528</v>
      </c>
      <c r="C316" s="231">
        <v>489.35920457847078</v>
      </c>
      <c r="D316" s="231">
        <v>520.03734212322649</v>
      </c>
      <c r="E316" s="231">
        <v>549.2688024007947</v>
      </c>
      <c r="F316" s="231">
        <v>543.8125009407579</v>
      </c>
      <c r="G316" s="231">
        <v>560.12126867293819</v>
      </c>
      <c r="H316" s="231">
        <v>576.13679338573002</v>
      </c>
      <c r="I316" s="231">
        <v>591.88761466581809</v>
      </c>
      <c r="J316" s="231">
        <v>607.40408039379645</v>
      </c>
      <c r="K316" s="231">
        <v>622.71781073427246</v>
      </c>
      <c r="L316" s="231">
        <v>637.86120024425145</v>
      </c>
      <c r="M316" s="231">
        <v>652.86696435168267</v>
      </c>
      <c r="N316" s="231">
        <v>667.76774472969885</v>
      </c>
      <c r="O316" s="231">
        <v>682.59578125838766</v>
      </c>
      <c r="P316" s="231">
        <v>697.38265108114535</v>
      </c>
      <c r="Q316" s="231">
        <v>712.15907046851146</v>
      </c>
      <c r="R316" s="231">
        <v>726.95475263099092</v>
      </c>
      <c r="S316" s="231">
        <v>741.79831360426863</v>
      </c>
      <c r="T316" s="231">
        <v>756.71721827586452</v>
      </c>
      <c r="U316" s="231">
        <v>771.73775911250993</v>
      </c>
      <c r="V316" s="231">
        <v>786.88506091036902</v>
      </c>
      <c r="W316" s="231">
        <v>802.18310575617249</v>
      </c>
      <c r="X316" s="231">
        <v>817.65477325749691</v>
      </c>
      <c r="Y316" s="231">
        <v>833.321891918098</v>
      </c>
      <c r="Z316" s="231">
        <v>849.20529827276425</v>
      </c>
      <c r="AA316" s="231">
        <v>865.32490104445594</v>
      </c>
      <c r="AB316" s="231">
        <v>881.69974814329419</v>
      </c>
      <c r="AC316" s="231">
        <v>898.34809479844387</v>
      </c>
      <c r="AD316" s="231">
        <v>915.28747150693653</v>
      </c>
      <c r="AE316" s="231">
        <v>932.53475080749172</v>
      </c>
      <c r="AF316" s="231">
        <v>950.10621215174194</v>
      </c>
      <c r="AG316" s="231">
        <v>968.01760435847712</v>
      </c>
      <c r="AH316" s="231">
        <v>986.28420530677386</v>
      </c>
      <c r="AI316" s="231">
        <v>1004.9208786582398</v>
      </c>
      <c r="AJ316" s="231">
        <v>1023.9421275034636</v>
      </c>
      <c r="AK316" s="231">
        <v>1043.3621449081122</v>
      </c>
      <c r="AL316" s="231">
        <v>1063.1948613951215</v>
      </c>
      <c r="AM316" s="231">
        <v>1083.4539894441575</v>
      </c>
      <c r="AN316" s="231">
        <v>1104.1530651217972</v>
      </c>
      <c r="AO316" s="231">
        <v>1125.3054869778962</v>
      </c>
      <c r="AP316" s="231">
        <v>1146.924552358003</v>
      </c>
      <c r="AQ316" s="231">
        <v>1169.0234912893607</v>
      </c>
      <c r="AR316" s="231">
        <v>1191.6154981016323</v>
      </c>
      <c r="AS316" s="231">
        <v>1214.7137609431229</v>
      </c>
    </row>
    <row r="317" spans="1:45">
      <c r="A317" s="231" t="s">
        <v>562</v>
      </c>
      <c r="B317" s="231" t="s">
        <v>529</v>
      </c>
      <c r="C317" s="231">
        <v>392.39866665903463</v>
      </c>
      <c r="D317" s="231">
        <v>411.06859466732271</v>
      </c>
      <c r="E317" s="231">
        <v>398.16985302949928</v>
      </c>
      <c r="F317" s="231">
        <v>433.67966477978513</v>
      </c>
      <c r="G317" s="231">
        <v>450.70501436250163</v>
      </c>
      <c r="H317" s="231">
        <v>467.50186482012322</v>
      </c>
      <c r="I317" s="231">
        <v>484.08625622566109</v>
      </c>
      <c r="J317" s="231">
        <v>500.4779596126524</v>
      </c>
      <c r="K317" s="231">
        <v>516.69947106018515</v>
      </c>
      <c r="L317" s="231">
        <v>532.77522596095343</v>
      </c>
      <c r="M317" s="231">
        <v>548.73096025780899</v>
      </c>
      <c r="N317" s="231">
        <v>564.59318776689895</v>
      </c>
      <c r="O317" s="231">
        <v>580.38877603111814</v>
      </c>
      <c r="P317" s="231">
        <v>596.14460743425809</v>
      </c>
      <c r="Q317" s="231">
        <v>611.88731392124646</v>
      </c>
      <c r="R317" s="231">
        <v>627.64307463004434</v>
      </c>
      <c r="S317" s="231">
        <v>643.4374666339188</v>
      </c>
      <c r="T317" s="231">
        <v>659.29535994439038</v>
      </c>
      <c r="U317" s="231">
        <v>675.24084892010114</v>
      </c>
      <c r="V317" s="231">
        <v>691.29721322115779</v>
      </c>
      <c r="W317" s="231">
        <v>707.48690240253063</v>
      </c>
      <c r="X317" s="231">
        <v>723.83153912585772</v>
      </c>
      <c r="Y317" s="231">
        <v>740.35193677072732</v>
      </c>
      <c r="Z317" s="231">
        <v>757.06812793830932</v>
      </c>
      <c r="AA317" s="231">
        <v>773.99940096133571</v>
      </c>
      <c r="AB317" s="231">
        <v>791.16434206943654</v>
      </c>
      <c r="AC317" s="231">
        <v>808.58088131513023</v>
      </c>
      <c r="AD317" s="231">
        <v>826.26634074983565</v>
      </c>
      <c r="AE317" s="231">
        <v>844.23748366083873</v>
      </c>
      <c r="AF317" s="231">
        <v>862.51056394657053</v>
      </c>
      <c r="AG317" s="231">
        <v>881.10137492657725</v>
      </c>
      <c r="AH317" s="231">
        <v>900.02529706148175</v>
      </c>
      <c r="AI317" s="231">
        <v>919.29734420321722</v>
      </c>
      <c r="AJ317" s="231">
        <v>938.93220811192941</v>
      </c>
      <c r="AK317" s="231">
        <v>958.94430106873972</v>
      </c>
      <c r="AL317" s="231">
        <v>979.34779648667563</v>
      </c>
      <c r="AM317" s="231">
        <v>1000.1566674787431</v>
      </c>
      <c r="AN317" s="231">
        <v>1021.3847233860423</v>
      </c>
      <c r="AO317" s="231">
        <v>1043.0456443018463</v>
      </c>
      <c r="AP317" s="231">
        <v>1065.1530136520298</v>
      </c>
      <c r="AQ317" s="231">
        <v>1087.7203489096619</v>
      </c>
      <c r="AR317" s="231">
        <v>1110.7611305336093</v>
      </c>
      <c r="AS317" s="231">
        <v>1134.2888292289408</v>
      </c>
    </row>
    <row r="318" spans="1:45">
      <c r="A318" s="231" t="s">
        <v>562</v>
      </c>
      <c r="B318" s="231" t="s">
        <v>530</v>
      </c>
      <c r="C318" s="231">
        <v>574.12182990826375</v>
      </c>
      <c r="D318" s="231">
        <v>582.0337272574003</v>
      </c>
      <c r="E318" s="231">
        <v>691.45744381856923</v>
      </c>
      <c r="F318" s="231">
        <v>690.36821760683711</v>
      </c>
      <c r="G318" s="231">
        <v>719.17468202853911</v>
      </c>
      <c r="H318" s="231">
        <v>747.61967294769863</v>
      </c>
      <c r="I318" s="231">
        <v>775.72587546743898</v>
      </c>
      <c r="J318" s="231">
        <v>803.52288433760236</v>
      </c>
      <c r="K318" s="231">
        <v>831.04535741264021</v>
      </c>
      <c r="L318" s="231">
        <v>858.33160007630181</v>
      </c>
      <c r="M318" s="231">
        <v>885.42243092984722</v>
      </c>
      <c r="N318" s="231">
        <v>912.36026158000095</v>
      </c>
      <c r="O318" s="231">
        <v>939.18835253547559</v>
      </c>
      <c r="P318" s="231">
        <v>965.95021829094526</v>
      </c>
      <c r="Q318" s="231">
        <v>992.689159554394</v>
      </c>
      <c r="R318" s="231">
        <v>1019.447903378026</v>
      </c>
      <c r="S318" s="231">
        <v>1046.2683340983274</v>
      </c>
      <c r="T318" s="231">
        <v>1073.1912999268086</v>
      </c>
      <c r="U318" s="231">
        <v>1100.2564818733974</v>
      </c>
      <c r="V318" s="231">
        <v>1127.5023134305659</v>
      </c>
      <c r="W318" s="231">
        <v>1154.9659410767531</v>
      </c>
      <c r="X318" s="231">
        <v>1182.6832171491092</v>
      </c>
      <c r="Y318" s="231">
        <v>1210.6887179752655</v>
      </c>
      <c r="Z318" s="231">
        <v>1239.0157813388475</v>
      </c>
      <c r="AA318" s="231">
        <v>1267.6965583863907</v>
      </c>
      <c r="AB318" s="231">
        <v>1296.7620759739684</v>
      </c>
      <c r="AC318" s="231">
        <v>1326.2423062114069</v>
      </c>
      <c r="AD318" s="231">
        <v>1356.1662406043106</v>
      </c>
      <c r="AE318" s="231">
        <v>1386.5619667319584</v>
      </c>
      <c r="AF318" s="231">
        <v>1417.4567458472188</v>
      </c>
      <c r="AG318" s="231">
        <v>1448.8770901541779</v>
      </c>
      <c r="AH318" s="231">
        <v>1480.8488388220262</v>
      </c>
      <c r="AI318" s="231">
        <v>1513.397232040471</v>
      </c>
      <c r="AJ318" s="231">
        <v>1546.5469826211313</v>
      </c>
      <c r="AK318" s="231">
        <v>1580.3223448086721</v>
      </c>
      <c r="AL318" s="231">
        <v>1614.7471800923752</v>
      </c>
      <c r="AM318" s="231">
        <v>1649.8450199081303</v>
      </c>
      <c r="AN318" s="231">
        <v>1685.639125198343</v>
      </c>
      <c r="AO318" s="231">
        <v>1722.1525428562404</v>
      </c>
      <c r="AP318" s="231">
        <v>1759.4081591257589</v>
      </c>
      <c r="AQ318" s="231">
        <v>1797.428750060478</v>
      </c>
      <c r="AR318" s="231">
        <v>1836.2370291685197</v>
      </c>
      <c r="AS318" s="231">
        <v>1875.8556923857479</v>
      </c>
    </row>
    <row r="319" spans="1:45">
      <c r="A319" s="231" t="s">
        <v>562</v>
      </c>
      <c r="B319" s="231" t="s">
        <v>531</v>
      </c>
      <c r="C319" s="231">
        <v>1055.4228104440779</v>
      </c>
      <c r="D319" s="231">
        <v>1047.741743756922</v>
      </c>
      <c r="E319" s="231">
        <v>1142.3429923115764</v>
      </c>
      <c r="F319" s="231">
        <v>1153.3354083478675</v>
      </c>
      <c r="G319" s="231">
        <v>1187.1822620278951</v>
      </c>
      <c r="H319" s="231">
        <v>1220.406208393847</v>
      </c>
      <c r="I319" s="231">
        <v>1253.0690144701618</v>
      </c>
      <c r="J319" s="231">
        <v>1285.235860224632</v>
      </c>
      <c r="K319" s="231">
        <v>1316.9743084677787</v>
      </c>
      <c r="L319" s="231">
        <v>1348.3533205922363</v>
      </c>
      <c r="M319" s="231">
        <v>1379.4423458339686</v>
      </c>
      <c r="N319" s="231">
        <v>1410.3105226936702</v>
      </c>
      <c r="O319" s="231">
        <v>1441.0260132007641</v>
      </c>
      <c r="P319" s="231">
        <v>1471.6554736173109</v>
      </c>
      <c r="Q319" s="231">
        <v>1502.2636540084707</v>
      </c>
      <c r="R319" s="231">
        <v>1532.9131130974595</v>
      </c>
      <c r="S319" s="231">
        <v>1563.6640323494587</v>
      </c>
      <c r="T319" s="231">
        <v>1594.5741129294518</v>
      </c>
      <c r="U319" s="231">
        <v>1625.6985401083591</v>
      </c>
      <c r="V319" s="231">
        <v>1657.0900012373074</v>
      </c>
      <c r="W319" s="231">
        <v>1688.79874519897</v>
      </c>
      <c r="X319" s="231">
        <v>1720.8726730539679</v>
      </c>
      <c r="Y319" s="231">
        <v>1753.357451307633</v>
      </c>
      <c r="Z319" s="231">
        <v>1786.2966407658089</v>
      </c>
      <c r="AA319" s="231">
        <v>1819.7318353041483</v>
      </c>
      <c r="AB319" s="231">
        <v>1853.7028060393318</v>
      </c>
      <c r="AC319" s="231">
        <v>1888.2476473761608</v>
      </c>
      <c r="AD319" s="231">
        <v>1923.4029222244101</v>
      </c>
      <c r="AE319" s="231">
        <v>1959.2038043551727</v>
      </c>
      <c r="AF319" s="231">
        <v>1995.6842164169111</v>
      </c>
      <c r="AG319" s="231">
        <v>2032.8769625741095</v>
      </c>
      <c r="AH319" s="231">
        <v>2070.8138550850463</v>
      </c>
      <c r="AI319" s="231">
        <v>2109.5258344130066</v>
      </c>
      <c r="AJ319" s="231">
        <v>2149.0430826813194</v>
      </c>
      <c r="AK319" s="231">
        <v>2189.3951304485404</v>
      </c>
      <c r="AL319" s="231">
        <v>2230.610956903874</v>
      </c>
      <c r="AM319" s="231">
        <v>2272.7190836749724</v>
      </c>
      <c r="AN319" s="231">
        <v>2315.7476625046606</v>
      </c>
      <c r="AO319" s="231">
        <v>2359.7245570971627</v>
      </c>
      <c r="AP319" s="231">
        <v>2404.6774194626296</v>
      </c>
      <c r="AQ319" s="231">
        <v>2450.6337611029285</v>
      </c>
      <c r="AR319" s="231">
        <v>2497.6210193875368</v>
      </c>
      <c r="AS319" s="231">
        <v>2545.6666194660534</v>
      </c>
    </row>
    <row r="320" spans="1:45">
      <c r="A320" s="231" t="s">
        <v>562</v>
      </c>
      <c r="B320" s="231" t="s">
        <v>532</v>
      </c>
      <c r="C320" s="231">
        <v>653.22160497643335</v>
      </c>
      <c r="D320" s="231">
        <v>892.93294094518865</v>
      </c>
      <c r="E320" s="231">
        <v>865.44117190072927</v>
      </c>
      <c r="F320" s="231">
        <v>937.84846187605592</v>
      </c>
      <c r="G320" s="231">
        <v>1015.6903259202832</v>
      </c>
      <c r="H320" s="231">
        <v>1093.092721177097</v>
      </c>
      <c r="I320" s="231">
        <v>1170.0217511809944</v>
      </c>
      <c r="J320" s="231">
        <v>1246.4749490461541</v>
      </c>
      <c r="K320" s="231">
        <v>1322.473198167738</v>
      </c>
      <c r="L320" s="231">
        <v>1398.0550660949443</v>
      </c>
      <c r="M320" s="231">
        <v>1473.2725950990782</v>
      </c>
      <c r="N320" s="231">
        <v>1548.1880492346631</v>
      </c>
      <c r="O320" s="231">
        <v>1622.8713381327714</v>
      </c>
      <c r="P320" s="231">
        <v>1697.397949268224</v>
      </c>
      <c r="Q320" s="231">
        <v>1771.8472794416393</v>
      </c>
      <c r="R320" s="231">
        <v>1846.3012890193577</v>
      </c>
      <c r="S320" s="231">
        <v>1920.8434218123102</v>
      </c>
      <c r="T320" s="231">
        <v>1995.5577456850667</v>
      </c>
      <c r="U320" s="231">
        <v>2070.5282773029562</v>
      </c>
      <c r="V320" s="231">
        <v>2145.8384605152582</v>
      </c>
      <c r="W320" s="231">
        <v>2221.570772622923</v>
      </c>
      <c r="X320" s="231">
        <v>2297.8064366548733</v>
      </c>
      <c r="Y320" s="231">
        <v>2374.6252210370467</v>
      </c>
      <c r="Z320" s="231">
        <v>2452.1053108294104</v>
      </c>
      <c r="AA320" s="231">
        <v>2530.3232371147237</v>
      </c>
      <c r="AB320" s="231">
        <v>2609.3538532079274</v>
      </c>
      <c r="AC320" s="231">
        <v>2689.2703481586404</v>
      </c>
      <c r="AD320" s="231">
        <v>2770.1442895746864</v>
      </c>
      <c r="AE320" s="231">
        <v>2852.0456891322419</v>
      </c>
      <c r="AF320" s="231">
        <v>2935.0430852825925</v>
      </c>
      <c r="AG320" s="231">
        <v>3019.2036386391101</v>
      </c>
      <c r="AH320" s="231">
        <v>3104.5932363568768</v>
      </c>
      <c r="AI320" s="231">
        <v>3191.2766025129567</v>
      </c>
      <c r="AJ320" s="231">
        <v>3279.317412083657</v>
      </c>
      <c r="AK320" s="231">
        <v>3368.7784066043687</v>
      </c>
      <c r="AL320" s="231">
        <v>3459.7215100064641</v>
      </c>
      <c r="AM320" s="231">
        <v>3552.2079434647276</v>
      </c>
      <c r="AN320" s="231">
        <v>3646.2983383664796</v>
      </c>
      <c r="AO320" s="231">
        <v>3742.0528467446316</v>
      </c>
      <c r="AP320" s="231">
        <v>3839.531248701705</v>
      </c>
      <c r="AQ320" s="231">
        <v>3938.7930565045522</v>
      </c>
      <c r="AR320" s="231">
        <v>4039.8976151509783</v>
      </c>
      <c r="AS320" s="231">
        <v>4142.9041993069332</v>
      </c>
    </row>
    <row r="321" spans="1:45">
      <c r="A321" s="231" t="s">
        <v>562</v>
      </c>
      <c r="B321" s="231" t="s">
        <v>533</v>
      </c>
      <c r="C321" s="231">
        <v>54.769372764073744</v>
      </c>
      <c r="D321" s="231">
        <v>52.570669646488618</v>
      </c>
      <c r="E321" s="231">
        <v>57.45596748453022</v>
      </c>
      <c r="F321" s="231">
        <v>58.596822166006234</v>
      </c>
      <c r="G321" s="231">
        <v>58.741204647764611</v>
      </c>
      <c r="H321" s="231">
        <v>58.85184024183085</v>
      </c>
      <c r="I321" s="231">
        <v>58.934500616761845</v>
      </c>
      <c r="J321" s="231">
        <v>58.994233805256371</v>
      </c>
      <c r="K321" s="231">
        <v>59.035538571720473</v>
      </c>
      <c r="L321" s="231">
        <v>59.06246673032657</v>
      </c>
      <c r="M321" s="231">
        <v>59.078685467605766</v>
      </c>
      <c r="N321" s="231">
        <v>59.087518275264479</v>
      </c>
      <c r="O321" s="231">
        <v>59.091974828553951</v>
      </c>
      <c r="P321" s="231">
        <v>59.094775351930053</v>
      </c>
      <c r="Q321" s="231">
        <v>59.098372314856597</v>
      </c>
      <c r="R321" s="231">
        <v>59.104970815438833</v>
      </c>
      <c r="S321" s="231">
        <v>59.116548215599849</v>
      </c>
      <c r="T321" s="231">
        <v>59.134873186399211</v>
      </c>
      <c r="U321" s="231">
        <v>59.161524132627171</v>
      </c>
      <c r="V321" s="231">
        <v>59.197906893008927</v>
      </c>
      <c r="W321" s="231">
        <v>59.245271600082759</v>
      </c>
      <c r="X321" s="231">
        <v>59.304728600464593</v>
      </c>
      <c r="Y321" s="231">
        <v>59.377263364329501</v>
      </c>
      <c r="Z321" s="231">
        <v>59.463750343300624</v>
      </c>
      <c r="AA321" s="231">
        <v>59.564965763886555</v>
      </c>
      <c r="AB321" s="231">
        <v>59.681599367163237</v>
      </c>
      <c r="AC321" s="231">
        <v>59.814265124029475</v>
      </c>
      <c r="AD321" s="231">
        <v>59.963510969235472</v>
      </c>
      <c r="AE321" s="231">
        <v>60.129827607053336</v>
      </c>
      <c r="AF321" s="231">
        <v>60.313656447597204</v>
      </c>
      <c r="AG321" s="231">
        <v>60.51539673608103</v>
      </c>
      <c r="AH321" s="231">
        <v>60.735411938350104</v>
      </c>
      <c r="AI321" s="231">
        <v>60.974035445385624</v>
      </c>
      <c r="AJ321" s="231">
        <v>61.231575657604388</v>
      </c>
      <c r="AK321" s="231">
        <v>61.508320507042505</v>
      </c>
      <c r="AL321" s="231">
        <v>61.804541472219363</v>
      </c>
      <c r="AM321" s="231">
        <v>62.120497136835922</v>
      </c>
      <c r="AN321" s="231">
        <v>62.456436339686185</v>
      </c>
      <c r="AO321" s="231">
        <v>62.812600959340102</v>
      </c>
      <c r="AP321" s="231">
        <v>63.189228373425564</v>
      </c>
      <c r="AQ321" s="231">
        <v>63.586553628727792</v>
      </c>
      <c r="AR321" s="231">
        <v>64.004811354918431</v>
      </c>
      <c r="AS321" s="231">
        <v>64.444237451517878</v>
      </c>
    </row>
    <row r="322" spans="1:45">
      <c r="A322" s="231" t="s">
        <v>562</v>
      </c>
      <c r="B322" s="231" t="s">
        <v>534</v>
      </c>
      <c r="C322" s="231">
        <v>174.98539211346926</v>
      </c>
      <c r="D322" s="231">
        <v>188.90270661699566</v>
      </c>
      <c r="E322" s="231">
        <v>277.0144871836805</v>
      </c>
      <c r="F322" s="231">
        <v>224.63102880376181</v>
      </c>
      <c r="G322" s="231">
        <v>230.33023668404005</v>
      </c>
      <c r="H322" s="231">
        <v>235.90693306920539</v>
      </c>
      <c r="I322" s="231">
        <v>241.37464105770025</v>
      </c>
      <c r="J322" s="231">
        <v>246.74703993894454</v>
      </c>
      <c r="K322" s="231">
        <v>252.03789308406172</v>
      </c>
      <c r="L322" s="231">
        <v>257.26094259897059</v>
      </c>
      <c r="M322" s="231">
        <v>262.42979350575746</v>
      </c>
      <c r="N322" s="231">
        <v>267.55780441255314</v>
      </c>
      <c r="O322" s="231">
        <v>272.65799396364656</v>
      </c>
      <c r="P322" s="231">
        <v>277.7429668085021</v>
      </c>
      <c r="Q322" s="231">
        <v>282.82485944441777</v>
      </c>
      <c r="R322" s="231">
        <v>287.91530444836076</v>
      </c>
      <c r="S322" s="231">
        <v>293.02541075293942</v>
      </c>
      <c r="T322" s="231">
        <v>298.16575734205293</v>
      </c>
      <c r="U322" s="231">
        <v>303.34639778861509</v>
      </c>
      <c r="V322" s="231">
        <v>308.57687327203757</v>
      </c>
      <c r="W322" s="231">
        <v>313.86623200296378</v>
      </c>
      <c r="X322" s="231">
        <v>319.22305329264975</v>
      </c>
      <c r="Y322" s="231">
        <v>324.65547480341826</v>
      </c>
      <c r="Z322" s="231">
        <v>330.1712217902417</v>
      </c>
      <c r="AA322" s="231">
        <v>335.77763738410601</v>
      </c>
      <c r="AB322" s="231">
        <v>341.48171317456547</v>
      </c>
      <c r="AC322" s="231">
        <v>347.2901195228298</v>
      </c>
      <c r="AD322" s="231">
        <v>353.2092351808223</v>
      </c>
      <c r="AE322" s="231">
        <v>359.24517590919396</v>
      </c>
      <c r="AF322" s="231">
        <v>365.40382188215932</v>
      </c>
      <c r="AG322" s="231">
        <v>371.69084374236576</v>
      </c>
      <c r="AH322" s="231">
        <v>378.1117272282392</v>
      </c>
      <c r="AI322" s="231">
        <v>384.67179634202694</v>
      </c>
      <c r="AJ322" s="231">
        <v>391.37623506158008</v>
      </c>
      <c r="AK322" s="231">
        <v>398.23010762481925</v>
      </c>
      <c r="AL322" s="231">
        <v>405.2383774346477</v>
      </c>
      <c r="AM322" s="231">
        <v>412.40592464508819</v>
      </c>
      <c r="AN322" s="231">
        <v>419.73756249815898</v>
      </c>
      <c r="AO322" s="231">
        <v>427.23805248607482</v>
      </c>
      <c r="AP322" s="231">
        <v>434.91211841585061</v>
      </c>
      <c r="AQ322" s="231">
        <v>442.76445945382653</v>
      </c>
      <c r="AR322" s="231">
        <v>450.79976222657376</v>
      </c>
      <c r="AS322" s="231">
        <v>459.02271205249673</v>
      </c>
    </row>
    <row r="323" spans="1:45">
      <c r="A323" s="231" t="s">
        <v>562</v>
      </c>
      <c r="B323" s="231" t="s">
        <v>535</v>
      </c>
      <c r="C323" s="231">
        <v>22.172540565202485</v>
      </c>
      <c r="D323" s="231">
        <v>26.982860115412215</v>
      </c>
      <c r="E323" s="231">
        <v>38.354350302607237</v>
      </c>
      <c r="F323" s="231">
        <v>33.677264902160367</v>
      </c>
      <c r="G323" s="231">
        <v>36.421244733561899</v>
      </c>
      <c r="H323" s="231">
        <v>39.149375354823029</v>
      </c>
      <c r="I323" s="231">
        <v>41.860525253476624</v>
      </c>
      <c r="J323" s="231">
        <v>44.554662340026169</v>
      </c>
      <c r="K323" s="231">
        <v>47.232571203370256</v>
      </c>
      <c r="L323" s="231">
        <v>49.895654601165198</v>
      </c>
      <c r="M323" s="231">
        <v>52.545785836024066</v>
      </c>
      <c r="N323" s="231">
        <v>55.185194597198773</v>
      </c>
      <c r="O323" s="231">
        <v>57.816376523863099</v>
      </c>
      <c r="P323" s="231">
        <v>60.442020622356658</v>
      </c>
      <c r="Q323" s="231">
        <v>63.064950718974593</v>
      </c>
      <c r="R323" s="231">
        <v>65.688078269468107</v>
      </c>
      <c r="S323" s="231">
        <v>68.314364519007441</v>
      </c>
      <c r="T323" s="231">
        <v>70.946790432191634</v>
      </c>
      <c r="U323" s="231">
        <v>73.588333103600945</v>
      </c>
      <c r="V323" s="231">
        <v>76.24194757317261</v>
      </c>
      <c r="W323" s="231">
        <v>78.910553137882488</v>
      </c>
      <c r="X323" s="231">
        <v>81.597023387974232</v>
      </c>
      <c r="Y323" s="231">
        <v>84.304179311103994</v>
      </c>
      <c r="Z323" s="231">
        <v>87.034784906432932</v>
      </c>
      <c r="AA323" s="231">
        <v>89.791544835898861</v>
      </c>
      <c r="AB323" s="231">
        <v>92.577103713541248</v>
      </c>
      <c r="AC323" s="231">
        <v>95.394046697569394</v>
      </c>
      <c r="AD323" s="231">
        <v>98.244901104767905</v>
      </c>
      <c r="AE323" s="231">
        <v>101.132138814087</v>
      </c>
      <c r="AF323" s="231">
        <v>104.05817926662134</v>
      </c>
      <c r="AG323" s="231">
        <v>107.02539290358229</v>
      </c>
      <c r="AH323" s="231">
        <v>110.03610491298255</v>
      </c>
      <c r="AI323" s="231">
        <v>113.09259918035158</v>
      </c>
      <c r="AJ323" s="231">
        <v>116.19712235943082</v>
      </c>
      <c r="AK323" s="231">
        <v>119.35188799603736</v>
      </c>
      <c r="AL323" s="231">
        <v>122.55908065267002</v>
      </c>
      <c r="AM323" s="231">
        <v>125.82085999328409</v>
      </c>
      <c r="AN323" s="231">
        <v>129.13936479748017</v>
      </c>
      <c r="AO323" s="231">
        <v>132.51671688134195</v>
      </c>
      <c r="AP323" s="231">
        <v>135.95502490876825</v>
      </c>
      <c r="AQ323" s="231">
        <v>139.45638808234213</v>
      </c>
      <c r="AR323" s="231">
        <v>143.02289970713755</v>
      </c>
      <c r="AS323" s="231">
        <v>146.65665062419035</v>
      </c>
    </row>
    <row r="324" spans="1:45">
      <c r="A324" s="231" t="s">
        <v>562</v>
      </c>
      <c r="B324" s="231" t="s">
        <v>536</v>
      </c>
      <c r="C324" s="231">
        <v>455.13165094975034</v>
      </c>
      <c r="D324" s="231">
        <v>574.86891238219653</v>
      </c>
      <c r="E324" s="231">
        <v>643.25996145052216</v>
      </c>
      <c r="F324" s="231">
        <v>555.90629861692707</v>
      </c>
      <c r="G324" s="231">
        <v>571.55114739349278</v>
      </c>
      <c r="H324" s="231">
        <v>586.89486367134145</v>
      </c>
      <c r="I324" s="231">
        <v>601.96833800876004</v>
      </c>
      <c r="J324" s="231">
        <v>616.80372486609508</v>
      </c>
      <c r="K324" s="231">
        <v>631.43404242022859</v>
      </c>
      <c r="L324" s="231">
        <v>645.89276287190955</v>
      </c>
      <c r="M324" s="231">
        <v>660.21341961019368</v>
      </c>
      <c r="N324" s="231">
        <v>674.42925692868232</v>
      </c>
      <c r="O324" s="231">
        <v>688.57293620728228</v>
      </c>
      <c r="P324" s="231">
        <v>702.6763025703317</v>
      </c>
      <c r="Q324" s="231">
        <v>716.77020974209188</v>
      </c>
      <c r="R324" s="231">
        <v>730.88439742310266</v>
      </c>
      <c r="S324" s="231">
        <v>745.04741403472508</v>
      </c>
      <c r="T324" s="231">
        <v>759.28657736930188</v>
      </c>
      <c r="U324" s="231">
        <v>773.62796603051254</v>
      </c>
      <c r="V324" s="231">
        <v>788.09643522943918</v>
      </c>
      <c r="W324" s="231">
        <v>802.71565132010676</v>
      </c>
      <c r="X324" s="231">
        <v>817.50814029840751</v>
      </c>
      <c r="Y324" s="231">
        <v>832.49534628622052</v>
      </c>
      <c r="Z324" s="231">
        <v>847.69769674616612</v>
      </c>
      <c r="AA324" s="231">
        <v>863.1346718083156</v>
      </c>
      <c r="AB324" s="231">
        <v>878.82487563638244</v>
      </c>
      <c r="AC324" s="231">
        <v>894.78610822227051</v>
      </c>
      <c r="AD324" s="231">
        <v>911.0354363814414</v>
      </c>
      <c r="AE324" s="231">
        <v>927.58926303692328</v>
      </c>
      <c r="AF324" s="231">
        <v>944.4633941355097</v>
      </c>
      <c r="AG324" s="231">
        <v>961.67310274533509</v>
      </c>
      <c r="AH324" s="231">
        <v>979.23319004689881</v>
      </c>
      <c r="AI324" s="231">
        <v>997.15804305742301</v>
      </c>
      <c r="AJ324" s="231">
        <v>1015.4616890272262</v>
      </c>
      <c r="AK324" s="231">
        <v>1034.1578465216101</v>
      </c>
      <c r="AL324" s="231">
        <v>1053.259973257984</v>
      </c>
      <c r="AM324" s="231">
        <v>1072.7813108080884</v>
      </c>
      <c r="AN324" s="231">
        <v>1092.7349263037397</v>
      </c>
      <c r="AO324" s="231">
        <v>1113.1337513030232</v>
      </c>
      <c r="AP324" s="231">
        <v>1133.9906179851605</v>
      </c>
      <c r="AQ324" s="231">
        <v>1155.3182928472879</v>
      </c>
      <c r="AR324" s="231">
        <v>1177.1295080778809</v>
      </c>
      <c r="AS324" s="231">
        <v>1199.4369907787564</v>
      </c>
    </row>
    <row r="325" spans="1:45">
      <c r="A325" s="231" t="s">
        <v>562</v>
      </c>
      <c r="B325" s="231" t="s">
        <v>537</v>
      </c>
      <c r="C325" s="231">
        <v>55.386468001572609</v>
      </c>
      <c r="D325" s="231">
        <v>93.965161474716581</v>
      </c>
      <c r="E325" s="231">
        <v>95.912079872587938</v>
      </c>
      <c r="F325" s="231">
        <v>96.598546785638348</v>
      </c>
      <c r="G325" s="231">
        <v>106.45215191870651</v>
      </c>
      <c r="H325" s="231">
        <v>116.26293821644701</v>
      </c>
      <c r="I325" s="231">
        <v>126.02434511497495</v>
      </c>
      <c r="J325" s="231">
        <v>135.73409475205329</v>
      </c>
      <c r="K325" s="231">
        <v>145.39309558664851</v>
      </c>
      <c r="L325" s="231">
        <v>155.00468125997958</v>
      </c>
      <c r="M325" s="231">
        <v>164.57405046250588</v>
      </c>
      <c r="N325" s="231">
        <v>174.10783688983781</v>
      </c>
      <c r="O325" s="231">
        <v>183.61376965151427</v>
      </c>
      <c r="P325" s="231">
        <v>193.10040055634167</v>
      </c>
      <c r="Q325" s="231">
        <v>202.57688325905931</v>
      </c>
      <c r="R325" s="231">
        <v>212.05279400660777</v>
      </c>
      <c r="S325" s="231">
        <v>221.53798649314029</v>
      </c>
      <c r="T325" s="231">
        <v>231.04247504487253</v>
      </c>
      <c r="U325" s="231">
        <v>240.57634148839296</v>
      </c>
      <c r="V325" s="231">
        <v>250.14966185963911</v>
      </c>
      <c r="W325" s="231">
        <v>259.77244972029894</v>
      </c>
      <c r="X325" s="231">
        <v>269.45461333535212</v>
      </c>
      <c r="Y325" s="231">
        <v>279.20592436947652</v>
      </c>
      <c r="Z325" s="231">
        <v>289.0359961036051</v>
      </c>
      <c r="AA325" s="231">
        <v>298.9542694687006</v>
      </c>
      <c r="AB325" s="231">
        <v>308.97000545003056</v>
      </c>
      <c r="AC325" s="231">
        <v>319.0922826376007</v>
      </c>
      <c r="AD325" s="231">
        <v>329.32999889109044</v>
      </c>
      <c r="AE325" s="231">
        <v>339.69187625412923</v>
      </c>
      <c r="AF325" s="231">
        <v>350.18646839589485</v>
      </c>
      <c r="AG325" s="231">
        <v>360.82216998111602</v>
      </c>
      <c r="AH325" s="231">
        <v>371.60722747408806</v>
      </c>
      <c r="AI325" s="231">
        <v>382.54975097162236</v>
      </c>
      <c r="AJ325" s="231">
        <v>393.65772673517336</v>
      </c>
      <c r="AK325" s="231">
        <v>404.93903015582777</v>
      </c>
      <c r="AL325" s="231">
        <v>416.40143893922442</v>
      </c>
      <c r="AM325" s="231">
        <v>428.05264634192463</v>
      </c>
      <c r="AN325" s="231">
        <v>439.9002743277606</v>
      </c>
      <c r="AO325" s="231">
        <v>451.95188654333822</v>
      </c>
      <c r="AP325" s="231">
        <v>464.21500103709121</v>
      </c>
      <c r="AQ325" s="231">
        <v>476.69710266699394</v>
      </c>
      <c r="AR325" s="231">
        <v>489.40565515886982</v>
      </c>
      <c r="AS325" s="231">
        <v>502.34811279081174</v>
      </c>
    </row>
    <row r="326" spans="1:45">
      <c r="A326" s="231" t="s">
        <v>562</v>
      </c>
      <c r="B326" s="231" t="s">
        <v>538</v>
      </c>
      <c r="C326" s="231">
        <v>38.301395127674517</v>
      </c>
      <c r="D326" s="231">
        <v>55.522417097722766</v>
      </c>
      <c r="E326" s="231">
        <v>63.036539630468596</v>
      </c>
      <c r="F326" s="231">
        <v>62.443589673050099</v>
      </c>
      <c r="G326" s="231">
        <v>68.162371575312591</v>
      </c>
      <c r="H326" s="231">
        <v>73.852607072342167</v>
      </c>
      <c r="I326" s="231">
        <v>79.511143303511233</v>
      </c>
      <c r="J326" s="231">
        <v>85.137225234722209</v>
      </c>
      <c r="K326" s="231">
        <v>90.731880595371479</v>
      </c>
      <c r="L326" s="231">
        <v>96.297490793631042</v>
      </c>
      <c r="M326" s="231">
        <v>101.83747369917477</v>
      </c>
      <c r="N326" s="231">
        <v>107.35603932686776</v>
      </c>
      <c r="O326" s="231">
        <v>112.85799663565504</v>
      </c>
      <c r="P326" s="231">
        <v>118.34859841650476</v>
      </c>
      <c r="Q326" s="231">
        <v>123.83341589660091</v>
      </c>
      <c r="R326" s="231">
        <v>129.31823727251512</v>
      </c>
      <c r="S326" s="231">
        <v>134.80898589989715</v>
      </c>
      <c r="T326" s="231">
        <v>140.31165481301554</v>
      </c>
      <c r="U326" s="231">
        <v>145.83225488152522</v>
      </c>
      <c r="V326" s="231">
        <v>151.3767743690226</v>
      </c>
      <c r="W326" s="231">
        <v>156.95114800923525</v>
      </c>
      <c r="X326" s="231">
        <v>162.5612339993186</v>
      </c>
      <c r="Y326" s="231">
        <v>168.21279754681177</v>
      </c>
      <c r="Z326" s="231">
        <v>173.91149980894858</v>
      </c>
      <c r="AA326" s="231">
        <v>179.66289123733847</v>
      </c>
      <c r="AB326" s="231">
        <v>185.47240849191368</v>
      </c>
      <c r="AC326" s="231">
        <v>191.34537421886569</v>
      </c>
      <c r="AD326" s="231">
        <v>197.28699910033507</v>
      </c>
      <c r="AE326" s="231">
        <v>203.30238568100776</v>
      </c>
      <c r="AF326" s="231">
        <v>209.39653356041347</v>
      </c>
      <c r="AG326" s="231">
        <v>215.57434561118291</v>
      </c>
      <c r="AH326" s="231">
        <v>221.84063494424092</v>
      </c>
      <c r="AI326" s="231">
        <v>228.2001323935277</v>
      </c>
      <c r="AJ326" s="231">
        <v>234.65749433612214</v>
      </c>
      <c r="AK326" s="231">
        <v>241.21731070018657</v>
      </c>
      <c r="AL326" s="231">
        <v>247.88411304357555</v>
      </c>
      <c r="AM326" s="231">
        <v>254.66238261131554</v>
      </c>
      <c r="AN326" s="231">
        <v>261.55655830119071</v>
      </c>
      <c r="AO326" s="231">
        <v>268.57104448386258</v>
      </c>
      <c r="AP326" s="231">
        <v>275.71021863832601</v>
      </c>
      <c r="AQ326" s="231">
        <v>282.97843877485769</v>
      </c>
      <c r="AR326" s="231">
        <v>290.38005062718622</v>
      </c>
      <c r="AS326" s="231">
        <v>297.91939460295146</v>
      </c>
    </row>
    <row r="327" spans="1:45">
      <c r="A327" s="231" t="s">
        <v>564</v>
      </c>
      <c r="B327" s="231" t="s">
        <v>514</v>
      </c>
      <c r="C327" s="231">
        <v>42.358681778620557</v>
      </c>
      <c r="D327" s="231">
        <v>32.136121117222935</v>
      </c>
      <c r="E327" s="231">
        <v>27.732646133563389</v>
      </c>
      <c r="F327" s="231">
        <v>27.500535324966851</v>
      </c>
      <c r="G327" s="231">
        <v>27.948130743891024</v>
      </c>
      <c r="H327" s="231">
        <v>28.247957392479897</v>
      </c>
      <c r="I327" s="231">
        <v>28.458263136950233</v>
      </c>
      <c r="J327" s="231">
        <v>28.612340687605514</v>
      </c>
      <c r="K327" s="231">
        <v>28.72986629190396</v>
      </c>
      <c r="L327" s="231">
        <v>28.822839144020801</v>
      </c>
      <c r="M327" s="231">
        <v>28.898794064121176</v>
      </c>
      <c r="N327" s="231">
        <v>28.962595522024404</v>
      </c>
      <c r="O327" s="231">
        <v>29.017469710760711</v>
      </c>
      <c r="P327" s="231">
        <v>29.065614549100399</v>
      </c>
      <c r="Q327" s="231">
        <v>29.108569057774197</v>
      </c>
      <c r="R327" s="231">
        <v>29.147441897934481</v>
      </c>
      <c r="S327" s="231">
        <v>29.183055496084894</v>
      </c>
      <c r="T327" s="231">
        <v>29.216038484204599</v>
      </c>
      <c r="U327" s="231">
        <v>29.246885886143414</v>
      </c>
      <c r="V327" s="231">
        <v>29.275998832706264</v>
      </c>
      <c r="W327" s="231">
        <v>29.303711087628216</v>
      </c>
      <c r="X327" s="231">
        <v>29.330306963359778</v>
      </c>
      <c r="Y327" s="231">
        <v>29.356033550621575</v>
      </c>
      <c r="Z327" s="231">
        <v>29.381109154854649</v>
      </c>
      <c r="AA327" s="231">
        <v>29.405729180411107</v>
      </c>
      <c r="AB327" s="231">
        <v>29.430070284650284</v>
      </c>
      <c r="AC327" s="231">
        <v>29.454293351864884</v>
      </c>
      <c r="AD327" s="231">
        <v>29.478545657868583</v>
      </c>
      <c r="AE327" s="231">
        <v>29.502962477021004</v>
      </c>
      <c r="AF327" s="231">
        <v>29.527668303588385</v>
      </c>
      <c r="AG327" s="231">
        <v>29.552777805304988</v>
      </c>
      <c r="AH327" s="231">
        <v>29.578396590200754</v>
      </c>
      <c r="AI327" s="231">
        <v>29.604621842534804</v>
      </c>
      <c r="AJ327" s="231">
        <v>29.631542866323041</v>
      </c>
      <c r="AK327" s="231">
        <v>29.659241562944715</v>
      </c>
      <c r="AL327" s="231">
        <v>29.687792861015094</v>
      </c>
      <c r="AM327" s="231">
        <v>29.717265110948077</v>
      </c>
      <c r="AN327" s="231">
        <v>29.747720452650466</v>
      </c>
      <c r="AO327" s="231">
        <v>29.779215162029161</v>
      </c>
      <c r="AP327" s="231">
        <v>29.811799980102382</v>
      </c>
      <c r="AQ327" s="231">
        <v>29.845520427206722</v>
      </c>
      <c r="AR327" s="231">
        <v>29.880417103919054</v>
      </c>
      <c r="AS327" s="231">
        <v>29.916525979728807</v>
      </c>
    </row>
    <row r="328" spans="1:45">
      <c r="A328" s="231" t="s">
        <v>564</v>
      </c>
      <c r="B328" s="231" t="s">
        <v>515</v>
      </c>
      <c r="C328" s="231">
        <v>0</v>
      </c>
      <c r="D328" s="231">
        <v>0</v>
      </c>
      <c r="E328" s="231">
        <v>0</v>
      </c>
      <c r="F328" s="231">
        <v>0</v>
      </c>
      <c r="G328" s="231">
        <v>0</v>
      </c>
      <c r="H328" s="231">
        <v>0</v>
      </c>
      <c r="I328" s="231">
        <v>0</v>
      </c>
      <c r="J328" s="231">
        <v>0</v>
      </c>
      <c r="K328" s="231">
        <v>0</v>
      </c>
      <c r="L328" s="231">
        <v>0</v>
      </c>
      <c r="M328" s="231">
        <v>0</v>
      </c>
      <c r="N328" s="231">
        <v>0</v>
      </c>
      <c r="O328" s="231">
        <v>0</v>
      </c>
      <c r="P328" s="231">
        <v>0</v>
      </c>
      <c r="Q328" s="231">
        <v>0</v>
      </c>
      <c r="R328" s="231">
        <v>0</v>
      </c>
      <c r="S328" s="231">
        <v>0</v>
      </c>
      <c r="T328" s="231">
        <v>0</v>
      </c>
      <c r="U328" s="231">
        <v>0</v>
      </c>
      <c r="V328" s="231">
        <v>0</v>
      </c>
      <c r="W328" s="231">
        <v>0</v>
      </c>
      <c r="X328" s="231">
        <v>0</v>
      </c>
      <c r="Y328" s="231">
        <v>0</v>
      </c>
      <c r="Z328" s="231">
        <v>0</v>
      </c>
      <c r="AA328" s="231">
        <v>0</v>
      </c>
      <c r="AB328" s="231">
        <v>0</v>
      </c>
      <c r="AC328" s="231">
        <v>0</v>
      </c>
      <c r="AD328" s="231">
        <v>0</v>
      </c>
      <c r="AE328" s="231">
        <v>0</v>
      </c>
      <c r="AF328" s="231">
        <v>0</v>
      </c>
      <c r="AG328" s="231">
        <v>0</v>
      </c>
      <c r="AH328" s="231">
        <v>0</v>
      </c>
      <c r="AI328" s="231">
        <v>0</v>
      </c>
      <c r="AJ328" s="231">
        <v>0</v>
      </c>
      <c r="AK328" s="231">
        <v>0</v>
      </c>
      <c r="AL328" s="231">
        <v>0</v>
      </c>
      <c r="AM328" s="231">
        <v>0</v>
      </c>
      <c r="AN328" s="231">
        <v>0</v>
      </c>
      <c r="AO328" s="231">
        <v>0</v>
      </c>
      <c r="AP328" s="231">
        <v>0</v>
      </c>
      <c r="AQ328" s="231">
        <v>0</v>
      </c>
      <c r="AR328" s="231">
        <v>0</v>
      </c>
      <c r="AS328" s="231">
        <v>0</v>
      </c>
    </row>
    <row r="329" spans="1:45">
      <c r="A329" s="231" t="s">
        <v>564</v>
      </c>
      <c r="B329" s="231" t="s">
        <v>516</v>
      </c>
      <c r="C329" s="231">
        <v>100.17561272548043</v>
      </c>
      <c r="D329" s="231">
        <v>102.49730865424873</v>
      </c>
      <c r="E329" s="231">
        <v>107.7316103567138</v>
      </c>
      <c r="F329" s="231">
        <v>104.07433484026231</v>
      </c>
      <c r="G329" s="231">
        <v>108.79798241788006</v>
      </c>
      <c r="H329" s="231">
        <v>113.70719804491166</v>
      </c>
      <c r="I329" s="231">
        <v>118.80029890250761</v>
      </c>
      <c r="J329" s="231">
        <v>124.07384278905803</v>
      </c>
      <c r="K329" s="231">
        <v>129.52347244787612</v>
      </c>
      <c r="L329" s="231">
        <v>135.14442326296273</v>
      </c>
      <c r="M329" s="231">
        <v>140.93183250683515</v>
      </c>
      <c r="N329" s="231">
        <v>146.88092992579101</v>
      </c>
      <c r="O329" s="231">
        <v>152.98715618205975</v>
      </c>
      <c r="P329" s="231">
        <v>159.2462366301267</v>
      </c>
      <c r="Q329" s="231">
        <v>165.65422689541325</v>
      </c>
      <c r="R329" s="231">
        <v>172.20754027997785</v>
      </c>
      <c r="S329" s="231">
        <v>178.90296319886858</v>
      </c>
      <c r="T329" s="231">
        <v>185.73766255487845</v>
      </c>
      <c r="U329" s="231">
        <v>192.70918756216619</v>
      </c>
      <c r="V329" s="231">
        <v>199.81546766750839</v>
      </c>
      <c r="W329" s="231">
        <v>207.05480767998134</v>
      </c>
      <c r="X329" s="231">
        <v>214.42588087878832</v>
      </c>
      <c r="Y329" s="231">
        <v>221.92772064948937</v>
      </c>
      <c r="Z329" s="231">
        <v>229.55971105480793</v>
      </c>
      <c r="AA329" s="231">
        <v>237.32157664937984</v>
      </c>
      <c r="AB329" s="231">
        <v>245.2133717810118</v>
      </c>
      <c r="AC329" s="231">
        <v>253.23546957305066</v>
      </c>
      <c r="AD329" s="231">
        <v>261.38855074721107</v>
      </c>
      <c r="AE329" s="231">
        <v>269.67359241875295</v>
      </c>
      <c r="AF329" s="231">
        <v>278.09185697414978</v>
      </c>
      <c r="AG329" s="231">
        <v>286.64488112330218</v>
      </c>
      <c r="AH329" s="231">
        <v>295.33446520319649</v>
      </c>
      <c r="AI329" s="231">
        <v>304.16266279662153</v>
      </c>
      <c r="AJ329" s="231">
        <v>313.13177071810208</v>
      </c>
      <c r="AK329" s="231">
        <v>322.24431940909272</v>
      </c>
      <c r="AL329" s="231">
        <v>331.5030637754827</v>
      </c>
      <c r="AM329" s="231">
        <v>340.91097449258029</v>
      </c>
      <c r="AN329" s="231">
        <v>350.47122979578876</v>
      </c>
      <c r="AO329" s="231">
        <v>360.1872077690997</v>
      </c>
      <c r="AP329" s="231">
        <v>370.06247913820016</v>
      </c>
      <c r="AQ329" s="231">
        <v>380.10080057050095</v>
      </c>
      <c r="AR329" s="231">
        <v>390.30610848026907</v>
      </c>
      <c r="AS329" s="231">
        <v>400.68251333398473</v>
      </c>
    </row>
    <row r="330" spans="1:45">
      <c r="A330" s="231" t="s">
        <v>564</v>
      </c>
      <c r="B330" s="231" t="s">
        <v>517</v>
      </c>
      <c r="C330" s="231">
        <v>104.69996758608836</v>
      </c>
      <c r="D330" s="231">
        <v>100.91477473057354</v>
      </c>
      <c r="E330" s="231">
        <v>104.29358707088998</v>
      </c>
      <c r="F330" s="231">
        <v>103.90260667853811</v>
      </c>
      <c r="G330" s="231">
        <v>106.65862657484318</v>
      </c>
      <c r="H330" s="231">
        <v>109.55170169995242</v>
      </c>
      <c r="I330" s="231">
        <v>112.58339618881294</v>
      </c>
      <c r="J330" s="231">
        <v>115.75218931706341</v>
      </c>
      <c r="K330" s="231">
        <v>119.05490748649595</v>
      </c>
      <c r="L330" s="231">
        <v>122.48756561586728</v>
      </c>
      <c r="M330" s="231">
        <v>126.04586438481593</v>
      </c>
      <c r="N330" s="231">
        <v>129.72548456257795</v>
      </c>
      <c r="O330" s="231">
        <v>133.52226022476714</v>
      </c>
      <c r="P330" s="231">
        <v>137.43227886052554</v>
      </c>
      <c r="Q330" s="231">
        <v>141.45193692148442</v>
      </c>
      <c r="R330" s="231">
        <v>145.57796801770061</v>
      </c>
      <c r="S330" s="231">
        <v>149.80745425455015</v>
      </c>
      <c r="T330" s="231">
        <v>154.13782718137733</v>
      </c>
      <c r="U330" s="231">
        <v>158.56686238076901</v>
      </c>
      <c r="V330" s="231">
        <v>163.09267022821959</v>
      </c>
      <c r="W330" s="231">
        <v>167.71368442245216</v>
      </c>
      <c r="X330" s="231">
        <v>172.42864930498519</v>
      </c>
      <c r="Y330" s="231">
        <v>177.23660662069355</v>
      </c>
      <c r="Z330" s="231">
        <v>182.13688213808319</v>
      </c>
      <c r="AA330" s="231">
        <v>187.12907239885558</v>
      </c>
      <c r="AB330" s="231">
        <v>192.21303177038379</v>
      </c>
      <c r="AC330" s="231">
        <v>197.38885991239727</v>
      </c>
      <c r="AD330" s="231">
        <v>202.65688972840726</v>
      </c>
      <c r="AE330" s="231">
        <v>208.01767584547935</v>
      </c>
      <c r="AF330" s="231">
        <v>213.4719836479</v>
      </c>
      <c r="AG330" s="231">
        <v>219.02077887792925</v>
      </c>
      <c r="AH330" s="231">
        <v>224.66521780840753</v>
      </c>
      <c r="AI330" s="231">
        <v>230.40663798579735</v>
      </c>
      <c r="AJ330" s="231">
        <v>236.24654953790767</v>
      </c>
      <c r="AK330" s="231">
        <v>242.18662703723493</v>
      </c>
      <c r="AL330" s="231">
        <v>248.22870190837762</v>
      </c>
      <c r="AM330" s="231">
        <v>254.37475536604671</v>
      </c>
      <c r="AN330" s="231">
        <v>260.62691186875554</v>
      </c>
      <c r="AO330" s="231">
        <v>266.98743307208184</v>
      </c>
      <c r="AP330" s="231">
        <v>273.45871226460395</v>
      </c>
      <c r="AQ330" s="231">
        <v>280.0432692689667</v>
      </c>
      <c r="AR330" s="231">
        <v>286.74374579009572</v>
      </c>
      <c r="AS330" s="231">
        <v>293.56290119242834</v>
      </c>
    </row>
    <row r="331" spans="1:45">
      <c r="A331" s="231" t="s">
        <v>564</v>
      </c>
      <c r="B331" s="231" t="s">
        <v>518</v>
      </c>
      <c r="C331" s="231">
        <v>1858.8885305234785</v>
      </c>
      <c r="D331" s="231">
        <v>1910.9648684549488</v>
      </c>
      <c r="E331" s="231">
        <v>1961.2521037936881</v>
      </c>
      <c r="F331" s="231">
        <v>2132.1620104298263</v>
      </c>
      <c r="G331" s="231">
        <v>2281.8224443335648</v>
      </c>
      <c r="H331" s="231">
        <v>2436.5854843226602</v>
      </c>
      <c r="I331" s="231">
        <v>2596.3291082539808</v>
      </c>
      <c r="J331" s="231">
        <v>2760.9310969094772</v>
      </c>
      <c r="K331" s="231">
        <v>2930.2704357142989</v>
      </c>
      <c r="L331" s="231">
        <v>3104.2286882571721</v>
      </c>
      <c r="M331" s="231">
        <v>3282.69124484853</v>
      </c>
      <c r="N331" s="231">
        <v>3465.5484189490603</v>
      </c>
      <c r="O331" s="231">
        <v>3652.6963902786479</v>
      </c>
      <c r="P331" s="231">
        <v>3844.0380024243846</v>
      </c>
      <c r="Q331" s="231">
        <v>4039.4834255229152</v>
      </c>
      <c r="R331" s="231">
        <v>4238.9506951733683</v>
      </c>
      <c r="S331" s="231">
        <v>4442.366138619589</v>
      </c>
      <c r="T331" s="231">
        <v>4649.6646989215824</v>
      </c>
      <c r="U331" s="231">
        <v>4860.7901674573295</v>
      </c>
      <c r="V331" s="231">
        <v>5075.6953346895662</v>
      </c>
      <c r="W331" s="231">
        <v>5294.3420686929603</v>
      </c>
      <c r="X331" s="231">
        <v>5516.7013304618731</v>
      </c>
      <c r="Y331" s="231">
        <v>5742.7531345080615</v>
      </c>
      <c r="Z331" s="231">
        <v>5972.4864627134102</v>
      </c>
      <c r="AA331" s="231">
        <v>6205.8991388357535</v>
      </c>
      <c r="AB331" s="231">
        <v>6442.9976704847822</v>
      </c>
      <c r="AC331" s="231">
        <v>6683.7970647986267</v>
      </c>
      <c r="AD331" s="231">
        <v>6928.3206234703948</v>
      </c>
      <c r="AE331" s="231">
        <v>7176.5997222062815</v>
      </c>
      <c r="AF331" s="231">
        <v>7428.6735791486562</v>
      </c>
      <c r="AG331" s="231">
        <v>7684.5890162753094</v>
      </c>
      <c r="AH331" s="231">
        <v>7944.4002172907212</v>
      </c>
      <c r="AI331" s="231">
        <v>8208.1684850671354</v>
      </c>
      <c r="AJ331" s="231">
        <v>8475.96200126449</v>
      </c>
      <c r="AK331" s="231">
        <v>8747.8555903653814</v>
      </c>
      <c r="AL331" s="231">
        <v>9023.9304900075167</v>
      </c>
      <c r="AM331" s="231">
        <v>9304.2741291675102</v>
      </c>
      <c r="AN331" s="231">
        <v>9588.9799154659086</v>
      </c>
      <c r="AO331" s="231">
        <v>9878.1470326003255</v>
      </c>
      <c r="AP331" s="231">
        <v>10171.880248687001</v>
      </c>
      <c r="AQ331" s="231">
        <v>10470.289736090888</v>
      </c>
      <c r="AR331" s="231">
        <v>10773.490903148286</v>
      </c>
      <c r="AS331" s="231">
        <v>11081.604238034661</v>
      </c>
    </row>
    <row r="332" spans="1:45">
      <c r="A332" s="231" t="s">
        <v>564</v>
      </c>
      <c r="B332" s="231" t="s">
        <v>519</v>
      </c>
      <c r="C332" s="231">
        <v>796.87123690340491</v>
      </c>
      <c r="D332" s="231">
        <v>898.12204856121321</v>
      </c>
      <c r="E332" s="231">
        <v>891.33819974202538</v>
      </c>
      <c r="F332" s="231">
        <v>948.73813552269166</v>
      </c>
      <c r="G332" s="231">
        <v>1019.4441808908766</v>
      </c>
      <c r="H332" s="231">
        <v>1092.5218615479723</v>
      </c>
      <c r="I332" s="231">
        <v>1167.9100745745254</v>
      </c>
      <c r="J332" s="231">
        <v>1245.5504167156241</v>
      </c>
      <c r="K332" s="231">
        <v>1325.3865720836252</v>
      </c>
      <c r="L332" s="231">
        <v>1407.3642213725889</v>
      </c>
      <c r="M332" s="231">
        <v>1491.4312018781566</v>
      </c>
      <c r="N332" s="231">
        <v>1577.5377770241105</v>
      </c>
      <c r="O332" s="231">
        <v>1665.6369406685051</v>
      </c>
      <c r="P332" s="231">
        <v>1755.684716506124</v>
      </c>
      <c r="Q332" s="231">
        <v>1847.6404318604732</v>
      </c>
      <c r="R332" s="231">
        <v>1941.4669557282753</v>
      </c>
      <c r="S332" s="231">
        <v>2037.130896964127</v>
      </c>
      <c r="T332" s="231">
        <v>2134.6027619843139</v>
      </c>
      <c r="U332" s="231">
        <v>2233.8570733953738</v>
      </c>
      <c r="V332" s="231">
        <v>2334.8724521147501</v>
      </c>
      <c r="W332" s="231">
        <v>2437.6316661767846</v>
      </c>
      <c r="X332" s="231">
        <v>2542.1216497138726</v>
      </c>
      <c r="Y332" s="231">
        <v>2648.3334956833328</v>
      </c>
      <c r="Z332" s="231">
        <v>2756.262425856703</v>
      </c>
      <c r="AA332" s="231">
        <v>2865.9077414467361</v>
      </c>
      <c r="AB332" s="231">
        <v>2977.2727575472773</v>
      </c>
      <c r="AC332" s="231">
        <v>3090.3647243346072</v>
      </c>
      <c r="AD332" s="231">
        <v>3205.19473772835</v>
      </c>
      <c r="AE332" s="231">
        <v>3321.7776419587635</v>
      </c>
      <c r="AF332" s="231">
        <v>3440.1319262341744</v>
      </c>
      <c r="AG332" s="231">
        <v>3560.2796174585919</v>
      </c>
      <c r="AH332" s="231">
        <v>3682.24617071583</v>
      </c>
      <c r="AI332" s="231">
        <v>3806.060359015577</v>
      </c>
      <c r="AJ332" s="231">
        <v>3931.7541635939156</v>
      </c>
      <c r="AK332" s="231">
        <v>4059.3626658698713</v>
      </c>
      <c r="AL332" s="231">
        <v>4188.9239419885134</v>
      </c>
      <c r="AM332" s="231">
        <v>4320.4789607241319</v>
      </c>
      <c r="AN332" s="231">
        <v>4454.0714853773679</v>
      </c>
      <c r="AO332" s="231">
        <v>4589.7479801731688</v>
      </c>
      <c r="AP332" s="231">
        <v>4727.5575215576237</v>
      </c>
      <c r="AQ332" s="231">
        <v>4867.5517146919574</v>
      </c>
      <c r="AR332" s="231">
        <v>5009.7846153586697</v>
      </c>
      <c r="AS332" s="231">
        <v>5154.3126574193275</v>
      </c>
    </row>
    <row r="333" spans="1:45">
      <c r="A333" s="231" t="s">
        <v>564</v>
      </c>
      <c r="B333" s="231" t="s">
        <v>520</v>
      </c>
      <c r="C333" s="231">
        <v>1499.9196277329545</v>
      </c>
      <c r="D333" s="231">
        <v>1596.008618532853</v>
      </c>
      <c r="E333" s="231">
        <v>1626.723549977605</v>
      </c>
      <c r="F333" s="231">
        <v>1752.4162330412707</v>
      </c>
      <c r="G333" s="231">
        <v>1837.1243324212678</v>
      </c>
      <c r="H333" s="231">
        <v>1925.084235585603</v>
      </c>
      <c r="I333" s="231">
        <v>2016.2590477129752</v>
      </c>
      <c r="J333" s="231">
        <v>2110.5857540290194</v>
      </c>
      <c r="K333" s="231">
        <v>2207.9878825681212</v>
      </c>
      <c r="L333" s="231">
        <v>2308.3831701973959</v>
      </c>
      <c r="M333" s="231">
        <v>2411.688272421186</v>
      </c>
      <c r="N333" s="231">
        <v>2517.8216979359754</v>
      </c>
      <c r="O333" s="231">
        <v>2626.7056579429827</v>
      </c>
      <c r="P333" s="231">
        <v>2738.2672386112204</v>
      </c>
      <c r="Q333" s="231">
        <v>2852.4391420332458</v>
      </c>
      <c r="R333" s="231">
        <v>2969.1601454814327</v>
      </c>
      <c r="S333" s="231">
        <v>3088.3753720756508</v>
      </c>
      <c r="T333" s="231">
        <v>3210.0364318831421</v>
      </c>
      <c r="U333" s="231">
        <v>3334.1014717028343</v>
      </c>
      <c r="V333" s="231">
        <v>3460.5351589677343</v>
      </c>
      <c r="W333" s="231">
        <v>3589.3086171705477</v>
      </c>
      <c r="X333" s="231">
        <v>3720.3993251137767</v>
      </c>
      <c r="Y333" s="231">
        <v>3853.7909889797429</v>
      </c>
      <c r="Z333" s="231">
        <v>3989.4733940247629</v>
      </c>
      <c r="AA333" s="231">
        <v>4127.4422412103286</v>
      </c>
      <c r="AB333" s="231">
        <v>4267.6989730353407</v>
      </c>
      <c r="AC333" s="231">
        <v>4410.2505920676585</v>
      </c>
      <c r="AD333" s="231">
        <v>4555.1094750886978</v>
      </c>
      <c r="AE333" s="231">
        <v>4702.2931853064447</v>
      </c>
      <c r="AF333" s="231">
        <v>4851.8242847129413</v>
      </c>
      <c r="AG333" s="231">
        <v>5003.7301483448446</v>
      </c>
      <c r="AH333" s="231">
        <v>5158.0427819307952</v>
      </c>
      <c r="AI333" s="231">
        <v>5314.7986441690537</v>
      </c>
      <c r="AJ333" s="231">
        <v>5474.0384746657119</v>
      </c>
      <c r="AK333" s="231">
        <v>5635.8071283761983</v>
      </c>
      <c r="AL333" s="231">
        <v>5800.1534172237052</v>
      </c>
      <c r="AM333" s="231">
        <v>5967.1299594210486</v>
      </c>
      <c r="AN333" s="231">
        <v>6136.7930368889838</v>
      </c>
      <c r="AO333" s="231">
        <v>6309.2024610503868</v>
      </c>
      <c r="AP333" s="231">
        <v>6484.4214471768819</v>
      </c>
      <c r="AQ333" s="231">
        <v>6662.5164973784013</v>
      </c>
      <c r="AR333" s="231">
        <v>6843.5572922495057</v>
      </c>
      <c r="AS333" s="231">
        <v>7027.616591123834</v>
      </c>
    </row>
    <row r="334" spans="1:45">
      <c r="A334" s="231" t="s">
        <v>564</v>
      </c>
      <c r="B334" s="231" t="s">
        <v>521</v>
      </c>
      <c r="C334" s="231">
        <v>430.15315894148506</v>
      </c>
      <c r="D334" s="231">
        <v>489.37332758114633</v>
      </c>
      <c r="E334" s="231">
        <v>459.24611716851666</v>
      </c>
      <c r="F334" s="231">
        <v>516.62211503296601</v>
      </c>
      <c r="G334" s="231">
        <v>554.40711852213178</v>
      </c>
      <c r="H334" s="231">
        <v>593.46592696915411</v>
      </c>
      <c r="I334" s="231">
        <v>633.76645448409397</v>
      </c>
      <c r="J334" s="231">
        <v>675.27759926619353</v>
      </c>
      <c r="K334" s="231">
        <v>717.96912568484674</v>
      </c>
      <c r="L334" s="231">
        <v>761.81173722925735</v>
      </c>
      <c r="M334" s="231">
        <v>806.77723260847858</v>
      </c>
      <c r="N334" s="231">
        <v>852.83869058679034</v>
      </c>
      <c r="O334" s="231">
        <v>899.97065579988146</v>
      </c>
      <c r="P334" s="231">
        <v>948.14931146746972</v>
      </c>
      <c r="Q334" s="231">
        <v>997.35263215814723</v>
      </c>
      <c r="R334" s="231">
        <v>1047.5605137186751</v>
      </c>
      <c r="S334" s="231">
        <v>1098.754879702439</v>
      </c>
      <c r="T334" s="231">
        <v>1150.9197648981869</v>
      </c>
      <c r="U334" s="231">
        <v>1204.0413772821321</v>
      </c>
      <c r="V334" s="231">
        <v>1258.1081401143358</v>
      </c>
      <c r="W334" s="231">
        <v>1313.1107160981221</v>
      </c>
      <c r="X334" s="231">
        <v>1369.0420155941924</v>
      </c>
      <c r="Y334" s="231">
        <v>1425.897190871364</v>
      </c>
      <c r="Z334" s="231">
        <v>1483.6736183138314</v>
      </c>
      <c r="AA334" s="231">
        <v>1542.3708704080625</v>
      </c>
      <c r="AB334" s="231">
        <v>1601.9906792140071</v>
      </c>
      <c r="AC334" s="231">
        <v>1662.5368928950629</v>
      </c>
      <c r="AD334" s="231">
        <v>1724.0154267443215</v>
      </c>
      <c r="AE334" s="231">
        <v>1786.4342100066369</v>
      </c>
      <c r="AF334" s="231">
        <v>1849.8031296608292</v>
      </c>
      <c r="AG334" s="231">
        <v>1914.1339721945767</v>
      </c>
      <c r="AH334" s="231">
        <v>1979.4403642804102</v>
      </c>
      <c r="AI334" s="231">
        <v>2045.7377131436867</v>
      </c>
      <c r="AJ334" s="231">
        <v>2113.043147304752</v>
      </c>
      <c r="AK334" s="231">
        <v>2181.3754582765678</v>
      </c>
      <c r="AL334" s="231">
        <v>2250.7550437085492</v>
      </c>
      <c r="AM334" s="231">
        <v>2321.2038523834176</v>
      </c>
      <c r="AN334" s="231">
        <v>2392.7453313998913</v>
      </c>
      <c r="AO334" s="231">
        <v>2465.4043758075713</v>
      </c>
      <c r="AP334" s="231">
        <v>2539.2072809013534</v>
      </c>
      <c r="AQ334" s="231">
        <v>2614.1816973313198</v>
      </c>
      <c r="AR334" s="231">
        <v>2690.3565891383369</v>
      </c>
      <c r="AS334" s="231">
        <v>2767.7621947874391</v>
      </c>
    </row>
    <row r="335" spans="1:45">
      <c r="A335" s="231" t="s">
        <v>564</v>
      </c>
      <c r="B335" s="231" t="s">
        <v>522</v>
      </c>
      <c r="C335" s="231">
        <v>1002.8631892606977</v>
      </c>
      <c r="D335" s="231">
        <v>1104.8668818571696</v>
      </c>
      <c r="E335" s="231">
        <v>1168.6399159793707</v>
      </c>
      <c r="F335" s="231">
        <v>1267.649392344942</v>
      </c>
      <c r="G335" s="231">
        <v>1374.6620839776849</v>
      </c>
      <c r="H335" s="231">
        <v>1485.1520523235827</v>
      </c>
      <c r="I335" s="231">
        <v>1599.0168983947285</v>
      </c>
      <c r="J335" s="231">
        <v>1716.166329530748</v>
      </c>
      <c r="K335" s="231">
        <v>1836.5175724375968</v>
      </c>
      <c r="L335" s="231">
        <v>1959.9931114894418</v>
      </c>
      <c r="M335" s="231">
        <v>2086.5196964436013</v>
      </c>
      <c r="N335" s="231">
        <v>2216.0280367863847</v>
      </c>
      <c r="O335" s="231">
        <v>2348.4528566225185</v>
      </c>
      <c r="P335" s="231">
        <v>2483.7331254710839</v>
      </c>
      <c r="Q335" s="231">
        <v>2621.8123598183297</v>
      </c>
      <c r="R335" s="231">
        <v>2762.6389358334973</v>
      </c>
      <c r="S335" s="231">
        <v>2906.1663802380799</v>
      </c>
      <c r="T335" s="231">
        <v>3052.3536220576266</v>
      </c>
      <c r="U335" s="231">
        <v>3201.1651973941011</v>
      </c>
      <c r="V335" s="231">
        <v>3352.5714049933213</v>
      </c>
      <c r="W335" s="231">
        <v>3506.5484137323165</v>
      </c>
      <c r="X335" s="231">
        <v>3663.0783250877039</v>
      </c>
      <c r="Y335" s="231">
        <v>3822.1491947012446</v>
      </c>
      <c r="Z335" s="231">
        <v>3983.7550176573909</v>
      </c>
      <c r="AA335" s="231">
        <v>4147.8956822322789</v>
      </c>
      <c r="AB335" s="231">
        <v>4314.5768967978056</v>
      </c>
      <c r="AC335" s="231">
        <v>4483.8100943489289</v>
      </c>
      <c r="AD335" s="231">
        <v>4655.6123188273996</v>
      </c>
      <c r="AE335" s="231">
        <v>4830.006097073905</v>
      </c>
      <c r="AF335" s="231">
        <v>5007.0192998805887</v>
      </c>
      <c r="AG335" s="231">
        <v>5186.6849952524344</v>
      </c>
      <c r="AH335" s="231">
        <v>5369.0412966312697</v>
      </c>
      <c r="AI335" s="231">
        <v>5554.1312084973179</v>
      </c>
      <c r="AJ335" s="231">
        <v>5742.0024714436022</v>
      </c>
      <c r="AK335" s="231">
        <v>5932.707408522112</v>
      </c>
      <c r="AL335" s="231">
        <v>6126.3027743909506</v>
      </c>
      <c r="AM335" s="231">
        <v>6322.8496085416455</v>
      </c>
      <c r="AN335" s="231">
        <v>6522.4130936662295</v>
      </c>
      <c r="AO335" s="231">
        <v>6725.0624200213715</v>
      </c>
      <c r="AP335" s="231">
        <v>6930.8706564736867</v>
      </c>
      <c r="AQ335" s="231">
        <v>7139.9146287504054</v>
      </c>
      <c r="AR335" s="231">
        <v>7352.274805287394</v>
      </c>
      <c r="AS335" s="231">
        <v>7568.0351909457631</v>
      </c>
    </row>
    <row r="336" spans="1:45">
      <c r="A336" s="231" t="s">
        <v>564</v>
      </c>
      <c r="B336" s="231" t="s">
        <v>523</v>
      </c>
      <c r="C336" s="231">
        <v>449.05823626298405</v>
      </c>
      <c r="D336" s="231">
        <v>439.54452173177697</v>
      </c>
      <c r="E336" s="231">
        <v>406.11664506303373</v>
      </c>
      <c r="F336" s="231">
        <v>496.16704902623417</v>
      </c>
      <c r="G336" s="231">
        <v>537.7060839108135</v>
      </c>
      <c r="H336" s="231">
        <v>580.59762686051226</v>
      </c>
      <c r="I336" s="231">
        <v>624.80217174932454</v>
      </c>
      <c r="J336" s="231">
        <v>670.28471609673306</v>
      </c>
      <c r="K336" s="231">
        <v>717.01306984263147</v>
      </c>
      <c r="L336" s="231">
        <v>764.95702924793238</v>
      </c>
      <c r="M336" s="231">
        <v>814.08802183502246</v>
      </c>
      <c r="N336" s="231">
        <v>864.37900515001797</v>
      </c>
      <c r="O336" s="231">
        <v>915.80449796551511</v>
      </c>
      <c r="P336" s="231">
        <v>968.34067529274648</v>
      </c>
      <c r="Q336" s="231">
        <v>1021.9654881874183</v>
      </c>
      <c r="R336" s="231">
        <v>1076.6587862966851</v>
      </c>
      <c r="S336" s="231">
        <v>1132.4024309871538</v>
      </c>
      <c r="T336" s="231">
        <v>1189.1803927484295</v>
      </c>
      <c r="U336" s="231">
        <v>1246.9788300638841</v>
      </c>
      <c r="V336" s="231">
        <v>1305.7861490341213</v>
      </c>
      <c r="W336" s="231">
        <v>1365.593044280188</v>
      </c>
      <c r="X336" s="231">
        <v>1426.3925223686167</v>
      </c>
      <c r="Y336" s="231">
        <v>1488.1799093880161</v>
      </c>
      <c r="Z336" s="231">
        <v>1550.9528444853461</v>
      </c>
      <c r="AA336" s="231">
        <v>1614.7112612179831</v>
      </c>
      <c r="AB336" s="231">
        <v>1679.4573585428886</v>
      </c>
      <c r="AC336" s="231">
        <v>1745.1955631765568</v>
      </c>
      <c r="AD336" s="231">
        <v>1811.9324849441261</v>
      </c>
      <c r="AE336" s="231">
        <v>1879.6768666013927</v>
      </c>
      <c r="AF336" s="231">
        <v>1948.4395294742123</v>
      </c>
      <c r="AG336" s="231">
        <v>2018.2333161175593</v>
      </c>
      <c r="AH336" s="231">
        <v>2089.0730310601325</v>
      </c>
      <c r="AI336" s="231">
        <v>2160.975380567148</v>
      </c>
      <c r="AJ336" s="231">
        <v>2233.95891223222</v>
      </c>
      <c r="AK336" s="231">
        <v>2308.0439550930109</v>
      </c>
      <c r="AL336" s="231">
        <v>2383.2525608611209</v>
      </c>
      <c r="AM336" s="231">
        <v>2459.6084467604246</v>
      </c>
      <c r="AN336" s="231">
        <v>2537.1369403825688</v>
      </c>
      <c r="AO336" s="231">
        <v>2615.8649268902905</v>
      </c>
      <c r="AP336" s="231">
        <v>2695.8207988316908</v>
      </c>
      <c r="AQ336" s="231">
        <v>2777.0344087681046</v>
      </c>
      <c r="AR336" s="231">
        <v>2859.5370248650743</v>
      </c>
      <c r="AS336" s="231">
        <v>2943.3612895508427</v>
      </c>
    </row>
    <row r="337" spans="1:45">
      <c r="A337" s="231" t="s">
        <v>564</v>
      </c>
      <c r="B337" s="231" t="s">
        <v>524</v>
      </c>
      <c r="C337" s="231">
        <v>1395.8322645238989</v>
      </c>
      <c r="D337" s="231">
        <v>1463.4580639598514</v>
      </c>
      <c r="E337" s="231">
        <v>1597.2112018949904</v>
      </c>
      <c r="F337" s="231">
        <v>1610.5426559455564</v>
      </c>
      <c r="G337" s="231">
        <v>1717.8444864669136</v>
      </c>
      <c r="H337" s="231">
        <v>1828.85928856838</v>
      </c>
      <c r="I337" s="231">
        <v>1943.5044021825777</v>
      </c>
      <c r="J337" s="231">
        <v>2061.6931242930418</v>
      </c>
      <c r="K337" s="231">
        <v>2183.3374945086352</v>
      </c>
      <c r="L337" s="231">
        <v>2308.3503132294477</v>
      </c>
      <c r="M337" s="231">
        <v>2436.6466373518001</v>
      </c>
      <c r="N337" s="231">
        <v>2568.1449135041462</v>
      </c>
      <c r="O337" s="231">
        <v>2702.7678515725947</v>
      </c>
      <c r="P337" s="231">
        <v>2840.4431047242974</v>
      </c>
      <c r="Q337" s="231">
        <v>2981.1037994169228</v>
      </c>
      <c r="R337" s="231">
        <v>3124.688944918747</v>
      </c>
      <c r="S337" s="231">
        <v>3271.1437432859975</v>
      </c>
      <c r="T337" s="231">
        <v>3420.4198154254382</v>
      </c>
      <c r="U337" s="231">
        <v>3572.4753555178104</v>
      </c>
      <c r="V337" s="231">
        <v>3727.2752238966909</v>
      </c>
      <c r="W337" s="231">
        <v>3884.7909869950977</v>
      </c>
      <c r="X337" s="231">
        <v>4045.0009119069687</v>
      </c>
      <c r="Y337" s="231">
        <v>4207.8899222911896</v>
      </c>
      <c r="Z337" s="231">
        <v>4373.4495216732512</v>
      </c>
      <c r="AA337" s="231">
        <v>4541.6776896174106</v>
      </c>
      <c r="AB337" s="231">
        <v>4712.5787557187095</v>
      </c>
      <c r="AC337" s="231">
        <v>4886.1632558760411</v>
      </c>
      <c r="AD337" s="231">
        <v>5062.4477748558975</v>
      </c>
      <c r="AE337" s="231">
        <v>5241.4547787256643</v>
      </c>
      <c r="AF337" s="231">
        <v>5423.2124403342505</v>
      </c>
      <c r="AG337" s="231">
        <v>5607.7544606378997</v>
      </c>
      <c r="AH337" s="231">
        <v>5795.1198883179704</v>
      </c>
      <c r="AI337" s="231">
        <v>5985.352939807809</v>
      </c>
      <c r="AJ337" s="231">
        <v>6178.502821546208</v>
      </c>
      <c r="AK337" s="231">
        <v>6374.6235559976485</v>
      </c>
      <c r="AL337" s="231">
        <v>6573.7738127283974</v>
      </c>
      <c r="AM337" s="231">
        <v>6776.0167456019244</v>
      </c>
      <c r="AN337" s="231">
        <v>6981.4198369535052</v>
      </c>
      <c r="AO337" s="231">
        <v>7190.0547494223765</v>
      </c>
      <c r="AP337" s="231">
        <v>7401.9971859633742</v>
      </c>
      <c r="AQ337" s="231">
        <v>7617.3267584143241</v>
      </c>
      <c r="AR337" s="231">
        <v>7836.1268648807127</v>
      </c>
      <c r="AS337" s="231">
        <v>8058.4845760869021</v>
      </c>
    </row>
    <row r="338" spans="1:45">
      <c r="A338" s="231" t="s">
        <v>564</v>
      </c>
      <c r="B338" s="231" t="s">
        <v>525</v>
      </c>
      <c r="C338" s="231">
        <v>1234.0618926945285</v>
      </c>
      <c r="D338" s="231">
        <v>1320.437161512499</v>
      </c>
      <c r="E338" s="231">
        <v>1379.9000363334569</v>
      </c>
      <c r="F338" s="231">
        <v>1464.4057045832865</v>
      </c>
      <c r="G338" s="231">
        <v>1584.9092645750241</v>
      </c>
      <c r="H338" s="231">
        <v>1709.3531039052891</v>
      </c>
      <c r="I338" s="231">
        <v>1837.6240927761471</v>
      </c>
      <c r="J338" s="231">
        <v>1969.6209727532664</v>
      </c>
      <c r="K338" s="231">
        <v>2105.2499952824001</v>
      </c>
      <c r="L338" s="231">
        <v>2244.4228413324945</v>
      </c>
      <c r="M338" s="231">
        <v>2387.0557750899411</v>
      </c>
      <c r="N338" s="231">
        <v>2533.0694564643954</v>
      </c>
      <c r="O338" s="231">
        <v>2682.3890919788137</v>
      </c>
      <c r="P338" s="231">
        <v>2834.9447434858871</v>
      </c>
      <c r="Q338" s="231">
        <v>2990.6716925122678</v>
      </c>
      <c r="R338" s="231">
        <v>3149.5108028420918</v>
      </c>
      <c r="S338" s="231">
        <v>3311.4088500492662</v>
      </c>
      <c r="T338" s="231">
        <v>3476.3188021174897</v>
      </c>
      <c r="U338" s="231">
        <v>3644.2000444874357</v>
      </c>
      <c r="V338" s="231">
        <v>3815.0185483680848</v>
      </c>
      <c r="W338" s="231">
        <v>3988.7469843924023</v>
      </c>
      <c r="X338" s="231">
        <v>4165.3647855513209</v>
      </c>
      <c r="Y338" s="231">
        <v>4344.8581643258694</v>
      </c>
      <c r="Z338" s="231">
        <v>4527.2200893676581</v>
      </c>
      <c r="AA338" s="231">
        <v>4712.4502271641268</v>
      </c>
      <c r="AB338" s="231">
        <v>4900.5548539905822</v>
      </c>
      <c r="AC338" s="231">
        <v>5091.5467431775432</v>
      </c>
      <c r="AD338" s="231">
        <v>5285.4450323742785</v>
      </c>
      <c r="AE338" s="231">
        <v>5482.2750750950418</v>
      </c>
      <c r="AF338" s="231">
        <v>5682.0682804236094</v>
      </c>
      <c r="AG338" s="231">
        <v>5884.8619443438156</v>
      </c>
      <c r="AH338" s="231">
        <v>6090.6990757599842</v>
      </c>
      <c r="AI338" s="231">
        <v>6299.628219896329</v>
      </c>
      <c r="AJ338" s="231">
        <v>6511.70328140122</v>
      </c>
      <c r="AK338" s="231">
        <v>6726.9833491567215</v>
      </c>
      <c r="AL338" s="231">
        <v>6945.5325244843025</v>
      </c>
      <c r="AM338" s="231">
        <v>7167.4197541683152</v>
      </c>
      <c r="AN338" s="231">
        <v>7392.7186694635302</v>
      </c>
      <c r="AO338" s="231">
        <v>7621.507432037346</v>
      </c>
      <c r="AP338" s="231">
        <v>7853.8685875932979</v>
      </c>
      <c r="AQ338" s="231">
        <v>8089.8889277567114</v>
      </c>
      <c r="AR338" s="231">
        <v>8329.6593606430124</v>
      </c>
      <c r="AS338" s="231">
        <v>8573.274790405836</v>
      </c>
    </row>
    <row r="339" spans="1:45">
      <c r="A339" s="231" t="s">
        <v>564</v>
      </c>
      <c r="B339" s="231" t="s">
        <v>526</v>
      </c>
      <c r="C339" s="231">
        <v>1261.8785864345207</v>
      </c>
      <c r="D339" s="231">
        <v>1225.325487341803</v>
      </c>
      <c r="E339" s="231">
        <v>1344.4365531809922</v>
      </c>
      <c r="F339" s="231">
        <v>1353.3198760305554</v>
      </c>
      <c r="G339" s="231">
        <v>1475.0911024255486</v>
      </c>
      <c r="H339" s="231">
        <v>1600.7597362271549</v>
      </c>
      <c r="I339" s="231">
        <v>1730.2039994272659</v>
      </c>
      <c r="J339" s="231">
        <v>1863.320139918741</v>
      </c>
      <c r="K339" s="231">
        <v>2000.0152723938922</v>
      </c>
      <c r="L339" s="231">
        <v>2140.2036790832476</v>
      </c>
      <c r="M339" s="231">
        <v>2283.8050264851022</v>
      </c>
      <c r="N339" s="231">
        <v>2430.7436394390279</v>
      </c>
      <c r="O339" s="231">
        <v>2580.9483486219815</v>
      </c>
      <c r="P339" s="231">
        <v>2734.3526353559932</v>
      </c>
      <c r="Q339" s="231">
        <v>2890.8949149623995</v>
      </c>
      <c r="R339" s="231">
        <v>3050.5188674034393</v>
      </c>
      <c r="S339" s="231">
        <v>3213.173763454492</v>
      </c>
      <c r="T339" s="231">
        <v>3378.8147581012749</v>
      </c>
      <c r="U339" s="231">
        <v>3547.4031369218019</v>
      </c>
      <c r="V339" s="231">
        <v>3718.9065096835257</v>
      </c>
      <c r="W339" s="231">
        <v>3893.2989504693642</v>
      </c>
      <c r="X339" s="231">
        <v>4070.5610866401194</v>
      </c>
      <c r="Y339" s="231">
        <v>4250.6801406347859</v>
      </c>
      <c r="Z339" s="231">
        <v>4433.6499294839268</v>
      </c>
      <c r="AA339" s="231">
        <v>4619.470827269306</v>
      </c>
      <c r="AB339" s="231">
        <v>4808.1496957911759</v>
      </c>
      <c r="AC339" s="231">
        <v>4999.6997885341125</v>
      </c>
      <c r="AD339" s="231">
        <v>5194.1406327257218</v>
      </c>
      <c r="AE339" s="231">
        <v>5391.4978939170433</v>
      </c>
      <c r="AF339" s="231">
        <v>5591.8032271162201</v>
      </c>
      <c r="AG339" s="231">
        <v>5795.0941180956579</v>
      </c>
      <c r="AH339" s="231">
        <v>6001.4137180896078</v>
      </c>
      <c r="AI339" s="231">
        <v>6210.8106747092261</v>
      </c>
      <c r="AJ339" s="231">
        <v>6423.3389615333972</v>
      </c>
      <c r="AK339" s="231">
        <v>6639.0577084944725</v>
      </c>
      <c r="AL339" s="231">
        <v>6858.0310348586818</v>
      </c>
      <c r="AM339" s="231">
        <v>7080.3278863184505</v>
      </c>
      <c r="AN339" s="231">
        <v>7306.0218774529512</v>
      </c>
      <c r="AO339" s="231">
        <v>7535.1911405813998</v>
      </c>
      <c r="AP339" s="231">
        <v>7767.9181818298339</v>
      </c>
      <c r="AQ339" s="231">
        <v>8004.2897450478067</v>
      </c>
      <c r="AR339" s="231">
        <v>8244.3966840548746</v>
      </c>
      <c r="AS339" s="231">
        <v>8488.3338435586975</v>
      </c>
    </row>
    <row r="340" spans="1:45">
      <c r="A340" s="231" t="s">
        <v>564</v>
      </c>
      <c r="B340" s="231" t="s">
        <v>527</v>
      </c>
      <c r="C340" s="231">
        <v>432.49421854205031</v>
      </c>
      <c r="D340" s="231">
        <v>471.48677885503167</v>
      </c>
      <c r="E340" s="231">
        <v>554.87377503288371</v>
      </c>
      <c r="F340" s="231">
        <v>582.41098802358079</v>
      </c>
      <c r="G340" s="231">
        <v>637.39542977963379</v>
      </c>
      <c r="H340" s="231">
        <v>694.120593167219</v>
      </c>
      <c r="I340" s="231">
        <v>752.52980051588156</v>
      </c>
      <c r="J340" s="231">
        <v>812.5758799973006</v>
      </c>
      <c r="K340" s="231">
        <v>874.21730941090652</v>
      </c>
      <c r="L340" s="231">
        <v>937.41618390526776</v>
      </c>
      <c r="M340" s="231">
        <v>1002.1372004436535</v>
      </c>
      <c r="N340" s="231">
        <v>1068.3472084469042</v>
      </c>
      <c r="O340" s="231">
        <v>1136.0150718168127</v>
      </c>
      <c r="P340" s="231">
        <v>1205.1116964412008</v>
      </c>
      <c r="Q340" s="231">
        <v>1275.6101389167463</v>
      </c>
      <c r="R340" s="231">
        <v>1347.4857477434482</v>
      </c>
      <c r="S340" s="231">
        <v>1420.7163090568069</v>
      </c>
      <c r="T340" s="231">
        <v>1495.2821813350479</v>
      </c>
      <c r="U340" s="231">
        <v>1571.1664109480955</v>
      </c>
      <c r="V340" s="231">
        <v>1648.3548249035796</v>
      </c>
      <c r="W340" s="231">
        <v>1726.8360998467656</v>
      </c>
      <c r="X340" s="231">
        <v>1806.6018079792359</v>
      </c>
      <c r="Y340" s="231">
        <v>1887.6464414828015</v>
      </c>
      <c r="Z340" s="231">
        <v>1969.9674175298055</v>
      </c>
      <c r="AA340" s="231">
        <v>2053.5650661836135</v>
      </c>
      <c r="AB340" s="231">
        <v>2138.4426035434435</v>
      </c>
      <c r="AC340" s="231">
        <v>2224.606092434331</v>
      </c>
      <c r="AD340" s="231">
        <v>2312.0643928209815</v>
      </c>
      <c r="AE340" s="231">
        <v>2400.8291039688838</v>
      </c>
      <c r="AF340" s="231">
        <v>2490.9145001970146</v>
      </c>
      <c r="AG340" s="231">
        <v>2582.3374618852986</v>
      </c>
      <c r="AH340" s="231">
        <v>2675.1174032150584</v>
      </c>
      <c r="AI340" s="231">
        <v>2769.2761979450142</v>
      </c>
      <c r="AJ340" s="231">
        <v>2864.8381043565373</v>
      </c>
      <c r="AK340" s="231">
        <v>2961.829690347608</v>
      </c>
      <c r="AL340" s="231">
        <v>3060.2797595083921</v>
      </c>
      <c r="AM340" s="231">
        <v>3160.2192788826574</v>
      </c>
      <c r="AN340" s="231">
        <v>3261.6813089982761</v>
      </c>
      <c r="AO340" s="231">
        <v>3364.7009366463913</v>
      </c>
      <c r="AP340" s="231">
        <v>3469.3152107918886</v>
      </c>
      <c r="AQ340" s="231">
        <v>3575.5630819165463</v>
      </c>
      <c r="AR340" s="231">
        <v>3683.4853450221617</v>
      </c>
      <c r="AS340" s="231">
        <v>3793.1245864576845</v>
      </c>
    </row>
    <row r="341" spans="1:45">
      <c r="A341" s="231" t="s">
        <v>564</v>
      </c>
      <c r="B341" s="231" t="s">
        <v>528</v>
      </c>
      <c r="C341" s="231">
        <v>445.06007498468153</v>
      </c>
      <c r="D341" s="231">
        <v>457.09021601618042</v>
      </c>
      <c r="E341" s="231">
        <v>492.27282050315904</v>
      </c>
      <c r="F341" s="231">
        <v>516.07852765303403</v>
      </c>
      <c r="G341" s="231">
        <v>557.19303819772767</v>
      </c>
      <c r="H341" s="231">
        <v>599.66288823493142</v>
      </c>
      <c r="I341" s="231">
        <v>643.45044838080844</v>
      </c>
      <c r="J341" s="231">
        <v>688.52135600033114</v>
      </c>
      <c r="K341" s="231">
        <v>734.84338474040385</v>
      </c>
      <c r="L341" s="231">
        <v>782.38594228786849</v>
      </c>
      <c r="M341" s="231">
        <v>831.11990223300802</v>
      </c>
      <c r="N341" s="231">
        <v>881.01760981840584</v>
      </c>
      <c r="O341" s="231">
        <v>932.05297305725037</v>
      </c>
      <c r="P341" s="231">
        <v>984.20158978825202</v>
      </c>
      <c r="Q341" s="231">
        <v>1037.440883009732</v>
      </c>
      <c r="R341" s="231">
        <v>1091.7502292361689</v>
      </c>
      <c r="S341" s="231">
        <v>1147.1110718183579</v>
      </c>
      <c r="T341" s="231">
        <v>1203.5070154107864</v>
      </c>
      <c r="U341" s="231">
        <v>1260.9239002906163</v>
      </c>
      <c r="V341" s="231">
        <v>1319.3498567272154</v>
      </c>
      <c r="W341" s="231">
        <v>1378.77534047565</v>
      </c>
      <c r="X341" s="231">
        <v>1439.1931509523763</v>
      </c>
      <c r="Y341" s="231">
        <v>1500.5984338980245</v>
      </c>
      <c r="Z341" s="231">
        <v>1562.9886704215805</v>
      </c>
      <c r="AA341" s="231">
        <v>1626.3636543151829</v>
      </c>
      <c r="AB341" s="231">
        <v>1690.7254594602316</v>
      </c>
      <c r="AC341" s="231">
        <v>1756.0783990399827</v>
      </c>
      <c r="AD341" s="231">
        <v>1822.4289781470625</v>
      </c>
      <c r="AE341" s="231">
        <v>1889.7858412356195</v>
      </c>
      <c r="AF341" s="231">
        <v>1958.1597157259557</v>
      </c>
      <c r="AG341" s="231">
        <v>2027.5633529287277</v>
      </c>
      <c r="AH341" s="231">
        <v>2098.0114673198814</v>
      </c>
      <c r="AI341" s="231">
        <v>2169.5206750679222</v>
      </c>
      <c r="AJ341" s="231">
        <v>2242.1094325943523</v>
      </c>
      <c r="AK341" s="231">
        <v>2315.7979758361021</v>
      </c>
      <c r="AL341" s="231">
        <v>2390.6082607761437</v>
      </c>
      <c r="AM341" s="231">
        <v>2466.5639057154726</v>
      </c>
      <c r="AN341" s="231">
        <v>2543.6901356756316</v>
      </c>
      <c r="AO341" s="231">
        <v>2622.0137292465133</v>
      </c>
      <c r="AP341" s="231">
        <v>2701.5629681272412</v>
      </c>
      <c r="AQ341" s="231">
        <v>2782.3675895495676</v>
      </c>
      <c r="AR341" s="231">
        <v>2864.4587417226685</v>
      </c>
      <c r="AS341" s="231">
        <v>2947.8689423932569</v>
      </c>
    </row>
    <row r="342" spans="1:45">
      <c r="A342" s="231" t="s">
        <v>564</v>
      </c>
      <c r="B342" s="231" t="s">
        <v>529</v>
      </c>
      <c r="C342" s="231">
        <v>444.63218594440019</v>
      </c>
      <c r="D342" s="231">
        <v>379.18033874611194</v>
      </c>
      <c r="E342" s="231">
        <v>457.91777776854633</v>
      </c>
      <c r="F342" s="231">
        <v>463.01657973720762</v>
      </c>
      <c r="G342" s="231">
        <v>504.5100253679243</v>
      </c>
      <c r="H342" s="231">
        <v>547.33275860396498</v>
      </c>
      <c r="I342" s="231">
        <v>591.44339417935112</v>
      </c>
      <c r="J342" s="231">
        <v>636.80659981099336</v>
      </c>
      <c r="K342" s="231">
        <v>683.39069750697797</v>
      </c>
      <c r="L342" s="231">
        <v>731.16642670609633</v>
      </c>
      <c r="M342" s="231">
        <v>780.10635037872726</v>
      </c>
      <c r="N342" s="231">
        <v>830.18461561571439</v>
      </c>
      <c r="O342" s="231">
        <v>881.37690618093188</v>
      </c>
      <c r="P342" s="231">
        <v>933.66049433084959</v>
      </c>
      <c r="Q342" s="231">
        <v>987.01433862384056</v>
      </c>
      <c r="R342" s="231">
        <v>1041.4191971157418</v>
      </c>
      <c r="S342" s="231">
        <v>1096.8577386039744</v>
      </c>
      <c r="T342" s="231">
        <v>1153.3146424567442</v>
      </c>
      <c r="U342" s="231">
        <v>1210.7766822866456</v>
      </c>
      <c r="V342" s="231">
        <v>1269.2327915702083</v>
      </c>
      <c r="W342" s="231">
        <v>1328.6741110212915</v>
      </c>
      <c r="X342" s="231">
        <v>1389.0940185293186</v>
      </c>
      <c r="Y342" s="231">
        <v>1450.4881430397324</v>
      </c>
      <c r="Z342" s="231">
        <v>1512.8543640463836</v>
      </c>
      <c r="AA342" s="231">
        <v>1576.192798482429</v>
      </c>
      <c r="AB342" s="231">
        <v>1640.5057768044005</v>
      </c>
      <c r="AC342" s="231">
        <v>1705.7978100036421</v>
      </c>
      <c r="AD342" s="231">
        <v>1772.0755491779764</v>
      </c>
      <c r="AE342" s="231">
        <v>1839.3477391714023</v>
      </c>
      <c r="AF342" s="231">
        <v>1907.6251676537415</v>
      </c>
      <c r="AG342" s="231">
        <v>1976.9206108720855</v>
      </c>
      <c r="AH342" s="231">
        <v>2047.2487771683989</v>
      </c>
      <c r="AI342" s="231">
        <v>2118.6262492251099</v>
      </c>
      <c r="AJ342" s="231">
        <v>2191.0714258748058</v>
      </c>
      <c r="AK342" s="231">
        <v>2264.6044641942108</v>
      </c>
      <c r="AL342" s="231">
        <v>2339.2472224949565</v>
      </c>
      <c r="AM342" s="231">
        <v>2415.0232047266963</v>
      </c>
      <c r="AN342" s="231">
        <v>2491.9575067192714</v>
      </c>
      <c r="AO342" s="231">
        <v>2570.0767646125796</v>
      </c>
      <c r="AP342" s="231">
        <v>2649.4091057523892</v>
      </c>
      <c r="AQ342" s="231">
        <v>2729.984102268425</v>
      </c>
      <c r="AR342" s="231">
        <v>2811.8327274976091</v>
      </c>
      <c r="AS342" s="231">
        <v>2894.9873153675708</v>
      </c>
    </row>
    <row r="343" spans="1:45">
      <c r="A343" s="231" t="s">
        <v>564</v>
      </c>
      <c r="B343" s="231" t="s">
        <v>530</v>
      </c>
      <c r="C343" s="231">
        <v>436.87608148331213</v>
      </c>
      <c r="D343" s="231">
        <v>416.74541337275519</v>
      </c>
      <c r="E343" s="231">
        <v>426.69368604549635</v>
      </c>
      <c r="F343" s="231">
        <v>432.45512344766814</v>
      </c>
      <c r="G343" s="231">
        <v>443.14823315751863</v>
      </c>
      <c r="H343" s="231">
        <v>454.39265198996736</v>
      </c>
      <c r="I343" s="231">
        <v>466.1961775407687</v>
      </c>
      <c r="J343" s="231">
        <v>478.55324067248819</v>
      </c>
      <c r="K343" s="231">
        <v>491.45109937966402</v>
      </c>
      <c r="L343" s="231">
        <v>504.87347352043616</v>
      </c>
      <c r="M343" s="231">
        <v>518.80268921574032</v>
      </c>
      <c r="N343" s="231">
        <v>533.22094517699225</v>
      </c>
      <c r="O343" s="231">
        <v>548.11105547044065</v>
      </c>
      <c r="P343" s="231">
        <v>563.45687667308107</v>
      </c>
      <c r="Q343" s="231">
        <v>579.2435430607344</v>
      </c>
      <c r="R343" s="231">
        <v>595.45758429444129</v>
      </c>
      <c r="S343" s="231">
        <v>612.08697098921323</v>
      </c>
      <c r="T343" s="231">
        <v>629.12111611701141</v>
      </c>
      <c r="U343" s="231">
        <v>646.55084961678597</v>
      </c>
      <c r="V343" s="231">
        <v>664.36837709167196</v>
      </c>
      <c r="W343" s="231">
        <v>682.56722944852993</v>
      </c>
      <c r="X343" s="231">
        <v>701.1422078188865</v>
      </c>
      <c r="Y343" s="231">
        <v>720.08932651435543</v>
      </c>
      <c r="Z343" s="231">
        <v>739.40575576462868</v>
      </c>
      <c r="AA343" s="231">
        <v>759.08976534447834</v>
      </c>
      <c r="AB343" s="231">
        <v>779.14066978514825</v>
      </c>
      <c r="AC343" s="231">
        <v>799.55877560043189</v>
      </c>
      <c r="AD343" s="231">
        <v>820.34533078596212</v>
      </c>
      <c r="AE343" s="231">
        <v>841.5024767381351</v>
      </c>
      <c r="AF343" s="231">
        <v>863.03320266548144</v>
      </c>
      <c r="AG343" s="231">
        <v>884.94130251633248</v>
      </c>
      <c r="AH343" s="231">
        <v>907.23133441387222</v>
      </c>
      <c r="AI343" s="231">
        <v>929.9085825669041</v>
      </c>
      <c r="AJ343" s="231">
        <v>952.97902160964622</v>
      </c>
      <c r="AK343" s="231">
        <v>976.44928331227652</v>
      </c>
      <c r="AL343" s="231">
        <v>1000.3266255967239</v>
      </c>
      <c r="AM343" s="231">
        <v>1024.6189037862323</v>
      </c>
      <c r="AN343" s="231">
        <v>1049.334544013406</v>
      </c>
      <c r="AO343" s="231">
        <v>1074.4825187086042</v>
      </c>
      <c r="AP343" s="231">
        <v>1100.072324088881</v>
      </c>
      <c r="AQ343" s="231">
        <v>1126.1139595666084</v>
      </c>
      <c r="AR343" s="231">
        <v>1152.6179089965422</v>
      </c>
      <c r="AS343" s="231">
        <v>1179.595123680496</v>
      </c>
    </row>
    <row r="344" spans="1:45">
      <c r="A344" s="231" t="s">
        <v>564</v>
      </c>
      <c r="B344" s="231" t="s">
        <v>531</v>
      </c>
      <c r="C344" s="231">
        <v>792.44663706237441</v>
      </c>
      <c r="D344" s="231">
        <v>947.24295029288487</v>
      </c>
      <c r="E344" s="231">
        <v>1073.9427146370706</v>
      </c>
      <c r="F344" s="231">
        <v>1069.3123559771861</v>
      </c>
      <c r="G344" s="231">
        <v>1173.3690676127026</v>
      </c>
      <c r="H344" s="231">
        <v>1280.6981294583045</v>
      </c>
      <c r="I344" s="231">
        <v>1391.1903413849343</v>
      </c>
      <c r="J344" s="231">
        <v>1504.7560604778275</v>
      </c>
      <c r="K344" s="231">
        <v>1621.3171878250394</v>
      </c>
      <c r="L344" s="231">
        <v>1740.8029072735678</v>
      </c>
      <c r="M344" s="231">
        <v>1863.1475222698516</v>
      </c>
      <c r="N344" s="231">
        <v>1988.2894659888047</v>
      </c>
      <c r="O344" s="231">
        <v>2116.1709609250897</v>
      </c>
      <c r="P344" s="231">
        <v>2246.7380274869256</v>
      </c>
      <c r="Q344" s="231">
        <v>2379.9406676985082</v>
      </c>
      <c r="R344" s="231">
        <v>2515.7331231107496</v>
      </c>
      <c r="S344" s="231">
        <v>2654.0741488213712</v>
      </c>
      <c r="T344" s="231">
        <v>2794.9272709588677</v>
      </c>
      <c r="U344" s="231">
        <v>2938.2610102879239</v>
      </c>
      <c r="V344" s="231">
        <v>3084.0490638424008</v>
      </c>
      <c r="W344" s="231">
        <v>3232.2704420772916</v>
      </c>
      <c r="X344" s="231">
        <v>3382.9095623635676</v>
      </c>
      <c r="Y344" s="231">
        <v>3535.9563015762692</v>
      </c>
      <c r="Z344" s="231">
        <v>3691.4060115769221</v>
      </c>
      <c r="AA344" s="231">
        <v>3849.259501880691</v>
      </c>
      <c r="AB344" s="231">
        <v>4009.5229939408864</v>
      </c>
      <c r="AC344" s="231">
        <v>4172.2080514048748</v>
      </c>
      <c r="AD344" s="231">
        <v>4337.3314904835979</v>
      </c>
      <c r="AE344" s="231">
        <v>4504.9152742869283</v>
      </c>
      <c r="AF344" s="231">
        <v>4674.9863946479145</v>
      </c>
      <c r="AG344" s="231">
        <v>4847.5767446107229</v>
      </c>
      <c r="AH344" s="231">
        <v>5022.7229844132262</v>
      </c>
      <c r="AI344" s="231">
        <v>5200.4664034564275</v>
      </c>
      <c r="AJ344" s="231">
        <v>5380.8527804362602</v>
      </c>
      <c r="AK344" s="231">
        <v>5563.9322435137037</v>
      </c>
      <c r="AL344" s="231">
        <v>5749.7591321265763</v>
      </c>
      <c r="AM344" s="231">
        <v>5938.3918617937561</v>
      </c>
      <c r="AN344" s="231">
        <v>6129.8927930382806</v>
      </c>
      <c r="AO344" s="231">
        <v>6324.3281053511901</v>
      </c>
      <c r="AP344" s="231">
        <v>6521.7676769394666</v>
      </c>
      <c r="AQ344" s="231">
        <v>6722.2849708404819</v>
      </c>
      <c r="AR344" s="231">
        <v>6925.9569278465042</v>
      </c>
      <c r="AS344" s="231">
        <v>7132.8638665623512</v>
      </c>
    </row>
    <row r="345" spans="1:45">
      <c r="A345" s="231" t="s">
        <v>564</v>
      </c>
      <c r="B345" s="231" t="s">
        <v>532</v>
      </c>
      <c r="C345" s="231">
        <v>986.28577574327414</v>
      </c>
      <c r="D345" s="231">
        <v>1055.9421113072776</v>
      </c>
      <c r="E345" s="231">
        <v>1137.0477622893866</v>
      </c>
      <c r="F345" s="231">
        <v>1175.8512870512079</v>
      </c>
      <c r="G345" s="231">
        <v>1252.6598486626831</v>
      </c>
      <c r="H345" s="231">
        <v>1332.1415513958138</v>
      </c>
      <c r="I345" s="231">
        <v>1414.2385815931134</v>
      </c>
      <c r="J345" s="231">
        <v>1498.8891353861709</v>
      </c>
      <c r="K345" s="231">
        <v>1586.0299129274538</v>
      </c>
      <c r="L345" s="231">
        <v>1675.5978533686425</v>
      </c>
      <c r="M345" s="231">
        <v>1767.5313742355063</v>
      </c>
      <c r="N345" s="231">
        <v>1861.7712801470061</v>
      </c>
      <c r="O345" s="231">
        <v>1958.2614435464375</v>
      </c>
      <c r="P345" s="231">
        <v>2056.9493218633379</v>
      </c>
      <c r="Q345" s="231">
        <v>2157.7863523245151</v>
      </c>
      <c r="R345" s="231">
        <v>2260.7282515964916</v>
      </c>
      <c r="S345" s="231">
        <v>2365.7352389138869</v>
      </c>
      <c r="T345" s="231">
        <v>2472.7721961124639</v>
      </c>
      <c r="U345" s="231">
        <v>2581.8087747205127</v>
      </c>
      <c r="V345" s="231">
        <v>2692.8194581676307</v>
      </c>
      <c r="W345" s="231">
        <v>2805.7835857842883</v>
      </c>
      <c r="X345" s="231">
        <v>2920.6853442975789</v>
      </c>
      <c r="Y345" s="231">
        <v>3037.5137318141801</v>
      </c>
      <c r="Z345" s="231">
        <v>3156.2624987227819</v>
      </c>
      <c r="AA345" s="231">
        <v>3276.9300694805756</v>
      </c>
      <c r="AB345" s="231">
        <v>3399.5194488431734</v>
      </c>
      <c r="AC345" s="231">
        <v>3524.0381157312627</v>
      </c>
      <c r="AD345" s="231">
        <v>3650.4979075911665</v>
      </c>
      <c r="AE345" s="231">
        <v>3778.9148977940863</v>
      </c>
      <c r="AF345" s="231">
        <v>3909.3092683276845</v>
      </c>
      <c r="AG345" s="231">
        <v>4041.7051797614663</v>
      </c>
      <c r="AH345" s="231">
        <v>4176.1306402158853</v>
      </c>
      <c r="AI345" s="231">
        <v>4312.6173748300853</v>
      </c>
      <c r="AJ345" s="231">
        <v>4451.2006970104221</v>
      </c>
      <c r="AK345" s="231">
        <v>4591.9193825435505</v>
      </c>
      <c r="AL345" s="231">
        <v>4734.8155474813166</v>
      </c>
      <c r="AM345" s="231">
        <v>4879.9345305432644</v>
      </c>
      <c r="AN345" s="231">
        <v>5027.3247806381505</v>
      </c>
      <c r="AO345" s="231">
        <v>5177.0377499793549</v>
      </c>
      <c r="AP345" s="231">
        <v>5329.1277931539198</v>
      </c>
      <c r="AQ345" s="231">
        <v>5483.6520724080283</v>
      </c>
      <c r="AR345" s="231">
        <v>5640.6704693235606</v>
      </c>
      <c r="AS345" s="231">
        <v>5800.2455029874709</v>
      </c>
    </row>
    <row r="346" spans="1:45">
      <c r="A346" s="231" t="s">
        <v>564</v>
      </c>
      <c r="B346" s="231" t="s">
        <v>533</v>
      </c>
      <c r="C346" s="231">
        <v>71.675382860453766</v>
      </c>
      <c r="D346" s="231">
        <v>86.417302945028823</v>
      </c>
      <c r="E346" s="231">
        <v>89.144863206441642</v>
      </c>
      <c r="F346" s="231">
        <v>88.545131960814643</v>
      </c>
      <c r="G346" s="231">
        <v>92.478817821746702</v>
      </c>
      <c r="H346" s="231">
        <v>96.56828857382078</v>
      </c>
      <c r="I346" s="231">
        <v>100.81225342100961</v>
      </c>
      <c r="J346" s="231">
        <v>105.20786700263024</v>
      </c>
      <c r="K346" s="231">
        <v>109.7514733246993</v>
      </c>
      <c r="L346" s="231">
        <v>114.43905223298411</v>
      </c>
      <c r="M346" s="231">
        <v>119.26649070576053</v>
      </c>
      <c r="N346" s="231">
        <v>124.22974952155221</v>
      </c>
      <c r="O346" s="231">
        <v>129.32496641610228</v>
      </c>
      <c r="P346" s="231">
        <v>134.54851999940612</v>
      </c>
      <c r="Q346" s="231">
        <v>139.89706896985885</v>
      </c>
      <c r="R346" s="231">
        <v>145.36757546696771</v>
      </c>
      <c r="S346" s="231">
        <v>150.95731802742978</v>
      </c>
      <c r="T346" s="231">
        <v>156.66389758087868</v>
      </c>
      <c r="U346" s="231">
        <v>162.4852386872528</v>
      </c>
      <c r="V346" s="231">
        <v>168.41958745699438</v>
      </c>
      <c r="W346" s="231">
        <v>174.46550712041827</v>
      </c>
      <c r="X346" s="231">
        <v>180.62187191200036</v>
      </c>
      <c r="Y346" s="231">
        <v>186.88785974220821</v>
      </c>
      <c r="Z346" s="231">
        <v>193.2629440029537</v>
      </c>
      <c r="AA346" s="231">
        <v>199.7468847682533</v>
      </c>
      <c r="AB346" s="231">
        <v>206.3397195933957</v>
      </c>
      <c r="AC346" s="231">
        <v>213.04175407468406</v>
      </c>
      <c r="AD346" s="231">
        <v>219.85355230135335</v>
      </c>
      <c r="AE346" s="231">
        <v>226.77592730816394</v>
      </c>
      <c r="AF346" s="231">
        <v>233.80993161862602</v>
      </c>
      <c r="AG346" s="231">
        <v>240.95684795381834</v>
      </c>
      <c r="AH346" s="231">
        <v>248.21818016905169</v>
      </c>
      <c r="AI346" s="231">
        <v>255.59564446968892</v>
      </c>
      <c r="AJ346" s="231">
        <v>263.09116094801772</v>
      </c>
      <c r="AK346" s="231">
        <v>270.70684547469051</v>
      </c>
      <c r="AL346" s="231">
        <v>278.44500197091821</v>
      </c>
      <c r="AM346" s="231">
        <v>286.30811508116898</v>
      </c>
      <c r="AN346" s="231">
        <v>294.29884326045487</v>
      </c>
      <c r="AO346" s="231">
        <v>302.42001228521536</v>
      </c>
      <c r="AP346" s="231">
        <v>310.67460919266426</v>
      </c>
      <c r="AQ346" s="231">
        <v>319.06577664955756</v>
      </c>
      <c r="AR346" s="231">
        <v>327.59680774831679</v>
      </c>
      <c r="AS346" s="231">
        <v>336.27114122560062</v>
      </c>
    </row>
    <row r="347" spans="1:45">
      <c r="A347" s="231" t="s">
        <v>564</v>
      </c>
      <c r="B347" s="231" t="s">
        <v>534</v>
      </c>
      <c r="C347" s="231">
        <v>169.69764771927052</v>
      </c>
      <c r="D347" s="231">
        <v>170.34608791025153</v>
      </c>
      <c r="E347" s="231">
        <v>206.94714384666622</v>
      </c>
      <c r="F347" s="231">
        <v>215.93719674226591</v>
      </c>
      <c r="G347" s="231">
        <v>234.72423798496862</v>
      </c>
      <c r="H347" s="231">
        <v>254.11733998873649</v>
      </c>
      <c r="I347" s="231">
        <v>274.09813594946286</v>
      </c>
      <c r="J347" s="231">
        <v>294.6506995305765</v>
      </c>
      <c r="K347" s="231">
        <v>315.76059578270332</v>
      </c>
      <c r="L347" s="231">
        <v>337.41440062643233</v>
      </c>
      <c r="M347" s="231">
        <v>359.59947814987294</v>
      </c>
      <c r="N347" s="231">
        <v>382.30389891439756</v>
      </c>
      <c r="O347" s="231">
        <v>405.51643365352771</v>
      </c>
      <c r="P347" s="231">
        <v>429.22658505611389</v>
      </c>
      <c r="Q347" s="231">
        <v>453.42463627402429</v>
      </c>
      <c r="R347" s="231">
        <v>478.10170395376718</v>
      </c>
      <c r="S347" s="231">
        <v>503.24978894436344</v>
      </c>
      <c r="T347" s="231">
        <v>528.86182100817496</v>
      </c>
      <c r="U347" s="231">
        <v>554.93169576165474</v>
      </c>
      <c r="V347" s="231">
        <v>581.45430321546564</v>
      </c>
      <c r="W347" s="231">
        <v>608.42554796566753</v>
      </c>
      <c r="X347" s="231">
        <v>635.84236148612717</v>
      </c>
      <c r="Y347" s="231">
        <v>663.70270719423854</v>
      </c>
      <c r="Z347" s="231">
        <v>692.00557907230905</v>
      </c>
      <c r="AA347" s="231">
        <v>720.75099466642678</v>
      </c>
      <c r="AB347" s="231">
        <v>749.93998328027283</v>
      </c>
      <c r="AC347" s="231">
        <v>779.57457014862825</v>
      </c>
      <c r="AD347" s="231">
        <v>809.65775732656869</v>
      </c>
      <c r="AE347" s="231">
        <v>840.19350197225572</v>
      </c>
      <c r="AF347" s="231">
        <v>871.1866926388517</v>
      </c>
      <c r="AG347" s="231">
        <v>902.64312412728009</v>
      </c>
      <c r="AH347" s="231">
        <v>934.56947138973089</v>
      </c>
      <c r="AI347" s="231">
        <v>966.97326291335048</v>
      </c>
      <c r="AJ347" s="231">
        <v>999.8628539579579</v>
      </c>
      <c r="AK347" s="231">
        <v>1033.2473999684078</v>
      </c>
      <c r="AL347" s="231">
        <v>1067.1368304349517</v>
      </c>
      <c r="AM347" s="231">
        <v>1101.5418234304468</v>
      </c>
      <c r="AN347" s="231">
        <v>1136.4737810142637</v>
      </c>
      <c r="AO347" s="231">
        <v>1171.944805657163</v>
      </c>
      <c r="AP347" s="231">
        <v>1207.9676778100866</v>
      </c>
      <c r="AQ347" s="231">
        <v>1244.5558347122058</v>
      </c>
      <c r="AR347" s="231">
        <v>1281.7233505092677</v>
      </c>
      <c r="AS347" s="231">
        <v>1319.4849177324295</v>
      </c>
    </row>
    <row r="348" spans="1:45">
      <c r="A348" s="231" t="s">
        <v>564</v>
      </c>
      <c r="B348" s="231" t="s">
        <v>535</v>
      </c>
      <c r="C348" s="231">
        <v>93.968825210096213</v>
      </c>
      <c r="D348" s="231">
        <v>84.595849797035427</v>
      </c>
      <c r="E348" s="231">
        <v>47.433400235550124</v>
      </c>
      <c r="F348" s="231">
        <v>74.516439186066293</v>
      </c>
      <c r="G348" s="231">
        <v>78.388435349824533</v>
      </c>
      <c r="H348" s="231">
        <v>82.405347061248591</v>
      </c>
      <c r="I348" s="231">
        <v>86.565158486877863</v>
      </c>
      <c r="J348" s="231">
        <v>90.864926143892092</v>
      </c>
      <c r="K348" s="231">
        <v>95.301236187118775</v>
      </c>
      <c r="L348" s="231">
        <v>99.870484292132048</v>
      </c>
      <c r="M348" s="231">
        <v>104.5690499533771</v>
      </c>
      <c r="N348" s="231">
        <v>109.39340693039283</v>
      </c>
      <c r="O348" s="231">
        <v>114.34019431061479</v>
      </c>
      <c r="P348" s="231">
        <v>119.40626272031571</v>
      </c>
      <c r="Q348" s="231">
        <v>124.58870444752208</v>
      </c>
      <c r="R348" s="231">
        <v>129.88487285545207</v>
      </c>
      <c r="S348" s="231">
        <v>135.29239445319257</v>
      </c>
      <c r="T348" s="231">
        <v>140.809175779291</v>
      </c>
      <c r="U348" s="231">
        <v>146.43340651503269</v>
      </c>
      <c r="V348" s="231">
        <v>152.16355978714907</v>
      </c>
      <c r="W348" s="231">
        <v>157.99839033234164</v>
      </c>
      <c r="X348" s="231">
        <v>163.93693101227754</v>
      </c>
      <c r="Y348" s="231">
        <v>169.97848804742321</v>
      </c>
      <c r="Z348" s="231">
        <v>176.12263525720027</v>
      </c>
      <c r="AA348" s="231">
        <v>182.369207537851</v>
      </c>
      <c r="AB348" s="231">
        <v>188.71829376873737</v>
      </c>
      <c r="AC348" s="231">
        <v>195.17022930724221</v>
      </c>
      <c r="AD348" s="231">
        <v>201.72558820842116</v>
      </c>
      <c r="AE348" s="231">
        <v>208.38517528590512</v>
      </c>
      <c r="AF348" s="231">
        <v>215.15001811397588</v>
      </c>
      <c r="AG348" s="231">
        <v>222.02135905644312</v>
      </c>
      <c r="AH348" s="231">
        <v>229.00064739533633</v>
      </c>
      <c r="AI348" s="231">
        <v>236.08953162122452</v>
      </c>
      <c r="AJ348" s="231">
        <v>243.2898519369347</v>
      </c>
      <c r="AK348" s="231">
        <v>250.6036330175624</v>
      </c>
      <c r="AL348" s="231">
        <v>258.0330770615368</v>
      </c>
      <c r="AM348" s="231">
        <v>265.58055716042463</v>
      </c>
      <c r="AN348" s="231">
        <v>273.24861100881174</v>
      </c>
      <c r="AO348" s="231">
        <v>281.03993496995281</v>
      </c>
      <c r="AP348" s="231">
        <v>288.9573785080218</v>
      </c>
      <c r="AQ348" s="231">
        <v>297.00393899349285</v>
      </c>
      <c r="AR348" s="231">
        <v>305.18275688453878</v>
      </c>
      <c r="AS348" s="231">
        <v>313.49711128411195</v>
      </c>
    </row>
    <row r="349" spans="1:45">
      <c r="A349" s="231" t="s">
        <v>564</v>
      </c>
      <c r="B349" s="231" t="s">
        <v>536</v>
      </c>
      <c r="C349" s="231">
        <v>596.11744554793529</v>
      </c>
      <c r="D349" s="231">
        <v>716.82723444995952</v>
      </c>
      <c r="E349" s="231">
        <v>857.65631232586588</v>
      </c>
      <c r="F349" s="231">
        <v>759.7766145267118</v>
      </c>
      <c r="G349" s="231">
        <v>794.90789096529591</v>
      </c>
      <c r="H349" s="231">
        <v>831.40979183152899</v>
      </c>
      <c r="I349" s="231">
        <v>869.26896082038775</v>
      </c>
      <c r="J349" s="231">
        <v>908.4596361693001</v>
      </c>
      <c r="K349" s="231">
        <v>948.94962003006503</v>
      </c>
      <c r="L349" s="231">
        <v>990.703874355979</v>
      </c>
      <c r="M349" s="231">
        <v>1033.6867162700394</v>
      </c>
      <c r="N349" s="231">
        <v>1077.8631750412057</v>
      </c>
      <c r="O349" s="231">
        <v>1123.1998386004664</v>
      </c>
      <c r="P349" s="231">
        <v>1169.6653833978189</v>
      </c>
      <c r="Q349" s="231">
        <v>1217.2309038247392</v>
      </c>
      <c r="R349" s="231">
        <v>1265.8701120088131</v>
      </c>
      <c r="S349" s="231">
        <v>1315.5594518492749</v>
      </c>
      <c r="T349" s="231">
        <v>1366.2781549731335</v>
      </c>
      <c r="U349" s="231">
        <v>1418.0082564355598</v>
      </c>
      <c r="V349" s="231">
        <v>1470.7345819103436</v>
      </c>
      <c r="W349" s="231">
        <v>1524.4447143166021</v>
      </c>
      <c r="X349" s="231">
        <v>1579.1289454186128</v>
      </c>
      <c r="Y349" s="231">
        <v>1634.7802163819999</v>
      </c>
      <c r="Z349" s="231">
        <v>1691.3940502469659</v>
      </c>
      <c r="AA349" s="231">
        <v>1748.9684785905138</v>
      </c>
      <c r="AB349" s="231">
        <v>1807.5039641702481</v>
      </c>
      <c r="AC349" s="231">
        <v>1867.0033209986493</v>
      </c>
      <c r="AD349" s="231">
        <v>1927.4716330398467</v>
      </c>
      <c r="AE349" s="231">
        <v>1988.916172521049</v>
      </c>
      <c r="AF349" s="231">
        <v>2051.3463186903396</v>
      </c>
      <c r="AG349" s="231">
        <v>2114.7734777192454</v>
      </c>
      <c r="AH349" s="231">
        <v>2179.2110043347543</v>
      </c>
      <c r="AI349" s="231">
        <v>2244.674125667007</v>
      </c>
      <c r="AJ349" s="231">
        <v>2311.179867712422</v>
      </c>
      <c r="AK349" s="231">
        <v>2378.7469847358825</v>
      </c>
      <c r="AL349" s="231">
        <v>2447.3958918682201</v>
      </c>
      <c r="AM349" s="231">
        <v>2517.1486010952217</v>
      </c>
      <c r="AN349" s="231">
        <v>2588.0286607822613</v>
      </c>
      <c r="AO349" s="231">
        <v>2660.0610988324224</v>
      </c>
      <c r="AP349" s="231">
        <v>2733.2723695352593</v>
      </c>
      <c r="AQ349" s="231">
        <v>2807.6903041296609</v>
      </c>
      <c r="AR349" s="231">
        <v>2883.3440650734651</v>
      </c>
      <c r="AS349" s="231">
        <v>2960.2641039875966</v>
      </c>
    </row>
    <row r="350" spans="1:45">
      <c r="A350" s="231" t="s">
        <v>564</v>
      </c>
      <c r="B350" s="231" t="s">
        <v>537</v>
      </c>
      <c r="C350" s="231">
        <v>88.779551347607736</v>
      </c>
      <c r="D350" s="231">
        <v>123.79726172693144</v>
      </c>
      <c r="E350" s="231">
        <v>99.360578934918578</v>
      </c>
      <c r="F350" s="231">
        <v>99.883690895263356</v>
      </c>
      <c r="G350" s="231">
        <v>104.50385028367884</v>
      </c>
      <c r="H350" s="231">
        <v>109.30423858311968</v>
      </c>
      <c r="I350" s="231">
        <v>114.28309719500683</v>
      </c>
      <c r="J350" s="231">
        <v>119.43703775577106</v>
      </c>
      <c r="K350" s="231">
        <v>124.76182640414383</v>
      </c>
      <c r="L350" s="231">
        <v>130.25285623257494</v>
      </c>
      <c r="M350" s="231">
        <v>135.90543574239101</v>
      </c>
      <c r="N350" s="231">
        <v>141.71496715089791</v>
      </c>
      <c r="O350" s="231">
        <v>147.67705763217319</v>
      </c>
      <c r="P350" s="231">
        <v>153.78758895232238</v>
      </c>
      <c r="Q350" s="231">
        <v>160.04276076843144</v>
      </c>
      <c r="R350" s="231">
        <v>166.43911689378544</v>
      </c>
      <c r="S350" s="231">
        <v>172.97356029290827</v>
      </c>
      <c r="T350" s="231">
        <v>179.64336044318244</v>
      </c>
      <c r="U350" s="231">
        <v>186.4461554049501</v>
      </c>
      <c r="V350" s="231">
        <v>193.37995014353143</v>
      </c>
      <c r="W350" s="231">
        <v>200.44311214733276</v>
      </c>
      <c r="X350" s="231">
        <v>207.63436506980509</v>
      </c>
      <c r="Y350" s="231">
        <v>214.95278091879533</v>
      </c>
      <c r="Z350" s="231">
        <v>222.39777118248824</v>
      </c>
      <c r="AA350" s="231">
        <v>229.96907719067337</v>
      </c>
      <c r="AB350" s="231">
        <v>237.66675994703544</v>
      </c>
      <c r="AC350" s="231">
        <v>245.49118962304246</v>
      </c>
      <c r="AD350" s="231">
        <v>253.44303487022108</v>
      </c>
      <c r="AE350" s="231">
        <v>261.52325208124864</v>
      </c>
      <c r="AF350" s="231">
        <v>269.73307470940142</v>
      </c>
      <c r="AG350" s="231">
        <v>278.07400273811066</v>
      </c>
      <c r="AH350" s="231">
        <v>286.54779237765968</v>
      </c>
      <c r="AI350" s="231">
        <v>295.15644605291266</v>
      </c>
      <c r="AJ350" s="231">
        <v>303.90220273474</v>
      </c>
      <c r="AK350" s="231">
        <v>312.78752865767467</v>
      </c>
      <c r="AL350" s="231">
        <v>321.8151084575918</v>
      </c>
      <c r="AM350" s="231">
        <v>330.98783675514926</v>
      </c>
      <c r="AN350" s="231">
        <v>340.30881020407742</v>
      </c>
      <c r="AO350" s="231">
        <v>349.78132001704483</v>
      </c>
      <c r="AP350" s="231">
        <v>359.40884497685244</v>
      </c>
      <c r="AQ350" s="231">
        <v>369.19504493582434</v>
      </c>
      <c r="AR350" s="231">
        <v>379.14375480261464</v>
      </c>
      <c r="AS350" s="231">
        <v>389.25897901214341</v>
      </c>
    </row>
    <row r="351" spans="1:45">
      <c r="A351" s="231" t="s">
        <v>564</v>
      </c>
      <c r="B351" s="231" t="s">
        <v>538</v>
      </c>
      <c r="C351" s="231">
        <v>46.205188186396775</v>
      </c>
      <c r="D351" s="231">
        <v>60.679270545242588</v>
      </c>
      <c r="E351" s="231">
        <v>68.42532775934194</v>
      </c>
      <c r="F351" s="231">
        <v>58.649878375818552</v>
      </c>
      <c r="G351" s="231">
        <v>62.465150407657312</v>
      </c>
      <c r="H351" s="231">
        <v>66.413365605825291</v>
      </c>
      <c r="I351" s="231">
        <v>70.491666516091371</v>
      </c>
      <c r="J351" s="231">
        <v>74.696985924497795</v>
      </c>
      <c r="K351" s="231">
        <v>79.026176025842915</v>
      </c>
      <c r="L351" s="231">
        <v>83.476097665114196</v>
      </c>
      <c r="M351" s="231">
        <v>88.043683678975839</v>
      </c>
      <c r="N351" s="231">
        <v>92.725985062243112</v>
      </c>
      <c r="O351" s="231">
        <v>97.520205366005968</v>
      </c>
      <c r="P351" s="231">
        <v>102.42372670669918</v>
      </c>
      <c r="Q351" s="231">
        <v>107.43412953991242</v>
      </c>
      <c r="R351" s="231">
        <v>112.5492076129098</v>
      </c>
      <c r="S351" s="231">
        <v>117.76697906104144</v>
      </c>
      <c r="T351" s="231">
        <v>123.08569433816908</v>
      </c>
      <c r="U351" s="231">
        <v>128.50384149979229</v>
      </c>
      <c r="V351" s="231">
        <v>134.02014924806036</v>
      </c>
      <c r="W351" s="231">
        <v>139.63358807544063</v>
      </c>
      <c r="X351" s="231">
        <v>145.34336979367978</v>
      </c>
      <c r="Y351" s="231">
        <v>151.14894569781114</v>
      </c>
      <c r="Z351" s="231">
        <v>157.05000358640953</v>
      </c>
      <c r="AA351" s="231">
        <v>163.04646383550073</v>
      </c>
      <c r="AB351" s="231">
        <v>169.13847470311339</v>
      </c>
      <c r="AC351" s="231">
        <v>175.326407023114</v>
      </c>
      <c r="AD351" s="231">
        <v>181.61084843006424</v>
      </c>
      <c r="AE351" s="231">
        <v>187.99259724137505</v>
      </c>
      <c r="AF351" s="231">
        <v>194.47265610842325</v>
      </c>
      <c r="AG351" s="231">
        <v>201.05222553491936</v>
      </c>
      <c r="AH351" s="231">
        <v>207.73269734810759</v>
      </c>
      <c r="AI351" s="231">
        <v>214.51564819696014</v>
      </c>
      <c r="AJ351" s="231">
        <v>221.40283314077678</v>
      </c>
      <c r="AK351" s="231">
        <v>228.39617938183375</v>
      </c>
      <c r="AL351" s="231">
        <v>235.49778018701332</v>
      </c>
      <c r="AM351" s="231">
        <v>242.70988903528649</v>
      </c>
      <c r="AN351" s="231">
        <v>250.03491402076781</v>
      </c>
      <c r="AO351" s="231">
        <v>257.47541253478448</v>
      </c>
      <c r="AP351" s="231">
        <v>265.03408624478186</v>
      </c>
      <c r="AQ351" s="231">
        <v>272.71377638290664</v>
      </c>
      <c r="AR351" s="231">
        <v>280.51745935296901</v>
      </c>
      <c r="AS351" s="231">
        <v>288.44824266063824</v>
      </c>
    </row>
    <row r="352" spans="1:45">
      <c r="A352" s="231" t="s">
        <v>566</v>
      </c>
      <c r="B352" s="231" t="s">
        <v>514</v>
      </c>
      <c r="C352" s="231">
        <v>27.855974516369955</v>
      </c>
      <c r="D352" s="231">
        <v>25.436108007258952</v>
      </c>
      <c r="E352" s="231">
        <v>21.170079851568925</v>
      </c>
      <c r="F352" s="231">
        <v>21.262157295885345</v>
      </c>
      <c r="G352" s="231">
        <v>20.968200625229219</v>
      </c>
      <c r="H352" s="231">
        <v>20.785558840517819</v>
      </c>
      <c r="I352" s="231">
        <v>20.670790266279575</v>
      </c>
      <c r="J352" s="231">
        <v>20.59990195941208</v>
      </c>
      <c r="K352" s="231">
        <v>20.558806037796685</v>
      </c>
      <c r="L352" s="231">
        <v>20.538801466495347</v>
      </c>
      <c r="M352" s="231">
        <v>20.534275684158871</v>
      </c>
      <c r="N352" s="231">
        <v>20.541466501193717</v>
      </c>
      <c r="O352" s="231">
        <v>20.557763153191587</v>
      </c>
      <c r="P352" s="231">
        <v>20.581295920942871</v>
      </c>
      <c r="Q352" s="231">
        <v>20.610686918135261</v>
      </c>
      <c r="R352" s="231">
        <v>20.644894194762973</v>
      </c>
      <c r="S352" s="231">
        <v>20.682031759027311</v>
      </c>
      <c r="T352" s="231">
        <v>20.722815292528782</v>
      </c>
      <c r="U352" s="231">
        <v>20.766684729051615</v>
      </c>
      <c r="V352" s="231">
        <v>20.81318418511195</v>
      </c>
      <c r="W352" s="231">
        <v>20.861938211582956</v>
      </c>
      <c r="X352" s="231">
        <v>20.912634617690557</v>
      </c>
      <c r="Y352" s="231">
        <v>20.965011793492224</v>
      </c>
      <c r="Z352" s="231">
        <v>21.018849166748243</v>
      </c>
      <c r="AA352" s="231">
        <v>21.073959882641876</v>
      </c>
      <c r="AB352" s="231">
        <v>21.130185087929299</v>
      </c>
      <c r="AC352" s="231">
        <v>21.187389393734573</v>
      </c>
      <c r="AD352" s="231">
        <v>21.24545721952553</v>
      </c>
      <c r="AE352" s="231">
        <v>21.304289807383697</v>
      </c>
      <c r="AF352" s="231">
        <v>21.363802754819858</v>
      </c>
      <c r="AG352" s="231">
        <v>21.423923955271242</v>
      </c>
      <c r="AH352" s="231">
        <v>21.484591864022025</v>
      </c>
      <c r="AI352" s="231">
        <v>21.546177225125842</v>
      </c>
      <c r="AJ352" s="231">
        <v>21.607394758027926</v>
      </c>
      <c r="AK352" s="231">
        <v>21.669017398661428</v>
      </c>
      <c r="AL352" s="231">
        <v>21.731015652554852</v>
      </c>
      <c r="AM352" s="231">
        <v>21.793364695483426</v>
      </c>
      <c r="AN352" s="231">
        <v>21.856043733384872</v>
      </c>
      <c r="AO352" s="231">
        <v>21.919035446460637</v>
      </c>
      <c r="AP352" s="231">
        <v>21.982325505888532</v>
      </c>
      <c r="AQ352" s="231">
        <v>22.045902153398856</v>
      </c>
      <c r="AR352" s="231">
        <v>22.109755835432672</v>
      </c>
      <c r="AS352" s="231">
        <v>22.173878884798793</v>
      </c>
    </row>
    <row r="353" spans="1:45">
      <c r="A353" s="231" t="s">
        <v>566</v>
      </c>
      <c r="B353" s="231" t="s">
        <v>515</v>
      </c>
      <c r="C353" s="231">
        <v>0</v>
      </c>
      <c r="D353" s="231">
        <v>0</v>
      </c>
      <c r="E353" s="231">
        <v>0</v>
      </c>
      <c r="F353" s="231">
        <v>0</v>
      </c>
      <c r="G353" s="231">
        <v>0</v>
      </c>
      <c r="H353" s="231">
        <v>0</v>
      </c>
      <c r="I353" s="231">
        <v>0</v>
      </c>
      <c r="J353" s="231">
        <v>0</v>
      </c>
      <c r="K353" s="231">
        <v>0</v>
      </c>
      <c r="L353" s="231">
        <v>0</v>
      </c>
      <c r="M353" s="231">
        <v>0</v>
      </c>
      <c r="N353" s="231">
        <v>0</v>
      </c>
      <c r="O353" s="231">
        <v>0</v>
      </c>
      <c r="P353" s="231">
        <v>0</v>
      </c>
      <c r="Q353" s="231">
        <v>0</v>
      </c>
      <c r="R353" s="231">
        <v>0</v>
      </c>
      <c r="S353" s="231">
        <v>0</v>
      </c>
      <c r="T353" s="231">
        <v>0</v>
      </c>
      <c r="U353" s="231">
        <v>0</v>
      </c>
      <c r="V353" s="231">
        <v>0</v>
      </c>
      <c r="W353" s="231">
        <v>0</v>
      </c>
      <c r="X353" s="231">
        <v>0</v>
      </c>
      <c r="Y353" s="231">
        <v>0</v>
      </c>
      <c r="Z353" s="231">
        <v>0</v>
      </c>
      <c r="AA353" s="231">
        <v>0</v>
      </c>
      <c r="AB353" s="231">
        <v>0</v>
      </c>
      <c r="AC353" s="231">
        <v>0</v>
      </c>
      <c r="AD353" s="231">
        <v>0</v>
      </c>
      <c r="AE353" s="231">
        <v>0</v>
      </c>
      <c r="AF353" s="231">
        <v>0</v>
      </c>
      <c r="AG353" s="231">
        <v>0</v>
      </c>
      <c r="AH353" s="231">
        <v>0</v>
      </c>
      <c r="AI353" s="231">
        <v>0</v>
      </c>
      <c r="AJ353" s="231">
        <v>0</v>
      </c>
      <c r="AK353" s="231">
        <v>0</v>
      </c>
      <c r="AL353" s="231">
        <v>0</v>
      </c>
      <c r="AM353" s="231">
        <v>0</v>
      </c>
      <c r="AN353" s="231">
        <v>0</v>
      </c>
      <c r="AO353" s="231">
        <v>0</v>
      </c>
      <c r="AP353" s="231">
        <v>0</v>
      </c>
      <c r="AQ353" s="231">
        <v>0</v>
      </c>
      <c r="AR353" s="231">
        <v>0</v>
      </c>
      <c r="AS353" s="231">
        <v>0</v>
      </c>
    </row>
    <row r="354" spans="1:45">
      <c r="A354" s="231" t="s">
        <v>566</v>
      </c>
      <c r="B354" s="231" t="s">
        <v>516</v>
      </c>
      <c r="C354" s="231">
        <v>102.2470049968903</v>
      </c>
      <c r="D354" s="231">
        <v>101.36924441112392</v>
      </c>
      <c r="E354" s="231">
        <v>97.756443071268436</v>
      </c>
      <c r="F354" s="231">
        <v>98.181626325492147</v>
      </c>
      <c r="G354" s="231">
        <v>96.82423141995119</v>
      </c>
      <c r="H354" s="231">
        <v>95.980851926120337</v>
      </c>
      <c r="I354" s="231">
        <v>95.450888521515608</v>
      </c>
      <c r="J354" s="231">
        <v>95.12354971205913</v>
      </c>
      <c r="K354" s="231">
        <v>94.933782306833265</v>
      </c>
      <c r="L354" s="231">
        <v>94.841407797653545</v>
      </c>
      <c r="M354" s="231">
        <v>94.820509228237128</v>
      </c>
      <c r="N354" s="231">
        <v>94.853714048484932</v>
      </c>
      <c r="O354" s="231">
        <v>94.928966609857</v>
      </c>
      <c r="P354" s="231">
        <v>95.037633166011616</v>
      </c>
      <c r="Q354" s="231">
        <v>95.173351092632146</v>
      </c>
      <c r="R354" s="231">
        <v>95.331309008413541</v>
      </c>
      <c r="S354" s="231">
        <v>95.502798025567316</v>
      </c>
      <c r="T354" s="231">
        <v>95.691122925564628</v>
      </c>
      <c r="U354" s="231">
        <v>95.89369750743117</v>
      </c>
      <c r="V354" s="231">
        <v>96.108416651670481</v>
      </c>
      <c r="W354" s="231">
        <v>96.333546658105234</v>
      </c>
      <c r="X354" s="231">
        <v>96.567645932757159</v>
      </c>
      <c r="Y354" s="231">
        <v>96.809506447237482</v>
      </c>
      <c r="Z354" s="231">
        <v>97.058109671727365</v>
      </c>
      <c r="AA354" s="231">
        <v>97.312592772341333</v>
      </c>
      <c r="AB354" s="231">
        <v>97.572222217217671</v>
      </c>
      <c r="AC354" s="231">
        <v>97.836372825202758</v>
      </c>
      <c r="AD354" s="231">
        <v>98.104510883538211</v>
      </c>
      <c r="AE354" s="231">
        <v>98.376180360744542</v>
      </c>
      <c r="AF354" s="231">
        <v>98.65099151397763</v>
      </c>
      <c r="AG354" s="231">
        <v>98.928611378924273</v>
      </c>
      <c r="AH354" s="231">
        <v>99.208755762395242</v>
      </c>
      <c r="AI354" s="231">
        <v>99.493136638092452</v>
      </c>
      <c r="AJ354" s="231">
        <v>99.775819004529652</v>
      </c>
      <c r="AK354" s="231">
        <v>100.06037202479347</v>
      </c>
      <c r="AL354" s="231">
        <v>100.34665950314708</v>
      </c>
      <c r="AM354" s="231">
        <v>100.63456680951199</v>
      </c>
      <c r="AN354" s="231">
        <v>100.9239979237702</v>
      </c>
      <c r="AO354" s="231">
        <v>101.21487286880712</v>
      </c>
      <c r="AP354" s="231">
        <v>101.50712547885016</v>
      </c>
      <c r="AQ354" s="231">
        <v>101.80070145808975</v>
      </c>
      <c r="AR354" s="231">
        <v>102.09555669134328</v>
      </c>
      <c r="AS354" s="231">
        <v>102.39165577405177</v>
      </c>
    </row>
    <row r="355" spans="1:45">
      <c r="A355" s="231" t="s">
        <v>566</v>
      </c>
      <c r="B355" s="231" t="s">
        <v>517</v>
      </c>
      <c r="C355" s="231">
        <v>94.33798423367783</v>
      </c>
      <c r="D355" s="231">
        <v>95.061816185361366</v>
      </c>
      <c r="E355" s="231">
        <v>92.771332384253867</v>
      </c>
      <c r="F355" s="231">
        <v>102.63057469361196</v>
      </c>
      <c r="G355" s="231">
        <v>105.04918853046868</v>
      </c>
      <c r="H355" s="231">
        <v>107.37619127884258</v>
      </c>
      <c r="I355" s="231">
        <v>109.6432936628356</v>
      </c>
      <c r="J355" s="231">
        <v>111.87346300248313</v>
      </c>
      <c r="K355" s="231">
        <v>114.08437806915228</v>
      </c>
      <c r="L355" s="231">
        <v>116.29015930848135</v>
      </c>
      <c r="M355" s="231">
        <v>118.50234689791354</v>
      </c>
      <c r="N355" s="231">
        <v>120.73051561315137</v>
      </c>
      <c r="O355" s="231">
        <v>122.98269629545862</v>
      </c>
      <c r="P355" s="231">
        <v>125.26568410026307</v>
      </c>
      <c r="Q355" s="231">
        <v>127.58527439337304</v>
      </c>
      <c r="R355" s="231">
        <v>129.94644880375668</v>
      </c>
      <c r="S355" s="231">
        <v>132.34661502378819</v>
      </c>
      <c r="T355" s="231">
        <v>134.79677103967276</v>
      </c>
      <c r="U355" s="231">
        <v>137.30029592714894</v>
      </c>
      <c r="V355" s="231">
        <v>139.860196486945</v>
      </c>
      <c r="W355" s="231">
        <v>142.47917861441903</v>
      </c>
      <c r="X355" s="231">
        <v>145.15970613100544</v>
      </c>
      <c r="Y355" s="231">
        <v>147.90404939603937</v>
      </c>
      <c r="Z355" s="231">
        <v>150.71432554627856</v>
      </c>
      <c r="AA355" s="231">
        <v>153.59253185312502</v>
      </c>
      <c r="AB355" s="231">
        <v>156.54057340961938</v>
      </c>
      <c r="AC355" s="231">
        <v>159.56028613891425</v>
      </c>
      <c r="AD355" s="231">
        <v>162.65345593893414</v>
      </c>
      <c r="AE355" s="231">
        <v>165.82183463432727</v>
      </c>
      <c r="AF355" s="231">
        <v>169.06715328959572</v>
      </c>
      <c r="AG355" s="231">
        <v>172.39113334123005</v>
      </c>
      <c r="AH355" s="231">
        <v>175.79549592752025</v>
      </c>
      <c r="AI355" s="231">
        <v>179.2854911517172</v>
      </c>
      <c r="AJ355" s="231">
        <v>182.85292072974948</v>
      </c>
      <c r="AK355" s="231">
        <v>186.50546067410076</v>
      </c>
      <c r="AL355" s="231">
        <v>190.24489681242756</v>
      </c>
      <c r="AM355" s="231">
        <v>194.07304333276946</v>
      </c>
      <c r="AN355" s="231">
        <v>197.9917462561248</v>
      </c>
      <c r="AO355" s="231">
        <v>202.00288645413789</v>
      </c>
      <c r="AP355" s="231">
        <v>206.10838229451679</v>
      </c>
      <c r="AQ355" s="231">
        <v>210.3101919827815</v>
      </c>
      <c r="AR355" s="231">
        <v>214.610315657314</v>
      </c>
      <c r="AS355" s="231">
        <v>219.01079728503532</v>
      </c>
    </row>
    <row r="356" spans="1:45">
      <c r="A356" s="231" t="s">
        <v>566</v>
      </c>
      <c r="B356" s="231" t="s">
        <v>518</v>
      </c>
      <c r="C356" s="231">
        <v>789.59217075641425</v>
      </c>
      <c r="D356" s="231">
        <v>753.53350686152987</v>
      </c>
      <c r="E356" s="231">
        <v>855.10387450620408</v>
      </c>
      <c r="F356" s="231">
        <v>888.10336589247072</v>
      </c>
      <c r="G356" s="231">
        <v>910.01046381952369</v>
      </c>
      <c r="H356" s="231">
        <v>931.10408164544845</v>
      </c>
      <c r="I356" s="231">
        <v>951.66232501251704</v>
      </c>
      <c r="J356" s="231">
        <v>971.88709346077962</v>
      </c>
      <c r="K356" s="231">
        <v>991.93410313432037</v>
      </c>
      <c r="L356" s="231">
        <v>1011.9279559471624</v>
      </c>
      <c r="M356" s="231">
        <v>1031.9706705109284</v>
      </c>
      <c r="N356" s="231">
        <v>1052.1470493767813</v>
      </c>
      <c r="O356" s="231">
        <v>1072.5283592397816</v>
      </c>
      <c r="P356" s="231">
        <v>1093.1750229282825</v>
      </c>
      <c r="Q356" s="231">
        <v>1114.1386799289378</v>
      </c>
      <c r="R356" s="231">
        <v>1135.463812108984</v>
      </c>
      <c r="S356" s="231">
        <v>1157.1286380890608</v>
      </c>
      <c r="T356" s="231">
        <v>1179.2300945063882</v>
      </c>
      <c r="U356" s="231">
        <v>1201.7985388038257</v>
      </c>
      <c r="V356" s="231">
        <v>1224.8610332736871</v>
      </c>
      <c r="W356" s="231">
        <v>1248.4419713340128</v>
      </c>
      <c r="X356" s="231">
        <v>1272.5635944487119</v>
      </c>
      <c r="Y356" s="231">
        <v>1297.2464198413065</v>
      </c>
      <c r="Z356" s="231">
        <v>1322.5095950596296</v>
      </c>
      <c r="AA356" s="231">
        <v>1348.3711923478568</v>
      </c>
      <c r="AB356" s="231">
        <v>1374.8484533721037</v>
      </c>
      <c r="AC356" s="231">
        <v>1401.957992934452</v>
      </c>
      <c r="AD356" s="231">
        <v>1429.7159687750425</v>
      </c>
      <c r="AE356" s="231">
        <v>1458.1382233163351</v>
      </c>
      <c r="AF356" s="231">
        <v>1487.2404021859529</v>
      </c>
      <c r="AG356" s="231">
        <v>1517.0380535195802</v>
      </c>
      <c r="AH356" s="231">
        <v>1547.5467113582895</v>
      </c>
      <c r="AI356" s="231">
        <v>1578.8129760199088</v>
      </c>
      <c r="AJ356" s="231">
        <v>1610.7650110235545</v>
      </c>
      <c r="AK356" s="231">
        <v>1643.4707417727034</v>
      </c>
      <c r="AL356" s="231">
        <v>1676.9462349625953</v>
      </c>
      <c r="AM356" s="231">
        <v>1711.2078011012309</v>
      </c>
      <c r="AN356" s="231">
        <v>1746.2720259458088</v>
      </c>
      <c r="AO356" s="231">
        <v>1782.1557978749936</v>
      </c>
      <c r="AP356" s="231">
        <v>1818.876331927725</v>
      </c>
      <c r="AQ356" s="231">
        <v>1856.451191116</v>
      </c>
      <c r="AR356" s="231">
        <v>1894.8983055169422</v>
      </c>
      <c r="AS356" s="231">
        <v>1934.2359895646703</v>
      </c>
    </row>
    <row r="357" spans="1:45">
      <c r="A357" s="231" t="s">
        <v>566</v>
      </c>
      <c r="B357" s="231" t="s">
        <v>519</v>
      </c>
      <c r="C357" s="231">
        <v>189.0473023254533</v>
      </c>
      <c r="D357" s="231">
        <v>180.25213358438808</v>
      </c>
      <c r="E357" s="231">
        <v>176.10882265817037</v>
      </c>
      <c r="F357" s="231">
        <v>176.87479285883245</v>
      </c>
      <c r="G357" s="231">
        <v>174.42943773760791</v>
      </c>
      <c r="H357" s="231">
        <v>172.91008448531832</v>
      </c>
      <c r="I357" s="231">
        <v>171.95535221085524</v>
      </c>
      <c r="J357" s="231">
        <v>171.36564936843817</v>
      </c>
      <c r="K357" s="231">
        <v>171.02378224169689</v>
      </c>
      <c r="L357" s="231">
        <v>170.85736900545209</v>
      </c>
      <c r="M357" s="231">
        <v>170.81972010641761</v>
      </c>
      <c r="N357" s="231">
        <v>170.87953879065671</v>
      </c>
      <c r="O357" s="231">
        <v>171.01510673450653</v>
      </c>
      <c r="P357" s="231">
        <v>171.21087019178327</v>
      </c>
      <c r="Q357" s="231">
        <v>171.45536685634912</v>
      </c>
      <c r="R357" s="231">
        <v>171.73992899572158</v>
      </c>
      <c r="S357" s="231">
        <v>172.04886749594647</v>
      </c>
      <c r="T357" s="231">
        <v>172.38813594080554</v>
      </c>
      <c r="U357" s="231">
        <v>172.7530752736225</v>
      </c>
      <c r="V357" s="231">
        <v>173.13989310890921</v>
      </c>
      <c r="W357" s="231">
        <v>173.54546617532435</v>
      </c>
      <c r="X357" s="231">
        <v>173.9671974326086</v>
      </c>
      <c r="Y357" s="231">
        <v>174.40291061032289</v>
      </c>
      <c r="Z357" s="231">
        <v>174.85077082084652</v>
      </c>
      <c r="AA357" s="231">
        <v>175.30922366372309</v>
      </c>
      <c r="AB357" s="231">
        <v>175.77694767687311</v>
      </c>
      <c r="AC357" s="231">
        <v>176.25281659267213</v>
      </c>
      <c r="AD357" s="231">
        <v>176.73586892436222</v>
      </c>
      <c r="AE357" s="231">
        <v>177.22528312847854</v>
      </c>
      <c r="AF357" s="231">
        <v>177.72035708093333</v>
      </c>
      <c r="AG357" s="231">
        <v>178.22049094450517</v>
      </c>
      <c r="AH357" s="231">
        <v>178.72517274344708</v>
      </c>
      <c r="AI357" s="231">
        <v>179.23748660872369</v>
      </c>
      <c r="AJ357" s="231">
        <v>179.74674059930913</v>
      </c>
      <c r="AK357" s="231">
        <v>180.25936458406227</v>
      </c>
      <c r="AL357" s="231">
        <v>180.77511320554061</v>
      </c>
      <c r="AM357" s="231">
        <v>181.29377995696532</v>
      </c>
      <c r="AN357" s="231">
        <v>181.81519185751384</v>
      </c>
      <c r="AO357" s="231">
        <v>182.33920482793121</v>
      </c>
      <c r="AP357" s="231">
        <v>182.86569967017843</v>
      </c>
      <c r="AQ357" s="231">
        <v>183.39457857002662</v>
      </c>
      <c r="AR357" s="231">
        <v>183.92576205370779</v>
      </c>
      <c r="AS357" s="231">
        <v>184.45918633969518</v>
      </c>
    </row>
    <row r="358" spans="1:45">
      <c r="A358" s="231" t="s">
        <v>566</v>
      </c>
      <c r="B358" s="231" t="s">
        <v>520</v>
      </c>
      <c r="C358" s="231">
        <v>414.82069060329007</v>
      </c>
      <c r="D358" s="231">
        <v>410.09359106241715</v>
      </c>
      <c r="E358" s="231">
        <v>347.89142556823924</v>
      </c>
      <c r="F358" s="231">
        <v>349.40454944828667</v>
      </c>
      <c r="G358" s="231">
        <v>344.57391083346471</v>
      </c>
      <c r="H358" s="231">
        <v>341.57252816050953</v>
      </c>
      <c r="I358" s="231">
        <v>339.68651718737578</v>
      </c>
      <c r="J358" s="231">
        <v>338.52159790954772</v>
      </c>
      <c r="K358" s="231">
        <v>337.84626182881203</v>
      </c>
      <c r="L358" s="231">
        <v>337.51752339812595</v>
      </c>
      <c r="M358" s="231">
        <v>337.44315046803371</v>
      </c>
      <c r="N358" s="231">
        <v>337.56131835435218</v>
      </c>
      <c r="O358" s="231">
        <v>337.82912393351285</v>
      </c>
      <c r="P358" s="231">
        <v>338.21584180033062</v>
      </c>
      <c r="Q358" s="231">
        <v>338.69882892101339</v>
      </c>
      <c r="R358" s="231">
        <v>339.26096275868713</v>
      </c>
      <c r="S358" s="231">
        <v>339.87125049801722</v>
      </c>
      <c r="T358" s="231">
        <v>340.5414530531807</v>
      </c>
      <c r="U358" s="231">
        <v>341.26236676337032</v>
      </c>
      <c r="V358" s="231">
        <v>342.02650001985296</v>
      </c>
      <c r="W358" s="231">
        <v>342.82768300499572</v>
      </c>
      <c r="X358" s="231">
        <v>343.66078543614464</v>
      </c>
      <c r="Y358" s="231">
        <v>344.52150823382135</v>
      </c>
      <c r="Z358" s="231">
        <v>345.40622669790866</v>
      </c>
      <c r="AA358" s="231">
        <v>346.31187021228112</v>
      </c>
      <c r="AB358" s="231">
        <v>347.23582831529507</v>
      </c>
      <c r="AC358" s="231">
        <v>348.17587613914696</v>
      </c>
      <c r="AD358" s="231">
        <v>349.13011432982472</v>
      </c>
      <c r="AE358" s="231">
        <v>350.09691998211082</v>
      </c>
      <c r="AF358" s="231">
        <v>351.07490609593265</v>
      </c>
      <c r="AG358" s="231">
        <v>352.06288773221144</v>
      </c>
      <c r="AH358" s="231">
        <v>353.05985351644728</v>
      </c>
      <c r="AI358" s="231">
        <v>354.07189594702669</v>
      </c>
      <c r="AJ358" s="231">
        <v>355.07789379589633</v>
      </c>
      <c r="AK358" s="231">
        <v>356.0905488471563</v>
      </c>
      <c r="AL358" s="231">
        <v>357.10937641327553</v>
      </c>
      <c r="AM358" s="231">
        <v>358.1339685536604</v>
      </c>
      <c r="AN358" s="231">
        <v>359.16398355604429</v>
      </c>
      <c r="AO358" s="231">
        <v>360.19913680131123</v>
      </c>
      <c r="AP358" s="231">
        <v>361.23919282155521</v>
      </c>
      <c r="AQ358" s="231">
        <v>362.28395839118417</v>
      </c>
      <c r="AR358" s="231">
        <v>363.33327651498331</v>
      </c>
      <c r="AS358" s="231">
        <v>364.38702119673087</v>
      </c>
    </row>
    <row r="359" spans="1:45">
      <c r="A359" s="231" t="s">
        <v>566</v>
      </c>
      <c r="B359" s="231" t="s">
        <v>521</v>
      </c>
      <c r="C359" s="231">
        <v>191.46591726194765</v>
      </c>
      <c r="D359" s="231">
        <v>189.07654475073852</v>
      </c>
      <c r="E359" s="231">
        <v>184.41604129828244</v>
      </c>
      <c r="F359" s="231">
        <v>205.54199770465479</v>
      </c>
      <c r="G359" s="231">
        <v>210.8031215337144</v>
      </c>
      <c r="H359" s="231">
        <v>215.87192535729949</v>
      </c>
      <c r="I359" s="231">
        <v>220.81349630684372</v>
      </c>
      <c r="J359" s="231">
        <v>225.67517781707247</v>
      </c>
      <c r="K359" s="231">
        <v>230.49354275531709</v>
      </c>
      <c r="L359" s="231">
        <v>235.29789993257319</v>
      </c>
      <c r="M359" s="231">
        <v>240.1122816583069</v>
      </c>
      <c r="N359" s="231">
        <v>244.95669502280751</v>
      </c>
      <c r="O359" s="231">
        <v>249.84798010086686</v>
      </c>
      <c r="P359" s="231">
        <v>254.80043778606813</v>
      </c>
      <c r="Q359" s="231">
        <v>259.826310430729</v>
      </c>
      <c r="R359" s="231">
        <v>264.93616117430372</v>
      </c>
      <c r="S359" s="231">
        <v>270.1250760589964</v>
      </c>
      <c r="T359" s="231">
        <v>275.41583503072115</v>
      </c>
      <c r="U359" s="231">
        <v>280.81568211587262</v>
      </c>
      <c r="V359" s="231">
        <v>286.33108432000535</v>
      </c>
      <c r="W359" s="231">
        <v>291.96787826903784</v>
      </c>
      <c r="X359" s="231">
        <v>297.73139137359857</v>
      </c>
      <c r="Y359" s="231">
        <v>303.62654219673425</v>
      </c>
      <c r="Z359" s="231">
        <v>309.65792375532391</v>
      </c>
      <c r="AA359" s="231">
        <v>315.8298727661126</v>
      </c>
      <c r="AB359" s="231">
        <v>322.14652728837035</v>
      </c>
      <c r="AC359" s="231">
        <v>328.61187477204118</v>
      </c>
      <c r="AD359" s="231">
        <v>335.22979216429275</v>
      </c>
      <c r="AE359" s="231">
        <v>342.00407943833079</v>
      </c>
      <c r="AF359" s="231">
        <v>348.93848767238148</v>
      </c>
      <c r="AG359" s="231">
        <v>356.03674261271436</v>
      </c>
      <c r="AH359" s="231">
        <v>363.30256449500803</v>
      </c>
      <c r="AI359" s="231">
        <v>370.74696676425265</v>
      </c>
      <c r="AJ359" s="231">
        <v>378.35314916089902</v>
      </c>
      <c r="AK359" s="231">
        <v>386.13712556770184</v>
      </c>
      <c r="AL359" s="231">
        <v>394.10273419963437</v>
      </c>
      <c r="AM359" s="231">
        <v>402.25386938690264</v>
      </c>
      <c r="AN359" s="231">
        <v>410.59448912134332</v>
      </c>
      <c r="AO359" s="231">
        <v>419.1286216373577</v>
      </c>
      <c r="AP359" s="231">
        <v>427.86037119938953</v>
      </c>
      <c r="AQ359" s="231">
        <v>436.79392323933746</v>
      </c>
      <c r="AR359" s="231">
        <v>445.93354896323712</v>
      </c>
      <c r="AS359" s="231">
        <v>455.28360952662621</v>
      </c>
    </row>
    <row r="360" spans="1:45">
      <c r="A360" s="231" t="s">
        <v>566</v>
      </c>
      <c r="B360" s="231" t="s">
        <v>522</v>
      </c>
      <c r="C360" s="231">
        <v>342.1190272341604</v>
      </c>
      <c r="D360" s="231">
        <v>403.91116729941939</v>
      </c>
      <c r="E360" s="231">
        <v>403.66214350837566</v>
      </c>
      <c r="F360" s="231">
        <v>429.18247999054847</v>
      </c>
      <c r="G360" s="231">
        <v>444.17964922736331</v>
      </c>
      <c r="H360" s="231">
        <v>458.69018870198067</v>
      </c>
      <c r="I360" s="231">
        <v>472.86518321888792</v>
      </c>
      <c r="J360" s="231">
        <v>486.81642813571494</v>
      </c>
      <c r="K360" s="231">
        <v>500.63150843114778</v>
      </c>
      <c r="L360" s="231">
        <v>514.38151783071328</v>
      </c>
      <c r="M360" s="231">
        <v>528.1254854529883</v>
      </c>
      <c r="N360" s="231">
        <v>541.91317955085071</v>
      </c>
      <c r="O360" s="231">
        <v>555.78703519330872</v>
      </c>
      <c r="P360" s="231">
        <v>569.78356610020967</v>
      </c>
      <c r="Q360" s="231">
        <v>583.93444709698804</v>
      </c>
      <c r="R360" s="231">
        <v>598.26737071709556</v>
      </c>
      <c r="S360" s="231">
        <v>612.77474663268504</v>
      </c>
      <c r="T360" s="231">
        <v>627.51138827199793</v>
      </c>
      <c r="U360" s="231">
        <v>642.49700379842579</v>
      </c>
      <c r="V360" s="231">
        <v>657.74937653777704</v>
      </c>
      <c r="W360" s="231">
        <v>673.28470680789383</v>
      </c>
      <c r="X360" s="231">
        <v>689.11789703084787</v>
      </c>
      <c r="Y360" s="231">
        <v>705.2627902540579</v>
      </c>
      <c r="Z360" s="231">
        <v>721.73237016313863</v>
      </c>
      <c r="AA360" s="231">
        <v>738.53892913224934</v>
      </c>
      <c r="AB360" s="231">
        <v>755.69420966734367</v>
      </c>
      <c r="AC360" s="231">
        <v>773.20952365568337</v>
      </c>
      <c r="AD360" s="231">
        <v>791.0958530773147</v>
      </c>
      <c r="AE360" s="231">
        <v>809.36393521741479</v>
      </c>
      <c r="AF360" s="231">
        <v>828.02433491228498</v>
      </c>
      <c r="AG360" s="231">
        <v>847.0875059437908</v>
      </c>
      <c r="AH360" s="231">
        <v>866.56384335059249</v>
      </c>
      <c r="AI360" s="231">
        <v>886.48113988693501</v>
      </c>
      <c r="AJ360" s="231">
        <v>906.80065036298345</v>
      </c>
      <c r="AK360" s="231">
        <v>927.5619736991988</v>
      </c>
      <c r="AL360" s="231">
        <v>948.77563998632002</v>
      </c>
      <c r="AM360" s="231">
        <v>970.45228991881947</v>
      </c>
      <c r="AN360" s="231">
        <v>992.60269624153045</v>
      </c>
      <c r="AO360" s="231">
        <v>1015.2377826561352</v>
      </c>
      <c r="AP360" s="231">
        <v>1038.3686406110889</v>
      </c>
      <c r="AQ360" s="231">
        <v>1062.00654433101</v>
      </c>
      <c r="AR360" s="231">
        <v>1086.1629643854724</v>
      </c>
      <c r="AS360" s="231">
        <v>1110.8495800494634</v>
      </c>
    </row>
    <row r="361" spans="1:45">
      <c r="A361" s="231" t="s">
        <v>566</v>
      </c>
      <c r="B361" s="231" t="s">
        <v>523</v>
      </c>
      <c r="C361" s="231">
        <v>177.63373183992579</v>
      </c>
      <c r="D361" s="231">
        <v>160.67196168238004</v>
      </c>
      <c r="E361" s="231">
        <v>135.99625908653536</v>
      </c>
      <c r="F361" s="231">
        <v>158.14455315259022</v>
      </c>
      <c r="G361" s="231">
        <v>157.37698912435249</v>
      </c>
      <c r="H361" s="231">
        <v>156.56355169464885</v>
      </c>
      <c r="I361" s="231">
        <v>155.73609809884803</v>
      </c>
      <c r="J361" s="231">
        <v>154.91552196757968</v>
      </c>
      <c r="K361" s="231">
        <v>154.11649570901608</v>
      </c>
      <c r="L361" s="231">
        <v>153.34969146449325</v>
      </c>
      <c r="M361" s="231">
        <v>152.62297840294045</v>
      </c>
      <c r="N361" s="231">
        <v>151.94215619243226</v>
      </c>
      <c r="O361" s="231">
        <v>151.31145240511239</v>
      </c>
      <c r="P361" s="231">
        <v>150.73388447653335</v>
      </c>
      <c r="Q361" s="231">
        <v>150.21153485820534</v>
      </c>
      <c r="R361" s="231">
        <v>149.74576539605138</v>
      </c>
      <c r="S361" s="231">
        <v>150.01513916630392</v>
      </c>
      <c r="T361" s="231">
        <v>150.31095862568785</v>
      </c>
      <c r="U361" s="231">
        <v>150.62916138747636</v>
      </c>
      <c r="V361" s="231">
        <v>150.96644074442366</v>
      </c>
      <c r="W361" s="231">
        <v>151.32007341219932</v>
      </c>
      <c r="X361" s="231">
        <v>151.68779494488402</v>
      </c>
      <c r="Y361" s="231">
        <v>152.06770777978218</v>
      </c>
      <c r="Z361" s="231">
        <v>152.45821201725025</v>
      </c>
      <c r="AA361" s="231">
        <v>152.85795232374741</v>
      </c>
      <c r="AB361" s="231">
        <v>153.26577647246361</v>
      </c>
      <c r="AC361" s="231">
        <v>153.68070243313693</v>
      </c>
      <c r="AD361" s="231">
        <v>154.10189185343231</v>
      </c>
      <c r="AE361" s="231">
        <v>154.52862840223409</v>
      </c>
      <c r="AF361" s="231">
        <v>154.96029987415974</v>
      </c>
      <c r="AG361" s="231">
        <v>155.39638325115305</v>
      </c>
      <c r="AH361" s="231">
        <v>155.83643212450446</v>
      </c>
      <c r="AI361" s="231">
        <v>155.91651797345548</v>
      </c>
      <c r="AJ361" s="231">
        <v>156.66395276876361</v>
      </c>
      <c r="AK361" s="231">
        <v>157.46696792980765</v>
      </c>
      <c r="AL361" s="231">
        <v>158.32562279892213</v>
      </c>
      <c r="AM361" s="231">
        <v>159.24002741176977</v>
      </c>
      <c r="AN361" s="231">
        <v>160.21034175984954</v>
      </c>
      <c r="AO361" s="231">
        <v>161.23677491304107</v>
      </c>
      <c r="AP361" s="231">
        <v>162.31958406084561</v>
      </c>
      <c r="AQ361" s="231">
        <v>163.4590735170415</v>
      </c>
      <c r="AR361" s="231">
        <v>164.65559372144389</v>
      </c>
      <c r="AS361" s="231">
        <v>165.90954026379021</v>
      </c>
    </row>
    <row r="362" spans="1:45">
      <c r="A362" s="231" t="s">
        <v>566</v>
      </c>
      <c r="B362" s="231" t="s">
        <v>524</v>
      </c>
      <c r="C362" s="231">
        <v>1068.1215109039549</v>
      </c>
      <c r="D362" s="231">
        <v>1014.6980876821747</v>
      </c>
      <c r="E362" s="231">
        <v>1156.667770820663</v>
      </c>
      <c r="F362" s="231">
        <v>1187.5256424133781</v>
      </c>
      <c r="G362" s="231">
        <v>1207.6583446445377</v>
      </c>
      <c r="H362" s="231">
        <v>1226.897521224698</v>
      </c>
      <c r="I362" s="231">
        <v>1245.5803794414055</v>
      </c>
      <c r="J362" s="231">
        <v>1263.9473418733498</v>
      </c>
      <c r="K362" s="231">
        <v>1282.1810065344359</v>
      </c>
      <c r="L362" s="231">
        <v>1300.4253892685892</v>
      </c>
      <c r="M362" s="231">
        <v>1318.79669943355</v>
      </c>
      <c r="N362" s="231">
        <v>1337.3900805685655</v>
      </c>
      <c r="O362" s="231">
        <v>1356.2842214948766</v>
      </c>
      <c r="P362" s="231">
        <v>1375.5447255433778</v>
      </c>
      <c r="Q362" s="231">
        <v>1395.2266857264071</v>
      </c>
      <c r="R362" s="231">
        <v>1415.3767111856905</v>
      </c>
      <c r="S362" s="231">
        <v>1435.9595796294227</v>
      </c>
      <c r="T362" s="231">
        <v>1457.088360114024</v>
      </c>
      <c r="U362" s="231">
        <v>1478.7931818066149</v>
      </c>
      <c r="V362" s="231">
        <v>1501.1004582253852</v>
      </c>
      <c r="W362" s="231">
        <v>1524.0336432938807</v>
      </c>
      <c r="X362" s="231">
        <v>1547.6138492081302</v>
      </c>
      <c r="Y362" s="231">
        <v>1571.8603522528167</v>
      </c>
      <c r="Z362" s="231">
        <v>1596.7910073659036</v>
      </c>
      <c r="AA362" s="231">
        <v>1622.4225881865307</v>
      </c>
      <c r="AB362" s="231">
        <v>1648.7710661492658</v>
      </c>
      <c r="AC362" s="231">
        <v>1675.8518396720062</v>
      </c>
      <c r="AD362" s="231">
        <v>1703.6799224638603</v>
      </c>
      <c r="AE362" s="231">
        <v>1732.270098344766</v>
      </c>
      <c r="AF362" s="231">
        <v>1761.6370486377336</v>
      </c>
      <c r="AG362" s="231">
        <v>1791.795457108529</v>
      </c>
      <c r="AH362" s="231">
        <v>1822.7600965378274</v>
      </c>
      <c r="AI362" s="231">
        <v>1854.5823269175726</v>
      </c>
      <c r="AJ362" s="231">
        <v>1887.1744618204766</v>
      </c>
      <c r="AK362" s="231">
        <v>1920.6132591858252</v>
      </c>
      <c r="AL362" s="231">
        <v>1954.9144581650551</v>
      </c>
      <c r="AM362" s="231">
        <v>1990.0941389204124</v>
      </c>
      <c r="AN362" s="231">
        <v>2026.1687516690242</v>
      </c>
      <c r="AO362" s="231">
        <v>2063.155141489307</v>
      </c>
      <c r="AP362" s="231">
        <v>2101.0705697202466</v>
      </c>
      <c r="AQ362" s="231">
        <v>2139.9327326358593</v>
      </c>
      <c r="AR362" s="231">
        <v>2179.7597779550592</v>
      </c>
      <c r="AS362" s="231">
        <v>2220.5703196471518</v>
      </c>
    </row>
    <row r="363" spans="1:45">
      <c r="A363" s="231" t="s">
        <v>566</v>
      </c>
      <c r="B363" s="231" t="s">
        <v>525</v>
      </c>
      <c r="C363" s="231">
        <v>814.60801113426828</v>
      </c>
      <c r="D363" s="231">
        <v>908.73773622307579</v>
      </c>
      <c r="E363" s="231">
        <v>904.6476236830681</v>
      </c>
      <c r="F363" s="231">
        <v>951.6982686289906</v>
      </c>
      <c r="G363" s="231">
        <v>986.06577875050471</v>
      </c>
      <c r="H363" s="231">
        <v>1019.3306312755964</v>
      </c>
      <c r="I363" s="231">
        <v>1051.8320586276952</v>
      </c>
      <c r="J363" s="231">
        <v>1083.8215494601468</v>
      </c>
      <c r="K363" s="231">
        <v>1115.4964297813758</v>
      </c>
      <c r="L363" s="231">
        <v>1147.0170899852021</v>
      </c>
      <c r="M363" s="231">
        <v>1178.5168774310764</v>
      </c>
      <c r="N363" s="231">
        <v>1210.1083665817962</v>
      </c>
      <c r="O363" s="231">
        <v>1241.8876711847706</v>
      </c>
      <c r="P363" s="231">
        <v>1273.9376029285199</v>
      </c>
      <c r="Q363" s="231">
        <v>1306.3300936036972</v>
      </c>
      <c r="R363" s="231">
        <v>1339.1281124792183</v>
      </c>
      <c r="S363" s="231">
        <v>1372.3155682743684</v>
      </c>
      <c r="T363" s="231">
        <v>1406.0160165848449</v>
      </c>
      <c r="U363" s="231">
        <v>1440.2744295281443</v>
      </c>
      <c r="V363" s="231">
        <v>1475.1314271574483</v>
      </c>
      <c r="W363" s="231">
        <v>1510.6240453333778</v>
      </c>
      <c r="X363" s="231">
        <v>1546.7863768512323</v>
      </c>
      <c r="Y363" s="231">
        <v>1583.6501083763508</v>
      </c>
      <c r="Z363" s="231">
        <v>1621.2449711924498</v>
      </c>
      <c r="AA363" s="231">
        <v>1659.5991203497206</v>
      </c>
      <c r="AB363" s="231">
        <v>1698.7394541532651</v>
      </c>
      <c r="AC363" s="231">
        <v>1738.691883839191</v>
      </c>
      <c r="AD363" s="231">
        <v>1779.4815616010919</v>
      </c>
      <c r="AE363" s="231">
        <v>1821.1330737588005</v>
      </c>
      <c r="AF363" s="231">
        <v>1863.6706047349087</v>
      </c>
      <c r="AG363" s="231">
        <v>1907.118076574314</v>
      </c>
      <c r="AH363" s="231">
        <v>1951.4992679697086</v>
      </c>
      <c r="AI363" s="231">
        <v>1996.8771376217794</v>
      </c>
      <c r="AJ363" s="231">
        <v>2043.1647535247148</v>
      </c>
      <c r="AK363" s="231">
        <v>2090.4516324570736</v>
      </c>
      <c r="AL363" s="231">
        <v>2138.7618217414902</v>
      </c>
      <c r="AM363" s="231">
        <v>2188.1196121407029</v>
      </c>
      <c r="AN363" s="231">
        <v>2238.5495869912861</v>
      </c>
      <c r="AO363" s="231">
        <v>2290.0766655598559</v>
      </c>
      <c r="AP363" s="231">
        <v>2342.7261415780085</v>
      </c>
      <c r="AQ363" s="231">
        <v>2396.5237177618501</v>
      </c>
      <c r="AR363" s="231">
        <v>2451.4955369950808</v>
      </c>
      <c r="AS363" s="231">
        <v>2507.6682107471333</v>
      </c>
    </row>
    <row r="364" spans="1:45">
      <c r="A364" s="231" t="s">
        <v>566</v>
      </c>
      <c r="B364" s="231" t="s">
        <v>526</v>
      </c>
      <c r="C364" s="231">
        <v>1214.8084799434914</v>
      </c>
      <c r="D364" s="231">
        <v>1230.4637199081883</v>
      </c>
      <c r="E364" s="231">
        <v>1299.8566750234763</v>
      </c>
      <c r="F364" s="231">
        <v>1280.2043836581533</v>
      </c>
      <c r="G364" s="231">
        <v>1297.1803532700721</v>
      </c>
      <c r="H364" s="231">
        <v>1313.293305686828</v>
      </c>
      <c r="I364" s="231">
        <v>1328.8888752652513</v>
      </c>
      <c r="J364" s="231">
        <v>1344.2109978062404</v>
      </c>
      <c r="K364" s="231">
        <v>1359.4432998451996</v>
      </c>
      <c r="L364" s="231">
        <v>1374.729374497987</v>
      </c>
      <c r="M364" s="231">
        <v>1390.1840722153875</v>
      </c>
      <c r="N364" s="231">
        <v>1405.9005424153565</v>
      </c>
      <c r="O364" s="231">
        <v>1421.9550445118277</v>
      </c>
      <c r="P364" s="231">
        <v>1438.4104611920284</v>
      </c>
      <c r="Q364" s="231">
        <v>1455.3189816311665</v>
      </c>
      <c r="R364" s="231">
        <v>1472.7242100219969</v>
      </c>
      <c r="S364" s="231">
        <v>1490.5850281406565</v>
      </c>
      <c r="T364" s="231">
        <v>1509.0147875532778</v>
      </c>
      <c r="U364" s="231">
        <v>1528.0405683843287</v>
      </c>
      <c r="V364" s="231">
        <v>1547.6858014944289</v>
      </c>
      <c r="W364" s="231">
        <v>1567.9710415419624</v>
      </c>
      <c r="X364" s="231">
        <v>1588.9145952219228</v>
      </c>
      <c r="Y364" s="231">
        <v>1610.5330324409272</v>
      </c>
      <c r="Z364" s="231">
        <v>1632.8416025051295</v>
      </c>
      <c r="AA364" s="231">
        <v>1655.8545730564897</v>
      </c>
      <c r="AB364" s="231">
        <v>1679.5855061020309</v>
      </c>
      <c r="AC364" s="231">
        <v>1704.0474827871792</v>
      </c>
      <c r="AD364" s="231">
        <v>1729.2532864035134</v>
      </c>
      <c r="AE364" s="231">
        <v>1755.2155513741843</v>
      </c>
      <c r="AF364" s="231">
        <v>1781.9468845416268</v>
      </c>
      <c r="AG364" s="231">
        <v>1809.4599639262403</v>
      </c>
      <c r="AH364" s="231">
        <v>1837.767619181499</v>
      </c>
      <c r="AI364" s="231">
        <v>1866.9195661561075</v>
      </c>
      <c r="AJ364" s="231">
        <v>1896.8255948881231</v>
      </c>
      <c r="AK364" s="231">
        <v>1927.5611926078209</v>
      </c>
      <c r="AL364" s="231">
        <v>1959.1403619252578</v>
      </c>
      <c r="AM364" s="231">
        <v>1991.5774808156023</v>
      </c>
      <c r="AN364" s="231">
        <v>2024.8873272246183</v>
      </c>
      <c r="AO364" s="231">
        <v>2059.085099723598</v>
      </c>
      <c r="AP364" s="231">
        <v>2094.1864350333217</v>
      </c>
      <c r="AQ364" s="231">
        <v>2130.2074230854619</v>
      </c>
      <c r="AR364" s="231">
        <v>2167.1646201659605</v>
      </c>
      <c r="AS364" s="231">
        <v>2205.0750605835633</v>
      </c>
    </row>
    <row r="365" spans="1:45">
      <c r="A365" s="231" t="s">
        <v>566</v>
      </c>
      <c r="B365" s="231" t="s">
        <v>527</v>
      </c>
      <c r="C365" s="231">
        <v>184.3802643791102</v>
      </c>
      <c r="D365" s="231">
        <v>233.14018667368615</v>
      </c>
      <c r="E365" s="231">
        <v>255.96549508457974</v>
      </c>
      <c r="F365" s="231">
        <v>251.47270642303562</v>
      </c>
      <c r="G365" s="231">
        <v>264.1281354003338</v>
      </c>
      <c r="H365" s="231">
        <v>276.41642029673886</v>
      </c>
      <c r="I365" s="231">
        <v>288.44072299977165</v>
      </c>
      <c r="J365" s="231">
        <v>300.27902485463136</v>
      </c>
      <c r="K365" s="231">
        <v>311.99346224414359</v>
      </c>
      <c r="L365" s="231">
        <v>323.63523261287031</v>
      </c>
      <c r="M365" s="231">
        <v>335.2474548202415</v>
      </c>
      <c r="N365" s="231">
        <v>346.86699610995629</v>
      </c>
      <c r="O365" s="231">
        <v>358.52573245477362</v>
      </c>
      <c r="P365" s="231">
        <v>370.25147307163462</v>
      </c>
      <c r="Q365" s="231">
        <v>382.06867069970281</v>
      </c>
      <c r="R365" s="231">
        <v>393.99898574771697</v>
      </c>
      <c r="S365" s="231">
        <v>406.04054547771295</v>
      </c>
      <c r="T365" s="231">
        <v>418.23245523692333</v>
      </c>
      <c r="U365" s="231">
        <v>430.59068095306066</v>
      </c>
      <c r="V365" s="231">
        <v>443.12976917156567</v>
      </c>
      <c r="W365" s="231">
        <v>455.86308170474894</v>
      </c>
      <c r="X365" s="231">
        <v>468.80299365410212</v>
      </c>
      <c r="Y365" s="231">
        <v>481.96106107977192</v>
      </c>
      <c r="Z365" s="231">
        <v>495.34816333681664</v>
      </c>
      <c r="AA365" s="231">
        <v>508.97462416287999</v>
      </c>
      <c r="AB365" s="231">
        <v>522.85031488234131</v>
      </c>
      <c r="AC365" s="231">
        <v>536.98474252388064</v>
      </c>
      <c r="AD365" s="231">
        <v>551.38712519033913</v>
      </c>
      <c r="AE365" s="231">
        <v>566.06645664582322</v>
      </c>
      <c r="AF365" s="231">
        <v>581.03156177537346</v>
      </c>
      <c r="AG365" s="231">
        <v>596.29114431521896</v>
      </c>
      <c r="AH365" s="231">
        <v>611.8538280358847</v>
      </c>
      <c r="AI365" s="231">
        <v>627.74052209624108</v>
      </c>
      <c r="AJ365" s="231">
        <v>643.92499019420643</v>
      </c>
      <c r="AK365" s="231">
        <v>660.4363752572076</v>
      </c>
      <c r="AL365" s="231">
        <v>677.28327287620004</v>
      </c>
      <c r="AM365" s="231">
        <v>694.47433711594317</v>
      </c>
      <c r="AN365" s="231">
        <v>712.01829856694462</v>
      </c>
      <c r="AO365" s="231">
        <v>729.92398040381602</v>
      </c>
      <c r="AP365" s="231">
        <v>748.20031275987856</v>
      </c>
      <c r="AQ365" s="231">
        <v>766.85634568170508</v>
      </c>
      <c r="AR365" s="231">
        <v>785.9012608879176</v>
      </c>
      <c r="AS365" s="231">
        <v>805.34438252332734</v>
      </c>
    </row>
    <row r="366" spans="1:45">
      <c r="A366" s="231" t="s">
        <v>566</v>
      </c>
      <c r="B366" s="231" t="s">
        <v>528</v>
      </c>
      <c r="C366" s="231">
        <v>198.68553926403348</v>
      </c>
      <c r="D366" s="231">
        <v>196.53985222750012</v>
      </c>
      <c r="E366" s="231">
        <v>252.62657713293444</v>
      </c>
      <c r="F366" s="231">
        <v>230.83676624101659</v>
      </c>
      <c r="G366" s="231">
        <v>237.24920980784032</v>
      </c>
      <c r="H366" s="231">
        <v>243.4349827611714</v>
      </c>
      <c r="I366" s="231">
        <v>249.46908864169399</v>
      </c>
      <c r="J366" s="231">
        <v>255.40632238371819</v>
      </c>
      <c r="K366" s="231">
        <v>261.28916674629397</v>
      </c>
      <c r="L366" s="231">
        <v>267.15178025549108</v>
      </c>
      <c r="M366" s="231">
        <v>273.02226408702131</v>
      </c>
      <c r="N366" s="231">
        <v>278.924091325505</v>
      </c>
      <c r="O366" s="231">
        <v>284.87708782679204</v>
      </c>
      <c r="P366" s="231">
        <v>290.89814998691332</v>
      </c>
      <c r="Q366" s="231">
        <v>297.00179443535541</v>
      </c>
      <c r="R366" s="231">
        <v>303.20059215189974</v>
      </c>
      <c r="S366" s="231">
        <v>309.48935983563609</v>
      </c>
      <c r="T366" s="231">
        <v>315.89459113126014</v>
      </c>
      <c r="U366" s="231">
        <v>322.42499707448002</v>
      </c>
      <c r="V366" s="231">
        <v>329.08837807841701</v>
      </c>
      <c r="W366" s="231">
        <v>335.89179309681771</v>
      </c>
      <c r="X366" s="231">
        <v>342.84169973291972</v>
      </c>
      <c r="Y366" s="231">
        <v>349.94407059469057</v>
      </c>
      <c r="Z366" s="231">
        <v>357.20449012265237</v>
      </c>
      <c r="AA366" s="231">
        <v>364.62823530431348</v>
      </c>
      <c r="AB366" s="231">
        <v>372.22034305848865</v>
      </c>
      <c r="AC366" s="231">
        <v>379.98566657309186</v>
      </c>
      <c r="AD366" s="231">
        <v>387.92892247840439</v>
      </c>
      <c r="AE366" s="231">
        <v>396.05473041149139</v>
      </c>
      <c r="AF366" s="231">
        <v>404.36764626081475</v>
      </c>
      <c r="AG366" s="231">
        <v>412.87219016053359</v>
      </c>
      <c r="AH366" s="231">
        <v>421.57287012309945</v>
      </c>
      <c r="AI366" s="231">
        <v>430.48265734082486</v>
      </c>
      <c r="AJ366" s="231">
        <v>439.58222368053896</v>
      </c>
      <c r="AK366" s="231">
        <v>448.89032758790768</v>
      </c>
      <c r="AL366" s="231">
        <v>458.41159559500426</v>
      </c>
      <c r="AM366" s="231">
        <v>468.15071642995355</v>
      </c>
      <c r="AN366" s="231">
        <v>478.11245020662369</v>
      </c>
      <c r="AO366" s="231">
        <v>488.30163646416418</v>
      </c>
      <c r="AP366" s="231">
        <v>498.72320125771574</v>
      </c>
      <c r="AQ366" s="231">
        <v>509.38216346840835</v>
      </c>
      <c r="AR366" s="231">
        <v>520.28364047304615</v>
      </c>
      <c r="AS366" s="231">
        <v>531.43285329077025</v>
      </c>
    </row>
    <row r="367" spans="1:45">
      <c r="A367" s="231" t="s">
        <v>566</v>
      </c>
      <c r="B367" s="231" t="s">
        <v>529</v>
      </c>
      <c r="C367" s="231">
        <v>139.02301001889631</v>
      </c>
      <c r="D367" s="231">
        <v>161.14347526559769</v>
      </c>
      <c r="E367" s="231">
        <v>214.20471615846645</v>
      </c>
      <c r="F367" s="231">
        <v>196.50717604257019</v>
      </c>
      <c r="G367" s="231">
        <v>205.25908257724942</v>
      </c>
      <c r="H367" s="231">
        <v>213.74820789337033</v>
      </c>
      <c r="I367" s="231">
        <v>222.0508617116582</v>
      </c>
      <c r="J367" s="231">
        <v>230.22431201800575</v>
      </c>
      <c r="K367" s="231">
        <v>238.31393303352553</v>
      </c>
      <c r="L367" s="231">
        <v>246.35692625292006</v>
      </c>
      <c r="M367" s="231">
        <v>254.38447719757448</v>
      </c>
      <c r="N367" s="231">
        <v>262.42312890513165</v>
      </c>
      <c r="O367" s="231">
        <v>270.49572831990741</v>
      </c>
      <c r="P367" s="231">
        <v>278.62212013045996</v>
      </c>
      <c r="Q367" s="231">
        <v>286.81967944284264</v>
      </c>
      <c r="R367" s="231">
        <v>295.10373432026165</v>
      </c>
      <c r="S367" s="231">
        <v>303.47206429470566</v>
      </c>
      <c r="T367" s="231">
        <v>311.95317244651176</v>
      </c>
      <c r="U367" s="231">
        <v>320.55823581949505</v>
      </c>
      <c r="V367" s="231">
        <v>329.29740804452717</v>
      </c>
      <c r="W367" s="231">
        <v>338.17999259731619</v>
      </c>
      <c r="X367" s="231">
        <v>347.21458843299848</v>
      </c>
      <c r="Y367" s="231">
        <v>356.40921280020024</v>
      </c>
      <c r="Z367" s="231">
        <v>365.7714050734786</v>
      </c>
      <c r="AA367" s="231">
        <v>375.30831472279289</v>
      </c>
      <c r="AB367" s="231">
        <v>385.02677598266183</v>
      </c>
      <c r="AC367" s="231">
        <v>394.93337134470181</v>
      </c>
      <c r="AD367" s="231">
        <v>405.0344856431596</v>
      </c>
      <c r="AE367" s="231">
        <v>415.33635221482177</v>
      </c>
      <c r="AF367" s="231">
        <v>425.84509237636905</v>
      </c>
      <c r="AG367" s="231">
        <v>436.5667492649585</v>
      </c>
      <c r="AH367" s="231">
        <v>447.50731692284603</v>
      </c>
      <c r="AI367" s="231">
        <v>458.68177453169722</v>
      </c>
      <c r="AJ367" s="231">
        <v>470.07065956353063</v>
      </c>
      <c r="AK367" s="231">
        <v>481.69499828127954</v>
      </c>
      <c r="AL367" s="231">
        <v>493.56079426073984</v>
      </c>
      <c r="AM367" s="231">
        <v>505.67409863270348</v>
      </c>
      <c r="AN367" s="231">
        <v>518.04102257619866</v>
      </c>
      <c r="AO367" s="231">
        <v>530.66774840247695</v>
      </c>
      <c r="AP367" s="231">
        <v>543.56053945368262</v>
      </c>
      <c r="AQ367" s="231">
        <v>556.72574900608481</v>
      </c>
      <c r="AR367" s="231">
        <v>570.16982833891245</v>
      </c>
      <c r="AS367" s="231">
        <v>583.89933410530352</v>
      </c>
    </row>
    <row r="368" spans="1:45">
      <c r="A368" s="231" t="s">
        <v>566</v>
      </c>
      <c r="B368" s="231" t="s">
        <v>530</v>
      </c>
      <c r="C368" s="231">
        <v>408.37556965472089</v>
      </c>
      <c r="D368" s="231">
        <v>391.21327022879694</v>
      </c>
      <c r="E368" s="231">
        <v>345.47862738440671</v>
      </c>
      <c r="F368" s="231">
        <v>388.33618873992424</v>
      </c>
      <c r="G368" s="231">
        <v>392.79010763416358</v>
      </c>
      <c r="H368" s="231">
        <v>396.99698682537172</v>
      </c>
      <c r="I368" s="231">
        <v>401.05903889352197</v>
      </c>
      <c r="J368" s="231">
        <v>405.04801558265819</v>
      </c>
      <c r="K368" s="231">
        <v>409.01767284269118</v>
      </c>
      <c r="L368" s="231">
        <v>413.00985239504359</v>
      </c>
      <c r="M368" s="231">
        <v>417.05785871579451</v>
      </c>
      <c r="N368" s="231">
        <v>421.18856192288541</v>
      </c>
      <c r="O368" s="231">
        <v>425.42383362029852</v>
      </c>
      <c r="P368" s="231">
        <v>429.78159512121914</v>
      </c>
      <c r="Q368" s="231">
        <v>434.27661770037372</v>
      </c>
      <c r="R368" s="231">
        <v>438.92115100268495</v>
      </c>
      <c r="S368" s="231">
        <v>443.70225927604491</v>
      </c>
      <c r="T368" s="231">
        <v>448.65306985982187</v>
      </c>
      <c r="U368" s="231">
        <v>453.78100272824946</v>
      </c>
      <c r="V368" s="231">
        <v>459.09242331808957</v>
      </c>
      <c r="W368" s="231">
        <v>464.59287084999306</v>
      </c>
      <c r="X368" s="231">
        <v>470.28724332978459</v>
      </c>
      <c r="Y368" s="231">
        <v>476.1799475887936</v>
      </c>
      <c r="Z368" s="231">
        <v>482.27502100892468</v>
      </c>
      <c r="AA368" s="231">
        <v>488.57623026758</v>
      </c>
      <c r="AB368" s="231">
        <v>495.08715141281743</v>
      </c>
      <c r="AC368" s="231">
        <v>501.81123476506093</v>
      </c>
      <c r="AD368" s="231">
        <v>508.75185748874071</v>
      </c>
      <c r="AE368" s="231">
        <v>515.91236614956404</v>
      </c>
      <c r="AF368" s="231">
        <v>523.29611114511204</v>
      </c>
      <c r="AG368" s="231">
        <v>530.90647454803116</v>
      </c>
      <c r="AH368" s="231">
        <v>538.74689261731885</v>
      </c>
      <c r="AI368" s="231">
        <v>546.83161455234415</v>
      </c>
      <c r="AJ368" s="231">
        <v>555.13391164977554</v>
      </c>
      <c r="AK368" s="231">
        <v>563.6756139123255</v>
      </c>
      <c r="AL368" s="231">
        <v>572.46053269947095</v>
      </c>
      <c r="AM368" s="231">
        <v>581.49259437238572</v>
      </c>
      <c r="AN368" s="231">
        <v>590.77584677132347</v>
      </c>
      <c r="AO368" s="231">
        <v>600.31446458551932</v>
      </c>
      <c r="AP368" s="231">
        <v>610.11275385304634</v>
      </c>
      <c r="AQ368" s="231">
        <v>620.1751557836061</v>
      </c>
      <c r="AR368" s="231">
        <v>630.50625006058715</v>
      </c>
      <c r="AS368" s="231">
        <v>641.11075774912433</v>
      </c>
    </row>
    <row r="369" spans="1:45">
      <c r="A369" s="231" t="s">
        <v>566</v>
      </c>
      <c r="B369" s="231" t="s">
        <v>531</v>
      </c>
      <c r="C369" s="231">
        <v>542.96415548211769</v>
      </c>
      <c r="D369" s="231">
        <v>718.2338008475208</v>
      </c>
      <c r="E369" s="231">
        <v>730.87998944531932</v>
      </c>
      <c r="F369" s="231">
        <v>756.24697396989211</v>
      </c>
      <c r="G369" s="231">
        <v>779.5060210676296</v>
      </c>
      <c r="H369" s="231">
        <v>801.97474064366588</v>
      </c>
      <c r="I369" s="231">
        <v>823.90737068739941</v>
      </c>
      <c r="J369" s="231">
        <v>845.49068673529109</v>
      </c>
      <c r="K369" s="231">
        <v>866.87016259097277</v>
      </c>
      <c r="L369" s="231">
        <v>888.16325824173327</v>
      </c>
      <c r="M369" s="231">
        <v>909.46700159350894</v>
      </c>
      <c r="N369" s="231">
        <v>930.86277806300006</v>
      </c>
      <c r="O369" s="231">
        <v>952.41962014490514</v>
      </c>
      <c r="P369" s="231">
        <v>974.19661551447712</v>
      </c>
      <c r="Q369" s="231">
        <v>996.24475213292089</v>
      </c>
      <c r="R369" s="231">
        <v>1018.6083766821357</v>
      </c>
      <c r="S369" s="231">
        <v>1041.2720065285707</v>
      </c>
      <c r="T369" s="231">
        <v>1064.3265048922394</v>
      </c>
      <c r="U369" s="231">
        <v>1087.8029814535273</v>
      </c>
      <c r="V369" s="231">
        <v>1111.7293929111704</v>
      </c>
      <c r="W369" s="231">
        <v>1136.1311171765628</v>
      </c>
      <c r="X369" s="231">
        <v>1161.0314304074072</v>
      </c>
      <c r="Y369" s="231">
        <v>1186.45190444477</v>
      </c>
      <c r="Z369" s="231">
        <v>1212.4127386640132</v>
      </c>
      <c r="AA369" s="231">
        <v>1238.933037569516</v>
      </c>
      <c r="AB369" s="231">
        <v>1266.0310433837255</v>
      </c>
      <c r="AC369" s="231">
        <v>1293.7243312344342</v>
      </c>
      <c r="AD369" s="231">
        <v>1322.0299732207759</v>
      </c>
      <c r="AE369" s="231">
        <v>1350.9646765615353</v>
      </c>
      <c r="AF369" s="231">
        <v>1380.5449001486738</v>
      </c>
      <c r="AG369" s="231">
        <v>1410.7869531023257</v>
      </c>
      <c r="AH369" s="231">
        <v>1441.7070783233739</v>
      </c>
      <c r="AI369" s="231">
        <v>1473.3504622413727</v>
      </c>
      <c r="AJ369" s="231">
        <v>1505.6517268988666</v>
      </c>
      <c r="AK369" s="231">
        <v>1538.6757843833846</v>
      </c>
      <c r="AL369" s="231">
        <v>1572.4392034255877</v>
      </c>
      <c r="AM369" s="231">
        <v>1606.9587528318125</v>
      </c>
      <c r="AN369" s="231">
        <v>1642.2514347830552</v>
      </c>
      <c r="AO369" s="231">
        <v>1678.3345140719061</v>
      </c>
      <c r="AP369" s="231">
        <v>1715.2255439729092</v>
      </c>
      <c r="AQ369" s="231">
        <v>1752.9423893290227</v>
      </c>
      <c r="AR369" s="231">
        <v>1791.503247342632</v>
      </c>
      <c r="AS369" s="231">
        <v>1830.9266664803049</v>
      </c>
    </row>
    <row r="370" spans="1:45">
      <c r="A370" s="231" t="s">
        <v>566</v>
      </c>
      <c r="B370" s="231" t="s">
        <v>532</v>
      </c>
      <c r="C370" s="231">
        <v>706.78808844592766</v>
      </c>
      <c r="D370" s="231">
        <v>866.68015107151052</v>
      </c>
      <c r="E370" s="231">
        <v>881.33063185305707</v>
      </c>
      <c r="F370" s="231">
        <v>972.59902496887582</v>
      </c>
      <c r="G370" s="231">
        <v>1062.3541459924984</v>
      </c>
      <c r="H370" s="231">
        <v>1149.8240657929068</v>
      </c>
      <c r="I370" s="231">
        <v>1235.562188178098</v>
      </c>
      <c r="J370" s="231">
        <v>1320.0017451780957</v>
      </c>
      <c r="K370" s="231">
        <v>1403.4971810444952</v>
      </c>
      <c r="L370" s="231">
        <v>1486.3471688744748</v>
      </c>
      <c r="M370" s="231">
        <v>1568.8084863345932</v>
      </c>
      <c r="N370" s="231">
        <v>1651.1050246048569</v>
      </c>
      <c r="O370" s="231">
        <v>1733.4340433933692</v>
      </c>
      <c r="P370" s="231">
        <v>1815.9707728472233</v>
      </c>
      <c r="Q370" s="231">
        <v>1898.8719627702997</v>
      </c>
      <c r="R370" s="231">
        <v>1982.2787211118994</v>
      </c>
      <c r="S370" s="231">
        <v>2066.210968305802</v>
      </c>
      <c r="T370" s="231">
        <v>2150.8936762356007</v>
      </c>
      <c r="U370" s="231">
        <v>2236.4352080918734</v>
      </c>
      <c r="V370" s="231">
        <v>2322.9353615003361</v>
      </c>
      <c r="W370" s="231">
        <v>2410.4866385529604</v>
      </c>
      <c r="X370" s="231">
        <v>2499.1753383698929</v>
      </c>
      <c r="Y370" s="231">
        <v>2589.0825000545874</v>
      </c>
      <c r="Z370" s="231">
        <v>2680.2847184461789</v>
      </c>
      <c r="AA370" s="231">
        <v>2772.854851097055</v>
      </c>
      <c r="AB370" s="231">
        <v>2866.8626318878241</v>
      </c>
      <c r="AC370" s="231">
        <v>2962.3752043209902</v>
      </c>
      <c r="AD370" s="231">
        <v>3059.4575856192505</v>
      </c>
      <c r="AE370" s="231">
        <v>3158.1730711699388</v>
      </c>
      <c r="AF370" s="231">
        <v>3258.5835875272023</v>
      </c>
      <c r="AG370" s="231">
        <v>3360.7500010540493</v>
      </c>
      <c r="AH370" s="231">
        <v>3464.7323883190456</v>
      </c>
      <c r="AI370" s="231">
        <v>3570.6604063821524</v>
      </c>
      <c r="AJ370" s="231">
        <v>3678.3952973196738</v>
      </c>
      <c r="AK370" s="231">
        <v>3788.1124486263457</v>
      </c>
      <c r="AL370" s="231">
        <v>3899.8706957318445</v>
      </c>
      <c r="AM370" s="231">
        <v>4013.7290334085374</v>
      </c>
      <c r="AN370" s="231">
        <v>4129.7467434643086</v>
      </c>
      <c r="AO370" s="231">
        <v>4247.9835093933671</v>
      </c>
      <c r="AP370" s="231">
        <v>4368.4995198363185</v>
      </c>
      <c r="AQ370" s="231">
        <v>4491.3555624482788</v>
      </c>
      <c r="AR370" s="231">
        <v>4616.6131095567707</v>
      </c>
      <c r="AS370" s="231">
        <v>4744.3343968033687</v>
      </c>
    </row>
    <row r="371" spans="1:45">
      <c r="A371" s="231" t="s">
        <v>566</v>
      </c>
      <c r="B371" s="231" t="s">
        <v>533</v>
      </c>
      <c r="C371" s="231">
        <v>50.328632345450394</v>
      </c>
      <c r="D371" s="231">
        <v>50.886601583681788</v>
      </c>
      <c r="E371" s="231">
        <v>58.13087120081746</v>
      </c>
      <c r="F371" s="231">
        <v>59.81158745167513</v>
      </c>
      <c r="G371" s="231">
        <v>61.865411085621979</v>
      </c>
      <c r="H371" s="231">
        <v>63.852184843436888</v>
      </c>
      <c r="I371" s="231">
        <v>65.792827155097228</v>
      </c>
      <c r="J371" s="231">
        <v>67.702801221616937</v>
      </c>
      <c r="K371" s="231">
        <v>69.594211776699794</v>
      </c>
      <c r="L371" s="231">
        <v>71.476877250780888</v>
      </c>
      <c r="M371" s="231">
        <v>73.358944180073308</v>
      </c>
      <c r="N371" s="231">
        <v>75.2472762167924</v>
      </c>
      <c r="O371" s="231">
        <v>77.147721549301679</v>
      </c>
      <c r="P371" s="231">
        <v>79.065308747243265</v>
      </c>
      <c r="Q371" s="231">
        <v>81.004396902547683</v>
      </c>
      <c r="R371" s="231">
        <v>82.968794424449058</v>
      </c>
      <c r="S371" s="231">
        <v>84.957419411866539</v>
      </c>
      <c r="T371" s="231">
        <v>86.977845342234929</v>
      </c>
      <c r="U371" s="231">
        <v>89.03277742140402</v>
      </c>
      <c r="V371" s="231">
        <v>91.124655335716852</v>
      </c>
      <c r="W371" s="231">
        <v>93.255700568339222</v>
      </c>
      <c r="X371" s="231">
        <v>95.427955843124408</v>
      </c>
      <c r="Y371" s="231">
        <v>97.643318104043075</v>
      </c>
      <c r="Z371" s="231">
        <v>99.903566153971198</v>
      </c>
      <c r="AA371" s="231">
        <v>102.21038386272465</v>
      </c>
      <c r="AB371" s="231">
        <v>104.56537968854536</v>
      </c>
      <c r="AC371" s="231">
        <v>106.97010312613614</v>
      </c>
      <c r="AD371" s="231">
        <v>109.42605858883825</v>
      </c>
      <c r="AE371" s="231">
        <v>111.9347171467678</v>
      </c>
      <c r="AF371" s="231">
        <v>114.49752647224463</v>
      </c>
      <c r="AG371" s="231">
        <v>117.11591928577607</v>
      </c>
      <c r="AH371" s="231">
        <v>119.79132054764816</v>
      </c>
      <c r="AI371" s="231">
        <v>122.52756021574102</v>
      </c>
      <c r="AJ371" s="231">
        <v>125.31927177708971</v>
      </c>
      <c r="AK371" s="231">
        <v>128.17191819703476</v>
      </c>
      <c r="AL371" s="231">
        <v>131.08694426142651</v>
      </c>
      <c r="AM371" s="231">
        <v>134.06581022931593</v>
      </c>
      <c r="AN371" s="231">
        <v>137.10999477044021</v>
      </c>
      <c r="AO371" s="231">
        <v>140.22099755344689</v>
      </c>
      <c r="AP371" s="231">
        <v>143.40034154329794</v>
      </c>
      <c r="AQ371" s="231">
        <v>146.64957505695705</v>
      </c>
      <c r="AR371" s="231">
        <v>149.97027361871613</v>
      </c>
      <c r="AS371" s="231">
        <v>153.36404164990137</v>
      </c>
    </row>
    <row r="372" spans="1:45">
      <c r="A372" s="231" t="s">
        <v>566</v>
      </c>
      <c r="B372" s="231" t="s">
        <v>534</v>
      </c>
      <c r="C372" s="231">
        <v>171.12805352837029</v>
      </c>
      <c r="D372" s="231">
        <v>228.03359694314599</v>
      </c>
      <c r="E372" s="231">
        <v>275.17236786829233</v>
      </c>
      <c r="F372" s="231">
        <v>290.36402922065497</v>
      </c>
      <c r="G372" s="231">
        <v>317.9131128302356</v>
      </c>
      <c r="H372" s="231">
        <v>344.76399313319428</v>
      </c>
      <c r="I372" s="231">
        <v>371.08473570553662</v>
      </c>
      <c r="J372" s="231">
        <v>397.00710900742939</v>
      </c>
      <c r="K372" s="231">
        <v>422.63903675247553</v>
      </c>
      <c r="L372" s="231">
        <v>448.0715439946037</v>
      </c>
      <c r="M372" s="231">
        <v>473.38295156646245</v>
      </c>
      <c r="N372" s="231">
        <v>498.64160150941717</v>
      </c>
      <c r="O372" s="231">
        <v>523.90774995250865</v>
      </c>
      <c r="P372" s="231">
        <v>549.23495992835342</v>
      </c>
      <c r="Q372" s="231">
        <v>574.67117577702811</v>
      </c>
      <c r="R372" s="231">
        <v>600.25958267948079</v>
      </c>
      <c r="S372" s="231">
        <v>626.00662911501854</v>
      </c>
      <c r="T372" s="231">
        <v>651.98083994682725</v>
      </c>
      <c r="U372" s="231">
        <v>678.21542672247608</v>
      </c>
      <c r="V372" s="231">
        <v>704.7409870164289</v>
      </c>
      <c r="W372" s="231">
        <v>731.58589028120139</v>
      </c>
      <c r="X372" s="231">
        <v>758.77661005518326</v>
      </c>
      <c r="Y372" s="231">
        <v>786.33801091168004</v>
      </c>
      <c r="Z372" s="231">
        <v>814.29359689279545</v>
      </c>
      <c r="AA372" s="231">
        <v>842.66572697859999</v>
      </c>
      <c r="AB372" s="231">
        <v>871.4758022365246</v>
      </c>
      <c r="AC372" s="231">
        <v>900.74442858599684</v>
      </c>
      <c r="AD372" s="231">
        <v>930.4915585379706</v>
      </c>
      <c r="AE372" s="231">
        <v>960.73661479374982</v>
      </c>
      <c r="AF372" s="231">
        <v>991.49859818824132</v>
      </c>
      <c r="AG372" s="231">
        <v>1022.7961821226038</v>
      </c>
      <c r="AH372" s="231">
        <v>1054.6477953405411</v>
      </c>
      <c r="AI372" s="231">
        <v>1087.0930467057506</v>
      </c>
      <c r="AJ372" s="231">
        <v>1120.0898226384411</v>
      </c>
      <c r="AK372" s="231">
        <v>1153.6916408464581</v>
      </c>
      <c r="AL372" s="231">
        <v>1187.9165386427217</v>
      </c>
      <c r="AM372" s="231">
        <v>1222.7825996779698</v>
      </c>
      <c r="AN372" s="231">
        <v>1258.3079931308191</v>
      </c>
      <c r="AO372" s="231">
        <v>1294.5110089059815</v>
      </c>
      <c r="AP372" s="231">
        <v>1331.4100894050196</v>
      </c>
      <c r="AQ372" s="231">
        <v>1369.0238583579771</v>
      </c>
      <c r="AR372" s="231">
        <v>1407.3711471376428</v>
      </c>
      <c r="AS372" s="231">
        <v>1446.4710189212906</v>
      </c>
    </row>
    <row r="373" spans="1:45">
      <c r="A373" s="231" t="s">
        <v>566</v>
      </c>
      <c r="B373" s="231" t="s">
        <v>535</v>
      </c>
      <c r="C373" s="231">
        <v>0.68517654746063572</v>
      </c>
      <c r="D373" s="231">
        <v>0.69028276669594557</v>
      </c>
      <c r="E373" s="231">
        <v>7.5640574659608957</v>
      </c>
      <c r="F373" s="231">
        <v>3.9724962103159522</v>
      </c>
      <c r="G373" s="231">
        <v>4.3336151781276282</v>
      </c>
      <c r="H373" s="231">
        <v>4.6855165853877923</v>
      </c>
      <c r="I373" s="231">
        <v>5.0304400339580981</v>
      </c>
      <c r="J373" s="231">
        <v>5.3701373528460827</v>
      </c>
      <c r="K373" s="231">
        <v>5.7060409191114454</v>
      </c>
      <c r="L373" s="231">
        <v>6.0393571246799755</v>
      </c>
      <c r="M373" s="231">
        <v>6.371122672927668</v>
      </c>
      <c r="N373" s="231">
        <v>6.7022411141172888</v>
      </c>
      <c r="O373" s="231">
        <v>7.0335082081506286</v>
      </c>
      <c r="P373" s="231">
        <v>7.3656305829145214</v>
      </c>
      <c r="Q373" s="231">
        <v>7.6992401230765166</v>
      </c>
      <c r="R373" s="231">
        <v>8.0349054755076121</v>
      </c>
      <c r="S373" s="231">
        <v>8.3727043571662758</v>
      </c>
      <c r="T373" s="231">
        <v>8.7135457492512884</v>
      </c>
      <c r="U373" s="231">
        <v>9.0578659946194051</v>
      </c>
      <c r="V373" s="231">
        <v>9.4060668637267479</v>
      </c>
      <c r="W373" s="231">
        <v>9.7585206932979602</v>
      </c>
      <c r="X373" s="231">
        <v>10.115574804947444</v>
      </c>
      <c r="Y373" s="231">
        <v>10.477555317068736</v>
      </c>
      <c r="Z373" s="231">
        <v>10.844770441097838</v>
      </c>
      <c r="AA373" s="231">
        <v>11.217513337065355</v>
      </c>
      <c r="AB373" s="231">
        <v>11.596064591064644</v>
      </c>
      <c r="AC373" s="231">
        <v>11.980694367604348</v>
      </c>
      <c r="AD373" s="231">
        <v>12.371664282009821</v>
      </c>
      <c r="AE373" s="231">
        <v>12.769229031581039</v>
      </c>
      <c r="AF373" s="231">
        <v>13.173637818807336</v>
      </c>
      <c r="AG373" s="231">
        <v>13.585135595338201</v>
      </c>
      <c r="AH373" s="231">
        <v>14.003964151479547</v>
      </c>
      <c r="AI373" s="231">
        <v>14.430646511035032</v>
      </c>
      <c r="AJ373" s="231">
        <v>14.864620934465572</v>
      </c>
      <c r="AK373" s="231">
        <v>15.306595363637129</v>
      </c>
      <c r="AL373" s="231">
        <v>15.756806671506682</v>
      </c>
      <c r="AM373" s="231">
        <v>16.215492390822487</v>
      </c>
      <c r="AN373" s="231">
        <v>16.682891227902513</v>
      </c>
      <c r="AO373" s="231">
        <v>17.159243523864934</v>
      </c>
      <c r="AP373" s="231">
        <v>17.644791670775518</v>
      </c>
      <c r="AQ373" s="231">
        <v>18.139780489169237</v>
      </c>
      <c r="AR373" s="231">
        <v>18.644457572518156</v>
      </c>
      <c r="AS373" s="231">
        <v>19.159073603464748</v>
      </c>
    </row>
    <row r="374" spans="1:45">
      <c r="A374" s="231" t="s">
        <v>566</v>
      </c>
      <c r="B374" s="231" t="s">
        <v>536</v>
      </c>
      <c r="C374" s="231">
        <v>333.23615888160811</v>
      </c>
      <c r="D374" s="231">
        <v>343.69858566040779</v>
      </c>
      <c r="E374" s="231">
        <v>351.2291269114877</v>
      </c>
      <c r="F374" s="231">
        <v>346.80678847362998</v>
      </c>
      <c r="G374" s="231">
        <v>348.73673594251278</v>
      </c>
      <c r="H374" s="231">
        <v>350.48947717832897</v>
      </c>
      <c r="I374" s="231">
        <v>352.14854595831207</v>
      </c>
      <c r="J374" s="231">
        <v>353.77141595310815</v>
      </c>
      <c r="K374" s="231">
        <v>355.40036792031981</v>
      </c>
      <c r="L374" s="231">
        <v>357.06771807985706</v>
      </c>
      <c r="M374" s="231">
        <v>358.79869280921224</v>
      </c>
      <c r="N374" s="231">
        <v>360.6132091535178</v>
      </c>
      <c r="O374" s="231">
        <v>362.52708784918184</v>
      </c>
      <c r="P374" s="231">
        <v>364.55293795428895</v>
      </c>
      <c r="Q374" s="231">
        <v>366.70083127168726</v>
      </c>
      <c r="R374" s="231">
        <v>368.97883060900563</v>
      </c>
      <c r="S374" s="231">
        <v>371.37402060909517</v>
      </c>
      <c r="T374" s="231">
        <v>373.91228649044263</v>
      </c>
      <c r="U374" s="231">
        <v>376.59791581631703</v>
      </c>
      <c r="V374" s="231">
        <v>379.43440872810669</v>
      </c>
      <c r="W374" s="231">
        <v>382.42466366049405</v>
      </c>
      <c r="X374" s="231">
        <v>385.57112616614074</v>
      </c>
      <c r="Y374" s="231">
        <v>388.87590813460258</v>
      </c>
      <c r="Z374" s="231">
        <v>392.34088319040484</v>
      </c>
      <c r="AA374" s="231">
        <v>395.96776290292757</v>
      </c>
      <c r="AB374" s="231">
        <v>399.75815753716034</v>
      </c>
      <c r="AC374" s="231">
        <v>403.71362435618772</v>
      </c>
      <c r="AD374" s="231">
        <v>407.83570591035664</v>
      </c>
      <c r="AE374" s="231">
        <v>412.12596028369836</v>
      </c>
      <c r="AF374" s="231">
        <v>416.58598489264574</v>
      </c>
      <c r="AG374" s="231">
        <v>421.21743512772201</v>
      </c>
      <c r="AH374" s="231">
        <v>426.0220388819194</v>
      </c>
      <c r="AI374" s="231">
        <v>431.01007346032986</v>
      </c>
      <c r="AJ374" s="231">
        <v>436.15953947732089</v>
      </c>
      <c r="AK374" s="231">
        <v>441.48678760907165</v>
      </c>
      <c r="AL374" s="231">
        <v>446.99393754296551</v>
      </c>
      <c r="AM374" s="231">
        <v>452.68321502195914</v>
      </c>
      <c r="AN374" s="231">
        <v>458.5569547253163</v>
      </c>
      <c r="AO374" s="231">
        <v>464.61760242773425</v>
      </c>
      <c r="AP374" s="231">
        <v>470.86771661630848</v>
      </c>
      <c r="AQ374" s="231">
        <v>477.30996970849924</v>
      </c>
      <c r="AR374" s="231">
        <v>483.94714898499092</v>
      </c>
      <c r="AS374" s="231">
        <v>490.78215732775971</v>
      </c>
    </row>
    <row r="375" spans="1:45">
      <c r="A375" s="231" t="s">
        <v>566</v>
      </c>
      <c r="B375" s="231" t="s">
        <v>537</v>
      </c>
      <c r="C375" s="231">
        <v>50.747984178994791</v>
      </c>
      <c r="D375" s="231">
        <v>52.76280616284695</v>
      </c>
      <c r="E375" s="231">
        <v>50.487278969932376</v>
      </c>
      <c r="F375" s="231">
        <v>56.574792181185032</v>
      </c>
      <c r="G375" s="231">
        <v>59.862903710333079</v>
      </c>
      <c r="H375" s="231">
        <v>63.059067936770525</v>
      </c>
      <c r="I375" s="231">
        <v>66.18816214793307</v>
      </c>
      <c r="J375" s="231">
        <v>69.269152476980565</v>
      </c>
      <c r="K375" s="231">
        <v>72.317251192924246</v>
      </c>
      <c r="L375" s="231">
        <v>75.345064105078805</v>
      </c>
      <c r="M375" s="231">
        <v>78.363264464281997</v>
      </c>
      <c r="N375" s="231">
        <v>81.381024978189373</v>
      </c>
      <c r="O375" s="231">
        <v>84.406316273174156</v>
      </c>
      <c r="P375" s="231">
        <v>87.446125975452702</v>
      </c>
      <c r="Q375" s="231">
        <v>90.5066271727935</v>
      </c>
      <c r="R375" s="231">
        <v>93.593312427848204</v>
      </c>
      <c r="S375" s="231">
        <v>96.706053945380631</v>
      </c>
      <c r="T375" s="231">
        <v>99.854446089767038</v>
      </c>
      <c r="U375" s="231">
        <v>103.0425844686584</v>
      </c>
      <c r="V375" s="231">
        <v>106.27421212783101</v>
      </c>
      <c r="W375" s="231">
        <v>109.5527762582107</v>
      </c>
      <c r="X375" s="231">
        <v>112.88147627582242</v>
      </c>
      <c r="Y375" s="231">
        <v>116.26330472507082</v>
      </c>
      <c r="Z375" s="231">
        <v>119.70108216692729</v>
      </c>
      <c r="AA375" s="231">
        <v>123.19748699935629</v>
      </c>
      <c r="AB375" s="231">
        <v>126.75508099298496</v>
      </c>
      <c r="AC375" s="231">
        <v>130.37633119523295</v>
      </c>
      <c r="AD375" s="231">
        <v>134.06362875161383</v>
      </c>
      <c r="AE375" s="231">
        <v>137.81930510721671</v>
      </c>
      <c r="AF375" s="231">
        <v>141.64564598033903</v>
      </c>
      <c r="AG375" s="231">
        <v>145.54490344090286</v>
      </c>
      <c r="AH375" s="231">
        <v>149.51930637626867</v>
      </c>
      <c r="AI375" s="231">
        <v>153.57408599850058</v>
      </c>
      <c r="AJ375" s="231">
        <v>157.70293692031012</v>
      </c>
      <c r="AK375" s="231">
        <v>161.91309277909741</v>
      </c>
      <c r="AL375" s="231">
        <v>166.20676388880023</v>
      </c>
      <c r="AM375" s="231">
        <v>170.58617299648196</v>
      </c>
      <c r="AN375" s="231">
        <v>175.0535599689392</v>
      </c>
      <c r="AO375" s="231">
        <v>179.61118597317943</v>
      </c>
      <c r="AP375" s="231">
        <v>184.26133722754756</v>
      </c>
      <c r="AQ375" s="231">
        <v>189.00632838907015</v>
      </c>
      <c r="AR375" s="231">
        <v>193.84850563304954</v>
      </c>
      <c r="AS375" s="231">
        <v>198.79024947280794</v>
      </c>
    </row>
    <row r="376" spans="1:45">
      <c r="A376" s="231" t="s">
        <v>566</v>
      </c>
      <c r="B376" s="231" t="s">
        <v>538</v>
      </c>
      <c r="C376" s="231">
        <v>51.199561523468049</v>
      </c>
      <c r="D376" s="231">
        <v>57.871772910554164</v>
      </c>
      <c r="E376" s="231">
        <v>63.511310112324765</v>
      </c>
      <c r="F376" s="231">
        <v>66.711418344429305</v>
      </c>
      <c r="G376" s="231">
        <v>71.435876152697034</v>
      </c>
      <c r="H376" s="231">
        <v>76.033949723008362</v>
      </c>
      <c r="I376" s="231">
        <v>80.538179350341096</v>
      </c>
      <c r="J376" s="231">
        <v>84.973662072617103</v>
      </c>
      <c r="K376" s="231">
        <v>89.360705052126306</v>
      </c>
      <c r="L376" s="231">
        <v>93.716262476972588</v>
      </c>
      <c r="M376" s="231">
        <v>98.054788605390925</v>
      </c>
      <c r="N376" s="231">
        <v>102.38878752226877</v>
      </c>
      <c r="O376" s="231">
        <v>106.7291937366263</v>
      </c>
      <c r="P376" s="231">
        <v>111.08565182125173</v>
      </c>
      <c r="Q376" s="231">
        <v>115.46673171076384</v>
      </c>
      <c r="R376" s="231">
        <v>119.88010035737636</v>
      </c>
      <c r="S376" s="231">
        <v>124.32617099332327</v>
      </c>
      <c r="T376" s="231">
        <v>128.81778764057029</v>
      </c>
      <c r="U376" s="231">
        <v>133.36074743444007</v>
      </c>
      <c r="V376" s="231">
        <v>137.96036792123203</v>
      </c>
      <c r="W376" s="231">
        <v>142.62156145119002</v>
      </c>
      <c r="X376" s="231">
        <v>147.34889865524073</v>
      </c>
      <c r="Y376" s="231">
        <v>152.14666279039864</v>
      </c>
      <c r="Z376" s="231">
        <v>157.01889638566843</v>
      </c>
      <c r="AA376" s="231">
        <v>161.96944136010384</v>
      </c>
      <c r="AB376" s="231">
        <v>167.00197358604288</v>
      </c>
      <c r="AC376" s="231">
        <v>172.12003271401153</v>
      </c>
      <c r="AD376" s="231">
        <v>177.3270479494598</v>
      </c>
      <c r="AE376" s="231">
        <v>182.62636036762626</v>
      </c>
      <c r="AF376" s="231">
        <v>188.02124226629144</v>
      </c>
      <c r="AG376" s="231">
        <v>193.51491398342202</v>
      </c>
      <c r="AH376" s="231">
        <v>199.11055854500447</v>
      </c>
      <c r="AI376" s="231">
        <v>204.81535732095486</v>
      </c>
      <c r="AJ376" s="231">
        <v>210.62110109982484</v>
      </c>
      <c r="AK376" s="231">
        <v>216.53762072257766</v>
      </c>
      <c r="AL376" s="231">
        <v>222.56805380999367</v>
      </c>
      <c r="AM376" s="231">
        <v>228.71555125662536</v>
      </c>
      <c r="AN376" s="231">
        <v>234.983283958611</v>
      </c>
      <c r="AO376" s="231">
        <v>241.37444883400002</v>
      </c>
      <c r="AP376" s="231">
        <v>247.89227423967125</v>
      </c>
      <c r="AQ376" s="231">
        <v>254.54002487416622</v>
      </c>
      <c r="AR376" s="231">
        <v>261.32100624321271</v>
      </c>
      <c r="AS376" s="231">
        <v>268.23856875383302</v>
      </c>
    </row>
    <row r="377" spans="1:45">
      <c r="A377" s="231" t="s">
        <v>568</v>
      </c>
      <c r="B377" s="231" t="s">
        <v>514</v>
      </c>
      <c r="C377" s="231">
        <v>945.9305853384177</v>
      </c>
      <c r="D377" s="231">
        <v>790.87888591899389</v>
      </c>
      <c r="E377" s="231">
        <v>422.51540916454826</v>
      </c>
      <c r="F377" s="231">
        <v>683.20018094015609</v>
      </c>
      <c r="G377" s="231">
        <v>723.44977808540875</v>
      </c>
      <c r="H377" s="231">
        <v>764.63625681141946</v>
      </c>
      <c r="I377" s="231">
        <v>804.73740538082916</v>
      </c>
      <c r="J377" s="231">
        <v>840.57191272196189</v>
      </c>
      <c r="K377" s="231">
        <v>874.35701555563367</v>
      </c>
      <c r="L377" s="231">
        <v>906.24859530194601</v>
      </c>
      <c r="M377" s="231">
        <v>936.46650635866501</v>
      </c>
      <c r="N377" s="231">
        <v>965.25446863127615</v>
      </c>
      <c r="O377" s="231">
        <v>992.85641436757533</v>
      </c>
      <c r="P377" s="231">
        <v>1019.5034797005723</v>
      </c>
      <c r="Q377" s="231">
        <v>1045.4076060199422</v>
      </c>
      <c r="R377" s="231">
        <v>1070.7591135313535</v>
      </c>
      <c r="S377" s="231">
        <v>1095.7265765799912</v>
      </c>
      <c r="T377" s="231">
        <v>1120.4579632654625</v>
      </c>
      <c r="U377" s="231">
        <v>1145.0824052962957</v>
      </c>
      <c r="V377" s="231">
        <v>1169.7122178686363</v>
      </c>
      <c r="W377" s="231">
        <v>1194.4449478883778</v>
      </c>
      <c r="X377" s="231">
        <v>1219.3653272084007</v>
      </c>
      <c r="Y377" s="231">
        <v>1244.5470680017909</v>
      </c>
      <c r="Z377" s="231">
        <v>1270.054473986477</v>
      </c>
      <c r="AA377" s="231">
        <v>1295.9438628182804</v>
      </c>
      <c r="AB377" s="231">
        <v>1322.2648071843637</v>
      </c>
      <c r="AC377" s="231">
        <v>1349.0612085129756</v>
      </c>
      <c r="AD377" s="231">
        <v>1376.3722200292805</v>
      </c>
      <c r="AE377" s="231">
        <v>1404.2330365666021</v>
      </c>
      <c r="AF377" s="231">
        <v>1432.6755679950704</v>
      </c>
      <c r="AG377" s="231">
        <v>1461.7290119260192</v>
      </c>
      <c r="AH377" s="231">
        <v>1491.4203398431557</v>
      </c>
      <c r="AI377" s="231">
        <v>1521.7747092139361</v>
      </c>
      <c r="AJ377" s="231">
        <v>1552.8158125702153</v>
      </c>
      <c r="AK377" s="231">
        <v>1584.5661730860966</v>
      </c>
      <c r="AL377" s="231">
        <v>1617.0473948533872</v>
      </c>
      <c r="AM377" s="231">
        <v>1650.2803748743997</v>
      </c>
      <c r="AN377" s="231">
        <v>1684.2854827562828</v>
      </c>
      <c r="AO377" s="231">
        <v>1719.0827131908954</v>
      </c>
      <c r="AP377" s="231">
        <v>1754.6918155299538</v>
      </c>
      <c r="AQ377" s="231">
        <v>1791.1324041007645</v>
      </c>
      <c r="AR377" s="231">
        <v>1828.4240523421493</v>
      </c>
      <c r="AS377" s="231">
        <v>1866.5863733588976</v>
      </c>
    </row>
    <row r="378" spans="1:45">
      <c r="A378" s="231" t="s">
        <v>568</v>
      </c>
      <c r="B378" s="231" t="s">
        <v>515</v>
      </c>
      <c r="C378" s="231">
        <v>195.70545366875672</v>
      </c>
      <c r="D378" s="231">
        <v>224.73284436014208</v>
      </c>
      <c r="E378" s="231">
        <v>188.03633922912178</v>
      </c>
      <c r="F378" s="231">
        <v>183.37084554640518</v>
      </c>
      <c r="G378" s="231">
        <v>190.67656919639197</v>
      </c>
      <c r="H378" s="231">
        <v>195.12557254707559</v>
      </c>
      <c r="I378" s="231">
        <v>197.30841045034225</v>
      </c>
      <c r="J378" s="231">
        <v>197.38710764256518</v>
      </c>
      <c r="K378" s="231">
        <v>196.73808286376826</v>
      </c>
      <c r="L378" s="231">
        <v>195.70749791609489</v>
      </c>
      <c r="M378" s="231">
        <v>194.51053169548175</v>
      </c>
      <c r="N378" s="231">
        <v>193.27842254956408</v>
      </c>
      <c r="O378" s="231">
        <v>192.08922459931892</v>
      </c>
      <c r="P378" s="231">
        <v>190.98749619537344</v>
      </c>
      <c r="Q378" s="231">
        <v>189.99679135410184</v>
      </c>
      <c r="R378" s="231">
        <v>189.12756830917962</v>
      </c>
      <c r="S378" s="231">
        <v>188.3822037331885</v>
      </c>
      <c r="T378" s="231">
        <v>187.75818075161752</v>
      </c>
      <c r="U378" s="231">
        <v>187.25012096179836</v>
      </c>
      <c r="V378" s="231">
        <v>186.85108070111403</v>
      </c>
      <c r="W378" s="231">
        <v>186.55337603799191</v>
      </c>
      <c r="X378" s="231">
        <v>186.34910396156735</v>
      </c>
      <c r="Y378" s="231">
        <v>186.23046662756886</v>
      </c>
      <c r="Z378" s="231">
        <v>186.18996739801116</v>
      </c>
      <c r="AA378" s="231">
        <v>186.22052325380105</v>
      </c>
      <c r="AB378" s="231">
        <v>186.31552271720673</v>
      </c>
      <c r="AC378" s="231">
        <v>186.46884846202786</v>
      </c>
      <c r="AD378" s="231">
        <v>186.67487730894652</v>
      </c>
      <c r="AE378" s="231">
        <v>186.92846605012303</v>
      </c>
      <c r="AF378" s="231">
        <v>187.22492873234305</v>
      </c>
      <c r="AG378" s="231">
        <v>187.56000915114961</v>
      </c>
      <c r="AH378" s="231">
        <v>187.92985104847313</v>
      </c>
      <c r="AI378" s="231">
        <v>188.33096765560762</v>
      </c>
      <c r="AJ378" s="231">
        <v>188.7602116464447</v>
      </c>
      <c r="AK378" s="231">
        <v>189.21474617350697</v>
      </c>
      <c r="AL378" s="231">
        <v>189.69201739215632</v>
      </c>
      <c r="AM378" s="231">
        <v>190.1897286968242</v>
      </c>
      <c r="AN378" s="231">
        <v>190.70581677032175</v>
      </c>
      <c r="AO378" s="231">
        <v>191.2384294651404</v>
      </c>
      <c r="AP378" s="231">
        <v>191.78590548158269</v>
      </c>
      <c r="AQ378" s="231">
        <v>192.34675577300607</v>
      </c>
      <c r="AR378" s="231">
        <v>192.91964658745846</v>
      </c>
      <c r="AS378" s="231">
        <v>193.50338404334397</v>
      </c>
    </row>
    <row r="379" spans="1:45">
      <c r="A379" s="231" t="s">
        <v>568</v>
      </c>
      <c r="B379" s="231" t="s">
        <v>516</v>
      </c>
      <c r="C379" s="231">
        <v>354.35058502821835</v>
      </c>
      <c r="D379" s="231">
        <v>176.10797586329488</v>
      </c>
      <c r="E379" s="231">
        <v>175.75499040808256</v>
      </c>
      <c r="F379" s="231">
        <v>171.39421737444209</v>
      </c>
      <c r="G379" s="231">
        <v>178.22277719054742</v>
      </c>
      <c r="H379" s="231">
        <v>182.38119967649115</v>
      </c>
      <c r="I379" s="231">
        <v>184.42146836244746</v>
      </c>
      <c r="J379" s="231">
        <v>184.49502554996232</v>
      </c>
      <c r="K379" s="231">
        <v>183.88839098007173</v>
      </c>
      <c r="L379" s="231">
        <v>182.925117347243</v>
      </c>
      <c r="M379" s="231">
        <v>181.80632941781877</v>
      </c>
      <c r="N379" s="231">
        <v>180.65469387752782</v>
      </c>
      <c r="O379" s="231">
        <v>179.54316684400064</v>
      </c>
      <c r="P379" s="231">
        <v>178.5133963971733</v>
      </c>
      <c r="Q379" s="231">
        <v>177.58739815348932</v>
      </c>
      <c r="R379" s="231">
        <v>176.77494728070013</v>
      </c>
      <c r="S379" s="231">
        <v>176.07826522211028</v>
      </c>
      <c r="T379" s="231">
        <v>175.49499948959249</v>
      </c>
      <c r="U379" s="231">
        <v>175.02012296385035</v>
      </c>
      <c r="V379" s="231">
        <v>174.64714549855543</v>
      </c>
      <c r="W379" s="231">
        <v>174.36888502812735</v>
      </c>
      <c r="X379" s="231">
        <v>174.17795471657254</v>
      </c>
      <c r="Y379" s="231">
        <v>174.06706602567149</v>
      </c>
      <c r="Z379" s="231">
        <v>174.02921195059417</v>
      </c>
      <c r="AA379" s="231">
        <v>174.05777209042287</v>
      </c>
      <c r="AB379" s="231">
        <v>174.14656678749094</v>
      </c>
      <c r="AC379" s="231">
        <v>174.28987826079884</v>
      </c>
      <c r="AD379" s="231">
        <v>174.48245060166883</v>
      </c>
      <c r="AE379" s="231">
        <v>174.71947652418888</v>
      </c>
      <c r="AF379" s="231">
        <v>174.99657613208137</v>
      </c>
      <c r="AG379" s="231">
        <v>175.30977120934531</v>
      </c>
      <c r="AH379" s="231">
        <v>175.65545736438895</v>
      </c>
      <c r="AI379" s="231">
        <v>176.03037556226741</v>
      </c>
      <c r="AJ379" s="231">
        <v>176.43158404038169</v>
      </c>
      <c r="AK379" s="231">
        <v>176.85643123625604</v>
      </c>
      <c r="AL379" s="231">
        <v>177.30253010629181</v>
      </c>
      <c r="AM379" s="231">
        <v>177.7677340447247</v>
      </c>
      <c r="AN379" s="231">
        <v>178.25011449724335</v>
      </c>
      <c r="AO379" s="231">
        <v>178.74794028694356</v>
      </c>
      <c r="AP379" s="231">
        <v>179.25965861975595</v>
      </c>
      <c r="AQ379" s="231">
        <v>179.78387770418186</v>
      </c>
      <c r="AR379" s="231">
        <v>180.31935090054245</v>
      </c>
      <c r="AS379" s="231">
        <v>180.86496230406473</v>
      </c>
    </row>
    <row r="380" spans="1:45">
      <c r="A380" s="231" t="s">
        <v>568</v>
      </c>
      <c r="B380" s="231" t="s">
        <v>517</v>
      </c>
      <c r="C380" s="231">
        <v>74.093710450055042</v>
      </c>
      <c r="D380" s="231">
        <v>99.754919600318715</v>
      </c>
      <c r="E380" s="231">
        <v>91.783896388020892</v>
      </c>
      <c r="F380" s="231">
        <v>89.506585573904033</v>
      </c>
      <c r="G380" s="231">
        <v>93.072639801926641</v>
      </c>
      <c r="H380" s="231">
        <v>95.244277817446218</v>
      </c>
      <c r="I380" s="231">
        <v>96.309759993745942</v>
      </c>
      <c r="J380" s="231">
        <v>96.348173499170628</v>
      </c>
      <c r="K380" s="231">
        <v>96.03137291001552</v>
      </c>
      <c r="L380" s="231">
        <v>95.528325985978967</v>
      </c>
      <c r="M380" s="231">
        <v>94.944065390271177</v>
      </c>
      <c r="N380" s="231">
        <v>94.342650904904914</v>
      </c>
      <c r="O380" s="231">
        <v>93.762182140741444</v>
      </c>
      <c r="P380" s="231">
        <v>93.224408824742895</v>
      </c>
      <c r="Q380" s="231">
        <v>92.740828093086648</v>
      </c>
      <c r="R380" s="231">
        <v>92.316544796462765</v>
      </c>
      <c r="S380" s="231">
        <v>91.952719031216859</v>
      </c>
      <c r="T380" s="231">
        <v>91.648122265937005</v>
      </c>
      <c r="U380" s="231">
        <v>91.400129206197306</v>
      </c>
      <c r="V380" s="231">
        <v>91.205350526228074</v>
      </c>
      <c r="W380" s="231">
        <v>91.06003556175763</v>
      </c>
      <c r="X380" s="231">
        <v>90.96032671199815</v>
      </c>
      <c r="Y380" s="231">
        <v>90.902417709854689</v>
      </c>
      <c r="Z380" s="231">
        <v>90.882649312401526</v>
      </c>
      <c r="AA380" s="231">
        <v>90.897564171483353</v>
      </c>
      <c r="AB380" s="231">
        <v>90.943935106707329</v>
      </c>
      <c r="AC380" s="231">
        <v>91.018776141870916</v>
      </c>
      <c r="AD380" s="231">
        <v>91.119342502692703</v>
      </c>
      <c r="AE380" s="231">
        <v>91.243123697544377</v>
      </c>
      <c r="AF380" s="231">
        <v>91.387832428948883</v>
      </c>
      <c r="AG380" s="231">
        <v>91.551391167475074</v>
      </c>
      <c r="AH380" s="231">
        <v>91.731917604668297</v>
      </c>
      <c r="AI380" s="231">
        <v>91.927709786433155</v>
      </c>
      <c r="AJ380" s="231">
        <v>92.137231446670128</v>
      </c>
      <c r="AK380" s="231">
        <v>92.35909786944616</v>
      </c>
      <c r="AL380" s="231">
        <v>92.592062477569698</v>
      </c>
      <c r="AM380" s="231">
        <v>92.835004256834594</v>
      </c>
      <c r="AN380" s="231">
        <v>93.086916065260496</v>
      </c>
      <c r="AO380" s="231">
        <v>93.346893836560398</v>
      </c>
      <c r="AP380" s="231">
        <v>93.614126660673378</v>
      </c>
      <c r="AQ380" s="231">
        <v>93.887887707331871</v>
      </c>
      <c r="AR380" s="231">
        <v>94.167525948380998</v>
      </c>
      <c r="AS380" s="231">
        <v>94.452458628885466</v>
      </c>
    </row>
    <row r="381" spans="1:45">
      <c r="A381" s="231" t="s">
        <v>568</v>
      </c>
      <c r="B381" s="231" t="s">
        <v>518</v>
      </c>
      <c r="C381" s="231">
        <v>2101.0864021597654</v>
      </c>
      <c r="D381" s="231">
        <v>2104.915333050516</v>
      </c>
      <c r="E381" s="231">
        <v>1897.8219691122351</v>
      </c>
      <c r="F381" s="231">
        <v>2097.6068321109565</v>
      </c>
      <c r="G381" s="231">
        <v>2161.7497817816811</v>
      </c>
      <c r="H381" s="231">
        <v>2225.6540959368567</v>
      </c>
      <c r="I381" s="231">
        <v>2284.171360261309</v>
      </c>
      <c r="J381" s="231">
        <v>2329.2660238418498</v>
      </c>
      <c r="K381" s="231">
        <v>2368.0525048074855</v>
      </c>
      <c r="L381" s="231">
        <v>2401.4452055728134</v>
      </c>
      <c r="M381" s="231">
        <v>2430.3802687564043</v>
      </c>
      <c r="N381" s="231">
        <v>2455.7366183855311</v>
      </c>
      <c r="O381" s="231">
        <v>2478.3005312170967</v>
      </c>
      <c r="P381" s="231">
        <v>2498.7548341015254</v>
      </c>
      <c r="Q381" s="231">
        <v>2517.6811184159483</v>
      </c>
      <c r="R381" s="231">
        <v>2535.5682124620025</v>
      </c>
      <c r="S381" s="231">
        <v>2552.8231264689812</v>
      </c>
      <c r="T381" s="231">
        <v>2569.7824342729577</v>
      </c>
      <c r="U381" s="231">
        <v>2586.7230597625949</v>
      </c>
      <c r="V381" s="231">
        <v>2603.8720010405282</v>
      </c>
      <c r="W381" s="231">
        <v>2621.4148355553934</v>
      </c>
      <c r="X381" s="231">
        <v>2639.5030136195683</v>
      </c>
      <c r="Y381" s="231">
        <v>2658.2600287373066</v>
      </c>
      <c r="Z381" s="231">
        <v>2677.7865875035377</v>
      </c>
      <c r="AA381" s="231">
        <v>2698.1649105950655</v>
      </c>
      <c r="AB381" s="231">
        <v>2719.4622917360462</v>
      </c>
      <c r="AC381" s="231">
        <v>2741.7340304465938</v>
      </c>
      <c r="AD381" s="231">
        <v>2765.0258408105792</v>
      </c>
      <c r="AE381" s="231">
        <v>2789.3758245790964</v>
      </c>
      <c r="AF381" s="231">
        <v>2814.8160837747705</v>
      </c>
      <c r="AG381" s="231">
        <v>2841.3740360974534</v>
      </c>
      <c r="AH381" s="231">
        <v>2869.0734860309021</v>
      </c>
      <c r="AI381" s="231">
        <v>2897.935495607067</v>
      </c>
      <c r="AJ381" s="231">
        <v>2927.9790911950854</v>
      </c>
      <c r="AK381" s="231">
        <v>2959.2218363058023</v>
      </c>
      <c r="AL381" s="231">
        <v>2991.6802950805873</v>
      </c>
      <c r="AM381" s="231">
        <v>3025.3704067166232</v>
      </c>
      <c r="AN381" s="231">
        <v>3060.3077874283154</v>
      </c>
      <c r="AO381" s="231">
        <v>3096.5079735343688</v>
      </c>
      <c r="AP381" s="231">
        <v>3133.9866167841087</v>
      </c>
      <c r="AQ381" s="231">
        <v>3172.7596410037527</v>
      </c>
      <c r="AR381" s="231">
        <v>3212.8433674772</v>
      </c>
      <c r="AS381" s="231">
        <v>3254.2546151104402</v>
      </c>
    </row>
    <row r="382" spans="1:45">
      <c r="A382" s="231" t="s">
        <v>568</v>
      </c>
      <c r="B382" s="231" t="s">
        <v>519</v>
      </c>
      <c r="C382" s="231">
        <v>425.46061689921936</v>
      </c>
      <c r="D382" s="231">
        <v>469.32915620173418</v>
      </c>
      <c r="E382" s="231">
        <v>412.51475507739332</v>
      </c>
      <c r="F382" s="231">
        <v>402.27957930375806</v>
      </c>
      <c r="G382" s="231">
        <v>418.30690048269901</v>
      </c>
      <c r="H382" s="231">
        <v>428.06713903589412</v>
      </c>
      <c r="I382" s="231">
        <v>432.85585618881908</v>
      </c>
      <c r="J382" s="231">
        <v>433.0285023544921</v>
      </c>
      <c r="K382" s="231">
        <v>431.60466960619374</v>
      </c>
      <c r="L382" s="231">
        <v>429.34376887275675</v>
      </c>
      <c r="M382" s="231">
        <v>426.71786034169094</v>
      </c>
      <c r="N382" s="231">
        <v>424.01485514258673</v>
      </c>
      <c r="O382" s="231">
        <v>421.4059886692495</v>
      </c>
      <c r="P382" s="231">
        <v>418.98901318154014</v>
      </c>
      <c r="Q382" s="231">
        <v>416.81560156000694</v>
      </c>
      <c r="R382" s="231">
        <v>414.90869711295323</v>
      </c>
      <c r="S382" s="231">
        <v>413.27351379270317</v>
      </c>
      <c r="T382" s="231">
        <v>411.90453007146743</v>
      </c>
      <c r="U382" s="231">
        <v>410.78994679133592</v>
      </c>
      <c r="V382" s="231">
        <v>409.91453092184469</v>
      </c>
      <c r="W382" s="231">
        <v>409.26142542799874</v>
      </c>
      <c r="X382" s="231">
        <v>408.81329265791345</v>
      </c>
      <c r="Y382" s="231">
        <v>408.55302567453111</v>
      </c>
      <c r="Z382" s="231">
        <v>408.46417832816019</v>
      </c>
      <c r="AA382" s="231">
        <v>408.53121186762928</v>
      </c>
      <c r="AB382" s="231">
        <v>408.73962201079598</v>
      </c>
      <c r="AC382" s="231">
        <v>409.07598854681373</v>
      </c>
      <c r="AD382" s="231">
        <v>409.52797532593286</v>
      </c>
      <c r="AE382" s="231">
        <v>410.08429916145138</v>
      </c>
      <c r="AF382" s="231">
        <v>410.73467999340613</v>
      </c>
      <c r="AG382" s="231">
        <v>411.46978054610736</v>
      </c>
      <c r="AH382" s="231">
        <v>412.28114094759798</v>
      </c>
      <c r="AI382" s="231">
        <v>413.16111191293322</v>
      </c>
      <c r="AJ382" s="231">
        <v>414.10278882748338</v>
      </c>
      <c r="AK382" s="231">
        <v>415.09994820568659</v>
      </c>
      <c r="AL382" s="231">
        <v>416.14698741456385</v>
      </c>
      <c r="AM382" s="231">
        <v>417.23886815307435</v>
      </c>
      <c r="AN382" s="231">
        <v>418.37106390901175</v>
      </c>
      <c r="AO382" s="231">
        <v>419.53951143492588</v>
      </c>
      <c r="AP382" s="231">
        <v>420.74056616593856</v>
      </c>
      <c r="AQ382" s="231">
        <v>421.97096142650418</v>
      </c>
      <c r="AR382" s="231">
        <v>423.22777122709249</v>
      </c>
      <c r="AS382" s="231">
        <v>424.50837642623276</v>
      </c>
    </row>
    <row r="383" spans="1:45">
      <c r="A383" s="231" t="s">
        <v>568</v>
      </c>
      <c r="B383" s="231" t="s">
        <v>520</v>
      </c>
      <c r="C383" s="231">
        <v>445.0697204721933</v>
      </c>
      <c r="D383" s="231">
        <v>398.48020992931873</v>
      </c>
      <c r="E383" s="231">
        <v>261.64174388018387</v>
      </c>
      <c r="F383" s="231">
        <v>255.14997793636519</v>
      </c>
      <c r="G383" s="231">
        <v>265.31547192505701</v>
      </c>
      <c r="H383" s="231">
        <v>271.50600403163691</v>
      </c>
      <c r="I383" s="231">
        <v>274.54329734398198</v>
      </c>
      <c r="J383" s="231">
        <v>274.65279995765809</v>
      </c>
      <c r="K383" s="231">
        <v>273.7497193316363</v>
      </c>
      <c r="L383" s="231">
        <v>272.3157196907618</v>
      </c>
      <c r="M383" s="231">
        <v>270.65021008442295</v>
      </c>
      <c r="N383" s="231">
        <v>268.93580112012262</v>
      </c>
      <c r="O383" s="231">
        <v>267.28110061490929</v>
      </c>
      <c r="P383" s="231">
        <v>265.74810894918988</v>
      </c>
      <c r="Q383" s="231">
        <v>264.36960018113211</v>
      </c>
      <c r="R383" s="231">
        <v>263.16012634098689</v>
      </c>
      <c r="S383" s="231">
        <v>262.12299443186583</v>
      </c>
      <c r="T383" s="231">
        <v>261.25470236774197</v>
      </c>
      <c r="U383" s="231">
        <v>260.54776641084851</v>
      </c>
      <c r="V383" s="231">
        <v>259.99252485428627</v>
      </c>
      <c r="W383" s="231">
        <v>259.57828594950934</v>
      </c>
      <c r="X383" s="231">
        <v>259.29405311174582</v>
      </c>
      <c r="Y383" s="231">
        <v>259.1289760894856</v>
      </c>
      <c r="Z383" s="231">
        <v>259.07262374243015</v>
      </c>
      <c r="AA383" s="231">
        <v>259.11514045716405</v>
      </c>
      <c r="AB383" s="231">
        <v>259.24732674293756</v>
      </c>
      <c r="AC383" s="231">
        <v>259.46067069241667</v>
      </c>
      <c r="AD383" s="231">
        <v>259.74734797521432</v>
      </c>
      <c r="AE383" s="231">
        <v>260.10020211363144</v>
      </c>
      <c r="AF383" s="231">
        <v>260.51271287346344</v>
      </c>
      <c r="AG383" s="231">
        <v>260.97895799116822</v>
      </c>
      <c r="AH383" s="231">
        <v>261.49357170558312</v>
      </c>
      <c r="AI383" s="231">
        <v>262.05170237872971</v>
      </c>
      <c r="AJ383" s="231">
        <v>262.64897068746791</v>
      </c>
      <c r="AK383" s="231">
        <v>263.28142932180356</v>
      </c>
      <c r="AL383" s="231">
        <v>263.9455247539056</v>
      </c>
      <c r="AM383" s="231">
        <v>264.63806138930295</v>
      </c>
      <c r="AN383" s="231">
        <v>265.35616824087879</v>
      </c>
      <c r="AO383" s="231">
        <v>266.0972681519724</v>
      </c>
      <c r="AP383" s="231">
        <v>266.85904951966859</v>
      </c>
      <c r="AQ383" s="231">
        <v>267.63944042126406</v>
      </c>
      <c r="AR383" s="231">
        <v>268.43658501767965</v>
      </c>
      <c r="AS383" s="231">
        <v>269.24882209138678</v>
      </c>
    </row>
    <row r="384" spans="1:45">
      <c r="A384" s="231" t="s">
        <v>568</v>
      </c>
      <c r="B384" s="231" t="s">
        <v>521</v>
      </c>
      <c r="C384" s="231">
        <v>340.78027292999622</v>
      </c>
      <c r="D384" s="231">
        <v>316.59814926749158</v>
      </c>
      <c r="E384" s="231">
        <v>340.48944819265517</v>
      </c>
      <c r="F384" s="231">
        <v>332.04133983186193</v>
      </c>
      <c r="G384" s="231">
        <v>345.27028177164834</v>
      </c>
      <c r="H384" s="231">
        <v>353.32637721624064</v>
      </c>
      <c r="I384" s="231">
        <v>357.27898167676278</v>
      </c>
      <c r="J384" s="231">
        <v>357.42148372537821</v>
      </c>
      <c r="K384" s="231">
        <v>356.24625297103631</v>
      </c>
      <c r="L384" s="231">
        <v>354.3801067697886</v>
      </c>
      <c r="M384" s="231">
        <v>352.21268333646378</v>
      </c>
      <c r="N384" s="231">
        <v>349.9816243564469</v>
      </c>
      <c r="O384" s="231">
        <v>347.82826742804258</v>
      </c>
      <c r="P384" s="231">
        <v>345.83329721188409</v>
      </c>
      <c r="Q384" s="231">
        <v>344.03936447468413</v>
      </c>
      <c r="R384" s="231">
        <v>342.4654066102882</v>
      </c>
      <c r="S384" s="231">
        <v>341.11572721202924</v>
      </c>
      <c r="T384" s="231">
        <v>339.98576881395735</v>
      </c>
      <c r="U384" s="231">
        <v>339.06579239773066</v>
      </c>
      <c r="V384" s="231">
        <v>338.3432246285214</v>
      </c>
      <c r="W384" s="231">
        <v>337.80415171907003</v>
      </c>
      <c r="X384" s="231">
        <v>337.43426318120487</v>
      </c>
      <c r="Y384" s="231">
        <v>337.21943895864348</v>
      </c>
      <c r="Z384" s="231">
        <v>337.14610440862583</v>
      </c>
      <c r="AA384" s="231">
        <v>337.2014338546233</v>
      </c>
      <c r="AB384" s="231">
        <v>337.37345547026541</v>
      </c>
      <c r="AC384" s="231">
        <v>337.65109222102268</v>
      </c>
      <c r="AD384" s="231">
        <v>338.02416185578954</v>
      </c>
      <c r="AE384" s="231">
        <v>338.48335123857078</v>
      </c>
      <c r="AF384" s="231">
        <v>339.02017521362058</v>
      </c>
      <c r="AG384" s="231">
        <v>339.62692679880547</v>
      </c>
      <c r="AH384" s="231">
        <v>340.29662322054213</v>
      </c>
      <c r="AI384" s="231">
        <v>341.02295076331416</v>
      </c>
      <c r="AJ384" s="231">
        <v>341.80021036206665</v>
      </c>
      <c r="AK384" s="231">
        <v>342.62326515529662</v>
      </c>
      <c r="AL384" s="231">
        <v>343.48749073287576</v>
      </c>
      <c r="AM384" s="231">
        <v>344.38872848394215</v>
      </c>
      <c r="AN384" s="231">
        <v>345.32324222785138</v>
      </c>
      <c r="AO384" s="231">
        <v>346.2876781624301</v>
      </c>
      <c r="AP384" s="231">
        <v>347.27902806586559</v>
      </c>
      <c r="AQ384" s="231">
        <v>348.29459562598896</v>
      </c>
      <c r="AR384" s="231">
        <v>349.33196573267799</v>
      </c>
      <c r="AS384" s="231">
        <v>350.38897654802713</v>
      </c>
    </row>
    <row r="385" spans="1:45">
      <c r="A385" s="231" t="s">
        <v>568</v>
      </c>
      <c r="B385" s="231" t="s">
        <v>522</v>
      </c>
      <c r="C385" s="231">
        <v>716.90849688697506</v>
      </c>
      <c r="D385" s="231">
        <v>599.27943670085733</v>
      </c>
      <c r="E385" s="231">
        <v>605.11945197905436</v>
      </c>
      <c r="F385" s="231">
        <v>590.10543398619632</v>
      </c>
      <c r="G385" s="231">
        <v>613.61597194664682</v>
      </c>
      <c r="H385" s="231">
        <v>627.93330273736285</v>
      </c>
      <c r="I385" s="231">
        <v>634.95789001234891</v>
      </c>
      <c r="J385" s="231">
        <v>635.2111453247287</v>
      </c>
      <c r="K385" s="231">
        <v>633.12251968951102</v>
      </c>
      <c r="L385" s="231">
        <v>629.80599586592132</v>
      </c>
      <c r="M385" s="231">
        <v>625.95404072563178</v>
      </c>
      <c r="N385" s="231">
        <v>621.9889921918608</v>
      </c>
      <c r="O385" s="231">
        <v>618.16203611040828</v>
      </c>
      <c r="P385" s="231">
        <v>614.61656564040038</v>
      </c>
      <c r="Q385" s="231">
        <v>611.42837992544241</v>
      </c>
      <c r="R385" s="231">
        <v>608.63113459112446</v>
      </c>
      <c r="S385" s="231">
        <v>606.23247800379966</v>
      </c>
      <c r="T385" s="231">
        <v>604.22431061350369</v>
      </c>
      <c r="U385" s="231">
        <v>602.58932419094128</v>
      </c>
      <c r="V385" s="231">
        <v>601.30517334620129</v>
      </c>
      <c r="W385" s="231">
        <v>600.34713043099362</v>
      </c>
      <c r="X385" s="231">
        <v>599.68976277829722</v>
      </c>
      <c r="Y385" s="231">
        <v>599.30797615754227</v>
      </c>
      <c r="Z385" s="231">
        <v>599.17764564964159</v>
      </c>
      <c r="AA385" s="231">
        <v>599.27597740182364</v>
      </c>
      <c r="AB385" s="231">
        <v>599.58169502784233</v>
      </c>
      <c r="AC385" s="231">
        <v>600.07511236972857</v>
      </c>
      <c r="AD385" s="231">
        <v>600.73813348283034</v>
      </c>
      <c r="AE385" s="231">
        <v>601.55420701796663</v>
      </c>
      <c r="AF385" s="231">
        <v>602.50825311635731</v>
      </c>
      <c r="AG385" s="231">
        <v>603.58657489303312</v>
      </c>
      <c r="AH385" s="231">
        <v>604.77676252987374</v>
      </c>
      <c r="AI385" s="231">
        <v>606.06759526190831</v>
      </c>
      <c r="AJ385" s="231">
        <v>607.44894468386315</v>
      </c>
      <c r="AK385" s="231">
        <v>608.91168154126569</v>
      </c>
      <c r="AL385" s="231">
        <v>610.44758731064235</v>
      </c>
      <c r="AM385" s="231">
        <v>612.04927128917063</v>
      </c>
      <c r="AN385" s="231">
        <v>613.71009351900159</v>
      </c>
      <c r="AO385" s="231">
        <v>615.42409360710712</v>
      </c>
      <c r="AP385" s="231">
        <v>617.18592532750438</v>
      </c>
      <c r="AQ385" s="231">
        <v>618.99079678149963</v>
      </c>
      <c r="AR385" s="231">
        <v>620.83441582400212</v>
      </c>
      <c r="AS385" s="231">
        <v>622.71294042649754</v>
      </c>
    </row>
    <row r="386" spans="1:45">
      <c r="A386" s="231" t="s">
        <v>568</v>
      </c>
      <c r="B386" s="231" t="s">
        <v>523</v>
      </c>
      <c r="C386" s="231">
        <v>1799.4272256684599</v>
      </c>
      <c r="D386" s="231">
        <v>1598.8519087963598</v>
      </c>
      <c r="E386" s="231">
        <v>1838.5141338612787</v>
      </c>
      <c r="F386" s="231">
        <v>1989.9537699515224</v>
      </c>
      <c r="G386" s="231">
        <v>2226.443408587365</v>
      </c>
      <c r="H386" s="231">
        <v>2471.9123912020045</v>
      </c>
      <c r="I386" s="231">
        <v>2718.3431018478727</v>
      </c>
      <c r="J386" s="231">
        <v>2952.9942364005033</v>
      </c>
      <c r="K386" s="231">
        <v>3181.708112510194</v>
      </c>
      <c r="L386" s="231">
        <v>3404.0643197316076</v>
      </c>
      <c r="M386" s="231">
        <v>3620.1792657950709</v>
      </c>
      <c r="N386" s="231">
        <v>3830.5007046128721</v>
      </c>
      <c r="O386" s="231">
        <v>4035.664214113026</v>
      </c>
      <c r="P386" s="231">
        <v>4236.3968433835689</v>
      </c>
      <c r="Q386" s="231">
        <v>4433.454613318715</v>
      </c>
      <c r="R386" s="231">
        <v>4627.5835010963729</v>
      </c>
      <c r="S386" s="231">
        <v>4819.4963477376159</v>
      </c>
      <c r="T386" s="231">
        <v>5009.8603606505121</v>
      </c>
      <c r="U386" s="231">
        <v>5199.291528807883</v>
      </c>
      <c r="V386" s="231">
        <v>5388.3534379259754</v>
      </c>
      <c r="W386" s="231">
        <v>5577.5587888013633</v>
      </c>
      <c r="X386" s="231">
        <v>5767.3724849421269</v>
      </c>
      <c r="Y386" s="231">
        <v>5958.2155415537864</v>
      </c>
      <c r="Z386" s="231">
        <v>6150.469331075541</v>
      </c>
      <c r="AA386" s="231">
        <v>6344.4798588776021</v>
      </c>
      <c r="AB386" s="231">
        <v>6540.5618828700644</v>
      </c>
      <c r="AC386" s="231">
        <v>6739.0027709122451</v>
      </c>
      <c r="AD386" s="231">
        <v>6940.0660426801469</v>
      </c>
      <c r="AE386" s="231">
        <v>7143.9945767411273</v>
      </c>
      <c r="AF386" s="231">
        <v>7351.0134850094992</v>
      </c>
      <c r="AG386" s="231">
        <v>7561.3326696410322</v>
      </c>
      <c r="AH386" s="231">
        <v>7775.1490846190818</v>
      </c>
      <c r="AI386" s="231">
        <v>7992.6487277307706</v>
      </c>
      <c r="AJ386" s="231">
        <v>8214.0083896716951</v>
      </c>
      <c r="AK386" s="231">
        <v>8439.397186548189</v>
      </c>
      <c r="AL386" s="231">
        <v>8668.9779006845274</v>
      </c>
      <c r="AM386" s="231">
        <v>8902.9081527913513</v>
      </c>
      <c r="AN386" s="231">
        <v>9141.3414264804542</v>
      </c>
      <c r="AO386" s="231">
        <v>9384.4279639916131</v>
      </c>
      <c r="AP386" s="231">
        <v>9632.315549929981</v>
      </c>
      <c r="AQ386" s="231">
        <v>9885.1501978725191</v>
      </c>
      <c r="AR386" s="231">
        <v>10143.076752904748</v>
      </c>
      <c r="AS386" s="231">
        <v>10406.239421527607</v>
      </c>
    </row>
    <row r="387" spans="1:45">
      <c r="A387" s="231" t="s">
        <v>568</v>
      </c>
      <c r="B387" s="231" t="s">
        <v>524</v>
      </c>
      <c r="C387" s="231">
        <v>5325.5469669080312</v>
      </c>
      <c r="D387" s="231">
        <v>4663.7531022659059</v>
      </c>
      <c r="E387" s="231">
        <v>5381.4725521304617</v>
      </c>
      <c r="F387" s="231">
        <v>5436.7349946832474</v>
      </c>
      <c r="G387" s="231">
        <v>5833.700557211585</v>
      </c>
      <c r="H387" s="231">
        <v>6242.1400544058142</v>
      </c>
      <c r="I387" s="231">
        <v>6644.5934371678668</v>
      </c>
      <c r="J387" s="231">
        <v>7013.5104678852431</v>
      </c>
      <c r="K387" s="231">
        <v>7366.1394470375253</v>
      </c>
      <c r="L387" s="231">
        <v>7703.1586552689405</v>
      </c>
      <c r="M387" s="231">
        <v>8025.9807818711743</v>
      </c>
      <c r="N387" s="231">
        <v>8336.3767654550993</v>
      </c>
      <c r="O387" s="231">
        <v>8636.2395895682075</v>
      </c>
      <c r="P387" s="231">
        <v>8927.4431784561712</v>
      </c>
      <c r="Q387" s="231">
        <v>9211.7632792711629</v>
      </c>
      <c r="R387" s="231">
        <v>9490.837613546244</v>
      </c>
      <c r="S387" s="231">
        <v>9766.1502722983278</v>
      </c>
      <c r="T387" s="231">
        <v>10039.030616109098</v>
      </c>
      <c r="U387" s="231">
        <v>10310.66045447696</v>
      </c>
      <c r="V387" s="231">
        <v>10582.085575386722</v>
      </c>
      <c r="W387" s="231">
        <v>10854.229185223727</v>
      </c>
      <c r="X387" s="231">
        <v>11127.9057795956</v>
      </c>
      <c r="Y387" s="231">
        <v>11403.834581576784</v>
      </c>
      <c r="Z387" s="231">
        <v>11682.652075748207</v>
      </c>
      <c r="AA387" s="231">
        <v>11964.923412556907</v>
      </c>
      <c r="AB387" s="231">
        <v>12251.152609087127</v>
      </c>
      <c r="AC387" s="231">
        <v>12541.791562704799</v>
      </c>
      <c r="AD387" s="231">
        <v>12837.247945085077</v>
      </c>
      <c r="AE387" s="231">
        <v>13137.892070186035</v>
      </c>
      <c r="AF387" s="231">
        <v>13444.062840170642</v>
      </c>
      <c r="AG387" s="231">
        <v>13756.072874245816</v>
      </c>
      <c r="AH387" s="231">
        <v>14074.212920833745</v>
      </c>
      <c r="AI387" s="231">
        <v>14398.755645986079</v>
      </c>
      <c r="AJ387" s="231">
        <v>14729.958882104449</v>
      </c>
      <c r="AK387" s="231">
        <v>15068.06841183185</v>
      </c>
      <c r="AL387" s="231">
        <v>15413.320353030151</v>
      </c>
      <c r="AM387" s="231">
        <v>15765.943202383613</v>
      </c>
      <c r="AN387" s="231">
        <v>16126.159587532347</v>
      </c>
      <c r="AO387" s="231">
        <v>16494.187770804336</v>
      </c>
      <c r="AP387" s="231">
        <v>16870.242941569413</v>
      </c>
      <c r="AQ387" s="231">
        <v>17254.538328950235</v>
      </c>
      <c r="AR387" s="231">
        <v>17647.286162029217</v>
      </c>
      <c r="AS387" s="231">
        <v>18048.698500713515</v>
      </c>
    </row>
    <row r="388" spans="1:45">
      <c r="A388" s="231" t="s">
        <v>568</v>
      </c>
      <c r="B388" s="231" t="s">
        <v>525</v>
      </c>
      <c r="C388" s="231">
        <v>878.19465819866571</v>
      </c>
      <c r="D388" s="231">
        <v>1042.0564176762168</v>
      </c>
      <c r="E388" s="231">
        <v>1095.0958796277453</v>
      </c>
      <c r="F388" s="231">
        <v>1109.6290142101825</v>
      </c>
      <c r="G388" s="231">
        <v>1147.8988547620602</v>
      </c>
      <c r="H388" s="231">
        <v>1186.2698444745267</v>
      </c>
      <c r="I388" s="231">
        <v>1221.9410870135036</v>
      </c>
      <c r="J388" s="231">
        <v>1250.5353738452975</v>
      </c>
      <c r="K388" s="231">
        <v>1275.793812398311</v>
      </c>
      <c r="L388" s="231">
        <v>1298.1683079081572</v>
      </c>
      <c r="M388" s="231">
        <v>1318.1350164025096</v>
      </c>
      <c r="N388" s="231">
        <v>1336.1493506449356</v>
      </c>
      <c r="O388" s="231">
        <v>1352.6245235657725</v>
      </c>
      <c r="P388" s="231">
        <v>1367.9237068605046</v>
      </c>
      <c r="Q388" s="231">
        <v>1382.3596067597132</v>
      </c>
      <c r="R388" s="231">
        <v>1396.1977836692608</v>
      </c>
      <c r="S388" s="231">
        <v>1409.6616151814662</v>
      </c>
      <c r="T388" s="231">
        <v>1422.9377415565341</v>
      </c>
      <c r="U388" s="231">
        <v>1436.18138102076</v>
      </c>
      <c r="V388" s="231">
        <v>1449.5212166939227</v>
      </c>
      <c r="W388" s="231">
        <v>1463.0637339877458</v>
      </c>
      <c r="X388" s="231">
        <v>1476.8969842175238</v>
      </c>
      <c r="Y388" s="231">
        <v>1491.0938006565457</v>
      </c>
      <c r="Z388" s="231">
        <v>1505.7145171217298</v>
      </c>
      <c r="AA388" s="231">
        <v>1520.8092480152393</v>
      </c>
      <c r="AB388" s="231">
        <v>1536.4197893685071</v>
      </c>
      <c r="AC388" s="231">
        <v>1552.5811968167579</v>
      </c>
      <c r="AD388" s="231">
        <v>1569.3230908731321</v>
      </c>
      <c r="AE388" s="231">
        <v>1586.6707336767745</v>
      </c>
      <c r="AF388" s="231">
        <v>1604.6459152693735</v>
      </c>
      <c r="AG388" s="231">
        <v>1623.2676817745958</v>
      </c>
      <c r="AH388" s="231">
        <v>1642.5529327743566</v>
      </c>
      <c r="AI388" s="231">
        <v>1662.5169107394167</v>
      </c>
      <c r="AJ388" s="231">
        <v>1683.1736015608662</v>
      </c>
      <c r="AK388" s="231">
        <v>1704.5360619935489</v>
      </c>
      <c r="AL388" s="231">
        <v>1726.6166870983616</v>
      </c>
      <c r="AM388" s="231">
        <v>1749.4274284917008</v>
      </c>
      <c r="AN388" s="231">
        <v>1772.9799723125664</v>
      </c>
      <c r="AO388" s="231">
        <v>1797.2858842438225</v>
      </c>
      <c r="AP388" s="231">
        <v>1822.356727620996</v>
      </c>
      <c r="AQ388" s="231">
        <v>1848.2041595867079</v>
      </c>
      <c r="AR388" s="231">
        <v>1874.8400093617729</v>
      </c>
      <c r="AS388" s="231">
        <v>1902.276341973781</v>
      </c>
    </row>
    <row r="389" spans="1:45">
      <c r="A389" s="231" t="s">
        <v>568</v>
      </c>
      <c r="B389" s="231" t="s">
        <v>526</v>
      </c>
      <c r="C389" s="231">
        <v>2569.3828366289026</v>
      </c>
      <c r="D389" s="231">
        <v>2816.2972602130917</v>
      </c>
      <c r="E389" s="231">
        <v>2718.1477593089767</v>
      </c>
      <c r="F389" s="231">
        <v>2774.6917476956569</v>
      </c>
      <c r="G389" s="231">
        <v>3043.710265745477</v>
      </c>
      <c r="H389" s="231">
        <v>3322.0660538050329</v>
      </c>
      <c r="I389" s="231">
        <v>3599.6631992853036</v>
      </c>
      <c r="J389" s="231">
        <v>3860.5055763137639</v>
      </c>
      <c r="K389" s="231">
        <v>4113.0530256021093</v>
      </c>
      <c r="L389" s="231">
        <v>4357.1646610963053</v>
      </c>
      <c r="M389" s="231">
        <v>4593.2696241730328</v>
      </c>
      <c r="N389" s="231">
        <v>4822.1257295868254</v>
      </c>
      <c r="O389" s="231">
        <v>5044.6573496749334</v>
      </c>
      <c r="P389" s="231">
        <v>5261.8508372679826</v>
      </c>
      <c r="Q389" s="231">
        <v>5474.6897165906057</v>
      </c>
      <c r="R389" s="231">
        <v>5684.116551580375</v>
      </c>
      <c r="S389" s="231">
        <v>5891.0123218882163</v>
      </c>
      <c r="T389" s="231">
        <v>6096.1870517937523</v>
      </c>
      <c r="U389" s="231">
        <v>6300.3774923100791</v>
      </c>
      <c r="V389" s="231">
        <v>6504.2490685791645</v>
      </c>
      <c r="W389" s="231">
        <v>6708.4002618678105</v>
      </c>
      <c r="X389" s="231">
        <v>6913.3682396525028</v>
      </c>
      <c r="Y389" s="231">
        <v>7119.6349785242037</v>
      </c>
      <c r="Z389" s="231">
        <v>7327.6334118254072</v>
      </c>
      <c r="AA389" s="231">
        <v>7537.7533238912292</v>
      </c>
      <c r="AB389" s="231">
        <v>7750.3468372140624</v>
      </c>
      <c r="AC389" s="231">
        <v>7965.7334192578955</v>
      </c>
      <c r="AD389" s="231">
        <v>8184.2043865222986</v>
      </c>
      <c r="AE389" s="231">
        <v>8406.026914640719</v>
      </c>
      <c r="AF389" s="231">
        <v>8631.4475814488724</v>
      </c>
      <c r="AG389" s="231">
        <v>8860.6954795766069</v>
      </c>
      <c r="AH389" s="231">
        <v>9093.9849392488359</v>
      </c>
      <c r="AI389" s="231">
        <v>9331.5179026627011</v>
      </c>
      <c r="AJ389" s="231">
        <v>9573.4859899061303</v>
      </c>
      <c r="AK389" s="231">
        <v>9820.0722938013369</v>
      </c>
      <c r="AL389" s="231">
        <v>10071.45293788335</v>
      </c>
      <c r="AM389" s="231">
        <v>10327.798428331122</v>
      </c>
      <c r="AN389" s="231">
        <v>10589.274827304016</v>
      </c>
      <c r="AO389" s="231">
        <v>10856.044771919418</v>
      </c>
      <c r="AP389" s="231">
        <v>11128.268360135828</v>
      </c>
      <c r="AQ389" s="231">
        <v>11406.10392209768</v>
      </c>
      <c r="AR389" s="231">
        <v>11689.708693070501</v>
      </c>
      <c r="AS389" s="231">
        <v>11979.239401946381</v>
      </c>
    </row>
    <row r="390" spans="1:45">
      <c r="A390" s="231" t="s">
        <v>568</v>
      </c>
      <c r="B390" s="231" t="s">
        <v>527</v>
      </c>
      <c r="C390" s="231">
        <v>475.6584937390453</v>
      </c>
      <c r="D390" s="231">
        <v>655.62940258174433</v>
      </c>
      <c r="E390" s="231">
        <v>625.39093464061682</v>
      </c>
      <c r="F390" s="231">
        <v>609.87394751591671</v>
      </c>
      <c r="G390" s="231">
        <v>634.17208776062796</v>
      </c>
      <c r="H390" s="231">
        <v>648.969048683766</v>
      </c>
      <c r="I390" s="231">
        <v>656.22895941213596</v>
      </c>
      <c r="J390" s="231">
        <v>656.49069876953706</v>
      </c>
      <c r="K390" s="231">
        <v>654.33210424104993</v>
      </c>
      <c r="L390" s="231">
        <v>650.90447697339368</v>
      </c>
      <c r="M390" s="231">
        <v>646.92348145672213</v>
      </c>
      <c r="N390" s="231">
        <v>642.82560392143466</v>
      </c>
      <c r="O390" s="231">
        <v>638.8704449312869</v>
      </c>
      <c r="P390" s="231">
        <v>635.20620131173825</v>
      </c>
      <c r="Q390" s="231">
        <v>631.9112114753276</v>
      </c>
      <c r="R390" s="231">
        <v>629.02025851004635</v>
      </c>
      <c r="S390" s="231">
        <v>626.54124700228078</v>
      </c>
      <c r="T390" s="231">
        <v>624.46580606739656</v>
      </c>
      <c r="U390" s="231">
        <v>622.77604765095998</v>
      </c>
      <c r="V390" s="231">
        <v>621.44887779319913</v>
      </c>
      <c r="W390" s="231">
        <v>620.45874047038114</v>
      </c>
      <c r="X390" s="231">
        <v>619.77935102193794</v>
      </c>
      <c r="Y390" s="231">
        <v>619.38477456136252</v>
      </c>
      <c r="Z390" s="231">
        <v>619.25007798553509</v>
      </c>
      <c r="AA390" s="231">
        <v>619.35170384833111</v>
      </c>
      <c r="AB390" s="231">
        <v>619.66766300523238</v>
      </c>
      <c r="AC390" s="231">
        <v>620.17760981259562</v>
      </c>
      <c r="AD390" s="231">
        <v>620.86284211219061</v>
      </c>
      <c r="AE390" s="231">
        <v>621.70625408515752</v>
      </c>
      <c r="AF390" s="231">
        <v>622.69226069792035</v>
      </c>
      <c r="AG390" s="231">
        <v>623.80670622029288</v>
      </c>
      <c r="AH390" s="231">
        <v>625.0367651056373</v>
      </c>
      <c r="AI390" s="231">
        <v>626.37084069370769</v>
      </c>
      <c r="AJ390" s="231">
        <v>627.79846527797145</v>
      </c>
      <c r="AK390" s="231">
        <v>629.31020377421794</v>
      </c>
      <c r="AL390" s="231">
        <v>630.89756233869457</v>
      </c>
      <c r="AM390" s="231">
        <v>632.55290268026624</v>
      </c>
      <c r="AN390" s="231">
        <v>634.26936240270459</v>
      </c>
      <c r="AO390" s="231">
        <v>636.04078144000152</v>
      </c>
      <c r="AP390" s="231">
        <v>637.86163446777164</v>
      </c>
      <c r="AQ390" s="231">
        <v>639.72696905886551</v>
      </c>
      <c r="AR390" s="231">
        <v>641.63234928146619</v>
      </c>
      <c r="AS390" s="231">
        <v>643.57380439922485</v>
      </c>
    </row>
    <row r="391" spans="1:45">
      <c r="A391" s="231" t="s">
        <v>568</v>
      </c>
      <c r="B391" s="231" t="s">
        <v>528</v>
      </c>
      <c r="C391" s="231">
        <v>864.18696454987105</v>
      </c>
      <c r="D391" s="231">
        <v>980.085171047882</v>
      </c>
      <c r="E391" s="231">
        <v>903.76452781426121</v>
      </c>
      <c r="F391" s="231">
        <v>881.34062979291662</v>
      </c>
      <c r="G391" s="231">
        <v>916.45434191866957</v>
      </c>
      <c r="H391" s="231">
        <v>937.83771615876901</v>
      </c>
      <c r="I391" s="231">
        <v>948.3291534789621</v>
      </c>
      <c r="J391" s="231">
        <v>948.70739808349572</v>
      </c>
      <c r="K391" s="231">
        <v>945.58797140696151</v>
      </c>
      <c r="L391" s="231">
        <v>940.63464098995325</v>
      </c>
      <c r="M391" s="231">
        <v>934.88162742025213</v>
      </c>
      <c r="N391" s="231">
        <v>928.95970538623999</v>
      </c>
      <c r="O391" s="231">
        <v>923.24402868041227</v>
      </c>
      <c r="P391" s="231">
        <v>917.94875939973304</v>
      </c>
      <c r="Q391" s="231">
        <v>913.18710589836314</v>
      </c>
      <c r="R391" s="231">
        <v>909.00933388908061</v>
      </c>
      <c r="S391" s="231">
        <v>905.42686644245953</v>
      </c>
      <c r="T391" s="231">
        <v>902.42760663131435</v>
      </c>
      <c r="U391" s="231">
        <v>899.98570408242563</v>
      </c>
      <c r="V391" s="231">
        <v>898.06778526814355</v>
      </c>
      <c r="W391" s="231">
        <v>896.6369186846008</v>
      </c>
      <c r="X391" s="231">
        <v>895.65511986075455</v>
      </c>
      <c r="Y391" s="231">
        <v>895.08490979081887</v>
      </c>
      <c r="Z391" s="231">
        <v>894.89025716554397</v>
      </c>
      <c r="AA391" s="231">
        <v>895.03711866419417</v>
      </c>
      <c r="AB391" s="231">
        <v>895.49371734899864</v>
      </c>
      <c r="AC391" s="231">
        <v>896.2306513370678</v>
      </c>
      <c r="AD391" s="231">
        <v>897.22089377804969</v>
      </c>
      <c r="AE391" s="231">
        <v>898.43972472247242</v>
      </c>
      <c r="AF391" s="231">
        <v>899.86462193707212</v>
      </c>
      <c r="AG391" s="231">
        <v>901.47512870254127</v>
      </c>
      <c r="AH391" s="231">
        <v>903.25271057352847</v>
      </c>
      <c r="AI391" s="231">
        <v>905.18060899216152</v>
      </c>
      <c r="AJ391" s="231">
        <v>907.24369687339947</v>
      </c>
      <c r="AK391" s="231">
        <v>909.42833939467926</v>
      </c>
      <c r="AL391" s="231">
        <v>911.72226193821689</v>
      </c>
      <c r="AM391" s="231">
        <v>914.1144262618526</v>
      </c>
      <c r="AN391" s="231">
        <v>916.59491538415341</v>
      </c>
      <c r="AO391" s="231">
        <v>919.15482727466372</v>
      </c>
      <c r="AP391" s="231">
        <v>921.78617718031524</v>
      </c>
      <c r="AQ391" s="231">
        <v>924.48180825290876</v>
      </c>
      <c r="AR391" s="231">
        <v>927.23531004163385</v>
      </c>
      <c r="AS391" s="231">
        <v>930.04094435864226</v>
      </c>
    </row>
    <row r="392" spans="1:45">
      <c r="A392" s="231" t="s">
        <v>568</v>
      </c>
      <c r="B392" s="231" t="s">
        <v>529</v>
      </c>
      <c r="C392" s="231">
        <v>623.62121372321587</v>
      </c>
      <c r="D392" s="231">
        <v>622.00196885269031</v>
      </c>
      <c r="E392" s="231">
        <v>991.31777889753255</v>
      </c>
      <c r="F392" s="231">
        <v>966.72153939419081</v>
      </c>
      <c r="G392" s="231">
        <v>1005.23693366125</v>
      </c>
      <c r="H392" s="231">
        <v>1028.6918474188151</v>
      </c>
      <c r="I392" s="231">
        <v>970.19761013886591</v>
      </c>
      <c r="J392" s="231">
        <v>991.1177023802353</v>
      </c>
      <c r="K392" s="231">
        <v>1009.373726822899</v>
      </c>
      <c r="L392" s="231">
        <v>1025.3393517198679</v>
      </c>
      <c r="M392" s="231">
        <v>1039.4024657098344</v>
      </c>
      <c r="N392" s="231">
        <v>1051.9305520473117</v>
      </c>
      <c r="O392" s="231">
        <v>1063.2546511797309</v>
      </c>
      <c r="P392" s="231">
        <v>1073.6639575088861</v>
      </c>
      <c r="Q392" s="231">
        <v>1083.4061243234421</v>
      </c>
      <c r="R392" s="231">
        <v>1092.6903832880264</v>
      </c>
      <c r="S392" s="231">
        <v>1101.6918408423028</v>
      </c>
      <c r="T392" s="231">
        <v>1110.5560584014834</v>
      </c>
      <c r="U392" s="231">
        <v>1119.4034541052058</v>
      </c>
      <c r="V392" s="231">
        <v>1128.3333086396501</v>
      </c>
      <c r="W392" s="231">
        <v>1137.42729381657</v>
      </c>
      <c r="X392" s="231">
        <v>1146.7525159075969</v>
      </c>
      <c r="Y392" s="231">
        <v>1156.3641029658661</v>
      </c>
      <c r="Z392" s="231">
        <v>1166.307382120393</v>
      </c>
      <c r="AA392" s="231">
        <v>1176.6196981891933</v>
      </c>
      <c r="AB392" s="231">
        <v>1187.3319242129016</v>
      </c>
      <c r="AC392" s="231">
        <v>1198.4697107179361</v>
      </c>
      <c r="AD392" s="231">
        <v>1210.0545154258843</v>
      </c>
      <c r="AE392" s="231">
        <v>1222.1044497077801</v>
      </c>
      <c r="AF392" s="231">
        <v>1234.6349728578205</v>
      </c>
      <c r="AG392" s="231">
        <v>1247.6594604850718</v>
      </c>
      <c r="AH392" s="231">
        <v>1261.1896690950252</v>
      </c>
      <c r="AI392" s="231">
        <v>1275.2361152716801</v>
      </c>
      <c r="AJ392" s="231">
        <v>1289.8083847457287</v>
      </c>
      <c r="AK392" s="231">
        <v>1304.9153839952596</v>
      </c>
      <c r="AL392" s="231">
        <v>1320.5655448137238</v>
      </c>
      <c r="AM392" s="231">
        <v>1336.7669904369702</v>
      </c>
      <c r="AN392" s="231">
        <v>1353.5276702919887</v>
      </c>
      <c r="AO392" s="231">
        <v>1370.8554691658489</v>
      </c>
      <c r="AP392" s="231">
        <v>1388.7582955501189</v>
      </c>
      <c r="AQ392" s="231">
        <v>1407.2441530573733</v>
      </c>
      <c r="AR392" s="231">
        <v>1426.3211981003619</v>
      </c>
      <c r="AS392" s="231">
        <v>1445.9977864447151</v>
      </c>
    </row>
    <row r="393" spans="1:45">
      <c r="A393" s="231" t="s">
        <v>568</v>
      </c>
      <c r="B393" s="231" t="s">
        <v>530</v>
      </c>
      <c r="C393" s="231">
        <v>1613.3555950818793</v>
      </c>
      <c r="D393" s="231">
        <v>1666.0027892497035</v>
      </c>
      <c r="E393" s="231">
        <v>1892.7424984054642</v>
      </c>
      <c r="F393" s="231">
        <v>1938.9855872103599</v>
      </c>
      <c r="G393" s="231">
        <v>2118.9715422013264</v>
      </c>
      <c r="H393" s="231">
        <v>2305.0628055828352</v>
      </c>
      <c r="I393" s="231">
        <v>2490.3470907243541</v>
      </c>
      <c r="J393" s="231">
        <v>2663.8794576772411</v>
      </c>
      <c r="K393" s="231">
        <v>2831.6130857361309</v>
      </c>
      <c r="L393" s="231">
        <v>2993.5082355066925</v>
      </c>
      <c r="M393" s="231">
        <v>3149.8999763718621</v>
      </c>
      <c r="N393" s="231">
        <v>3301.335477935093</v>
      </c>
      <c r="O393" s="231">
        <v>3448.4657324598406</v>
      </c>
      <c r="P393" s="231">
        <v>3591.9764006556175</v>
      </c>
      <c r="Q393" s="231">
        <v>3732.5454674120938</v>
      </c>
      <c r="R393" s="231">
        <v>3870.8187400580141</v>
      </c>
      <c r="S393" s="231">
        <v>4007.3969622052186</v>
      </c>
      <c r="T393" s="231">
        <v>4142.8303271266132</v>
      </c>
      <c r="U393" s="231">
        <v>4277.6175790971283</v>
      </c>
      <c r="V393" s="231">
        <v>4412.2078488335937</v>
      </c>
      <c r="W393" s="231">
        <v>4547.0040143042197</v>
      </c>
      <c r="X393" s="231">
        <v>4682.3668097716891</v>
      </c>
      <c r="Y393" s="231">
        <v>4818.6191932035399</v>
      </c>
      <c r="Z393" s="231">
        <v>4956.0506723538074</v>
      </c>
      <c r="AA393" s="231">
        <v>5094.9214148151314</v>
      </c>
      <c r="AB393" s="231">
        <v>5235.4660486239418</v>
      </c>
      <c r="AC393" s="231">
        <v>5377.8971120625656</v>
      </c>
      <c r="AD393" s="231">
        <v>5522.4081438565199</v>
      </c>
      <c r="AE393" s="231">
        <v>5669.1764246041248</v>
      </c>
      <c r="AF393" s="231">
        <v>5818.3653914124652</v>
      </c>
      <c r="AG393" s="231">
        <v>5970.1267533357195</v>
      </c>
      <c r="AH393" s="231">
        <v>6124.6023373197922</v>
      </c>
      <c r="AI393" s="231">
        <v>6281.9256942914271</v>
      </c>
      <c r="AJ393" s="231">
        <v>6442.2234936733621</v>
      </c>
      <c r="AK393" s="231">
        <v>6605.6167325491042</v>
      </c>
      <c r="AL393" s="231">
        <v>6772.2217833150517</v>
      </c>
      <c r="AM393" s="231">
        <v>6942.1513011811476</v>
      </c>
      <c r="AN393" s="231">
        <v>7115.5150104641243</v>
      </c>
      <c r="AO393" s="231">
        <v>7292.4203863386028</v>
      </c>
      <c r="AP393" s="231">
        <v>7472.9732466201904</v>
      </c>
      <c r="AQ393" s="231">
        <v>7657.2782662624641</v>
      </c>
      <c r="AR393" s="231">
        <v>7845.439425566009</v>
      </c>
      <c r="AS393" s="231">
        <v>8037.5604016056323</v>
      </c>
    </row>
    <row r="394" spans="1:45">
      <c r="A394" s="231" t="s">
        <v>568</v>
      </c>
      <c r="B394" s="231" t="s">
        <v>531</v>
      </c>
      <c r="C394" s="231">
        <v>905.19800543605629</v>
      </c>
      <c r="D394" s="231">
        <v>510.53619695210568</v>
      </c>
      <c r="E394" s="231">
        <v>720.61639348858239</v>
      </c>
      <c r="F394" s="231">
        <v>702.73670467276065</v>
      </c>
      <c r="G394" s="231">
        <v>730.7346132156556</v>
      </c>
      <c r="H394" s="231">
        <v>747.78464068551455</v>
      </c>
      <c r="I394" s="231">
        <v>756.14998529853381</v>
      </c>
      <c r="J394" s="231">
        <v>756.45157852817147</v>
      </c>
      <c r="K394" s="231">
        <v>753.96430454007566</v>
      </c>
      <c r="L394" s="231">
        <v>750.01476791741754</v>
      </c>
      <c r="M394" s="231">
        <v>745.42760415661451</v>
      </c>
      <c r="N394" s="231">
        <v>740.70576127903314</v>
      </c>
      <c r="O394" s="231">
        <v>736.14836805619711</v>
      </c>
      <c r="P394" s="231">
        <v>731.92618657622415</v>
      </c>
      <c r="Q394" s="231">
        <v>728.12948348864222</v>
      </c>
      <c r="R394" s="231">
        <v>724.79833814547646</v>
      </c>
      <c r="S394" s="231">
        <v>721.94185872885487</v>
      </c>
      <c r="T394" s="231">
        <v>719.55039975726879</v>
      </c>
      <c r="U394" s="231">
        <v>717.6033494428616</v>
      </c>
      <c r="V394" s="231">
        <v>716.07409741269578</v>
      </c>
      <c r="W394" s="231">
        <v>714.93319634249156</v>
      </c>
      <c r="X394" s="231">
        <v>714.15035932488649</v>
      </c>
      <c r="Y394" s="231">
        <v>713.6957024850991</v>
      </c>
      <c r="Z394" s="231">
        <v>713.54049626877645</v>
      </c>
      <c r="AA394" s="231">
        <v>713.65759624365103</v>
      </c>
      <c r="AB394" s="231">
        <v>714.02166507727873</v>
      </c>
      <c r="AC394" s="231">
        <v>714.60925918656062</v>
      </c>
      <c r="AD394" s="231">
        <v>715.39882871992734</v>
      </c>
      <c r="AE394" s="231">
        <v>716.37066323258114</v>
      </c>
      <c r="AF394" s="231">
        <v>717.50680462812807</v>
      </c>
      <c r="AG394" s="231">
        <v>718.79094174714976</v>
      </c>
      <c r="AH394" s="231">
        <v>720.20829615482887</v>
      </c>
      <c r="AI394" s="231">
        <v>721.74550541973281</v>
      </c>
      <c r="AJ394" s="231">
        <v>723.39050796483514</v>
      </c>
      <c r="AK394" s="231">
        <v>725.13243206817856</v>
      </c>
      <c r="AL394" s="231">
        <v>726.96149056670595</v>
      </c>
      <c r="AM394" s="231">
        <v>728.8688821211183</v>
      </c>
      <c r="AN394" s="231">
        <v>730.84669942904372</v>
      </c>
      <c r="AO394" s="231">
        <v>732.88784445898807</v>
      </c>
      <c r="AP394" s="231">
        <v>734.98595057032549</v>
      </c>
      <c r="AQ394" s="231">
        <v>737.13531125214604</v>
      </c>
      <c r="AR394" s="231">
        <v>739.33081513328887</v>
      </c>
      <c r="AS394" s="231">
        <v>741.56788687127812</v>
      </c>
    </row>
    <row r="395" spans="1:45">
      <c r="A395" s="231" t="s">
        <v>568</v>
      </c>
      <c r="B395" s="231" t="s">
        <v>532</v>
      </c>
      <c r="C395" s="231">
        <v>795.23450748432992</v>
      </c>
      <c r="D395" s="231">
        <v>699.55891373714292</v>
      </c>
      <c r="E395" s="231">
        <v>749.24894814578113</v>
      </c>
      <c r="F395" s="231">
        <v>730.65883812403263</v>
      </c>
      <c r="G395" s="231">
        <v>759.7691993586584</v>
      </c>
      <c r="H395" s="231">
        <v>723.89452842634205</v>
      </c>
      <c r="I395" s="231">
        <v>743.49496202919897</v>
      </c>
      <c r="J395" s="231">
        <v>758.73947884049016</v>
      </c>
      <c r="K395" s="231">
        <v>771.9356020659568</v>
      </c>
      <c r="L395" s="231">
        <v>783.3762484433222</v>
      </c>
      <c r="M395" s="231">
        <v>793.36300974878611</v>
      </c>
      <c r="N395" s="231">
        <v>802.18010293408918</v>
      </c>
      <c r="O395" s="231">
        <v>810.08252100578204</v>
      </c>
      <c r="P395" s="231">
        <v>817.29225553843332</v>
      </c>
      <c r="Q395" s="231">
        <v>823.99881367867772</v>
      </c>
      <c r="R395" s="231">
        <v>830.36182228308189</v>
      </c>
      <c r="S395" s="231">
        <v>836.51447749889655</v>
      </c>
      <c r="T395" s="231">
        <v>842.56716800557786</v>
      </c>
      <c r="U395" s="231">
        <v>848.61092835290765</v>
      </c>
      <c r="V395" s="231">
        <v>854.72056424886966</v>
      </c>
      <c r="W395" s="231">
        <v>860.95739405144343</v>
      </c>
      <c r="X395" s="231">
        <v>867.37160530292817</v>
      </c>
      <c r="Y395" s="231">
        <v>874.00425241935136</v>
      </c>
      <c r="Z395" s="231">
        <v>880.88893351942784</v>
      </c>
      <c r="AA395" s="231">
        <v>888.05318775495891</v>
      </c>
      <c r="AB395" s="231">
        <v>895.51965338723176</v>
      </c>
      <c r="AC395" s="231">
        <v>903.30702354198093</v>
      </c>
      <c r="AD395" s="231">
        <v>911.43083237306053</v>
      </c>
      <c r="AE395" s="231">
        <v>919.90409999253018</v>
      </c>
      <c r="AF395" s="231">
        <v>928.73786036040087</v>
      </c>
      <c r="AG395" s="231">
        <v>937.94159254957867</v>
      </c>
      <c r="AH395" s="231">
        <v>947.52357247752866</v>
      </c>
      <c r="AI395" s="231">
        <v>957.49115932912298</v>
      </c>
      <c r="AJ395" s="231">
        <v>967.85102845640222</v>
      </c>
      <c r="AK395" s="231">
        <v>978.60936048777933</v>
      </c>
      <c r="AL395" s="231">
        <v>989.77199466233242</v>
      </c>
      <c r="AM395" s="231">
        <v>1001.3445529780716</v>
      </c>
      <c r="AN395" s="231">
        <v>1013.33254056113</v>
      </c>
      <c r="AO395" s="231">
        <v>1025.741426687664</v>
      </c>
      <c r="AP395" s="231">
        <v>1038.5767100871942</v>
      </c>
      <c r="AQ395" s="231">
        <v>1051.8439714957528</v>
      </c>
      <c r="AR395" s="231">
        <v>1065.5489158854746</v>
      </c>
      <c r="AS395" s="231">
        <v>1079.6974063530204</v>
      </c>
    </row>
    <row r="396" spans="1:45">
      <c r="A396" s="231" t="s">
        <v>568</v>
      </c>
      <c r="B396" s="231" t="s">
        <v>533</v>
      </c>
      <c r="C396" s="231">
        <v>86.248787110614145</v>
      </c>
      <c r="D396" s="231">
        <v>97.577719189049176</v>
      </c>
      <c r="E396" s="231">
        <v>92.223709138544692</v>
      </c>
      <c r="F396" s="231">
        <v>89.935485840077419</v>
      </c>
      <c r="G396" s="231">
        <v>93.518627990712432</v>
      </c>
      <c r="H396" s="231">
        <v>95.70067212458541</v>
      </c>
      <c r="I396" s="231">
        <v>96.77125990943992</v>
      </c>
      <c r="J396" s="231">
        <v>96.809857485819791</v>
      </c>
      <c r="K396" s="231">
        <v>96.491538842365756</v>
      </c>
      <c r="L396" s="231">
        <v>95.986081403413067</v>
      </c>
      <c r="M396" s="231">
        <v>95.399021130749603</v>
      </c>
      <c r="N396" s="231">
        <v>94.794724769919071</v>
      </c>
      <c r="O396" s="231">
        <v>94.211474498608865</v>
      </c>
      <c r="P396" s="231">
        <v>93.671124264756813</v>
      </c>
      <c r="Q396" s="231">
        <v>93.185226296852591</v>
      </c>
      <c r="R396" s="231">
        <v>92.758909907158639</v>
      </c>
      <c r="S396" s="231">
        <v>92.393340751004075</v>
      </c>
      <c r="T396" s="231">
        <v>92.087284410064328</v>
      </c>
      <c r="U396" s="231">
        <v>91.838103009951141</v>
      </c>
      <c r="V396" s="231">
        <v>91.642390983824754</v>
      </c>
      <c r="W396" s="231">
        <v>91.496379694871138</v>
      </c>
      <c r="X396" s="231">
        <v>91.396193057338522</v>
      </c>
      <c r="Y396" s="231">
        <v>91.338006565150366</v>
      </c>
      <c r="Z396" s="231">
        <v>91.318143440913971</v>
      </c>
      <c r="AA396" s="231">
        <v>91.333129769452356</v>
      </c>
      <c r="AB396" s="231">
        <v>91.379722906275603</v>
      </c>
      <c r="AC396" s="231">
        <v>91.454922566893359</v>
      </c>
      <c r="AD396" s="231">
        <v>91.555970824534782</v>
      </c>
      <c r="AE396" s="231">
        <v>91.680345157724588</v>
      </c>
      <c r="AF396" s="231">
        <v>91.825747308646996</v>
      </c>
      <c r="AG396" s="231">
        <v>91.990089792704751</v>
      </c>
      <c r="AH396" s="231">
        <v>92.171481281742686</v>
      </c>
      <c r="AI396" s="231">
        <v>92.36821166619211</v>
      </c>
      <c r="AJ396" s="231">
        <v>92.578737318428892</v>
      </c>
      <c r="AK396" s="231">
        <v>92.801666887197726</v>
      </c>
      <c r="AL396" s="231">
        <v>93.035747821922172</v>
      </c>
      <c r="AM396" s="231">
        <v>93.279853736687528</v>
      </c>
      <c r="AN396" s="231">
        <v>93.532972663461123</v>
      </c>
      <c r="AO396" s="231">
        <v>93.794196203824782</v>
      </c>
      <c r="AP396" s="231">
        <v>94.062709561975083</v>
      </c>
      <c r="AQ396" s="231">
        <v>94.337782424798021</v>
      </c>
      <c r="AR396" s="231">
        <v>94.618760644523007</v>
      </c>
      <c r="AS396" s="231">
        <v>94.905058673752677</v>
      </c>
    </row>
    <row r="397" spans="1:45">
      <c r="A397" s="231" t="s">
        <v>568</v>
      </c>
      <c r="B397" s="231" t="s">
        <v>534</v>
      </c>
      <c r="C397" s="231">
        <v>83.915784141982897</v>
      </c>
      <c r="D397" s="231">
        <v>83.715725713514146</v>
      </c>
      <c r="E397" s="231">
        <v>66.562853802386186</v>
      </c>
      <c r="F397" s="231">
        <v>99.713817852195717</v>
      </c>
      <c r="G397" s="231">
        <v>106.57916644421665</v>
      </c>
      <c r="H397" s="231">
        <v>113.63318861309828</v>
      </c>
      <c r="I397" s="231">
        <v>120.56306291460426</v>
      </c>
      <c r="J397" s="231">
        <v>126.87559914034718</v>
      </c>
      <c r="K397" s="231">
        <v>132.88928867352203</v>
      </c>
      <c r="L397" s="231">
        <v>138.61961690535873</v>
      </c>
      <c r="M397" s="231">
        <v>144.094318290742</v>
      </c>
      <c r="N397" s="231">
        <v>149.34678602587232</v>
      </c>
      <c r="O397" s="231">
        <v>154.41199976913734</v>
      </c>
      <c r="P397" s="231">
        <v>159.32414127814994</v>
      </c>
      <c r="Q397" s="231">
        <v>164.11529607741431</v>
      </c>
      <c r="R397" s="231">
        <v>168.8148338637923</v>
      </c>
      <c r="S397" s="231">
        <v>173.4492014545628</v>
      </c>
      <c r="T397" s="231">
        <v>178.04195769532217</v>
      </c>
      <c r="U397" s="231">
        <v>182.61394253578203</v>
      </c>
      <c r="V397" s="231">
        <v>187.18351310510806</v>
      </c>
      <c r="W397" s="231">
        <v>191.76680569830785</v>
      </c>
      <c r="X397" s="231">
        <v>196.37799923732777</v>
      </c>
      <c r="Y397" s="231">
        <v>201.02956633679651</v>
      </c>
      <c r="Z397" s="231">
        <v>205.73250474602582</v>
      </c>
      <c r="AA397" s="231">
        <v>210.49654605146878</v>
      </c>
      <c r="AB397" s="231">
        <v>215.33034100898817</v>
      </c>
      <c r="AC397" s="231">
        <v>220.24162231866003</v>
      </c>
      <c r="AD397" s="231">
        <v>225.23734643564316</v>
      </c>
      <c r="AE397" s="231">
        <v>230.323816376824</v>
      </c>
      <c r="AF397" s="231">
        <v>235.50678759415106</v>
      </c>
      <c r="AG397" s="231">
        <v>240.79155894628738</v>
      </c>
      <c r="AH397" s="231">
        <v>246.18305067626318</v>
      </c>
      <c r="AI397" s="231">
        <v>251.68587113707861</v>
      </c>
      <c r="AJ397" s="231">
        <v>257.30437382534222</v>
      </c>
      <c r="AK397" s="231">
        <v>263.04270610121728</v>
      </c>
      <c r="AL397" s="231">
        <v>268.90485080003594</v>
      </c>
      <c r="AM397" s="231">
        <v>274.89466178181908</v>
      </c>
      <c r="AN397" s="231">
        <v>281.01589432160154</v>
      </c>
      <c r="AO397" s="231">
        <v>287.27223111633816</v>
      </c>
      <c r="AP397" s="231">
        <v>293.66730457263384</v>
      </c>
      <c r="AQ397" s="231">
        <v>300.20471594261392</v>
      </c>
      <c r="AR397" s="231">
        <v>306.88805179137546</v>
      </c>
      <c r="AS397" s="231">
        <v>313.72089820740013</v>
      </c>
    </row>
    <row r="398" spans="1:45">
      <c r="A398" s="231" t="s">
        <v>568</v>
      </c>
      <c r="B398" s="231" t="s">
        <v>535</v>
      </c>
      <c r="C398" s="231">
        <v>5.4559722433167508</v>
      </c>
      <c r="D398" s="231">
        <v>13.904853536317061</v>
      </c>
      <c r="E398" s="231">
        <v>18.046467622264807</v>
      </c>
      <c r="F398" s="231">
        <v>18.012519491900708</v>
      </c>
      <c r="G398" s="231">
        <v>19.303789360375692</v>
      </c>
      <c r="H398" s="231">
        <v>20.631819850971539</v>
      </c>
      <c r="I398" s="231">
        <v>21.93919061540193</v>
      </c>
      <c r="J398" s="231">
        <v>23.135321687047558</v>
      </c>
      <c r="K398" s="231">
        <v>24.277482171538075</v>
      </c>
      <c r="L398" s="231">
        <v>25.368094699877293</v>
      </c>
      <c r="M398" s="231">
        <v>26.411944776399665</v>
      </c>
      <c r="N398" s="231">
        <v>27.414952303337849</v>
      </c>
      <c r="O398" s="231">
        <v>28.383403978945939</v>
      </c>
      <c r="P398" s="231">
        <v>29.323497530643937</v>
      </c>
      <c r="Q398" s="231">
        <v>30.241088387366027</v>
      </c>
      <c r="R398" s="231">
        <v>31.141564065531174</v>
      </c>
      <c r="S398" s="231">
        <v>32.029797027653807</v>
      </c>
      <c r="T398" s="231">
        <v>32.910144210977435</v>
      </c>
      <c r="U398" s="231">
        <v>33.786472967858806</v>
      </c>
      <c r="V398" s="231">
        <v>34.662200682372976</v>
      </c>
      <c r="W398" s="231">
        <v>35.540340190426136</v>
      </c>
      <c r="X398" s="231">
        <v>36.423546257222675</v>
      </c>
      <c r="Y398" s="231">
        <v>37.314160364556898</v>
      </c>
      <c r="Z398" s="231">
        <v>38.214252327269492</v>
      </c>
      <c r="AA398" s="231">
        <v>39.125658050564873</v>
      </c>
      <c r="AB398" s="231">
        <v>40.050013225082466</v>
      </c>
      <c r="AC398" s="231">
        <v>40.988783043688223</v>
      </c>
      <c r="AD398" s="231">
        <v>41.943288184114301</v>
      </c>
      <c r="AE398" s="231">
        <v>42.914727381473305</v>
      </c>
      <c r="AF398" s="231">
        <v>43.904196944639821</v>
      </c>
      <c r="AG398" s="231">
        <v>44.912707570386075</v>
      </c>
      <c r="AH398" s="231">
        <v>45.941198791775342</v>
      </c>
      <c r="AI398" s="231">
        <v>46.990551370813627</v>
      </c>
      <c r="AJ398" s="231">
        <v>48.061597914921798</v>
      </c>
      <c r="AK398" s="231">
        <v>49.155131965571307</v>
      </c>
      <c r="AL398" s="231">
        <v>50.271915777251088</v>
      </c>
      <c r="AM398" s="231">
        <v>51.412686976889731</v>
      </c>
      <c r="AN398" s="231">
        <v>52.578164268350491</v>
      </c>
      <c r="AO398" s="231">
        <v>53.76905232387216</v>
      </c>
      <c r="AP398" s="231">
        <v>54.986045984282839</v>
      </c>
      <c r="AQ398" s="231">
        <v>56.22983387225964</v>
      </c>
      <c r="AR398" s="231">
        <v>57.501101507735335</v>
      </c>
      <c r="AS398" s="231">
        <v>58.800534001421035</v>
      </c>
    </row>
    <row r="399" spans="1:45">
      <c r="A399" s="231" t="s">
        <v>568</v>
      </c>
      <c r="B399" s="231" t="s">
        <v>536</v>
      </c>
      <c r="C399" s="231">
        <v>771.57215928025619</v>
      </c>
      <c r="D399" s="231">
        <v>1802.2073467299381</v>
      </c>
      <c r="E399" s="231">
        <v>1819.8178612010461</v>
      </c>
      <c r="F399" s="231">
        <v>1692.2956891728429</v>
      </c>
      <c r="G399" s="231">
        <v>1909.7800631540285</v>
      </c>
      <c r="H399" s="231">
        <v>2135.7585916412372</v>
      </c>
      <c r="I399" s="231">
        <v>2363.1209115808019</v>
      </c>
      <c r="J399" s="231">
        <v>2580.5545729981</v>
      </c>
      <c r="K399" s="231">
        <v>2792.9434701682949</v>
      </c>
      <c r="L399" s="231">
        <v>2999.8100511938956</v>
      </c>
      <c r="M399" s="231">
        <v>3201.1813924552798</v>
      </c>
      <c r="N399" s="231">
        <v>3397.4022929193679</v>
      </c>
      <c r="O399" s="231">
        <v>3589.002976656539</v>
      </c>
      <c r="P399" s="231">
        <v>3776.6091278118301</v>
      </c>
      <c r="Q399" s="231">
        <v>3960.8827194059809</v>
      </c>
      <c r="R399" s="231">
        <v>4142.4844485738813</v>
      </c>
      <c r="S399" s="231">
        <v>4322.0509784715987</v>
      </c>
      <c r="T399" s="231">
        <v>4500.1821391755993</v>
      </c>
      <c r="U399" s="231">
        <v>4677.4347040829352</v>
      </c>
      <c r="V399" s="231">
        <v>4854.3204121457993</v>
      </c>
      <c r="W399" s="231">
        <v>5031.3066486281296</v>
      </c>
      <c r="X399" s="231">
        <v>5208.8187137978493</v>
      </c>
      <c r="Y399" s="231">
        <v>5387.2429659682675</v>
      </c>
      <c r="Z399" s="231">
        <v>5566.9303705657339</v>
      </c>
      <c r="AA399" s="231">
        <v>5748.200154480729</v>
      </c>
      <c r="AB399" s="231">
        <v>5931.3433787366803</v>
      </c>
      <c r="AC399" s="231">
        <v>6116.6263191091321</v>
      </c>
      <c r="AD399" s="231">
        <v>6304.2935953222686</v>
      </c>
      <c r="AE399" s="231">
        <v>6494.5710228472126</v>
      </c>
      <c r="AF399" s="231">
        <v>6687.6681827088632</v>
      </c>
      <c r="AG399" s="231">
        <v>6883.7807179136962</v>
      </c>
      <c r="AH399" s="231">
        <v>7083.0923728187809</v>
      </c>
      <c r="AI399" s="231">
        <v>7285.7767958057038</v>
      </c>
      <c r="AJ399" s="231">
        <v>7491.9991272741872</v>
      </c>
      <c r="AK399" s="231">
        <v>7701.9173950931417</v>
      </c>
      <c r="AL399" s="231">
        <v>7915.6837388286049</v>
      </c>
      <c r="AM399" s="231">
        <v>8133.4454827175177</v>
      </c>
      <c r="AN399" s="231">
        <v>8355.346075718915</v>
      </c>
      <c r="AO399" s="231">
        <v>8581.5259152436374</v>
      </c>
      <c r="AP399" s="231">
        <v>8812.1230694331553</v>
      </c>
      <c r="AQ399" s="231">
        <v>9047.2739112018789</v>
      </c>
      <c r="AR399" s="231">
        <v>9287.1136757163622</v>
      </c>
      <c r="AS399" s="231">
        <v>9531.7769515673917</v>
      </c>
    </row>
    <row r="400" spans="1:45">
      <c r="A400" s="231" t="s">
        <v>568</v>
      </c>
      <c r="B400" s="231" t="s">
        <v>537</v>
      </c>
      <c r="C400" s="231">
        <v>145.12498253408864</v>
      </c>
      <c r="D400" s="231">
        <v>218.4812253831453</v>
      </c>
      <c r="E400" s="231">
        <v>203.71739998176236</v>
      </c>
      <c r="F400" s="231">
        <v>222.96488983904598</v>
      </c>
      <c r="G400" s="231">
        <v>254.81002103354641</v>
      </c>
      <c r="H400" s="231">
        <v>287.94152783840934</v>
      </c>
      <c r="I400" s="231">
        <v>321.36567235590184</v>
      </c>
      <c r="J400" s="231">
        <v>353.49902181666113</v>
      </c>
      <c r="K400" s="231">
        <v>384.96856596789473</v>
      </c>
      <c r="L400" s="231">
        <v>415.68798820241727</v>
      </c>
      <c r="M400" s="231">
        <v>445.6468361568742</v>
      </c>
      <c r="N400" s="231">
        <v>474.88352428099682</v>
      </c>
      <c r="O400" s="231">
        <v>503.46590642676199</v>
      </c>
      <c r="P400" s="231">
        <v>531.47785837959964</v>
      </c>
      <c r="Q400" s="231">
        <v>559.01030825157136</v>
      </c>
      <c r="R400" s="231">
        <v>586.15543237288637</v>
      </c>
      <c r="S400" s="231">
        <v>613.00304867349564</v>
      </c>
      <c r="T400" s="231">
        <v>639.63850715004708</v>
      </c>
      <c r="U400" s="231">
        <v>666.14158251920571</v>
      </c>
      <c r="V400" s="231">
        <v>692.58602451800198</v>
      </c>
      <c r="W400" s="231">
        <v>719.03952859246522</v>
      </c>
      <c r="X400" s="231">
        <v>745.56396519403529</v>
      </c>
      <c r="Y400" s="231">
        <v>772.21575855443086</v>
      </c>
      <c r="Z400" s="231">
        <v>799.04634231260377</v>
      </c>
      <c r="AA400" s="231">
        <v>826.10264453686386</v>
      </c>
      <c r="AB400" s="231">
        <v>853.42757193827742</v>
      </c>
      <c r="AC400" s="231">
        <v>881.06047481050598</v>
      </c>
      <c r="AD400" s="231">
        <v>909.03758214207312</v>
      </c>
      <c r="AE400" s="231">
        <v>937.39240160718646</v>
      </c>
      <c r="AF400" s="231">
        <v>966.15608257361316</v>
      </c>
      <c r="AG400" s="231">
        <v>995.35774244515062</v>
      </c>
      <c r="AH400" s="231">
        <v>1025.0247579811714</v>
      </c>
      <c r="AI400" s="231">
        <v>1055.1830239858457</v>
      </c>
      <c r="AJ400" s="231">
        <v>1085.8571821263572</v>
      </c>
      <c r="AK400" s="231">
        <v>1117.0708227569633</v>
      </c>
      <c r="AL400" s="231">
        <v>1148.8466625857175</v>
      </c>
      <c r="AM400" s="231">
        <v>1181.2067008838731</v>
      </c>
      <c r="AN400" s="231">
        <v>1214.172356749159</v>
      </c>
      <c r="AO400" s="231">
        <v>1247.7645897179639</v>
      </c>
      <c r="AP400" s="231">
        <v>1282.0040057998754</v>
      </c>
      <c r="AQ400" s="231">
        <v>1316.9109507888002</v>
      </c>
      <c r="AR400" s="231">
        <v>1352.5055924980818</v>
      </c>
      <c r="AS400" s="231">
        <v>1388.8079933746553</v>
      </c>
    </row>
    <row r="401" spans="1:45">
      <c r="A401" s="231" t="s">
        <v>568</v>
      </c>
      <c r="B401" s="231" t="s">
        <v>538</v>
      </c>
      <c r="C401" s="231">
        <v>71.490003437683384</v>
      </c>
      <c r="D401" s="231">
        <v>104.36308718252413</v>
      </c>
      <c r="E401" s="231">
        <v>115.18934295924819</v>
      </c>
      <c r="F401" s="231">
        <v>126.82028747350678</v>
      </c>
      <c r="G401" s="231">
        <v>142.04358283192502</v>
      </c>
      <c r="H401" s="231">
        <v>157.8470877066959</v>
      </c>
      <c r="I401" s="231">
        <v>173.71713008199063</v>
      </c>
      <c r="J401" s="231">
        <v>188.83728127632045</v>
      </c>
      <c r="K401" s="231">
        <v>203.57909015702626</v>
      </c>
      <c r="L401" s="231">
        <v>217.91465115494296</v>
      </c>
      <c r="M401" s="231">
        <v>231.85071624532165</v>
      </c>
      <c r="N401" s="231">
        <v>245.41548735733443</v>
      </c>
      <c r="O401" s="231">
        <v>258.64937470699937</v>
      </c>
      <c r="P401" s="231">
        <v>271.59878181161935</v>
      </c>
      <c r="Q401" s="231">
        <v>284.31206657639126</v>
      </c>
      <c r="R401" s="231">
        <v>296.83701417196949</v>
      </c>
      <c r="S401" s="231">
        <v>309.21933642491683</v>
      </c>
      <c r="T401" s="231">
        <v>321.50185522514784</v>
      </c>
      <c r="U401" s="231">
        <v>333.72413293765976</v>
      </c>
      <c r="V401" s="231">
        <v>345.92238789961681</v>
      </c>
      <c r="W401" s="231">
        <v>358.12958552511765</v>
      </c>
      <c r="X401" s="231">
        <v>370.37563177035469</v>
      </c>
      <c r="Y401" s="231">
        <v>382.68762057419929</v>
      </c>
      <c r="Z401" s="231">
        <v>395.09010385797171</v>
      </c>
      <c r="AA401" s="231">
        <v>407.60536418565545</v>
      </c>
      <c r="AB401" s="231">
        <v>420.25367794982714</v>
      </c>
      <c r="AC401" s="231">
        <v>433.05356213434578</v>
      </c>
      <c r="AD401" s="231">
        <v>446.02200112426834</v>
      </c>
      <c r="AE401" s="231">
        <v>459.17465224721906</v>
      </c>
      <c r="AF401" s="231">
        <v>472.52603012488441</v>
      </c>
      <c r="AG401" s="231">
        <v>486.08967075555273</v>
      </c>
      <c r="AH401" s="231">
        <v>499.87827672163269</v>
      </c>
      <c r="AI401" s="231">
        <v>513.90384514615585</v>
      </c>
      <c r="AJ401" s="231">
        <v>528.17778009553763</v>
      </c>
      <c r="AK401" s="231">
        <v>542.71099110092177</v>
      </c>
      <c r="AL401" s="231">
        <v>557.5139793867088</v>
      </c>
      <c r="AM401" s="231">
        <v>572.5969132790068</v>
      </c>
      <c r="AN401" s="231">
        <v>587.96969413590364</v>
      </c>
      <c r="AO401" s="231">
        <v>603.64201400696095</v>
      </c>
      <c r="AP401" s="231">
        <v>619.62340609812054</v>
      </c>
      <c r="AQ401" s="231">
        <v>635.92328899408244</v>
      </c>
      <c r="AR401" s="231">
        <v>652.55100547595612</v>
      </c>
      <c r="AS401" s="231">
        <v>669.51585666809046</v>
      </c>
    </row>
    <row r="402" spans="1:45">
      <c r="A402" s="231" t="s">
        <v>570</v>
      </c>
      <c r="B402" s="231" t="s">
        <v>514</v>
      </c>
      <c r="C402" s="231">
        <v>569.49827960201742</v>
      </c>
      <c r="D402" s="231">
        <v>484.99863993295742</v>
      </c>
      <c r="E402" s="231">
        <v>499.2440019016982</v>
      </c>
      <c r="F402" s="231">
        <v>486.62934576776462</v>
      </c>
      <c r="G402" s="231">
        <v>507.08074416986744</v>
      </c>
      <c r="H402" s="231">
        <v>520.40037571551954</v>
      </c>
      <c r="I402" s="231">
        <v>526.87457145045789</v>
      </c>
      <c r="J402" s="231">
        <v>530.07906905225104</v>
      </c>
      <c r="K402" s="231">
        <v>531.27033672805953</v>
      </c>
      <c r="L402" s="231">
        <v>531.23151188537679</v>
      </c>
      <c r="M402" s="231">
        <v>530.45267864777747</v>
      </c>
      <c r="N402" s="231">
        <v>529.24288136727648</v>
      </c>
      <c r="O402" s="231">
        <v>527.79870829037793</v>
      </c>
      <c r="P402" s="231">
        <v>526.2462411209217</v>
      </c>
      <c r="Q402" s="231">
        <v>524.66686502173889</v>
      </c>
      <c r="R402" s="231">
        <v>523.11329761351351</v>
      </c>
      <c r="S402" s="231">
        <v>521.61965336341279</v>
      </c>
      <c r="T402" s="231">
        <v>520.2078365370204</v>
      </c>
      <c r="U402" s="231">
        <v>518.89164974035225</v>
      </c>
      <c r="V402" s="231">
        <v>517.679464912448</v>
      </c>
      <c r="W402" s="231">
        <v>516.57597939230232</v>
      </c>
      <c r="X402" s="231">
        <v>515.5833832114065</v>
      </c>
      <c r="Y402" s="231">
        <v>514.7021434331059</v>
      </c>
      <c r="Z402" s="231">
        <v>513.93153684093397</v>
      </c>
      <c r="AA402" s="231">
        <v>513.27001561432928</v>
      </c>
      <c r="AB402" s="231">
        <v>512.71546109242752</v>
      </c>
      <c r="AC402" s="231">
        <v>512.26536183482949</v>
      </c>
      <c r="AD402" s="231">
        <v>511.91693998630649</v>
      </c>
      <c r="AE402" s="231">
        <v>511.66724199768919</v>
      </c>
      <c r="AF402" s="231">
        <v>511.51320452440262</v>
      </c>
      <c r="AG402" s="231">
        <v>511.45170285592764</v>
      </c>
      <c r="AH402" s="231">
        <v>511.47958691246305</v>
      </c>
      <c r="AI402" s="231">
        <v>511.59370828577943</v>
      </c>
      <c r="AJ402" s="231">
        <v>511.79094074459749</v>
      </c>
      <c r="AK402" s="231">
        <v>512.06819590411794</v>
      </c>
      <c r="AL402" s="231">
        <v>512.422435264515</v>
      </c>
      <c r="AM402" s="231">
        <v>512.85067948119627</v>
      </c>
      <c r="AN402" s="231">
        <v>513.3500154919476</v>
      </c>
      <c r="AO402" s="231">
        <v>513.91760195940037</v>
      </c>
      <c r="AP402" s="231">
        <v>514.55067336986133</v>
      </c>
      <c r="AQ402" s="231">
        <v>515.24654304594276</v>
      </c>
      <c r="AR402" s="231">
        <v>516.00260527051785</v>
      </c>
      <c r="AS402" s="231">
        <v>516.81633667607809</v>
      </c>
    </row>
    <row r="403" spans="1:45">
      <c r="A403" s="231" t="s">
        <v>570</v>
      </c>
      <c r="B403" s="231" t="s">
        <v>515</v>
      </c>
      <c r="C403" s="231">
        <v>73.16945814099374</v>
      </c>
      <c r="D403" s="231">
        <v>84.93812660776733</v>
      </c>
      <c r="E403" s="231">
        <v>96.983241361455271</v>
      </c>
      <c r="F403" s="231">
        <v>81.633190018912018</v>
      </c>
      <c r="G403" s="231">
        <v>86.91967835362999</v>
      </c>
      <c r="H403" s="231">
        <v>92.500687322515091</v>
      </c>
      <c r="I403" s="231">
        <v>97.943773459763676</v>
      </c>
      <c r="J403" s="231">
        <v>103.40533635370615</v>
      </c>
      <c r="K403" s="231">
        <v>108.87232516539262</v>
      </c>
      <c r="L403" s="231">
        <v>114.3355097307789</v>
      </c>
      <c r="M403" s="231">
        <v>119.7885040229727</v>
      </c>
      <c r="N403" s="231">
        <v>125.2271381434913</v>
      </c>
      <c r="O403" s="231">
        <v>130.64903453667807</v>
      </c>
      <c r="P403" s="231">
        <v>136.05330103492673</v>
      </c>
      <c r="Q403" s="231">
        <v>141.44029214221018</v>
      </c>
      <c r="R403" s="231">
        <v>146.81141265891847</v>
      </c>
      <c r="S403" s="231">
        <v>152.16895011663033</v>
      </c>
      <c r="T403" s="231">
        <v>157.51592894266224</v>
      </c>
      <c r="U403" s="231">
        <v>162.8559825214061</v>
      </c>
      <c r="V403" s="231">
        <v>168.19324089107576</v>
      </c>
      <c r="W403" s="231">
        <v>173.53223253777028</v>
      </c>
      <c r="X403" s="231">
        <v>178.87779905953508</v>
      </c>
      <c r="Y403" s="231">
        <v>184.23502159637508</v>
      </c>
      <c r="Z403" s="231">
        <v>189.60915797036296</v>
      </c>
      <c r="AA403" s="231">
        <v>195.00558950675705</v>
      </c>
      <c r="AB403" s="231">
        <v>200.4297765360183</v>
      </c>
      <c r="AC403" s="231">
        <v>205.88722161582501</v>
      </c>
      <c r="AD403" s="231">
        <v>211.38343956294321</v>
      </c>
      <c r="AE403" s="231">
        <v>216.92393344484739</v>
      </c>
      <c r="AF403" s="231">
        <v>222.51417574739165</v>
      </c>
      <c r="AG403" s="231">
        <v>228.15959400449356</v>
      </c>
      <c r="AH403" s="231">
        <v>233.86556024600517</v>
      </c>
      <c r="AI403" s="231">
        <v>239.63738368878637</v>
      </c>
      <c r="AJ403" s="231">
        <v>245.48030616158985</v>
      </c>
      <c r="AK403" s="231">
        <v>251.39949981617059</v>
      </c>
      <c r="AL403" s="231">
        <v>257.40006673395203</v>
      </c>
      <c r="AM403" s="231">
        <v>263.48704008947038</v>
      </c>
      <c r="AN403" s="231">
        <v>269.66538657884712</v>
      </c>
      <c r="AO403" s="231">
        <v>275.94000986336783</v>
      </c>
      <c r="AP403" s="231">
        <v>282.31575481543109</v>
      </c>
      <c r="AQ403" s="231">
        <v>288.79741238690696</v>
      </c>
      <c r="AR403" s="231">
        <v>295.38972494856534</v>
      </c>
      <c r="AS403" s="231">
        <v>302.09739197414825</v>
      </c>
    </row>
    <row r="404" spans="1:45">
      <c r="A404" s="231" t="s">
        <v>570</v>
      </c>
      <c r="B404" s="231" t="s">
        <v>516</v>
      </c>
      <c r="C404" s="231">
        <v>255.64028190697672</v>
      </c>
      <c r="D404" s="231">
        <v>124.73403613275522</v>
      </c>
      <c r="E404" s="231">
        <v>139.70871159436876</v>
      </c>
      <c r="F404" s="231">
        <v>136.17861939703701</v>
      </c>
      <c r="G404" s="231">
        <v>141.90174979054652</v>
      </c>
      <c r="H404" s="231">
        <v>145.62912268850107</v>
      </c>
      <c r="I404" s="231">
        <v>147.44086512565124</v>
      </c>
      <c r="J404" s="231">
        <v>148.3376134682421</v>
      </c>
      <c r="K404" s="231">
        <v>148.67097845914287</v>
      </c>
      <c r="L404" s="231">
        <v>148.6601136941614</v>
      </c>
      <c r="M404" s="231">
        <v>148.44216457958538</v>
      </c>
      <c r="N404" s="231">
        <v>148.10361425408252</v>
      </c>
      <c r="O404" s="231">
        <v>147.69947607891322</v>
      </c>
      <c r="P404" s="231">
        <v>147.26503282629304</v>
      </c>
      <c r="Q404" s="231">
        <v>146.82305936421986</v>
      </c>
      <c r="R404" s="231">
        <v>146.38830822018727</v>
      </c>
      <c r="S404" s="231">
        <v>145.97032600514405</v>
      </c>
      <c r="T404" s="231">
        <v>145.57524242062186</v>
      </c>
      <c r="U404" s="231">
        <v>145.20691999535569</v>
      </c>
      <c r="V404" s="231">
        <v>144.8677015372958</v>
      </c>
      <c r="W404" s="231">
        <v>144.55890155232782</v>
      </c>
      <c r="X404" s="231">
        <v>144.28113290004913</v>
      </c>
      <c r="Y404" s="231">
        <v>144.03452628371903</v>
      </c>
      <c r="Z404" s="231">
        <v>143.81887931805016</v>
      </c>
      <c r="AA404" s="231">
        <v>143.63375886009933</v>
      </c>
      <c r="AB404" s="231">
        <v>143.47857202266388</v>
      </c>
      <c r="AC404" s="231">
        <v>143.35261600290389</v>
      </c>
      <c r="AD404" s="231">
        <v>143.25511344430916</v>
      </c>
      <c r="AE404" s="231">
        <v>143.18523782408229</v>
      </c>
      <c r="AF404" s="231">
        <v>143.14213189422006</v>
      </c>
      <c r="AG404" s="231">
        <v>143.12492123404022</v>
      </c>
      <c r="AH404" s="231">
        <v>143.13272432350701</v>
      </c>
      <c r="AI404" s="231">
        <v>143.16466011035808</v>
      </c>
      <c r="AJ404" s="231">
        <v>143.21985374834091</v>
      </c>
      <c r="AK404" s="231">
        <v>143.29744098218237</v>
      </c>
      <c r="AL404" s="231">
        <v>143.39657151644732</v>
      </c>
      <c r="AM404" s="231">
        <v>143.51641160973313</v>
      </c>
      <c r="AN404" s="231">
        <v>143.65614606913371</v>
      </c>
      <c r="AO404" s="231">
        <v>143.81497977326273</v>
      </c>
      <c r="AP404" s="231">
        <v>143.99213881927196</v>
      </c>
      <c r="AQ404" s="231">
        <v>144.18687136590768</v>
      </c>
      <c r="AR404" s="231">
        <v>144.39844822787938</v>
      </c>
      <c r="AS404" s="231">
        <v>144.62616326465829</v>
      </c>
    </row>
    <row r="405" spans="1:45">
      <c r="A405" s="231" t="s">
        <v>570</v>
      </c>
      <c r="B405" s="231" t="s">
        <v>517</v>
      </c>
      <c r="C405" s="231">
        <v>124.94416014278981</v>
      </c>
      <c r="D405" s="231">
        <v>136.45695050083975</v>
      </c>
      <c r="E405" s="231">
        <v>177.01553514881337</v>
      </c>
      <c r="F405" s="231">
        <v>172.5427921659018</v>
      </c>
      <c r="G405" s="231">
        <v>179.79418671225559</v>
      </c>
      <c r="H405" s="231">
        <v>184.51689083500412</v>
      </c>
      <c r="I405" s="231">
        <v>186.81242812401081</v>
      </c>
      <c r="J405" s="231">
        <v>187.9486377844249</v>
      </c>
      <c r="K405" s="231">
        <v>188.37102219832968</v>
      </c>
      <c r="L405" s="231">
        <v>188.3572561835586</v>
      </c>
      <c r="M405" s="231">
        <v>188.08110748308314</v>
      </c>
      <c r="N405" s="231">
        <v>187.65215307959758</v>
      </c>
      <c r="O405" s="231">
        <v>187.14009671220822</v>
      </c>
      <c r="P405" s="231">
        <v>186.58964281440387</v>
      </c>
      <c r="Q405" s="231">
        <v>186.02964789341704</v>
      </c>
      <c r="R405" s="231">
        <v>185.47880388706096</v>
      </c>
      <c r="S405" s="231">
        <v>184.94920666556928</v>
      </c>
      <c r="T405" s="231">
        <v>184.44862276249987</v>
      </c>
      <c r="U405" s="231">
        <v>183.98194612886874</v>
      </c>
      <c r="V405" s="231">
        <v>183.55214517944646</v>
      </c>
      <c r="W405" s="231">
        <v>183.16088543644804</v>
      </c>
      <c r="X405" s="231">
        <v>182.8089434131515</v>
      </c>
      <c r="Y405" s="231">
        <v>182.49648471488752</v>
      </c>
      <c r="Z405" s="231">
        <v>182.22325291283698</v>
      </c>
      <c r="AA405" s="231">
        <v>181.9886992006368</v>
      </c>
      <c r="AB405" s="231">
        <v>181.79207237069048</v>
      </c>
      <c r="AC405" s="231">
        <v>181.6324819486718</v>
      </c>
      <c r="AD405" s="231">
        <v>181.50894299830102</v>
      </c>
      <c r="AE405" s="231">
        <v>181.42040828799441</v>
      </c>
      <c r="AF405" s="231">
        <v>181.36579165632148</v>
      </c>
      <c r="AG405" s="231">
        <v>181.34398518350221</v>
      </c>
      <c r="AH405" s="231">
        <v>181.35387195464205</v>
      </c>
      <c r="AI405" s="231">
        <v>181.39433564753085</v>
      </c>
      <c r="AJ405" s="231">
        <v>181.46426780317697</v>
      </c>
      <c r="AK405" s="231">
        <v>181.56257338170838</v>
      </c>
      <c r="AL405" s="231">
        <v>181.68817503082707</v>
      </c>
      <c r="AM405" s="231">
        <v>181.84001637273894</v>
      </c>
      <c r="AN405" s="231">
        <v>182.01706453120556</v>
      </c>
      <c r="AO405" s="231">
        <v>182.21831206126441</v>
      </c>
      <c r="AP405" s="231">
        <v>182.44277840253895</v>
      </c>
      <c r="AQ405" s="231">
        <v>182.68951094741919</v>
      </c>
      <c r="AR405" s="231">
        <v>182.95758579414579</v>
      </c>
      <c r="AS405" s="231">
        <v>183.24610823943095</v>
      </c>
    </row>
    <row r="406" spans="1:45">
      <c r="A406" s="231" t="s">
        <v>570</v>
      </c>
      <c r="B406" s="231" t="s">
        <v>518</v>
      </c>
      <c r="C406" s="231">
        <v>2130.7184521940021</v>
      </c>
      <c r="D406" s="231">
        <v>2331.7611390223356</v>
      </c>
      <c r="E406" s="231">
        <v>2424.2581005003913</v>
      </c>
      <c r="F406" s="231">
        <v>2567.5267248053897</v>
      </c>
      <c r="G406" s="231">
        <v>2780.5459065360578</v>
      </c>
      <c r="H406" s="231">
        <v>3005.5855048987787</v>
      </c>
      <c r="I406" s="231">
        <v>3228.0956015723696</v>
      </c>
      <c r="J406" s="231">
        <v>3452.6086426370571</v>
      </c>
      <c r="K406" s="231">
        <v>3678.3482840754523</v>
      </c>
      <c r="L406" s="231">
        <v>3904.7463586678218</v>
      </c>
      <c r="M406" s="231">
        <v>4131.3909976012774</v>
      </c>
      <c r="N406" s="231">
        <v>4357.9910385057929</v>
      </c>
      <c r="O406" s="231">
        <v>4584.3510963874151</v>
      </c>
      <c r="P406" s="231">
        <v>4810.353430779458</v>
      </c>
      <c r="Q406" s="231">
        <v>5035.9441762403339</v>
      </c>
      <c r="R406" s="231">
        <v>5261.122458717994</v>
      </c>
      <c r="S406" s="231">
        <v>5485.9315090184382</v>
      </c>
      <c r="T406" s="231">
        <v>5710.4512345686171</v>
      </c>
      <c r="U406" s="231">
        <v>5934.7919150869084</v>
      </c>
      <c r="V406" s="231">
        <v>6159.0888062683698</v>
      </c>
      <c r="W406" s="231">
        <v>6383.4975042282522</v>
      </c>
      <c r="X406" s="231">
        <v>6608.1899634936099</v>
      </c>
      <c r="Y406" s="231">
        <v>6833.3510851496012</v>
      </c>
      <c r="Z406" s="231">
        <v>7059.1758064500091</v>
      </c>
      <c r="AA406" s="231">
        <v>7285.866632848024</v>
      </c>
      <c r="AB406" s="231">
        <v>7513.6315602780305</v>
      </c>
      <c r="AC406" s="231">
        <v>7742.6823408861437</v>
      </c>
      <c r="AD406" s="231">
        <v>7973.2330499401924</v>
      </c>
      <c r="AE406" s="231">
        <v>8205.4989157050568</v>
      </c>
      <c r="AF406" s="231">
        <v>8439.6953778104889</v>
      </c>
      <c r="AG406" s="231">
        <v>8676.0373431399148</v>
      </c>
      <c r="AH406" s="231">
        <v>8914.7386115504924</v>
      </c>
      <c r="AI406" s="231">
        <v>9156.0114468035499</v>
      </c>
      <c r="AJ406" s="231">
        <v>9400.0662709324952</v>
      </c>
      <c r="AK406" s="231">
        <v>9647.1114628961222</v>
      </c>
      <c r="AL406" s="231">
        <v>9897.3532447637917</v>
      </c>
      <c r="AM406" s="231">
        <v>10150.995640847679</v>
      </c>
      <c r="AN406" s="231">
        <v>10408.240497153261</v>
      </c>
      <c r="AO406" s="231">
        <v>10669.287550265932</v>
      </c>
      <c r="AP406" s="231">
        <v>10934.334536340915</v>
      </c>
      <c r="AQ406" s="231">
        <v>11203.577332237046</v>
      </c>
      <c r="AR406" s="231">
        <v>11477.210122032517</v>
      </c>
      <c r="AS406" s="231">
        <v>11755.425583219425</v>
      </c>
    </row>
    <row r="407" spans="1:45">
      <c r="A407" s="231" t="s">
        <v>570</v>
      </c>
      <c r="B407" s="231" t="s">
        <v>519</v>
      </c>
      <c r="C407" s="231">
        <v>538.780794304251</v>
      </c>
      <c r="D407" s="231">
        <v>571.85327626783487</v>
      </c>
      <c r="E407" s="231">
        <v>585.52016127541765</v>
      </c>
      <c r="F407" s="231">
        <v>570.72552084741096</v>
      </c>
      <c r="G407" s="231">
        <v>594.71119928339317</v>
      </c>
      <c r="H407" s="231">
        <v>590.80158125263426</v>
      </c>
      <c r="I407" s="231">
        <v>607.60981674970617</v>
      </c>
      <c r="J407" s="231">
        <v>623.98434868716834</v>
      </c>
      <c r="K407" s="231">
        <v>639.98039588863287</v>
      </c>
      <c r="L407" s="231">
        <v>655.64452492735199</v>
      </c>
      <c r="M407" s="231">
        <v>671.01633836315409</v>
      </c>
      <c r="N407" s="231">
        <v>686.1304372759613</v>
      </c>
      <c r="O407" s="231">
        <v>701.01810406822005</v>
      </c>
      <c r="P407" s="231">
        <v>715.70855136734622</v>
      </c>
      <c r="Q407" s="231">
        <v>730.22976258354265</v>
      </c>
      <c r="R407" s="231">
        <v>744.60900890070081</v>
      </c>
      <c r="S407" s="231">
        <v>758.87313292851229</v>
      </c>
      <c r="T407" s="231">
        <v>773.04867524614872</v>
      </c>
      <c r="U407" s="231">
        <v>787.16190189873635</v>
      </c>
      <c r="V407" s="231">
        <v>801.23877442342177</v>
      </c>
      <c r="W407" s="231">
        <v>815.30489084592443</v>
      </c>
      <c r="X407" s="231">
        <v>829.38541629442932</v>
      </c>
      <c r="Y407" s="231">
        <v>843.50501487148085</v>
      </c>
      <c r="Z407" s="231">
        <v>857.68778956457004</v>
      </c>
      <c r="AA407" s="231">
        <v>871.95723369550103</v>
      </c>
      <c r="AB407" s="231">
        <v>886.33619525849133</v>
      </c>
      <c r="AC407" s="231">
        <v>900.84685413933164</v>
      </c>
      <c r="AD407" s="231">
        <v>915.51071139600435</v>
      </c>
      <c r="AE407" s="231">
        <v>930.34858933762757</v>
      </c>
      <c r="AF407" s="231">
        <v>945.38064093993285</v>
      </c>
      <c r="AG407" s="231">
        <v>960.62636709325659</v>
      </c>
      <c r="AH407" s="231">
        <v>976.10464023428619</v>
      </c>
      <c r="AI407" s="231">
        <v>991.83373302387793</v>
      </c>
      <c r="AJ407" s="231">
        <v>1007.8313508730801</v>
      </c>
      <c r="AK407" s="231">
        <v>1024.1146672699949</v>
      </c>
      <c r="AL407" s="231">
        <v>1040.7003610097022</v>
      </c>
      <c r="AM407" s="231">
        <v>1057.6046545711779</v>
      </c>
      <c r="AN407" s="231">
        <v>1074.8433530154664</v>
      </c>
      <c r="AO407" s="231">
        <v>1092.4318828956318</v>
      </c>
      <c r="AP407" s="231">
        <v>1110.3853307717886</v>
      </c>
      <c r="AQ407" s="231">
        <v>1128.7184810129609</v>
      </c>
      <c r="AR407" s="231">
        <v>1147.445852643609</v>
      </c>
      <c r="AS407" s="231">
        <v>1166.5817350565226</v>
      </c>
    </row>
    <row r="408" spans="1:45">
      <c r="A408" s="231" t="s">
        <v>570</v>
      </c>
      <c r="B408" s="231" t="s">
        <v>520</v>
      </c>
      <c r="C408" s="231">
        <v>773.57307430269555</v>
      </c>
      <c r="D408" s="231">
        <v>636.45133265542938</v>
      </c>
      <c r="E408" s="231">
        <v>707.96106305563796</v>
      </c>
      <c r="F408" s="231">
        <v>721.65842507334435</v>
      </c>
      <c r="G408" s="231">
        <v>763.76975045774088</v>
      </c>
      <c r="H408" s="231">
        <v>808.21208107480822</v>
      </c>
      <c r="I408" s="231">
        <v>851.25631550053004</v>
      </c>
      <c r="J408" s="231">
        <v>894.32329743323066</v>
      </c>
      <c r="K408" s="231">
        <v>937.33383196671571</v>
      </c>
      <c r="L408" s="231">
        <v>980.23379744325666</v>
      </c>
      <c r="M408" s="231">
        <v>1022.9876053798178</v>
      </c>
      <c r="N408" s="231">
        <v>1065.5742149837888</v>
      </c>
      <c r="O408" s="231">
        <v>1107.9845338269749</v>
      </c>
      <c r="P408" s="231">
        <v>1150.2195426582348</v>
      </c>
      <c r="Q408" s="231">
        <v>1192.2888042275167</v>
      </c>
      <c r="R408" s="231">
        <v>1234.2091927407391</v>
      </c>
      <c r="S408" s="231">
        <v>1276.0037701240401</v>
      </c>
      <c r="T408" s="231">
        <v>1317.700777766365</v>
      </c>
      <c r="U408" s="231">
        <v>1359.3327309995052</v>
      </c>
      <c r="V408" s="231">
        <v>1400.9356106397354</v>
      </c>
      <c r="W408" s="231">
        <v>1442.5481477711094</v>
      </c>
      <c r="X408" s="231">
        <v>1484.2111977048094</v>
      </c>
      <c r="Y408" s="231">
        <v>1525.9671981672495</v>
      </c>
      <c r="Z408" s="231">
        <v>1567.859705890924</v>
      </c>
      <c r="AA408" s="231">
        <v>1609.933005149051</v>
      </c>
      <c r="AB408" s="231">
        <v>1652.231781440292</v>
      </c>
      <c r="AC408" s="231">
        <v>1694.8008534692922</v>
      </c>
      <c r="AD408" s="231">
        <v>1737.6849567254494</v>
      </c>
      <c r="AE408" s="231">
        <v>1780.9285722799661</v>
      </c>
      <c r="AF408" s="231">
        <v>1824.5757948445441</v>
      </c>
      <c r="AG408" s="231">
        <v>1868.6702346209695</v>
      </c>
      <c r="AH408" s="231">
        <v>1913.2549479862409</v>
      </c>
      <c r="AI408" s="231">
        <v>1958.3723925757224</v>
      </c>
      <c r="AJ408" s="231">
        <v>2004.0644028309412</v>
      </c>
      <c r="AK408" s="231">
        <v>2050.372182556172</v>
      </c>
      <c r="AL408" s="231">
        <v>2097.3363114720023</v>
      </c>
      <c r="AM408" s="231">
        <v>2144.9967631602317</v>
      </c>
      <c r="AN408" s="231">
        <v>2193.3929321613887</v>
      </c>
      <c r="AO408" s="231">
        <v>2242.56366831489</v>
      </c>
      <c r="AP408" s="231">
        <v>2292.5473167221544</v>
      </c>
      <c r="AQ408" s="231">
        <v>2343.3817619694491</v>
      </c>
      <c r="AR408" s="231">
        <v>2395.1044754701243</v>
      </c>
      <c r="AS408" s="231">
        <v>2447.7525649797053</v>
      </c>
    </row>
    <row r="409" spans="1:45">
      <c r="A409" s="231" t="s">
        <v>570</v>
      </c>
      <c r="B409" s="231" t="s">
        <v>521</v>
      </c>
      <c r="C409" s="231">
        <v>461.55118303186759</v>
      </c>
      <c r="D409" s="231">
        <v>394.13792143550876</v>
      </c>
      <c r="E409" s="231">
        <v>437.79646182123389</v>
      </c>
      <c r="F409" s="231">
        <v>419.74847629508372</v>
      </c>
      <c r="G409" s="231">
        <v>437.92397024678166</v>
      </c>
      <c r="H409" s="231">
        <v>457.08263595644843</v>
      </c>
      <c r="I409" s="231">
        <v>475.18368595159251</v>
      </c>
      <c r="J409" s="231">
        <v>493.1058013042117</v>
      </c>
      <c r="K409" s="231">
        <v>510.85236788996497</v>
      </c>
      <c r="L409" s="231">
        <v>528.42946042181939</v>
      </c>
      <c r="M409" s="231">
        <v>545.84489892448778</v>
      </c>
      <c r="N409" s="231">
        <v>563.1080714378495</v>
      </c>
      <c r="O409" s="231">
        <v>580.22998995726743</v>
      </c>
      <c r="P409" s="231">
        <v>597.22334565691699</v>
      </c>
      <c r="Q409" s="231">
        <v>614.10248781603764</v>
      </c>
      <c r="R409" s="231">
        <v>630.88332102266395</v>
      </c>
      <c r="S409" s="231">
        <v>647.58314031726024</v>
      </c>
      <c r="T409" s="231">
        <v>664.22042877866784</v>
      </c>
      <c r="U409" s="231">
        <v>680.81463904206805</v>
      </c>
      <c r="V409" s="231">
        <v>697.38597501410834</v>
      </c>
      <c r="W409" s="231">
        <v>713.9551849271063</v>
      </c>
      <c r="X409" s="231">
        <v>730.54337264079095</v>
      </c>
      <c r="Y409" s="231">
        <v>747.17183089164814</v>
      </c>
      <c r="Z409" s="231">
        <v>763.8618978968118</v>
      </c>
      <c r="AA409" s="231">
        <v>780.63483716134215</v>
      </c>
      <c r="AB409" s="231">
        <v>797.51173933669645</v>
      </c>
      <c r="AC409" s="231">
        <v>814.51344438481374</v>
      </c>
      <c r="AD409" s="231">
        <v>831.66048199600073</v>
      </c>
      <c r="AE409" s="231">
        <v>848.97302810096892</v>
      </c>
      <c r="AF409" s="231">
        <v>866.47087534001764</v>
      </c>
      <c r="AG409" s="231">
        <v>884.17341545819909</v>
      </c>
      <c r="AH409" s="231">
        <v>902.09963174964935</v>
      </c>
      <c r="AI409" s="231">
        <v>920.26809985331613</v>
      </c>
      <c r="AJ409" s="231">
        <v>938.69699538998896</v>
      </c>
      <c r="AK409" s="231">
        <v>957.40410711607979</v>
      </c>
      <c r="AL409" s="231">
        <v>976.40685444608255</v>
      </c>
      <c r="AM409" s="231">
        <v>995.72230835931998</v>
      </c>
      <c r="AN409" s="231">
        <v>1015.3672148554786</v>
      </c>
      <c r="AO409" s="231">
        <v>1035.3580202561859</v>
      </c>
      <c r="AP409" s="231">
        <v>1055.7108977679534</v>
      </c>
      <c r="AQ409" s="231">
        <v>1076.441774824131</v>
      </c>
      <c r="AR409" s="231">
        <v>1097.5663608129812</v>
      </c>
      <c r="AS409" s="231">
        <v>1119.100174875379</v>
      </c>
    </row>
    <row r="410" spans="1:45">
      <c r="A410" s="231" t="s">
        <v>570</v>
      </c>
      <c r="B410" s="231" t="s">
        <v>522</v>
      </c>
      <c r="C410" s="231">
        <v>514.27592891042366</v>
      </c>
      <c r="D410" s="231">
        <v>600.89348724894546</v>
      </c>
      <c r="E410" s="231">
        <v>605.56685291810038</v>
      </c>
      <c r="F410" s="231">
        <v>610.34571636502415</v>
      </c>
      <c r="G410" s="231">
        <v>641.48028816917497</v>
      </c>
      <c r="H410" s="231">
        <v>674.32202007723765</v>
      </c>
      <c r="I410" s="231">
        <v>705.80795058045283</v>
      </c>
      <c r="J410" s="231">
        <v>737.17682653268059</v>
      </c>
      <c r="K410" s="231">
        <v>768.39674027708566</v>
      </c>
      <c r="L410" s="231">
        <v>799.44855353156345</v>
      </c>
      <c r="M410" s="231">
        <v>830.32239488061623</v>
      </c>
      <c r="N410" s="231">
        <v>861.01580742276974</v>
      </c>
      <c r="O410" s="231">
        <v>891.53266235734668</v>
      </c>
      <c r="P410" s="231">
        <v>921.88238577647826</v>
      </c>
      <c r="Q410" s="231">
        <v>952.07929770628891</v>
      </c>
      <c r="R410" s="231">
        <v>982.14198876871819</v>
      </c>
      <c r="S410" s="231">
        <v>1012.0927164286876</v>
      </c>
      <c r="T410" s="231">
        <v>1041.9568246312397</v>
      </c>
      <c r="U410" s="231">
        <v>1071.7621965508702</v>
      </c>
      <c r="V410" s="231">
        <v>1101.5387495299767</v>
      </c>
      <c r="W410" s="231">
        <v>1131.3179784540471</v>
      </c>
      <c r="X410" s="231">
        <v>1161.1325507020667</v>
      </c>
      <c r="Y410" s="231">
        <v>1191.0159531530765</v>
      </c>
      <c r="Z410" s="231">
        <v>1221.0021897228669</v>
      </c>
      <c r="AA410" s="231">
        <v>1251.1255265254083</v>
      </c>
      <c r="AB410" s="231">
        <v>1281.4202808986231</v>
      </c>
      <c r="AC410" s="231">
        <v>1311.9206500869263</v>
      </c>
      <c r="AD410" s="231">
        <v>1342.6605752239823</v>
      </c>
      <c r="AE410" s="231">
        <v>1373.6736363197037</v>
      </c>
      <c r="AF410" s="231">
        <v>1404.9929741554852</v>
      </c>
      <c r="AG410" s="231">
        <v>1436.6512352769637</v>
      </c>
      <c r="AH410" s="231">
        <v>1468.6805366062997</v>
      </c>
      <c r="AI410" s="231">
        <v>1501.1124465475041</v>
      </c>
      <c r="AJ410" s="231">
        <v>1533.9779798097934</v>
      </c>
      <c r="AK410" s="231">
        <v>1567.3076035121458</v>
      </c>
      <c r="AL410" s="231">
        <v>1601.131252450371</v>
      </c>
      <c r="AM410" s="231">
        <v>1635.4783516992743</v>
      </c>
      <c r="AN410" s="231">
        <v>1670.3778449877589</v>
      </c>
      <c r="AO410" s="231">
        <v>1705.8582275209867</v>
      </c>
      <c r="AP410" s="231">
        <v>1741.9475821330116</v>
      </c>
      <c r="AQ410" s="231">
        <v>1778.6736178374908</v>
      </c>
      <c r="AR410" s="231">
        <v>1816.0637100034749</v>
      </c>
      <c r="AS410" s="231">
        <v>1854.1449415221582</v>
      </c>
    </row>
    <row r="411" spans="1:45">
      <c r="A411" s="231" t="s">
        <v>570</v>
      </c>
      <c r="B411" s="231" t="s">
        <v>523</v>
      </c>
      <c r="C411" s="231">
        <v>330.70013854136721</v>
      </c>
      <c r="D411" s="231">
        <v>340.38689592758078</v>
      </c>
      <c r="E411" s="231">
        <v>356.68781282805332</v>
      </c>
      <c r="F411" s="231">
        <v>366.37689231112296</v>
      </c>
      <c r="G411" s="231">
        <v>400.96087722249786</v>
      </c>
      <c r="H411" s="231">
        <v>437.50706971653659</v>
      </c>
      <c r="I411" s="231">
        <v>473.85427994253382</v>
      </c>
      <c r="J411" s="231">
        <v>510.61464402956534</v>
      </c>
      <c r="K411" s="231">
        <v>547.64461239222123</v>
      </c>
      <c r="L411" s="231">
        <v>584.83822381181483</v>
      </c>
      <c r="M411" s="231">
        <v>622.11780705000444</v>
      </c>
      <c r="N411" s="231">
        <v>659.42748335086128</v>
      </c>
      <c r="O411" s="231">
        <v>696.72857021507252</v>
      </c>
      <c r="P411" s="231">
        <v>733.99623455255426</v>
      </c>
      <c r="Q411" s="231">
        <v>771.21696703926591</v>
      </c>
      <c r="R411" s="231">
        <v>808.38660746964104</v>
      </c>
      <c r="S411" s="231">
        <v>845.50875279889124</v>
      </c>
      <c r="T411" s="231">
        <v>882.59344267594929</v>
      </c>
      <c r="U411" s="231">
        <v>919.65605560012193</v>
      </c>
      <c r="V411" s="231">
        <v>956.71637192838841</v>
      </c>
      <c r="W411" s="231">
        <v>993.79777386455532</v>
      </c>
      <c r="X411" s="231">
        <v>1030.9265609870965</v>
      </c>
      <c r="Y411" s="231">
        <v>1068.1313650565025</v>
      </c>
      <c r="Z411" s="231">
        <v>1105.4426511230142</v>
      </c>
      <c r="AA411" s="231">
        <v>1142.8922941192211</v>
      </c>
      <c r="AB411" s="231">
        <v>1180.513221639178</v>
      </c>
      <c r="AC411" s="231">
        <v>1218.339114739397</v>
      </c>
      <c r="AD411" s="231">
        <v>1256.404159508792</v>
      </c>
      <c r="AE411" s="231">
        <v>1294.7428429266406</v>
      </c>
      <c r="AF411" s="231">
        <v>1333.3897872092766</v>
      </c>
      <c r="AG411" s="231">
        <v>1372.3796174637562</v>
      </c>
      <c r="AH411" s="231">
        <v>1411.746858030697</v>
      </c>
      <c r="AI411" s="231">
        <v>1451.5258534177751</v>
      </c>
      <c r="AJ411" s="231">
        <v>1491.7507102017339</v>
      </c>
      <c r="AK411" s="231">
        <v>1532.4552567114417</v>
      </c>
      <c r="AL411" s="231">
        <v>1573.6730177014069</v>
      </c>
      <c r="AM411" s="231">
        <v>1615.4372015825643</v>
      </c>
      <c r="AN411" s="231">
        <v>1657.7806980989828</v>
      </c>
      <c r="AO411" s="231">
        <v>1700.7360846271886</v>
      </c>
      <c r="AP411" s="231">
        <v>1744.3356395295807</v>
      </c>
      <c r="AQ411" s="231">
        <v>1788.6113612200595</v>
      </c>
      <c r="AR411" s="231">
        <v>1833.594991798333</v>
      </c>
      <c r="AS411" s="231">
        <v>1879.3180442834641</v>
      </c>
    </row>
    <row r="412" spans="1:45">
      <c r="A412" s="231" t="s">
        <v>570</v>
      </c>
      <c r="B412" s="231" t="s">
        <v>524</v>
      </c>
      <c r="C412" s="231">
        <v>1652.6690797176007</v>
      </c>
      <c r="D412" s="231">
        <v>1743.6491778821787</v>
      </c>
      <c r="E412" s="231">
        <v>1754.5514154856596</v>
      </c>
      <c r="F412" s="231">
        <v>1856.3417396855402</v>
      </c>
      <c r="G412" s="231">
        <v>1988.8519840571773</v>
      </c>
      <c r="H412" s="231">
        <v>2128.784795608989</v>
      </c>
      <c r="I412" s="231">
        <v>2266.056875005097</v>
      </c>
      <c r="J412" s="231">
        <v>2404.1230665730031</v>
      </c>
      <c r="K412" s="231">
        <v>2542.5903668168021</v>
      </c>
      <c r="L412" s="231">
        <v>2681.175801691802</v>
      </c>
      <c r="M412" s="231">
        <v>2819.6786536865043</v>
      </c>
      <c r="N412" s="231">
        <v>2957.9620148580029</v>
      </c>
      <c r="O412" s="231">
        <v>3095.940098982478</v>
      </c>
      <c r="P412" s="231">
        <v>3233.5690314661065</v>
      </c>
      <c r="Q412" s="231">
        <v>3370.8397741201225</v>
      </c>
      <c r="R412" s="231">
        <v>3507.7724215335056</v>
      </c>
      <c r="S412" s="231">
        <v>3644.4114395211959</v>
      </c>
      <c r="T412" s="231">
        <v>3780.821601500536</v>
      </c>
      <c r="U412" s="231">
        <v>3917.0844793942711</v>
      </c>
      <c r="V412" s="231">
        <v>4053.2953995611924</v>
      </c>
      <c r="W412" s="231">
        <v>4189.5608027708977</v>
      </c>
      <c r="X412" s="231">
        <v>4325.9959622696169</v>
      </c>
      <c r="Y412" s="231">
        <v>4462.7230220300698</v>
      </c>
      <c r="Z412" s="231">
        <v>4599.8693218432745</v>
      </c>
      <c r="AA412" s="231">
        <v>4737.5659788346902</v>
      </c>
      <c r="AB412" s="231">
        <v>4875.9466972141099</v>
      </c>
      <c r="AC412" s="231">
        <v>5015.1467800475793</v>
      </c>
      <c r="AD412" s="231">
        <v>5155.3023187664367</v>
      </c>
      <c r="AE412" s="231">
        <v>5296.5495380635393</v>
      </c>
      <c r="AF412" s="231">
        <v>5439.0242757718324</v>
      </c>
      <c r="AG412" s="231">
        <v>5582.8615792480286</v>
      </c>
      <c r="AH412" s="231">
        <v>5728.1954016651553</v>
      </c>
      <c r="AI412" s="231">
        <v>5875.158383418373</v>
      </c>
      <c r="AJ412" s="231">
        <v>6023.8817055490508</v>
      </c>
      <c r="AK412" s="231">
        <v>6174.4950036732189</v>
      </c>
      <c r="AL412" s="231">
        <v>6327.1263323564544</v>
      </c>
      <c r="AM412" s="231">
        <v>6481.9021711977284</v>
      </c>
      <c r="AN412" s="231">
        <v>6638.9474650805096</v>
      </c>
      <c r="AO412" s="231">
        <v>6798.3856921111092</v>
      </c>
      <c r="AP412" s="231">
        <v>6960.3389537142466</v>
      </c>
      <c r="AQ412" s="231">
        <v>7124.9280821870079</v>
      </c>
      <c r="AR412" s="231">
        <v>7292.2727617450437</v>
      </c>
      <c r="AS412" s="231">
        <v>7462.4916597285019</v>
      </c>
    </row>
    <row r="413" spans="1:45">
      <c r="A413" s="231" t="s">
        <v>570</v>
      </c>
      <c r="B413" s="231" t="s">
        <v>525</v>
      </c>
      <c r="C413" s="231">
        <v>1651.1448451091544</v>
      </c>
      <c r="D413" s="231">
        <v>1685.0442475402465</v>
      </c>
      <c r="E413" s="231">
        <v>1574.5042399252889</v>
      </c>
      <c r="F413" s="231">
        <v>1750.0902296724635</v>
      </c>
      <c r="G413" s="231">
        <v>1836.358664061527</v>
      </c>
      <c r="H413" s="231">
        <v>1927.3448741721809</v>
      </c>
      <c r="I413" s="231">
        <v>2014.3272045142164</v>
      </c>
      <c r="J413" s="231">
        <v>2100.8824688328673</v>
      </c>
      <c r="K413" s="231">
        <v>2186.9427023350349</v>
      </c>
      <c r="L413" s="231">
        <v>2272.4708955889819</v>
      </c>
      <c r="M413" s="231">
        <v>2357.4523124463826</v>
      </c>
      <c r="N413" s="231">
        <v>2441.8901971991713</v>
      </c>
      <c r="O413" s="231">
        <v>2525.8034053490305</v>
      </c>
      <c r="P413" s="231">
        <v>2609.2247317223864</v>
      </c>
      <c r="Q413" s="231">
        <v>2692.19941787893</v>
      </c>
      <c r="R413" s="231">
        <v>2774.7836674566115</v>
      </c>
      <c r="S413" s="231">
        <v>2857.0431475221399</v>
      </c>
      <c r="T413" s="231">
        <v>2939.0515071644363</v>
      </c>
      <c r="U413" s="231">
        <v>3020.8889549581959</v>
      </c>
      <c r="V413" s="231">
        <v>3102.6409306330684</v>
      </c>
      <c r="W413" s="231">
        <v>3184.3968952217997</v>
      </c>
      <c r="X413" s="231">
        <v>3266.2492530975251</v>
      </c>
      <c r="Y413" s="231">
        <v>3348.2924104091926</v>
      </c>
      <c r="Z413" s="231">
        <v>3430.6219678209945</v>
      </c>
      <c r="AA413" s="231">
        <v>3513.3340409402626</v>
      </c>
      <c r="AB413" s="231">
        <v>3596.5246989831917</v>
      </c>
      <c r="AC413" s="231">
        <v>3680.2895106802162</v>
      </c>
      <c r="AD413" s="231">
        <v>3764.7231858061818</v>
      </c>
      <c r="AE413" s="231">
        <v>3849.9193007552449</v>
      </c>
      <c r="AF413" s="231">
        <v>3935.9700970471913</v>
      </c>
      <c r="AG413" s="231">
        <v>4022.9663423863285</v>
      </c>
      <c r="AH413" s="231">
        <v>4110.9972447782429</v>
      </c>
      <c r="AI413" s="231">
        <v>4200.1504111602262</v>
      </c>
      <c r="AJ413" s="231">
        <v>4290.5118429577478</v>
      </c>
      <c r="AK413" s="231">
        <v>4382.1659619068032</v>
      </c>
      <c r="AL413" s="231">
        <v>4475.1956603530571</v>
      </c>
      <c r="AM413" s="231">
        <v>4569.6823710418994</v>
      </c>
      <c r="AN413" s="231">
        <v>4665.7061521414907</v>
      </c>
      <c r="AO413" s="231">
        <v>4763.3457838904706</v>
      </c>
      <c r="AP413" s="231">
        <v>4862.6788738406703</v>
      </c>
      <c r="AQ413" s="231">
        <v>4963.7819681666169</v>
      </c>
      <c r="AR413" s="231">
        <v>5066.730666956375</v>
      </c>
      <c r="AS413" s="231">
        <v>5171.5997417746503</v>
      </c>
    </row>
    <row r="414" spans="1:45">
      <c r="A414" s="231" t="s">
        <v>570</v>
      </c>
      <c r="B414" s="231" t="s">
        <v>526</v>
      </c>
      <c r="C414" s="231">
        <v>2010.2025817576712</v>
      </c>
      <c r="D414" s="231">
        <v>2187.1226133694195</v>
      </c>
      <c r="E414" s="231">
        <v>2421.9431879792055</v>
      </c>
      <c r="F414" s="231">
        <v>2346.3229576611589</v>
      </c>
      <c r="G414" s="231">
        <v>2589.2232025972994</v>
      </c>
      <c r="H414" s="231">
        <v>2845.9529919362817</v>
      </c>
      <c r="I414" s="231">
        <v>3102.2371016865968</v>
      </c>
      <c r="J414" s="231">
        <v>3361.8185726869315</v>
      </c>
      <c r="K414" s="231">
        <v>3623.6104549670008</v>
      </c>
      <c r="L414" s="231">
        <v>3886.8068446746715</v>
      </c>
      <c r="M414" s="231">
        <v>4150.8136385955431</v>
      </c>
      <c r="N414" s="231">
        <v>4415.1996655827752</v>
      </c>
      <c r="O414" s="231">
        <v>4679.6619365808938</v>
      </c>
      <c r="P414" s="231">
        <v>4944.0003261614147</v>
      </c>
      <c r="Q414" s="231">
        <v>5208.0985290299659</v>
      </c>
      <c r="R414" s="231">
        <v>5471.9092572871923</v>
      </c>
      <c r="S414" s="231">
        <v>5735.4423883645504</v>
      </c>
      <c r="T414" s="231">
        <v>5998.7552450799467</v>
      </c>
      <c r="U414" s="231">
        <v>6261.9444816108535</v>
      </c>
      <c r="V414" s="231">
        <v>6525.1392287248336</v>
      </c>
      <c r="W414" s="231">
        <v>6788.4952616772462</v>
      </c>
      <c r="X414" s="231">
        <v>7052.1900220146026</v>
      </c>
      <c r="Y414" s="231">
        <v>7316.4183668588312</v>
      </c>
      <c r="Z414" s="231">
        <v>7581.3889462920215</v>
      </c>
      <c r="AA414" s="231">
        <v>7847.3211273593752</v>
      </c>
      <c r="AB414" s="231">
        <v>8114.4423956458313</v>
      </c>
      <c r="AC414" s="231">
        <v>8382.9861745466897</v>
      </c>
      <c r="AD414" s="231">
        <v>8653.1900095291203</v>
      </c>
      <c r="AE414" s="231">
        <v>8925.2940706227946</v>
      </c>
      <c r="AF414" s="231">
        <v>9199.5399314992173</v>
      </c>
      <c r="AG414" s="231">
        <v>9476.1695880528023</v>
      </c>
      <c r="AH414" s="231">
        <v>9755.4246835021604</v>
      </c>
      <c r="AI414" s="231">
        <v>10037.545910771691</v>
      </c>
      <c r="AJ414" s="231">
        <v>10322.772566316222</v>
      </c>
      <c r="AK414" s="231">
        <v>10611.3422326568</v>
      </c>
      <c r="AL414" s="231">
        <v>10903.490569704567</v>
      </c>
      <c r="AM414" s="231">
        <v>11199.45119749301</v>
      </c>
      <c r="AN414" s="231">
        <v>11499.455655214224</v>
      </c>
      <c r="AO414" s="231">
        <v>11803.733423498075</v>
      </c>
      <c r="AP414" s="231">
        <v>12112.511998678718</v>
      </c>
      <c r="AQ414" s="231">
        <v>12426.017009401263</v>
      </c>
      <c r="AR414" s="231">
        <v>12744.47236732795</v>
      </c>
      <c r="AS414" s="231">
        <v>13068.100444945034</v>
      </c>
    </row>
    <row r="415" spans="1:45">
      <c r="A415" s="231" t="s">
        <v>570</v>
      </c>
      <c r="B415" s="231" t="s">
        <v>527</v>
      </c>
      <c r="C415" s="231">
        <v>554.83994935255646</v>
      </c>
      <c r="D415" s="231">
        <v>599.83548696235289</v>
      </c>
      <c r="E415" s="231">
        <v>649.64282372333491</v>
      </c>
      <c r="F415" s="231">
        <v>684.44393929370278</v>
      </c>
      <c r="G415" s="231">
        <v>746.65207446259933</v>
      </c>
      <c r="H415" s="231">
        <v>812.384364031941</v>
      </c>
      <c r="I415" s="231">
        <v>877.65209727628508</v>
      </c>
      <c r="J415" s="231">
        <v>943.61867744359961</v>
      </c>
      <c r="K415" s="231">
        <v>1010.0347139749387</v>
      </c>
      <c r="L415" s="231">
        <v>1076.7165191239335</v>
      </c>
      <c r="M415" s="231">
        <v>1143.5298236382846</v>
      </c>
      <c r="N415" s="231">
        <v>1210.3784515869759</v>
      </c>
      <c r="O415" s="231">
        <v>1277.1963294064828</v>
      </c>
      <c r="P415" s="231">
        <v>1343.9416687257728</v>
      </c>
      <c r="Q415" s="231">
        <v>1410.5925695098654</v>
      </c>
      <c r="R415" s="231">
        <v>1477.1435727659257</v>
      </c>
      <c r="S415" s="231">
        <v>1543.6028721672003</v>
      </c>
      <c r="T415" s="231">
        <v>1609.9900042952891</v>
      </c>
      <c r="U415" s="231">
        <v>1676.3339035595145</v>
      </c>
      <c r="V415" s="231">
        <v>1742.6712474505198</v>
      </c>
      <c r="W415" s="231">
        <v>1809.0450414046932</v>
      </c>
      <c r="X415" s="231">
        <v>1875.5034067417187</v>
      </c>
      <c r="Y415" s="231">
        <v>1942.0985437999213</v>
      </c>
      <c r="Z415" s="231">
        <v>2008.8858478426073</v>
      </c>
      <c r="AA415" s="231">
        <v>2075.9231589015285</v>
      </c>
      <c r="AB415" s="231">
        <v>2143.2701292482575</v>
      </c>
      <c r="AC415" s="231">
        <v>2210.987694093254</v>
      </c>
      <c r="AD415" s="231">
        <v>2279.1376326630284</v>
      </c>
      <c r="AE415" s="231">
        <v>2347.782208136533</v>
      </c>
      <c r="AF415" s="231">
        <v>2416.9838761124734</v>
      </c>
      <c r="AG415" s="231">
        <v>2486.8050523630313</v>
      </c>
      <c r="AH415" s="231">
        <v>2557.307931629884</v>
      </c>
      <c r="AI415" s="231">
        <v>2628.5543501416591</v>
      </c>
      <c r="AJ415" s="231">
        <v>2700.6056853802856</v>
      </c>
      <c r="AK415" s="231">
        <v>2773.5227874035177</v>
      </c>
      <c r="AL415" s="231">
        <v>2847.3659367385999</v>
      </c>
      <c r="AM415" s="231">
        <v>2922.1948245035419</v>
      </c>
      <c r="AN415" s="231">
        <v>2998.068550989442</v>
      </c>
      <c r="AO415" s="231">
        <v>3075.0456394516409</v>
      </c>
      <c r="AP415" s="231">
        <v>3153.1840623164776</v>
      </c>
      <c r="AQ415" s="231">
        <v>3232.5412774137776</v>
      </c>
      <c r="AR415" s="231">
        <v>3313.1742722016365</v>
      </c>
      <c r="AS415" s="231">
        <v>3395.1396142622075</v>
      </c>
    </row>
    <row r="416" spans="1:45">
      <c r="A416" s="231" t="s">
        <v>570</v>
      </c>
      <c r="B416" s="231" t="s">
        <v>528</v>
      </c>
      <c r="C416" s="231">
        <v>804.86522428820763</v>
      </c>
      <c r="D416" s="231">
        <v>780.68729829295353</v>
      </c>
      <c r="E416" s="231">
        <v>743.7069942647787</v>
      </c>
      <c r="F416" s="231">
        <v>795.02258346837118</v>
      </c>
      <c r="G416" s="231">
        <v>834.83688614270545</v>
      </c>
      <c r="H416" s="231">
        <v>876.8312006699191</v>
      </c>
      <c r="I416" s="231">
        <v>917.03081786900987</v>
      </c>
      <c r="J416" s="231">
        <v>957.05542900084629</v>
      </c>
      <c r="K416" s="231">
        <v>996.86927030381446</v>
      </c>
      <c r="L416" s="231">
        <v>1036.4518163166774</v>
      </c>
      <c r="M416" s="231">
        <v>1075.793553010818</v>
      </c>
      <c r="N416" s="231">
        <v>1114.8938159932748</v>
      </c>
      <c r="O416" s="231">
        <v>1153.7595592131645</v>
      </c>
      <c r="P416" s="231">
        <v>1192.404482169037</v>
      </c>
      <c r="Q416" s="231">
        <v>1230.8482681917617</v>
      </c>
      <c r="R416" s="231">
        <v>1269.115847100489</v>
      </c>
      <c r="S416" s="231">
        <v>1307.2366660798409</v>
      </c>
      <c r="T416" s="231">
        <v>1345.2439787442361</v>
      </c>
      <c r="U416" s="231">
        <v>1383.174168442205</v>
      </c>
      <c r="V416" s="231">
        <v>1421.0661199184487</v>
      </c>
      <c r="W416" s="231">
        <v>1458.9606490386227</v>
      </c>
      <c r="X416" s="231">
        <v>1496.899995752389</v>
      </c>
      <c r="Y416" s="231">
        <v>1534.9273816926504</v>
      </c>
      <c r="Z416" s="231">
        <v>1573.0866309851674</v>
      </c>
      <c r="AA416" s="231">
        <v>1611.4218509072298</v>
      </c>
      <c r="AB416" s="231">
        <v>1649.9771678252255</v>
      </c>
      <c r="AC416" s="231">
        <v>1688.7965131933197</v>
      </c>
      <c r="AD416" s="231">
        <v>1727.9234541544931</v>
      </c>
      <c r="AE416" s="231">
        <v>1767.4010633304033</v>
      </c>
      <c r="AF416" s="231">
        <v>1807.2718226199081</v>
      </c>
      <c r="AG416" s="231">
        <v>1847.5775561777375</v>
      </c>
      <c r="AH416" s="231">
        <v>1888.3593881608888</v>
      </c>
      <c r="AI416" s="231">
        <v>1929.6577212736318</v>
      </c>
      <c r="AJ416" s="231">
        <v>1971.512232587741</v>
      </c>
      <c r="AK416" s="231">
        <v>2013.9618835443709</v>
      </c>
      <c r="AL416" s="231">
        <v>2057.0449414481495</v>
      </c>
      <c r="AM416" s="231">
        <v>2100.7990101359624</v>
      </c>
      <c r="AN416" s="231">
        <v>2145.2610678399924</v>
      </c>
      <c r="AO416" s="231">
        <v>2190.467510565788</v>
      </c>
      <c r="AP416" s="231">
        <v>2236.4541995731606</v>
      </c>
      <c r="AQ416" s="231">
        <v>2283.2565117811955</v>
      </c>
      <c r="AR416" s="231">
        <v>2330.9093921230874</v>
      </c>
      <c r="AS416" s="231">
        <v>2379.4474070512579</v>
      </c>
    </row>
    <row r="417" spans="1:45">
      <c r="A417" s="231" t="s">
        <v>570</v>
      </c>
      <c r="B417" s="231" t="s">
        <v>529</v>
      </c>
      <c r="C417" s="231">
        <v>723.42918878658998</v>
      </c>
      <c r="D417" s="231">
        <v>695.11095483590532</v>
      </c>
      <c r="E417" s="231">
        <v>802.02699358828056</v>
      </c>
      <c r="F417" s="231">
        <v>781.76176316846511</v>
      </c>
      <c r="G417" s="231">
        <v>814.61658668689438</v>
      </c>
      <c r="H417" s="231">
        <v>822.05209966314203</v>
      </c>
      <c r="I417" s="231">
        <v>847.41662375590408</v>
      </c>
      <c r="J417" s="231">
        <v>872.23843477247306</v>
      </c>
      <c r="K417" s="231">
        <v>896.57910658342587</v>
      </c>
      <c r="L417" s="231">
        <v>920.49181387490626</v>
      </c>
      <c r="M417" s="231">
        <v>944.02280851887349</v>
      </c>
      <c r="N417" s="231">
        <v>967.21349251500146</v>
      </c>
      <c r="O417" s="231">
        <v>990.10227613728387</v>
      </c>
      <c r="P417" s="231">
        <v>1012.7259622863119</v>
      </c>
      <c r="Q417" s="231">
        <v>1035.1206556173304</v>
      </c>
      <c r="R417" s="231">
        <v>1057.3222868575897</v>
      </c>
      <c r="S417" s="231">
        <v>1079.3668584064721</v>
      </c>
      <c r="T417" s="231">
        <v>1101.290503913679</v>
      </c>
      <c r="U417" s="231">
        <v>1123.1294335338475</v>
      </c>
      <c r="V417" s="231">
        <v>1144.919816540179</v>
      </c>
      <c r="W417" s="231">
        <v>1166.697636656608</v>
      </c>
      <c r="X417" s="231">
        <v>1188.4985431378193</v>
      </c>
      <c r="Y417" s="231">
        <v>1210.3577117359</v>
      </c>
      <c r="Z417" s="231">
        <v>1232.3097234992968</v>
      </c>
      <c r="AA417" s="231">
        <v>1254.3884651648393</v>
      </c>
      <c r="AB417" s="231">
        <v>1276.6270521694073</v>
      </c>
      <c r="AC417" s="231">
        <v>1299.0577735954282</v>
      </c>
      <c r="AD417" s="231">
        <v>1321.7120573600662</v>
      </c>
      <c r="AE417" s="231">
        <v>1344.6204534317576</v>
      </c>
      <c r="AF417" s="231">
        <v>1367.8126326499548</v>
      </c>
      <c r="AG417" s="231">
        <v>1391.3173987186799</v>
      </c>
      <c r="AH417" s="231">
        <v>1415.1627110650425</v>
      </c>
      <c r="AI417" s="231">
        <v>1439.3757164439967</v>
      </c>
      <c r="AJ417" s="231">
        <v>1463.9827873966419</v>
      </c>
      <c r="AK417" s="231">
        <v>1489.0095659050496</v>
      </c>
      <c r="AL417" s="231">
        <v>1514.4810108185748</v>
      </c>
      <c r="AM417" s="231">
        <v>1540.4214478447004</v>
      </c>
      <c r="AN417" s="231">
        <v>1566.8546210974414</v>
      </c>
      <c r="AO417" s="231">
        <v>1593.8037453747475</v>
      </c>
      <c r="AP417" s="231">
        <v>1621.2915584941502</v>
      </c>
      <c r="AQ417" s="231">
        <v>1649.3403731524218</v>
      </c>
      <c r="AR417" s="231">
        <v>1677.9721278923137</v>
      </c>
      <c r="AS417" s="231">
        <v>1707.2084368593219</v>
      </c>
    </row>
    <row r="418" spans="1:45">
      <c r="A418" s="231" t="s">
        <v>570</v>
      </c>
      <c r="B418" s="231" t="s">
        <v>530</v>
      </c>
      <c r="C418" s="231">
        <v>1085.0365611109305</v>
      </c>
      <c r="D418" s="231">
        <v>1086.455597481603</v>
      </c>
      <c r="E418" s="231">
        <v>1034.4350627429505</v>
      </c>
      <c r="F418" s="231">
        <v>1114.8242823234318</v>
      </c>
      <c r="G418" s="231">
        <v>1200.9444949475117</v>
      </c>
      <c r="H418" s="231">
        <v>1291.9081191478413</v>
      </c>
      <c r="I418" s="231">
        <v>1381.5268906664558</v>
      </c>
      <c r="J418" s="231">
        <v>1471.8215132442815</v>
      </c>
      <c r="K418" s="231">
        <v>1562.5047746449375</v>
      </c>
      <c r="L418" s="231">
        <v>1653.3678553972543</v>
      </c>
      <c r="M418" s="231">
        <v>1744.2606883696637</v>
      </c>
      <c r="N418" s="231">
        <v>1835.0786640683514</v>
      </c>
      <c r="O418" s="231">
        <v>1925.7533878043739</v>
      </c>
      <c r="P418" s="231">
        <v>2016.2459622249644</v>
      </c>
      <c r="Q418" s="231">
        <v>2106.541862166483</v>
      </c>
      <c r="R418" s="231">
        <v>2196.6468506835145</v>
      </c>
      <c r="S418" s="231">
        <v>2286.5836134953897</v>
      </c>
      <c r="T418" s="231">
        <v>2376.3889209943727</v>
      </c>
      <c r="U418" s="231">
        <v>2466.1112017742648</v>
      </c>
      <c r="V418" s="231">
        <v>2555.8084536752294</v>
      </c>
      <c r="W418" s="231">
        <v>2645.5464418849283</v>
      </c>
      <c r="X418" s="231">
        <v>2735.3971468986342</v>
      </c>
      <c r="Y418" s="231">
        <v>2825.4374327639684</v>
      </c>
      <c r="Z418" s="231">
        <v>2915.7479106209748</v>
      </c>
      <c r="AA418" s="231">
        <v>3006.4119755381962</v>
      </c>
      <c r="AB418" s="231">
        <v>3097.5149968161845</v>
      </c>
      <c r="AC418" s="231">
        <v>3189.1436436973504</v>
      </c>
      <c r="AD418" s="231">
        <v>3281.3853299881775</v>
      </c>
      <c r="AE418" s="231">
        <v>3374.3277625666619</v>
      </c>
      <c r="AF418" s="231">
        <v>3468.0585801454281</v>
      </c>
      <c r="AG418" s="231">
        <v>3562.6650700028272</v>
      </c>
      <c r="AH418" s="231">
        <v>3658.2339516748334</v>
      </c>
      <c r="AI418" s="231">
        <v>3754.8512178070328</v>
      </c>
      <c r="AJ418" s="231">
        <v>3852.6020234971679</v>
      </c>
      <c r="AK418" s="231">
        <v>3951.5706165052179</v>
      </c>
      <c r="AL418" s="231">
        <v>4051.8403016639268</v>
      </c>
      <c r="AM418" s="231">
        <v>4153.493433694086</v>
      </c>
      <c r="AN418" s="231">
        <v>4256.6114334108033</v>
      </c>
      <c r="AO418" s="231">
        <v>4361.2748230083598</v>
      </c>
      <c r="AP418" s="231">
        <v>4467.5632767313255</v>
      </c>
      <c r="AQ418" s="231">
        <v>4575.5556837885988</v>
      </c>
      <c r="AR418" s="231">
        <v>4685.330220848894</v>
      </c>
      <c r="AS418" s="231">
        <v>4796.9644318749079</v>
      </c>
    </row>
    <row r="419" spans="1:45">
      <c r="A419" s="231" t="s">
        <v>570</v>
      </c>
      <c r="B419" s="231" t="s">
        <v>531</v>
      </c>
      <c r="C419" s="231">
        <v>779.04147627868531</v>
      </c>
      <c r="D419" s="231">
        <v>837.99272259123939</v>
      </c>
      <c r="E419" s="231">
        <v>751.86441566234055</v>
      </c>
      <c r="F419" s="231">
        <v>833.88689879677906</v>
      </c>
      <c r="G419" s="231">
        <v>886.93395139683685</v>
      </c>
      <c r="H419" s="231">
        <v>942.93324097829657</v>
      </c>
      <c r="I419" s="231">
        <v>997.48671112109798</v>
      </c>
      <c r="J419" s="231">
        <v>1052.1998866467959</v>
      </c>
      <c r="K419" s="231">
        <v>1106.9469242125758</v>
      </c>
      <c r="L419" s="231">
        <v>1161.6392115761012</v>
      </c>
      <c r="M419" s="231">
        <v>1216.2158244234929</v>
      </c>
      <c r="N419" s="231">
        <v>1270.6374347033384</v>
      </c>
      <c r="O419" s="231">
        <v>1324.882218529734</v>
      </c>
      <c r="P419" s="231">
        <v>1378.942893768547</v>
      </c>
      <c r="Q419" s="231">
        <v>1432.8244094044203</v>
      </c>
      <c r="R419" s="231">
        <v>1486.5420356881018</v>
      </c>
      <c r="S419" s="231">
        <v>1540.1197262994092</v>
      </c>
      <c r="T419" s="231">
        <v>1593.5886866573537</v>
      </c>
      <c r="U419" s="231">
        <v>1646.9861135897006</v>
      </c>
      <c r="V419" s="231">
        <v>1700.3540862190023</v>
      </c>
      <c r="W419" s="231">
        <v>1753.7385943716401</v>
      </c>
      <c r="X419" s="231">
        <v>1807.1886933749834</v>
      </c>
      <c r="Y419" s="231">
        <v>1860.755774957757</v>
      </c>
      <c r="Z419" s="231">
        <v>1914.4929441931681</v>
      </c>
      <c r="AA419" s="231">
        <v>1968.4544925170123</v>
      </c>
      <c r="AB419" s="231">
        <v>2022.6954570279113</v>
      </c>
      <c r="AC419" s="231">
        <v>2077.2712565924367</v>
      </c>
      <c r="AD419" s="231">
        <v>2132.2373957367008</v>
      </c>
      <c r="AE419" s="231">
        <v>2187.6492278747828</v>
      </c>
      <c r="AF419" s="231">
        <v>2243.5617700692083</v>
      </c>
      <c r="AG419" s="231">
        <v>2300.0295622032418</v>
      </c>
      <c r="AH419" s="231">
        <v>2357.106564140709</v>
      </c>
      <c r="AI419" s="231">
        <v>2414.8460851323916</v>
      </c>
      <c r="AJ419" s="231">
        <v>2473.3007403840752</v>
      </c>
      <c r="AK419" s="231">
        <v>2532.5224303171372</v>
      </c>
      <c r="AL419" s="231">
        <v>2592.5623386220591</v>
      </c>
      <c r="AM419" s="231">
        <v>2653.4709457250106</v>
      </c>
      <c r="AN419" s="231">
        <v>2715.2980547575039</v>
      </c>
      <c r="AO419" s="231">
        <v>2778.0928275376136</v>
      </c>
      <c r="AP419" s="231">
        <v>2841.9038284440221</v>
      </c>
      <c r="AQ419" s="231">
        <v>2906.7790743912838</v>
      </c>
      <c r="AR419" s="231">
        <v>2972.7660894013175</v>
      </c>
      <c r="AS419" s="231">
        <v>3039.911962515112</v>
      </c>
    </row>
    <row r="420" spans="1:45">
      <c r="A420" s="231" t="s">
        <v>570</v>
      </c>
      <c r="B420" s="231" t="s">
        <v>532</v>
      </c>
      <c r="C420" s="231">
        <v>1004.530135910626</v>
      </c>
      <c r="D420" s="231">
        <v>1036.1805582427414</v>
      </c>
      <c r="E420" s="231">
        <v>1203.9932460920779</v>
      </c>
      <c r="F420" s="231">
        <v>1204.3036202177691</v>
      </c>
      <c r="G420" s="231">
        <v>1343.6985569945848</v>
      </c>
      <c r="H420" s="231">
        <v>1491.0600344740731</v>
      </c>
      <c r="I420" s="231">
        <v>1638.7622263763039</v>
      </c>
      <c r="J420" s="231">
        <v>1788.6045849719985</v>
      </c>
      <c r="K420" s="231">
        <v>1939.9139983605817</v>
      </c>
      <c r="L420" s="231">
        <v>2092.1893214737015</v>
      </c>
      <c r="M420" s="231">
        <v>2245.059169729233</v>
      </c>
      <c r="N420" s="231">
        <v>2398.2518482521227</v>
      </c>
      <c r="O420" s="231">
        <v>2551.5738628320696</v>
      </c>
      <c r="P420" s="231">
        <v>2704.8942548117129</v>
      </c>
      <c r="Q420" s="231">
        <v>2858.1328549034552</v>
      </c>
      <c r="R420" s="231">
        <v>3011.2512030623579</v>
      </c>
      <c r="S420" s="231">
        <v>3164.2453264012888</v>
      </c>
      <c r="T420" s="231">
        <v>3317.1398554608836</v>
      </c>
      <c r="U420" s="231">
        <v>3469.9831414150822</v>
      </c>
      <c r="V420" s="231">
        <v>3622.8431506926804</v>
      </c>
      <c r="W420" s="231">
        <v>3775.8039844455607</v>
      </c>
      <c r="X420" s="231">
        <v>3928.9629146351363</v>
      </c>
      <c r="Y420" s="231">
        <v>4082.4278565243535</v>
      </c>
      <c r="Z420" s="231">
        <v>4236.3152153904457</v>
      </c>
      <c r="AA420" s="231">
        <v>4390.7480572361483</v>
      </c>
      <c r="AB420" s="231">
        <v>4545.8545615392923</v>
      </c>
      <c r="AC420" s="231">
        <v>4701.7667200828737</v>
      </c>
      <c r="AD420" s="231">
        <v>4858.6192505202553</v>
      </c>
      <c r="AE420" s="231">
        <v>5016.5486970591655</v>
      </c>
      <c r="AF420" s="231">
        <v>5175.6926937980397</v>
      </c>
      <c r="AG420" s="231">
        <v>5336.1893689982899</v>
      </c>
      <c r="AH420" s="231">
        <v>5498.1768710218566</v>
      </c>
      <c r="AI420" s="231">
        <v>5661.7929988658234</v>
      </c>
      <c r="AJ420" s="231">
        <v>5827.1749222233575</v>
      </c>
      <c r="AK420" s="231">
        <v>5994.4589778043955</v>
      </c>
      <c r="AL420" s="231">
        <v>6163.7805302838469</v>
      </c>
      <c r="AM420" s="231">
        <v>6335.2738877191387</v>
      </c>
      <c r="AN420" s="231">
        <v>6509.0722625982344</v>
      </c>
      <c r="AO420" s="231">
        <v>6685.3077708609026</v>
      </c>
      <c r="AP420" s="231">
        <v>6864.1114622868863</v>
      </c>
      <c r="AQ420" s="231">
        <v>7045.6133765713048</v>
      </c>
      <c r="AR420" s="231">
        <v>7229.9426202322757</v>
      </c>
      <c r="AS420" s="231">
        <v>7417.2274602094722</v>
      </c>
    </row>
    <row r="421" spans="1:45">
      <c r="A421" s="231" t="s">
        <v>570</v>
      </c>
      <c r="B421" s="231" t="s">
        <v>533</v>
      </c>
      <c r="C421" s="231">
        <v>202.42993862636996</v>
      </c>
      <c r="D421" s="231">
        <v>207.95854715421865</v>
      </c>
      <c r="E421" s="231">
        <v>244.74088080027028</v>
      </c>
      <c r="F421" s="231">
        <v>252.51376034035778</v>
      </c>
      <c r="G421" s="231">
        <v>283.20044793300178</v>
      </c>
      <c r="H421" s="231">
        <v>315.64357229932989</v>
      </c>
      <c r="I421" s="231">
        <v>348.21457292045318</v>
      </c>
      <c r="J421" s="231">
        <v>381.2786863040763</v>
      </c>
      <c r="K421" s="231">
        <v>414.68335917915499</v>
      </c>
      <c r="L421" s="231">
        <v>448.31484213317208</v>
      </c>
      <c r="M421" s="231">
        <v>482.08867946791207</v>
      </c>
      <c r="N421" s="231">
        <v>515.9429097569539</v>
      </c>
      <c r="O421" s="231">
        <v>549.83319809703994</v>
      </c>
      <c r="P421" s="231">
        <v>583.7292869170235</v>
      </c>
      <c r="Q421" s="231">
        <v>617.61233768267812</v>
      </c>
      <c r="R421" s="231">
        <v>651.47288011057117</v>
      </c>
      <c r="S421" s="231">
        <v>685.30918501534404</v>
      </c>
      <c r="T421" s="231">
        <v>719.12594195893791</v>
      </c>
      <c r="U421" s="231">
        <v>752.93316427999423</v>
      </c>
      <c r="V421" s="231">
        <v>786.74527011890325</v>
      </c>
      <c r="W421" s="231">
        <v>820.58030436231138</v>
      </c>
      <c r="X421" s="231">
        <v>854.45927667367516</v>
      </c>
      <c r="Y421" s="231">
        <v>888.40559727152504</v>
      </c>
      <c r="Z421" s="231">
        <v>922.44459631019754</v>
      </c>
      <c r="AA421" s="231">
        <v>956.60311549984112</v>
      </c>
      <c r="AB421" s="231">
        <v>990.90916252111117</v>
      </c>
      <c r="AC421" s="231">
        <v>1025.3916201777683</v>
      </c>
      <c r="AD421" s="231">
        <v>1060.0800032891489</v>
      </c>
      <c r="AE421" s="231">
        <v>1095.004257173533</v>
      </c>
      <c r="AF421" s="231">
        <v>1130.1945922861751</v>
      </c>
      <c r="AG421" s="231">
        <v>1165.6813501926704</v>
      </c>
      <c r="AH421" s="231">
        <v>1201.4948966047436</v>
      </c>
      <c r="AI421" s="231">
        <v>1237.6655376962592</v>
      </c>
      <c r="AJ421" s="231">
        <v>1274.2234563592185</v>
      </c>
      <c r="AK421" s="231">
        <v>1311.1986654601576</v>
      </c>
      <c r="AL421" s="231">
        <v>1348.620975518714</v>
      </c>
      <c r="AM421" s="231">
        <v>1386.5199745551765</v>
      </c>
      <c r="AN421" s="231">
        <v>1424.9250181467053</v>
      </c>
      <c r="AO421" s="231">
        <v>1463.8652279918485</v>
      </c>
      <c r="AP421" s="231">
        <v>1503.3694975159306</v>
      </c>
      <c r="AQ421" s="231">
        <v>1543.4665032547819</v>
      </c>
      <c r="AR421" s="231">
        <v>1584.1847209359635</v>
      </c>
      <c r="AS421" s="231">
        <v>1625.5524453359267</v>
      </c>
    </row>
    <row r="422" spans="1:45">
      <c r="A422" s="231" t="s">
        <v>570</v>
      </c>
      <c r="B422" s="231" t="s">
        <v>534</v>
      </c>
      <c r="C422" s="231">
        <v>95.781263197200147</v>
      </c>
      <c r="D422" s="231">
        <v>135.97748258282911</v>
      </c>
      <c r="E422" s="231">
        <v>147.11618483741984</v>
      </c>
      <c r="F422" s="231">
        <v>143.91134916670799</v>
      </c>
      <c r="G422" s="231">
        <v>158.85400072854418</v>
      </c>
      <c r="H422" s="231">
        <v>174.64750405238536</v>
      </c>
      <c r="I422" s="231">
        <v>190.4153894089871</v>
      </c>
      <c r="J422" s="231">
        <v>206.38686838243555</v>
      </c>
      <c r="K422" s="231">
        <v>222.4949255533264</v>
      </c>
      <c r="L422" s="231">
        <v>238.68986701538782</v>
      </c>
      <c r="M422" s="231">
        <v>254.93505311223512</v>
      </c>
      <c r="N422" s="231">
        <v>271.20388604616181</v>
      </c>
      <c r="O422" s="231">
        <v>287.47766747563668</v>
      </c>
      <c r="P422" s="231">
        <v>303.74403755807248</v>
      </c>
      <c r="Q422" s="231">
        <v>319.99580097294569</v>
      </c>
      <c r="R422" s="231">
        <v>336.23001452704835</v>
      </c>
      <c r="S422" s="231">
        <v>352.44725677510922</v>
      </c>
      <c r="T422" s="231">
        <v>368.65102914968884</v>
      </c>
      <c r="U422" s="231">
        <v>384.84725612262383</v>
      </c>
      <c r="V422" s="231">
        <v>401.04386299817247</v>
      </c>
      <c r="W422" s="231">
        <v>417.2504167327578</v>
      </c>
      <c r="X422" s="231">
        <v>433.47781936517021</v>
      </c>
      <c r="Y422" s="231">
        <v>449.73804625672187</v>
      </c>
      <c r="Z422" s="231">
        <v>466.04392301220713</v>
      </c>
      <c r="AA422" s="231">
        <v>482.40893605865364</v>
      </c>
      <c r="AB422" s="231">
        <v>498.84707262726289</v>
      </c>
      <c r="AC422" s="231">
        <v>515.37268645015615</v>
      </c>
      <c r="AD422" s="231">
        <v>532.00038592645024</v>
      </c>
      <c r="AE422" s="231">
        <v>548.74494187853452</v>
      </c>
      <c r="AF422" s="231">
        <v>565.62121233530274</v>
      </c>
      <c r="AG422" s="231">
        <v>582.64408205950383</v>
      </c>
      <c r="AH422" s="231">
        <v>599.82841478922342</v>
      </c>
      <c r="AI422" s="231">
        <v>617.18901639385433</v>
      </c>
      <c r="AJ422" s="231">
        <v>634.74060735436751</v>
      </c>
      <c r="AK422" s="231">
        <v>652.49780316883482</v>
      </c>
      <c r="AL422" s="231">
        <v>670.47510145697788</v>
      </c>
      <c r="AM422" s="231">
        <v>688.6868746939341</v>
      </c>
      <c r="AN422" s="231">
        <v>707.14736764377733</v>
      </c>
      <c r="AO422" s="231">
        <v>725.87069868845481</v>
      </c>
      <c r="AP422" s="231">
        <v>744.87086435966557</v>
      </c>
      <c r="AQ422" s="231">
        <v>764.16174647950436</v>
      </c>
      <c r="AR422" s="231">
        <v>783.75712140264477</v>
      </c>
      <c r="AS422" s="231">
        <v>803.67067092916227</v>
      </c>
    </row>
    <row r="423" spans="1:45">
      <c r="A423" s="231" t="s">
        <v>570</v>
      </c>
      <c r="B423" s="231" t="s">
        <v>535</v>
      </c>
      <c r="C423" s="231">
        <v>28.77146051213661</v>
      </c>
      <c r="D423" s="231">
        <v>29.813190175889847</v>
      </c>
      <c r="E423" s="231">
        <v>29.247951068974178</v>
      </c>
      <c r="F423" s="231">
        <v>30.634548227588891</v>
      </c>
      <c r="G423" s="231">
        <v>33.889831711683001</v>
      </c>
      <c r="H423" s="231">
        <v>37.330626404641059</v>
      </c>
      <c r="I423" s="231">
        <v>40.768846941018452</v>
      </c>
      <c r="J423" s="231">
        <v>44.25267026757421</v>
      </c>
      <c r="K423" s="231">
        <v>47.767248259650188</v>
      </c>
      <c r="L423" s="231">
        <v>51.301560155839141</v>
      </c>
      <c r="M423" s="231">
        <v>54.847470486537667</v>
      </c>
      <c r="N423" s="231">
        <v>58.39906260526535</v>
      </c>
      <c r="O423" s="231">
        <v>61.952164165136935</v>
      </c>
      <c r="P423" s="231">
        <v>65.504001338063247</v>
      </c>
      <c r="Q423" s="231">
        <v>69.05293894060614</v>
      </c>
      <c r="R423" s="231">
        <v>72.598278717374114</v>
      </c>
      <c r="S423" s="231">
        <v>76.140098107131379</v>
      </c>
      <c r="T423" s="231">
        <v>79.679118237003578</v>
      </c>
      <c r="U423" s="231">
        <v>83.216593890810515</v>
      </c>
      <c r="V423" s="231">
        <v>86.754220665634435</v>
      </c>
      <c r="W423" s="231">
        <v>90.294056050185915</v>
      </c>
      <c r="X423" s="231">
        <v>93.838452098458561</v>
      </c>
      <c r="Y423" s="231">
        <v>97.389997960681001</v>
      </c>
      <c r="Z423" s="231">
        <v>100.95147091035633</v>
      </c>
      <c r="AA423" s="231">
        <v>104.52579475567326</v>
      </c>
      <c r="AB423" s="231">
        <v>108.11600469661413</v>
      </c>
      <c r="AC423" s="231">
        <v>111.72521781623421</v>
      </c>
      <c r="AD423" s="231">
        <v>115.35660849349894</v>
      </c>
      <c r="AE423" s="231">
        <v>119.01338810655103</v>
      </c>
      <c r="AF423" s="231">
        <v>122.69878846510814</v>
      </c>
      <c r="AG423" s="231">
        <v>126.41604847248608</v>
      </c>
      <c r="AH423" s="231">
        <v>130.16840357329335</v>
      </c>
      <c r="AI423" s="231">
        <v>133.95907759328094</v>
      </c>
      <c r="AJ423" s="231">
        <v>137.79127662370541</v>
      </c>
      <c r="AK423" s="231">
        <v>141.66818464427664</v>
      </c>
      <c r="AL423" s="231">
        <v>145.59296061659902</v>
      </c>
      <c r="AM423" s="231">
        <v>149.56873681407191</v>
      </c>
      <c r="AN423" s="231">
        <v>153.59861818492305</v>
      </c>
      <c r="AO423" s="231">
        <v>157.68568257234602</v>
      </c>
      <c r="AP423" s="231">
        <v>161.83298164011211</v>
      </c>
      <c r="AQ423" s="231">
        <v>166.04354237352121</v>
      </c>
      <c r="AR423" s="231">
        <v>170.32036904453832</v>
      </c>
      <c r="AS423" s="231">
        <v>174.66644554662301</v>
      </c>
    </row>
    <row r="424" spans="1:45">
      <c r="A424" s="231" t="s">
        <v>570</v>
      </c>
      <c r="B424" s="231" t="s">
        <v>536</v>
      </c>
      <c r="C424" s="231">
        <v>690.23831930922483</v>
      </c>
      <c r="D424" s="231">
        <v>860.59058960977575</v>
      </c>
      <c r="E424" s="231">
        <v>996.05013817719407</v>
      </c>
      <c r="F424" s="231">
        <v>940.97945745116829</v>
      </c>
      <c r="G424" s="231">
        <v>1042.3974789178212</v>
      </c>
      <c r="H424" s="231">
        <v>1149.5979252494831</v>
      </c>
      <c r="I424" s="231">
        <v>1256.7745373031444</v>
      </c>
      <c r="J424" s="231">
        <v>1365.3953231264672</v>
      </c>
      <c r="K424" s="231">
        <v>1474.9930290093164</v>
      </c>
      <c r="L424" s="231">
        <v>1585.2206516165943</v>
      </c>
      <c r="M424" s="231">
        <v>1695.8218546462845</v>
      </c>
      <c r="N424" s="231">
        <v>1806.610013602562</v>
      </c>
      <c r="O424" s="231">
        <v>1917.4532859003389</v>
      </c>
      <c r="P424" s="231">
        <v>2028.2637308104277</v>
      </c>
      <c r="Q424" s="231">
        <v>2138.9891358539967</v>
      </c>
      <c r="R424" s="231">
        <v>2249.6066770479129</v>
      </c>
      <c r="S424" s="231">
        <v>2360.1178559494051</v>
      </c>
      <c r="T424" s="231">
        <v>2470.5443581448189</v>
      </c>
      <c r="U424" s="231">
        <v>2580.9246038370165</v>
      </c>
      <c r="V424" s="231">
        <v>2691.3108391045589</v>
      </c>
      <c r="W424" s="231">
        <v>2801.7666644798519</v>
      </c>
      <c r="X424" s="231">
        <v>2912.3649272895727</v>
      </c>
      <c r="Y424" s="231">
        <v>3023.1859228855942</v>
      </c>
      <c r="Z424" s="231">
        <v>3134.315861871954</v>
      </c>
      <c r="AA424" s="231">
        <v>3245.8455683646816</v>
      </c>
      <c r="AB424" s="231">
        <v>3357.8693798203826</v>
      </c>
      <c r="AC424" s="231">
        <v>3470.4842229983601</v>
      </c>
      <c r="AD424" s="231">
        <v>3583.7888437530387</v>
      </c>
      <c r="AE424" s="231">
        <v>3697.8831709176052</v>
      </c>
      <c r="AF424" s="231">
        <v>3812.8677967402436</v>
      </c>
      <c r="AG424" s="231">
        <v>3928.8435582683878</v>
      </c>
      <c r="AH424" s="231">
        <v>4045.9112058179667</v>
      </c>
      <c r="AI424" s="231">
        <v>4164.1711462400253</v>
      </c>
      <c r="AJ424" s="231">
        <v>4283.7232501313183</v>
      </c>
      <c r="AK424" s="231">
        <v>4404.6667134369554</v>
      </c>
      <c r="AL424" s="231">
        <v>4527.0999650728954</v>
      </c>
      <c r="AM424" s="231">
        <v>4651.1206132614079</v>
      </c>
      <c r="AN424" s="231">
        <v>4776.825424226613</v>
      </c>
      <c r="AO424" s="231">
        <v>4904.3103277526152</v>
      </c>
      <c r="AP424" s="231">
        <v>5033.6704448646315</v>
      </c>
      <c r="AQ424" s="231">
        <v>5165.0001335667903</v>
      </c>
      <c r="AR424" s="231">
        <v>5298.393049160426</v>
      </c>
      <c r="AS424" s="231">
        <v>5433.9422161877355</v>
      </c>
    </row>
    <row r="425" spans="1:45">
      <c r="A425" s="231" t="s">
        <v>570</v>
      </c>
      <c r="B425" s="231" t="s">
        <v>537</v>
      </c>
      <c r="C425" s="231">
        <v>205.57094776173824</v>
      </c>
      <c r="D425" s="231">
        <v>270.32756686373972</v>
      </c>
      <c r="E425" s="231">
        <v>298.7655111482357</v>
      </c>
      <c r="F425" s="231">
        <v>298.16601162869904</v>
      </c>
      <c r="G425" s="231">
        <v>344.85018898378047</v>
      </c>
      <c r="H425" s="231">
        <v>394.22465225374333</v>
      </c>
      <c r="I425" s="231">
        <v>444.15434885524326</v>
      </c>
      <c r="J425" s="231">
        <v>494.98412356226805</v>
      </c>
      <c r="K425" s="231">
        <v>546.4520608918159</v>
      </c>
      <c r="L425" s="231">
        <v>598.36173706426337</v>
      </c>
      <c r="M425" s="231">
        <v>650.56625969238405</v>
      </c>
      <c r="N425" s="231">
        <v>702.9566984152284</v>
      </c>
      <c r="O425" s="231">
        <v>755.45374414378466</v>
      </c>
      <c r="P425" s="231">
        <v>808.0016230248516</v>
      </c>
      <c r="Q425" s="231">
        <v>860.56355795389788</v>
      </c>
      <c r="R425" s="231">
        <v>913.11829482476469</v>
      </c>
      <c r="S425" s="231">
        <v>965.65737286469175</v>
      </c>
      <c r="T425" s="231">
        <v>1018.1829280776432</v>
      </c>
      <c r="U425" s="231">
        <v>1070.7058905791541</v>
      </c>
      <c r="V425" s="231">
        <v>1123.2444827883444</v>
      </c>
      <c r="W425" s="231">
        <v>1175.8229549579553</v>
      </c>
      <c r="X425" s="231">
        <v>1228.470513382226</v>
      </c>
      <c r="Y425" s="231">
        <v>1281.2204087508485</v>
      </c>
      <c r="Z425" s="231">
        <v>1334.1091600148329</v>
      </c>
      <c r="AA425" s="231">
        <v>1387.1758943838211</v>
      </c>
      <c r="AB425" s="231">
        <v>1440.4617876726447</v>
      </c>
      <c r="AC425" s="231">
        <v>1494.0095917776116</v>
      </c>
      <c r="AD425" s="231">
        <v>1547.8632379695484</v>
      </c>
      <c r="AE425" s="231">
        <v>1602.0675061777695</v>
      </c>
      <c r="AF425" s="231">
        <v>1656.6677516498544</v>
      </c>
      <c r="AG425" s="231">
        <v>1711.7096813936275</v>
      </c>
      <c r="AH425" s="231">
        <v>1767.23917369285</v>
      </c>
      <c r="AI425" s="231">
        <v>1823.3021347695619</v>
      </c>
      <c r="AJ425" s="231">
        <v>1879.9443873633893</v>
      </c>
      <c r="AK425" s="231">
        <v>1937.2115866221786</v>
      </c>
      <c r="AL425" s="231">
        <v>1995.1491592618188</v>
      </c>
      <c r="AM425" s="231">
        <v>2053.8022624557889</v>
      </c>
      <c r="AN425" s="231">
        <v>2113.2157593680895</v>
      </c>
      <c r="AO425" s="231">
        <v>2173.4342086468246</v>
      </c>
      <c r="AP425" s="231">
        <v>2234.5018655543745</v>
      </c>
      <c r="AQ425" s="231">
        <v>2296.462692730136</v>
      </c>
      <c r="AR425" s="231">
        <v>2359.3603788618057</v>
      </c>
      <c r="AS425" s="231">
        <v>2423.2383637905677</v>
      </c>
    </row>
    <row r="426" spans="1:45">
      <c r="A426" s="231" t="s">
        <v>570</v>
      </c>
      <c r="B426" s="231" t="s">
        <v>538</v>
      </c>
      <c r="C426" s="231">
        <v>61.997277203923964</v>
      </c>
      <c r="D426" s="231">
        <v>74.842160682954571</v>
      </c>
      <c r="E426" s="231">
        <v>91.306822267655448</v>
      </c>
      <c r="F426" s="231">
        <v>83.308127397381071</v>
      </c>
      <c r="G426" s="231">
        <v>93.436493276280601</v>
      </c>
      <c r="H426" s="231">
        <v>104.14459156148811</v>
      </c>
      <c r="I426" s="231">
        <v>114.89504687947066</v>
      </c>
      <c r="J426" s="231">
        <v>125.80832023561426</v>
      </c>
      <c r="K426" s="231">
        <v>136.83404785471339</v>
      </c>
      <c r="L426" s="231">
        <v>147.93467615473759</v>
      </c>
      <c r="M426" s="231">
        <v>159.08232223127337</v>
      </c>
      <c r="N426" s="231">
        <v>170.25652914037369</v>
      </c>
      <c r="O426" s="231">
        <v>181.44265887208553</v>
      </c>
      <c r="P426" s="231">
        <v>192.63072062742046</v>
      </c>
      <c r="Q426" s="231">
        <v>203.81449322225521</v>
      </c>
      <c r="R426" s="231">
        <v>214.9908480626255</v>
      </c>
      <c r="S426" s="231">
        <v>226.15921198498526</v>
      </c>
      <c r="T426" s="231">
        <v>237.32113072748987</v>
      </c>
      <c r="U426" s="231">
        <v>248.4799074698094</v>
      </c>
      <c r="V426" s="231">
        <v>259.64029947543935</v>
      </c>
      <c r="W426" s="231">
        <v>270.80826125503057</v>
      </c>
      <c r="X426" s="231">
        <v>281.99072605153646</v>
      </c>
      <c r="Y426" s="231">
        <v>293.19541959245305</v>
      </c>
      <c r="Z426" s="231">
        <v>304.43070143914878</v>
      </c>
      <c r="AA426" s="231">
        <v>315.70543018188522</v>
      </c>
      <c r="AB426" s="231">
        <v>327.02884936273216</v>
      </c>
      <c r="AC426" s="231">
        <v>338.41049146667569</v>
      </c>
      <c r="AD426" s="231">
        <v>349.86009767100023</v>
      </c>
      <c r="AE426" s="231">
        <v>361.38755132319403</v>
      </c>
      <c r="AF426" s="231">
        <v>373.00282335289148</v>
      </c>
      <c r="AG426" s="231">
        <v>384.71592802723819</v>
      </c>
      <c r="AH426" s="231">
        <v>396.53688763912578</v>
      </c>
      <c r="AI426" s="231">
        <v>408.47570488000702</v>
      </c>
      <c r="AJ426" s="231">
        <v>420.54234179468091</v>
      </c>
      <c r="AK426" s="231">
        <v>432.74670434782035</v>
      </c>
      <c r="AL426" s="231">
        <v>445.09863175114145</v>
      </c>
      <c r="AM426" s="231">
        <v>457.6078898076301</v>
      </c>
      <c r="AN426" s="231">
        <v>470.28416762556662</v>
      </c>
      <c r="AO426" s="231">
        <v>483.13707714129578</v>
      </c>
      <c r="AP426" s="231">
        <v>496.17615496623108</v>
      </c>
      <c r="AQ426" s="231">
        <v>509.41086614140181</v>
      </c>
      <c r="AR426" s="231">
        <v>522.85060944279041</v>
      </c>
      <c r="AS426" s="231">
        <v>536.50472393311088</v>
      </c>
    </row>
    <row r="427" spans="1:45">
      <c r="A427" s="231" t="s">
        <v>572</v>
      </c>
      <c r="B427" s="231" t="s">
        <v>514</v>
      </c>
      <c r="C427" s="231">
        <v>6.4803439606064561</v>
      </c>
      <c r="D427" s="231">
        <v>7.6851302708067131</v>
      </c>
      <c r="E427" s="231">
        <v>1.1623331105317376</v>
      </c>
      <c r="F427" s="231">
        <v>1.1536345368352701</v>
      </c>
      <c r="G427" s="231">
        <v>1.1600331796005212</v>
      </c>
      <c r="H427" s="231">
        <v>1.1638868445032524</v>
      </c>
      <c r="I427" s="231">
        <v>1.1662106335625564</v>
      </c>
      <c r="J427" s="231">
        <v>1.1675819850812863</v>
      </c>
      <c r="K427" s="231">
        <v>1.1683468328712263</v>
      </c>
      <c r="L427" s="231">
        <v>1.1687222375287702</v>
      </c>
      <c r="M427" s="231">
        <v>1.1688501997017822</v>
      </c>
      <c r="N427" s="231">
        <v>1.1688271741475325</v>
      </c>
      <c r="O427" s="231">
        <v>1.1687209090527741</v>
      </c>
      <c r="P427" s="231">
        <v>1.1685803992487729</v>
      </c>
      <c r="Q427" s="231">
        <v>1.1684419622138502</v>
      </c>
      <c r="R427" s="231">
        <v>1.1683330607887696</v>
      </c>
      <c r="S427" s="231">
        <v>1.1682747785758349</v>
      </c>
      <c r="T427" s="231">
        <v>1.1682834685229009</v>
      </c>
      <c r="U427" s="231">
        <v>1.168371881687071</v>
      </c>
      <c r="V427" s="231">
        <v>1.1685499615836694</v>
      </c>
      <c r="W427" s="231">
        <v>1.1688254185382676</v>
      </c>
      <c r="X427" s="231">
        <v>1.1692041560753659</v>
      </c>
      <c r="Y427" s="231">
        <v>1.1696905955532986</v>
      </c>
      <c r="Z427" s="231">
        <v>1.170287929226326</v>
      </c>
      <c r="AA427" s="231">
        <v>1.170998321795502</v>
      </c>
      <c r="AB427" s="231">
        <v>1.1718230740190787</v>
      </c>
      <c r="AC427" s="231">
        <v>1.1727627577271023</v>
      </c>
      <c r="AD427" s="231">
        <v>1.1738173287932754</v>
      </c>
      <c r="AE427" s="231">
        <v>1.1749862227474117</v>
      </c>
      <c r="AF427" s="231">
        <v>1.1762684364417277</v>
      </c>
      <c r="AG427" s="231">
        <v>1.1776625983089895</v>
      </c>
      <c r="AH427" s="231">
        <v>1.1791670291388801</v>
      </c>
      <c r="AI427" s="231">
        <v>1.1807797948644003</v>
      </c>
      <c r="AJ427" s="231">
        <v>1.1824987525369095</v>
      </c>
      <c r="AK427" s="231">
        <v>1.1843215904383275</v>
      </c>
      <c r="AL427" s="231">
        <v>1.1862458631073336</v>
      </c>
      <c r="AM427" s="231">
        <v>1.1882690219256888</v>
      </c>
      <c r="AN427" s="231">
        <v>1.1903884418096242</v>
      </c>
      <c r="AO427" s="231">
        <v>1.1926014444713151</v>
      </c>
      <c r="AP427" s="231">
        <v>1.1949053186512995</v>
      </c>
      <c r="AQ427" s="231">
        <v>1.1972973376702651</v>
      </c>
      <c r="AR427" s="231">
        <v>1.1997747746051677</v>
      </c>
      <c r="AS427" s="231">
        <v>1.2023349153580736</v>
      </c>
    </row>
    <row r="428" spans="1:45">
      <c r="A428" s="231" t="s">
        <v>572</v>
      </c>
      <c r="B428" s="231" t="s">
        <v>515</v>
      </c>
      <c r="C428" s="231">
        <v>73.344961334341164</v>
      </c>
      <c r="D428" s="231">
        <v>77.345146040110805</v>
      </c>
      <c r="E428" s="231">
        <v>37.045257981405051</v>
      </c>
      <c r="F428" s="231">
        <v>36.76802170229012</v>
      </c>
      <c r="G428" s="231">
        <v>36.97195581534411</v>
      </c>
      <c r="H428" s="231">
        <v>37.094777757868194</v>
      </c>
      <c r="I428" s="231">
        <v>37.168840317401489</v>
      </c>
      <c r="J428" s="231">
        <v>37.212547298071861</v>
      </c>
      <c r="K428" s="231">
        <v>37.236924116935668</v>
      </c>
      <c r="L428" s="231">
        <v>37.248888812994082</v>
      </c>
      <c r="M428" s="231">
        <v>37.252967154794838</v>
      </c>
      <c r="N428" s="231">
        <v>37.252233296669637</v>
      </c>
      <c r="O428" s="231">
        <v>37.248846472519084</v>
      </c>
      <c r="P428" s="231">
        <v>37.244368219347955</v>
      </c>
      <c r="Q428" s="231">
        <v>37.239956028362073</v>
      </c>
      <c r="R428" s="231">
        <v>37.236485180504339</v>
      </c>
      <c r="S428" s="231">
        <v>37.234627641048284</v>
      </c>
      <c r="T428" s="231">
        <v>37.234904602384063</v>
      </c>
      <c r="U428" s="231">
        <v>37.237722459370097</v>
      </c>
      <c r="V428" s="231">
        <v>37.243398126397928</v>
      </c>
      <c r="W428" s="231">
        <v>37.25217734283202</v>
      </c>
      <c r="X428" s="231">
        <v>37.264248262641424</v>
      </c>
      <c r="Y428" s="231">
        <v>37.279751800989487</v>
      </c>
      <c r="Z428" s="231">
        <v>37.298789699693209</v>
      </c>
      <c r="AA428" s="231">
        <v>37.32143095094446</v>
      </c>
      <c r="AB428" s="231">
        <v>37.347717011813153</v>
      </c>
      <c r="AC428" s="231">
        <v>37.377666107360071</v>
      </c>
      <c r="AD428" s="231">
        <v>37.41127683121551</v>
      </c>
      <c r="AE428" s="231">
        <v>37.448531192888176</v>
      </c>
      <c r="AF428" s="231">
        <v>37.489397220589574</v>
      </c>
      <c r="AG428" s="231">
        <v>37.533831200463823</v>
      </c>
      <c r="AH428" s="231">
        <v>37.581779613619652</v>
      </c>
      <c r="AI428" s="231">
        <v>37.633180818510169</v>
      </c>
      <c r="AJ428" s="231">
        <v>37.687966516224726</v>
      </c>
      <c r="AK428" s="231">
        <v>37.746063028923594</v>
      </c>
      <c r="AL428" s="231">
        <v>37.807392416174103</v>
      </c>
      <c r="AM428" s="231">
        <v>37.871873449781617</v>
      </c>
      <c r="AN428" s="231">
        <v>37.93942246448308</v>
      </c>
      <c r="AO428" s="231">
        <v>38.009954099324297</v>
      </c>
      <c r="AP428" s="231">
        <v>38.0833819424967</v>
      </c>
      <c r="AQ428" s="231">
        <v>38.159619090738545</v>
      </c>
      <c r="AR428" s="231">
        <v>38.238578633019962</v>
      </c>
      <c r="AS428" s="231">
        <v>38.320174067066169</v>
      </c>
    </row>
    <row r="429" spans="1:45">
      <c r="A429" s="231" t="s">
        <v>572</v>
      </c>
      <c r="B429" s="231" t="s">
        <v>516</v>
      </c>
      <c r="C429" s="231">
        <v>106.19258759789312</v>
      </c>
      <c r="D429" s="231">
        <v>81.215645946643974</v>
      </c>
      <c r="E429" s="231">
        <v>58.319312359812649</v>
      </c>
      <c r="F429" s="231">
        <v>57.882867048315795</v>
      </c>
      <c r="G429" s="231">
        <v>58.203914812269467</v>
      </c>
      <c r="H429" s="231">
        <v>58.397269957327346</v>
      </c>
      <c r="I429" s="231">
        <v>58.513864571022765</v>
      </c>
      <c r="J429" s="231">
        <v>58.582671246881233</v>
      </c>
      <c r="K429" s="231">
        <v>58.621046990258982</v>
      </c>
      <c r="L429" s="231">
        <v>58.639882676248014</v>
      </c>
      <c r="M429" s="231">
        <v>58.646303095549946</v>
      </c>
      <c r="N429" s="231">
        <v>58.645147803251724</v>
      </c>
      <c r="O429" s="231">
        <v>58.639816020823787</v>
      </c>
      <c r="P429" s="231">
        <v>58.632766032249151</v>
      </c>
      <c r="Q429" s="231">
        <v>58.625820043522971</v>
      </c>
      <c r="R429" s="231">
        <v>58.620355984925517</v>
      </c>
      <c r="S429" s="231">
        <v>58.617431712571609</v>
      </c>
      <c r="T429" s="231">
        <v>58.617867725047503</v>
      </c>
      <c r="U429" s="231">
        <v>58.622303798399642</v>
      </c>
      <c r="V429" s="231">
        <v>58.631238842080855</v>
      </c>
      <c r="W429" s="231">
        <v>58.64505971669189</v>
      </c>
      <c r="X429" s="231">
        <v>58.664062627757815</v>
      </c>
      <c r="Y429" s="231">
        <v>58.688469414074625</v>
      </c>
      <c r="Z429" s="231">
        <v>58.718440244936005</v>
      </c>
      <c r="AA429" s="231">
        <v>58.754083732817811</v>
      </c>
      <c r="AB429" s="231">
        <v>58.795465142424412</v>
      </c>
      <c r="AC429" s="231">
        <v>58.842613164958657</v>
      </c>
      <c r="AD429" s="231">
        <v>58.89552558641212</v>
      </c>
      <c r="AE429" s="231">
        <v>58.954174084858124</v>
      </c>
      <c r="AF429" s="231">
        <v>59.018508328005204</v>
      </c>
      <c r="AG429" s="231">
        <v>59.088459498354098</v>
      </c>
      <c r="AH429" s="231">
        <v>59.163943342612818</v>
      </c>
      <c r="AI429" s="231">
        <v>59.244862820220057</v>
      </c>
      <c r="AJ429" s="231">
        <v>59.331110410113183</v>
      </c>
      <c r="AK429" s="231">
        <v>59.422570123332129</v>
      </c>
      <c r="AL429" s="231">
        <v>59.519119260436099</v>
      </c>
      <c r="AM429" s="231">
        <v>59.620629946152683</v>
      </c>
      <c r="AN429" s="231">
        <v>59.726970468600911</v>
      </c>
      <c r="AO429" s="231">
        <v>59.838006446420735</v>
      </c>
      <c r="AP429" s="231">
        <v>59.953601843921504</v>
      </c>
      <c r="AQ429" s="231">
        <v>60.07361985173155</v>
      </c>
      <c r="AR429" s="231">
        <v>60.197923648250104</v>
      </c>
      <c r="AS429" s="231">
        <v>60.326377055368049</v>
      </c>
    </row>
    <row r="430" spans="1:45">
      <c r="A430" s="231" t="s">
        <v>572</v>
      </c>
      <c r="B430" s="231" t="s">
        <v>517</v>
      </c>
      <c r="C430" s="231">
        <v>339.43108609418624</v>
      </c>
      <c r="D430" s="231">
        <v>348.30050134141135</v>
      </c>
      <c r="E430" s="231">
        <v>259.48176000548341</v>
      </c>
      <c r="F430" s="231">
        <v>302.4748823369975</v>
      </c>
      <c r="G430" s="231">
        <v>304.30474413976651</v>
      </c>
      <c r="H430" s="231">
        <v>306.08943952214048</v>
      </c>
      <c r="I430" s="231">
        <v>307.83410178561098</v>
      </c>
      <c r="J430" s="231">
        <v>309.54306059313899</v>
      </c>
      <c r="K430" s="231">
        <v>311.22070923817307</v>
      </c>
      <c r="L430" s="231">
        <v>312.87186878886706</v>
      </c>
      <c r="M430" s="231">
        <v>314.50188684635009</v>
      </c>
      <c r="N430" s="231">
        <v>316.11660354631647</v>
      </c>
      <c r="O430" s="231">
        <v>317.72225780597461</v>
      </c>
      <c r="P430" s="231">
        <v>319.32537332993621</v>
      </c>
      <c r="Q430" s="231">
        <v>320.93264509946215</v>
      </c>
      <c r="R430" s="231">
        <v>322.5508365331508</v>
      </c>
      <c r="S430" s="231">
        <v>324.18669163229595</v>
      </c>
      <c r="T430" s="231">
        <v>325.84686320137456</v>
      </c>
      <c r="U430" s="231">
        <v>327.53785652917082</v>
      </c>
      <c r="V430" s="231">
        <v>329.26598708066615</v>
      </c>
      <c r="W430" s="231">
        <v>331.0373504096388</v>
      </c>
      <c r="X430" s="231">
        <v>332.85780243852696</v>
      </c>
      <c r="Y430" s="231">
        <v>334.73294833775503</v>
      </c>
      <c r="Z430" s="231">
        <v>336.66813839609517</v>
      </c>
      <c r="AA430" s="231">
        <v>338.66846946319237</v>
      </c>
      <c r="AB430" s="231">
        <v>340.7387907400223</v>
      </c>
      <c r="AC430" s="231">
        <v>342.88371287908109</v>
      </c>
      <c r="AD430" s="231">
        <v>345.10761952644657</v>
      </c>
      <c r="AE430" s="231">
        <v>347.41468058953575</v>
      </c>
      <c r="AF430" s="231">
        <v>349.80886664689638</v>
      </c>
      <c r="AG430" s="231">
        <v>352.29396403016216</v>
      </c>
      <c r="AH430" s="231">
        <v>354.87359020509336</v>
      </c>
      <c r="AI430" s="231">
        <v>357.55120915986572</v>
      </c>
      <c r="AJ430" s="231">
        <v>360.33014657652382</v>
      </c>
      <c r="AK430" s="231">
        <v>363.21360461737464</v>
      </c>
      <c r="AL430" s="231">
        <v>366.2046762038716</v>
      </c>
      <c r="AM430" s="231">
        <v>369.30635870264996</v>
      </c>
      <c r="AN430" s="231">
        <v>372.52156696322169</v>
      </c>
      <c r="AO430" s="231">
        <v>375.85314567559294</v>
      </c>
      <c r="AP430" s="231">
        <v>379.30388103473774</v>
      </c>
      <c r="AQ430" s="231">
        <v>382.87651171332845</v>
      </c>
      <c r="AR430" s="231">
        <v>386.57373915519599</v>
      </c>
      <c r="AS430" s="231">
        <v>390.39823721018161</v>
      </c>
    </row>
    <row r="431" spans="1:45">
      <c r="A431" s="231" t="s">
        <v>572</v>
      </c>
      <c r="B431" s="231" t="s">
        <v>518</v>
      </c>
      <c r="C431" s="231">
        <v>2012.233008491517</v>
      </c>
      <c r="D431" s="231">
        <v>2095.4183333063211</v>
      </c>
      <c r="E431" s="231">
        <v>2186.4609330230028</v>
      </c>
      <c r="F431" s="231">
        <v>2275.7676166040355</v>
      </c>
      <c r="G431" s="231">
        <v>2372.9335725946785</v>
      </c>
      <c r="H431" s="231">
        <v>2470.2475802691661</v>
      </c>
      <c r="I431" s="231">
        <v>2567.6230510145242</v>
      </c>
      <c r="J431" s="231">
        <v>2664.999010352657</v>
      </c>
      <c r="K431" s="231">
        <v>2762.3382862710801</v>
      </c>
      <c r="L431" s="231">
        <v>2859.6253551242817</v>
      </c>
      <c r="M431" s="231">
        <v>2956.8640065975924</v>
      </c>
      <c r="N431" s="231">
        <v>3054.0749771144592</v>
      </c>
      <c r="O431" s="231">
        <v>3151.2936567491797</v>
      </c>
      <c r="P431" s="231">
        <v>3248.567935168448</v>
      </c>
      <c r="Q431" s="231">
        <v>3345.956223197496</v>
      </c>
      <c r="R431" s="231">
        <v>3443.5256668472662</v>
      </c>
      <c r="S431" s="231">
        <v>3541.3505575902286</v>
      </c>
      <c r="T431" s="231">
        <v>3639.5109342835963</v>
      </c>
      <c r="U431" s="231">
        <v>3738.0913669401662</v>
      </c>
      <c r="V431" s="231">
        <v>3837.1799095187889</v>
      </c>
      <c r="W431" s="231">
        <v>3936.8672073597372</v>
      </c>
      <c r="X431" s="231">
        <v>4037.2457443433423</v>
      </c>
      <c r="Y431" s="231">
        <v>4138.4092149774779</v>
      </c>
      <c r="Z431" s="231">
        <v>4240.4520071837342</v>
      </c>
      <c r="AA431" s="231">
        <v>4343.4687823912309</v>
      </c>
      <c r="AB431" s="231">
        <v>4447.5541405461372</v>
      </c>
      <c r="AC431" s="231">
        <v>4552.8023587171056</v>
      </c>
      <c r="AD431" s="231">
        <v>4659.3071930700253</v>
      </c>
      <c r="AE431" s="231">
        <v>4767.1617350555998</v>
      </c>
      <c r="AF431" s="231">
        <v>4876.4583136765632</v>
      </c>
      <c r="AG431" s="231">
        <v>4987.28843666169</v>
      </c>
      <c r="AH431" s="231">
        <v>5099.7427642595685</v>
      </c>
      <c r="AI431" s="231">
        <v>5213.9111101741892</v>
      </c>
      <c r="AJ431" s="231">
        <v>5329.8824648967893</v>
      </c>
      <c r="AK431" s="231">
        <v>5447.7450373424745</v>
      </c>
      <c r="AL431" s="231">
        <v>5567.5863112843717</v>
      </c>
      <c r="AM431" s="231">
        <v>5689.493113593715</v>
      </c>
      <c r="AN431" s="231">
        <v>5813.5516917465638</v>
      </c>
      <c r="AO431" s="231">
        <v>5939.8477984560459</v>
      </c>
      <c r="AP431" s="231">
        <v>6068.4667816327828</v>
      </c>
      <c r="AQ431" s="231">
        <v>6199.4936781761053</v>
      </c>
      <c r="AR431" s="231">
        <v>6333.0133103570761</v>
      </c>
      <c r="AS431" s="231">
        <v>6469.1103837750297</v>
      </c>
    </row>
    <row r="432" spans="1:45">
      <c r="A432" s="231" t="s">
        <v>572</v>
      </c>
      <c r="B432" s="231" t="s">
        <v>519</v>
      </c>
      <c r="C432" s="231">
        <v>602.1548247105427</v>
      </c>
      <c r="D432" s="231">
        <v>646.48386537022009</v>
      </c>
      <c r="E432" s="231">
        <v>690.70876317628938</v>
      </c>
      <c r="F432" s="231">
        <v>700.21941705015536</v>
      </c>
      <c r="G432" s="231">
        <v>726.4194364663108</v>
      </c>
      <c r="H432" s="231">
        <v>752.64338494937135</v>
      </c>
      <c r="I432" s="231">
        <v>778.87017022147313</v>
      </c>
      <c r="J432" s="231">
        <v>805.08517779132342</v>
      </c>
      <c r="K432" s="231">
        <v>831.28008304647278</v>
      </c>
      <c r="L432" s="231">
        <v>857.45240538074552</v>
      </c>
      <c r="M432" s="231">
        <v>883.6049261689476</v>
      </c>
      <c r="N432" s="231">
        <v>909.74505415902274</v>
      </c>
      <c r="O432" s="231">
        <v>935.88419029581326</v>
      </c>
      <c r="P432" s="231">
        <v>962.03712240970606</v>
      </c>
      <c r="Q432" s="231">
        <v>988.2214663192176</v>
      </c>
      <c r="R432" s="231">
        <v>1014.4571611792903</v>
      </c>
      <c r="S432" s="231">
        <v>1040.7660215108876</v>
      </c>
      <c r="T432" s="231">
        <v>1067.1713450641384</v>
      </c>
      <c r="U432" s="231">
        <v>1093.6975737287503</v>
      </c>
      <c r="V432" s="231">
        <v>1120.3700036302585</v>
      </c>
      <c r="W432" s="231">
        <v>1147.2145400290249</v>
      </c>
      <c r="X432" s="231">
        <v>1174.2574924743628</v>
      </c>
      <c r="Y432" s="231">
        <v>1201.5254057279228</v>
      </c>
      <c r="Z432" s="231">
        <v>1229.0449221721046</v>
      </c>
      <c r="AA432" s="231">
        <v>1256.8426717039495</v>
      </c>
      <c r="AB432" s="231">
        <v>1284.9451854423887</v>
      </c>
      <c r="AC432" s="231">
        <v>1313.3788299217306</v>
      </c>
      <c r="AD432" s="231">
        <v>1342.1697587883536</v>
      </c>
      <c r="AE432" s="231">
        <v>1371.3438793505343</v>
      </c>
      <c r="AF432" s="231">
        <v>1400.9268316447972</v>
      </c>
      <c r="AG432" s="231">
        <v>1430.9439779729114</v>
      </c>
      <c r="AH432" s="231">
        <v>1461.4204011293734</v>
      </c>
      <c r="AI432" s="231">
        <v>1492.3809097795815</v>
      </c>
      <c r="AJ432" s="231">
        <v>1523.8500496638646</v>
      </c>
      <c r="AK432" s="231">
        <v>1555.8521194939331</v>
      </c>
      <c r="AL432" s="231">
        <v>1588.4111905772711</v>
      </c>
      <c r="AM432" s="231">
        <v>1621.5511293528652</v>
      </c>
      <c r="AN432" s="231">
        <v>1655.2956221513982</v>
      </c>
      <c r="AO432" s="231">
        <v>1689.6682016051702</v>
      </c>
      <c r="AP432" s="231">
        <v>1724.6922742300212</v>
      </c>
      <c r="AQ432" s="231">
        <v>1760.3911487856485</v>
      </c>
      <c r="AR432" s="231">
        <v>1796.7880650917186</v>
      </c>
      <c r="AS432" s="231">
        <v>1833.9062230391044</v>
      </c>
    </row>
    <row r="433" spans="1:45">
      <c r="A433" s="231" t="s">
        <v>572</v>
      </c>
      <c r="B433" s="231" t="s">
        <v>520</v>
      </c>
      <c r="C433" s="231">
        <v>329.91137159238309</v>
      </c>
      <c r="D433" s="231">
        <v>351.12569287970859</v>
      </c>
      <c r="E433" s="231">
        <v>262.00518906198744</v>
      </c>
      <c r="F433" s="231">
        <v>325.68910389485484</v>
      </c>
      <c r="G433" s="231">
        <v>332.70270443215844</v>
      </c>
      <c r="H433" s="231">
        <v>339.6971751580561</v>
      </c>
      <c r="I433" s="231">
        <v>346.67047155321944</v>
      </c>
      <c r="J433" s="231">
        <v>353.62159837302812</v>
      </c>
      <c r="K433" s="231">
        <v>360.55103932820663</v>
      </c>
      <c r="L433" s="231">
        <v>367.46085323303453</v>
      </c>
      <c r="M433" s="231">
        <v>374.3545942044729</v>
      </c>
      <c r="N433" s="231">
        <v>381.23714740960645</v>
      </c>
      <c r="O433" s="231">
        <v>388.11453210492613</v>
      </c>
      <c r="P433" s="231">
        <v>394.99370049778975</v>
      </c>
      <c r="Q433" s="231">
        <v>401.88234752888945</v>
      </c>
      <c r="R433" s="231">
        <v>408.78873892843029</v>
      </c>
      <c r="S433" s="231">
        <v>415.72156045682721</v>
      </c>
      <c r="T433" s="231">
        <v>422.68978872975373</v>
      </c>
      <c r="U433" s="231">
        <v>429.70258265278392</v>
      </c>
      <c r="V433" s="231">
        <v>436.76919378847691</v>
      </c>
      <c r="W433" s="231">
        <v>443.89889367357347</v>
      </c>
      <c r="X433" s="231">
        <v>451.10091603162658</v>
      </c>
      <c r="Y433" s="231">
        <v>458.38441188717042</v>
      </c>
      <c r="Z433" s="231">
        <v>465.75841572090894</v>
      </c>
      <c r="AA433" s="231">
        <v>473.23182097389241</v>
      </c>
      <c r="AB433" s="231">
        <v>480.81336339013575</v>
      </c>
      <c r="AC433" s="231">
        <v>488.51161086762431</v>
      </c>
      <c r="AD433" s="231">
        <v>496.33495865970917</v>
      </c>
      <c r="AE433" s="231">
        <v>504.29162892781267</v>
      </c>
      <c r="AF433" s="231">
        <v>512.38967379080509</v>
      </c>
      <c r="AG433" s="231">
        <v>520.63698114505655</v>
      </c>
      <c r="AH433" s="231">
        <v>529.04128264306451</v>
      </c>
      <c r="AI433" s="231">
        <v>537.61016331792086</v>
      </c>
      <c r="AJ433" s="231">
        <v>546.35107242729327</v>
      </c>
      <c r="AK433" s="231">
        <v>555.2713351649536</v>
      </c>
      <c r="AL433" s="231">
        <v>564.37816495157006</v>
      </c>
      <c r="AM433" s="231">
        <v>573.67867607083701</v>
      </c>
      <c r="AN433" s="231">
        <v>583.17989646286026</v>
      </c>
      <c r="AO433" s="231">
        <v>592.88878052559539</v>
      </c>
      <c r="AP433" s="231">
        <v>602.81222180751604</v>
      </c>
      <c r="AQ433" s="231">
        <v>612.95706550184559</v>
      </c>
      <c r="AR433" s="231">
        <v>623.33012067515642</v>
      </c>
      <c r="AS433" s="231">
        <v>633.93817218167715</v>
      </c>
    </row>
    <row r="434" spans="1:45">
      <c r="A434" s="231" t="s">
        <v>572</v>
      </c>
      <c r="B434" s="231" t="s">
        <v>521</v>
      </c>
      <c r="C434" s="231">
        <v>240.30105072607213</v>
      </c>
      <c r="D434" s="231">
        <v>268.19773067392231</v>
      </c>
      <c r="E434" s="231">
        <v>290.60235171879719</v>
      </c>
      <c r="F434" s="231">
        <v>288.00279851754107</v>
      </c>
      <c r="G434" s="231">
        <v>301.24787139265101</v>
      </c>
      <c r="H434" s="231">
        <v>314.51722935875557</v>
      </c>
      <c r="I434" s="231">
        <v>327.79849037373486</v>
      </c>
      <c r="J434" s="231">
        <v>341.08287400580298</v>
      </c>
      <c r="K434" s="231">
        <v>354.36487734400754</v>
      </c>
      <c r="L434" s="231">
        <v>367.64194673251313</v>
      </c>
      <c r="M434" s="231">
        <v>380.91414725872653</v>
      </c>
      <c r="N434" s="231">
        <v>394.18383924922762</v>
      </c>
      <c r="O434" s="231">
        <v>407.45537001738086</v>
      </c>
      <c r="P434" s="231">
        <v>420.73478651854549</v>
      </c>
      <c r="Q434" s="231">
        <v>434.02957218707382</v>
      </c>
      <c r="R434" s="231">
        <v>447.34840940544109</v>
      </c>
      <c r="S434" s="231">
        <v>460.70096775869757</v>
      </c>
      <c r="T434" s="231">
        <v>474.09771734646802</v>
      </c>
      <c r="U434" s="231">
        <v>487.54976585330655</v>
      </c>
      <c r="V434" s="231">
        <v>501.0687177322784</v>
      </c>
      <c r="W434" s="231">
        <v>514.66655367221404</v>
      </c>
      <c r="X434" s="231">
        <v>528.35552844921654</v>
      </c>
      <c r="Y434" s="231">
        <v>542.14808527316939</v>
      </c>
      <c r="Z434" s="231">
        <v>556.0567848041951</v>
      </c>
      <c r="AA434" s="231">
        <v>570.09424711341126</v>
      </c>
      <c r="AB434" s="231">
        <v>584.27310498376119</v>
      </c>
      <c r="AC434" s="231">
        <v>598.60596707830427</v>
      </c>
      <c r="AD434" s="231">
        <v>613.10538963982481</v>
      </c>
      <c r="AE434" s="231">
        <v>627.78385552006227</v>
      </c>
      <c r="AF434" s="231">
        <v>642.65375946682207</v>
      </c>
      <c r="AG434" s="231">
        <v>657.72739871976705</v>
      </c>
      <c r="AH434" s="231">
        <v>673.01696807970382</v>
      </c>
      <c r="AI434" s="231">
        <v>688.53455872084771</v>
      </c>
      <c r="AJ434" s="231">
        <v>704.29216011057406</v>
      </c>
      <c r="AK434" s="231">
        <v>720.30166448690932</v>
      </c>
      <c r="AL434" s="231">
        <v>736.57487342032823</v>
      </c>
      <c r="AM434" s="231">
        <v>753.1235060546619</v>
      </c>
      <c r="AN434" s="231">
        <v>769.95920868159055</v>
      </c>
      <c r="AO434" s="231">
        <v>787.09356535609675</v>
      </c>
      <c r="AP434" s="231">
        <v>804.53810930615259</v>
      </c>
      <c r="AQ434" s="231">
        <v>822.30433492995564</v>
      </c>
      <c r="AR434" s="231">
        <v>840.40371020874738</v>
      </c>
      <c r="AS434" s="231">
        <v>858.84768939307992</v>
      </c>
    </row>
    <row r="435" spans="1:45">
      <c r="A435" s="231" t="s">
        <v>572</v>
      </c>
      <c r="B435" s="231" t="s">
        <v>522</v>
      </c>
      <c r="C435" s="231">
        <v>504.03191629053413</v>
      </c>
      <c r="D435" s="231">
        <v>532.71617133663983</v>
      </c>
      <c r="E435" s="231">
        <v>576.80779932740086</v>
      </c>
      <c r="F435" s="231">
        <v>632.27629173749767</v>
      </c>
      <c r="G435" s="231">
        <v>688.05840803092565</v>
      </c>
      <c r="H435" s="231">
        <v>744.05005693442774</v>
      </c>
      <c r="I435" s="231">
        <v>800.18396275188411</v>
      </c>
      <c r="J435" s="231">
        <v>856.4108943939849</v>
      </c>
      <c r="K435" s="231">
        <v>912.69628442423368</v>
      </c>
      <c r="L435" s="231">
        <v>969.01794138053265</v>
      </c>
      <c r="M435" s="231">
        <v>1025.3643385774321</v>
      </c>
      <c r="N435" s="231">
        <v>1081.7332280155993</v>
      </c>
      <c r="O435" s="231">
        <v>1138.1304552676668</v>
      </c>
      <c r="P435" s="231">
        <v>1194.5689135441678</v>
      </c>
      <c r="Q435" s="231">
        <v>1251.0676059181994</v>
      </c>
      <c r="R435" s="231">
        <v>1307.6507997395981</v>
      </c>
      <c r="S435" s="231">
        <v>1364.347264396489</v>
      </c>
      <c r="T435" s="231">
        <v>1421.1895867260534</v>
      </c>
      <c r="U435" s="231">
        <v>1478.2135595650288</v>
      </c>
      <c r="V435" s="231">
        <v>1535.4576392133879</v>
      </c>
      <c r="W435" s="231">
        <v>1592.9624675044502</v>
      </c>
      <c r="X435" s="231">
        <v>1650.770453998919</v>
      </c>
      <c r="Y435" s="231">
        <v>1708.9254136764746</v>
      </c>
      <c r="Z435" s="231">
        <v>1767.4722554369869</v>
      </c>
      <c r="AA435" s="231">
        <v>1826.4567167533614</v>
      </c>
      <c r="AB435" s="231">
        <v>1885.9251399352906</v>
      </c>
      <c r="AC435" s="231">
        <v>1945.9242856476292</v>
      </c>
      <c r="AD435" s="231">
        <v>2006.5011795665264</v>
      </c>
      <c r="AE435" s="231">
        <v>2067.7029883281248</v>
      </c>
      <c r="AF435" s="231">
        <v>2129.5769212192949</v>
      </c>
      <c r="AG435" s="231">
        <v>2192.1701543614067</v>
      </c>
      <c r="AH435" s="231">
        <v>2255.5297744394998</v>
      </c>
      <c r="AI435" s="231">
        <v>2319.702739322001</v>
      </c>
      <c r="AJ435" s="231">
        <v>2384.7358531963364</v>
      </c>
      <c r="AK435" s="231">
        <v>2450.6757541083684</v>
      </c>
      <c r="AL435" s="231">
        <v>2517.5689120387856</v>
      </c>
      <c r="AM435" s="231">
        <v>2585.4616358740459</v>
      </c>
      <c r="AN435" s="231">
        <v>2654.4000878341894</v>
      </c>
      <c r="AO435" s="231">
        <v>2724.4303041061103</v>
      </c>
      <c r="AP435" s="231">
        <v>2795.5982205961841</v>
      </c>
      <c r="AQ435" s="231">
        <v>2867.9497028661308</v>
      </c>
      <c r="AR435" s="231">
        <v>2941.5305794472415</v>
      </c>
      <c r="AS435" s="231">
        <v>3016.3866778459746</v>
      </c>
    </row>
    <row r="436" spans="1:45">
      <c r="A436" s="231" t="s">
        <v>572</v>
      </c>
      <c r="B436" s="231" t="s">
        <v>523</v>
      </c>
      <c r="C436" s="231">
        <v>317.1540314993764</v>
      </c>
      <c r="D436" s="231">
        <v>211.84061871551705</v>
      </c>
      <c r="E436" s="231">
        <v>225.66167948375468</v>
      </c>
      <c r="F436" s="231">
        <v>279.54483522750581</v>
      </c>
      <c r="G436" s="231">
        <v>293.32444296594554</v>
      </c>
      <c r="H436" s="231">
        <v>307.13302508849</v>
      </c>
      <c r="I436" s="231">
        <v>320.95717666519215</v>
      </c>
      <c r="J436" s="231">
        <v>334.78733919867688</v>
      </c>
      <c r="K436" s="231">
        <v>348.61739373434955</v>
      </c>
      <c r="L436" s="231">
        <v>362.44428804301771</v>
      </c>
      <c r="M436" s="231">
        <v>376.26768173032008</v>
      </c>
      <c r="N436" s="231">
        <v>390.0896088593567</v>
      </c>
      <c r="O436" s="231">
        <v>403.91416116947022</v>
      </c>
      <c r="P436" s="231">
        <v>417.74719481460517</v>
      </c>
      <c r="Q436" s="231">
        <v>431.59606247772172</v>
      </c>
      <c r="R436" s="231">
        <v>445.46937160678038</v>
      </c>
      <c r="S436" s="231">
        <v>459.37676860345761</v>
      </c>
      <c r="T436" s="231">
        <v>473.32874811644825</v>
      </c>
      <c r="U436" s="231">
        <v>487.33648612100939</v>
      </c>
      <c r="V436" s="231">
        <v>501.41169516658476</v>
      </c>
      <c r="W436" s="231">
        <v>515.56650000676893</v>
      </c>
      <c r="X436" s="231">
        <v>529.813331757068</v>
      </c>
      <c r="Y436" s="231">
        <v>544.16483873021832</v>
      </c>
      <c r="Z436" s="231">
        <v>558.6338121538837</v>
      </c>
      <c r="AA436" s="231">
        <v>573.23312506596881</v>
      </c>
      <c r="AB436" s="231">
        <v>587.9756827948728</v>
      </c>
      <c r="AC436" s="231">
        <v>602.87438355675113</v>
      </c>
      <c r="AD436" s="231">
        <v>617.94208783177999</v>
      </c>
      <c r="AE436" s="231">
        <v>633.19159531129901</v>
      </c>
      <c r="AF436" s="231">
        <v>648.63562833428091</v>
      </c>
      <c r="AG436" s="231">
        <v>664.28682085127082</v>
      </c>
      <c r="AH436" s="231">
        <v>680.1577120668552</v>
      </c>
      <c r="AI436" s="231">
        <v>696.26074401506003</v>
      </c>
      <c r="AJ436" s="231">
        <v>712.60826241712505</v>
      </c>
      <c r="AK436" s="231">
        <v>729.2125202565735</v>
      </c>
      <c r="AL436" s="231">
        <v>746.08568358365324</v>
      </c>
      <c r="AM436" s="231">
        <v>763.23983912957124</v>
      </c>
      <c r="AN436" s="231">
        <v>780.68700337186681</v>
      </c>
      <c r="AO436" s="231">
        <v>798.43913274571719</v>
      </c>
      <c r="AP436" s="231">
        <v>816.50813474290487</v>
      </c>
      <c r="AQ436" s="231">
        <v>834.90587968109696</v>
      </c>
      <c r="AR436" s="231">
        <v>853.6442129618647</v>
      </c>
      <c r="AS436" s="231">
        <v>872.7349676663398</v>
      </c>
    </row>
    <row r="437" spans="1:45">
      <c r="A437" s="231" t="s">
        <v>572</v>
      </c>
      <c r="B437" s="231" t="s">
        <v>524</v>
      </c>
      <c r="C437" s="231">
        <v>1636.0935993133521</v>
      </c>
      <c r="D437" s="231">
        <v>1850.1089301519685</v>
      </c>
      <c r="E437" s="231">
        <v>1833.5667927623538</v>
      </c>
      <c r="F437" s="231">
        <v>1921.6870153913076</v>
      </c>
      <c r="G437" s="231">
        <v>2004.3932716177512</v>
      </c>
      <c r="H437" s="231">
        <v>2087.2283943606258</v>
      </c>
      <c r="I437" s="231">
        <v>2170.1182790681873</v>
      </c>
      <c r="J437" s="231">
        <v>2253.0106999203167</v>
      </c>
      <c r="K437" s="231">
        <v>2335.8737142466707</v>
      </c>
      <c r="L437" s="231">
        <v>2418.6938049610699</v>
      </c>
      <c r="M437" s="231">
        <v>2501.473884538771</v>
      </c>
      <c r="N437" s="231">
        <v>2584.2312799793453</v>
      </c>
      <c r="O437" s="231">
        <v>2666.9957839662989</v>
      </c>
      <c r="P437" s="231">
        <v>2749.8078257228872</v>
      </c>
      <c r="Q437" s="231">
        <v>2832.716791525183</v>
      </c>
      <c r="R437" s="231">
        <v>2915.7795086164456</v>
      </c>
      <c r="S437" s="231">
        <v>2999.0588954953701</v>
      </c>
      <c r="T437" s="231">
        <v>3082.622774591774</v>
      </c>
      <c r="U437" s="231">
        <v>3166.5428390138595</v>
      </c>
      <c r="V437" s="231">
        <v>3250.8937625193353</v>
      </c>
      <c r="W437" s="231">
        <v>3335.7524405658528</v>
      </c>
      <c r="X437" s="231">
        <v>3421.1973498323136</v>
      </c>
      <c r="Y437" s="231">
        <v>3507.3080137070215</v>
      </c>
      <c r="Z437" s="231">
        <v>3594.1645617095692</v>
      </c>
      <c r="AA437" s="231">
        <v>3681.8473715177493</v>
      </c>
      <c r="AB437" s="231">
        <v>3770.4367831101144</v>
      </c>
      <c r="AC437" s="231">
        <v>3860.0128754380908</v>
      </c>
      <c r="AD437" s="231">
        <v>3950.6552969633185</v>
      </c>
      <c r="AE437" s="231">
        <v>4042.4431422978178</v>
      </c>
      <c r="AF437" s="231">
        <v>4135.4548680506869</v>
      </c>
      <c r="AG437" s="231">
        <v>4229.7682417950518</v>
      </c>
      <c r="AH437" s="231">
        <v>4325.4603188190122</v>
      </c>
      <c r="AI437" s="231">
        <v>4422.607442009883</v>
      </c>
      <c r="AJ437" s="231">
        <v>4521.2852608387175</v>
      </c>
      <c r="AK437" s="231">
        <v>4621.5687659700088</v>
      </c>
      <c r="AL437" s="231">
        <v>4723.532336512726</v>
      </c>
      <c r="AM437" s="231">
        <v>4827.2497973689178</v>
      </c>
      <c r="AN437" s="231">
        <v>4932.7944845192715</v>
      </c>
      <c r="AO437" s="231">
        <v>5040.2393164214645</v>
      </c>
      <c r="AP437" s="231">
        <v>5149.656869991496</v>
      </c>
      <c r="AQ437" s="231">
        <v>5261.1194598906604</v>
      </c>
      <c r="AR437" s="231">
        <v>5374.6992200620534</v>
      </c>
      <c r="AS437" s="231">
        <v>5490.4681866474348</v>
      </c>
    </row>
    <row r="438" spans="1:45">
      <c r="A438" s="231" t="s">
        <v>572</v>
      </c>
      <c r="B438" s="231" t="s">
        <v>525</v>
      </c>
      <c r="C438" s="231">
        <v>1100.1654767136461</v>
      </c>
      <c r="D438" s="231">
        <v>1315.6532761300875</v>
      </c>
      <c r="E438" s="231">
        <v>1300.2875480419191</v>
      </c>
      <c r="F438" s="231">
        <v>1416.5193460966225</v>
      </c>
      <c r="G438" s="231">
        <v>1508.6784890491049</v>
      </c>
      <c r="H438" s="231">
        <v>1601.1151083400348</v>
      </c>
      <c r="I438" s="231">
        <v>1693.7277458093308</v>
      </c>
      <c r="J438" s="231">
        <v>1786.4429129807884</v>
      </c>
      <c r="K438" s="231">
        <v>1879.2107965936268</v>
      </c>
      <c r="L438" s="231">
        <v>1972.0020588429786</v>
      </c>
      <c r="M438" s="231">
        <v>2064.8052147371641</v>
      </c>
      <c r="N438" s="231">
        <v>2157.6243572427875</v>
      </c>
      <c r="O438" s="231">
        <v>2250.4771268820336</v>
      </c>
      <c r="P438" s="231">
        <v>2343.3928785260678</v>
      </c>
      <c r="Q438" s="231">
        <v>2436.4110228346326</v>
      </c>
      <c r="R438" s="231">
        <v>2529.5795300995637</v>
      </c>
      <c r="S438" s="231">
        <v>2622.9535879608252</v>
      </c>
      <c r="T438" s="231">
        <v>2716.5944052674618</v>
      </c>
      <c r="U438" s="231">
        <v>2810.5681540166529</v>
      </c>
      <c r="V438" s="231">
        <v>2904.9450406581195</v>
      </c>
      <c r="W438" s="231">
        <v>2999.7984974708675</v>
      </c>
      <c r="X438" s="231">
        <v>3095.204484354912</v>
      </c>
      <c r="Y438" s="231">
        <v>3191.2408912609412</v>
      </c>
      <c r="Z438" s="231">
        <v>3287.9870315923545</v>
      </c>
      <c r="AA438" s="231">
        <v>3385.5232172131009</v>
      </c>
      <c r="AB438" s="231">
        <v>3483.9304061395783</v>
      </c>
      <c r="AC438" s="231">
        <v>3583.2899145383108</v>
      </c>
      <c r="AD438" s="231">
        <v>3683.6831852593582</v>
      </c>
      <c r="AE438" s="231">
        <v>3785.1916057746803</v>
      </c>
      <c r="AF438" s="231">
        <v>3887.8963690384917</v>
      </c>
      <c r="AG438" s="231">
        <v>3991.8783714220585</v>
      </c>
      <c r="AH438" s="231">
        <v>4097.2181424886267</v>
      </c>
      <c r="AI438" s="231">
        <v>4203.9958019516425</v>
      </c>
      <c r="AJ438" s="231">
        <v>4312.2910397003179</v>
      </c>
      <c r="AK438" s="231">
        <v>4422.1831152724671</v>
      </c>
      <c r="AL438" s="231">
        <v>4533.7508736092304</v>
      </c>
      <c r="AM438" s="231">
        <v>4647.0727743371644</v>
      </c>
      <c r="AN438" s="231">
        <v>4762.2269321914373</v>
      </c>
      <c r="AO438" s="231">
        <v>4879.291166523999</v>
      </c>
      <c r="AP438" s="231">
        <v>4998.3430581337261</v>
      </c>
      <c r="AQ438" s="231">
        <v>5119.4600119128781</v>
      </c>
      <c r="AR438" s="231">
        <v>5242.7193240323304</v>
      </c>
      <c r="AS438" s="231">
        <v>5368.1982525872318</v>
      </c>
    </row>
    <row r="439" spans="1:45">
      <c r="A439" s="231" t="s">
        <v>572</v>
      </c>
      <c r="B439" s="231" t="s">
        <v>526</v>
      </c>
      <c r="C439" s="231">
        <v>868.68935338615688</v>
      </c>
      <c r="D439" s="231">
        <v>853.18696193637834</v>
      </c>
      <c r="E439" s="231">
        <v>793.93189196003379</v>
      </c>
      <c r="F439" s="231">
        <v>806.23876190416581</v>
      </c>
      <c r="G439" s="231">
        <v>828.53226940207708</v>
      </c>
      <c r="H439" s="231">
        <v>850.80726995717828</v>
      </c>
      <c r="I439" s="231">
        <v>873.05129854682752</v>
      </c>
      <c r="J439" s="231">
        <v>895.25635973723524</v>
      </c>
      <c r="K439" s="231">
        <v>917.41949838479115</v>
      </c>
      <c r="L439" s="231">
        <v>939.54274827060055</v>
      </c>
      <c r="M439" s="231">
        <v>961.63275254448479</v>
      </c>
      <c r="N439" s="231">
        <v>983.70023230657353</v>
      </c>
      <c r="O439" s="231">
        <v>1005.7594051509958</v>
      </c>
      <c r="P439" s="231">
        <v>1027.8274105935072</v>
      </c>
      <c r="Q439" s="231">
        <v>1049.9237727037714</v>
      </c>
      <c r="R439" s="231">
        <v>1072.0699146066743</v>
      </c>
      <c r="S439" s="231">
        <v>1094.2887303635</v>
      </c>
      <c r="T439" s="231">
        <v>1116.6042144655189</v>
      </c>
      <c r="U439" s="231">
        <v>1139.0411462207987</v>
      </c>
      <c r="V439" s="231">
        <v>1161.6248247690621</v>
      </c>
      <c r="W439" s="231">
        <v>1184.3808497638106</v>
      </c>
      <c r="X439" s="231">
        <v>1207.3349425774506</v>
      </c>
      <c r="Y439" s="231">
        <v>1230.5128030054457</v>
      </c>
      <c r="Z439" s="231">
        <v>1253.9399967377267</v>
      </c>
      <c r="AA439" s="231">
        <v>1277.6418692484262</v>
      </c>
      <c r="AB439" s="231">
        <v>1301.6434821761945</v>
      </c>
      <c r="AC439" s="231">
        <v>1325.9695686954396</v>
      </c>
      <c r="AD439" s="231">
        <v>1350.6445047929822</v>
      </c>
      <c r="AE439" s="231">
        <v>1375.6922937542815</v>
      </c>
      <c r="AF439" s="231">
        <v>1401.1365615223178</v>
      </c>
      <c r="AG439" s="231">
        <v>1427.0005609167208</v>
      </c>
      <c r="AH439" s="231">
        <v>1453.3071829922503</v>
      </c>
      <c r="AI439" s="231">
        <v>1480.0789740732455</v>
      </c>
      <c r="AJ439" s="231">
        <v>1507.3381572277226</v>
      </c>
      <c r="AK439" s="231">
        <v>1535.1066571427139</v>
      </c>
      <c r="AL439" s="231">
        <v>1563.4061275345446</v>
      </c>
      <c r="AM439" s="231">
        <v>1592.2579803754954</v>
      </c>
      <c r="AN439" s="231">
        <v>1621.683416346533</v>
      </c>
      <c r="AO439" s="231">
        <v>1651.703456033546</v>
      </c>
      <c r="AP439" s="231">
        <v>1682.3389714779751</v>
      </c>
      <c r="AQ439" s="231">
        <v>1713.6107177703514</v>
      </c>
      <c r="AR439" s="231">
        <v>1745.5393644418236</v>
      </c>
      <c r="AS439" s="231">
        <v>1778.1455264636295</v>
      </c>
    </row>
    <row r="440" spans="1:45">
      <c r="A440" s="231" t="s">
        <v>572</v>
      </c>
      <c r="B440" s="231" t="s">
        <v>527</v>
      </c>
      <c r="C440" s="231">
        <v>520.39371095649346</v>
      </c>
      <c r="D440" s="231">
        <v>540.2085612331382</v>
      </c>
      <c r="E440" s="231">
        <v>571.29189999132336</v>
      </c>
      <c r="F440" s="231">
        <v>608.70521102074883</v>
      </c>
      <c r="G440" s="231">
        <v>642.90675629797829</v>
      </c>
      <c r="H440" s="231">
        <v>677.195942962907</v>
      </c>
      <c r="I440" s="231">
        <v>711.5372813214592</v>
      </c>
      <c r="J440" s="231">
        <v>745.90525040451234</v>
      </c>
      <c r="K440" s="231">
        <v>780.28299245828077</v>
      </c>
      <c r="L440" s="231">
        <v>814.66125487911972</v>
      </c>
      <c r="M440" s="231">
        <v>849.03746255443491</v>
      </c>
      <c r="N440" s="231">
        <v>883.41487701204665</v>
      </c>
      <c r="O440" s="231">
        <v>917.80182673957381</v>
      </c>
      <c r="P440" s="231">
        <v>952.21100337635391</v>
      </c>
      <c r="Q440" s="231">
        <v>986.65882181617121</v>
      </c>
      <c r="R440" s="231">
        <v>1021.1648428335592</v>
      </c>
      <c r="S440" s="231">
        <v>1055.751256424179</v>
      </c>
      <c r="T440" s="231">
        <v>1090.4424233675802</v>
      </c>
      <c r="U440" s="231">
        <v>1125.2644718815329</v>
      </c>
      <c r="V440" s="231">
        <v>1160.244945747653</v>
      </c>
      <c r="W440" s="231">
        <v>1195.4124999741962</v>
      </c>
      <c r="X440" s="231">
        <v>1230.7966399090215</v>
      </c>
      <c r="Y440" s="231">
        <v>1266.4274996981035</v>
      </c>
      <c r="Z440" s="231">
        <v>1302.3356560739269</v>
      </c>
      <c r="AA440" s="231">
        <v>1338.5519736250264</v>
      </c>
      <c r="AB440" s="231">
        <v>1375.1074779181738</v>
      </c>
      <c r="AC440" s="231">
        <v>1412.0332531007402</v>
      </c>
      <c r="AD440" s="231">
        <v>1449.3603608832636</v>
      </c>
      <c r="AE440" s="231">
        <v>1487.1197780825255</v>
      </c>
      <c r="AF440" s="231">
        <v>1525.3423501808425</v>
      </c>
      <c r="AG440" s="231">
        <v>1564.0587586253696</v>
      </c>
      <c r="AH440" s="231">
        <v>1603.2994998424001</v>
      </c>
      <c r="AI440" s="231">
        <v>1643.0948741790517</v>
      </c>
      <c r="AJ440" s="231">
        <v>1683.474983201125</v>
      </c>
      <c r="AK440" s="231">
        <v>1724.4697339748213</v>
      </c>
      <c r="AL440" s="231">
        <v>1766.1088491395724</v>
      </c>
      <c r="AM440" s="231">
        <v>1808.4218817403405</v>
      </c>
      <c r="AN440" s="231">
        <v>1851.4382339313643</v>
      </c>
      <c r="AO440" s="231">
        <v>1895.1871787912812</v>
      </c>
      <c r="AP440" s="231">
        <v>1939.6978846015772</v>
      </c>
      <c r="AQ440" s="231">
        <v>1984.9994410394961</v>
      </c>
      <c r="AR440" s="231">
        <v>2031.1208868223741</v>
      </c>
      <c r="AS440" s="231">
        <v>2078.0912384162762</v>
      </c>
    </row>
    <row r="441" spans="1:45">
      <c r="A441" s="231" t="s">
        <v>572</v>
      </c>
      <c r="B441" s="231" t="s">
        <v>528</v>
      </c>
      <c r="C441" s="231">
        <v>482.52880392767213</v>
      </c>
      <c r="D441" s="231">
        <v>516.19563332940083</v>
      </c>
      <c r="E441" s="231">
        <v>563.39289778444731</v>
      </c>
      <c r="F441" s="231">
        <v>547.17209234278323</v>
      </c>
      <c r="G441" s="231">
        <v>570.96525202091777</v>
      </c>
      <c r="H441" s="231">
        <v>594.79653058670476</v>
      </c>
      <c r="I441" s="231">
        <v>618.64446187341093</v>
      </c>
      <c r="J441" s="231">
        <v>642.49390190385441</v>
      </c>
      <c r="K441" s="231">
        <v>666.33555020358665</v>
      </c>
      <c r="L441" s="231">
        <v>690.16540658192605</v>
      </c>
      <c r="M441" s="231">
        <v>713.98419379669622</v>
      </c>
      <c r="N441" s="231">
        <v>737.79677763231666</v>
      </c>
      <c r="O441" s="231">
        <v>761.61160735536737</v>
      </c>
      <c r="P441" s="231">
        <v>785.44019110344027</v>
      </c>
      <c r="Q441" s="231">
        <v>809.29661438935307</v>
      </c>
      <c r="R441" s="231">
        <v>833.19710545938347</v>
      </c>
      <c r="S441" s="231">
        <v>857.15964826805612</v>
      </c>
      <c r="T441" s="231">
        <v>881.20364189715599</v>
      </c>
      <c r="U441" s="231">
        <v>905.34960403566504</v>
      </c>
      <c r="V441" s="231">
        <v>929.61891542671265</v>
      </c>
      <c r="W441" s="231">
        <v>954.03360182051904</v>
      </c>
      <c r="X441" s="231">
        <v>978.61614984073003</v>
      </c>
      <c r="Y441" s="231">
        <v>1003.3893531992384</v>
      </c>
      <c r="Z441" s="231">
        <v>1028.3761858270029</v>
      </c>
      <c r="AA441" s="231">
        <v>1053.5996986874643</v>
      </c>
      <c r="AB441" s="231">
        <v>1079.0829372762755</v>
      </c>
      <c r="AC441" s="231">
        <v>1104.8488770678587</v>
      </c>
      <c r="AD441" s="231">
        <v>1130.9203744306988</v>
      </c>
      <c r="AE441" s="231">
        <v>1157.3201307903325</v>
      </c>
      <c r="AF441" s="231">
        <v>1184.0706680653659</v>
      </c>
      <c r="AG441" s="231">
        <v>1211.1943136329096</v>
      </c>
      <c r="AH441" s="231">
        <v>1238.7131932939724</v>
      </c>
      <c r="AI441" s="231">
        <v>1266.6492309046882</v>
      </c>
      <c r="AJ441" s="231">
        <v>1295.0241535165851</v>
      </c>
      <c r="AK441" s="231">
        <v>1323.8595010275694</v>
      </c>
      <c r="AL441" s="231">
        <v>1353.1766394869833</v>
      </c>
      <c r="AM441" s="231">
        <v>1382.9967773232604</v>
      </c>
      <c r="AN441" s="231">
        <v>1413.3409838727723</v>
      </c>
      <c r="AO441" s="231">
        <v>1444.2302096851561</v>
      </c>
      <c r="AP441" s="231">
        <v>1475.6853081642782</v>
      </c>
      <c r="AQ441" s="231">
        <v>1507.7270581768637</v>
      </c>
      <c r="AR441" s="231">
        <v>1540.3761873241529</v>
      </c>
      <c r="AS441" s="231">
        <v>1573.6533956257335</v>
      </c>
    </row>
    <row r="442" spans="1:45">
      <c r="A442" s="231" t="s">
        <v>572</v>
      </c>
      <c r="B442" s="231" t="s">
        <v>529</v>
      </c>
      <c r="C442" s="231">
        <v>504.85972248503435</v>
      </c>
      <c r="D442" s="231">
        <v>485.92475865184252</v>
      </c>
      <c r="E442" s="231">
        <v>544.81952986875524</v>
      </c>
      <c r="F442" s="231">
        <v>590.50907377132148</v>
      </c>
      <c r="G442" s="231">
        <v>631.59975096436824</v>
      </c>
      <c r="H442" s="231">
        <v>672.82173163326138</v>
      </c>
      <c r="I442" s="231">
        <v>714.12870897017115</v>
      </c>
      <c r="J442" s="231">
        <v>755.48705035088699</v>
      </c>
      <c r="K442" s="231">
        <v>796.87373998223723</v>
      </c>
      <c r="L442" s="231">
        <v>838.27488821418058</v>
      </c>
      <c r="M442" s="231">
        <v>879.68453961189948</v>
      </c>
      <c r="N442" s="231">
        <v>921.10365700214061</v>
      </c>
      <c r="O442" s="231">
        <v>962.53922418405796</v>
      </c>
      <c r="P442" s="231">
        <v>1004.0034401797296</v>
      </c>
      <c r="Q442" s="231">
        <v>1045.51299179999</v>
      </c>
      <c r="R442" s="231">
        <v>1087.0883975062097</v>
      </c>
      <c r="S442" s="231">
        <v>1128.7534180926539</v>
      </c>
      <c r="T442" s="231">
        <v>1170.5345305581275</v>
      </c>
      <c r="U442" s="231">
        <v>1212.4604616379218</v>
      </c>
      <c r="V442" s="231">
        <v>1254.5617773025933</v>
      </c>
      <c r="W442" s="231">
        <v>1296.8705243203472</v>
      </c>
      <c r="X442" s="231">
        <v>1339.4199198262863</v>
      </c>
      <c r="Y442" s="231">
        <v>1382.244084774208</v>
      </c>
      <c r="Z442" s="231">
        <v>1425.3778171740182</v>
      </c>
      <c r="AA442" s="231">
        <v>1468.8564011228382</v>
      </c>
      <c r="AB442" s="231">
        <v>1512.7154478085463</v>
      </c>
      <c r="AC442" s="231">
        <v>1556.9907648809124</v>
      </c>
      <c r="AD442" s="231">
        <v>1601.7182508325873</v>
      </c>
      <c r="AE442" s="231">
        <v>1646.9338112965488</v>
      </c>
      <c r="AF442" s="231">
        <v>1692.6732944378084</v>
      </c>
      <c r="AG442" s="231">
        <v>1738.9724428847819</v>
      </c>
      <c r="AH442" s="231">
        <v>1785.8668599070174</v>
      </c>
      <c r="AI442" s="231">
        <v>1833.3919877928674</v>
      </c>
      <c r="AJ442" s="231">
        <v>1881.5830966129804</v>
      </c>
      <c r="AK442" s="231">
        <v>1930.4752817701731</v>
      </c>
      <c r="AL442" s="231">
        <v>1980.103468933366</v>
      </c>
      <c r="AM442" s="231">
        <v>2030.5024251316368</v>
      </c>
      <c r="AN442" s="231">
        <v>2081.7067749460311</v>
      </c>
      <c r="AO442" s="231">
        <v>2133.751020880848</v>
      </c>
      <c r="AP442" s="231">
        <v>2186.669567125185</v>
      </c>
      <c r="AQ442" s="231">
        <v>2240.4967460282287</v>
      </c>
      <c r="AR442" s="231">
        <v>2295.2668467140238</v>
      </c>
      <c r="AS442" s="231">
        <v>2351.0141453473989</v>
      </c>
    </row>
    <row r="443" spans="1:45">
      <c r="A443" s="231" t="s">
        <v>572</v>
      </c>
      <c r="B443" s="231" t="s">
        <v>530</v>
      </c>
      <c r="C443" s="231">
        <v>2499.3105635533198</v>
      </c>
      <c r="D443" s="231">
        <v>2617.5521893046784</v>
      </c>
      <c r="E443" s="231">
        <v>3013.5514686705606</v>
      </c>
      <c r="F443" s="231">
        <v>3169.123263116242</v>
      </c>
      <c r="G443" s="231">
        <v>3412.8550083131713</v>
      </c>
      <c r="H443" s="231">
        <v>3657.4271923718475</v>
      </c>
      <c r="I443" s="231">
        <v>3902.5564544626695</v>
      </c>
      <c r="J443" s="231">
        <v>4148.0362634845906</v>
      </c>
      <c r="K443" s="231">
        <v>4393.7235567962707</v>
      </c>
      <c r="L443" s="231">
        <v>4639.5293782029594</v>
      </c>
      <c r="M443" s="231">
        <v>4885.4116246064896</v>
      </c>
      <c r="N443" s="231">
        <v>5131.3690062379646</v>
      </c>
      <c r="O443" s="231">
        <v>5377.435789298198</v>
      </c>
      <c r="P443" s="231">
        <v>5623.6771109365236</v>
      </c>
      <c r="Q443" s="231">
        <v>5870.1847623903486</v>
      </c>
      <c r="R443" s="231">
        <v>6117.0733859665315</v>
      </c>
      <c r="S443" s="231">
        <v>6364.4770538723578</v>
      </c>
      <c r="T443" s="231">
        <v>6612.5462058418061</v>
      </c>
      <c r="U443" s="231">
        <v>6861.444925178921</v>
      </c>
      <c r="V443" s="231">
        <v>7111.3485328617817</v>
      </c>
      <c r="W443" s="231">
        <v>7362.441478507385</v>
      </c>
      <c r="X443" s="231">
        <v>7614.9155061524652</v>
      </c>
      <c r="Y443" s="231">
        <v>7868.9680723036627</v>
      </c>
      <c r="Z443" s="231">
        <v>8124.8009936733069</v>
      </c>
      <c r="AA443" s="231">
        <v>8382.619302424866</v>
      </c>
      <c r="AB443" s="231">
        <v>8642.6302875331712</v>
      </c>
      <c r="AC443" s="231">
        <v>8905.0427019371691</v>
      </c>
      <c r="AD443" s="231">
        <v>9170.0661164358662</v>
      </c>
      <c r="AE443" s="231">
        <v>9437.9104026794594</v>
      </c>
      <c r="AF443" s="231">
        <v>9708.785329063985</v>
      </c>
      <c r="AG443" s="231">
        <v>9982.9002548124299</v>
      </c>
      <c r="AH443" s="231">
        <v>10260.463908962347</v>
      </c>
      <c r="AI443" s="231">
        <v>10541.684242365845</v>
      </c>
      <c r="AJ443" s="231">
        <v>10826.768342114052</v>
      </c>
      <c r="AK443" s="231">
        <v>11115.922399016486</v>
      </c>
      <c r="AL443" s="231">
        <v>11409.35171988866</v>
      </c>
      <c r="AM443" s="231">
        <v>11707.260777426223</v>
      </c>
      <c r="AN443" s="231">
        <v>12009.853291373998</v>
      </c>
      <c r="AO443" s="231">
        <v>12317.332335532314</v>
      </c>
      <c r="AP443" s="231">
        <v>12629.900465890338</v>
      </c>
      <c r="AQ443" s="231">
        <v>12947.759865840775</v>
      </c>
      <c r="AR443" s="231">
        <v>13271.112505016428</v>
      </c>
      <c r="AS443" s="231">
        <v>13600.160308807901</v>
      </c>
    </row>
    <row r="444" spans="1:45">
      <c r="A444" s="231" t="s">
        <v>572</v>
      </c>
      <c r="B444" s="231" t="s">
        <v>531</v>
      </c>
      <c r="C444" s="231">
        <v>640.52832326910232</v>
      </c>
      <c r="D444" s="231">
        <v>585.52161648009064</v>
      </c>
      <c r="E444" s="231">
        <v>581.52988158123662</v>
      </c>
      <c r="F444" s="231">
        <v>642.18584419083129</v>
      </c>
      <c r="G444" s="231">
        <v>672.31938893310269</v>
      </c>
      <c r="H444" s="231">
        <v>702.51059318866544</v>
      </c>
      <c r="I444" s="231">
        <v>732.73094707224095</v>
      </c>
      <c r="J444" s="231">
        <v>762.96019924041855</v>
      </c>
      <c r="K444" s="231">
        <v>793.1855742804687</v>
      </c>
      <c r="L444" s="231">
        <v>823.40100554957371</v>
      </c>
      <c r="M444" s="231">
        <v>853.6063760648376</v>
      </c>
      <c r="N444" s="231">
        <v>883.80678197598718</v>
      </c>
      <c r="O444" s="231">
        <v>914.01183380820976</v>
      </c>
      <c r="P444" s="231">
        <v>944.2350064198464</v>
      </c>
      <c r="Q444" s="231">
        <v>974.49304411726723</v>
      </c>
      <c r="R444" s="231">
        <v>1004.8054237307311</v>
      </c>
      <c r="S444" s="231">
        <v>1035.1938757868804</v>
      </c>
      <c r="T444" s="231">
        <v>1065.6819620625758</v>
      </c>
      <c r="U444" s="231">
        <v>1096.2947065863375</v>
      </c>
      <c r="V444" s="231">
        <v>1127.0582764048941</v>
      </c>
      <c r="W444" s="231">
        <v>1157.9997080291776</v>
      </c>
      <c r="X444" s="231">
        <v>1189.1466753172272</v>
      </c>
      <c r="Y444" s="231">
        <v>1220.5272945705508</v>
      </c>
      <c r="Z444" s="231">
        <v>1252.1699627593077</v>
      </c>
      <c r="AA444" s="231">
        <v>1284.1032250090179</v>
      </c>
      <c r="AB444" s="231">
        <v>1316.3556677484225</v>
      </c>
      <c r="AC444" s="231">
        <v>1348.9558342102357</v>
      </c>
      <c r="AD444" s="231">
        <v>1381.9321592783328</v>
      </c>
      <c r="AE444" s="231">
        <v>1415.3129209750923</v>
      </c>
      <c r="AF444" s="231">
        <v>1449.1262061721247</v>
      </c>
      <c r="AG444" s="231">
        <v>1483.3998883816043</v>
      </c>
      <c r="AH444" s="231">
        <v>1518.1616157410831</v>
      </c>
      <c r="AI444" s="231">
        <v>1553.4388075390964</v>
      </c>
      <c r="AJ444" s="231">
        <v>1589.2586578426772</v>
      </c>
      <c r="AK444" s="231">
        <v>1625.6481449805042</v>
      </c>
      <c r="AL444" s="231">
        <v>1662.6340458076199</v>
      </c>
      <c r="AM444" s="231">
        <v>1700.2429538311021</v>
      </c>
      <c r="AN444" s="231">
        <v>1738.5013004110813</v>
      </c>
      <c r="AO444" s="231">
        <v>1777.4353783710492</v>
      </c>
      <c r="AP444" s="231">
        <v>1817.071367454776</v>
      </c>
      <c r="AQ444" s="231">
        <v>1857.4353611585404</v>
      </c>
      <c r="AR444" s="231">
        <v>1898.5533945452007</v>
      </c>
      <c r="AS444" s="231">
        <v>1940.4514727151463</v>
      </c>
    </row>
    <row r="445" spans="1:45">
      <c r="A445" s="231" t="s">
        <v>572</v>
      </c>
      <c r="B445" s="231" t="s">
        <v>532</v>
      </c>
      <c r="C445" s="231">
        <v>573.50604981849028</v>
      </c>
      <c r="D445" s="231">
        <v>650.24143920301162</v>
      </c>
      <c r="E445" s="231">
        <v>821.05415893353211</v>
      </c>
      <c r="F445" s="231">
        <v>748.39653040412918</v>
      </c>
      <c r="G445" s="231">
        <v>798.52583961314906</v>
      </c>
      <c r="H445" s="231">
        <v>848.81016393064067</v>
      </c>
      <c r="I445" s="231">
        <v>899.19373989114274</v>
      </c>
      <c r="J445" s="231">
        <v>949.63612745676164</v>
      </c>
      <c r="K445" s="231">
        <v>1000.1097973093035</v>
      </c>
      <c r="L445" s="231">
        <v>1050.5983558983326</v>
      </c>
      <c r="M445" s="231">
        <v>1101.0951067184321</v>
      </c>
      <c r="N445" s="231">
        <v>1151.6018120177546</v>
      </c>
      <c r="O445" s="231">
        <v>1202.1275926815288</v>
      </c>
      <c r="P445" s="231">
        <v>1252.6879373254385</v>
      </c>
      <c r="Q445" s="231">
        <v>1303.3038066272795</v>
      </c>
      <c r="R445" s="231">
        <v>1354.0008253967944</v>
      </c>
      <c r="S445" s="231">
        <v>1404.8085573820761</v>
      </c>
      <c r="T445" s="231">
        <v>1455.7598585088306</v>
      </c>
      <c r="U445" s="231">
        <v>1506.8903042012798</v>
      </c>
      <c r="V445" s="231">
        <v>1558.2376861482485</v>
      </c>
      <c r="W445" s="231">
        <v>1609.841573589146</v>
      </c>
      <c r="X445" s="231">
        <v>1661.7429340004858</v>
      </c>
      <c r="Y445" s="231">
        <v>1713.9838079918479</v>
      </c>
      <c r="Z445" s="231">
        <v>1766.6070332676109</v>
      </c>
      <c r="AA445" s="231">
        <v>1819.656012659296</v>
      </c>
      <c r="AB445" s="231">
        <v>1873.1745214597581</v>
      </c>
      <c r="AC445" s="231">
        <v>1927.2065495720478</v>
      </c>
      <c r="AD445" s="231">
        <v>1981.7961743044043</v>
      </c>
      <c r="AE445" s="231">
        <v>2036.9874599785637</v>
      </c>
      <c r="AF445" s="231">
        <v>2092.8243808618649</v>
      </c>
      <c r="AG445" s="231">
        <v>2149.3507642708332</v>
      </c>
      <c r="AH445" s="231">
        <v>2206.6102510209398</v>
      </c>
      <c r="AI445" s="231">
        <v>2264.6462707053497</v>
      </c>
      <c r="AJ445" s="231">
        <v>2323.5020295753388</v>
      </c>
      <c r="AK445" s="231">
        <v>2383.2205090610419</v>
      </c>
      <c r="AL445" s="231">
        <v>2443.8444732158878</v>
      </c>
      <c r="AM445" s="231">
        <v>2505.416483588037</v>
      </c>
      <c r="AN445" s="231">
        <v>2567.9789202224165</v>
      </c>
      <c r="AO445" s="231">
        <v>2631.574007673737</v>
      </c>
      <c r="AP445" s="231">
        <v>2696.2438450696682</v>
      </c>
      <c r="AQ445" s="231">
        <v>2762.0304394029763</v>
      </c>
      <c r="AR445" s="231">
        <v>2828.9757413543948</v>
      </c>
      <c r="AS445" s="231">
        <v>2897.1216830564572</v>
      </c>
    </row>
    <row r="446" spans="1:45">
      <c r="A446" s="231" t="s">
        <v>572</v>
      </c>
      <c r="B446" s="231" t="s">
        <v>533</v>
      </c>
      <c r="C446" s="231">
        <v>73.948103953341345</v>
      </c>
      <c r="D446" s="231">
        <v>98.359483500513463</v>
      </c>
      <c r="E446" s="231">
        <v>106.86774066465375</v>
      </c>
      <c r="F446" s="231">
        <v>109.61251527146761</v>
      </c>
      <c r="G446" s="231">
        <v>118.48648230311008</v>
      </c>
      <c r="H446" s="231">
        <v>127.39211469015474</v>
      </c>
      <c r="I446" s="231">
        <v>136.31894525724846</v>
      </c>
      <c r="J446" s="231">
        <v>145.25933269112772</v>
      </c>
      <c r="K446" s="231">
        <v>154.20795503574419</v>
      </c>
      <c r="L446" s="231">
        <v>163.16145983638063</v>
      </c>
      <c r="M446" s="231">
        <v>172.11819688134574</v>
      </c>
      <c r="N446" s="231">
        <v>181.07799806663073</v>
      </c>
      <c r="O446" s="231">
        <v>190.04198710621026</v>
      </c>
      <c r="P446" s="231">
        <v>199.01241058859691</v>
      </c>
      <c r="Q446" s="231">
        <v>207.99248614134191</v>
      </c>
      <c r="R446" s="231">
        <v>216.98626550631138</v>
      </c>
      <c r="S446" s="231">
        <v>225.99851126672579</v>
      </c>
      <c r="T446" s="231">
        <v>235.03458636031172</v>
      </c>
      <c r="U446" s="231">
        <v>244.10035564630596</v>
      </c>
      <c r="V446" s="231">
        <v>253.20209881182154</v>
      </c>
      <c r="W446" s="231">
        <v>262.34643387980395</v>
      </c>
      <c r="X446" s="231">
        <v>271.54025055054069</v>
      </c>
      <c r="Y446" s="231">
        <v>280.79065258922645</v>
      </c>
      <c r="Z446" s="231">
        <v>290.10490846699952</v>
      </c>
      <c r="AA446" s="231">
        <v>299.49040947398402</v>
      </c>
      <c r="AB446" s="231">
        <v>308.95463454748705</v>
      </c>
      <c r="AC446" s="231">
        <v>318.50512109364649</v>
      </c>
      <c r="AD446" s="231">
        <v>328.14944112417942</v>
      </c>
      <c r="AE446" s="231">
        <v>337.89518207751564</v>
      </c>
      <c r="AF446" s="231">
        <v>347.74993174465578</v>
      </c>
      <c r="AG446" s="231">
        <v>357.72126677108599</v>
      </c>
      <c r="AH446" s="231">
        <v>367.81674425714027</v>
      </c>
      <c r="AI446" s="231">
        <v>378.04389602781447</v>
      </c>
      <c r="AJ446" s="231">
        <v>388.41022518955049</v>
      </c>
      <c r="AK446" s="231">
        <v>398.9232046349606</v>
      </c>
      <c r="AL446" s="231">
        <v>409.59027719638243</v>
      </c>
      <c r="AM446" s="231">
        <v>420.41885718607153</v>
      </c>
      <c r="AN446" s="231">
        <v>431.41633309410759</v>
      </c>
      <c r="AO446" s="231">
        <v>442.59007124502597</v>
      </c>
      <c r="AP446" s="231">
        <v>453.94742024141658</v>
      </c>
      <c r="AQ446" s="231">
        <v>465.49571604629085</v>
      </c>
      <c r="AR446" s="231">
        <v>477.24228757769902</v>
      </c>
      <c r="AS446" s="231">
        <v>489.19446270744965</v>
      </c>
    </row>
    <row r="447" spans="1:45">
      <c r="A447" s="231" t="s">
        <v>572</v>
      </c>
      <c r="B447" s="231" t="s">
        <v>534</v>
      </c>
      <c r="C447" s="231">
        <v>269.9735233313686</v>
      </c>
      <c r="D447" s="231">
        <v>301.44596112738236</v>
      </c>
      <c r="E447" s="231">
        <v>397.44921547133055</v>
      </c>
      <c r="F447" s="231">
        <v>407.55253283703456</v>
      </c>
      <c r="G447" s="231">
        <v>453.73755895141437</v>
      </c>
      <c r="H447" s="231">
        <v>500.11748462103168</v>
      </c>
      <c r="I447" s="231">
        <v>546.63358792199494</v>
      </c>
      <c r="J447" s="231">
        <v>593.24266135933749</v>
      </c>
      <c r="K447" s="231">
        <v>639.91381003920526</v>
      </c>
      <c r="L447" s="231">
        <v>686.62637683523383</v>
      </c>
      <c r="M447" s="231">
        <v>733.36846185205729</v>
      </c>
      <c r="N447" s="231">
        <v>780.13577008579944</v>
      </c>
      <c r="O447" s="231">
        <v>826.93065278752044</v>
      </c>
      <c r="P447" s="231">
        <v>873.76127427072674</v>
      </c>
      <c r="Q447" s="231">
        <v>920.64086953010349</v>
      </c>
      <c r="R447" s="231">
        <v>967.58707504201277</v>
      </c>
      <c r="S447" s="231">
        <v>1014.6213235311423</v>
      </c>
      <c r="T447" s="231">
        <v>1061.7682974600928</v>
      </c>
      <c r="U447" s="231">
        <v>1109.0554376999128</v>
      </c>
      <c r="V447" s="231">
        <v>1156.5125044220979</v>
      </c>
      <c r="W447" s="231">
        <v>1204.1711873246327</v>
      </c>
      <c r="X447" s="231">
        <v>1252.0647621829555</v>
      </c>
      <c r="Y447" s="231">
        <v>1300.2277905609119</v>
      </c>
      <c r="Z447" s="231">
        <v>1348.6958593981408</v>
      </c>
      <c r="AA447" s="231">
        <v>1397.5053571392923</v>
      </c>
      <c r="AB447" s="231">
        <v>1446.6932830870373</v>
      </c>
      <c r="AC447" s="231">
        <v>1496.297086741615</v>
      </c>
      <c r="AD447" s="231">
        <v>1546.3545340189128</v>
      </c>
      <c r="AE447" s="231">
        <v>1596.9035974069632</v>
      </c>
      <c r="AF447" s="231">
        <v>1647.9823673130834</v>
      </c>
      <c r="AG447" s="231">
        <v>1699.6289820612901</v>
      </c>
      <c r="AH447" s="231">
        <v>1751.8815742131096</v>
      </c>
      <c r="AI447" s="231">
        <v>1804.7782310981863</v>
      </c>
      <c r="AJ447" s="231">
        <v>1858.3569676483464</v>
      </c>
      <c r="AK447" s="231">
        <v>1912.6557098276583</v>
      </c>
      <c r="AL447" s="231">
        <v>1967.7122871374038</v>
      </c>
      <c r="AM447" s="231">
        <v>2023.5644328495375</v>
      </c>
      <c r="AN447" s="231">
        <v>2080.2497907817515</v>
      </c>
      <c r="AO447" s="231">
        <v>2137.8059275735459</v>
      </c>
      <c r="AP447" s="231">
        <v>2196.2703495558476</v>
      </c>
      <c r="AQ447" s="231">
        <v>2255.680523424769</v>
      </c>
      <c r="AR447" s="231">
        <v>2316.0739000380013</v>
      </c>
      <c r="AS447" s="231">
        <v>2377.4879407467388</v>
      </c>
    </row>
    <row r="448" spans="1:45">
      <c r="A448" s="231" t="s">
        <v>572</v>
      </c>
      <c r="B448" s="231" t="s">
        <v>535</v>
      </c>
      <c r="C448" s="231">
        <v>39.243792704308305</v>
      </c>
      <c r="D448" s="231">
        <v>39.626963183216709</v>
      </c>
      <c r="E448" s="231">
        <v>41.890105584264852</v>
      </c>
      <c r="F448" s="231">
        <v>46.510647264759264</v>
      </c>
      <c r="G448" s="231">
        <v>51.00513174161145</v>
      </c>
      <c r="H448" s="231">
        <v>55.517317579593708</v>
      </c>
      <c r="I448" s="231">
        <v>60.041668730684194</v>
      </c>
      <c r="J448" s="231">
        <v>64.57412499935127</v>
      </c>
      <c r="K448" s="231">
        <v>69.111814239786867</v>
      </c>
      <c r="L448" s="231">
        <v>73.652861121960314</v>
      </c>
      <c r="M448" s="231">
        <v>78.196246819427046</v>
      </c>
      <c r="N448" s="231">
        <v>82.741697148592252</v>
      </c>
      <c r="O448" s="231">
        <v>87.289587945007597</v>
      </c>
      <c r="P448" s="231">
        <v>91.840862044096994</v>
      </c>
      <c r="Q448" s="231">
        <v>96.39695502467255</v>
      </c>
      <c r="R448" s="231">
        <v>100.95972826001532</v>
      </c>
      <c r="S448" s="231">
        <v>105.53140849167379</v>
      </c>
      <c r="T448" s="231">
        <v>110.11453344674976</v>
      </c>
      <c r="U448" s="231">
        <v>114.7119031426968</v>
      </c>
      <c r="V448" s="231">
        <v>119.32653655968716</v>
      </c>
      <c r="W448" s="231">
        <v>123.96163335952642</v>
      </c>
      <c r="X448" s="231">
        <v>128.62054031676408</v>
      </c>
      <c r="Y448" s="231">
        <v>133.30672211471995</v>
      </c>
      <c r="Z448" s="231">
        <v>138.02373615152726</v>
      </c>
      <c r="AA448" s="231">
        <v>142.7752110009053</v>
      </c>
      <c r="AB448" s="231">
        <v>147.56482817862425</v>
      </c>
      <c r="AC448" s="231">
        <v>152.39630687784199</v>
      </c>
      <c r="AD448" s="231">
        <v>157.2733913530831</v>
      </c>
      <c r="AE448" s="231">
        <v>162.19984065235062</v>
      </c>
      <c r="AF448" s="231">
        <v>167.17942041865672</v>
      </c>
      <c r="AG448" s="231">
        <v>172.21589650488266</v>
      </c>
      <c r="AH448" s="231">
        <v>177.31303016884235</v>
      </c>
      <c r="AI448" s="231">
        <v>182.47457463787399</v>
      </c>
      <c r="AJ448" s="231">
        <v>187.70427285387709</v>
      </c>
      <c r="AK448" s="231">
        <v>193.00585623026012</v>
      </c>
      <c r="AL448" s="231">
        <v>198.3830442712561</v>
      </c>
      <c r="AM448" s="231">
        <v>203.83954492183253</v>
      </c>
      <c r="AN448" s="231">
        <v>209.37905553247137</v>
      </c>
      <c r="AO448" s="231">
        <v>215.0052643378273</v>
      </c>
      <c r="AP448" s="231">
        <v>220.72185236142147</v>
      </c>
      <c r="AQ448" s="231">
        <v>226.53249567042616</v>
      </c>
      <c r="AR448" s="231">
        <v>232.440867915094</v>
      </c>
      <c r="AS448" s="231">
        <v>238.45064309678003</v>
      </c>
    </row>
    <row r="449" spans="1:45">
      <c r="A449" s="231" t="s">
        <v>572</v>
      </c>
      <c r="B449" s="231" t="s">
        <v>536</v>
      </c>
      <c r="C449" s="231">
        <v>974.14409534214303</v>
      </c>
      <c r="D449" s="231">
        <v>1102.9157824186168</v>
      </c>
      <c r="E449" s="231">
        <v>1322.70293902156</v>
      </c>
      <c r="F449" s="231">
        <v>1276.0000952393104</v>
      </c>
      <c r="G449" s="231">
        <v>1365.686864949593</v>
      </c>
      <c r="H449" s="231">
        <v>1455.6626034721805</v>
      </c>
      <c r="I449" s="231">
        <v>1545.8259035192966</v>
      </c>
      <c r="J449" s="231">
        <v>1636.103084961235</v>
      </c>
      <c r="K449" s="231">
        <v>1726.4436596252083</v>
      </c>
      <c r="L449" s="231">
        <v>1816.8170575634806</v>
      </c>
      <c r="M449" s="231">
        <v>1907.2100184063916</v>
      </c>
      <c r="N449" s="231">
        <v>1997.6243733616789</v>
      </c>
      <c r="O449" s="231">
        <v>2088.0750892503602</v>
      </c>
      <c r="P449" s="231">
        <v>2178.5885134755076</v>
      </c>
      <c r="Q449" s="231">
        <v>2269.2007900670169</v>
      </c>
      <c r="R449" s="231">
        <v>2359.9564309907241</v>
      </c>
      <c r="S449" s="231">
        <v>2450.9070327443037</v>
      </c>
      <c r="T449" s="231">
        <v>2542.1101302549682</v>
      </c>
      <c r="U449" s="231">
        <v>2633.628180398031</v>
      </c>
      <c r="V449" s="231">
        <v>2725.527667134585</v>
      </c>
      <c r="W449" s="231">
        <v>2817.8783198250067</v>
      </c>
      <c r="X449" s="231">
        <v>2910.7524359400077</v>
      </c>
      <c r="Y449" s="231">
        <v>3004.2242992434717</v>
      </c>
      <c r="Z449" s="231">
        <v>3098.3696845692371</v>
      </c>
      <c r="AA449" s="231">
        <v>3193.2654405385656</v>
      </c>
      <c r="AB449" s="231">
        <v>3288.9891419251539</v>
      </c>
      <c r="AC449" s="231">
        <v>3385.6188038421865</v>
      </c>
      <c r="AD449" s="231">
        <v>3483.2326504546763</v>
      </c>
      <c r="AE449" s="231">
        <v>3581.908931493555</v>
      </c>
      <c r="AF449" s="231">
        <v>3681.7257804317678</v>
      </c>
      <c r="AG449" s="231">
        <v>3782.761108764199</v>
      </c>
      <c r="AH449" s="231">
        <v>3885.0925313976763</v>
      </c>
      <c r="AI449" s="231">
        <v>3988.7973186946883</v>
      </c>
      <c r="AJ449" s="231">
        <v>4093.9523712171349</v>
      </c>
      <c r="AK449" s="231">
        <v>4200.6342136840231</v>
      </c>
      <c r="AL449" s="231">
        <v>4308.9190050850157</v>
      </c>
      <c r="AM449" s="231">
        <v>4418.8825622797613</v>
      </c>
      <c r="AN449" s="231">
        <v>4530.6003947647814</v>
      </c>
      <c r="AO449" s="231">
        <v>4644.1477486032845</v>
      </c>
      <c r="AP449" s="231">
        <v>4759.5996577931273</v>
      </c>
      <c r="AQ449" s="231">
        <v>4877.0310015976202</v>
      </c>
      <c r="AR449" s="231">
        <v>4996.516566580367</v>
      </c>
      <c r="AS449" s="231">
        <v>5118.1311122792931</v>
      </c>
    </row>
    <row r="450" spans="1:45">
      <c r="A450" s="231" t="s">
        <v>572</v>
      </c>
      <c r="B450" s="231" t="s">
        <v>537</v>
      </c>
      <c r="C450" s="231">
        <v>65.96891139985874</v>
      </c>
      <c r="D450" s="231">
        <v>59.772305591115064</v>
      </c>
      <c r="E450" s="231">
        <v>67.05037423666495</v>
      </c>
      <c r="F450" s="231">
        <v>71.738814759849248</v>
      </c>
      <c r="G450" s="231">
        <v>76.035898453159518</v>
      </c>
      <c r="H450" s="231">
        <v>80.344868756801191</v>
      </c>
      <c r="I450" s="231">
        <v>84.661143277433183</v>
      </c>
      <c r="J450" s="231">
        <v>88.981415567100285</v>
      </c>
      <c r="K450" s="231">
        <v>93.30347464539156</v>
      </c>
      <c r="L450" s="231">
        <v>97.62606467668536</v>
      </c>
      <c r="M450" s="231">
        <v>101.94876581361643</v>
      </c>
      <c r="N450" s="231">
        <v>106.27188835964951</v>
      </c>
      <c r="O450" s="231">
        <v>110.59637698940645</v>
      </c>
      <c r="P450" s="231">
        <v>114.92372366253872</v>
      </c>
      <c r="Q450" s="231">
        <v>119.25588861886348</v>
      </c>
      <c r="R450" s="231">
        <v>123.59522910035855</v>
      </c>
      <c r="S450" s="231">
        <v>127.94443549520567</v>
      </c>
      <c r="T450" s="231">
        <v>132.30647456933917</v>
      </c>
      <c r="U450" s="231">
        <v>136.6845394000284</v>
      </c>
      <c r="V450" s="231">
        <v>141.08200557862861</v>
      </c>
      <c r="W450" s="231">
        <v>145.50239321604909</v>
      </c>
      <c r="X450" s="231">
        <v>149.94933426603416</v>
      </c>
      <c r="Y450" s="231">
        <v>154.42654467783083</v>
      </c>
      <c r="Z450" s="231">
        <v>158.9378008981584</v>
      </c>
      <c r="AA450" s="231">
        <v>163.48692026015888</v>
      </c>
      <c r="AB450" s="231">
        <v>168.07774482162648</v>
      </c>
      <c r="AC450" s="231">
        <v>172.7141282438011</v>
      </c>
      <c r="AD450" s="231">
        <v>177.39992533356582</v>
      </c>
      <c r="AE450" s="231">
        <v>182.1389839047462</v>
      </c>
      <c r="AF450" s="231">
        <v>186.93513864666943</v>
      </c>
      <c r="AG450" s="231">
        <v>191.79220672011462</v>
      </c>
      <c r="AH450" s="231">
        <v>196.71398483091494</v>
      </c>
      <c r="AI450" s="231">
        <v>201.70424756001651</v>
      </c>
      <c r="AJ450" s="231">
        <v>206.76674675505822</v>
      </c>
      <c r="AK450" s="231">
        <v>211.90521181275861</v>
      </c>
      <c r="AL450" s="231">
        <v>217.12335070320296</v>
      </c>
      <c r="AM450" s="231">
        <v>222.4248516070214</v>
      </c>
      <c r="AN450" s="231">
        <v>227.81338505399546</v>
      </c>
      <c r="AO450" s="231">
        <v>233.29260646740923</v>
      </c>
      <c r="AP450" s="231">
        <v>238.8661590324366</v>
      </c>
      <c r="AQ450" s="231">
        <v>244.53767681893575</v>
      </c>
      <c r="AR450" s="231">
        <v>250.31078809995017</v>
      </c>
      <c r="AS450" s="231">
        <v>256.18911881644573</v>
      </c>
    </row>
    <row r="451" spans="1:45">
      <c r="A451" s="231" t="s">
        <v>572</v>
      </c>
      <c r="B451" s="231" t="s">
        <v>538</v>
      </c>
      <c r="C451" s="231">
        <v>69.010787548262357</v>
      </c>
      <c r="D451" s="231">
        <v>70.557301877259206</v>
      </c>
      <c r="E451" s="231">
        <v>83.148269879376144</v>
      </c>
      <c r="F451" s="231">
        <v>86.161218228782857</v>
      </c>
      <c r="G451" s="231">
        <v>94.330629074492279</v>
      </c>
      <c r="H451" s="231">
        <v>102.53191541892245</v>
      </c>
      <c r="I451" s="231">
        <v>110.7550568842918</v>
      </c>
      <c r="J451" s="231">
        <v>118.99270764999754</v>
      </c>
      <c r="K451" s="231">
        <v>127.23967895540268</v>
      </c>
      <c r="L451" s="231">
        <v>135.49259402993758</v>
      </c>
      <c r="M451" s="231">
        <v>143.74963394553322</v>
      </c>
      <c r="N451" s="231">
        <v>152.01033435864204</v>
      </c>
      <c r="O451" s="231">
        <v>160.27541320151761</v>
      </c>
      <c r="P451" s="231">
        <v>168.54661932351792</v>
      </c>
      <c r="Q451" s="231">
        <v>176.82659704252706</v>
      </c>
      <c r="R451" s="231">
        <v>185.11876402297241</v>
      </c>
      <c r="S451" s="231">
        <v>193.42720108033717</v>
      </c>
      <c r="T451" s="231">
        <v>201.75655304856053</v>
      </c>
      <c r="U451" s="231">
        <v>210.11194006037502</v>
      </c>
      <c r="V451" s="231">
        <v>218.49887865174665</v>
      </c>
      <c r="W451" s="231">
        <v>226.92321209722451</v>
      </c>
      <c r="X451" s="231">
        <v>235.39104935880204</v>
      </c>
      <c r="Y451" s="231">
        <v>243.90871200758284</v>
      </c>
      <c r="Z451" s="231">
        <v>252.48268846500176</v>
      </c>
      <c r="AA451" s="231">
        <v>261.11959491035816</v>
      </c>
      <c r="AB451" s="231">
        <v>269.82614221413201</v>
      </c>
      <c r="AC451" s="231">
        <v>278.60910827969349</v>
      </c>
      <c r="AD451" s="231">
        <v>287.47531520710527</v>
      </c>
      <c r="AE451" s="231">
        <v>296.43161072944787</v>
      </c>
      <c r="AF451" s="231">
        <v>305.4848534122778</v>
      </c>
      <c r="AG451" s="231">
        <v>314.64190114877465</v>
      </c>
      <c r="AH451" s="231">
        <v>323.90960252516419</v>
      </c>
      <c r="AI451" s="231">
        <v>333.29479067228175</v>
      </c>
      <c r="AJ451" s="231">
        <v>342.80427925886164</v>
      </c>
      <c r="AK451" s="231">
        <v>352.44486031947781</v>
      </c>
      <c r="AL451" s="231">
        <v>362.22330364516154</v>
      </c>
      <c r="AM451" s="231">
        <v>372.14635749681281</v>
      </c>
      <c r="AN451" s="231">
        <v>382.22075043114154</v>
      </c>
      <c r="AO451" s="231">
        <v>392.45319405555659</v>
      </c>
      <c r="AP451" s="231">
        <v>402.85038655249508</v>
      </c>
      <c r="AQ451" s="231">
        <v>413.41901683531739</v>
      </c>
      <c r="AR451" s="231">
        <v>424.16576921706962</v>
      </c>
      <c r="AS451" s="231">
        <v>435.09732849037215</v>
      </c>
    </row>
    <row r="452" spans="1:45">
      <c r="A452" s="231" t="s">
        <v>574</v>
      </c>
      <c r="B452" s="231" t="s">
        <v>514</v>
      </c>
      <c r="C452" s="231">
        <v>65.015283370459784</v>
      </c>
      <c r="D452" s="231">
        <v>63.581838068811308</v>
      </c>
      <c r="E452" s="231">
        <v>39.054578361845699</v>
      </c>
      <c r="F452" s="231">
        <v>38.589516510674436</v>
      </c>
      <c r="G452" s="231">
        <v>38.782473988704936</v>
      </c>
      <c r="H452" s="231">
        <v>38.860504452589446</v>
      </c>
      <c r="I452" s="231">
        <v>38.881467633480113</v>
      </c>
      <c r="J452" s="231">
        <v>38.872715866998298</v>
      </c>
      <c r="K452" s="231">
        <v>38.850193521877166</v>
      </c>
      <c r="L452" s="231">
        <v>38.823353528852074</v>
      </c>
      <c r="M452" s="231">
        <v>38.797832999990199</v>
      </c>
      <c r="N452" s="231">
        <v>38.776963901717238</v>
      </c>
      <c r="O452" s="231">
        <v>38.762654601128865</v>
      </c>
      <c r="P452" s="231">
        <v>38.755919645474485</v>
      </c>
      <c r="Q452" s="231">
        <v>38.757206534004027</v>
      </c>
      <c r="R452" s="231">
        <v>38.766601903059168</v>
      </c>
      <c r="S452" s="231">
        <v>38.783964171776788</v>
      </c>
      <c r="T452" s="231">
        <v>38.809010250876334</v>
      </c>
      <c r="U452" s="231">
        <v>38.841372924528365</v>
      </c>
      <c r="V452" s="231">
        <v>38.880639138204899</v>
      </c>
      <c r="W452" s="231">
        <v>38.92637563586235</v>
      </c>
      <c r="X452" s="231">
        <v>38.978146086843175</v>
      </c>
      <c r="Y452" s="231">
        <v>39.035522413599331</v>
      </c>
      <c r="Z452" s="231">
        <v>39.098092126586216</v>
      </c>
      <c r="AA452" s="231">
        <v>39.165462889158576</v>
      </c>
      <c r="AB452" s="231">
        <v>39.237265152290206</v>
      </c>
      <c r="AC452" s="231">
        <v>39.313153443317205</v>
      </c>
      <c r="AD452" s="231">
        <v>39.394740381137268</v>
      </c>
      <c r="AE452" s="231">
        <v>39.476777877169596</v>
      </c>
      <c r="AF452" s="231">
        <v>39.561963198036821</v>
      </c>
      <c r="AG452" s="231">
        <v>39.650052386107959</v>
      </c>
      <c r="AH452" s="231">
        <v>39.740822213267826</v>
      </c>
      <c r="AI452" s="231">
        <v>39.834068901227894</v>
      </c>
      <c r="AJ452" s="231">
        <v>39.92960680595808</v>
      </c>
      <c r="AK452" s="231">
        <v>40.027267103931244</v>
      </c>
      <c r="AL452" s="231">
        <v>40.126896506544533</v>
      </c>
      <c r="AM452" s="231">
        <v>40.228356020730629</v>
      </c>
      <c r="AN452" s="231">
        <v>40.331519767582279</v>
      </c>
      <c r="AO452" s="231">
        <v>40.436273866253728</v>
      </c>
      <c r="AP452" s="231">
        <v>40.542515387035898</v>
      </c>
      <c r="AQ452" s="231">
        <v>40.650151375039719</v>
      </c>
      <c r="AR452" s="231">
        <v>40.757231936735124</v>
      </c>
      <c r="AS452" s="231">
        <v>40.866968420555608</v>
      </c>
    </row>
    <row r="453" spans="1:45">
      <c r="A453" s="231" t="s">
        <v>574</v>
      </c>
      <c r="B453" s="231" t="s">
        <v>515</v>
      </c>
      <c r="C453" s="231">
        <v>0</v>
      </c>
      <c r="D453" s="231">
        <v>0</v>
      </c>
      <c r="E453" s="231">
        <v>0</v>
      </c>
      <c r="F453" s="231">
        <v>0</v>
      </c>
      <c r="G453" s="231">
        <v>0</v>
      </c>
      <c r="H453" s="231">
        <v>0</v>
      </c>
      <c r="I453" s="231">
        <v>0</v>
      </c>
      <c r="J453" s="231">
        <v>0</v>
      </c>
      <c r="K453" s="231">
        <v>0</v>
      </c>
      <c r="L453" s="231">
        <v>0</v>
      </c>
      <c r="M453" s="231">
        <v>0</v>
      </c>
      <c r="N453" s="231">
        <v>0</v>
      </c>
      <c r="O453" s="231">
        <v>0</v>
      </c>
      <c r="P453" s="231">
        <v>0</v>
      </c>
      <c r="Q453" s="231">
        <v>0</v>
      </c>
      <c r="R453" s="231">
        <v>0</v>
      </c>
      <c r="S453" s="231">
        <v>0</v>
      </c>
      <c r="T453" s="231">
        <v>0</v>
      </c>
      <c r="U453" s="231">
        <v>0</v>
      </c>
      <c r="V453" s="231">
        <v>0</v>
      </c>
      <c r="W453" s="231">
        <v>0</v>
      </c>
      <c r="X453" s="231">
        <v>0</v>
      </c>
      <c r="Y453" s="231">
        <v>0</v>
      </c>
      <c r="Z453" s="231">
        <v>0</v>
      </c>
      <c r="AA453" s="231">
        <v>0</v>
      </c>
      <c r="AB453" s="231">
        <v>0</v>
      </c>
      <c r="AC453" s="231">
        <v>0</v>
      </c>
      <c r="AD453" s="231">
        <v>0</v>
      </c>
      <c r="AE453" s="231">
        <v>0</v>
      </c>
      <c r="AF453" s="231">
        <v>0</v>
      </c>
      <c r="AG453" s="231">
        <v>0</v>
      </c>
      <c r="AH453" s="231">
        <v>0</v>
      </c>
      <c r="AI453" s="231">
        <v>0</v>
      </c>
      <c r="AJ453" s="231">
        <v>0</v>
      </c>
      <c r="AK453" s="231">
        <v>0</v>
      </c>
      <c r="AL453" s="231">
        <v>0</v>
      </c>
      <c r="AM453" s="231">
        <v>0</v>
      </c>
      <c r="AN453" s="231">
        <v>0</v>
      </c>
      <c r="AO453" s="231">
        <v>0</v>
      </c>
      <c r="AP453" s="231">
        <v>0</v>
      </c>
      <c r="AQ453" s="231">
        <v>0</v>
      </c>
      <c r="AR453" s="231">
        <v>0</v>
      </c>
      <c r="AS453" s="231">
        <v>0</v>
      </c>
    </row>
    <row r="454" spans="1:45">
      <c r="A454" s="231" t="s">
        <v>574</v>
      </c>
      <c r="B454" s="231" t="s">
        <v>516</v>
      </c>
      <c r="C454" s="231">
        <v>115.59239513774529</v>
      </c>
      <c r="D454" s="231">
        <v>120.84966708249075</v>
      </c>
      <c r="E454" s="231">
        <v>110.11414477889952</v>
      </c>
      <c r="F454" s="231">
        <v>108.80290573448968</v>
      </c>
      <c r="G454" s="231">
        <v>109.34694816339935</v>
      </c>
      <c r="H454" s="231">
        <v>109.56695457897847</v>
      </c>
      <c r="I454" s="231">
        <v>109.62606013925964</v>
      </c>
      <c r="J454" s="231">
        <v>109.60138458720219</v>
      </c>
      <c r="K454" s="231">
        <v>109.53788297291123</v>
      </c>
      <c r="L454" s="231">
        <v>109.46220777676788</v>
      </c>
      <c r="M454" s="231">
        <v>109.39025280176098</v>
      </c>
      <c r="N454" s="231">
        <v>109.33141250684493</v>
      </c>
      <c r="O454" s="231">
        <v>109.29106752137167</v>
      </c>
      <c r="P454" s="231">
        <v>109.27207835510454</v>
      </c>
      <c r="Q454" s="231">
        <v>109.27570672944118</v>
      </c>
      <c r="R454" s="231">
        <v>109.30219691501695</v>
      </c>
      <c r="S454" s="231">
        <v>109.35114972545441</v>
      </c>
      <c r="T454" s="231">
        <v>109.4217669922588</v>
      </c>
      <c r="U454" s="231">
        <v>109.51301335264539</v>
      </c>
      <c r="V454" s="231">
        <v>109.62372420189942</v>
      </c>
      <c r="W454" s="231">
        <v>109.75267797725631</v>
      </c>
      <c r="X454" s="231">
        <v>109.8986444470964</v>
      </c>
      <c r="Y454" s="231">
        <v>110.06041664939167</v>
      </c>
      <c r="Z454" s="231">
        <v>110.23683157239448</v>
      </c>
      <c r="AA454" s="231">
        <v>110.42678302533361</v>
      </c>
      <c r="AB454" s="231">
        <v>110.62922906699033</v>
      </c>
      <c r="AC454" s="231">
        <v>110.84319563930224</v>
      </c>
      <c r="AD454" s="231">
        <v>111.0732295113863</v>
      </c>
      <c r="AE454" s="231">
        <v>111.30453372959359</v>
      </c>
      <c r="AF454" s="231">
        <v>111.54471322066638</v>
      </c>
      <c r="AG454" s="231">
        <v>111.79308014755649</v>
      </c>
      <c r="AH454" s="231">
        <v>112.04900511995875</v>
      </c>
      <c r="AI454" s="231">
        <v>112.31191358623525</v>
      </c>
      <c r="AJ454" s="231">
        <v>112.5812821241788</v>
      </c>
      <c r="AK454" s="231">
        <v>112.85663473688741</v>
      </c>
      <c r="AL454" s="231">
        <v>113.13753922808307</v>
      </c>
      <c r="AM454" s="231">
        <v>113.42360370766272</v>
      </c>
      <c r="AN454" s="231">
        <v>113.71447326081744</v>
      </c>
      <c r="AO454" s="231">
        <v>114.00982680119927</v>
      </c>
      <c r="AP454" s="231">
        <v>114.30937411912316</v>
      </c>
      <c r="AQ454" s="231">
        <v>114.61285312884796</v>
      </c>
      <c r="AR454" s="231">
        <v>114.91476611749395</v>
      </c>
      <c r="AS454" s="231">
        <v>115.22416746232426</v>
      </c>
    </row>
    <row r="455" spans="1:45">
      <c r="A455" s="231" t="s">
        <v>574</v>
      </c>
      <c r="B455" s="231" t="s">
        <v>517</v>
      </c>
      <c r="C455" s="231">
        <v>110.89304989621557</v>
      </c>
      <c r="D455" s="231">
        <v>116.27130691151571</v>
      </c>
      <c r="E455" s="231">
        <v>128.18561749485843</v>
      </c>
      <c r="F455" s="231">
        <v>126.65918338479439</v>
      </c>
      <c r="G455" s="231">
        <v>127.29251178082579</v>
      </c>
      <c r="H455" s="231">
        <v>127.54862472880777</v>
      </c>
      <c r="I455" s="231">
        <v>127.61743044634055</v>
      </c>
      <c r="J455" s="231">
        <v>127.58870524592365</v>
      </c>
      <c r="K455" s="231">
        <v>127.5147820123904</v>
      </c>
      <c r="L455" s="231">
        <v>127.4266873196862</v>
      </c>
      <c r="M455" s="231">
        <v>127.34292339524573</v>
      </c>
      <c r="N455" s="231">
        <v>127.27442647731991</v>
      </c>
      <c r="O455" s="231">
        <v>127.22746024163698</v>
      </c>
      <c r="P455" s="231">
        <v>127.20535465285406</v>
      </c>
      <c r="Q455" s="231">
        <v>127.20957850080546</v>
      </c>
      <c r="R455" s="231">
        <v>127.24041614480117</v>
      </c>
      <c r="S455" s="231">
        <v>127.29740288566568</v>
      </c>
      <c r="T455" s="231">
        <v>127.37960956283051</v>
      </c>
      <c r="U455" s="231">
        <v>127.4858308941027</v>
      </c>
      <c r="V455" s="231">
        <v>127.61471114471448</v>
      </c>
      <c r="W455" s="231">
        <v>127.7648282741315</v>
      </c>
      <c r="X455" s="231">
        <v>127.93475015026799</v>
      </c>
      <c r="Y455" s="231">
        <v>128.12307172953797</v>
      </c>
      <c r="Z455" s="231">
        <v>128.3284391315718</v>
      </c>
      <c r="AA455" s="231">
        <v>128.54956462219735</v>
      </c>
      <c r="AB455" s="231">
        <v>128.78523526116265</v>
      </c>
      <c r="AC455" s="231">
        <v>129.03431713207152</v>
      </c>
      <c r="AD455" s="231">
        <v>129.30210320076449</v>
      </c>
      <c r="AE455" s="231">
        <v>129.57136809947119</v>
      </c>
      <c r="AF455" s="231">
        <v>129.85096484369134</v>
      </c>
      <c r="AG455" s="231">
        <v>130.14009271143837</v>
      </c>
      <c r="AH455" s="231">
        <v>130.43801901950357</v>
      </c>
      <c r="AI455" s="231">
        <v>130.74407492323829</v>
      </c>
      <c r="AJ455" s="231">
        <v>131.05765109857265</v>
      </c>
      <c r="AK455" s="231">
        <v>131.37819342998472</v>
      </c>
      <c r="AL455" s="231">
        <v>131.7051987909517</v>
      </c>
      <c r="AM455" s="231">
        <v>132.03821097600652</v>
      </c>
      <c r="AN455" s="231">
        <v>132.37681682320678</v>
      </c>
      <c r="AO455" s="231">
        <v>132.72064255085655</v>
      </c>
      <c r="AP455" s="231">
        <v>133.06935032127151</v>
      </c>
      <c r="AQ455" s="231">
        <v>133.4226350362953</v>
      </c>
      <c r="AR455" s="231">
        <v>135.23349885908263</v>
      </c>
      <c r="AS455" s="231">
        <v>136.10504449285716</v>
      </c>
    </row>
    <row r="456" spans="1:45">
      <c r="A456" s="231" t="s">
        <v>574</v>
      </c>
      <c r="B456" s="231" t="s">
        <v>518</v>
      </c>
      <c r="C456" s="231">
        <v>1790.2479317163693</v>
      </c>
      <c r="D456" s="231">
        <v>2038.8025606244403</v>
      </c>
      <c r="E456" s="231">
        <v>2000.0344350024595</v>
      </c>
      <c r="F456" s="231">
        <v>2129.8428599263289</v>
      </c>
      <c r="G456" s="231">
        <v>2220.5026159890535</v>
      </c>
      <c r="H456" s="231">
        <v>2308.5889948153012</v>
      </c>
      <c r="I456" s="231">
        <v>2394.6823976285496</v>
      </c>
      <c r="J456" s="231">
        <v>2479.0863034364465</v>
      </c>
      <c r="K456" s="231">
        <v>2562.1210660810348</v>
      </c>
      <c r="L456" s="231">
        <v>2644.1028871516924</v>
      </c>
      <c r="M456" s="231">
        <v>2725.3330341373653</v>
      </c>
      <c r="N456" s="231">
        <v>2806.0926947523544</v>
      </c>
      <c r="O456" s="231">
        <v>2886.6410163436835</v>
      </c>
      <c r="P456" s="231">
        <v>2967.2149631278617</v>
      </c>
      <c r="Q456" s="231">
        <v>3048.030198238218</v>
      </c>
      <c r="R456" s="231">
        <v>3129.28251723822</v>
      </c>
      <c r="S456" s="231">
        <v>3211.1495456322918</v>
      </c>
      <c r="T456" s="231">
        <v>3293.7925249531186</v>
      </c>
      <c r="U456" s="231">
        <v>3377.3580814454663</v>
      </c>
      <c r="V456" s="231">
        <v>3461.9799152349342</v>
      </c>
      <c r="W456" s="231">
        <v>3547.7803758805021</v>
      </c>
      <c r="X456" s="231">
        <v>3634.8719081193826</v>
      </c>
      <c r="Y456" s="231">
        <v>3723.3583629803734</v>
      </c>
      <c r="Z456" s="231">
        <v>3813.3361765012264</v>
      </c>
      <c r="AA456" s="231">
        <v>3904.8954225094435</v>
      </c>
      <c r="AB456" s="231">
        <v>3998.1207482664145</v>
      </c>
      <c r="AC456" s="231">
        <v>4093.092202884834</v>
      </c>
      <c r="AD456" s="231">
        <v>4190.0916362704493</v>
      </c>
      <c r="AE456" s="231">
        <v>4288.6925249481774</v>
      </c>
      <c r="AF456" s="231">
        <v>4389.2358635127548</v>
      </c>
      <c r="AG456" s="231">
        <v>4491.7890821776937</v>
      </c>
      <c r="AH456" s="231">
        <v>4596.4179536934917</v>
      </c>
      <c r="AI456" s="231">
        <v>4703.1869681483404</v>
      </c>
      <c r="AJ456" s="231">
        <v>4812.1596625648563</v>
      </c>
      <c r="AK456" s="231">
        <v>4923.398911016714</v>
      </c>
      <c r="AL456" s="231">
        <v>5036.9671803377651</v>
      </c>
      <c r="AM456" s="231">
        <v>5152.9267559020882</v>
      </c>
      <c r="AN456" s="231">
        <v>5271.3399414159121</v>
      </c>
      <c r="AO456" s="231">
        <v>5392.269236178131</v>
      </c>
      <c r="AP456" s="231">
        <v>5515.7774928386398</v>
      </c>
      <c r="AQ456" s="231">
        <v>5641.9280582998117</v>
      </c>
      <c r="AR456" s="231">
        <v>5770.5207056245399</v>
      </c>
      <c r="AS456" s="231">
        <v>5902.0554306247632</v>
      </c>
    </row>
    <row r="457" spans="1:45">
      <c r="A457" s="231" t="s">
        <v>574</v>
      </c>
      <c r="B457" s="231" t="s">
        <v>519</v>
      </c>
      <c r="C457" s="231">
        <v>208.76449096399841</v>
      </c>
      <c r="D457" s="231">
        <v>231.76031805671309</v>
      </c>
      <c r="E457" s="231">
        <v>213.33831791862579</v>
      </c>
      <c r="F457" s="231">
        <v>220.6171894461207</v>
      </c>
      <c r="G457" s="231">
        <v>223.70610325744551</v>
      </c>
      <c r="H457" s="231">
        <v>226.52069612920587</v>
      </c>
      <c r="I457" s="231">
        <v>229.13892337006723</v>
      </c>
      <c r="J457" s="231">
        <v>231.60261093244262</v>
      </c>
      <c r="K457" s="231">
        <v>233.94983082708433</v>
      </c>
      <c r="L457" s="231">
        <v>236.21424121456812</v>
      </c>
      <c r="M457" s="231">
        <v>238.42511836223088</v>
      </c>
      <c r="N457" s="231">
        <v>240.60768088136132</v>
      </c>
      <c r="O457" s="231">
        <v>242.78352157076529</v>
      </c>
      <c r="P457" s="231">
        <v>244.97106010373014</v>
      </c>
      <c r="Q457" s="231">
        <v>247.18597622764113</v>
      </c>
      <c r="R457" s="231">
        <v>249.44160590951554</v>
      </c>
      <c r="S457" s="231">
        <v>251.7492942701563</v>
      </c>
      <c r="T457" s="231">
        <v>254.11870489299221</v>
      </c>
      <c r="U457" s="231">
        <v>256.5580879121743</v>
      </c>
      <c r="V457" s="231">
        <v>259.07451055437593</v>
      </c>
      <c r="W457" s="231">
        <v>261.67405424767838</v>
      </c>
      <c r="X457" s="231">
        <v>264.36198240640442</v>
      </c>
      <c r="Y457" s="231">
        <v>267.14288276733686</v>
      </c>
      <c r="Z457" s="231">
        <v>270.02078781155444</v>
      </c>
      <c r="AA457" s="231">
        <v>272.99927642582674</v>
      </c>
      <c r="AB457" s="231">
        <v>276.08155957642322</v>
      </c>
      <c r="AC457" s="231">
        <v>279.27055240737894</v>
      </c>
      <c r="AD457" s="231">
        <v>282.58280521136726</v>
      </c>
      <c r="AE457" s="231">
        <v>285.98705819699126</v>
      </c>
      <c r="AF457" s="231">
        <v>289.50416834403819</v>
      </c>
      <c r="AG457" s="231">
        <v>293.13636728577859</v>
      </c>
      <c r="AH457" s="231">
        <v>296.8858135629593</v>
      </c>
      <c r="AI457" s="231">
        <v>300.75461712138741</v>
      </c>
      <c r="AJ457" s="231">
        <v>304.74485985597039</v>
      </c>
      <c r="AK457" s="231">
        <v>308.85861284529108</v>
      </c>
      <c r="AL457" s="231">
        <v>313.09795081904616</v>
      </c>
      <c r="AM457" s="231">
        <v>317.46496431470086</v>
      </c>
      <c r="AN457" s="231">
        <v>321.96176990695534</v>
      </c>
      <c r="AO457" s="231">
        <v>326.59051883229455</v>
      </c>
      <c r="AP457" s="231">
        <v>331.35340427924245</v>
      </c>
      <c r="AQ457" s="231">
        <v>336.25266757134551</v>
      </c>
      <c r="AR457" s="231">
        <v>341.27497868147657</v>
      </c>
      <c r="AS457" s="231">
        <v>346.44858134675701</v>
      </c>
    </row>
    <row r="458" spans="1:45">
      <c r="A458" s="231" t="s">
        <v>574</v>
      </c>
      <c r="B458" s="231" t="s">
        <v>520</v>
      </c>
      <c r="C458" s="231">
        <v>273.95404436939464</v>
      </c>
      <c r="D458" s="231">
        <v>337.79443769310518</v>
      </c>
      <c r="E458" s="231">
        <v>329.55572370147371</v>
      </c>
      <c r="F458" s="231">
        <v>356.3249170950362</v>
      </c>
      <c r="G458" s="231">
        <v>380.58390922985637</v>
      </c>
      <c r="H458" s="231">
        <v>404.42356876115974</v>
      </c>
      <c r="I458" s="231">
        <v>427.91526756639172</v>
      </c>
      <c r="J458" s="231">
        <v>451.09478823830796</v>
      </c>
      <c r="K458" s="231">
        <v>474.00867385399943</v>
      </c>
      <c r="L458" s="231">
        <v>496.70851995541176</v>
      </c>
      <c r="M458" s="231">
        <v>519.24751344744698</v>
      </c>
      <c r="N458" s="231">
        <v>541.6783350175748</v>
      </c>
      <c r="O458" s="231">
        <v>564.05191514726539</v>
      </c>
      <c r="P458" s="231">
        <v>586.41673582567307</v>
      </c>
      <c r="Q458" s="231">
        <v>608.81848497125657</v>
      </c>
      <c r="R458" s="231">
        <v>631.29993897833731</v>
      </c>
      <c r="S458" s="231">
        <v>653.90099122014317</v>
      </c>
      <c r="T458" s="231">
        <v>676.65877154308862</v>
      </c>
      <c r="U458" s="231">
        <v>699.60781971577387</v>
      </c>
      <c r="V458" s="231">
        <v>722.78028785893014</v>
      </c>
      <c r="W458" s="231">
        <v>746.20615512073277</v>
      </c>
      <c r="X458" s="231">
        <v>769.91344354190642</v>
      </c>
      <c r="Y458" s="231">
        <v>793.92842799125049</v>
      </c>
      <c r="Z458" s="231">
        <v>818.27583578167594</v>
      </c>
      <c r="AA458" s="231">
        <v>842.97903346209375</v>
      </c>
      <c r="AB458" s="231">
        <v>868.0601995724071</v>
      </c>
      <c r="AC458" s="231">
        <v>893.54048302070316</v>
      </c>
      <c r="AD458" s="231">
        <v>919.48527956803207</v>
      </c>
      <c r="AE458" s="231">
        <v>945.804590757553</v>
      </c>
      <c r="AF458" s="231">
        <v>972.5763325679502</v>
      </c>
      <c r="AG458" s="231">
        <v>999.81864311332072</v>
      </c>
      <c r="AH458" s="231">
        <v>1027.549240976334</v>
      </c>
      <c r="AI458" s="231">
        <v>1055.7855085797382</v>
      </c>
      <c r="AJ458" s="231">
        <v>1084.5445669436856</v>
      </c>
      <c r="AK458" s="231">
        <v>1113.843342712715</v>
      </c>
      <c r="AL458" s="231">
        <v>1143.6986282765401</v>
      </c>
      <c r="AM458" s="231">
        <v>1174.1271357450435</v>
      </c>
      <c r="AN458" s="231">
        <v>1205.1455454719332</v>
      </c>
      <c r="AO458" s="231">
        <v>1236.7705497574116</v>
      </c>
      <c r="AP458" s="231">
        <v>1269.0188922986479</v>
      </c>
      <c r="AQ458" s="231">
        <v>1301.9074038984422</v>
      </c>
      <c r="AR458" s="231">
        <v>1335.3918960177716</v>
      </c>
      <c r="AS458" s="231">
        <v>1369.5899895520897</v>
      </c>
    </row>
    <row r="459" spans="1:45">
      <c r="A459" s="231" t="s">
        <v>574</v>
      </c>
      <c r="B459" s="231" t="s">
        <v>521</v>
      </c>
      <c r="C459" s="231">
        <v>241.10534815856332</v>
      </c>
      <c r="D459" s="231">
        <v>303.05904747124379</v>
      </c>
      <c r="E459" s="231">
        <v>290.75740955743527</v>
      </c>
      <c r="F459" s="231">
        <v>305.51881678337196</v>
      </c>
      <c r="G459" s="231">
        <v>311.87505045326719</v>
      </c>
      <c r="H459" s="231">
        <v>317.85395412887021</v>
      </c>
      <c r="I459" s="231">
        <v>323.55760058715902</v>
      </c>
      <c r="J459" s="231">
        <v>329.04048484427091</v>
      </c>
      <c r="K459" s="231">
        <v>334.35371802388732</v>
      </c>
      <c r="L459" s="231">
        <v>339.54361275452169</v>
      </c>
      <c r="M459" s="231">
        <v>344.65134851947204</v>
      </c>
      <c r="N459" s="231">
        <v>349.71313792517577</v>
      </c>
      <c r="O459" s="231">
        <v>354.76061531399625</v>
      </c>
      <c r="P459" s="231">
        <v>359.82130947350441</v>
      </c>
      <c r="Q459" s="231">
        <v>364.91913079946107</v>
      </c>
      <c r="R459" s="231">
        <v>370.07483820757307</v>
      </c>
      <c r="S459" s="231">
        <v>375.3064694765643</v>
      </c>
      <c r="T459" s="231">
        <v>380.62972859259099</v>
      </c>
      <c r="U459" s="231">
        <v>386.05832901098711</v>
      </c>
      <c r="V459" s="231">
        <v>391.60429458984987</v>
      </c>
      <c r="W459" s="231">
        <v>397.27822136999521</v>
      </c>
      <c r="X459" s="231">
        <v>403.08950398301033</v>
      </c>
      <c r="Y459" s="231">
        <v>409.04653061115141</v>
      </c>
      <c r="Z459" s="231">
        <v>415.15685030416194</v>
      </c>
      <c r="AA459" s="231">
        <v>421.42731620102717</v>
      </c>
      <c r="AB459" s="231">
        <v>427.86420788280776</v>
      </c>
      <c r="AC459" s="231">
        <v>434.47333573972372</v>
      </c>
      <c r="AD459" s="231">
        <v>441.28178988600763</v>
      </c>
      <c r="AE459" s="231">
        <v>448.24201880632637</v>
      </c>
      <c r="AF459" s="231">
        <v>455.38767688416328</v>
      </c>
      <c r="AG459" s="231">
        <v>462.72342227458802</v>
      </c>
      <c r="AH459" s="231">
        <v>470.2537793920506</v>
      </c>
      <c r="AI459" s="231">
        <v>477.98317756059924</v>
      </c>
      <c r="AJ459" s="231">
        <v>485.91598394871306</v>
      </c>
      <c r="AK459" s="231">
        <v>494.0565316637672</v>
      </c>
      <c r="AL459" s="231">
        <v>502.40914375161486</v>
      </c>
      <c r="AM459" s="231">
        <v>510.97815373576361</v>
      </c>
      <c r="AN459" s="231">
        <v>519.76792323543043</v>
      </c>
      <c r="AO459" s="231">
        <v>528.78285712067373</v>
      </c>
      <c r="AP459" s="231">
        <v>538.02741659346191</v>
      </c>
      <c r="AQ459" s="231">
        <v>547.50613052471886</v>
      </c>
      <c r="AR459" s="231">
        <v>557.19809486625616</v>
      </c>
      <c r="AS459" s="231">
        <v>567.15018938468063</v>
      </c>
    </row>
    <row r="460" spans="1:45">
      <c r="A460" s="231" t="s">
        <v>574</v>
      </c>
      <c r="B460" s="231" t="s">
        <v>522</v>
      </c>
      <c r="C460" s="231">
        <v>394.56933842328965</v>
      </c>
      <c r="D460" s="231">
        <v>433.2101776510911</v>
      </c>
      <c r="E460" s="231">
        <v>435.79177036751383</v>
      </c>
      <c r="F460" s="231">
        <v>448.39798241839372</v>
      </c>
      <c r="G460" s="231">
        <v>463.02224967490338</v>
      </c>
      <c r="H460" s="231">
        <v>477.09924579714857</v>
      </c>
      <c r="I460" s="231">
        <v>490.76379231710592</v>
      </c>
      <c r="J460" s="231">
        <v>504.08713845540768</v>
      </c>
      <c r="K460" s="231">
        <v>517.14019021226125</v>
      </c>
      <c r="L460" s="231">
        <v>529.99015852040122</v>
      </c>
      <c r="M460" s="231">
        <v>542.69910278401107</v>
      </c>
      <c r="N460" s="231">
        <v>555.32345457039389</v>
      </c>
      <c r="O460" s="231">
        <v>567.91405443780423</v>
      </c>
      <c r="P460" s="231">
        <v>580.51645289838234</v>
      </c>
      <c r="Q460" s="231">
        <v>593.17133816901685</v>
      </c>
      <c r="R460" s="231">
        <v>605.91501333619146</v>
      </c>
      <c r="S460" s="231">
        <v>618.77987913881861</v>
      </c>
      <c r="T460" s="231">
        <v>631.79489801132422</v>
      </c>
      <c r="U460" s="231">
        <v>644.98602655067816</v>
      </c>
      <c r="V460" s="231">
        <v>658.37661048897291</v>
      </c>
      <c r="W460" s="231">
        <v>671.98774040569208</v>
      </c>
      <c r="X460" s="231">
        <v>685.8385688683295</v>
      </c>
      <c r="Y460" s="231">
        <v>699.94659108349185</v>
      </c>
      <c r="Z460" s="231">
        <v>714.32789186804416</v>
      </c>
      <c r="AA460" s="231">
        <v>728.99736205951046</v>
      </c>
      <c r="AB460" s="231">
        <v>743.9688875364526</v>
      </c>
      <c r="AC460" s="231">
        <v>759.25551391635111</v>
      </c>
      <c r="AD460" s="231">
        <v>774.90762557109917</v>
      </c>
      <c r="AE460" s="231">
        <v>790.84457552977153</v>
      </c>
      <c r="AF460" s="231">
        <v>807.12791139505634</v>
      </c>
      <c r="AG460" s="231">
        <v>823.76846368781344</v>
      </c>
      <c r="AH460" s="231">
        <v>840.77678379579197</v>
      </c>
      <c r="AI460" s="231">
        <v>858.1632127367526</v>
      </c>
      <c r="AJ460" s="231">
        <v>875.93794092093469</v>
      </c>
      <c r="AK460" s="231">
        <v>894.11106015397797</v>
      </c>
      <c r="AL460" s="231">
        <v>912.69260896036633</v>
      </c>
      <c r="AM460" s="231">
        <v>931.69261216480686</v>
      </c>
      <c r="AN460" s="231">
        <v>951.12111554384114</v>
      </c>
      <c r="AO460" s="231">
        <v>970.98821625007304</v>
      </c>
      <c r="AP460" s="231">
        <v>991.30408961621833</v>
      </c>
      <c r="AQ460" s="231">
        <v>1012.0790128626124</v>
      </c>
      <c r="AR460" s="231">
        <v>1033.2760791982262</v>
      </c>
      <c r="AS460" s="231">
        <v>1054.9838791054767</v>
      </c>
    </row>
    <row r="461" spans="1:45">
      <c r="A461" s="231" t="s">
        <v>574</v>
      </c>
      <c r="B461" s="231" t="s">
        <v>523</v>
      </c>
      <c r="C461" s="231">
        <v>179.61827877175125</v>
      </c>
      <c r="D461" s="231">
        <v>189.0190837547845</v>
      </c>
      <c r="E461" s="231">
        <v>177.28557829599578</v>
      </c>
      <c r="F461" s="231">
        <v>189.18950144910013</v>
      </c>
      <c r="G461" s="231">
        <v>191.6649012366473</v>
      </c>
      <c r="H461" s="231">
        <v>193.90484441183392</v>
      </c>
      <c r="I461" s="231">
        <v>195.97667226342924</v>
      </c>
      <c r="J461" s="231">
        <v>197.9165385307264</v>
      </c>
      <c r="K461" s="231">
        <v>199.75722631106319</v>
      </c>
      <c r="L461" s="231">
        <v>201.52762395106393</v>
      </c>
      <c r="M461" s="231">
        <v>203.25278407611614</v>
      </c>
      <c r="N461" s="231">
        <v>204.95422523804785</v>
      </c>
      <c r="O461" s="231">
        <v>206.65031972009976</v>
      </c>
      <c r="P461" s="231">
        <v>208.35669460621637</v>
      </c>
      <c r="Q461" s="231">
        <v>210.08661268023607</v>
      </c>
      <c r="R461" s="231">
        <v>211.85131895689378</v>
      </c>
      <c r="S461" s="231">
        <v>213.66034821465698</v>
      </c>
      <c r="T461" s="231">
        <v>215.52179366428615</v>
      </c>
      <c r="U461" s="231">
        <v>217.44253918354985</v>
      </c>
      <c r="V461" s="231">
        <v>219.42845854737098</v>
      </c>
      <c r="W461" s="231">
        <v>221.48458539129663</v>
      </c>
      <c r="X461" s="231">
        <v>223.61525759112345</v>
      </c>
      <c r="Y461" s="231">
        <v>225.8242395024794</v>
      </c>
      <c r="Z461" s="231">
        <v>228.11482518206898</v>
      </c>
      <c r="AA461" s="231">
        <v>230.48992536360919</v>
      </c>
      <c r="AB461" s="231">
        <v>232.95214061758369</v>
      </c>
      <c r="AC461" s="231">
        <v>235.50382280136174</v>
      </c>
      <c r="AD461" s="231">
        <v>238.15881646108301</v>
      </c>
      <c r="AE461" s="231">
        <v>240.8906705785972</v>
      </c>
      <c r="AF461" s="231">
        <v>243.71687278865204</v>
      </c>
      <c r="AG461" s="231">
        <v>246.63920597356227</v>
      </c>
      <c r="AH461" s="231">
        <v>249.65939304960702</v>
      </c>
      <c r="AI461" s="231">
        <v>252.77911758046369</v>
      </c>
      <c r="AJ461" s="231">
        <v>256.00004102037775</v>
      </c>
      <c r="AK461" s="231">
        <v>259.32381714077349</v>
      </c>
      <c r="AL461" s="231">
        <v>262.75210410585527</v>
      </c>
      <c r="AM461" s="231">
        <v>266.28657458834789</v>
      </c>
      <c r="AN461" s="231">
        <v>269.92892425362032</v>
      </c>
      <c r="AO461" s="231">
        <v>273.68087888759561</v>
      </c>
      <c r="AP461" s="231">
        <v>277.54420039931989</v>
      </c>
      <c r="AQ461" s="231">
        <v>281.52069189157618</v>
      </c>
      <c r="AR461" s="231">
        <v>285.59912624325267</v>
      </c>
      <c r="AS461" s="231">
        <v>289.80307552501654</v>
      </c>
    </row>
    <row r="462" spans="1:45">
      <c r="A462" s="231" t="s">
        <v>574</v>
      </c>
      <c r="B462" s="231" t="s">
        <v>524</v>
      </c>
      <c r="C462" s="231">
        <v>1231.9976962895169</v>
      </c>
      <c r="D462" s="231">
        <v>1308.7609735496308</v>
      </c>
      <c r="E462" s="231">
        <v>1269.5324383548809</v>
      </c>
      <c r="F462" s="231">
        <v>1329.9958527560502</v>
      </c>
      <c r="G462" s="231">
        <v>1354.159118615022</v>
      </c>
      <c r="H462" s="231">
        <v>1376.6754588096617</v>
      </c>
      <c r="I462" s="231">
        <v>1397.9991452687038</v>
      </c>
      <c r="J462" s="231">
        <v>1418.373189808173</v>
      </c>
      <c r="K462" s="231">
        <v>1438.0228116531509</v>
      </c>
      <c r="L462" s="231">
        <v>1457.1501241626138</v>
      </c>
      <c r="M462" s="231">
        <v>1475.9333172937645</v>
      </c>
      <c r="N462" s="231">
        <v>1494.5278584486939</v>
      </c>
      <c r="O462" s="231">
        <v>1513.0685375242331</v>
      </c>
      <c r="P462" s="231">
        <v>1531.6717848685214</v>
      </c>
      <c r="Q462" s="231">
        <v>1550.4379822410569</v>
      </c>
      <c r="R462" s="231">
        <v>1569.4536332067212</v>
      </c>
      <c r="S462" s="231">
        <v>1588.7933350737253</v>
      </c>
      <c r="T462" s="231">
        <v>1608.5215342658873</v>
      </c>
      <c r="U462" s="231">
        <v>1628.6940678571175</v>
      </c>
      <c r="V462" s="231">
        <v>1649.3595045310938</v>
      </c>
      <c r="W462" s="231">
        <v>1670.5603030401721</v>
      </c>
      <c r="X462" s="231">
        <v>1692.3338078461891</v>
      </c>
      <c r="Y462" s="231">
        <v>1714.7131014588006</v>
      </c>
      <c r="Z462" s="231">
        <v>1737.7277318736142</v>
      </c>
      <c r="AA462" s="231">
        <v>1761.4043319382904</v>
      </c>
      <c r="AB462" s="231">
        <v>1785.7671457264064</v>
      </c>
      <c r="AC462" s="231">
        <v>1810.8384752415516</v>
      </c>
      <c r="AD462" s="231">
        <v>1836.7292135871403</v>
      </c>
      <c r="AE462" s="231">
        <v>1863.2395481057067</v>
      </c>
      <c r="AF462" s="231">
        <v>1890.5079350678943</v>
      </c>
      <c r="AG462" s="231">
        <v>1918.5520075476361</v>
      </c>
      <c r="AH462" s="231">
        <v>1947.3888712798237</v>
      </c>
      <c r="AI462" s="231">
        <v>1977.0352649418292</v>
      </c>
      <c r="AJ462" s="231">
        <v>2007.5076959604057</v>
      </c>
      <c r="AK462" s="231">
        <v>2038.822555681073</v>
      </c>
      <c r="AL462" s="231">
        <v>2070.9962171552602</v>
      </c>
      <c r="AM462" s="231">
        <v>2104.0451183026403</v>
      </c>
      <c r="AN462" s="231">
        <v>2137.9858327826937</v>
      </c>
      <c r="AO462" s="231">
        <v>2172.8351305502106</v>
      </c>
      <c r="AP462" s="231">
        <v>2208.6100297637008</v>
      </c>
      <c r="AQ462" s="231">
        <v>2245.327841457</v>
      </c>
      <c r="AR462" s="231">
        <v>2282.901689009761</v>
      </c>
      <c r="AS462" s="231">
        <v>2321.5225472959232</v>
      </c>
    </row>
    <row r="463" spans="1:45">
      <c r="A463" s="231" t="s">
        <v>574</v>
      </c>
      <c r="B463" s="231" t="s">
        <v>525</v>
      </c>
      <c r="C463" s="231">
        <v>968.06988478496999</v>
      </c>
      <c r="D463" s="231">
        <v>1119.3947443011828</v>
      </c>
      <c r="E463" s="231">
        <v>1179.9481462751746</v>
      </c>
      <c r="F463" s="231">
        <v>1245.4966632211922</v>
      </c>
      <c r="G463" s="231">
        <v>1321.280999266535</v>
      </c>
      <c r="H463" s="231">
        <v>1395.5885056063773</v>
      </c>
      <c r="I463" s="231">
        <v>1468.6941556097383</v>
      </c>
      <c r="J463" s="231">
        <v>1540.7378796919973</v>
      </c>
      <c r="K463" s="231">
        <v>1611.8893538965485</v>
      </c>
      <c r="L463" s="231">
        <v>1682.3302187418531</v>
      </c>
      <c r="M463" s="231">
        <v>1752.2436238080991</v>
      </c>
      <c r="N463" s="231">
        <v>1821.8081215389925</v>
      </c>
      <c r="O463" s="231">
        <v>1891.1942268198588</v>
      </c>
      <c r="P463" s="231">
        <v>1960.562644578499</v>
      </c>
      <c r="Q463" s="231">
        <v>2030.0635506000181</v>
      </c>
      <c r="R463" s="231">
        <v>2099.8365350761683</v>
      </c>
      <c r="S463" s="231">
        <v>2170.010955448568</v>
      </c>
      <c r="T463" s="231">
        <v>2240.7065318094669</v>
      </c>
      <c r="U463" s="231">
        <v>2312.034074536286</v>
      </c>
      <c r="V463" s="231">
        <v>2384.0962713193549</v>
      </c>
      <c r="W463" s="231">
        <v>2456.9884860167776</v>
      </c>
      <c r="X463" s="231">
        <v>2530.7995389666416</v>
      </c>
      <c r="Y463" s="231">
        <v>2605.6124501253362</v>
      </c>
      <c r="Z463" s="231">
        <v>2681.5051344110748</v>
      </c>
      <c r="AA463" s="231">
        <v>2758.5510440500138</v>
      </c>
      <c r="AB463" s="231">
        <v>2836.8197563469803</v>
      </c>
      <c r="AC463" s="231">
        <v>2916.3775076711877</v>
      </c>
      <c r="AD463" s="231">
        <v>2997.4348027946985</v>
      </c>
      <c r="AE463" s="231">
        <v>3079.6955358854179</v>
      </c>
      <c r="AF463" s="231">
        <v>3163.4113729943219</v>
      </c>
      <c r="AG463" s="231">
        <v>3248.6389181899076</v>
      </c>
      <c r="AH463" s="231">
        <v>3335.4334500798896</v>
      </c>
      <c r="AI463" s="231">
        <v>3423.8491927451837</v>
      </c>
      <c r="AJ463" s="231">
        <v>3513.9395576056882</v>
      </c>
      <c r="AK463" s="231">
        <v>3605.7573593806192</v>
      </c>
      <c r="AL463" s="231">
        <v>3699.3550090492517</v>
      </c>
      <c r="AM463" s="231">
        <v>3794.7846864571156</v>
      </c>
      <c r="AN463" s="231">
        <v>3892.0984949619401</v>
      </c>
      <c r="AO463" s="231">
        <v>3991.3486002704713</v>
      </c>
      <c r="AP463" s="231">
        <v>4092.5873553921165</v>
      </c>
      <c r="AQ463" s="231">
        <v>4195.8674134279936</v>
      </c>
      <c r="AR463" s="231">
        <v>4301.0449129709032</v>
      </c>
      <c r="AS463" s="231">
        <v>4408.4973174830093</v>
      </c>
    </row>
    <row r="464" spans="1:45">
      <c r="A464" s="231" t="s">
        <v>574</v>
      </c>
      <c r="B464" s="231" t="s">
        <v>526</v>
      </c>
      <c r="C464" s="231">
        <v>1000.9065394794067</v>
      </c>
      <c r="D464" s="231">
        <v>940.84720588128687</v>
      </c>
      <c r="E464" s="231">
        <v>1016.907035958085</v>
      </c>
      <c r="F464" s="231">
        <v>986.57029420151116</v>
      </c>
      <c r="G464" s="231">
        <v>998.26070524685281</v>
      </c>
      <c r="H464" s="231">
        <v>1008.7217758856207</v>
      </c>
      <c r="I464" s="231">
        <v>1018.3081194422606</v>
      </c>
      <c r="J464" s="231">
        <v>1027.2102759149582</v>
      </c>
      <c r="K464" s="231">
        <v>1035.6001448862355</v>
      </c>
      <c r="L464" s="231">
        <v>1043.6285458867092</v>
      </c>
      <c r="M464" s="231">
        <v>1051.4257482650596</v>
      </c>
      <c r="N464" s="231">
        <v>1059.1032098930527</v>
      </c>
      <c r="O464" s="231">
        <v>1066.7557221852601</v>
      </c>
      <c r="P464" s="231">
        <v>1074.4635919212833</v>
      </c>
      <c r="Q464" s="231">
        <v>1082.2946936014112</v>
      </c>
      <c r="R464" s="231">
        <v>1090.3063243783029</v>
      </c>
      <c r="S464" s="231">
        <v>1098.5468419862339</v>
      </c>
      <c r="T464" s="231">
        <v>1107.0570897981472</v>
      </c>
      <c r="U464" s="231">
        <v>1115.8716242713838</v>
      </c>
      <c r="V464" s="231">
        <v>1125.019764618454</v>
      </c>
      <c r="W464" s="231">
        <v>1134.5264856729141</v>
      </c>
      <c r="X464" s="231">
        <v>1144.4131742735174</v>
      </c>
      <c r="Y464" s="231">
        <v>1154.6982679708426</v>
      </c>
      <c r="Z464" s="231">
        <v>1165.39779297362</v>
      </c>
      <c r="AA464" s="231">
        <v>1176.5258162755454</v>
      </c>
      <c r="AB464" s="231">
        <v>1188.0948249895926</v>
      </c>
      <c r="AC464" s="231">
        <v>1200.1160441427799</v>
      </c>
      <c r="AD464" s="231">
        <v>1212.659225059439</v>
      </c>
      <c r="AE464" s="231">
        <v>1225.5889306055706</v>
      </c>
      <c r="AF464" s="231">
        <v>1238.9935580549816</v>
      </c>
      <c r="AG464" s="231">
        <v>1252.8814859250435</v>
      </c>
      <c r="AH464" s="231">
        <v>1267.2607990842034</v>
      </c>
      <c r="AI464" s="231">
        <v>1282.1393934762771</v>
      </c>
      <c r="AJ464" s="231">
        <v>1297.5250634105994</v>
      </c>
      <c r="AK464" s="231">
        <v>1313.4255743154183</v>
      </c>
      <c r="AL464" s="231">
        <v>1329.848723385478</v>
      </c>
      <c r="AM464" s="231">
        <v>1346.8023901619624</v>
      </c>
      <c r="AN464" s="231">
        <v>1364.2945787519759</v>
      </c>
      <c r="AO464" s="231">
        <v>1382.3334531165726</v>
      </c>
      <c r="AP464" s="231">
        <v>1400.9273666229533</v>
      </c>
      <c r="AQ464" s="231">
        <v>1420.0848868604137</v>
      </c>
      <c r="AR464" s="231">
        <v>1439.7488998582128</v>
      </c>
      <c r="AS464" s="231">
        <v>1460.0377758322213</v>
      </c>
    </row>
    <row r="465" spans="1:45">
      <c r="A465" s="231" t="s">
        <v>574</v>
      </c>
      <c r="B465" s="231" t="s">
        <v>527</v>
      </c>
      <c r="C465" s="231">
        <v>421.43479208683613</v>
      </c>
      <c r="D465" s="231">
        <v>464.2574339708612</v>
      </c>
      <c r="E465" s="231">
        <v>468.18879528085415</v>
      </c>
      <c r="F465" s="231">
        <v>486.43267075773326</v>
      </c>
      <c r="G465" s="231">
        <v>514.57704981838083</v>
      </c>
      <c r="H465" s="231">
        <v>542.14285847299675</v>
      </c>
      <c r="I465" s="231">
        <v>569.24160179486853</v>
      </c>
      <c r="J465" s="231">
        <v>595.93032641840887</v>
      </c>
      <c r="K465" s="231">
        <v>622.27642731439823</v>
      </c>
      <c r="L465" s="231">
        <v>648.35105343935106</v>
      </c>
      <c r="M465" s="231">
        <v>674.22528928633858</v>
      </c>
      <c r="N465" s="231">
        <v>699.9679677978263</v>
      </c>
      <c r="O465" s="231">
        <v>725.64447313292135</v>
      </c>
      <c r="P465" s="231">
        <v>751.31615626581663</v>
      </c>
      <c r="Q465" s="231">
        <v>777.04013294336937</v>
      </c>
      <c r="R465" s="231">
        <v>802.8693187557493</v>
      </c>
      <c r="S465" s="231">
        <v>828.85260778521001</v>
      </c>
      <c r="T465" s="231">
        <v>855.03513380909044</v>
      </c>
      <c r="U465" s="231">
        <v>881.45857405605682</v>
      </c>
      <c r="V465" s="231">
        <v>908.16146939875591</v>
      </c>
      <c r="W465" s="231">
        <v>935.17954416934276</v>
      </c>
      <c r="X465" s="231">
        <v>962.54601507070458</v>
      </c>
      <c r="Y465" s="231">
        <v>990.29188291688536</v>
      </c>
      <c r="Z465" s="231">
        <v>1018.4462038154354</v>
      </c>
      <c r="AA465" s="231">
        <v>1047.0363383334754</v>
      </c>
      <c r="AB465" s="231">
        <v>1076.0881784603</v>
      </c>
      <c r="AC465" s="231">
        <v>1105.626352994577</v>
      </c>
      <c r="AD465" s="231">
        <v>1135.7301589529459</v>
      </c>
      <c r="AE465" s="231">
        <v>1166.2869312855887</v>
      </c>
      <c r="AF465" s="231">
        <v>1197.3916229864506</v>
      </c>
      <c r="AG465" s="231">
        <v>1229.0652447511584</v>
      </c>
      <c r="AH465" s="231">
        <v>1261.3283123513932</v>
      </c>
      <c r="AI465" s="231">
        <v>1294.2009491448327</v>
      </c>
      <c r="AJ465" s="231">
        <v>1327.7029774009002</v>
      </c>
      <c r="AK465" s="231">
        <v>1361.8539996888007</v>
      </c>
      <c r="AL465" s="231">
        <v>1396.6734714666081</v>
      </c>
      <c r="AM465" s="231">
        <v>1432.1807659032731</v>
      </c>
      <c r="AN465" s="231">
        <v>1468.3952318622298</v>
      </c>
      <c r="AO465" s="231">
        <v>1505.3362458789481</v>
      </c>
      <c r="AP465" s="231">
        <v>1543.0232588745896</v>
      </c>
      <c r="AQ465" s="231">
        <v>1581.4758382659761</v>
      </c>
      <c r="AR465" s="231">
        <v>1620.6395075604103</v>
      </c>
      <c r="AS465" s="231">
        <v>1660.6562554574407</v>
      </c>
    </row>
    <row r="466" spans="1:45">
      <c r="A466" s="231" t="s">
        <v>574</v>
      </c>
      <c r="B466" s="231" t="s">
        <v>528</v>
      </c>
      <c r="C466" s="231">
        <v>424.26727322551807</v>
      </c>
      <c r="D466" s="231">
        <v>509.1486246215303</v>
      </c>
      <c r="E466" s="231">
        <v>556.73133760349845</v>
      </c>
      <c r="F466" s="231">
        <v>521.11647518149437</v>
      </c>
      <c r="G466" s="231">
        <v>535.28630266432901</v>
      </c>
      <c r="H466" s="231">
        <v>548.81662554616537</v>
      </c>
      <c r="I466" s="231">
        <v>561.87212807525486</v>
      </c>
      <c r="J466" s="231">
        <v>574.54027383678488</v>
      </c>
      <c r="K466" s="231">
        <v>586.90566020793756</v>
      </c>
      <c r="L466" s="231">
        <v>599.04680374545273</v>
      </c>
      <c r="M466" s="231">
        <v>611.0349626952592</v>
      </c>
      <c r="N466" s="231">
        <v>622.93396787089739</v>
      </c>
      <c r="O466" s="231">
        <v>634.80055018774112</v>
      </c>
      <c r="P466" s="231">
        <v>646.68490007327466</v>
      </c>
      <c r="Q466" s="231">
        <v>658.63131788335056</v>
      </c>
      <c r="R466" s="231">
        <v>670.67887951234093</v>
      </c>
      <c r="S466" s="231">
        <v>682.86207689113212</v>
      </c>
      <c r="T466" s="231">
        <v>695.2114130277572</v>
      </c>
      <c r="U466" s="231">
        <v>707.75394267434899</v>
      </c>
      <c r="V466" s="231">
        <v>720.51375627487232</v>
      </c>
      <c r="W466" s="231">
        <v>733.5124085703668</v>
      </c>
      <c r="X466" s="231">
        <v>746.76929525667106</v>
      </c>
      <c r="Y466" s="231">
        <v>760.30198207648198</v>
      </c>
      <c r="Z466" s="231">
        <v>774.12649109203221</v>
      </c>
      <c r="AA466" s="231">
        <v>788.25754887770597</v>
      </c>
      <c r="AB466" s="231">
        <v>802.70880115239902</v>
      </c>
      <c r="AC466" s="231">
        <v>817.492998037799</v>
      </c>
      <c r="AD466" s="231">
        <v>832.6630243885553</v>
      </c>
      <c r="AE466" s="231">
        <v>848.13094886784768</v>
      </c>
      <c r="AF466" s="231">
        <v>863.96181388320042</v>
      </c>
      <c r="AG466" s="231">
        <v>880.16607488306204</v>
      </c>
      <c r="AH466" s="231">
        <v>896.75390712895683</v>
      </c>
      <c r="AI466" s="231">
        <v>913.7352791858998</v>
      </c>
      <c r="AJ466" s="231">
        <v>931.12001627925997</v>
      </c>
      <c r="AK466" s="231">
        <v>948.91785498349793</v>
      </c>
      <c r="AL466" s="231">
        <v>967.13849050561191</v>
      </c>
      <c r="AM466" s="231">
        <v>985.79161764926175</v>
      </c>
      <c r="AN466" s="231">
        <v>1004.8869663925801</v>
      </c>
      <c r="AO466" s="231">
        <v>1024.4343328800505</v>
      </c>
      <c r="AP466" s="231">
        <v>1044.4436065144669</v>
      </c>
      <c r="AQ466" s="231">
        <v>1064.9247937368709</v>
      </c>
      <c r="AR466" s="231">
        <v>1085.8383255536028</v>
      </c>
      <c r="AS466" s="231">
        <v>1107.2765995490001</v>
      </c>
    </row>
    <row r="467" spans="1:45">
      <c r="A467" s="231" t="s">
        <v>574</v>
      </c>
      <c r="B467" s="231" t="s">
        <v>529</v>
      </c>
      <c r="C467" s="231">
        <v>954.24208141612689</v>
      </c>
      <c r="D467" s="231">
        <v>1172.7012842514387</v>
      </c>
      <c r="E467" s="231">
        <v>1427.8327927666369</v>
      </c>
      <c r="F467" s="231">
        <v>1297.6385117305074</v>
      </c>
      <c r="G467" s="231">
        <v>1389.7019573959353</v>
      </c>
      <c r="H467" s="231">
        <v>1480.2428873128295</v>
      </c>
      <c r="I467" s="231">
        <v>1569.5106939443615</v>
      </c>
      <c r="J467" s="231">
        <v>1657.6295563686956</v>
      </c>
      <c r="K467" s="231">
        <v>1744.7660870938328</v>
      </c>
      <c r="L467" s="231">
        <v>1831.1076491380954</v>
      </c>
      <c r="M467" s="231">
        <v>1916.8490737417949</v>
      </c>
      <c r="N467" s="231">
        <v>2002.1845156891336</v>
      </c>
      <c r="O467" s="231">
        <v>2087.3025483684073</v>
      </c>
      <c r="P467" s="231">
        <v>2172.3833449461972</v>
      </c>
      <c r="Q467" s="231">
        <v>2257.5972181488592</v>
      </c>
      <c r="R467" s="231">
        <v>2343.1040463864983</v>
      </c>
      <c r="S467" s="231">
        <v>2429.053273047291</v>
      </c>
      <c r="T467" s="231">
        <v>2515.5842683141555</v>
      </c>
      <c r="U467" s="231">
        <v>2602.8269107303313</v>
      </c>
      <c r="V467" s="231">
        <v>2690.9022916019017</v>
      </c>
      <c r="W467" s="231">
        <v>2779.9234767782464</v>
      </c>
      <c r="X467" s="231">
        <v>2869.9962821349172</v>
      </c>
      <c r="Y467" s="231">
        <v>2961.2200342510523</v>
      </c>
      <c r="Z467" s="231">
        <v>3053.6882983443661</v>
      </c>
      <c r="AA467" s="231">
        <v>3147.4895628771433</v>
      </c>
      <c r="AB467" s="231">
        <v>3242.7078753179926</v>
      </c>
      <c r="AC467" s="231">
        <v>3339.4234270000925</v>
      </c>
      <c r="AD467" s="231">
        <v>3437.8818331989314</v>
      </c>
      <c r="AE467" s="231">
        <v>3537.7477192404058</v>
      </c>
      <c r="AF467" s="231">
        <v>3639.3133694603321</v>
      </c>
      <c r="AG467" s="231">
        <v>3742.6476427107104</v>
      </c>
      <c r="AH467" s="231">
        <v>3847.8178118439168</v>
      </c>
      <c r="AI467" s="231">
        <v>3954.8898757826155</v>
      </c>
      <c r="AJ467" s="231">
        <v>4063.9288397893929</v>
      </c>
      <c r="AK467" s="231">
        <v>4174.9989671235253</v>
      </c>
      <c r="AL467" s="231">
        <v>4288.1640050778678</v>
      </c>
      <c r="AM467" s="231">
        <v>4403.4873881681187</v>
      </c>
      <c r="AN467" s="231">
        <v>4521.0324210185081</v>
      </c>
      <c r="AO467" s="231">
        <v>4640.862443260984</v>
      </c>
      <c r="AP467" s="231">
        <v>4763.0409785436368</v>
      </c>
      <c r="AQ467" s="231">
        <v>4887.6318695364744</v>
      </c>
      <c r="AR467" s="231">
        <v>5014.4698208100635</v>
      </c>
      <c r="AS467" s="231">
        <v>5143.99707120529</v>
      </c>
    </row>
    <row r="468" spans="1:45">
      <c r="A468" s="231" t="s">
        <v>574</v>
      </c>
      <c r="B468" s="231" t="s">
        <v>530</v>
      </c>
      <c r="C468" s="231">
        <v>642.72989847179815</v>
      </c>
      <c r="D468" s="231">
        <v>586.39931179414361</v>
      </c>
      <c r="E468" s="231">
        <v>546.72687640259653</v>
      </c>
      <c r="F468" s="231">
        <v>661.23248535369225</v>
      </c>
      <c r="G468" s="231">
        <v>668.76937428408348</v>
      </c>
      <c r="H468" s="231">
        <v>675.48195056559973</v>
      </c>
      <c r="I468" s="231">
        <v>681.60873248278995</v>
      </c>
      <c r="J468" s="231">
        <v>687.27791834808215</v>
      </c>
      <c r="K468" s="231">
        <v>692.60495251140878</v>
      </c>
      <c r="L468" s="231">
        <v>697.69096212335148</v>
      </c>
      <c r="M468" s="231">
        <v>702.62316666990216</v>
      </c>
      <c r="N468" s="231">
        <v>707.47608390393668</v>
      </c>
      <c r="O468" s="231">
        <v>712.31299757507543</v>
      </c>
      <c r="P468" s="231">
        <v>717.18744189638915</v>
      </c>
      <c r="Q468" s="231">
        <v>722.14459328878252</v>
      </c>
      <c r="R468" s="231">
        <v>727.2225253456686</v>
      </c>
      <c r="S468" s="231">
        <v>732.45331501422311</v>
      </c>
      <c r="T468" s="231">
        <v>737.8640036023537</v>
      </c>
      <c r="U468" s="231">
        <v>743.47742347330814</v>
      </c>
      <c r="V468" s="231">
        <v>749.3129042017091</v>
      </c>
      <c r="W468" s="231">
        <v>755.38687260777624</v>
      </c>
      <c r="X468" s="231">
        <v>761.7133605650821</v>
      </c>
      <c r="Y468" s="231">
        <v>768.30443339219016</v>
      </c>
      <c r="Z468" s="231">
        <v>775.17055032302994</v>
      </c>
      <c r="AA468" s="231">
        <v>782.32086718750372</v>
      </c>
      <c r="AB468" s="231">
        <v>789.76349012168475</v>
      </c>
      <c r="AC468" s="231">
        <v>797.50568791514513</v>
      </c>
      <c r="AD468" s="231">
        <v>805.59361147635161</v>
      </c>
      <c r="AE468" s="231">
        <v>813.9370981505183</v>
      </c>
      <c r="AF468" s="231">
        <v>822.59470981636343</v>
      </c>
      <c r="AG468" s="231">
        <v>831.57183696668642</v>
      </c>
      <c r="AH468" s="231">
        <v>840.87367794962358</v>
      </c>
      <c r="AI468" s="231">
        <v>850.50530848002916</v>
      </c>
      <c r="AJ468" s="231">
        <v>860.47173950041565</v>
      </c>
      <c r="AK468" s="231">
        <v>870.77796533579487</v>
      </c>
      <c r="AL468" s="231">
        <v>881.42900377253955</v>
      </c>
      <c r="AM468" s="231">
        <v>892.42992942698811</v>
      </c>
      <c r="AN468" s="231">
        <v>903.78590154674396</v>
      </c>
      <c r="AO468" s="231">
        <v>915.50218720084126</v>
      </c>
      <c r="AP468" s="231">
        <v>927.58418065803357</v>
      </c>
      <c r="AQ468" s="231">
        <v>940.03741962092943</v>
      </c>
      <c r="AR468" s="231">
        <v>952.82397528791478</v>
      </c>
      <c r="AS468" s="231">
        <v>966.02206829280874</v>
      </c>
    </row>
    <row r="469" spans="1:45">
      <c r="A469" s="231" t="s">
        <v>574</v>
      </c>
      <c r="B469" s="231" t="s">
        <v>531</v>
      </c>
      <c r="C469" s="231">
        <v>451.10304569354122</v>
      </c>
      <c r="D469" s="231">
        <v>487.69615166105638</v>
      </c>
      <c r="E469" s="231">
        <v>434.28293008332076</v>
      </c>
      <c r="F469" s="231">
        <v>458.50438295959799</v>
      </c>
      <c r="G469" s="231">
        <v>458.7321771059465</v>
      </c>
      <c r="H469" s="231">
        <v>459.6551477392473</v>
      </c>
      <c r="I469" s="231">
        <v>459.90310731015671</v>
      </c>
      <c r="J469" s="231">
        <v>459.79958846571958</v>
      </c>
      <c r="K469" s="231">
        <v>459.53318657464985</v>
      </c>
      <c r="L469" s="231">
        <v>459.21571408856011</v>
      </c>
      <c r="M469" s="231">
        <v>458.91384866942474</v>
      </c>
      <c r="N469" s="231">
        <v>458.66700193943581</v>
      </c>
      <c r="O469" s="231">
        <v>458.49774670797029</v>
      </c>
      <c r="P469" s="231">
        <v>458.41808338192908</v>
      </c>
      <c r="Q469" s="231">
        <v>458.43330513330625</v>
      </c>
      <c r="R469" s="231">
        <v>458.54443672595897</v>
      </c>
      <c r="S469" s="231">
        <v>458.74980349370702</v>
      </c>
      <c r="T469" s="231">
        <v>459.04605696110184</v>
      </c>
      <c r="U469" s="231">
        <v>459.42885357551296</v>
      </c>
      <c r="V469" s="231">
        <v>459.89330758873018</v>
      </c>
      <c r="W469" s="231">
        <v>460.43429430220573</v>
      </c>
      <c r="X469" s="231">
        <v>461.04665264982191</v>
      </c>
      <c r="Y469" s="231">
        <v>461.72531918602232</v>
      </c>
      <c r="Z469" s="231">
        <v>462.46541484541029</v>
      </c>
      <c r="AA469" s="231">
        <v>463.26229893787712</v>
      </c>
      <c r="AB469" s="231">
        <v>464.11160031295435</v>
      </c>
      <c r="AC469" s="231">
        <v>465.00923260350402</v>
      </c>
      <c r="AD469" s="231">
        <v>464.82223097210874</v>
      </c>
      <c r="AE469" s="231">
        <v>466.2919103746828</v>
      </c>
      <c r="AF469" s="231">
        <v>467.92414136264091</v>
      </c>
      <c r="AG469" s="231">
        <v>469.71964766434144</v>
      </c>
      <c r="AH469" s="231">
        <v>471.67908201000728</v>
      </c>
      <c r="AI469" s="231">
        <v>473.80306543631326</v>
      </c>
      <c r="AJ469" s="231">
        <v>476.09221893619679</v>
      </c>
      <c r="AK469" s="231">
        <v>478.54718884167636</v>
      </c>
      <c r="AL469" s="231">
        <v>481.16866708660564</v>
      </c>
      <c r="AM469" s="231">
        <v>483.95740729635833</v>
      </c>
      <c r="AN469" s="231">
        <v>486.91423748540035</v>
      </c>
      <c r="AO469" s="231">
        <v>490.04007000624455</v>
      </c>
      <c r="AP469" s="231">
        <v>493.3359092793703</v>
      </c>
      <c r="AQ469" s="231">
        <v>496.80285773943399</v>
      </c>
      <c r="AR469" s="231">
        <v>500.41920942856001</v>
      </c>
      <c r="AS469" s="231">
        <v>504.2244537545393</v>
      </c>
    </row>
    <row r="470" spans="1:45">
      <c r="A470" s="231" t="s">
        <v>574</v>
      </c>
      <c r="B470" s="231" t="s">
        <v>532</v>
      </c>
      <c r="C470" s="231">
        <v>568.72155730682744</v>
      </c>
      <c r="D470" s="231">
        <v>654.96693667482043</v>
      </c>
      <c r="E470" s="231">
        <v>945.32597157542887</v>
      </c>
      <c r="F470" s="231">
        <v>831.06107123384049</v>
      </c>
      <c r="G470" s="231">
        <v>888.86937119912386</v>
      </c>
      <c r="H470" s="231">
        <v>945.70116966186401</v>
      </c>
      <c r="I470" s="231">
        <v>1001.7194506743842</v>
      </c>
      <c r="J470" s="231">
        <v>1057.0056445117352</v>
      </c>
      <c r="K470" s="231">
        <v>1111.6673510143983</v>
      </c>
      <c r="L470" s="231">
        <v>1165.8247306945548</v>
      </c>
      <c r="M470" s="231">
        <v>1219.6022083771691</v>
      </c>
      <c r="N470" s="231">
        <v>1273.1234138423074</v>
      </c>
      <c r="O470" s="231">
        <v>1326.5081566574422</v>
      </c>
      <c r="P470" s="231">
        <v>1379.8707064080636</v>
      </c>
      <c r="Q470" s="231">
        <v>1433.318920050426</v>
      </c>
      <c r="R470" s="231">
        <v>1486.9539196858193</v>
      </c>
      <c r="S470" s="231">
        <v>1540.870124507808</v>
      </c>
      <c r="T470" s="231">
        <v>1595.1555052647282</v>
      </c>
      <c r="U470" s="231">
        <v>1649.8919722468243</v>
      </c>
      <c r="V470" s="231">
        <v>1705.1558365810561</v>
      </c>
      <c r="W470" s="231">
        <v>1761.0183043097213</v>
      </c>
      <c r="X470" s="231">
        <v>1817.5459763400966</v>
      </c>
      <c r="Y470" s="231">
        <v>1874.8013368073973</v>
      </c>
      <c r="Z470" s="231">
        <v>1932.8432189679238</v>
      </c>
      <c r="AA470" s="231">
        <v>1991.7272422971325</v>
      </c>
      <c r="AB470" s="231">
        <v>2051.5062176004672</v>
      </c>
      <c r="AC470" s="231">
        <v>2112.2305190721981</v>
      </c>
      <c r="AD470" s="231">
        <v>2174.0551355282269</v>
      </c>
      <c r="AE470" s="231">
        <v>2236.7676430968977</v>
      </c>
      <c r="AF470" s="231">
        <v>2300.5525864657566</v>
      </c>
      <c r="AG470" s="231">
        <v>2365.4531961272723</v>
      </c>
      <c r="AH470" s="231">
        <v>2431.5117048719057</v>
      </c>
      <c r="AI470" s="231">
        <v>2498.7695450295987</v>
      </c>
      <c r="AJ470" s="231">
        <v>2567.2675254784167</v>
      </c>
      <c r="AK470" s="231">
        <v>2637.0459904713293</v>
      </c>
      <c r="AL470" s="231">
        <v>2708.1449622003574</v>
      </c>
      <c r="AM470" s="231">
        <v>2780.6042688727966</v>
      </c>
      <c r="AN470" s="231">
        <v>2854.4636599241421</v>
      </c>
      <c r="AO470" s="231">
        <v>2929.762909844967</v>
      </c>
      <c r="AP470" s="231">
        <v>3006.5419119562448</v>
      </c>
      <c r="AQ470" s="231">
        <v>3084.8407633335187</v>
      </c>
      <c r="AR470" s="231">
        <v>3164.5549576557728</v>
      </c>
      <c r="AS470" s="231">
        <v>3245.9634149132298</v>
      </c>
    </row>
    <row r="471" spans="1:45">
      <c r="A471" s="231" t="s">
        <v>574</v>
      </c>
      <c r="B471" s="231" t="s">
        <v>533</v>
      </c>
      <c r="C471" s="231">
        <v>66.772475134193883</v>
      </c>
      <c r="D471" s="231">
        <v>65.695464089970756</v>
      </c>
      <c r="E471" s="231">
        <v>69.027038355767118</v>
      </c>
      <c r="F471" s="231">
        <v>68.205064503145408</v>
      </c>
      <c r="G471" s="231">
        <v>68.546107315428216</v>
      </c>
      <c r="H471" s="231">
        <v>68.684022306433121</v>
      </c>
      <c r="I471" s="231">
        <v>68.72107369328954</v>
      </c>
      <c r="J471" s="231">
        <v>68.705605378281163</v>
      </c>
      <c r="K471" s="231">
        <v>68.66579824565423</v>
      </c>
      <c r="L471" s="231">
        <v>68.618359883604938</v>
      </c>
      <c r="M471" s="231">
        <v>68.573253609296032</v>
      </c>
      <c r="N471" s="231">
        <v>68.536368508819692</v>
      </c>
      <c r="O471" s="231">
        <v>68.511077526763614</v>
      </c>
      <c r="P471" s="231">
        <v>68.499173825282767</v>
      </c>
      <c r="Q471" s="231">
        <v>68.501448337199534</v>
      </c>
      <c r="R471" s="231">
        <v>68.518054187968858</v>
      </c>
      <c r="S471" s="231">
        <v>68.548741140407841</v>
      </c>
      <c r="T471" s="231">
        <v>68.593008848194813</v>
      </c>
      <c r="U471" s="231">
        <v>68.650208275487984</v>
      </c>
      <c r="V471" s="231">
        <v>68.719609368809841</v>
      </c>
      <c r="W471" s="231">
        <v>68.800446369501756</v>
      </c>
      <c r="X471" s="231">
        <v>68.891948084676841</v>
      </c>
      <c r="Y471" s="231">
        <v>68.993357908411625</v>
      </c>
      <c r="Z471" s="231">
        <v>69.103946785808759</v>
      </c>
      <c r="AA471" s="231">
        <v>69.223021281225215</v>
      </c>
      <c r="AB471" s="231">
        <v>69.349928235009145</v>
      </c>
      <c r="AC471" s="231">
        <v>69.484057041289944</v>
      </c>
      <c r="AD471" s="231">
        <v>69.628257924322327</v>
      </c>
      <c r="AE471" s="231">
        <v>69.773255146741874</v>
      </c>
      <c r="AF471" s="231">
        <v>69.92381599408661</v>
      </c>
      <c r="AG471" s="231">
        <v>70.079509283292751</v>
      </c>
      <c r="AH471" s="231">
        <v>70.239940469691916</v>
      </c>
      <c r="AI471" s="231">
        <v>70.404749385223724</v>
      </c>
      <c r="AJ471" s="231">
        <v>70.573607913233928</v>
      </c>
      <c r="AK471" s="231">
        <v>70.746217666476454</v>
      </c>
      <c r="AL471" s="231">
        <v>70.922307714916684</v>
      </c>
      <c r="AM471" s="231">
        <v>71.101632395172928</v>
      </c>
      <c r="AN471" s="231">
        <v>71.283969222493809</v>
      </c>
      <c r="AO471" s="231">
        <v>71.46911691810898</v>
      </c>
      <c r="AP471" s="231">
        <v>71.656893558841332</v>
      </c>
      <c r="AQ471" s="231">
        <v>71.847134851515463</v>
      </c>
      <c r="AR471" s="231">
        <v>72.036394455621874</v>
      </c>
      <c r="AS471" s="231">
        <v>72.230348270908834</v>
      </c>
    </row>
    <row r="472" spans="1:45">
      <c r="A472" s="231" t="s">
        <v>574</v>
      </c>
      <c r="B472" s="231" t="s">
        <v>534</v>
      </c>
      <c r="C472" s="231">
        <v>112.15301010495949</v>
      </c>
      <c r="D472" s="231">
        <v>190.57458251526407</v>
      </c>
      <c r="E472" s="231">
        <v>193.65652528763746</v>
      </c>
      <c r="F472" s="231">
        <v>178.28357771899158</v>
      </c>
      <c r="G472" s="231">
        <v>188.45058691141995</v>
      </c>
      <c r="H472" s="231">
        <v>198.40536033740466</v>
      </c>
      <c r="I472" s="231">
        <v>208.18918555263627</v>
      </c>
      <c r="J472" s="231">
        <v>217.82321528692859</v>
      </c>
      <c r="K472" s="231">
        <v>227.33226563144214</v>
      </c>
      <c r="L472" s="231">
        <v>236.74243484228819</v>
      </c>
      <c r="M472" s="231">
        <v>246.07973085674587</v>
      </c>
      <c r="N472" s="231">
        <v>255.36928986541457</v>
      </c>
      <c r="O472" s="231">
        <v>264.63495244828124</v>
      </c>
      <c r="P472" s="231">
        <v>273.89906038164713</v>
      </c>
      <c r="Q472" s="231">
        <v>283.18239062868633</v>
      </c>
      <c r="R472" s="231">
        <v>292.50417401935397</v>
      </c>
      <c r="S472" s="231">
        <v>301.88216489364197</v>
      </c>
      <c r="T472" s="231">
        <v>311.33273975980251</v>
      </c>
      <c r="U472" s="231">
        <v>320.87101062159462</v>
      </c>
      <c r="V472" s="231">
        <v>330.51094364016109</v>
      </c>
      <c r="W472" s="231">
        <v>340.26547714798733</v>
      </c>
      <c r="X472" s="231">
        <v>350.14663529286827</v>
      </c>
      <c r="Y472" s="231">
        <v>360.16563511785529</v>
      </c>
      <c r="Z472" s="231">
        <v>370.33298591359568</v>
      </c>
      <c r="AA472" s="231">
        <v>380.65858036686018</v>
      </c>
      <c r="AB472" s="231">
        <v>391.15177748071108</v>
      </c>
      <c r="AC472" s="231">
        <v>401.82147752879979</v>
      </c>
      <c r="AD472" s="231">
        <v>412.69644637916673</v>
      </c>
      <c r="AE472" s="231">
        <v>423.73569486857957</v>
      </c>
      <c r="AF472" s="231">
        <v>434.97368416469703</v>
      </c>
      <c r="AG472" s="231">
        <v>446.41800313196745</v>
      </c>
      <c r="AH472" s="231">
        <v>458.07606155846992</v>
      </c>
      <c r="AI472" s="231">
        <v>469.95512739013611</v>
      </c>
      <c r="AJ472" s="231">
        <v>482.06235988285073</v>
      </c>
      <c r="AK472" s="231">
        <v>494.40483913069846</v>
      </c>
      <c r="AL472" s="231">
        <v>506.98959238794714</v>
      </c>
      <c r="AM472" s="231">
        <v>519.82361756295677</v>
      </c>
      <c r="AN472" s="231">
        <v>532.91390422366351</v>
      </c>
      <c r="AO472" s="231">
        <v>546.26745241893559</v>
      </c>
      <c r="AP472" s="231">
        <v>559.89128958680556</v>
      </c>
      <c r="AQ472" s="231">
        <v>573.79248579035925</v>
      </c>
      <c r="AR472" s="231">
        <v>587.95124904768875</v>
      </c>
      <c r="AS472" s="231">
        <v>602.41906601201072</v>
      </c>
    </row>
    <row r="473" spans="1:45">
      <c r="A473" s="231" t="s">
        <v>574</v>
      </c>
      <c r="B473" s="231" t="s">
        <v>535</v>
      </c>
      <c r="C473" s="231">
        <v>26.682286946960026</v>
      </c>
      <c r="D473" s="231">
        <v>28.368458378108723</v>
      </c>
      <c r="E473" s="231">
        <v>27.270470869990294</v>
      </c>
      <c r="F473" s="231">
        <v>26.605408372498292</v>
      </c>
      <c r="G473" s="231">
        <v>26.922271016126313</v>
      </c>
      <c r="H473" s="231">
        <v>27.205983301300261</v>
      </c>
      <c r="I473" s="231">
        <v>27.466103759565179</v>
      </c>
      <c r="J473" s="231">
        <v>27.707768153585736</v>
      </c>
      <c r="K473" s="231">
        <v>27.935610956621595</v>
      </c>
      <c r="L473" s="231">
        <v>28.153699175865054</v>
      </c>
      <c r="M473" s="231">
        <v>28.36554634997567</v>
      </c>
      <c r="N473" s="231">
        <v>28.574159220009498</v>
      </c>
      <c r="O473" s="231">
        <v>28.782095414137917</v>
      </c>
      <c r="P473" s="231">
        <v>28.991522167368664</v>
      </c>
      <c r="Q473" s="231">
        <v>29.20427158178153</v>
      </c>
      <c r="R473" s="231">
        <v>29.421890586635708</v>
      </c>
      <c r="S473" s="231">
        <v>29.645685064368376</v>
      </c>
      <c r="T473" s="231">
        <v>29.876758249358751</v>
      </c>
      <c r="U473" s="231">
        <v>30.116043807602722</v>
      </c>
      <c r="V473" s="231">
        <v>30.364334129675076</v>
      </c>
      <c r="W473" s="231">
        <v>30.622304400544081</v>
      </c>
      <c r="X473" s="231">
        <v>30.890532992839066</v>
      </c>
      <c r="Y473" s="231">
        <v>31.169518689562004</v>
      </c>
      <c r="Z473" s="231">
        <v>31.459695191620444</v>
      </c>
      <c r="AA473" s="231">
        <v>31.761443312467286</v>
      </c>
      <c r="AB473" s="231">
        <v>32.075101210684743</v>
      </c>
      <c r="AC473" s="231">
        <v>32.400972963619488</v>
      </c>
      <c r="AD473" s="231">
        <v>32.74094280693101</v>
      </c>
      <c r="AE473" s="231">
        <v>33.091355047777846</v>
      </c>
      <c r="AF473" s="231">
        <v>33.454597220047326</v>
      </c>
      <c r="AG473" s="231">
        <v>33.830896479238561</v>
      </c>
      <c r="AH473" s="231">
        <v>34.22047203680966</v>
      </c>
      <c r="AI473" s="231">
        <v>34.623537987976405</v>
      </c>
      <c r="AJ473" s="231">
        <v>35.040305669170117</v>
      </c>
      <c r="AK473" s="231">
        <v>35.470985623274835</v>
      </c>
      <c r="AL473" s="231">
        <v>35.915789238198393</v>
      </c>
      <c r="AM473" s="231">
        <v>36.374930113744135</v>
      </c>
      <c r="AN473" s="231">
        <v>36.848625202825026</v>
      </c>
      <c r="AO473" s="231">
        <v>37.337095765569188</v>
      </c>
      <c r="AP473" s="231">
        <v>37.840568168571046</v>
      </c>
      <c r="AQ473" s="231">
        <v>38.359274556252615</v>
      </c>
      <c r="AR473" s="231">
        <v>38.891672821234437</v>
      </c>
      <c r="AS473" s="231">
        <v>39.440961101963545</v>
      </c>
    </row>
    <row r="474" spans="1:45">
      <c r="A474" s="231" t="s">
        <v>574</v>
      </c>
      <c r="B474" s="231" t="s">
        <v>536</v>
      </c>
      <c r="C474" s="231">
        <v>413.8803007141176</v>
      </c>
      <c r="D474" s="231">
        <v>474.51261766469651</v>
      </c>
      <c r="E474" s="231">
        <v>479.73350364282527</v>
      </c>
      <c r="F474" s="231">
        <v>440.69503132823604</v>
      </c>
      <c r="G474" s="231">
        <v>443.64134648977603</v>
      </c>
      <c r="H474" s="231">
        <v>446.03572015003436</v>
      </c>
      <c r="I474" s="231">
        <v>448.04299645607728</v>
      </c>
      <c r="J474" s="231">
        <v>449.75204060607041</v>
      </c>
      <c r="K474" s="231">
        <v>451.24140442919031</v>
      </c>
      <c r="L474" s="231">
        <v>452.57878484068652</v>
      </c>
      <c r="M474" s="231">
        <v>453.82167537142095</v>
      </c>
      <c r="N474" s="231">
        <v>455.01845239936085</v>
      </c>
      <c r="O474" s="231">
        <v>456.20956259811663</v>
      </c>
      <c r="P474" s="231">
        <v>457.42866635504015</v>
      </c>
      <c r="Q474" s="231">
        <v>458.70367798676136</v>
      </c>
      <c r="R474" s="231">
        <v>460.0576837581068</v>
      </c>
      <c r="S474" s="231">
        <v>461.5097374881783</v>
      </c>
      <c r="T474" s="231">
        <v>463.07554200081972</v>
      </c>
      <c r="U474" s="231">
        <v>464.76802806892624</v>
      </c>
      <c r="V474" s="231">
        <v>466.5978433635853</v>
      </c>
      <c r="W474" s="231">
        <v>468.57376353623692</v>
      </c>
      <c r="X474" s="231">
        <v>470.70303660146243</v>
      </c>
      <c r="Y474" s="231">
        <v>472.99167060009893</v>
      </c>
      <c r="Z474" s="231">
        <v>475.44467329205031</v>
      </c>
      <c r="AA474" s="231">
        <v>478.06625145012799</v>
      </c>
      <c r="AB474" s="231">
        <v>480.85997624617522</v>
      </c>
      <c r="AC474" s="231">
        <v>483.82892025635027</v>
      </c>
      <c r="AD474" s="231">
        <v>486.99967478326994</v>
      </c>
      <c r="AE474" s="231">
        <v>490.31640685625553</v>
      </c>
      <c r="AF474" s="231">
        <v>493.81337967881643</v>
      </c>
      <c r="AG474" s="231">
        <v>497.49261949925074</v>
      </c>
      <c r="AH474" s="231">
        <v>501.35605699812055</v>
      </c>
      <c r="AI474" s="231">
        <v>505.40556889477341</v>
      </c>
      <c r="AJ474" s="231">
        <v>509.64301202934303</v>
      </c>
      <c r="AK474" s="231">
        <v>514.07025123292999</v>
      </c>
      <c r="AL474" s="231">
        <v>518.68918207798572</v>
      </c>
      <c r="AM474" s="231">
        <v>523.50174941659952</v>
      </c>
      <c r="AN474" s="231">
        <v>528.50996246036379</v>
      </c>
      <c r="AO474" s="231">
        <v>533.71590702725371</v>
      </c>
      <c r="AP474" s="231">
        <v>539.12175547401671</v>
      </c>
      <c r="AQ474" s="231">
        <v>544.72977474355821</v>
      </c>
      <c r="AR474" s="231">
        <v>550.51712829976339</v>
      </c>
      <c r="AS474" s="231">
        <v>556.52818802253796</v>
      </c>
    </row>
    <row r="475" spans="1:45">
      <c r="A475" s="231" t="s">
        <v>574</v>
      </c>
      <c r="B475" s="231" t="s">
        <v>537</v>
      </c>
      <c r="C475" s="231">
        <v>57.418816656846118</v>
      </c>
      <c r="D475" s="231">
        <v>65.248180710977977</v>
      </c>
      <c r="E475" s="231">
        <v>49.562018949417244</v>
      </c>
      <c r="F475" s="231">
        <v>58.306926442957398</v>
      </c>
      <c r="G475" s="231">
        <v>60.576615070467355</v>
      </c>
      <c r="H475" s="231">
        <v>62.7755931466411</v>
      </c>
      <c r="I475" s="231">
        <v>64.920350454332677</v>
      </c>
      <c r="J475" s="231">
        <v>67.019544997542965</v>
      </c>
      <c r="K475" s="231">
        <v>69.082111464183328</v>
      </c>
      <c r="L475" s="231">
        <v>71.11673671118082</v>
      </c>
      <c r="M475" s="231">
        <v>73.131603285701388</v>
      </c>
      <c r="N475" s="231">
        <v>75.134277425294954</v>
      </c>
      <c r="O475" s="231">
        <v>77.131676766523853</v>
      </c>
      <c r="P475" s="231">
        <v>79.130082179546207</v>
      </c>
      <c r="Q475" s="231">
        <v>81.135173426915856</v>
      </c>
      <c r="R475" s="231">
        <v>83.152076747876706</v>
      </c>
      <c r="S475" s="231">
        <v>85.18541729377651</v>
      </c>
      <c r="T475" s="231">
        <v>87.239372210229703</v>
      </c>
      <c r="U475" s="231">
        <v>89.317721915390976</v>
      </c>
      <c r="V475" s="231">
        <v>91.423898214359383</v>
      </c>
      <c r="W475" s="231">
        <v>93.561028573629429</v>
      </c>
      <c r="X475" s="231">
        <v>95.731976307203311</v>
      </c>
      <c r="Y475" s="231">
        <v>97.939376689609119</v>
      </c>
      <c r="Z475" s="231">
        <v>100.18566916829323</v>
      </c>
      <c r="AA475" s="231">
        <v>102.47312593585292</v>
      </c>
      <c r="AB475" s="231">
        <v>104.8038771657417</v>
      </c>
      <c r="AC475" s="231">
        <v>107.17993322936566</v>
      </c>
      <c r="AD475" s="231">
        <v>109.60858426467213</v>
      </c>
      <c r="AE475" s="231">
        <v>112.07858883247853</v>
      </c>
      <c r="AF475" s="231">
        <v>114.59879494295224</v>
      </c>
      <c r="AG475" s="231">
        <v>117.17088851116138</v>
      </c>
      <c r="AH475" s="231">
        <v>119.7965133974774</v>
      </c>
      <c r="AI475" s="231">
        <v>122.47728118574524</v>
      </c>
      <c r="AJ475" s="231">
        <v>125.21477974848919</v>
      </c>
      <c r="AK475" s="231">
        <v>128.01058075756313</v>
      </c>
      <c r="AL475" s="231">
        <v>130.86624627969948</v>
      </c>
      <c r="AM475" s="231">
        <v>133.78333457930248</v>
      </c>
      <c r="AN475" s="231">
        <v>136.76340523552722</v>
      </c>
      <c r="AO475" s="231">
        <v>139.80802366710148</v>
      </c>
      <c r="AP475" s="231">
        <v>142.91876514633924</v>
      </c>
      <c r="AQ475" s="231">
        <v>146.09721837318466</v>
      </c>
      <c r="AR475" s="231">
        <v>149.33815145251828</v>
      </c>
      <c r="AS475" s="231">
        <v>152.65445934849342</v>
      </c>
    </row>
    <row r="476" spans="1:45">
      <c r="A476" s="231" t="s">
        <v>574</v>
      </c>
      <c r="B476" s="231" t="s">
        <v>538</v>
      </c>
      <c r="C476" s="231">
        <v>65.460180880589931</v>
      </c>
      <c r="D476" s="231">
        <v>92.87959262083497</v>
      </c>
      <c r="E476" s="231">
        <v>99.415729309146101</v>
      </c>
      <c r="F476" s="231">
        <v>101.69209601739978</v>
      </c>
      <c r="G476" s="231">
        <v>111.59341270165631</v>
      </c>
      <c r="H476" s="231">
        <v>121.37872280466841</v>
      </c>
      <c r="I476" s="231">
        <v>131.05996721605823</v>
      </c>
      <c r="J476" s="231">
        <v>140.64244795651052</v>
      </c>
      <c r="K476" s="231">
        <v>150.13713793142742</v>
      </c>
      <c r="L476" s="231">
        <v>159.55833450277925</v>
      </c>
      <c r="M476" s="231">
        <v>168.92212886113532</v>
      </c>
      <c r="N476" s="231">
        <v>178.24540230095838</v>
      </c>
      <c r="O476" s="231">
        <v>187.54517115984416</v>
      </c>
      <c r="P476" s="231">
        <v>196.83816662734938</v>
      </c>
      <c r="Q476" s="231">
        <v>206.14057458563127</v>
      </c>
      <c r="R476" s="231">
        <v>215.46788505852336</v>
      </c>
      <c r="S476" s="231">
        <v>224.8348166573137</v>
      </c>
      <c r="T476" s="231">
        <v>234.2552919456019</v>
      </c>
      <c r="U476" s="231">
        <v>243.7424468293832</v>
      </c>
      <c r="V476" s="231">
        <v>253.308662068552</v>
      </c>
      <c r="W476" s="231">
        <v>262.96560852045661</v>
      </c>
      <c r="X476" s="231">
        <v>272.72430022629533</v>
      </c>
      <c r="Y476" s="231">
        <v>282.5951512409809</v>
      </c>
      <c r="Z476" s="231">
        <v>292.58803339300181</v>
      </c>
      <c r="AA476" s="231">
        <v>302.71233308519902</v>
      </c>
      <c r="AB476" s="231">
        <v>312.97700591084657</v>
      </c>
      <c r="AC476" s="231">
        <v>323.39062833293571</v>
      </c>
      <c r="AD476" s="231">
        <v>333.97783906413946</v>
      </c>
      <c r="AE476" s="231">
        <v>344.70684740814795</v>
      </c>
      <c r="AF476" s="231">
        <v>355.60672516460869</v>
      </c>
      <c r="AG476" s="231">
        <v>366.68489485690031</v>
      </c>
      <c r="AH476" s="231">
        <v>377.94861268705546</v>
      </c>
      <c r="AI476" s="231">
        <v>389.40499909886523</v>
      </c>
      <c r="AJ476" s="231">
        <v>401.06106653821007</v>
      </c>
      <c r="AK476" s="231">
        <v>412.92374463861427</v>
      </c>
      <c r="AL476" s="231">
        <v>424.99990305919266</v>
      </c>
      <c r="AM476" s="231">
        <v>437.29637219566729</v>
      </c>
      <c r="AN476" s="231">
        <v>449.81996197420483</v>
      </c>
      <c r="AO476" s="231">
        <v>462.5774789249291</v>
      </c>
      <c r="AP476" s="231">
        <v>475.57574171775906</v>
      </c>
      <c r="AQ476" s="231">
        <v>488.82159532857719</v>
      </c>
      <c r="AR476" s="231">
        <v>502.29892700247012</v>
      </c>
      <c r="AS476" s="231">
        <v>516.05243226389871</v>
      </c>
    </row>
    <row r="477" spans="1:45">
      <c r="A477" s="231" t="s">
        <v>576</v>
      </c>
      <c r="B477" s="231" t="s">
        <v>514</v>
      </c>
      <c r="C477" s="231">
        <v>0</v>
      </c>
      <c r="D477" s="231">
        <v>0</v>
      </c>
      <c r="E477" s="231">
        <v>0</v>
      </c>
      <c r="F477" s="231">
        <v>0</v>
      </c>
      <c r="G477" s="231">
        <v>0</v>
      </c>
      <c r="H477" s="231">
        <v>0</v>
      </c>
      <c r="I477" s="231">
        <v>0</v>
      </c>
      <c r="J477" s="231">
        <v>0</v>
      </c>
      <c r="K477" s="231">
        <v>0</v>
      </c>
      <c r="L477" s="231">
        <v>0</v>
      </c>
      <c r="M477" s="231">
        <v>0</v>
      </c>
      <c r="N477" s="231">
        <v>0</v>
      </c>
      <c r="O477" s="231">
        <v>0</v>
      </c>
      <c r="P477" s="231">
        <v>0</v>
      </c>
      <c r="Q477" s="231">
        <v>0</v>
      </c>
      <c r="R477" s="231">
        <v>0</v>
      </c>
      <c r="S477" s="231">
        <v>0</v>
      </c>
      <c r="T477" s="231">
        <v>0</v>
      </c>
      <c r="U477" s="231">
        <v>0</v>
      </c>
      <c r="V477" s="231">
        <v>0</v>
      </c>
      <c r="W477" s="231">
        <v>0</v>
      </c>
      <c r="X477" s="231">
        <v>0</v>
      </c>
      <c r="Y477" s="231">
        <v>0</v>
      </c>
      <c r="Z477" s="231">
        <v>0</v>
      </c>
      <c r="AA477" s="231">
        <v>0</v>
      </c>
      <c r="AB477" s="231">
        <v>0</v>
      </c>
      <c r="AC477" s="231">
        <v>0</v>
      </c>
      <c r="AD477" s="231">
        <v>0</v>
      </c>
      <c r="AE477" s="231">
        <v>0</v>
      </c>
      <c r="AF477" s="231">
        <v>0</v>
      </c>
      <c r="AG477" s="231">
        <v>0</v>
      </c>
      <c r="AH477" s="231">
        <v>0</v>
      </c>
      <c r="AI477" s="231">
        <v>0</v>
      </c>
      <c r="AJ477" s="231">
        <v>0</v>
      </c>
      <c r="AK477" s="231">
        <v>0</v>
      </c>
      <c r="AL477" s="231">
        <v>0</v>
      </c>
      <c r="AM477" s="231">
        <v>0</v>
      </c>
      <c r="AN477" s="231">
        <v>0</v>
      </c>
      <c r="AO477" s="231">
        <v>0</v>
      </c>
      <c r="AP477" s="231">
        <v>0</v>
      </c>
      <c r="AQ477" s="231">
        <v>0</v>
      </c>
      <c r="AR477" s="231">
        <v>0</v>
      </c>
      <c r="AS477" s="231">
        <v>0</v>
      </c>
    </row>
    <row r="478" spans="1:45">
      <c r="A478" s="231" t="s">
        <v>576</v>
      </c>
      <c r="B478" s="231" t="s">
        <v>515</v>
      </c>
      <c r="C478" s="231">
        <v>547.8551820546312</v>
      </c>
      <c r="D478" s="231">
        <v>571.13647112743058</v>
      </c>
      <c r="E478" s="231">
        <v>399.36417381403515</v>
      </c>
      <c r="F478" s="231">
        <v>466.5176691967111</v>
      </c>
      <c r="G478" s="231">
        <v>471.59856159466057</v>
      </c>
      <c r="H478" s="231">
        <v>476.50736409226323</v>
      </c>
      <c r="I478" s="231">
        <v>481.30748235480593</v>
      </c>
      <c r="J478" s="231">
        <v>486.03804340699116</v>
      </c>
      <c r="K478" s="231">
        <v>490.72804450429038</v>
      </c>
      <c r="L478" s="231">
        <v>495.4018109967202</v>
      </c>
      <c r="M478" s="231">
        <v>500.08115034647864</v>
      </c>
      <c r="N478" s="231">
        <v>504.7480428919763</v>
      </c>
      <c r="O478" s="231">
        <v>509.45891052331552</v>
      </c>
      <c r="P478" s="231">
        <v>514.23189840215241</v>
      </c>
      <c r="Q478" s="231">
        <v>519.08377684328423</v>
      </c>
      <c r="R478" s="231">
        <v>524.03005161276883</v>
      </c>
      <c r="S478" s="231">
        <v>529.08505235523296</v>
      </c>
      <c r="T478" s="231">
        <v>534.20882390516215</v>
      </c>
      <c r="U478" s="231">
        <v>539.46919902072455</v>
      </c>
      <c r="V478" s="231">
        <v>544.87770167660585</v>
      </c>
      <c r="W478" s="231">
        <v>550.44493638084248</v>
      </c>
      <c r="X478" s="231">
        <v>556.18068969767683</v>
      </c>
      <c r="Y478" s="231">
        <v>562.09402330463433</v>
      </c>
      <c r="Z478" s="231">
        <v>568.19335952139579</v>
      </c>
      <c r="AA478" s="231">
        <v>574.48655987532936</v>
      </c>
      <c r="AB478" s="231">
        <v>580.97671028276113</v>
      </c>
      <c r="AC478" s="231">
        <v>587.67590448205942</v>
      </c>
      <c r="AD478" s="231">
        <v>594.59073514192062</v>
      </c>
      <c r="AE478" s="231">
        <v>601.7274839953028</v>
      </c>
      <c r="AF478" s="231">
        <v>609.09217191505218</v>
      </c>
      <c r="AG478" s="231">
        <v>616.6906040740231</v>
      </c>
      <c r="AH478" s="231">
        <v>624.52841060770379</v>
      </c>
      <c r="AI478" s="231">
        <v>632.61108317943717</v>
      </c>
      <c r="AJ478" s="231">
        <v>640.94351843608956</v>
      </c>
      <c r="AK478" s="231">
        <v>649.60711603485186</v>
      </c>
      <c r="AL478" s="231">
        <v>658.42696221875599</v>
      </c>
      <c r="AM478" s="231">
        <v>667.50751586468664</v>
      </c>
      <c r="AN478" s="231">
        <v>676.85400149047427</v>
      </c>
      <c r="AO478" s="231">
        <v>686.47165462339308</v>
      </c>
      <c r="AP478" s="231">
        <v>696.36573881805532</v>
      </c>
      <c r="AQ478" s="231">
        <v>706.54156101391879</v>
      </c>
      <c r="AR478" s="231">
        <v>717.00448541688502</v>
      </c>
      <c r="AS478" s="231">
        <v>727.72179303941971</v>
      </c>
    </row>
    <row r="479" spans="1:45">
      <c r="A479" s="231" t="s">
        <v>576</v>
      </c>
      <c r="B479" s="231" t="s">
        <v>516</v>
      </c>
      <c r="C479" s="231">
        <v>47.511724927459817</v>
      </c>
      <c r="D479" s="231">
        <v>41.221924659345348</v>
      </c>
      <c r="E479" s="231">
        <v>43.171526255908162</v>
      </c>
      <c r="F479" s="231">
        <v>43.677797391318187</v>
      </c>
      <c r="G479" s="231">
        <v>43.052407437041985</v>
      </c>
      <c r="H479" s="231">
        <v>42.667896584227442</v>
      </c>
      <c r="I479" s="231">
        <v>42.425954503147928</v>
      </c>
      <c r="J479" s="231">
        <v>42.27292390872433</v>
      </c>
      <c r="K479" s="231">
        <v>42.17786529560388</v>
      </c>
      <c r="L479" s="231">
        <v>42.122160642040988</v>
      </c>
      <c r="M479" s="231">
        <v>42.094215971560196</v>
      </c>
      <c r="N479" s="231">
        <v>42.083421541068475</v>
      </c>
      <c r="O479" s="231">
        <v>42.088818080565751</v>
      </c>
      <c r="P479" s="231">
        <v>42.106986068379015</v>
      </c>
      <c r="Q479" s="231">
        <v>42.135561684241686</v>
      </c>
      <c r="R479" s="231">
        <v>42.172875189626602</v>
      </c>
      <c r="S479" s="231">
        <v>42.217720014503065</v>
      </c>
      <c r="T479" s="231">
        <v>42.264994375760764</v>
      </c>
      <c r="U479" s="231">
        <v>42.319199775428224</v>
      </c>
      <c r="V479" s="231">
        <v>42.379639187190747</v>
      </c>
      <c r="W479" s="231">
        <v>42.445750403199227</v>
      </c>
      <c r="X479" s="231">
        <v>42.517069153990462</v>
      </c>
      <c r="Y479" s="231">
        <v>42.59320331494348</v>
      </c>
      <c r="Z479" s="231">
        <v>42.673814737451657</v>
      </c>
      <c r="AA479" s="231">
        <v>42.758606368674982</v>
      </c>
      <c r="AB479" s="231">
        <v>42.846996912260153</v>
      </c>
      <c r="AC479" s="231">
        <v>42.939171387723249</v>
      </c>
      <c r="AD479" s="231">
        <v>43.034895040161757</v>
      </c>
      <c r="AE479" s="231">
        <v>43.133952514833879</v>
      </c>
      <c r="AF479" s="231">
        <v>43.236144927509464</v>
      </c>
      <c r="AG479" s="231">
        <v>43.341287665312073</v>
      </c>
      <c r="AH479" s="231">
        <v>43.449208713317923</v>
      </c>
      <c r="AI479" s="231">
        <v>43.55974736016038</v>
      </c>
      <c r="AJ479" s="231">
        <v>43.672719830927484</v>
      </c>
      <c r="AK479" s="231">
        <v>43.793119224757007</v>
      </c>
      <c r="AL479" s="231">
        <v>43.908119817248519</v>
      </c>
      <c r="AM479" s="231">
        <v>44.025125083071039</v>
      </c>
      <c r="AN479" s="231">
        <v>44.144033739024067</v>
      </c>
      <c r="AO479" s="231">
        <v>44.264749965312134</v>
      </c>
      <c r="AP479" s="231">
        <v>44.387183237736835</v>
      </c>
      <c r="AQ479" s="231">
        <v>44.511248154855835</v>
      </c>
      <c r="AR479" s="231">
        <v>44.636864259469419</v>
      </c>
      <c r="AS479" s="231">
        <v>44.761609090934876</v>
      </c>
    </row>
    <row r="480" spans="1:45">
      <c r="A480" s="231" t="s">
        <v>576</v>
      </c>
      <c r="B480" s="231" t="s">
        <v>517</v>
      </c>
      <c r="C480" s="231">
        <v>93.268675566149611</v>
      </c>
      <c r="D480" s="231">
        <v>89.523490222816676</v>
      </c>
      <c r="E480" s="231">
        <v>85.989881545137138</v>
      </c>
      <c r="F480" s="231">
        <v>86.998282191099293</v>
      </c>
      <c r="G480" s="231">
        <v>85.752618376274839</v>
      </c>
      <c r="H480" s="231">
        <v>84.986742217754312</v>
      </c>
      <c r="I480" s="231">
        <v>84.504837298074449</v>
      </c>
      <c r="J480" s="231">
        <v>84.200027998322923</v>
      </c>
      <c r="K480" s="231">
        <v>84.010688412930023</v>
      </c>
      <c r="L480" s="231">
        <v>83.899734805846691</v>
      </c>
      <c r="M480" s="231">
        <v>83.844074070337413</v>
      </c>
      <c r="N480" s="231">
        <v>83.822573514766887</v>
      </c>
      <c r="O480" s="231">
        <v>83.833322446583054</v>
      </c>
      <c r="P480" s="231">
        <v>83.869509796335663</v>
      </c>
      <c r="Q480" s="231">
        <v>83.926427261067943</v>
      </c>
      <c r="R480" s="231">
        <v>84.000749023265186</v>
      </c>
      <c r="S480" s="231">
        <v>84.090071813388022</v>
      </c>
      <c r="T480" s="231">
        <v>84.184233801096639</v>
      </c>
      <c r="U480" s="231">
        <v>84.292201165254269</v>
      </c>
      <c r="V480" s="231">
        <v>84.412585555356898</v>
      </c>
      <c r="W480" s="231">
        <v>84.544267154929628</v>
      </c>
      <c r="X480" s="231">
        <v>84.686321223070124</v>
      </c>
      <c r="Y480" s="231">
        <v>84.837966718369046</v>
      </c>
      <c r="Z480" s="231">
        <v>84.998530109887199</v>
      </c>
      <c r="AA480" s="231">
        <v>85.167419722028583</v>
      </c>
      <c r="AB480" s="231">
        <v>85.343477717466257</v>
      </c>
      <c r="AC480" s="231">
        <v>85.527072621653161</v>
      </c>
      <c r="AD480" s="231">
        <v>85.717736845231059</v>
      </c>
      <c r="AE480" s="231">
        <v>85.915041440457188</v>
      </c>
      <c r="AF480" s="231">
        <v>86.118590265872712</v>
      </c>
      <c r="AG480" s="231">
        <v>86.328015605977299</v>
      </c>
      <c r="AH480" s="231">
        <v>86.542974838116564</v>
      </c>
      <c r="AI480" s="231">
        <v>86.763147854280007</v>
      </c>
      <c r="AJ480" s="231">
        <v>86.988168608041178</v>
      </c>
      <c r="AK480" s="231">
        <v>87.22798245089993</v>
      </c>
      <c r="AL480" s="231">
        <v>87.45704285676436</v>
      </c>
      <c r="AM480" s="231">
        <v>87.690096209768299</v>
      </c>
      <c r="AN480" s="231">
        <v>87.926940772072655</v>
      </c>
      <c r="AO480" s="231">
        <v>88.167385687954365</v>
      </c>
      <c r="AP480" s="231">
        <v>88.411250649563016</v>
      </c>
      <c r="AQ480" s="231">
        <v>88.658365552652867</v>
      </c>
      <c r="AR480" s="231">
        <v>88.908570141016384</v>
      </c>
      <c r="AS480" s="231">
        <v>89.157039310660679</v>
      </c>
    </row>
    <row r="481" spans="1:45">
      <c r="A481" s="231" t="s">
        <v>576</v>
      </c>
      <c r="B481" s="231" t="s">
        <v>518</v>
      </c>
      <c r="C481" s="231">
        <v>1820.1373353721717</v>
      </c>
      <c r="D481" s="231">
        <v>1752.7938180732392</v>
      </c>
      <c r="E481" s="231">
        <v>1762.8120959238472</v>
      </c>
      <c r="F481" s="231">
        <v>1783.4845381263224</v>
      </c>
      <c r="G481" s="231">
        <v>1757.9481470908888</v>
      </c>
      <c r="H481" s="231">
        <v>1742.2475119468459</v>
      </c>
      <c r="I481" s="231">
        <v>1732.3683516755184</v>
      </c>
      <c r="J481" s="231">
        <v>1726.119691822789</v>
      </c>
      <c r="K481" s="231">
        <v>1722.2381873321403</v>
      </c>
      <c r="L481" s="231">
        <v>1719.9636131945981</v>
      </c>
      <c r="M481" s="231">
        <v>1718.8225554787289</v>
      </c>
      <c r="N481" s="231">
        <v>1718.3817892077702</v>
      </c>
      <c r="O481" s="231">
        <v>1718.6021447505773</v>
      </c>
      <c r="P481" s="231">
        <v>1719.3439936369471</v>
      </c>
      <c r="Q481" s="231">
        <v>1720.5108145872323</v>
      </c>
      <c r="R481" s="231">
        <v>1722.0344275872442</v>
      </c>
      <c r="S481" s="231">
        <v>1723.8655650657574</v>
      </c>
      <c r="T481" s="231">
        <v>1725.7959071935327</v>
      </c>
      <c r="U481" s="231">
        <v>1728.0092626730629</v>
      </c>
      <c r="V481" s="231">
        <v>1730.4771700037866</v>
      </c>
      <c r="W481" s="231">
        <v>1733.1766726937115</v>
      </c>
      <c r="X481" s="231">
        <v>1736.0888133443739</v>
      </c>
      <c r="Y481" s="231">
        <v>1739.1975804295455</v>
      </c>
      <c r="Z481" s="231">
        <v>1742.4891664120451</v>
      </c>
      <c r="AA481" s="231">
        <v>1745.9514418078129</v>
      </c>
      <c r="AB481" s="231">
        <v>1749.5606706887563</v>
      </c>
      <c r="AC481" s="231">
        <v>1753.324407910336</v>
      </c>
      <c r="AD481" s="231">
        <v>1757.23306778454</v>
      </c>
      <c r="AE481" s="231">
        <v>1761.2778567852483</v>
      </c>
      <c r="AF481" s="231">
        <v>1765.4506539226095</v>
      </c>
      <c r="AG481" s="231">
        <v>1769.743920945376</v>
      </c>
      <c r="AH481" s="231">
        <v>1774.1506340113394</v>
      </c>
      <c r="AI481" s="231">
        <v>1778.6642308336031</v>
      </c>
      <c r="AJ481" s="231">
        <v>1783.2772073773128</v>
      </c>
      <c r="AK481" s="231">
        <v>1788.1934456063359</v>
      </c>
      <c r="AL481" s="231">
        <v>1792.8892359353774</v>
      </c>
      <c r="AM481" s="231">
        <v>1797.666882587388</v>
      </c>
      <c r="AN481" s="231">
        <v>1802.5222498908629</v>
      </c>
      <c r="AO481" s="231">
        <v>1807.4514252601439</v>
      </c>
      <c r="AP481" s="231">
        <v>1812.450712343358</v>
      </c>
      <c r="AQ481" s="231">
        <v>1817.5166239648454</v>
      </c>
      <c r="AR481" s="231">
        <v>1822.6458748359646</v>
      </c>
      <c r="AS481" s="231">
        <v>1833.9586180806039</v>
      </c>
    </row>
    <row r="482" spans="1:45">
      <c r="A482" s="231" t="s">
        <v>576</v>
      </c>
      <c r="B482" s="231" t="s">
        <v>519</v>
      </c>
      <c r="C482" s="231">
        <v>531.61513055437149</v>
      </c>
      <c r="D482" s="231">
        <v>546.00925756827667</v>
      </c>
      <c r="E482" s="231">
        <v>537.65840797301951</v>
      </c>
      <c r="F482" s="231">
        <v>543.96351127313721</v>
      </c>
      <c r="G482" s="231">
        <v>536.17490159588624</v>
      </c>
      <c r="H482" s="231">
        <v>531.3862014756462</v>
      </c>
      <c r="I482" s="231">
        <v>528.37305356505817</v>
      </c>
      <c r="J482" s="231">
        <v>526.46720976233405</v>
      </c>
      <c r="K482" s="231">
        <v>525.28334931015775</v>
      </c>
      <c r="L482" s="231">
        <v>524.5896032708406</v>
      </c>
      <c r="M482" s="231">
        <v>524.24158020227969</v>
      </c>
      <c r="N482" s="231">
        <v>524.10714630993255</v>
      </c>
      <c r="O482" s="231">
        <v>524.17435484032978</v>
      </c>
      <c r="P482" s="231">
        <v>524.40061905313189</v>
      </c>
      <c r="Q482" s="231">
        <v>524.75649991869352</v>
      </c>
      <c r="R482" s="231">
        <v>525.22120250488945</v>
      </c>
      <c r="S482" s="231">
        <v>525.7797001824091</v>
      </c>
      <c r="T482" s="231">
        <v>526.36845531840061</v>
      </c>
      <c r="U482" s="231">
        <v>527.04352964206464</v>
      </c>
      <c r="V482" s="231">
        <v>527.796242384126</v>
      </c>
      <c r="W482" s="231">
        <v>528.61959180516749</v>
      </c>
      <c r="X482" s="231">
        <v>529.50779589092872</v>
      </c>
      <c r="Y482" s="231">
        <v>530.45597111938162</v>
      </c>
      <c r="Z482" s="231">
        <v>531.45990618605674</v>
      </c>
      <c r="AA482" s="231">
        <v>532.51590159337059</v>
      </c>
      <c r="AB482" s="231">
        <v>533.61671787357727</v>
      </c>
      <c r="AC482" s="231">
        <v>534.76465926067272</v>
      </c>
      <c r="AD482" s="231">
        <v>535.95680211590479</v>
      </c>
      <c r="AE482" s="231">
        <v>537.19046441022215</v>
      </c>
      <c r="AF482" s="231">
        <v>538.46316923840868</v>
      </c>
      <c r="AG482" s="231">
        <v>539.77261743076065</v>
      </c>
      <c r="AH482" s="231">
        <v>541.11666671254079</v>
      </c>
      <c r="AI482" s="231">
        <v>542.49331558357005</v>
      </c>
      <c r="AJ482" s="231">
        <v>543.90027531015858</v>
      </c>
      <c r="AK482" s="231">
        <v>545.39972997441043</v>
      </c>
      <c r="AL482" s="231">
        <v>546.83194793928908</v>
      </c>
      <c r="AM482" s="231">
        <v>548.28913211604709</v>
      </c>
      <c r="AN482" s="231">
        <v>549.77002112318894</v>
      </c>
      <c r="AO482" s="231">
        <v>551.2734216204941</v>
      </c>
      <c r="AP482" s="231">
        <v>552.79820621913416</v>
      </c>
      <c r="AQ482" s="231">
        <v>554.34331132911109</v>
      </c>
      <c r="AR482" s="231">
        <v>555.90773493604968</v>
      </c>
      <c r="AS482" s="231">
        <v>557.46130770276181</v>
      </c>
    </row>
    <row r="483" spans="1:45">
      <c r="A483" s="231" t="s">
        <v>576</v>
      </c>
      <c r="B483" s="231" t="s">
        <v>520</v>
      </c>
      <c r="C483" s="231">
        <v>1211.0406339888036</v>
      </c>
      <c r="D483" s="231">
        <v>1200.4872886404946</v>
      </c>
      <c r="E483" s="231">
        <v>796.30100161205519</v>
      </c>
      <c r="F483" s="231">
        <v>805.63919850193474</v>
      </c>
      <c r="G483" s="231">
        <v>794.10384892832315</v>
      </c>
      <c r="H483" s="231">
        <v>787.01152665525944</v>
      </c>
      <c r="I483" s="231">
        <v>782.54889264149551</v>
      </c>
      <c r="J483" s="231">
        <v>779.72623552961898</v>
      </c>
      <c r="K483" s="231">
        <v>777.97287456686388</v>
      </c>
      <c r="L483" s="231">
        <v>776.94539939344418</v>
      </c>
      <c r="M483" s="231">
        <v>776.42995852249442</v>
      </c>
      <c r="N483" s="231">
        <v>776.23085470204023</v>
      </c>
      <c r="O483" s="231">
        <v>776.33039414805023</v>
      </c>
      <c r="P483" s="231">
        <v>776.66550360902295</v>
      </c>
      <c r="Q483" s="231">
        <v>777.19258229969137</v>
      </c>
      <c r="R483" s="231">
        <v>777.88083180784031</v>
      </c>
      <c r="S483" s="231">
        <v>778.70799688777197</v>
      </c>
      <c r="T483" s="231">
        <v>779.57997489005356</v>
      </c>
      <c r="U483" s="231">
        <v>780.579796248977</v>
      </c>
      <c r="V483" s="231">
        <v>781.69460427865033</v>
      </c>
      <c r="W483" s="231">
        <v>782.91402902664936</v>
      </c>
      <c r="X483" s="231">
        <v>784.22950701906825</v>
      </c>
      <c r="Y483" s="231">
        <v>785.63380549729231</v>
      </c>
      <c r="Z483" s="231">
        <v>787.12068729304201</v>
      </c>
      <c r="AA483" s="231">
        <v>788.68467325154654</v>
      </c>
      <c r="AB483" s="231">
        <v>790.31504133194937</v>
      </c>
      <c r="AC483" s="231">
        <v>792.01520422865212</v>
      </c>
      <c r="AD483" s="231">
        <v>793.78083187551624</v>
      </c>
      <c r="AE483" s="231">
        <v>795.60795204335557</v>
      </c>
      <c r="AF483" s="231">
        <v>797.4928963024106</v>
      </c>
      <c r="AG483" s="231">
        <v>799.43225945876873</v>
      </c>
      <c r="AH483" s="231">
        <v>801.4228686883954</v>
      </c>
      <c r="AI483" s="231">
        <v>803.46175966194403</v>
      </c>
      <c r="AJ483" s="231">
        <v>805.5455426417991</v>
      </c>
      <c r="AK483" s="231">
        <v>807.76631559598241</v>
      </c>
      <c r="AL483" s="231">
        <v>809.88750738438796</v>
      </c>
      <c r="AM483" s="231">
        <v>812.04567547453314</v>
      </c>
      <c r="AN483" s="231">
        <v>814.23895169262323</v>
      </c>
      <c r="AO483" s="231">
        <v>816.46556863764863</v>
      </c>
      <c r="AP483" s="231">
        <v>818.72385658615713</v>
      </c>
      <c r="AQ483" s="231">
        <v>821.0122403041928</v>
      </c>
      <c r="AR483" s="231">
        <v>823.32923575460757</v>
      </c>
      <c r="AS483" s="231">
        <v>825.6301605274092</v>
      </c>
    </row>
    <row r="484" spans="1:45">
      <c r="A484" s="231" t="s">
        <v>576</v>
      </c>
      <c r="B484" s="231" t="s">
        <v>521</v>
      </c>
      <c r="C484" s="231">
        <v>692.6926068304623</v>
      </c>
      <c r="D484" s="231">
        <v>702.31245268576197</v>
      </c>
      <c r="E484" s="231">
        <v>605.5528241771533</v>
      </c>
      <c r="F484" s="231">
        <v>756.21981937656415</v>
      </c>
      <c r="G484" s="231">
        <v>762.91809805241314</v>
      </c>
      <c r="H484" s="231">
        <v>769.36657173605488</v>
      </c>
      <c r="I484" s="231">
        <v>775.66244741913897</v>
      </c>
      <c r="J484" s="231">
        <v>781.86485034789439</v>
      </c>
      <c r="K484" s="231">
        <v>788.01736171834602</v>
      </c>
      <c r="L484" s="231">
        <v>794.15657660551267</v>
      </c>
      <c r="M484" s="231">
        <v>800.3154010735476</v>
      </c>
      <c r="N484" s="231">
        <v>806.4633336860586</v>
      </c>
      <c r="O484" s="231">
        <v>812.68913804714225</v>
      </c>
      <c r="P484" s="231">
        <v>819.02032595486639</v>
      </c>
      <c r="Q484" s="231">
        <v>825.48228240461299</v>
      </c>
      <c r="R484" s="231">
        <v>832.09842249519045</v>
      </c>
      <c r="S484" s="231">
        <v>838.89032059340229</v>
      </c>
      <c r="T484" s="231">
        <v>845.79361911008834</v>
      </c>
      <c r="U484" s="231">
        <v>852.91484173131676</v>
      </c>
      <c r="V484" s="231">
        <v>860.27111914794148</v>
      </c>
      <c r="W484" s="231">
        <v>867.87814039037471</v>
      </c>
      <c r="X484" s="231">
        <v>875.75031406100311</v>
      </c>
      <c r="Y484" s="231">
        <v>883.90091630648146</v>
      </c>
      <c r="Z484" s="231">
        <v>892.34222684707231</v>
      </c>
      <c r="AA484" s="231">
        <v>901.08565385535667</v>
      </c>
      <c r="AB484" s="231">
        <v>910.13513269806197</v>
      </c>
      <c r="AC484" s="231">
        <v>919.50873338955523</v>
      </c>
      <c r="AD484" s="231">
        <v>929.21589907782663</v>
      </c>
      <c r="AE484" s="231">
        <v>939.26559745268719</v>
      </c>
      <c r="AF484" s="231">
        <v>949.66639949771172</v>
      </c>
      <c r="AG484" s="231">
        <v>960.4265503063973</v>
      </c>
      <c r="AH484" s="231">
        <v>971.55403264781853</v>
      </c>
      <c r="AI484" s="231">
        <v>983.05662393851014</v>
      </c>
      <c r="AJ484" s="231">
        <v>994.94118755679028</v>
      </c>
      <c r="AK484" s="231">
        <v>1007.3332310536637</v>
      </c>
      <c r="AL484" s="231">
        <v>1019.9607463054841</v>
      </c>
      <c r="AM484" s="231">
        <v>1032.9851923378264</v>
      </c>
      <c r="AN484" s="231">
        <v>1046.4139930930094</v>
      </c>
      <c r="AO484" s="231">
        <v>1060.2545962377205</v>
      </c>
      <c r="AP484" s="231">
        <v>1074.5144990287074</v>
      </c>
      <c r="AQ484" s="231">
        <v>1089.2012715490862</v>
      </c>
      <c r="AR484" s="231">
        <v>1104.3225776144614</v>
      </c>
      <c r="AS484" s="231">
        <v>1119.827483250323</v>
      </c>
    </row>
    <row r="485" spans="1:45">
      <c r="A485" s="231" t="s">
        <v>576</v>
      </c>
      <c r="B485" s="231" t="s">
        <v>522</v>
      </c>
      <c r="C485" s="231">
        <v>1748.5734545806722</v>
      </c>
      <c r="D485" s="231">
        <v>1767.5693935404161</v>
      </c>
      <c r="E485" s="231">
        <v>1803.4372949964504</v>
      </c>
      <c r="F485" s="231">
        <v>1843.9479733230407</v>
      </c>
      <c r="G485" s="231">
        <v>1836.6593693643683</v>
      </c>
      <c r="H485" s="231">
        <v>1829.2094231574281</v>
      </c>
      <c r="I485" s="231">
        <v>1821.7495587249105</v>
      </c>
      <c r="J485" s="231">
        <v>1814.3579067009557</v>
      </c>
      <c r="K485" s="231">
        <v>1807.08815437713</v>
      </c>
      <c r="L485" s="231">
        <v>1799.9859707469197</v>
      </c>
      <c r="M485" s="231">
        <v>1793.0940580157355</v>
      </c>
      <c r="N485" s="231">
        <v>1786.3181997302372</v>
      </c>
      <c r="O485" s="231">
        <v>1779.8334280535109</v>
      </c>
      <c r="P485" s="231">
        <v>1773.6776217622028</v>
      </c>
      <c r="Q485" s="231">
        <v>1767.8850375368509</v>
      </c>
      <c r="R485" s="231">
        <v>1762.4863563753702</v>
      </c>
      <c r="S485" s="231">
        <v>1757.5087808060032</v>
      </c>
      <c r="T485" s="231">
        <v>1759.476795776704</v>
      </c>
      <c r="U485" s="231">
        <v>1761.7333474296579</v>
      </c>
      <c r="V485" s="231">
        <v>1764.2494188054425</v>
      </c>
      <c r="W485" s="231">
        <v>1767.0016053897664</v>
      </c>
      <c r="X485" s="231">
        <v>1769.9705798087703</v>
      </c>
      <c r="Y485" s="231">
        <v>1773.140018052907</v>
      </c>
      <c r="Z485" s="231">
        <v>1776.4958431150544</v>
      </c>
      <c r="AA485" s="231">
        <v>1780.0256887903454</v>
      </c>
      <c r="AB485" s="231">
        <v>1783.7053559167985</v>
      </c>
      <c r="AC485" s="231">
        <v>1787.5425467915522</v>
      </c>
      <c r="AD485" s="231">
        <v>1791.527488650888</v>
      </c>
      <c r="AE485" s="231">
        <v>1795.6512163529267</v>
      </c>
      <c r="AF485" s="231">
        <v>1799.9054504173764</v>
      </c>
      <c r="AG485" s="231">
        <v>1804.2825054753609</v>
      </c>
      <c r="AH485" s="231">
        <v>1808.7752206063278</v>
      </c>
      <c r="AI485" s="231">
        <v>1813.3769054528163</v>
      </c>
      <c r="AJ485" s="231">
        <v>1818.0799095301165</v>
      </c>
      <c r="AK485" s="231">
        <v>1816.1374267301742</v>
      </c>
      <c r="AL485" s="231">
        <v>1823.6101308736668</v>
      </c>
      <c r="AM485" s="231">
        <v>1831.6914342406885</v>
      </c>
      <c r="AN485" s="231">
        <v>1840.3848447793803</v>
      </c>
      <c r="AO485" s="231">
        <v>1849.6940101724022</v>
      </c>
      <c r="AP485" s="231">
        <v>1859.6227568381923</v>
      </c>
      <c r="AQ485" s="231">
        <v>1870.175123396044</v>
      </c>
      <c r="AR485" s="231">
        <v>1881.3553893227236</v>
      </c>
      <c r="AS485" s="231">
        <v>1893.0688495440811</v>
      </c>
    </row>
    <row r="486" spans="1:45">
      <c r="A486" s="231" t="s">
        <v>576</v>
      </c>
      <c r="B486" s="231" t="s">
        <v>523</v>
      </c>
      <c r="C486" s="231">
        <v>963.32014338821557</v>
      </c>
      <c r="D486" s="231">
        <v>752.87447368100572</v>
      </c>
      <c r="E486" s="231">
        <v>619.54220910426341</v>
      </c>
      <c r="F486" s="231">
        <v>759.21797478327198</v>
      </c>
      <c r="G486" s="231">
        <v>754.35699129646468</v>
      </c>
      <c r="H486" s="231">
        <v>749.46483641848147</v>
      </c>
      <c r="I486" s="231">
        <v>744.59711614754906</v>
      </c>
      <c r="J486" s="231">
        <v>739.78079955470093</v>
      </c>
      <c r="K486" s="231">
        <v>735.03385131276195</v>
      </c>
      <c r="L486" s="231">
        <v>730.37164465823878</v>
      </c>
      <c r="M486" s="231">
        <v>725.80880598680687</v>
      </c>
      <c r="N486" s="231">
        <v>725.62268320186672</v>
      </c>
      <c r="O486" s="231">
        <v>725.71573294275333</v>
      </c>
      <c r="P486" s="231">
        <v>726.02899416493267</v>
      </c>
      <c r="Q486" s="231">
        <v>726.52170873749128</v>
      </c>
      <c r="R486" s="231">
        <v>727.1650862221536</v>
      </c>
      <c r="S486" s="231">
        <v>727.9383223555991</v>
      </c>
      <c r="T486" s="231">
        <v>728.75344972895175</v>
      </c>
      <c r="U486" s="231">
        <v>729.6880854147015</v>
      </c>
      <c r="V486" s="231">
        <v>730.73021094842193</v>
      </c>
      <c r="W486" s="231">
        <v>731.87013247079608</v>
      </c>
      <c r="X486" s="231">
        <v>733.09984482346783</v>
      </c>
      <c r="Y486" s="231">
        <v>734.41258680430076</v>
      </c>
      <c r="Z486" s="231">
        <v>735.8025278916723</v>
      </c>
      <c r="AA486" s="231">
        <v>737.26454615701903</v>
      </c>
      <c r="AB486" s="231">
        <v>738.78861860781421</v>
      </c>
      <c r="AC486" s="231">
        <v>740.37793543993018</v>
      </c>
      <c r="AD486" s="231">
        <v>742.02844889593644</v>
      </c>
      <c r="AE486" s="231">
        <v>743.73644572534442</v>
      </c>
      <c r="AF486" s="231">
        <v>745.49849667018429</v>
      </c>
      <c r="AG486" s="231">
        <v>747.31141854606039</v>
      </c>
      <c r="AH486" s="231">
        <v>749.17224538856271</v>
      </c>
      <c r="AI486" s="231">
        <v>751.07820613467391</v>
      </c>
      <c r="AJ486" s="231">
        <v>753.02613204858687</v>
      </c>
      <c r="AK486" s="231">
        <v>749.96948149315517</v>
      </c>
      <c r="AL486" s="231">
        <v>753.06875309065481</v>
      </c>
      <c r="AM486" s="231">
        <v>756.41943827846001</v>
      </c>
      <c r="AN486" s="231">
        <v>760.02299433275596</v>
      </c>
      <c r="AO486" s="231">
        <v>763.88093614756417</v>
      </c>
      <c r="AP486" s="231">
        <v>767.99485234692213</v>
      </c>
      <c r="AQ486" s="231">
        <v>772.36641911161053</v>
      </c>
      <c r="AR486" s="231">
        <v>776.99741202077018</v>
      </c>
      <c r="AS486" s="231">
        <v>781.84872537334491</v>
      </c>
    </row>
    <row r="487" spans="1:45">
      <c r="A487" s="231" t="s">
        <v>576</v>
      </c>
      <c r="B487" s="231" t="s">
        <v>524</v>
      </c>
      <c r="C487" s="231">
        <v>4212.6476334753515</v>
      </c>
      <c r="D487" s="231">
        <v>4255.2019840223629</v>
      </c>
      <c r="E487" s="231">
        <v>4515.9220019913246</v>
      </c>
      <c r="F487" s="231">
        <v>4961.591896516532</v>
      </c>
      <c r="G487" s="231">
        <v>5258.1139237988145</v>
      </c>
      <c r="H487" s="231">
        <v>5548.2091004272907</v>
      </c>
      <c r="I487" s="231">
        <v>5833.4305216241737</v>
      </c>
      <c r="J487" s="231">
        <v>6114.8722352768136</v>
      </c>
      <c r="K487" s="231">
        <v>6393.3823942057043</v>
      </c>
      <c r="L487" s="231">
        <v>6669.6669057189365</v>
      </c>
      <c r="M487" s="231">
        <v>6944.3430143259538</v>
      </c>
      <c r="N487" s="231">
        <v>7217.4227656101966</v>
      </c>
      <c r="O487" s="231">
        <v>7489.9312862986872</v>
      </c>
      <c r="P487" s="231">
        <v>7762.3613618824829</v>
      </c>
      <c r="Q487" s="231">
        <v>8035.1751022862427</v>
      </c>
      <c r="R487" s="231">
        <v>8308.8085659831013</v>
      </c>
      <c r="S487" s="231">
        <v>8583.6749356344881</v>
      </c>
      <c r="T487" s="231">
        <v>8859.2847363165438</v>
      </c>
      <c r="U487" s="231">
        <v>9136.900635984488</v>
      </c>
      <c r="V487" s="231">
        <v>9416.8895341825555</v>
      </c>
      <c r="W487" s="231">
        <v>9699.6008590409328</v>
      </c>
      <c r="X487" s="231">
        <v>9985.3681728889733</v>
      </c>
      <c r="Y487" s="231">
        <v>10274.510614841847</v>
      </c>
      <c r="Z487" s="231">
        <v>10567.334222302186</v>
      </c>
      <c r="AA487" s="231">
        <v>10864.133156823351</v>
      </c>
      <c r="AB487" s="231">
        <v>11165.108466337428</v>
      </c>
      <c r="AC487" s="231">
        <v>11470.630627605273</v>
      </c>
      <c r="AD487" s="231">
        <v>11780.965835022698</v>
      </c>
      <c r="AE487" s="231">
        <v>12096.372471803434</v>
      </c>
      <c r="AF487" s="231">
        <v>12417.102024164311</v>
      </c>
      <c r="AG487" s="231">
        <v>12743.399938153352</v>
      </c>
      <c r="AH487" s="231">
        <v>13075.506422344359</v>
      </c>
      <c r="AI487" s="231">
        <v>13413.657199392768</v>
      </c>
      <c r="AJ487" s="231">
        <v>13758.073704359897</v>
      </c>
      <c r="AK487" s="231">
        <v>14110.637195626865</v>
      </c>
      <c r="AL487" s="231">
        <v>14467.670078770218</v>
      </c>
      <c r="AM487" s="231">
        <v>14831.52391131379</v>
      </c>
      <c r="AN487" s="231">
        <v>15202.419028495955</v>
      </c>
      <c r="AO487" s="231">
        <v>15580.574955750419</v>
      </c>
      <c r="AP487" s="231">
        <v>15966.210860934285</v>
      </c>
      <c r="AQ487" s="231">
        <v>16359.545979097828</v>
      </c>
      <c r="AR487" s="231">
        <v>16760.800011763549</v>
      </c>
      <c r="AS487" s="231">
        <v>17169.293350086249</v>
      </c>
    </row>
    <row r="488" spans="1:45">
      <c r="A488" s="231" t="s">
        <v>576</v>
      </c>
      <c r="B488" s="231" t="s">
        <v>525</v>
      </c>
      <c r="C488" s="231">
        <v>1378.1361122034025</v>
      </c>
      <c r="D488" s="231">
        <v>1674.8359413750779</v>
      </c>
      <c r="E488" s="231">
        <v>1509.5921468826518</v>
      </c>
      <c r="F488" s="231">
        <v>1644.0039509840656</v>
      </c>
      <c r="G488" s="231">
        <v>1677.6470291953003</v>
      </c>
      <c r="H488" s="231">
        <v>1710.3853291474804</v>
      </c>
      <c r="I488" s="231">
        <v>1742.4993257068706</v>
      </c>
      <c r="J488" s="231">
        <v>1774.1709011966236</v>
      </c>
      <c r="K488" s="231">
        <v>1805.5372736154334</v>
      </c>
      <c r="L488" s="231">
        <v>1836.7131898903838</v>
      </c>
      <c r="M488" s="231">
        <v>1867.8005074533755</v>
      </c>
      <c r="N488" s="231">
        <v>1898.7489454306719</v>
      </c>
      <c r="O488" s="231">
        <v>1929.7849217382109</v>
      </c>
      <c r="P488" s="231">
        <v>1960.9918380755776</v>
      </c>
      <c r="Q488" s="231">
        <v>1992.4472092666117</v>
      </c>
      <c r="R488" s="231">
        <v>2024.2232759336403</v>
      </c>
      <c r="S488" s="231">
        <v>2056.3874611852029</v>
      </c>
      <c r="T488" s="231">
        <v>2088.7947747488784</v>
      </c>
      <c r="U488" s="231">
        <v>2121.7193869487169</v>
      </c>
      <c r="V488" s="231">
        <v>2155.2177664845663</v>
      </c>
      <c r="W488" s="231">
        <v>2189.3426425932748</v>
      </c>
      <c r="X488" s="231">
        <v>2224.1433969457139</v>
      </c>
      <c r="Y488" s="231">
        <v>2259.6664209729142</v>
      </c>
      <c r="Z488" s="231">
        <v>2295.9554440007641</v>
      </c>
      <c r="AA488" s="231">
        <v>2333.0518354453343</v>
      </c>
      <c r="AB488" s="231">
        <v>2370.9773885994846</v>
      </c>
      <c r="AC488" s="231">
        <v>2409.7904188868229</v>
      </c>
      <c r="AD488" s="231">
        <v>2449.5268849731128</v>
      </c>
      <c r="AE488" s="231">
        <v>2490.2213574480306</v>
      </c>
      <c r="AF488" s="231">
        <v>2531.9072200590622</v>
      </c>
      <c r="AG488" s="231">
        <v>2574.6168532935926</v>
      </c>
      <c r="AH488" s="231">
        <v>2618.3818017028607</v>
      </c>
      <c r="AI488" s="231">
        <v>2663.2329262960011</v>
      </c>
      <c r="AJ488" s="231">
        <v>2709.1984746605367</v>
      </c>
      <c r="AK488" s="231">
        <v>2756.6312104597487</v>
      </c>
      <c r="AL488" s="231">
        <v>2804.7967891698117</v>
      </c>
      <c r="AM488" s="231">
        <v>2854.1438417793015</v>
      </c>
      <c r="AN488" s="231">
        <v>2904.7014735879811</v>
      </c>
      <c r="AO488" s="231">
        <v>2956.4987685343344</v>
      </c>
      <c r="AP488" s="231">
        <v>3009.5648667705432</v>
      </c>
      <c r="AQ488" s="231">
        <v>3063.9290357503342</v>
      </c>
      <c r="AR488" s="231">
        <v>3119.6207354800804</v>
      </c>
      <c r="AS488" s="231">
        <v>3176.5031406725866</v>
      </c>
    </row>
    <row r="489" spans="1:45">
      <c r="A489" s="231" t="s">
        <v>576</v>
      </c>
      <c r="B489" s="231" t="s">
        <v>526</v>
      </c>
      <c r="C489" s="231">
        <v>1249.1942723266889</v>
      </c>
      <c r="D489" s="231">
        <v>1303.5881825799324</v>
      </c>
      <c r="E489" s="231">
        <v>1216.4524859184974</v>
      </c>
      <c r="F489" s="231">
        <v>1293.8822090571853</v>
      </c>
      <c r="G489" s="231">
        <v>1309.6200551044456</v>
      </c>
      <c r="H489" s="231">
        <v>1324.849408689581</v>
      </c>
      <c r="I489" s="231">
        <v>1339.7520899699464</v>
      </c>
      <c r="J489" s="231">
        <v>1354.4412192188456</v>
      </c>
      <c r="K489" s="231">
        <v>1369.0008840249716</v>
      </c>
      <c r="L489" s="231">
        <v>1383.5015861884399</v>
      </c>
      <c r="M489" s="231">
        <v>1398.0064240889997</v>
      </c>
      <c r="N489" s="231">
        <v>1412.4668030737644</v>
      </c>
      <c r="O489" s="231">
        <v>1427.0420940966494</v>
      </c>
      <c r="P489" s="231">
        <v>1441.7846577280782</v>
      </c>
      <c r="Q489" s="231">
        <v>1456.7429324391601</v>
      </c>
      <c r="R489" s="231">
        <v>1471.9617639387632</v>
      </c>
      <c r="S489" s="231">
        <v>1487.4826655988791</v>
      </c>
      <c r="T489" s="231">
        <v>1503.1943840684548</v>
      </c>
      <c r="U489" s="231">
        <v>1519.2887269041094</v>
      </c>
      <c r="V489" s="231">
        <v>1535.7993143556932</v>
      </c>
      <c r="W489" s="231">
        <v>1552.7571643226581</v>
      </c>
      <c r="X489" s="231">
        <v>1570.1909774964183</v>
      </c>
      <c r="Y489" s="231">
        <v>1588.1273985276016</v>
      </c>
      <c r="Z489" s="231">
        <v>1606.591256035385</v>
      </c>
      <c r="AA489" s="231">
        <v>1625.6057831576286</v>
      </c>
      <c r="AB489" s="231">
        <v>1645.1806806223265</v>
      </c>
      <c r="AC489" s="231">
        <v>1665.3511320620364</v>
      </c>
      <c r="AD489" s="231">
        <v>1686.1367532058518</v>
      </c>
      <c r="AE489" s="231">
        <v>1707.5562668296557</v>
      </c>
      <c r="AF489" s="231">
        <v>1729.6276442309163</v>
      </c>
      <c r="AG489" s="231">
        <v>1752.3682330358029</v>
      </c>
      <c r="AH489" s="231">
        <v>1775.7948724897669</v>
      </c>
      <c r="AI489" s="231">
        <v>1799.9239973327869</v>
      </c>
      <c r="AJ489" s="231">
        <v>1824.7703380024664</v>
      </c>
      <c r="AK489" s="231">
        <v>1850.5665493797851</v>
      </c>
      <c r="AL489" s="231">
        <v>1876.8151734917108</v>
      </c>
      <c r="AM489" s="231">
        <v>1903.8143474675808</v>
      </c>
      <c r="AN489" s="231">
        <v>1931.5796799553452</v>
      </c>
      <c r="AO489" s="231">
        <v>1960.1268038455783</v>
      </c>
      <c r="AP489" s="231">
        <v>1989.4714253116447</v>
      </c>
      <c r="AQ489" s="231">
        <v>2019.629368178302</v>
      </c>
      <c r="AR489" s="231">
        <v>2050.6166141303561</v>
      </c>
      <c r="AS489" s="231">
        <v>2082.3401661968155</v>
      </c>
    </row>
    <row r="490" spans="1:45">
      <c r="A490" s="231" t="s">
        <v>576</v>
      </c>
      <c r="B490" s="231" t="s">
        <v>527</v>
      </c>
      <c r="C490" s="231">
        <v>1333.2911275429576</v>
      </c>
      <c r="D490" s="231">
        <v>1443.8247201373651</v>
      </c>
      <c r="E490" s="231">
        <v>1656.871969482954</v>
      </c>
      <c r="F490" s="231">
        <v>1654.1583859150221</v>
      </c>
      <c r="G490" s="231">
        <v>1674.3284624137293</v>
      </c>
      <c r="H490" s="231">
        <v>1693.8475092591418</v>
      </c>
      <c r="I490" s="231">
        <v>1712.9481552139632</v>
      </c>
      <c r="J490" s="231">
        <v>1731.775158468713</v>
      </c>
      <c r="K490" s="231">
        <v>1750.4361319567686</v>
      </c>
      <c r="L490" s="231">
        <v>1769.0213007955722</v>
      </c>
      <c r="M490" s="231">
        <v>1787.6114124463443</v>
      </c>
      <c r="N490" s="231">
        <v>1806.1443833532219</v>
      </c>
      <c r="O490" s="231">
        <v>1824.824048464088</v>
      </c>
      <c r="P490" s="231">
        <v>1843.717409867792</v>
      </c>
      <c r="Q490" s="231">
        <v>1862.8864521450771</v>
      </c>
      <c r="R490" s="231">
        <v>1882.3885641212762</v>
      </c>
      <c r="S490" s="231">
        <v>1902.2768722676167</v>
      </c>
      <c r="T490" s="231">
        <v>1922.4091318634144</v>
      </c>
      <c r="U490" s="231">
        <v>1943.030670298511</v>
      </c>
      <c r="V490" s="231">
        <v>1964.1845197177477</v>
      </c>
      <c r="W490" s="231">
        <v>1985.9103837126574</v>
      </c>
      <c r="X490" s="231">
        <v>2008.2450019692492</v>
      </c>
      <c r="Y490" s="231">
        <v>2031.2224842497444</v>
      </c>
      <c r="Z490" s="231">
        <v>2054.8746173165823</v>
      </c>
      <c r="AA490" s="231">
        <v>2079.2311469744441</v>
      </c>
      <c r="AB490" s="231">
        <v>2104.3045098313059</v>
      </c>
      <c r="AC490" s="231">
        <v>2130.1397362193557</v>
      </c>
      <c r="AD490" s="231">
        <v>2156.7619442923024</v>
      </c>
      <c r="AE490" s="231">
        <v>2184.1951096809862</v>
      </c>
      <c r="AF490" s="231">
        <v>2212.4622464400877</v>
      </c>
      <c r="AG490" s="231">
        <v>2241.5855705204831</v>
      </c>
      <c r="AH490" s="231">
        <v>2271.5866472383623</v>
      </c>
      <c r="AI490" s="231">
        <v>2302.4865241491493</v>
      </c>
      <c r="AJ490" s="231">
        <v>2334.3040683056456</v>
      </c>
      <c r="AK490" s="231">
        <v>2367.3369261715629</v>
      </c>
      <c r="AL490" s="231">
        <v>2400.9487492302196</v>
      </c>
      <c r="AM490" s="231">
        <v>2435.5209459477906</v>
      </c>
      <c r="AN490" s="231">
        <v>2471.0735051739325</v>
      </c>
      <c r="AO490" s="231">
        <v>2507.6264465597365</v>
      </c>
      <c r="AP490" s="231">
        <v>2545.1998833089151</v>
      </c>
      <c r="AQ490" s="231">
        <v>2583.8140789547028</v>
      </c>
      <c r="AR490" s="231">
        <v>2623.4894988163892</v>
      </c>
      <c r="AS490" s="231">
        <v>2664.1071827916812</v>
      </c>
    </row>
    <row r="491" spans="1:45">
      <c r="A491" s="231" t="s">
        <v>576</v>
      </c>
      <c r="B491" s="231" t="s">
        <v>528</v>
      </c>
      <c r="C491" s="231">
        <v>1300.9580537109503</v>
      </c>
      <c r="D491" s="231">
        <v>1274.0959833917402</v>
      </c>
      <c r="E491" s="231">
        <v>1319.7804538521013</v>
      </c>
      <c r="F491" s="231">
        <v>1439.4857430892714</v>
      </c>
      <c r="G491" s="231">
        <v>1479.733278383829</v>
      </c>
      <c r="H491" s="231">
        <v>1518.9840587885658</v>
      </c>
      <c r="I491" s="231">
        <v>1557.522768835187</v>
      </c>
      <c r="J491" s="231">
        <v>1595.5388292131929</v>
      </c>
      <c r="K491" s="231">
        <v>1633.1764049459714</v>
      </c>
      <c r="L491" s="231">
        <v>1670.5558669288828</v>
      </c>
      <c r="M491" s="231">
        <v>1707.7835464174946</v>
      </c>
      <c r="N491" s="231">
        <v>1744.8244811759175</v>
      </c>
      <c r="O491" s="231">
        <v>1781.895835809386</v>
      </c>
      <c r="P491" s="231">
        <v>1819.0839769210809</v>
      </c>
      <c r="Q491" s="231">
        <v>1856.4694022528449</v>
      </c>
      <c r="R491" s="231">
        <v>1894.1274307010879</v>
      </c>
      <c r="S491" s="231">
        <v>1932.1287016492838</v>
      </c>
      <c r="T491" s="231">
        <v>1970.3433903201528</v>
      </c>
      <c r="U491" s="231">
        <v>2009.0356429219617</v>
      </c>
      <c r="V491" s="231">
        <v>2048.2657754948059</v>
      </c>
      <c r="W491" s="231">
        <v>2088.0904875228548</v>
      </c>
      <c r="X491" s="231">
        <v>2128.5632284781759</v>
      </c>
      <c r="Y491" s="231">
        <v>2169.7345308466802</v>
      </c>
      <c r="Z491" s="231">
        <v>2211.652315768818</v>
      </c>
      <c r="AA491" s="231">
        <v>2254.3621750075013</v>
      </c>
      <c r="AB491" s="231">
        <v>2297.8906762848424</v>
      </c>
      <c r="AC491" s="231">
        <v>2342.299642167709</v>
      </c>
      <c r="AD491" s="231">
        <v>2387.6292828092128</v>
      </c>
      <c r="AE491" s="231">
        <v>2433.9183925422153</v>
      </c>
      <c r="AF491" s="231">
        <v>2481.204543059775</v>
      </c>
      <c r="AG491" s="231">
        <v>2529.5242609135157</v>
      </c>
      <c r="AH491" s="231">
        <v>2578.9131904962651</v>
      </c>
      <c r="AI491" s="231">
        <v>2629.4062436153276</v>
      </c>
      <c r="AJ491" s="231">
        <v>2681.0356896080543</v>
      </c>
      <c r="AK491" s="231">
        <v>2734.1555955912686</v>
      </c>
      <c r="AL491" s="231">
        <v>2788.0421068292012</v>
      </c>
      <c r="AM491" s="231">
        <v>2843.1432458295671</v>
      </c>
      <c r="AN491" s="231">
        <v>2899.4918288411741</v>
      </c>
      <c r="AO491" s="231">
        <v>2957.1206121653399</v>
      </c>
      <c r="AP491" s="231">
        <v>3016.0623721494226</v>
      </c>
      <c r="AQ491" s="231">
        <v>3076.3499790642263</v>
      </c>
      <c r="AR491" s="231">
        <v>3138.0164654348891</v>
      </c>
      <c r="AS491" s="231">
        <v>3200.9272709865868</v>
      </c>
    </row>
    <row r="492" spans="1:45">
      <c r="A492" s="231" t="s">
        <v>576</v>
      </c>
      <c r="B492" s="231" t="s">
        <v>529</v>
      </c>
      <c r="C492" s="231">
        <v>1073.0524952909461</v>
      </c>
      <c r="D492" s="231">
        <v>1204.4135584759497</v>
      </c>
      <c r="E492" s="231">
        <v>1330.9737102206864</v>
      </c>
      <c r="F492" s="231">
        <v>1460.4120659514847</v>
      </c>
      <c r="G492" s="231">
        <v>1551.5590460166552</v>
      </c>
      <c r="H492" s="231">
        <v>1640.7410081853236</v>
      </c>
      <c r="I492" s="231">
        <v>1728.429112068111</v>
      </c>
      <c r="J492" s="231">
        <v>1814.95619635908</v>
      </c>
      <c r="K492" s="231">
        <v>1900.5805184623723</v>
      </c>
      <c r="L492" s="231">
        <v>1985.5169904351096</v>
      </c>
      <c r="M492" s="231">
        <v>2069.9534399609765</v>
      </c>
      <c r="N492" s="231">
        <v>2153.8966614843425</v>
      </c>
      <c r="O492" s="231">
        <v>2237.6551740799077</v>
      </c>
      <c r="P492" s="231">
        <v>2321.3788078541293</v>
      </c>
      <c r="Q492" s="231">
        <v>2405.2081077051935</v>
      </c>
      <c r="R492" s="231">
        <v>2489.2757494458028</v>
      </c>
      <c r="S492" s="231">
        <v>2573.7075101833861</v>
      </c>
      <c r="T492" s="231">
        <v>2658.3582868135682</v>
      </c>
      <c r="U492" s="231">
        <v>2743.6083702385354</v>
      </c>
      <c r="V492" s="231">
        <v>2829.5696521532736</v>
      </c>
      <c r="W492" s="231">
        <v>2916.3487589596471</v>
      </c>
      <c r="X492" s="231">
        <v>3004.047532755766</v>
      </c>
      <c r="Y492" s="231">
        <v>3092.7634631756832</v>
      </c>
      <c r="Z492" s="231">
        <v>3182.5900829341467</v>
      </c>
      <c r="AA492" s="231">
        <v>3273.6173348763746</v>
      </c>
      <c r="AB492" s="231">
        <v>3365.9070794030972</v>
      </c>
      <c r="AC492" s="231">
        <v>3459.5722215444325</v>
      </c>
      <c r="AD492" s="231">
        <v>3554.6942413599668</v>
      </c>
      <c r="AE492" s="231">
        <v>3651.3522478955251</v>
      </c>
      <c r="AF492" s="231">
        <v>3749.6232543542446</v>
      </c>
      <c r="AG492" s="231">
        <v>3849.5824363039974</v>
      </c>
      <c r="AH492" s="231">
        <v>3951.3033738508025</v>
      </c>
      <c r="AI492" s="231">
        <v>4054.8582786386537</v>
      </c>
      <c r="AJ492" s="231">
        <v>4160.3150298990604</v>
      </c>
      <c r="AK492" s="231">
        <v>4268.2435617402361</v>
      </c>
      <c r="AL492" s="231">
        <v>4377.5324118434637</v>
      </c>
      <c r="AM492" s="231">
        <v>4488.8935334542675</v>
      </c>
      <c r="AN492" s="231">
        <v>4602.3944089175693</v>
      </c>
      <c r="AO492" s="231">
        <v>4718.1022674333799</v>
      </c>
      <c r="AP492" s="231">
        <v>4836.0842224935614</v>
      </c>
      <c r="AQ492" s="231">
        <v>4956.4074010799659</v>
      </c>
      <c r="AR492" s="231">
        <v>5079.1390652032833</v>
      </c>
      <c r="AS492" s="231">
        <v>5204.0738869109246</v>
      </c>
    </row>
    <row r="493" spans="1:45">
      <c r="A493" s="231" t="s">
        <v>576</v>
      </c>
      <c r="B493" s="231" t="s">
        <v>530</v>
      </c>
      <c r="C493" s="231">
        <v>2096.7159893691723</v>
      </c>
      <c r="D493" s="231">
        <v>2076.0837712712819</v>
      </c>
      <c r="E493" s="231">
        <v>2340.1534684467247</v>
      </c>
      <c r="F493" s="231">
        <v>2378.5441766302897</v>
      </c>
      <c r="G493" s="231">
        <v>2453.2739146597573</v>
      </c>
      <c r="H493" s="231">
        <v>2526.2007150909199</v>
      </c>
      <c r="I493" s="231">
        <v>2597.8247905692701</v>
      </c>
      <c r="J493" s="231">
        <v>2668.4821304311022</v>
      </c>
      <c r="K493" s="231">
        <v>2738.4292582998282</v>
      </c>
      <c r="L493" s="231">
        <v>2807.8802413195899</v>
      </c>
      <c r="M493" s="231">
        <v>2877.0238486828821</v>
      </c>
      <c r="N493" s="231">
        <v>2945.8092206576525</v>
      </c>
      <c r="O493" s="231">
        <v>3014.6096110472104</v>
      </c>
      <c r="P493" s="231">
        <v>3083.5778993657354</v>
      </c>
      <c r="Q493" s="231">
        <v>3152.8567230472918</v>
      </c>
      <c r="R493" s="231">
        <v>3222.5797346776662</v>
      </c>
      <c r="S493" s="231">
        <v>3292.8725028997014</v>
      </c>
      <c r="T493" s="231">
        <v>3363.5183214043964</v>
      </c>
      <c r="U493" s="231">
        <v>3434.9720159271901</v>
      </c>
      <c r="V493" s="231">
        <v>3507.3415393988294</v>
      </c>
      <c r="W493" s="231">
        <v>3580.7286079350984</v>
      </c>
      <c r="X493" s="231">
        <v>3655.2293243383569</v>
      </c>
      <c r="Y493" s="231">
        <v>3730.9347437402598</v>
      </c>
      <c r="Z493" s="231">
        <v>3807.9313926019254</v>
      </c>
      <c r="AA493" s="231">
        <v>3886.3017478664233</v>
      </c>
      <c r="AB493" s="231">
        <v>3966.0954161318182</v>
      </c>
      <c r="AC493" s="231">
        <v>4047.4227554307231</v>
      </c>
      <c r="AD493" s="231">
        <v>4130.3568593822829</v>
      </c>
      <c r="AE493" s="231">
        <v>4214.9683293555308</v>
      </c>
      <c r="AF493" s="231">
        <v>4301.3256066186586</v>
      </c>
      <c r="AG493" s="231">
        <v>4389.4952784039597</v>
      </c>
      <c r="AH493" s="231">
        <v>4479.5423597734707</v>
      </c>
      <c r="AI493" s="231">
        <v>4571.5305530714859</v>
      </c>
      <c r="AJ493" s="231">
        <v>4665.5189243122104</v>
      </c>
      <c r="AK493" s="231">
        <v>4762.1269716265424</v>
      </c>
      <c r="AL493" s="231">
        <v>4860.0969749483475</v>
      </c>
      <c r="AM493" s="231">
        <v>4960.2113153952005</v>
      </c>
      <c r="AN493" s="231">
        <v>5062.5298070624413</v>
      </c>
      <c r="AO493" s="231">
        <v>5167.1121335453963</v>
      </c>
      <c r="AP493" s="231">
        <v>5274.0179893189152</v>
      </c>
      <c r="AQ493" s="231">
        <v>5383.3072106787386</v>
      </c>
      <c r="AR493" s="231">
        <v>5495.0398971856184</v>
      </c>
      <c r="AS493" s="231">
        <v>5608.9824564909368</v>
      </c>
    </row>
    <row r="494" spans="1:45">
      <c r="A494" s="231" t="s">
        <v>576</v>
      </c>
      <c r="B494" s="231" t="s">
        <v>531</v>
      </c>
      <c r="C494" s="231">
        <v>4467.3903357559529</v>
      </c>
      <c r="D494" s="231">
        <v>4652.0235681327631</v>
      </c>
      <c r="E494" s="231">
        <v>5464.3844347690319</v>
      </c>
      <c r="F494" s="231">
        <v>5568.658872968851</v>
      </c>
      <c r="G494" s="231">
        <v>5944.2075834283351</v>
      </c>
      <c r="H494" s="231">
        <v>6311.732787384155</v>
      </c>
      <c r="I494" s="231">
        <v>6673.1325164343052</v>
      </c>
      <c r="J494" s="231">
        <v>7029.7541848942774</v>
      </c>
      <c r="K494" s="231">
        <v>7382.6448703210408</v>
      </c>
      <c r="L494" s="231">
        <v>7732.6756840364224</v>
      </c>
      <c r="M494" s="231">
        <v>8080.6073171891585</v>
      </c>
      <c r="N494" s="231">
        <v>8426.4891967749445</v>
      </c>
      <c r="O494" s="231">
        <v>8771.5468082416628</v>
      </c>
      <c r="P494" s="231">
        <v>9116.3860818539033</v>
      </c>
      <c r="Q494" s="231">
        <v>9461.5756890660778</v>
      </c>
      <c r="R494" s="231">
        <v>9807.6528407805145</v>
      </c>
      <c r="S494" s="231">
        <v>10155.127245562628</v>
      </c>
      <c r="T494" s="231">
        <v>10503.438162844679</v>
      </c>
      <c r="U494" s="231">
        <v>10854.098164358846</v>
      </c>
      <c r="V494" s="231">
        <v>11207.562113888396</v>
      </c>
      <c r="W494" s="231">
        <v>11564.263910045189</v>
      </c>
      <c r="X494" s="231">
        <v>11924.618381038621</v>
      </c>
      <c r="Y494" s="231">
        <v>12289.022983604702</v>
      </c>
      <c r="Z494" s="231">
        <v>12657.859358804853</v>
      </c>
      <c r="AA494" s="231">
        <v>13031.494776677728</v>
      </c>
      <c r="AB494" s="231">
        <v>13410.184539975357</v>
      </c>
      <c r="AC494" s="231">
        <v>13794.387089767341</v>
      </c>
      <c r="AD494" s="231">
        <v>14184.435755812985</v>
      </c>
      <c r="AE494" s="231">
        <v>14580.654306934643</v>
      </c>
      <c r="AF494" s="231">
        <v>14983.358044329911</v>
      </c>
      <c r="AG494" s="231">
        <v>15392.854829611331</v>
      </c>
      <c r="AH494" s="231">
        <v>15809.446050980514</v>
      </c>
      <c r="AI494" s="231">
        <v>16233.427530670986</v>
      </c>
      <c r="AJ494" s="231">
        <v>16665.077652078067</v>
      </c>
      <c r="AK494" s="231">
        <v>17106.686875753228</v>
      </c>
      <c r="AL494" s="231">
        <v>17553.80727667917</v>
      </c>
      <c r="AM494" s="231">
        <v>18009.296830938416</v>
      </c>
      <c r="AN494" s="231">
        <v>18473.431878946572</v>
      </c>
      <c r="AO494" s="231">
        <v>18946.487688834648</v>
      </c>
      <c r="AP494" s="231">
        <v>19428.73901182404</v>
      </c>
      <c r="AQ494" s="231">
        <v>19920.460605056938</v>
      </c>
      <c r="AR494" s="231">
        <v>20421.927724086116</v>
      </c>
      <c r="AS494" s="231">
        <v>20932.319146565504</v>
      </c>
    </row>
    <row r="495" spans="1:45">
      <c r="A495" s="231" t="s">
        <v>576</v>
      </c>
      <c r="B495" s="231" t="s">
        <v>532</v>
      </c>
      <c r="C495" s="231">
        <v>7911.719494319238</v>
      </c>
      <c r="D495" s="231">
        <v>8101.8954185801385</v>
      </c>
      <c r="E495" s="231">
        <v>9372.2163107854267</v>
      </c>
      <c r="F495" s="231">
        <v>9569.5084063776831</v>
      </c>
      <c r="G495" s="231">
        <v>9904.6814638181859</v>
      </c>
      <c r="H495" s="231">
        <v>10231.946540614757</v>
      </c>
      <c r="I495" s="231">
        <v>10553.441206691208</v>
      </c>
      <c r="J495" s="231">
        <v>10870.613731283218</v>
      </c>
      <c r="K495" s="231">
        <v>11184.573006097135</v>
      </c>
      <c r="L495" s="231">
        <v>11496.243934405025</v>
      </c>
      <c r="M495" s="231">
        <v>11806.440830485897</v>
      </c>
      <c r="N495" s="231">
        <v>12114.988066046435</v>
      </c>
      <c r="O495" s="231">
        <v>12423.447842767297</v>
      </c>
      <c r="P495" s="231">
        <v>12732.477909820502</v>
      </c>
      <c r="Q495" s="231">
        <v>13042.692524709197</v>
      </c>
      <c r="R495" s="231">
        <v>13354.668002670533</v>
      </c>
      <c r="S495" s="231">
        <v>13668.946659414232</v>
      </c>
      <c r="T495" s="231">
        <v>13984.647442252513</v>
      </c>
      <c r="U495" s="231">
        <v>14303.677275769551</v>
      </c>
      <c r="V495" s="231">
        <v>14626.50526240484</v>
      </c>
      <c r="W495" s="231">
        <v>14953.574317282546</v>
      </c>
      <c r="X495" s="231">
        <v>15285.303751578778</v>
      </c>
      <c r="Y495" s="231">
        <v>15622.091612713997</v>
      </c>
      <c r="Z495" s="231">
        <v>15964.316831054542</v>
      </c>
      <c r="AA495" s="231">
        <v>16312.341203222966</v>
      </c>
      <c r="AB495" s="231">
        <v>16666.388255453134</v>
      </c>
      <c r="AC495" s="231">
        <v>17026.936413186628</v>
      </c>
      <c r="AD495" s="231">
        <v>17394.307661448122</v>
      </c>
      <c r="AE495" s="231">
        <v>17768.813317140273</v>
      </c>
      <c r="AF495" s="231">
        <v>18150.755419687775</v>
      </c>
      <c r="AG495" s="231">
        <v>18540.428016013593</v>
      </c>
      <c r="AH495" s="231">
        <v>18938.118347256459</v>
      </c>
      <c r="AI495" s="231">
        <v>19344.10794424167</v>
      </c>
      <c r="AJ495" s="231">
        <v>19758.658551670516</v>
      </c>
      <c r="AK495" s="231">
        <v>20184.407127271643</v>
      </c>
      <c r="AL495" s="231">
        <v>20616.034852315901</v>
      </c>
      <c r="AM495" s="231">
        <v>21056.866040379198</v>
      </c>
      <c r="AN495" s="231">
        <v>21507.164792989788</v>
      </c>
      <c r="AO495" s="231">
        <v>21967.194554703481</v>
      </c>
      <c r="AP495" s="231">
        <v>22437.21872052077</v>
      </c>
      <c r="AQ495" s="231">
        <v>22917.501199910235</v>
      </c>
      <c r="AR495" s="231">
        <v>23408.306941230323</v>
      </c>
      <c r="AS495" s="231">
        <v>23908.648936310845</v>
      </c>
    </row>
    <row r="496" spans="1:45">
      <c r="A496" s="231" t="s">
        <v>576</v>
      </c>
      <c r="B496" s="231" t="s">
        <v>533</v>
      </c>
      <c r="C496" s="231">
        <v>373.70893302855421</v>
      </c>
      <c r="D496" s="231">
        <v>436.56712867954116</v>
      </c>
      <c r="E496" s="231">
        <v>486.80740874056363</v>
      </c>
      <c r="F496" s="231">
        <v>508.75354677052786</v>
      </c>
      <c r="G496" s="231">
        <v>540.55014827150478</v>
      </c>
      <c r="H496" s="231">
        <v>571.66136922424789</v>
      </c>
      <c r="I496" s="231">
        <v>602.25150498622008</v>
      </c>
      <c r="J496" s="231">
        <v>632.43662827912021</v>
      </c>
      <c r="K496" s="231">
        <v>662.3068051838012</v>
      </c>
      <c r="L496" s="231">
        <v>691.93698493115528</v>
      </c>
      <c r="M496" s="231">
        <v>721.39267023578873</v>
      </c>
      <c r="N496" s="231">
        <v>750.67626529814777</v>
      </c>
      <c r="O496" s="231">
        <v>779.89532452105641</v>
      </c>
      <c r="P496" s="231">
        <v>809.10209802404552</v>
      </c>
      <c r="Q496" s="231">
        <v>838.34559836619815</v>
      </c>
      <c r="R496" s="231">
        <v>867.67209450265761</v>
      </c>
      <c r="S496" s="231">
        <v>897.12545023794121</v>
      </c>
      <c r="T496" s="231">
        <v>926.65510520989596</v>
      </c>
      <c r="U496" s="231">
        <v>956.39363772810668</v>
      </c>
      <c r="V496" s="231">
        <v>986.38007142445269</v>
      </c>
      <c r="W496" s="231">
        <v>1016.651594290027</v>
      </c>
      <c r="X496" s="231">
        <v>1047.2437263302525</v>
      </c>
      <c r="Y496" s="231">
        <v>1078.1904700846906</v>
      </c>
      <c r="Z496" s="231">
        <v>1109.5244484955974</v>
      </c>
      <c r="AA496" s="231">
        <v>1141.2770328458803</v>
      </c>
      <c r="AB496" s="231">
        <v>1173.4698037900282</v>
      </c>
      <c r="AC496" s="231">
        <v>1206.1421375142268</v>
      </c>
      <c r="AD496" s="231">
        <v>1239.3224545320356</v>
      </c>
      <c r="AE496" s="231">
        <v>1273.038348559405</v>
      </c>
      <c r="AF496" s="231">
        <v>1307.3166824438983</v>
      </c>
      <c r="AG496" s="231">
        <v>1342.1836781836</v>
      </c>
      <c r="AH496" s="231">
        <v>1377.6650013590217</v>
      </c>
      <c r="AI496" s="231">
        <v>1413.785840277784</v>
      </c>
      <c r="AJ496" s="231">
        <v>1450.5698725390707</v>
      </c>
      <c r="AK496" s="231">
        <v>1488.2158279089879</v>
      </c>
      <c r="AL496" s="231">
        <v>1526.336181529558</v>
      </c>
      <c r="AM496" s="231">
        <v>1565.1791785575488</v>
      </c>
      <c r="AN496" s="231">
        <v>1604.7683574922698</v>
      </c>
      <c r="AO496" s="231">
        <v>1645.1271684771671</v>
      </c>
      <c r="AP496" s="231">
        <v>1686.279021227233</v>
      </c>
      <c r="AQ496" s="231">
        <v>1728.2473300848003</v>
      </c>
      <c r="AR496" s="231">
        <v>1771.0555564051465</v>
      </c>
      <c r="AS496" s="231">
        <v>1814.6321108492214</v>
      </c>
    </row>
    <row r="497" spans="1:45">
      <c r="A497" s="231" t="s">
        <v>576</v>
      </c>
      <c r="B497" s="231" t="s">
        <v>534</v>
      </c>
      <c r="C497" s="231">
        <v>307.87678946131837</v>
      </c>
      <c r="D497" s="231">
        <v>377.70274944473096</v>
      </c>
      <c r="E497" s="231">
        <v>414.17564563891506</v>
      </c>
      <c r="F497" s="231">
        <v>491.20464812462365</v>
      </c>
      <c r="G497" s="231">
        <v>489.80544151002283</v>
      </c>
      <c r="H497" s="231">
        <v>488.35297371753182</v>
      </c>
      <c r="I497" s="231">
        <v>486.88954778906179</v>
      </c>
      <c r="J497" s="231">
        <v>485.43749310154612</v>
      </c>
      <c r="K497" s="231">
        <v>484.0123185949094</v>
      </c>
      <c r="L497" s="231">
        <v>482.62719020254224</v>
      </c>
      <c r="M497" s="231">
        <v>481.29434512124772</v>
      </c>
      <c r="N497" s="231">
        <v>479.98914088167157</v>
      </c>
      <c r="O497" s="231">
        <v>478.75915462443515</v>
      </c>
      <c r="P497" s="231">
        <v>477.6151473799917</v>
      </c>
      <c r="Q497" s="231">
        <v>476.56687938942412</v>
      </c>
      <c r="R497" s="231">
        <v>475.62313018767725</v>
      </c>
      <c r="S497" s="231">
        <v>474.79172949948833</v>
      </c>
      <c r="T497" s="231">
        <v>474.03240404722146</v>
      </c>
      <c r="U497" s="231">
        <v>473.40151202597139</v>
      </c>
      <c r="V497" s="231">
        <v>472.90438669274158</v>
      </c>
      <c r="W497" s="231">
        <v>472.54560728481493</v>
      </c>
      <c r="X497" s="231">
        <v>472.32909127838485</v>
      </c>
      <c r="Y497" s="231">
        <v>472.25817976492675</v>
      </c>
      <c r="Z497" s="231">
        <v>472.33571604267519</v>
      </c>
      <c r="AA497" s="231">
        <v>472.56411747691703</v>
      </c>
      <c r="AB497" s="231">
        <v>473.54100149559821</v>
      </c>
      <c r="AC497" s="231">
        <v>474.55970517540339</v>
      </c>
      <c r="AD497" s="231">
        <v>475.61763402711193</v>
      </c>
      <c r="AE497" s="231">
        <v>476.71240797026411</v>
      </c>
      <c r="AF497" s="231">
        <v>477.84182895495394</v>
      </c>
      <c r="AG497" s="231">
        <v>479.00385665694182</v>
      </c>
      <c r="AH497" s="231">
        <v>480.1965899833823</v>
      </c>
      <c r="AI497" s="231">
        <v>481.41825276728605</v>
      </c>
      <c r="AJ497" s="231">
        <v>482.74108093118679</v>
      </c>
      <c r="AK497" s="231">
        <v>484.65873050226151</v>
      </c>
      <c r="AL497" s="231">
        <v>486.66321203162903</v>
      </c>
      <c r="AM497" s="231">
        <v>488.83017786113868</v>
      </c>
      <c r="AN497" s="231">
        <v>491.16057078070133</v>
      </c>
      <c r="AO497" s="231">
        <v>493.65537080482278</v>
      </c>
      <c r="AP497" s="231">
        <v>496.31560558571118</v>
      </c>
      <c r="AQ497" s="231">
        <v>499.14235934952251</v>
      </c>
      <c r="AR497" s="231">
        <v>502.13678054981642</v>
      </c>
      <c r="AS497" s="231">
        <v>505.27359790259146</v>
      </c>
    </row>
    <row r="498" spans="1:45">
      <c r="A498" s="231" t="s">
        <v>576</v>
      </c>
      <c r="B498" s="231" t="s">
        <v>535</v>
      </c>
      <c r="C498" s="231">
        <v>62.132163040786352</v>
      </c>
      <c r="D498" s="231">
        <v>70.169516980680427</v>
      </c>
      <c r="E498" s="231">
        <v>60.750872412678994</v>
      </c>
      <c r="F498" s="231">
        <v>81.966871277672695</v>
      </c>
      <c r="G498" s="231">
        <v>87.302368319175841</v>
      </c>
      <c r="H498" s="231">
        <v>92.523410559611349</v>
      </c>
      <c r="I498" s="231">
        <v>97.657238759303596</v>
      </c>
      <c r="J498" s="231">
        <v>102.72314825692337</v>
      </c>
      <c r="K498" s="231">
        <v>107.73612321952864</v>
      </c>
      <c r="L498" s="231">
        <v>112.70863112240708</v>
      </c>
      <c r="M498" s="231">
        <v>117.6515632137973</v>
      </c>
      <c r="N498" s="231">
        <v>122.56548546945371</v>
      </c>
      <c r="O498" s="231">
        <v>127.46809907046433</v>
      </c>
      <c r="P498" s="231">
        <v>132.36808511082253</v>
      </c>
      <c r="Q498" s="231">
        <v>137.27358899291184</v>
      </c>
      <c r="R498" s="231">
        <v>142.19230303671517</v>
      </c>
      <c r="S498" s="231">
        <v>147.131522969288</v>
      </c>
      <c r="T498" s="231">
        <v>152.08304625745143</v>
      </c>
      <c r="U498" s="231">
        <v>157.06870764822074</v>
      </c>
      <c r="V498" s="231">
        <v>162.09500863295807</v>
      </c>
      <c r="W498" s="231">
        <v>167.16814821122074</v>
      </c>
      <c r="X498" s="231">
        <v>172.2940503633863</v>
      </c>
      <c r="Y498" s="231">
        <v>177.47838869852163</v>
      </c>
      <c r="Z498" s="231">
        <v>182.72660902800737</v>
      </c>
      <c r="AA498" s="231">
        <v>188.04395032028273</v>
      </c>
      <c r="AB498" s="231">
        <v>193.43403702972824</v>
      </c>
      <c r="AC498" s="231">
        <v>198.90342527185075</v>
      </c>
      <c r="AD498" s="231">
        <v>204.45686591587196</v>
      </c>
      <c r="AE498" s="231">
        <v>210.09897267306729</v>
      </c>
      <c r="AF498" s="231">
        <v>215.8342378868426</v>
      </c>
      <c r="AG498" s="231">
        <v>221.66704736620164</v>
      </c>
      <c r="AH498" s="231">
        <v>227.601694313472</v>
      </c>
      <c r="AI498" s="231">
        <v>233.64239239363278</v>
      </c>
      <c r="AJ498" s="231">
        <v>239.79310489671144</v>
      </c>
      <c r="AK498" s="231">
        <v>246.08674037644406</v>
      </c>
      <c r="AL498" s="231">
        <v>252.45926979236532</v>
      </c>
      <c r="AM498" s="231">
        <v>258.95177664009424</v>
      </c>
      <c r="AN498" s="231">
        <v>265.56819777640851</v>
      </c>
      <c r="AO498" s="231">
        <v>272.31245500995493</v>
      </c>
      <c r="AP498" s="231">
        <v>279.18846306084606</v>
      </c>
      <c r="AQ498" s="231">
        <v>286.20013704900845</v>
      </c>
      <c r="AR498" s="231">
        <v>293.35139954373494</v>
      </c>
      <c r="AS498" s="231">
        <v>300.63042573986939</v>
      </c>
    </row>
    <row r="499" spans="1:45">
      <c r="A499" s="231" t="s">
        <v>576</v>
      </c>
      <c r="B499" s="231" t="s">
        <v>536</v>
      </c>
      <c r="C499" s="231">
        <v>3748.67857869195</v>
      </c>
      <c r="D499" s="231">
        <v>4300.1863820583449</v>
      </c>
      <c r="E499" s="231">
        <v>4796.0312751832362</v>
      </c>
      <c r="F499" s="231">
        <v>4955.6266473536971</v>
      </c>
      <c r="G499" s="231">
        <v>5380.8561928453037</v>
      </c>
      <c r="H499" s="231">
        <v>5797.2200411541089</v>
      </c>
      <c r="I499" s="231">
        <v>6206.7371413462824</v>
      </c>
      <c r="J499" s="231">
        <v>6610.8610515058399</v>
      </c>
      <c r="K499" s="231">
        <v>7010.7261931775611</v>
      </c>
      <c r="L499" s="231">
        <v>7407.2756488359955</v>
      </c>
      <c r="M499" s="231">
        <v>7801.3310065611586</v>
      </c>
      <c r="N499" s="231">
        <v>8193.0127134988215</v>
      </c>
      <c r="O499" s="231">
        <v>8583.5709039047197</v>
      </c>
      <c r="P499" s="231">
        <v>8973.6573437529732</v>
      </c>
      <c r="Q499" s="231">
        <v>9363.8846157321823</v>
      </c>
      <c r="R499" s="231">
        <v>9754.8325746441387</v>
      </c>
      <c r="S499" s="231">
        <v>10147.052708915864</v>
      </c>
      <c r="T499" s="231">
        <v>10540.021782099819</v>
      </c>
      <c r="U499" s="231">
        <v>10935.289022842169</v>
      </c>
      <c r="V499" s="231">
        <v>11333.350939808524</v>
      </c>
      <c r="W499" s="231">
        <v>11734.682496855467</v>
      </c>
      <c r="X499" s="231">
        <v>12139.738996615961</v>
      </c>
      <c r="Y499" s="231">
        <v>12548.957762404654</v>
      </c>
      <c r="Z499" s="231">
        <v>12962.759677351154</v>
      </c>
      <c r="AA499" s="231">
        <v>13381.550616522565</v>
      </c>
      <c r="AB499" s="231">
        <v>13805.620926537735</v>
      </c>
      <c r="AC499" s="231">
        <v>14235.469367686153</v>
      </c>
      <c r="AD499" s="231">
        <v>14671.466178497314</v>
      </c>
      <c r="AE499" s="231">
        <v>15113.971398288873</v>
      </c>
      <c r="AF499" s="231">
        <v>15563.335983366456</v>
      </c>
      <c r="AG499" s="231">
        <v>16019.90286323594</v>
      </c>
      <c r="AH499" s="231">
        <v>16484.007939389998</v>
      </c>
      <c r="AI499" s="231">
        <v>16955.981028993712</v>
      </c>
      <c r="AJ499" s="231">
        <v>17436.133442374292</v>
      </c>
      <c r="AK499" s="231">
        <v>17926.884704653959</v>
      </c>
      <c r="AL499" s="231">
        <v>18423.594363029017</v>
      </c>
      <c r="AM499" s="231">
        <v>18929.271463556983</v>
      </c>
      <c r="AN499" s="231">
        <v>19444.223776682145</v>
      </c>
      <c r="AO499" s="231">
        <v>19968.757770673015</v>
      </c>
      <c r="AP499" s="231">
        <v>20503.179207673533</v>
      </c>
      <c r="AQ499" s="231">
        <v>21047.793707113335</v>
      </c>
      <c r="AR499" s="231">
        <v>21602.907278444934</v>
      </c>
      <c r="AS499" s="231">
        <v>22167.664617797542</v>
      </c>
    </row>
    <row r="500" spans="1:45">
      <c r="A500" s="231" t="s">
        <v>576</v>
      </c>
      <c r="B500" s="231" t="s">
        <v>537</v>
      </c>
      <c r="C500" s="231">
        <v>328.36160501076154</v>
      </c>
      <c r="D500" s="231">
        <v>374.25811106540084</v>
      </c>
      <c r="E500" s="231">
        <v>384.66426293083117</v>
      </c>
      <c r="F500" s="231">
        <v>392.37798531190822</v>
      </c>
      <c r="G500" s="231">
        <v>418.10492744623377</v>
      </c>
      <c r="H500" s="231">
        <v>443.28044972062656</v>
      </c>
      <c r="I500" s="231">
        <v>468.03562765902126</v>
      </c>
      <c r="J500" s="231">
        <v>492.4633479572741</v>
      </c>
      <c r="K500" s="231">
        <v>516.6357537620097</v>
      </c>
      <c r="L500" s="231">
        <v>540.61286983524587</v>
      </c>
      <c r="M500" s="231">
        <v>564.44712808566862</v>
      </c>
      <c r="N500" s="231">
        <v>588.14139389051684</v>
      </c>
      <c r="O500" s="231">
        <v>611.78072896631841</v>
      </c>
      <c r="P500" s="231">
        <v>635.4069196415943</v>
      </c>
      <c r="Q500" s="231">
        <v>659.05917557482144</v>
      </c>
      <c r="R500" s="231">
        <v>682.77452785099058</v>
      </c>
      <c r="S500" s="231">
        <v>706.58810111055948</v>
      </c>
      <c r="T500" s="231">
        <v>730.46058013287393</v>
      </c>
      <c r="U500" s="231">
        <v>754.49690314328075</v>
      </c>
      <c r="V500" s="231">
        <v>778.72838015469449</v>
      </c>
      <c r="W500" s="231">
        <v>803.18486724956017</v>
      </c>
      <c r="X500" s="231">
        <v>827.89489849500239</v>
      </c>
      <c r="Y500" s="231">
        <v>852.88580427991849</v>
      </c>
      <c r="Z500" s="231">
        <v>878.18381969103802</v>
      </c>
      <c r="AA500" s="231">
        <v>903.81418512305015</v>
      </c>
      <c r="AB500" s="231">
        <v>929.79437982031004</v>
      </c>
      <c r="AC500" s="231">
        <v>956.15597338161967</v>
      </c>
      <c r="AD500" s="231">
        <v>982.92185856911726</v>
      </c>
      <c r="AE500" s="231">
        <v>1010.1142681151033</v>
      </c>
      <c r="AF500" s="231">
        <v>1037.7548506021035</v>
      </c>
      <c r="AG500" s="231">
        <v>1065.8647417593711</v>
      </c>
      <c r="AH500" s="231">
        <v>1094.4646314191575</v>
      </c>
      <c r="AI500" s="231">
        <v>1123.5748263576329</v>
      </c>
      <c r="AJ500" s="231">
        <v>1153.214428701235</v>
      </c>
      <c r="AK500" s="231">
        <v>1183.5417506640167</v>
      </c>
      <c r="AL500" s="231">
        <v>1214.2488911000505</v>
      </c>
      <c r="AM500" s="231">
        <v>1245.5334683258729</v>
      </c>
      <c r="AN500" s="231">
        <v>1277.4144544173892</v>
      </c>
      <c r="AO500" s="231">
        <v>1309.9107487046197</v>
      </c>
      <c r="AP500" s="231">
        <v>1343.0412160822721</v>
      </c>
      <c r="AQ500" s="231">
        <v>1376.8247230569943</v>
      </c>
      <c r="AR500" s="231">
        <v>1411.2801716865681</v>
      </c>
      <c r="AS500" s="231">
        <v>1446.3507022194556</v>
      </c>
    </row>
    <row r="501" spans="1:45">
      <c r="A501" s="231" t="s">
        <v>576</v>
      </c>
      <c r="B501" s="231" t="s">
        <v>538</v>
      </c>
      <c r="C501" s="231">
        <v>151.22152950902756</v>
      </c>
      <c r="D501" s="231">
        <v>173.02441360590112</v>
      </c>
      <c r="E501" s="231">
        <v>286.9678404435931</v>
      </c>
      <c r="F501" s="231">
        <v>242.12291869265152</v>
      </c>
      <c r="G501" s="231">
        <v>249.75823897295231</v>
      </c>
      <c r="H501" s="231">
        <v>257.2094946884456</v>
      </c>
      <c r="I501" s="231">
        <v>264.52770710952802</v>
      </c>
      <c r="J501" s="231">
        <v>271.74715707547415</v>
      </c>
      <c r="K501" s="231">
        <v>278.89402015727751</v>
      </c>
      <c r="L501" s="231">
        <v>285.99013930776113</v>
      </c>
      <c r="M501" s="231">
        <v>293.05477507877987</v>
      </c>
      <c r="N501" s="231">
        <v>300.08277394503818</v>
      </c>
      <c r="O501" s="231">
        <v>307.11218062120082</v>
      </c>
      <c r="P501" s="231">
        <v>314.15859232658721</v>
      </c>
      <c r="Q501" s="231">
        <v>321.23656182276727</v>
      </c>
      <c r="R501" s="231">
        <v>328.35972579483501</v>
      </c>
      <c r="S501" s="231">
        <v>335.54089681897437</v>
      </c>
      <c r="T501" s="231">
        <v>342.75800785092935</v>
      </c>
      <c r="U501" s="231">
        <v>350.05742071591834</v>
      </c>
      <c r="V501" s="231">
        <v>357.45015289112757</v>
      </c>
      <c r="W501" s="231">
        <v>364.94658608393888</v>
      </c>
      <c r="X501" s="231">
        <v>372.55652976226952</v>
      </c>
      <c r="Y501" s="231">
        <v>380.28927878665769</v>
      </c>
      <c r="Z501" s="231">
        <v>388.15366628964063</v>
      </c>
      <c r="AA501" s="231">
        <v>396.15811249632986</v>
      </c>
      <c r="AB501" s="231">
        <v>404.30768668012195</v>
      </c>
      <c r="AC501" s="231">
        <v>412.61365085546652</v>
      </c>
      <c r="AD501" s="231">
        <v>421.08346839058845</v>
      </c>
      <c r="AE501" s="231">
        <v>429.72434843161847</v>
      </c>
      <c r="AF501" s="231">
        <v>438.54327975803176</v>
      </c>
      <c r="AG501" s="231">
        <v>447.54706198225023</v>
      </c>
      <c r="AH501" s="231">
        <v>456.74233428514503</v>
      </c>
      <c r="AI501" s="231">
        <v>466.13560186914339</v>
      </c>
      <c r="AJ501" s="231">
        <v>475.73289705649881</v>
      </c>
      <c r="AK501" s="231">
        <v>485.59739966348212</v>
      </c>
      <c r="AL501" s="231">
        <v>495.60086896865107</v>
      </c>
      <c r="AM501" s="231">
        <v>505.82309160232643</v>
      </c>
      <c r="AN501" s="231">
        <v>516.27017550322751</v>
      </c>
      <c r="AO501" s="231">
        <v>526.94821521793369</v>
      </c>
      <c r="AP501" s="231">
        <v>537.86330632415138</v>
      </c>
      <c r="AQ501" s="231">
        <v>549.0215587902843</v>
      </c>
      <c r="AR501" s="231">
        <v>560.42910936708711</v>
      </c>
      <c r="AS501" s="231">
        <v>572.06214099962619</v>
      </c>
    </row>
    <row r="502" spans="1:45">
      <c r="A502" s="231" t="s">
        <v>578</v>
      </c>
      <c r="B502" s="231" t="s">
        <v>514</v>
      </c>
      <c r="C502" s="231">
        <v>16.631160826631373</v>
      </c>
      <c r="D502" s="231">
        <v>15.73537890298301</v>
      </c>
      <c r="E502" s="231">
        <v>15.084135024644329</v>
      </c>
      <c r="F502" s="231">
        <v>18.435909540534542</v>
      </c>
      <c r="G502" s="231">
        <v>19.812597611486563</v>
      </c>
      <c r="H502" s="231">
        <v>21.102898045592053</v>
      </c>
      <c r="I502" s="231">
        <v>22.374552671115794</v>
      </c>
      <c r="J502" s="231">
        <v>23.621219670009758</v>
      </c>
      <c r="K502" s="231">
        <v>24.839523543484745</v>
      </c>
      <c r="L502" s="231">
        <v>26.028089852983118</v>
      </c>
      <c r="M502" s="231">
        <v>27.186920045367451</v>
      </c>
      <c r="N502" s="231">
        <v>28.316974846566396</v>
      </c>
      <c r="O502" s="231">
        <v>29.419884642090356</v>
      </c>
      <c r="P502" s="231">
        <v>30.497739968978735</v>
      </c>
      <c r="Q502" s="231">
        <v>31.552935507836505</v>
      </c>
      <c r="R502" s="231">
        <v>32.588052025341625</v>
      </c>
      <c r="S502" s="231">
        <v>33.605766632054369</v>
      </c>
      <c r="T502" s="231">
        <v>34.608784919311361</v>
      </c>
      <c r="U502" s="231">
        <v>35.599790343881907</v>
      </c>
      <c r="V502" s="231">
        <v>36.581407323564918</v>
      </c>
      <c r="W502" s="231">
        <v>37.556175234254631</v>
      </c>
      <c r="X502" s="231">
        <v>38.526531028307389</v>
      </c>
      <c r="Y502" s="231">
        <v>39.494798607520053</v>
      </c>
      <c r="Z502" s="231">
        <v>40.463183421737114</v>
      </c>
      <c r="AA502" s="231">
        <v>41.433771046122871</v>
      </c>
      <c r="AB502" s="231">
        <v>42.408528727354152</v>
      </c>
      <c r="AC502" s="231">
        <v>43.389309088309219</v>
      </c>
      <c r="AD502" s="231">
        <v>44.377855347305676</v>
      </c>
      <c r="AE502" s="231">
        <v>45.375807545939651</v>
      </c>
      <c r="AF502" s="231">
        <v>46.384709392923327</v>
      </c>
      <c r="AG502" s="231">
        <v>47.406015423590688</v>
      </c>
      <c r="AH502" s="231">
        <v>48.441098249207421</v>
      </c>
      <c r="AI502" s="231">
        <v>49.491255729662917</v>
      </c>
      <c r="AJ502" s="231">
        <v>50.557717950253192</v>
      </c>
      <c r="AK502" s="231">
        <v>51.641653920126465</v>
      </c>
      <c r="AL502" s="231">
        <v>52.74417793860767</v>
      </c>
      <c r="AM502" s="231">
        <v>53.866355597521427</v>
      </c>
      <c r="AN502" s="231">
        <v>55.009209404187779</v>
      </c>
      <c r="AO502" s="231">
        <v>56.173724022085473</v>
      </c>
      <c r="AP502" s="231">
        <v>57.360851135110948</v>
      </c>
      <c r="AQ502" s="231">
        <v>58.571513947699103</v>
      </c>
      <c r="AR502" s="231">
        <v>59.806611337366448</v>
      </c>
      <c r="AS502" s="231">
        <v>61.067021678986706</v>
      </c>
    </row>
    <row r="503" spans="1:45">
      <c r="A503" s="231" t="s">
        <v>578</v>
      </c>
      <c r="B503" s="231" t="s">
        <v>515</v>
      </c>
      <c r="C503" s="231">
        <v>23.569624136087548</v>
      </c>
      <c r="D503" s="231">
        <v>23.313518104858385</v>
      </c>
      <c r="E503" s="231">
        <v>10.61374686335418</v>
      </c>
      <c r="F503" s="231">
        <v>18.304448267931058</v>
      </c>
      <c r="G503" s="231">
        <v>20.159781954773628</v>
      </c>
      <c r="H503" s="231">
        <v>21.949357493279539</v>
      </c>
      <c r="I503" s="231">
        <v>23.733367714330363</v>
      </c>
      <c r="J503" s="231">
        <v>25.500062319625695</v>
      </c>
      <c r="K503" s="231">
        <v>27.242000307292503</v>
      </c>
      <c r="L503" s="231">
        <v>28.954821401568193</v>
      </c>
      <c r="M503" s="231">
        <v>30.636390113614183</v>
      </c>
      <c r="N503" s="231">
        <v>32.286193079856815</v>
      </c>
      <c r="O503" s="231">
        <v>33.90490364058649</v>
      </c>
      <c r="P503" s="231">
        <v>35.494058578371906</v>
      </c>
      <c r="Q503" s="231">
        <v>37.055812872254357</v>
      </c>
      <c r="R503" s="231">
        <v>38.592751062416156</v>
      </c>
      <c r="S503" s="231">
        <v>40.107741285897291</v>
      </c>
      <c r="T503" s="231">
        <v>41.603822416058527</v>
      </c>
      <c r="U503" s="231">
        <v>43.084117367919866</v>
      </c>
      <c r="V503" s="231">
        <v>44.551767292783055</v>
      </c>
      <c r="W503" s="231">
        <v>46.009882505261594</v>
      </c>
      <c r="X503" s="231">
        <v>47.461506793502622</v>
      </c>
      <c r="Y503" s="231">
        <v>48.90959238141933</v>
      </c>
      <c r="Z503" s="231">
        <v>50.356983305478444</v>
      </c>
      <c r="AA503" s="231">
        <v>51.806405373666472</v>
      </c>
      <c r="AB503" s="231">
        <v>53.260461211184861</v>
      </c>
      <c r="AC503" s="231">
        <v>54.721629179038352</v>
      </c>
      <c r="AD503" s="231">
        <v>56.192265186856659</v>
      </c>
      <c r="AE503" s="231">
        <v>57.674606616957171</v>
      </c>
      <c r="AF503" s="231">
        <v>59.170777738557781</v>
      </c>
      <c r="AG503" s="231">
        <v>60.682796124110695</v>
      </c>
      <c r="AH503" s="231">
        <v>62.212579688418664</v>
      </c>
      <c r="AI503" s="231">
        <v>63.761954059262479</v>
      </c>
      <c r="AJ503" s="231">
        <v>65.332660059216025</v>
      </c>
      <c r="AK503" s="231">
        <v>66.926361134970747</v>
      </c>
      <c r="AL503" s="231">
        <v>68.544650615437121</v>
      </c>
      <c r="AM503" s="231">
        <v>70.189058715230843</v>
      </c>
      <c r="AN503" s="231">
        <v>71.861059227698178</v>
      </c>
      <c r="AO503" s="231">
        <v>73.562075872896983</v>
      </c>
      <c r="AP503" s="231">
        <v>75.293488282166209</v>
      </c>
      <c r="AQ503" s="231">
        <v>77.056637613109274</v>
      </c>
      <c r="AR503" s="231">
        <v>78.852831797841517</v>
      </c>
      <c r="AS503" s="231">
        <v>80.683350433845021</v>
      </c>
    </row>
    <row r="504" spans="1:45">
      <c r="A504" s="231" t="s">
        <v>578</v>
      </c>
      <c r="B504" s="231" t="s">
        <v>516</v>
      </c>
      <c r="C504" s="231">
        <v>83.684343959825227</v>
      </c>
      <c r="D504" s="231">
        <v>78.203850220570345</v>
      </c>
      <c r="E504" s="231">
        <v>50.143149753154312</v>
      </c>
      <c r="F504" s="231">
        <v>50.43367545795406</v>
      </c>
      <c r="G504" s="231">
        <v>52.124397256774252</v>
      </c>
      <c r="H504" s="231">
        <v>52.775179650813818</v>
      </c>
      <c r="I504" s="231">
        <v>53.011462798159215</v>
      </c>
      <c r="J504" s="231">
        <v>53.004493331370064</v>
      </c>
      <c r="K504" s="231">
        <v>52.85831056880992</v>
      </c>
      <c r="L504" s="231">
        <v>52.63608258933747</v>
      </c>
      <c r="M504" s="231">
        <v>52.37632481414623</v>
      </c>
      <c r="N504" s="231">
        <v>52.102638824754735</v>
      </c>
      <c r="O504" s="231">
        <v>51.829524027194502</v>
      </c>
      <c r="P504" s="231">
        <v>51.565859025167136</v>
      </c>
      <c r="Q504" s="231">
        <v>51.317006475570373</v>
      </c>
      <c r="R504" s="231">
        <v>51.086101355270735</v>
      </c>
      <c r="S504" s="231">
        <v>50.874850407606353</v>
      </c>
      <c r="T504" s="231">
        <v>50.684035544838181</v>
      </c>
      <c r="U504" s="231">
        <v>50.513835596942819</v>
      </c>
      <c r="V504" s="231">
        <v>50.364035042498791</v>
      </c>
      <c r="W504" s="231">
        <v>50.234161413439764</v>
      </c>
      <c r="X504" s="231">
        <v>50.123577027289919</v>
      </c>
      <c r="Y504" s="231">
        <v>50.031541041297686</v>
      </c>
      <c r="Z504" s="231">
        <v>49.957251934289019</v>
      </c>
      <c r="AA504" s="231">
        <v>49.899876887683696</v>
      </c>
      <c r="AB504" s="231">
        <v>49.858572266211908</v>
      </c>
      <c r="AC504" s="231">
        <v>49.832497962404133</v>
      </c>
      <c r="AD504" s="231">
        <v>49.820827449112322</v>
      </c>
      <c r="AE504" s="231">
        <v>49.822754788050517</v>
      </c>
      <c r="AF504" s="231">
        <v>49.83749945104735</v>
      </c>
      <c r="AG504" s="231">
        <v>49.864309550665119</v>
      </c>
      <c r="AH504" s="231">
        <v>49.902463901841223</v>
      </c>
      <c r="AI504" s="231">
        <v>49.951273216877254</v>
      </c>
      <c r="AJ504" s="231">
        <v>50.010080653673221</v>
      </c>
      <c r="AK504" s="231">
        <v>50.078261879348737</v>
      </c>
      <c r="AL504" s="231">
        <v>50.155224770405532</v>
      </c>
      <c r="AM504" s="231">
        <v>50.240408841048371</v>
      </c>
      <c r="AN504" s="231">
        <v>50.333284469730906</v>
      </c>
      <c r="AO504" s="231">
        <v>50.433351978029243</v>
      </c>
      <c r="AP504" s="231">
        <v>50.540140603961461</v>
      </c>
      <c r="AQ504" s="231">
        <v>50.65320740277469</v>
      </c>
      <c r="AR504" s="231">
        <v>50.772136101202086</v>
      </c>
      <c r="AS504" s="231">
        <v>50.896535925745738</v>
      </c>
    </row>
    <row r="505" spans="1:45">
      <c r="A505" s="231" t="s">
        <v>578</v>
      </c>
      <c r="B505" s="231" t="s">
        <v>517</v>
      </c>
      <c r="C505" s="231">
        <v>52.741734866978582</v>
      </c>
      <c r="D505" s="231">
        <v>54.171125144593162</v>
      </c>
      <c r="E505" s="231">
        <v>60.891421832569542</v>
      </c>
      <c r="F505" s="231">
        <v>61.244222231652031</v>
      </c>
      <c r="G505" s="231">
        <v>63.297353212858603</v>
      </c>
      <c r="H505" s="231">
        <v>64.087631954256963</v>
      </c>
      <c r="I505" s="231">
        <v>64.374562808576314</v>
      </c>
      <c r="J505" s="231">
        <v>64.366099424359419</v>
      </c>
      <c r="K505" s="231">
        <v>64.188582130301924</v>
      </c>
      <c r="L505" s="231">
        <v>63.918719193735875</v>
      </c>
      <c r="M505" s="231">
        <v>63.603281883927394</v>
      </c>
      <c r="N505" s="231">
        <v>63.27093082278062</v>
      </c>
      <c r="O505" s="231">
        <v>62.939273389435783</v>
      </c>
      <c r="P505" s="231">
        <v>62.619091331867224</v>
      </c>
      <c r="Q505" s="231">
        <v>62.316896801882528</v>
      </c>
      <c r="R505" s="231">
        <v>62.036496764136963</v>
      </c>
      <c r="S505" s="231">
        <v>61.779963805396115</v>
      </c>
      <c r="T505" s="231">
        <v>61.548247442185222</v>
      </c>
      <c r="U505" s="231">
        <v>61.341564836999936</v>
      </c>
      <c r="V505" s="231">
        <v>61.159654271024152</v>
      </c>
      <c r="W505" s="231">
        <v>61.001942001833051</v>
      </c>
      <c r="X505" s="231">
        <v>60.867653658593845</v>
      </c>
      <c r="Y505" s="231">
        <v>60.755889597612082</v>
      </c>
      <c r="Z505" s="231">
        <v>60.6656764902445</v>
      </c>
      <c r="AA505" s="231">
        <v>60.596003001787828</v>
      </c>
      <c r="AB505" s="231">
        <v>60.545844662272771</v>
      </c>
      <c r="AC505" s="231">
        <v>60.514181285720518</v>
      </c>
      <c r="AD505" s="231">
        <v>60.50000917743948</v>
      </c>
      <c r="AE505" s="231">
        <v>60.502349644858818</v>
      </c>
      <c r="AF505" s="231">
        <v>60.520254852224902</v>
      </c>
      <c r="AG505" s="231">
        <v>60.552811743709299</v>
      </c>
      <c r="AH505" s="231">
        <v>60.599144546966542</v>
      </c>
      <c r="AI505" s="231">
        <v>60.658416224271406</v>
      </c>
      <c r="AJ505" s="231">
        <v>60.729829138267888</v>
      </c>
      <c r="AK505" s="231">
        <v>60.812625129227918</v>
      </c>
      <c r="AL505" s="231">
        <v>60.906085150943021</v>
      </c>
      <c r="AM505" s="231">
        <v>61.009528576504898</v>
      </c>
      <c r="AN505" s="231">
        <v>61.122312259060017</v>
      </c>
      <c r="AO505" s="231">
        <v>61.243829413238089</v>
      </c>
      <c r="AP505" s="231">
        <v>61.373508368400849</v>
      </c>
      <c r="AQ505" s="231">
        <v>61.510811233810934</v>
      </c>
      <c r="AR505" s="231">
        <v>61.655232507296752</v>
      </c>
      <c r="AS505" s="231">
        <v>61.806297652375903</v>
      </c>
    </row>
    <row r="506" spans="1:45">
      <c r="A506" s="231" t="s">
        <v>578</v>
      </c>
      <c r="B506" s="231" t="s">
        <v>518</v>
      </c>
      <c r="C506" s="231">
        <v>517.69255257629118</v>
      </c>
      <c r="D506" s="231">
        <v>573.92641012345371</v>
      </c>
      <c r="E506" s="231">
        <v>662.03416649914266</v>
      </c>
      <c r="F506" s="231">
        <v>665.86994354487126</v>
      </c>
      <c r="G506" s="231">
        <v>665.31321798978661</v>
      </c>
      <c r="H506" s="231">
        <v>687.23782148205237</v>
      </c>
      <c r="I506" s="231">
        <v>707.9342563745256</v>
      </c>
      <c r="J506" s="231">
        <v>727.42743396454421</v>
      </c>
      <c r="K506" s="231">
        <v>745.78390470591535</v>
      </c>
      <c r="L506" s="231">
        <v>763.09050867342853</v>
      </c>
      <c r="M506" s="231">
        <v>779.44325228071443</v>
      </c>
      <c r="N506" s="231">
        <v>794.94134529778262</v>
      </c>
      <c r="O506" s="231">
        <v>809.68379451646376</v>
      </c>
      <c r="P506" s="231">
        <v>823.7673115230582</v>
      </c>
      <c r="Q506" s="231">
        <v>837.28495826931999</v>
      </c>
      <c r="R506" s="231">
        <v>850.32525898725567</v>
      </c>
      <c r="S506" s="231">
        <v>862.97164059294516</v>
      </c>
      <c r="T506" s="231">
        <v>875.30212098140305</v>
      </c>
      <c r="U506" s="231">
        <v>887.38918962128923</v>
      </c>
      <c r="V506" s="231">
        <v>899.29983702007223</v>
      </c>
      <c r="W506" s="231">
        <v>911.09569701053283</v>
      </c>
      <c r="X506" s="231">
        <v>922.83327149963895</v>
      </c>
      <c r="Y506" s="231">
        <v>934.56421234594393</v>
      </c>
      <c r="Z506" s="231">
        <v>946.33563963219308</v>
      </c>
      <c r="AA506" s="231">
        <v>958.19047976551769</v>
      </c>
      <c r="AB506" s="231">
        <v>970.16781051320072</v>
      </c>
      <c r="AC506" s="231">
        <v>982.30320323672663</v>
      </c>
      <c r="AD506" s="231">
        <v>994.62905522382266</v>
      </c>
      <c r="AE506" s="231">
        <v>1007.1749071700285</v>
      </c>
      <c r="AF506" s="231">
        <v>1019.9677425777289</v>
      </c>
      <c r="AG506" s="231">
        <v>1033.0322671797435</v>
      </c>
      <c r="AH506" s="231">
        <v>1046.3911675159459</v>
      </c>
      <c r="AI506" s="231">
        <v>1060.0653485505891</v>
      </c>
      <c r="AJ506" s="231">
        <v>1074.0741507665027</v>
      </c>
      <c r="AK506" s="231">
        <v>1088.4355475527743</v>
      </c>
      <c r="AL506" s="231">
        <v>1103.1663239531051</v>
      </c>
      <c r="AM506" s="231">
        <v>1118.2822379924121</v>
      </c>
      <c r="AN506" s="231">
        <v>1133.7981658750832</v>
      </c>
      <c r="AO506" s="231">
        <v>1149.7282323688592</v>
      </c>
      <c r="AP506" s="231">
        <v>1166.0859276694862</v>
      </c>
      <c r="AQ506" s="231">
        <v>1182.884211995432</v>
      </c>
      <c r="AR506" s="231">
        <v>1200.1356090978754</v>
      </c>
      <c r="AS506" s="231">
        <v>1217.8522897965838</v>
      </c>
    </row>
    <row r="507" spans="1:45">
      <c r="A507" s="231" t="s">
        <v>578</v>
      </c>
      <c r="B507" s="231" t="s">
        <v>519</v>
      </c>
      <c r="C507" s="231">
        <v>66.254035991035309</v>
      </c>
      <c r="D507" s="231">
        <v>52.942792435430889</v>
      </c>
      <c r="E507" s="231">
        <v>43.027704902484935</v>
      </c>
      <c r="F507" s="231">
        <v>43.277004245550707</v>
      </c>
      <c r="G507" s="231">
        <v>44.727808173703579</v>
      </c>
      <c r="H507" s="231">
        <v>45.286242834156987</v>
      </c>
      <c r="I507" s="231">
        <v>45.48899678135529</v>
      </c>
      <c r="J507" s="231">
        <v>45.483016300236585</v>
      </c>
      <c r="K507" s="231">
        <v>45.357577256214981</v>
      </c>
      <c r="L507" s="231">
        <v>45.166884011596558</v>
      </c>
      <c r="M507" s="231">
        <v>44.943986547993347</v>
      </c>
      <c r="N507" s="231">
        <v>44.709137320422812</v>
      </c>
      <c r="O507" s="231">
        <v>44.474778231060178</v>
      </c>
      <c r="P507" s="231">
        <v>44.248527986386762</v>
      </c>
      <c r="Q507" s="231">
        <v>44.03498826818015</v>
      </c>
      <c r="R507" s="231">
        <v>43.836849191842987</v>
      </c>
      <c r="S507" s="231">
        <v>43.655575309344187</v>
      </c>
      <c r="T507" s="231">
        <v>43.49183757753805</v>
      </c>
      <c r="U507" s="231">
        <v>43.345789449957095</v>
      </c>
      <c r="V507" s="231">
        <v>43.217245988236456</v>
      </c>
      <c r="W507" s="231">
        <v>43.105801768771272</v>
      </c>
      <c r="X507" s="231">
        <v>43.010909597906419</v>
      </c>
      <c r="Y507" s="231">
        <v>42.931933760425565</v>
      </c>
      <c r="Z507" s="231">
        <v>42.868186473117653</v>
      </c>
      <c r="AA507" s="231">
        <v>42.818953096549706</v>
      </c>
      <c r="AB507" s="231">
        <v>42.783509709515869</v>
      </c>
      <c r="AC507" s="231">
        <v>42.761135418006425</v>
      </c>
      <c r="AD507" s="231">
        <v>42.751120981249805</v>
      </c>
      <c r="AE507" s="231">
        <v>42.752774825722845</v>
      </c>
      <c r="AF507" s="231">
        <v>42.76542718225484</v>
      </c>
      <c r="AG507" s="231">
        <v>42.788432858213341</v>
      </c>
      <c r="AH507" s="231">
        <v>42.821173006593185</v>
      </c>
      <c r="AI507" s="231">
        <v>42.863056151433533</v>
      </c>
      <c r="AJ507" s="231">
        <v>42.913518658256194</v>
      </c>
      <c r="AK507" s="231">
        <v>42.972024788658814</v>
      </c>
      <c r="AL507" s="231">
        <v>43.038066443025073</v>
      </c>
      <c r="AM507" s="231">
        <v>43.111162669968458</v>
      </c>
      <c r="AN507" s="231">
        <v>43.190859002633196</v>
      </c>
      <c r="AO507" s="231">
        <v>43.27672666827813</v>
      </c>
      <c r="AP507" s="231">
        <v>43.368361707284912</v>
      </c>
      <c r="AQ507" s="231">
        <v>43.46538402992627</v>
      </c>
      <c r="AR507" s="231">
        <v>43.567436433206915</v>
      </c>
      <c r="AS507" s="231">
        <v>43.674183595416217</v>
      </c>
    </row>
    <row r="508" spans="1:45">
      <c r="A508" s="231" t="s">
        <v>578</v>
      </c>
      <c r="B508" s="231" t="s">
        <v>520</v>
      </c>
      <c r="C508" s="231">
        <v>54.794259788938341</v>
      </c>
      <c r="D508" s="231">
        <v>51.718056604458198</v>
      </c>
      <c r="E508" s="231">
        <v>34.487451718622275</v>
      </c>
      <c r="F508" s="231">
        <v>34.687269465744748</v>
      </c>
      <c r="G508" s="231">
        <v>35.850113975782044</v>
      </c>
      <c r="H508" s="231">
        <v>36.297709041194885</v>
      </c>
      <c r="I508" s="231">
        <v>36.460219846282193</v>
      </c>
      <c r="J508" s="231">
        <v>36.455426386944701</v>
      </c>
      <c r="K508" s="231">
        <v>36.354884817643494</v>
      </c>
      <c r="L508" s="231">
        <v>36.20204087484548</v>
      </c>
      <c r="M508" s="231">
        <v>36.023384692006047</v>
      </c>
      <c r="N508" s="231">
        <v>35.835148963064654</v>
      </c>
      <c r="O508" s="231">
        <v>35.647306088397471</v>
      </c>
      <c r="P508" s="231">
        <v>35.46596259338223</v>
      </c>
      <c r="Q508" s="231">
        <v>35.294806805771692</v>
      </c>
      <c r="R508" s="231">
        <v>35.135994899716351</v>
      </c>
      <c r="S508" s="231">
        <v>34.990700739019353</v>
      </c>
      <c r="T508" s="231">
        <v>34.859462107235984</v>
      </c>
      <c r="U508" s="231">
        <v>34.74240200003392</v>
      </c>
      <c r="V508" s="231">
        <v>34.639372186106314</v>
      </c>
      <c r="W508" s="231">
        <v>34.550047711402499</v>
      </c>
      <c r="X508" s="231">
        <v>34.473989990717804</v>
      </c>
      <c r="Y508" s="231">
        <v>34.410689487280976</v>
      </c>
      <c r="Z508" s="231">
        <v>34.359594930919968</v>
      </c>
      <c r="AA508" s="231">
        <v>34.320133525735102</v>
      </c>
      <c r="AB508" s="231">
        <v>34.291725036324749</v>
      </c>
      <c r="AC508" s="231">
        <v>34.273791653637495</v>
      </c>
      <c r="AD508" s="231">
        <v>34.265764908894411</v>
      </c>
      <c r="AE508" s="231">
        <v>34.267090493922552</v>
      </c>
      <c r="AF508" s="231">
        <v>34.277231577115643</v>
      </c>
      <c r="AG508" s="231">
        <v>34.295671025389062</v>
      </c>
      <c r="AH508" s="231">
        <v>34.321912822135353</v>
      </c>
      <c r="AI508" s="231">
        <v>34.355482889113809</v>
      </c>
      <c r="AJ508" s="231">
        <v>34.395929463514911</v>
      </c>
      <c r="AK508" s="231">
        <v>34.442823141717746</v>
      </c>
      <c r="AL508" s="231">
        <v>34.49575667306776</v>
      </c>
      <c r="AM508" s="231">
        <v>34.554344566687377</v>
      </c>
      <c r="AN508" s="231">
        <v>34.618222559509803</v>
      </c>
      <c r="AO508" s="231">
        <v>34.687046982746693</v>
      </c>
      <c r="AP508" s="231">
        <v>34.760494055757967</v>
      </c>
      <c r="AQ508" s="231">
        <v>34.838259130035247</v>
      </c>
      <c r="AR508" s="231">
        <v>34.920055901182742</v>
      </c>
      <c r="AS508" s="231">
        <v>35.005615603033831</v>
      </c>
    </row>
    <row r="509" spans="1:45">
      <c r="A509" s="231" t="s">
        <v>578</v>
      </c>
      <c r="B509" s="231" t="s">
        <v>521</v>
      </c>
      <c r="C509" s="231">
        <v>239.66586515477005</v>
      </c>
      <c r="D509" s="231">
        <v>318.4724962380098</v>
      </c>
      <c r="E509" s="231">
        <v>321.36446735530069</v>
      </c>
      <c r="F509" s="231">
        <v>366.71191502136577</v>
      </c>
      <c r="G509" s="231">
        <v>407.53581208882662</v>
      </c>
      <c r="H509" s="231">
        <v>447.19202479083037</v>
      </c>
      <c r="I509" s="231">
        <v>486.83359943157888</v>
      </c>
      <c r="J509" s="231">
        <v>526.18433218769417</v>
      </c>
      <c r="K509" s="231">
        <v>565.06455657607239</v>
      </c>
      <c r="L509" s="231">
        <v>603.36450897106045</v>
      </c>
      <c r="M509" s="231">
        <v>641.02542104354302</v>
      </c>
      <c r="N509" s="231">
        <v>678.02603195502479</v>
      </c>
      <c r="O509" s="231">
        <v>714.37275894915854</v>
      </c>
      <c r="P509" s="231">
        <v>750.09235897718656</v>
      </c>
      <c r="Q509" s="231">
        <v>785.22633954451771</v>
      </c>
      <c r="R509" s="231">
        <v>819.82664530915611</v>
      </c>
      <c r="S509" s="231">
        <v>853.95230845612195</v>
      </c>
      <c r="T509" s="231">
        <v>887.66684740963785</v>
      </c>
      <c r="U509" s="231">
        <v>921.0362573878374</v>
      </c>
      <c r="V509" s="231">
        <v>954.12747388529522</v>
      </c>
      <c r="W509" s="231">
        <v>987.00721557434144</v>
      </c>
      <c r="X509" s="231">
        <v>1019.7411314085667</v>
      </c>
      <c r="Y509" s="231">
        <v>1052.3931906447092</v>
      </c>
      <c r="Z509" s="231">
        <v>1085.0252655766301</v>
      </c>
      <c r="AA509" s="231">
        <v>1117.6968658252731</v>
      </c>
      <c r="AB509" s="231">
        <v>1150.46499053763</v>
      </c>
      <c r="AC509" s="231">
        <v>1183.3840711156245</v>
      </c>
      <c r="AD509" s="231">
        <v>1216.5059823298798</v>
      </c>
      <c r="AE509" s="231">
        <v>1249.8801040327533</v>
      </c>
      <c r="AF509" s="231">
        <v>1283.553419297187</v>
      </c>
      <c r="AG509" s="231">
        <v>1317.5706377841661</v>
      </c>
      <c r="AH509" s="231">
        <v>1351.9743355788898</v>
      </c>
      <c r="AI509" s="231">
        <v>1386.8051047174451</v>
      </c>
      <c r="AJ509" s="231">
        <v>1422.1017072280206</v>
      </c>
      <c r="AK509" s="231">
        <v>1457.9012297950621</v>
      </c>
      <c r="AL509" s="231">
        <v>1494.2392361790344</v>
      </c>
      <c r="AM509" s="231">
        <v>1531.1499153343013</v>
      </c>
      <c r="AN509" s="231">
        <v>1568.6662238019248</v>
      </c>
      <c r="AO509" s="231">
        <v>1606.8200214484857</v>
      </c>
      <c r="AP509" s="231">
        <v>1645.6422000014627</v>
      </c>
      <c r="AQ509" s="231">
        <v>1685.1628041200802</v>
      </c>
      <c r="AR509" s="231">
        <v>1725.4111449570814</v>
      </c>
      <c r="AS509" s="231">
        <v>1766.4159063251202</v>
      </c>
    </row>
    <row r="510" spans="1:45">
      <c r="A510" s="231" t="s">
        <v>578</v>
      </c>
      <c r="B510" s="231" t="s">
        <v>522</v>
      </c>
      <c r="C510" s="231">
        <v>183.74027749404803</v>
      </c>
      <c r="D510" s="231">
        <v>187.45280807842039</v>
      </c>
      <c r="E510" s="231">
        <v>141.98537175166319</v>
      </c>
      <c r="F510" s="231">
        <v>172.52187193537313</v>
      </c>
      <c r="G510" s="231">
        <v>182.93594033801259</v>
      </c>
      <c r="H510" s="231">
        <v>192.44044383409872</v>
      </c>
      <c r="I510" s="231">
        <v>201.70501943951447</v>
      </c>
      <c r="J510" s="231">
        <v>210.69788599388593</v>
      </c>
      <c r="K510" s="231">
        <v>219.40812610006165</v>
      </c>
      <c r="L510" s="231">
        <v>227.83801896739607</v>
      </c>
      <c r="M510" s="231">
        <v>235.99837897613961</v>
      </c>
      <c r="N510" s="231">
        <v>243.9056125160719</v>
      </c>
      <c r="O510" s="231">
        <v>251.57975512600964</v>
      </c>
      <c r="P510" s="231">
        <v>259.04309343792397</v>
      </c>
      <c r="Q510" s="231">
        <v>266.31916193107764</v>
      </c>
      <c r="R510" s="231">
        <v>273.43199914117281</v>
      </c>
      <c r="S510" s="231">
        <v>280.40559526210399</v>
      </c>
      <c r="T510" s="231">
        <v>287.2634869681425</v>
      </c>
      <c r="U510" s="231">
        <v>294.02846794231499</v>
      </c>
      <c r="V510" s="231">
        <v>300.7223909344321</v>
      </c>
      <c r="W510" s="231">
        <v>307.3660419695475</v>
      </c>
      <c r="X510" s="231">
        <v>313.97907085478005</v>
      </c>
      <c r="Y510" s="231">
        <v>320.57996495286312</v>
      </c>
      <c r="Z510" s="231">
        <v>327.18605555038812</v>
      </c>
      <c r="AA510" s="231">
        <v>333.81354815552118</v>
      </c>
      <c r="AB510" s="231">
        <v>340.47756976743824</v>
      </c>
      <c r="AC510" s="231">
        <v>347.19222760178002</v>
      </c>
      <c r="AD510" s="231">
        <v>353.97067496114909</v>
      </c>
      <c r="AE510" s="231">
        <v>360.82518093446345</v>
      </c>
      <c r="AF510" s="231">
        <v>367.7672014202513</v>
      </c>
      <c r="AG510" s="231">
        <v>374.80744962308876</v>
      </c>
      <c r="AH510" s="231">
        <v>381.95596469316297</v>
      </c>
      <c r="AI510" s="231">
        <v>389.22217758887609</v>
      </c>
      <c r="AJ510" s="231">
        <v>396.61497356093173</v>
      </c>
      <c r="AK510" s="231">
        <v>404.14275090037756</v>
      </c>
      <c r="AL510" s="231">
        <v>411.81347577736506</v>
      </c>
      <c r="AM510" s="231">
        <v>419.63473313379797</v>
      </c>
      <c r="AN510" s="231">
        <v>427.61377369194457</v>
      </c>
      <c r="AO510" s="231">
        <v>435.75755721048824</v>
      </c>
      <c r="AP510" s="231">
        <v>444.07279216609544</v>
      </c>
      <c r="AQ510" s="231">
        <v>452.56597206807135</v>
      </c>
      <c r="AR510" s="231">
        <v>461.24340862980648</v>
      </c>
      <c r="AS510" s="231">
        <v>470.11126202729338</v>
      </c>
    </row>
    <row r="511" spans="1:45">
      <c r="A511" s="231" t="s">
        <v>578</v>
      </c>
      <c r="B511" s="231" t="s">
        <v>523</v>
      </c>
      <c r="C511" s="231">
        <v>279.91695655279119</v>
      </c>
      <c r="D511" s="231">
        <v>280.73301179430075</v>
      </c>
      <c r="E511" s="231">
        <v>199.67059568460743</v>
      </c>
      <c r="F511" s="231">
        <v>269.71546901520855</v>
      </c>
      <c r="G511" s="231">
        <v>299.39376805950144</v>
      </c>
      <c r="H511" s="231">
        <v>328.19899894179031</v>
      </c>
      <c r="I511" s="231">
        <v>356.98425117131507</v>
      </c>
      <c r="J511" s="231">
        <v>385.55025810576575</v>
      </c>
      <c r="K511" s="231">
        <v>413.76778541268266</v>
      </c>
      <c r="L511" s="231">
        <v>441.55823373863075</v>
      </c>
      <c r="M511" s="231">
        <v>468.87989962208178</v>
      </c>
      <c r="N511" s="231">
        <v>495.71818974970574</v>
      </c>
      <c r="O511" s="231">
        <v>522.07849666718209</v>
      </c>
      <c r="P511" s="231">
        <v>547.98088342838685</v>
      </c>
      <c r="Q511" s="231">
        <v>573.45603707624991</v>
      </c>
      <c r="R511" s="231">
        <v>598.54214696587405</v>
      </c>
      <c r="S511" s="231">
        <v>623.28248158358338</v>
      </c>
      <c r="T511" s="231">
        <v>647.72350766880493</v>
      </c>
      <c r="U511" s="231">
        <v>671.91343820109364</v>
      </c>
      <c r="V511" s="231">
        <v>695.90112304723471</v>
      </c>
      <c r="W511" s="231">
        <v>719.73521446540224</v>
      </c>
      <c r="X511" s="231">
        <v>743.4635529171984</v>
      </c>
      <c r="Y511" s="231">
        <v>767.13272873811036</v>
      </c>
      <c r="Z511" s="231">
        <v>790.787783251571</v>
      </c>
      <c r="AA511" s="231">
        <v>814.47201947936696</v>
      </c>
      <c r="AB511" s="231">
        <v>838.22689805180903</v>
      </c>
      <c r="AC511" s="231">
        <v>862.09199847156935</v>
      </c>
      <c r="AD511" s="231">
        <v>886.10502968513026</v>
      </c>
      <c r="AE511" s="231">
        <v>910.30187708008327</v>
      </c>
      <c r="AF511" s="231">
        <v>934.71667564839663</v>
      </c>
      <c r="AG511" s="231">
        <v>959.38190121530374</v>
      </c>
      <c r="AH511" s="231">
        <v>984.32847340110243</v>
      </c>
      <c r="AI511" s="231">
        <v>1009.5858654203917</v>
      </c>
      <c r="AJ511" s="231">
        <v>1035.1822169840907</v>
      </c>
      <c r="AK511" s="231">
        <v>1061.1444475004507</v>
      </c>
      <c r="AL511" s="231">
        <v>1087.49836751256</v>
      </c>
      <c r="AM511" s="231">
        <v>1114.2687868956618</v>
      </c>
      <c r="AN511" s="231">
        <v>1141.4796187968525</v>
      </c>
      <c r="AO511" s="231">
        <v>1169.1539786560415</v>
      </c>
      <c r="AP511" s="231">
        <v>1197.31427792152</v>
      </c>
      <c r="AQ511" s="231">
        <v>1225.9823122811315</v>
      </c>
      <c r="AR511" s="231">
        <v>1255.1793443858824</v>
      </c>
      <c r="AS511" s="231">
        <v>1284.9261811567612</v>
      </c>
    </row>
    <row r="512" spans="1:45">
      <c r="A512" s="231" t="s">
        <v>578</v>
      </c>
      <c r="B512" s="231" t="s">
        <v>524</v>
      </c>
      <c r="C512" s="231">
        <v>249.51882632508085</v>
      </c>
      <c r="D512" s="231">
        <v>238.23363678749533</v>
      </c>
      <c r="E512" s="231">
        <v>239.05202094847638</v>
      </c>
      <c r="F512" s="231">
        <v>240.43707069528634</v>
      </c>
      <c r="G512" s="231">
        <v>248.49740326033799</v>
      </c>
      <c r="H512" s="231">
        <v>251.5999376495555</v>
      </c>
      <c r="I512" s="231">
        <v>252.7263918943934</v>
      </c>
      <c r="J512" s="231">
        <v>252.69316571835378</v>
      </c>
      <c r="K512" s="231">
        <v>251.9962552731611</v>
      </c>
      <c r="L512" s="231">
        <v>250.93680751477919</v>
      </c>
      <c r="M512" s="231">
        <v>249.69844053100917</v>
      </c>
      <c r="N512" s="231">
        <v>248.39367229863052</v>
      </c>
      <c r="O512" s="231">
        <v>247.09162716127653</v>
      </c>
      <c r="P512" s="231">
        <v>245.83463289788642</v>
      </c>
      <c r="Q512" s="231">
        <v>244.64825539284058</v>
      </c>
      <c r="R512" s="231">
        <v>243.54744030789453</v>
      </c>
      <c r="S512" s="231">
        <v>242.54032435656211</v>
      </c>
      <c r="T512" s="231">
        <v>241.63063522063254</v>
      </c>
      <c r="U512" s="231">
        <v>240.81922545259829</v>
      </c>
      <c r="V512" s="231">
        <v>240.10506757748803</v>
      </c>
      <c r="W512" s="231">
        <v>239.48590915510516</v>
      </c>
      <c r="X512" s="231">
        <v>238.95871010349779</v>
      </c>
      <c r="Y512" s="231">
        <v>238.51993853530277</v>
      </c>
      <c r="Z512" s="231">
        <v>238.16577328536727</v>
      </c>
      <c r="AA512" s="231">
        <v>237.89224398155341</v>
      </c>
      <c r="AB512" s="231">
        <v>237.69532868433035</v>
      </c>
      <c r="AC512" s="231">
        <v>237.57102227257207</v>
      </c>
      <c r="AD512" s="231">
        <v>237.51538436786032</v>
      </c>
      <c r="AE512" s="231">
        <v>237.52457274694092</v>
      </c>
      <c r="AF512" s="231">
        <v>237.59486632652155</v>
      </c>
      <c r="AG512" s="231">
        <v>237.72268056489727</v>
      </c>
      <c r="AH512" s="231">
        <v>237.90457729060208</v>
      </c>
      <c r="AI512" s="231">
        <v>238.13727039938991</v>
      </c>
      <c r="AJ512" s="231">
        <v>238.4176284678814</v>
      </c>
      <c r="AK512" s="231">
        <v>238.74267505687141</v>
      </c>
      <c r="AL512" s="231">
        <v>239.10958728188587</v>
      </c>
      <c r="AM512" s="231">
        <v>239.51569308776428</v>
      </c>
      <c r="AN512" s="231">
        <v>239.95846756130095</v>
      </c>
      <c r="AO512" s="231">
        <v>240.43552853987441</v>
      </c>
      <c r="AP512" s="231">
        <v>240.94463171686021</v>
      </c>
      <c r="AQ512" s="231">
        <v>241.48366540125255</v>
      </c>
      <c r="AR512" s="231">
        <v>242.05064505545849</v>
      </c>
      <c r="AS512" s="231">
        <v>242.6437077092645</v>
      </c>
    </row>
    <row r="513" spans="1:45">
      <c r="A513" s="231" t="s">
        <v>578</v>
      </c>
      <c r="B513" s="231" t="s">
        <v>525</v>
      </c>
      <c r="C513" s="231">
        <v>522.07062869160097</v>
      </c>
      <c r="D513" s="231">
        <v>585.71696558223562</v>
      </c>
      <c r="E513" s="231">
        <v>709.59520195841003</v>
      </c>
      <c r="F513" s="231">
        <v>684.2006040996323</v>
      </c>
      <c r="G513" s="231">
        <v>762.52280975817735</v>
      </c>
      <c r="H513" s="231">
        <v>838.75464387746774</v>
      </c>
      <c r="I513" s="231">
        <v>915.01626605262072</v>
      </c>
      <c r="J513" s="231">
        <v>990.76829196355243</v>
      </c>
      <c r="K513" s="231">
        <v>1065.6574697834174</v>
      </c>
      <c r="L513" s="231">
        <v>1139.4657947505768</v>
      </c>
      <c r="M513" s="231">
        <v>1212.0741946389223</v>
      </c>
      <c r="N513" s="231">
        <v>1283.4365309801815</v>
      </c>
      <c r="O513" s="231">
        <v>1353.5606075325354</v>
      </c>
      <c r="P513" s="231">
        <v>1422.4939703037173</v>
      </c>
      <c r="Q513" s="231">
        <v>1490.3130810183343</v>
      </c>
      <c r="R513" s="231">
        <v>1557.1149543323274</v>
      </c>
      <c r="S513" s="231">
        <v>1623.0106574321676</v>
      </c>
      <c r="T513" s="231">
        <v>1688.1202560517875</v>
      </c>
      <c r="U513" s="231">
        <v>1752.5689046032389</v>
      </c>
      <c r="V513" s="231">
        <v>1816.4838507707557</v>
      </c>
      <c r="W513" s="231">
        <v>1879.992174071944</v>
      </c>
      <c r="X513" s="231">
        <v>1943.2191132605094</v>
      </c>
      <c r="Y513" s="231">
        <v>2006.286864360816</v>
      </c>
      <c r="Z513" s="231">
        <v>2069.3137524859485</v>
      </c>
      <c r="AA513" s="231">
        <v>2132.4136980314588</v>
      </c>
      <c r="AB513" s="231">
        <v>2195.6959122937569</v>
      </c>
      <c r="AC513" s="231">
        <v>2259.2647696246213</v>
      </c>
      <c r="AD513" s="231">
        <v>2323.2198133086367</v>
      </c>
      <c r="AE513" s="231">
        <v>2387.6558607417828</v>
      </c>
      <c r="AF513" s="231">
        <v>2452.6631804463977</v>
      </c>
      <c r="AG513" s="231">
        <v>2518.3277191946745</v>
      </c>
      <c r="AH513" s="231">
        <v>2584.7313622114784</v>
      </c>
      <c r="AI513" s="231">
        <v>2651.9522132560755</v>
      </c>
      <c r="AJ513" s="231">
        <v>2720.0648844738844</v>
      </c>
      <c r="AK513" s="231">
        <v>2789.1407883985039</v>
      </c>
      <c r="AL513" s="231">
        <v>2859.2484264652185</v>
      </c>
      <c r="AM513" s="231">
        <v>2930.4536699688665</v>
      </c>
      <c r="AN513" s="231">
        <v>3002.820030632115</v>
      </c>
      <c r="AO513" s="231">
        <v>3076.4089189111037</v>
      </c>
      <c r="AP513" s="231">
        <v>3151.2798889067708</v>
      </c>
      <c r="AQ513" s="231">
        <v>3227.4908693134157</v>
      </c>
      <c r="AR513" s="231">
        <v>3305.0983802616261</v>
      </c>
      <c r="AS513" s="231">
        <v>3384.1577362246749</v>
      </c>
    </row>
    <row r="514" spans="1:45">
      <c r="A514" s="231" t="s">
        <v>578</v>
      </c>
      <c r="B514" s="231" t="s">
        <v>526</v>
      </c>
      <c r="C514" s="231">
        <v>917.78338661084797</v>
      </c>
      <c r="D514" s="231">
        <v>796.86249200928535</v>
      </c>
      <c r="E514" s="231">
        <v>1083.492483800896</v>
      </c>
      <c r="F514" s="231">
        <v>1022.6123944787047</v>
      </c>
      <c r="G514" s="231">
        <v>1140.7194115376062</v>
      </c>
      <c r="H514" s="231">
        <v>1255.7449952058796</v>
      </c>
      <c r="I514" s="231">
        <v>1370.842824857199</v>
      </c>
      <c r="J514" s="231">
        <v>1485.1950538375161</v>
      </c>
      <c r="K514" s="231">
        <v>1598.2649517987309</v>
      </c>
      <c r="L514" s="231">
        <v>1709.7202723136129</v>
      </c>
      <c r="M514" s="231">
        <v>1819.3784731716389</v>
      </c>
      <c r="N514" s="231">
        <v>1927.1674536109656</v>
      </c>
      <c r="O514" s="231">
        <v>2033.0968527773084</v>
      </c>
      <c r="P514" s="231">
        <v>2137.2365795313353</v>
      </c>
      <c r="Q514" s="231">
        <v>2239.7004375490019</v>
      </c>
      <c r="R514" s="231">
        <v>2340.6334732959631</v>
      </c>
      <c r="S514" s="231">
        <v>2440.2021387118352</v>
      </c>
      <c r="T514" s="231">
        <v>2538.5866400920845</v>
      </c>
      <c r="U514" s="231">
        <v>2635.9750163331</v>
      </c>
      <c r="V514" s="231">
        <v>2732.5585995227984</v>
      </c>
      <c r="W514" s="231">
        <v>2828.5285851759859</v>
      </c>
      <c r="X514" s="231">
        <v>2924.0734928878187</v>
      </c>
      <c r="Y514" s="231">
        <v>3019.3773388450709</v>
      </c>
      <c r="Z514" s="231">
        <v>3114.6183739061785</v>
      </c>
      <c r="AA514" s="231">
        <v>3209.9682672938311</v>
      </c>
      <c r="AB514" s="231">
        <v>3305.5916377673648</v>
      </c>
      <c r="AC514" s="231">
        <v>3401.6458523518131</v>
      </c>
      <c r="AD514" s="231">
        <v>3498.2810279081405</v>
      </c>
      <c r="AE514" s="231">
        <v>3595.6401834959988</v>
      </c>
      <c r="AF514" s="231">
        <v>3693.8595019852469</v>
      </c>
      <c r="AG514" s="231">
        <v>3793.0686680344611</v>
      </c>
      <c r="AH514" s="231">
        <v>3893.3912566535409</v>
      </c>
      <c r="AI514" s="231">
        <v>3994.9451523490452</v>
      </c>
      <c r="AJ514" s="231">
        <v>4097.8429835279085</v>
      </c>
      <c r="AK514" s="231">
        <v>4202.1925605930701</v>
      </c>
      <c r="AL514" s="231">
        <v>4308.0973091654751</v>
      </c>
      <c r="AM514" s="231">
        <v>4415.6566922413667</v>
      </c>
      <c r="AN514" s="231">
        <v>4524.9666169633592</v>
      </c>
      <c r="AO514" s="231">
        <v>4636.1198231376438</v>
      </c>
      <c r="AP514" s="231">
        <v>4749.2062517534714</v>
      </c>
      <c r="AQ514" s="231">
        <v>4864.3133926172022</v>
      </c>
      <c r="AR514" s="231">
        <v>4981.5266108573551</v>
      </c>
      <c r="AS514" s="231">
        <v>5100.9294525324267</v>
      </c>
    </row>
    <row r="515" spans="1:45">
      <c r="A515" s="231" t="s">
        <v>578</v>
      </c>
      <c r="B515" s="231" t="s">
        <v>527</v>
      </c>
      <c r="C515" s="231">
        <v>73.152835419006948</v>
      </c>
      <c r="D515" s="231">
        <v>87.889002659111952</v>
      </c>
      <c r="E515" s="231">
        <v>70.692269378191483</v>
      </c>
      <c r="F515" s="231">
        <v>84.72033955858079</v>
      </c>
      <c r="G515" s="231">
        <v>88.733431228760253</v>
      </c>
      <c r="H515" s="231">
        <v>92.254754306325509</v>
      </c>
      <c r="I515" s="231">
        <v>95.629073490969191</v>
      </c>
      <c r="J515" s="231">
        <v>98.853074113467613</v>
      </c>
      <c r="K515" s="231">
        <v>101.93061246231031</v>
      </c>
      <c r="L515" s="231">
        <v>104.86955966339765</v>
      </c>
      <c r="M515" s="231">
        <v>107.68004275626882</v>
      </c>
      <c r="N515" s="231">
        <v>110.37342544152817</v>
      </c>
      <c r="O515" s="231">
        <v>112.96167745665026</v>
      </c>
      <c r="P515" s="231">
        <v>115.4569576103894</v>
      </c>
      <c r="Q515" s="231">
        <v>117.87132475940663</v>
      </c>
      <c r="R515" s="231">
        <v>120.21653352772269</v>
      </c>
      <c r="S515" s="231">
        <v>122.50389120186304</v>
      </c>
      <c r="T515" s="231">
        <v>124.74416127060989</v>
      </c>
      <c r="U515" s="231">
        <v>126.94750340688198</v>
      </c>
      <c r="V515" s="231">
        <v>129.12344199740639</v>
      </c>
      <c r="W515" s="231">
        <v>131.28085678578765</v>
      </c>
      <c r="X515" s="231">
        <v>133.42799029059901</v>
      </c>
      <c r="Y515" s="231">
        <v>135.57246757755502</v>
      </c>
      <c r="Z515" s="231">
        <v>137.72132476646192</v>
      </c>
      <c r="AA515" s="231">
        <v>139.88104335720382</v>
      </c>
      <c r="AB515" s="231">
        <v>142.05758806898865</v>
      </c>
      <c r="AC515" s="231">
        <v>144.25644640650913</v>
      </c>
      <c r="AD515" s="231">
        <v>146.48266860085158</v>
      </c>
      <c r="AE515" s="231">
        <v>148.7409069291302</v>
      </c>
      <c r="AF515" s="231">
        <v>151.03545370416464</v>
      </c>
      <c r="AG515" s="231">
        <v>153.37027745313637</v>
      </c>
      <c r="AH515" s="231">
        <v>155.74905698167865</v>
      </c>
      <c r="AI515" s="231">
        <v>158.1752131556257</v>
      </c>
      <c r="AJ515" s="231">
        <v>160.65193833465713</v>
      </c>
      <c r="AK515" s="231">
        <v>163.1822234667269</v>
      </c>
      <c r="AL515" s="231">
        <v>165.76888290544011</v>
      </c>
      <c r="AM515" s="231">
        <v>168.41457704891278</v>
      </c>
      <c r="AN515" s="231">
        <v>171.1218329221999</v>
      </c>
      <c r="AO515" s="231">
        <v>173.89306283901743</v>
      </c>
      <c r="AP515" s="231">
        <v>176.7305812849439</v>
      </c>
      <c r="AQ515" s="231">
        <v>179.63662016533928</v>
      </c>
      <c r="AR515" s="231">
        <v>182.61334255850372</v>
      </c>
      <c r="AS515" s="231">
        <v>185.66285510930049</v>
      </c>
    </row>
    <row r="516" spans="1:45">
      <c r="A516" s="231" t="s">
        <v>578</v>
      </c>
      <c r="B516" s="231" t="s">
        <v>528</v>
      </c>
      <c r="C516" s="231">
        <v>99.688475792762574</v>
      </c>
      <c r="D516" s="231">
        <v>98.561007954532002</v>
      </c>
      <c r="E516" s="231">
        <v>96.788844365510045</v>
      </c>
      <c r="F516" s="231">
        <v>105.21063634207765</v>
      </c>
      <c r="G516" s="231">
        <v>114.84146512990397</v>
      </c>
      <c r="H516" s="231">
        <v>124.05199160723308</v>
      </c>
      <c r="I516" s="231">
        <v>133.20314049066388</v>
      </c>
      <c r="J516" s="231">
        <v>142.2389099450892</v>
      </c>
      <c r="K516" s="231">
        <v>151.12518151315166</v>
      </c>
      <c r="L516" s="231">
        <v>159.84323008464966</v>
      </c>
      <c r="M516" s="231">
        <v>168.38530170233534</v>
      </c>
      <c r="N516" s="231">
        <v>176.75154943729919</v>
      </c>
      <c r="O516" s="231">
        <v>184.94784346355823</v>
      </c>
      <c r="P516" s="231">
        <v>192.98415680336836</v>
      </c>
      <c r="Q516" s="231">
        <v>200.87334682566129</v>
      </c>
      <c r="R516" s="231">
        <v>208.63022208539491</v>
      </c>
      <c r="S516" s="231">
        <v>216.27082363311862</v>
      </c>
      <c r="T516" s="231">
        <v>223.81187252423385</v>
      </c>
      <c r="U516" s="231">
        <v>231.27034859937743</v>
      </c>
      <c r="V516" s="231">
        <v>238.66317394082179</v>
      </c>
      <c r="W516" s="231">
        <v>246.00698000445004</v>
      </c>
      <c r="X516" s="231">
        <v>253.31794147258293</v>
      </c>
      <c r="Y516" s="231">
        <v>260.61166298618872</v>
      </c>
      <c r="Z516" s="231">
        <v>267.90310741776142</v>
      </c>
      <c r="AA516" s="231">
        <v>275.20655640987127</v>
      </c>
      <c r="AB516" s="231">
        <v>282.53559562653368</v>
      </c>
      <c r="AC516" s="231">
        <v>289.90311860605561</v>
      </c>
      <c r="AD516" s="231">
        <v>297.3213443080096</v>
      </c>
      <c r="AE516" s="231">
        <v>304.80184444748937</v>
      </c>
      <c r="AF516" s="231">
        <v>312.35557753598812</v>
      </c>
      <c r="AG516" s="231">
        <v>319.99292722545272</v>
      </c>
      <c r="AH516" s="231">
        <v>327.72374310311722</v>
      </c>
      <c r="AI516" s="231">
        <v>335.55738252961891</v>
      </c>
      <c r="AJ516" s="231">
        <v>343.50275246953686</v>
      </c>
      <c r="AK516" s="231">
        <v>351.56835054664384</v>
      </c>
      <c r="AL516" s="231">
        <v>359.76230477967869</v>
      </c>
      <c r="AM516" s="231">
        <v>368.09241162868801</v>
      </c>
      <c r="AN516" s="231">
        <v>376.56617211698222</v>
      </c>
      <c r="AO516" s="231">
        <v>385.19082589669608</v>
      </c>
      <c r="AP516" s="231">
        <v>393.97338320372938</v>
      </c>
      <c r="AQ516" s="231">
        <v>402.92065470541104</v>
      </c>
      <c r="AR516" s="231">
        <v>412.0392792859472</v>
      </c>
      <c r="AS516" s="231">
        <v>421.33574984427025</v>
      </c>
    </row>
    <row r="517" spans="1:45">
      <c r="A517" s="231" t="s">
        <v>578</v>
      </c>
      <c r="B517" s="231" t="s">
        <v>529</v>
      </c>
      <c r="C517" s="231">
        <v>145.06798458769455</v>
      </c>
      <c r="D517" s="231">
        <v>122.12624386241121</v>
      </c>
      <c r="E517" s="231">
        <v>152.3909926692528</v>
      </c>
      <c r="F517" s="231">
        <v>141.69420259071603</v>
      </c>
      <c r="G517" s="231">
        <v>151.33866431868518</v>
      </c>
      <c r="H517" s="231">
        <v>160.2808017547826</v>
      </c>
      <c r="I517" s="231">
        <v>169.05480955801789</v>
      </c>
      <c r="J517" s="231">
        <v>177.62240145250865</v>
      </c>
      <c r="K517" s="231">
        <v>185.96547439432626</v>
      </c>
      <c r="L517" s="231">
        <v>194.07920780985222</v>
      </c>
      <c r="M517" s="231">
        <v>201.96770959793238</v>
      </c>
      <c r="N517" s="231">
        <v>209.64117657705293</v>
      </c>
      <c r="O517" s="231">
        <v>217.11395201744895</v>
      </c>
      <c r="P517" s="231">
        <v>224.40313635508167</v>
      </c>
      <c r="Q517" s="231">
        <v>231.52756136387183</v>
      </c>
      <c r="R517" s="231">
        <v>238.5070197139656</v>
      </c>
      <c r="S517" s="231">
        <v>245.36168424598569</v>
      </c>
      <c r="T517" s="231">
        <v>252.11167358460375</v>
      </c>
      <c r="U517" s="231">
        <v>258.77673298146919</v>
      </c>
      <c r="V517" s="231">
        <v>265.37600658801267</v>
      </c>
      <c r="W517" s="231">
        <v>271.92788218668994</v>
      </c>
      <c r="X517" s="231">
        <v>278.44989293656926</v>
      </c>
      <c r="Y517" s="231">
        <v>284.95866346907837</v>
      </c>
      <c r="Z517" s="231">
        <v>291.46988996176486</v>
      </c>
      <c r="AA517" s="231">
        <v>297.99834574544684</v>
      </c>
      <c r="AB517" s="231">
        <v>304.55790562910494</v>
      </c>
      <c r="AC517" s="231">
        <v>311.16158349822388</v>
      </c>
      <c r="AD517" s="231">
        <v>317.82157888791801</v>
      </c>
      <c r="AE517" s="231">
        <v>324.54932918018471</v>
      </c>
      <c r="AF517" s="231">
        <v>331.35556485128535</v>
      </c>
      <c r="AG517" s="231">
        <v>338.25036582501548</v>
      </c>
      <c r="AH517" s="231">
        <v>345.24321749306944</v>
      </c>
      <c r="AI517" s="231">
        <v>352.34306536522735</v>
      </c>
      <c r="AJ517" s="231">
        <v>359.55836762769439</v>
      </c>
      <c r="AK517" s="231">
        <v>366.89714513309139</v>
      </c>
      <c r="AL517" s="231">
        <v>374.36702853388073</v>
      </c>
      <c r="AM517" s="231">
        <v>381.97530241341462</v>
      </c>
      <c r="AN517" s="231">
        <v>389.72894637475179</v>
      </c>
      <c r="AO517" s="231">
        <v>397.63467312467105</v>
      </c>
      <c r="AP517" s="231">
        <v>405.69896364499022</v>
      </c>
      <c r="AQ517" s="231">
        <v>413.92809958058439</v>
      </c>
      <c r="AR517" s="231">
        <v>422.32819299750952</v>
      </c>
      <c r="AS517" s="231">
        <v>430.90521367847032</v>
      </c>
    </row>
    <row r="518" spans="1:45">
      <c r="A518" s="231" t="s">
        <v>578</v>
      </c>
      <c r="B518" s="231" t="s">
        <v>530</v>
      </c>
      <c r="C518" s="231">
        <v>514.61259033354895</v>
      </c>
      <c r="D518" s="231">
        <v>463.60503388146833</v>
      </c>
      <c r="E518" s="231">
        <v>439.37093106968723</v>
      </c>
      <c r="F518" s="231">
        <v>525.29560499259787</v>
      </c>
      <c r="G518" s="231">
        <v>565.78217947530629</v>
      </c>
      <c r="H518" s="231">
        <v>603.85895133571898</v>
      </c>
      <c r="I518" s="231">
        <v>641.43785887840261</v>
      </c>
      <c r="J518" s="231">
        <v>678.32413062302817</v>
      </c>
      <c r="K518" s="231">
        <v>714.41103484685971</v>
      </c>
      <c r="L518" s="231">
        <v>749.65167914072583</v>
      </c>
      <c r="M518" s="231">
        <v>784.04059025469519</v>
      </c>
      <c r="N518" s="231">
        <v>817.60135591133701</v>
      </c>
      <c r="O518" s="231">
        <v>850.3779910776999</v>
      </c>
      <c r="P518" s="231">
        <v>882.42867103457763</v>
      </c>
      <c r="Q518" s="231">
        <v>913.82105307648192</v>
      </c>
      <c r="R518" s="231">
        <v>944.62872838834892</v>
      </c>
      <c r="S518" s="231">
        <v>974.92851827922266</v>
      </c>
      <c r="T518" s="231">
        <v>1004.7984231866133</v>
      </c>
      <c r="U518" s="231">
        <v>1034.3160864536603</v>
      </c>
      <c r="V518" s="231">
        <v>1063.5576675496507</v>
      </c>
      <c r="W518" s="231">
        <v>1092.5970411544076</v>
      </c>
      <c r="X518" s="231">
        <v>1121.5052543370361</v>
      </c>
      <c r="Y518" s="231">
        <v>1150.35018637604</v>
      </c>
      <c r="Z518" s="231">
        <v>1179.1963657991259</v>
      </c>
      <c r="AA518" s="231">
        <v>1208.1049075789504</v>
      </c>
      <c r="AB518" s="231">
        <v>1237.1335404424601</v>
      </c>
      <c r="AC518" s="231">
        <v>1266.3367001460836</v>
      </c>
      <c r="AD518" s="231">
        <v>1295.7656694934724</v>
      </c>
      <c r="AE518" s="231">
        <v>1325.4687499552631</v>
      </c>
      <c r="AF518" s="231">
        <v>1355.4914531076483</v>
      </c>
      <c r="AG518" s="231">
        <v>1385.876702842678</v>
      </c>
      <c r="AH518" s="231">
        <v>1416.6650415142435</v>
      </c>
      <c r="AI518" s="231">
        <v>1447.894834952893</v>
      </c>
      <c r="AJ518" s="231">
        <v>1479.6024726873579</v>
      </c>
      <c r="AK518" s="231">
        <v>1511.8225608131988</v>
      </c>
      <c r="AL518" s="231">
        <v>1544.5881058073733</v>
      </c>
      <c r="AM518" s="231">
        <v>1577.9306882468152</v>
      </c>
      <c r="AN518" s="231">
        <v>1611.8806258895368</v>
      </c>
      <c r="AO518" s="231">
        <v>1646.4671259512402</v>
      </c>
      <c r="AP518" s="231">
        <v>1681.7184266834076</v>
      </c>
      <c r="AQ518" s="231">
        <v>1717.6619285554434</v>
      </c>
      <c r="AR518" s="231">
        <v>1754.3243154772001</v>
      </c>
      <c r="AS518" s="231">
        <v>1791.7316665871474</v>
      </c>
    </row>
    <row r="519" spans="1:45">
      <c r="A519" s="231" t="s">
        <v>578</v>
      </c>
      <c r="B519" s="231" t="s">
        <v>531</v>
      </c>
      <c r="C519" s="231">
        <v>91.85711025312186</v>
      </c>
      <c r="D519" s="231">
        <v>88.920333637146115</v>
      </c>
      <c r="E519" s="231">
        <v>95.486700993041239</v>
      </c>
      <c r="F519" s="231">
        <v>96.039943883477349</v>
      </c>
      <c r="G519" s="231">
        <v>99.259555089815763</v>
      </c>
      <c r="H519" s="231">
        <v>100.4988283340595</v>
      </c>
      <c r="I519" s="231">
        <v>100.94877809492083</v>
      </c>
      <c r="J519" s="231">
        <v>100.93550626427889</v>
      </c>
      <c r="K519" s="231">
        <v>100.6571330506369</v>
      </c>
      <c r="L519" s="231">
        <v>100.2339482939426</v>
      </c>
      <c r="M519" s="231">
        <v>99.739296220181686</v>
      </c>
      <c r="N519" s="231">
        <v>99.218120897856295</v>
      </c>
      <c r="O519" s="231">
        <v>98.69803328589353</v>
      </c>
      <c r="P519" s="231">
        <v>98.195940750126312</v>
      </c>
      <c r="Q519" s="231">
        <v>97.722055301930908</v>
      </c>
      <c r="R519" s="231">
        <v>97.282346821543172</v>
      </c>
      <c r="S519" s="231">
        <v>96.880065429699485</v>
      </c>
      <c r="T519" s="231">
        <v>96.516700107898458</v>
      </c>
      <c r="U519" s="231">
        <v>96.192591398858042</v>
      </c>
      <c r="V519" s="231">
        <v>95.907328888999672</v>
      </c>
      <c r="W519" s="231">
        <v>95.660012865856146</v>
      </c>
      <c r="X519" s="231">
        <v>95.449429002122585</v>
      </c>
      <c r="Y519" s="231">
        <v>95.274166524230722</v>
      </c>
      <c r="Z519" s="231">
        <v>95.132699109780361</v>
      </c>
      <c r="AA519" s="231">
        <v>95.023440837281839</v>
      </c>
      <c r="AB519" s="231">
        <v>94.944785187217519</v>
      </c>
      <c r="AC519" s="231">
        <v>94.895132357996545</v>
      </c>
      <c r="AD519" s="231">
        <v>94.872908408790806</v>
      </c>
      <c r="AE519" s="231">
        <v>94.876578605773034</v>
      </c>
      <c r="AF519" s="231">
        <v>94.904656603141618</v>
      </c>
      <c r="AG519" s="231">
        <v>94.955710595130512</v>
      </c>
      <c r="AH519" s="231">
        <v>95.028367241956076</v>
      </c>
      <c r="AI519" s="231">
        <v>95.121313945413362</v>
      </c>
      <c r="AJ519" s="231">
        <v>95.233299892868715</v>
      </c>
      <c r="AK519" s="231">
        <v>95.363136178412546</v>
      </c>
      <c r="AL519" s="231">
        <v>95.50969523188401</v>
      </c>
      <c r="AM519" s="231">
        <v>95.671909730232926</v>
      </c>
      <c r="AN519" s="231">
        <v>95.848771124644884</v>
      </c>
      <c r="AO519" s="231">
        <v>96.039327886456618</v>
      </c>
      <c r="AP519" s="231">
        <v>96.242683552066865</v>
      </c>
      <c r="AQ519" s="231">
        <v>96.457994629724922</v>
      </c>
      <c r="AR519" s="231">
        <v>96.684468417712537</v>
      </c>
      <c r="AS519" s="231">
        <v>96.921360773064421</v>
      </c>
    </row>
    <row r="520" spans="1:45">
      <c r="A520" s="231" t="s">
        <v>578</v>
      </c>
      <c r="B520" s="231" t="s">
        <v>532</v>
      </c>
      <c r="C520" s="231">
        <v>347.01162288912934</v>
      </c>
      <c r="D520" s="231">
        <v>443.27229780829617</v>
      </c>
      <c r="E520" s="231">
        <v>433.43470674858679</v>
      </c>
      <c r="F520" s="231">
        <v>483.87792640374869</v>
      </c>
      <c r="G520" s="231">
        <v>543.76978718350097</v>
      </c>
      <c r="H520" s="231">
        <v>602.36772406891896</v>
      </c>
      <c r="I520" s="231">
        <v>661.10603714416925</v>
      </c>
      <c r="J520" s="231">
        <v>719.55300989179409</v>
      </c>
      <c r="K520" s="231">
        <v>777.42113200325116</v>
      </c>
      <c r="L520" s="231">
        <v>834.52862256685114</v>
      </c>
      <c r="M520" s="231">
        <v>890.77158029616976</v>
      </c>
      <c r="N520" s="231">
        <v>946.10385492013734</v>
      </c>
      <c r="O520" s="231">
        <v>1000.522253486211</v>
      </c>
      <c r="P520" s="231">
        <v>1054.0554359146615</v>
      </c>
      <c r="Q520" s="231">
        <v>1106.7554257321599</v>
      </c>
      <c r="R520" s="231">
        <v>1158.691037650367</v>
      </c>
      <c r="S520" s="231">
        <v>1209.9427564008022</v>
      </c>
      <c r="T520" s="231">
        <v>1260.5987433707562</v>
      </c>
      <c r="U520" s="231">
        <v>1310.7517356881099</v>
      </c>
      <c r="V520" s="231">
        <v>1360.4966590779229</v>
      </c>
      <c r="W520" s="231">
        <v>1409.9288142399223</v>
      </c>
      <c r="X520" s="231">
        <v>1459.1425241114846</v>
      </c>
      <c r="Y520" s="231">
        <v>1508.2301503265692</v>
      </c>
      <c r="Z520" s="231">
        <v>1557.281403749568</v>
      </c>
      <c r="AA520" s="231">
        <v>1606.3828874489293</v>
      </c>
      <c r="AB520" s="231">
        <v>1655.6178216337701</v>
      </c>
      <c r="AC520" s="231">
        <v>1705.0659093798561</v>
      </c>
      <c r="AD520" s="231">
        <v>1754.8033097394491</v>
      </c>
      <c r="AE520" s="231">
        <v>1804.9026913055877</v>
      </c>
      <c r="AF520" s="231">
        <v>1855.4333446760472</v>
      </c>
      <c r="AG520" s="231">
        <v>1906.4613367007639</v>
      </c>
      <c r="AH520" s="231">
        <v>1958.0496930413685</v>
      </c>
      <c r="AI520" s="231">
        <v>2010.2585985444343</v>
      </c>
      <c r="AJ520" s="231">
        <v>2063.1456073419545</v>
      </c>
      <c r="AK520" s="231">
        <v>2116.7658565348947</v>
      </c>
      <c r="AL520" s="231">
        <v>2171.1722788706666</v>
      </c>
      <c r="AM520" s="231">
        <v>2226.4158110611324</v>
      </c>
      <c r="AN520" s="231">
        <v>2282.5455953625155</v>
      </c>
      <c r="AO520" s="231">
        <v>2339.6091728017004</v>
      </c>
      <c r="AP520" s="231">
        <v>2397.652667024372</v>
      </c>
      <c r="AQ520" s="231">
        <v>2456.7209581949369</v>
      </c>
      <c r="AR520" s="231">
        <v>2516.8578467208713</v>
      </c>
      <c r="AS520" s="231">
        <v>2578.1062068310985</v>
      </c>
    </row>
    <row r="521" spans="1:45">
      <c r="A521" s="231" t="s">
        <v>578</v>
      </c>
      <c r="B521" s="231" t="s">
        <v>533</v>
      </c>
      <c r="C521" s="231">
        <v>10.281078535104173</v>
      </c>
      <c r="D521" s="231">
        <v>10.294882159270333</v>
      </c>
      <c r="E521" s="231">
        <v>9.8763560237618115</v>
      </c>
      <c r="F521" s="231">
        <v>9.9335789008403719</v>
      </c>
      <c r="G521" s="231">
        <v>10.266588903293057</v>
      </c>
      <c r="H521" s="231">
        <v>10.394769096383667</v>
      </c>
      <c r="I521" s="231">
        <v>10.441308184914925</v>
      </c>
      <c r="J521" s="231">
        <v>10.439935456323994</v>
      </c>
      <c r="K521" s="231">
        <v>10.411142829321337</v>
      </c>
      <c r="L521" s="231">
        <v>10.367372091852394</v>
      </c>
      <c r="M521" s="231">
        <v>10.316209365131833</v>
      </c>
      <c r="N521" s="231">
        <v>10.262303292552577</v>
      </c>
      <c r="O521" s="231">
        <v>10.208509723753226</v>
      </c>
      <c r="P521" s="231">
        <v>10.156577417070311</v>
      </c>
      <c r="Q521" s="231">
        <v>10.107562618651434</v>
      </c>
      <c r="R521" s="231">
        <v>10.062082803621557</v>
      </c>
      <c r="S521" s="231">
        <v>10.020474137637041</v>
      </c>
      <c r="T521" s="231">
        <v>9.9828906286512495</v>
      </c>
      <c r="U521" s="231">
        <v>9.9493674995914407</v>
      </c>
      <c r="V521" s="231">
        <v>9.9198623006653772</v>
      </c>
      <c r="W521" s="231">
        <v>9.8942819730433751</v>
      </c>
      <c r="X521" s="231">
        <v>9.8725009167343529</v>
      </c>
      <c r="Y521" s="231">
        <v>9.8543732129675981</v>
      </c>
      <c r="Z521" s="231">
        <v>9.8397409915551641</v>
      </c>
      <c r="AA521" s="231">
        <v>9.8284402178713499</v>
      </c>
      <c r="AB521" s="231">
        <v>9.8203047268004795</v>
      </c>
      <c r="AC521" s="231">
        <v>9.8151690480737734</v>
      </c>
      <c r="AD521" s="231">
        <v>9.8128703862462388</v>
      </c>
      <c r="AE521" s="231">
        <v>9.8132500011213661</v>
      </c>
      <c r="AF521" s="231">
        <v>9.8161541573605327</v>
      </c>
      <c r="AG521" s="231">
        <v>9.8214347607961194</v>
      </c>
      <c r="AH521" s="231">
        <v>9.8289497644990345</v>
      </c>
      <c r="AI521" s="231">
        <v>9.8385634041476191</v>
      </c>
      <c r="AJ521" s="231">
        <v>9.8501463060096075</v>
      </c>
      <c r="AK521" s="231">
        <v>9.8635754994731784</v>
      </c>
      <c r="AL521" s="231">
        <v>9.8787343579899787</v>
      </c>
      <c r="AM521" s="231">
        <v>9.8955124864753969</v>
      </c>
      <c r="AN521" s="231">
        <v>9.9138055689665254</v>
      </c>
      <c r="AO521" s="231">
        <v>9.9335151871941463</v>
      </c>
      <c r="AP521" s="231">
        <v>9.9545486183644432</v>
      </c>
      <c r="AQ521" s="231">
        <v>9.9768186186544892</v>
      </c>
      <c r="AR521" s="231">
        <v>10.000243197543007</v>
      </c>
      <c r="AS521" s="231">
        <v>10.02474538702522</v>
      </c>
    </row>
    <row r="522" spans="1:45">
      <c r="A522" s="231" t="s">
        <v>578</v>
      </c>
      <c r="B522" s="231" t="s">
        <v>534</v>
      </c>
      <c r="C522" s="231">
        <v>115.72971006278479</v>
      </c>
      <c r="D522" s="231">
        <v>119.0269260800733</v>
      </c>
      <c r="E522" s="231">
        <v>119.21122783441021</v>
      </c>
      <c r="F522" s="231">
        <v>156.52077389544883</v>
      </c>
      <c r="G522" s="231">
        <v>174.27687000492924</v>
      </c>
      <c r="H522" s="231">
        <v>191.548157026985</v>
      </c>
      <c r="I522" s="231">
        <v>208.82198455251148</v>
      </c>
      <c r="J522" s="231">
        <v>225.97676087683692</v>
      </c>
      <c r="K522" s="231">
        <v>242.9330244972119</v>
      </c>
      <c r="L522" s="231">
        <v>259.64189252630496</v>
      </c>
      <c r="M522" s="231">
        <v>276.07683086511872</v>
      </c>
      <c r="N522" s="231">
        <v>292.22776900385429</v>
      </c>
      <c r="O522" s="231">
        <v>308.0968042452663</v>
      </c>
      <c r="P522" s="231">
        <v>323.69499129763165</v>
      </c>
      <c r="Q522" s="231">
        <v>339.03989537337634</v>
      </c>
      <c r="R522" s="231">
        <v>354.15370265644225</v>
      </c>
      <c r="S522" s="231">
        <v>369.06175201174159</v>
      </c>
      <c r="T522" s="231">
        <v>383.79139382669797</v>
      </c>
      <c r="U522" s="231">
        <v>398.37110760101478</v>
      </c>
      <c r="V522" s="231">
        <v>412.82982633130666</v>
      </c>
      <c r="W522" s="231">
        <v>427.19642685076337</v>
      </c>
      <c r="X522" s="231">
        <v>441.49935328285187</v>
      </c>
      <c r="Y522" s="231">
        <v>455.76634685624862</v>
      </c>
      <c r="Z522" s="231">
        <v>470.02426016326211</v>
      </c>
      <c r="AA522" s="231">
        <v>484.29893789220279</v>
      </c>
      <c r="AB522" s="231">
        <v>498.61514933783002</v>
      </c>
      <c r="AC522" s="231">
        <v>512.9965607259719</v>
      </c>
      <c r="AD522" s="231">
        <v>527.46573767031657</v>
      </c>
      <c r="AE522" s="231">
        <v>542.04416997926376</v>
      </c>
      <c r="AF522" s="231">
        <v>556.75231260652276</v>
      </c>
      <c r="AG522" s="231">
        <v>571.6096378372954</v>
      </c>
      <c r="AH522" s="231">
        <v>586.63469486585598</v>
      </c>
      <c r="AI522" s="231">
        <v>601.84517378593603</v>
      </c>
      <c r="AJ522" s="231">
        <v>617.25797171548334</v>
      </c>
      <c r="AK522" s="231">
        <v>632.88925933924816</v>
      </c>
      <c r="AL522" s="231">
        <v>648.75454660110688</v>
      </c>
      <c r="AM522" s="231">
        <v>664.86874663258016</v>
      </c>
      <c r="AN522" s="231">
        <v>681.24623728280267</v>
      </c>
      <c r="AO522" s="231">
        <v>697.90091983182833</v>
      </c>
      <c r="AP522" s="231">
        <v>714.84627463634388</v>
      </c>
      <c r="AQ522" s="231">
        <v>732.0954135839122</v>
      </c>
      <c r="AR522" s="231">
        <v>749.66112932745932</v>
      </c>
      <c r="AS522" s="231">
        <v>767.55594134193939</v>
      </c>
    </row>
    <row r="523" spans="1:45">
      <c r="A523" s="231" t="s">
        <v>578</v>
      </c>
      <c r="B523" s="231" t="s">
        <v>535</v>
      </c>
      <c r="C523" s="231">
        <v>18.353304252204282</v>
      </c>
      <c r="D523" s="231">
        <v>15.682000475434474</v>
      </c>
      <c r="E523" s="231">
        <v>13.308773092787382</v>
      </c>
      <c r="F523" s="231">
        <v>18.620899397995601</v>
      </c>
      <c r="G523" s="231">
        <v>21.894673390416049</v>
      </c>
      <c r="H523" s="231">
        <v>25.158355109027763</v>
      </c>
      <c r="I523" s="231">
        <v>28.453123274640056</v>
      </c>
      <c r="J523" s="231">
        <v>31.751545628119654</v>
      </c>
      <c r="K523" s="231">
        <v>35.034445408741952</v>
      </c>
      <c r="L523" s="231">
        <v>38.288884672616398</v>
      </c>
      <c r="M523" s="231">
        <v>41.506625942585863</v>
      </c>
      <c r="N523" s="231">
        <v>44.682982629779161</v>
      </c>
      <c r="O523" s="231">
        <v>47.815956404788466</v>
      </c>
      <c r="P523" s="231">
        <v>50.905581249516899</v>
      </c>
      <c r="Q523" s="231">
        <v>53.953417537275534</v>
      </c>
      <c r="R523" s="231">
        <v>56.962157431375495</v>
      </c>
      <c r="S523" s="231">
        <v>59.935315010315477</v>
      </c>
      <c r="T523" s="231">
        <v>62.87698236993787</v>
      </c>
      <c r="U523" s="231">
        <v>65.791638004436038</v>
      </c>
      <c r="V523" s="231">
        <v>68.683997089056206</v>
      </c>
      <c r="W523" s="231">
        <v>71.558895554582946</v>
      </c>
      <c r="X523" s="231">
        <v>74.421201466166082</v>
      </c>
      <c r="Y523" s="231">
        <v>77.275748436737928</v>
      </c>
      <c r="Z523" s="231">
        <v>80.127286757073477</v>
      </c>
      <c r="AA523" s="231">
        <v>82.980448691692686</v>
      </c>
      <c r="AB523" s="231">
        <v>85.839725020348993</v>
      </c>
      <c r="AC523" s="231">
        <v>88.709450428879322</v>
      </c>
      <c r="AD523" s="231">
        <v>91.59379579082615</v>
      </c>
      <c r="AE523" s="231">
        <v>94.496765746752828</v>
      </c>
      <c r="AF523" s="231">
        <v>97.422200292984684</v>
      </c>
      <c r="AG523" s="231">
        <v>100.37377934446502</v>
      </c>
      <c r="AH523" s="231">
        <v>103.35502944571836</v>
      </c>
      <c r="AI523" s="231">
        <v>106.36933197583733</v>
      </c>
      <c r="AJ523" s="231">
        <v>109.41993233426149</v>
      </c>
      <c r="AK523" s="231">
        <v>112.50994970848168</v>
      </c>
      <c r="AL523" s="231">
        <v>115.64238711754003</v>
      </c>
      <c r="AM523" s="231">
        <v>118.82014149959316</v>
      </c>
      <c r="AN523" s="231">
        <v>122.04601367143459</v>
      </c>
      <c r="AO523" s="231">
        <v>125.32271803509782</v>
      </c>
      <c r="AP523" s="231">
        <v>128.65289194401282</v>
      </c>
      <c r="AQ523" s="231">
        <v>132.03910467038887</v>
      </c>
      <c r="AR523" s="231">
        <v>135.48386593806381</v>
      </c>
      <c r="AS523" s="231">
        <v>138.98963400251941</v>
      </c>
    </row>
    <row r="524" spans="1:45">
      <c r="A524" s="231" t="s">
        <v>578</v>
      </c>
      <c r="B524" s="231" t="s">
        <v>536</v>
      </c>
      <c r="C524" s="231">
        <v>419.51974853401282</v>
      </c>
      <c r="D524" s="231">
        <v>471.85457122623473</v>
      </c>
      <c r="E524" s="231">
        <v>565.89309048124392</v>
      </c>
      <c r="F524" s="231">
        <v>542.49872480495435</v>
      </c>
      <c r="G524" s="231">
        <v>605.20476640362972</v>
      </c>
      <c r="H524" s="231">
        <v>666.27814516196929</v>
      </c>
      <c r="I524" s="231">
        <v>727.39117435938147</v>
      </c>
      <c r="J524" s="231">
        <v>788.10942648550804</v>
      </c>
      <c r="K524" s="231">
        <v>848.14774648097341</v>
      </c>
      <c r="L524" s="231">
        <v>907.32957041907332</v>
      </c>
      <c r="M524" s="231">
        <v>965.55784067120737</v>
      </c>
      <c r="N524" s="231">
        <v>1022.7941575731385</v>
      </c>
      <c r="O524" s="231">
        <v>1079.0435380597655</v>
      </c>
      <c r="P524" s="231">
        <v>1134.3430138851913</v>
      </c>
      <c r="Q524" s="231">
        <v>1188.7529354556273</v>
      </c>
      <c r="R524" s="231">
        <v>1242.3502525924712</v>
      </c>
      <c r="S524" s="231">
        <v>1295.2232899956382</v>
      </c>
      <c r="T524" s="231">
        <v>1347.4676836539472</v>
      </c>
      <c r="U524" s="231">
        <v>1399.1832356120819</v>
      </c>
      <c r="V524" s="231">
        <v>1450.4715028194298</v>
      </c>
      <c r="W524" s="231">
        <v>1501.4339752529181</v>
      </c>
      <c r="X524" s="231">
        <v>1552.170726902101</v>
      </c>
      <c r="Y524" s="231">
        <v>1602.7794448000714</v>
      </c>
      <c r="Z524" s="231">
        <v>1653.3547584202861</v>
      </c>
      <c r="AA524" s="231">
        <v>1703.9878057410399</v>
      </c>
      <c r="AB524" s="231">
        <v>1754.7659838675615</v>
      </c>
      <c r="AC524" s="231">
        <v>1805.7728417706535</v>
      </c>
      <c r="AD524" s="231">
        <v>1857.0880807752267</v>
      </c>
      <c r="AE524" s="231">
        <v>1908.7876351581915</v>
      </c>
      <c r="AF524" s="231">
        <v>1960.9438107928677</v>
      </c>
      <c r="AG524" s="231">
        <v>2013.6254643767506</v>
      </c>
      <c r="AH524" s="231">
        <v>2066.8982095489737</v>
      </c>
      <c r="AI524" s="231">
        <v>2120.8246392735082</v>
      </c>
      <c r="AJ524" s="231">
        <v>2175.4645563480753</v>
      </c>
      <c r="AK524" s="231">
        <v>2230.8752058949858</v>
      </c>
      <c r="AL524" s="231">
        <v>2287.111505282212</v>
      </c>
      <c r="AM524" s="231">
        <v>2344.2262681859033</v>
      </c>
      <c r="AN524" s="231">
        <v>2402.2704204969928</v>
      </c>
      <c r="AO524" s="231">
        <v>2461.2932065476689</v>
      </c>
      <c r="AP524" s="231">
        <v>2521.3423847300955</v>
      </c>
      <c r="AQ524" s="231">
        <v>2582.4644120345333</v>
      </c>
      <c r="AR524" s="231">
        <v>2644.7046173762396</v>
      </c>
      <c r="AS524" s="231">
        <v>2708.1073638329995</v>
      </c>
    </row>
    <row r="525" spans="1:45">
      <c r="A525" s="231" t="s">
        <v>578</v>
      </c>
      <c r="B525" s="231" t="s">
        <v>537</v>
      </c>
      <c r="C525" s="231">
        <v>35.403263267288025</v>
      </c>
      <c r="D525" s="231">
        <v>41.55234436933641</v>
      </c>
      <c r="E525" s="231">
        <v>37.242065299429242</v>
      </c>
      <c r="F525" s="231">
        <v>45.246733647516969</v>
      </c>
      <c r="G525" s="231">
        <v>52.20942411524657</v>
      </c>
      <c r="H525" s="231">
        <v>59.106937839324296</v>
      </c>
      <c r="I525" s="231">
        <v>66.053687722783678</v>
      </c>
      <c r="J525" s="231">
        <v>72.99409456983912</v>
      </c>
      <c r="K525" s="231">
        <v>79.889868164002266</v>
      </c>
      <c r="L525" s="231">
        <v>86.715655803026493</v>
      </c>
      <c r="M525" s="231">
        <v>93.45578208762754</v>
      </c>
      <c r="N525" s="231">
        <v>100.10183954334124</v>
      </c>
      <c r="O525" s="231">
        <v>106.65089289183136</v>
      </c>
      <c r="P525" s="231">
        <v>113.10411927271971</v>
      </c>
      <c r="Q525" s="231">
        <v>119.46576244364978</v>
      </c>
      <c r="R525" s="231">
        <v>125.74231901798072</v>
      </c>
      <c r="S525" s="231">
        <v>131.94190100764553</v>
      </c>
      <c r="T525" s="231">
        <v>138.07373556507497</v>
      </c>
      <c r="U525" s="231">
        <v>144.14777339168242</v>
      </c>
      <c r="V525" s="231">
        <v>150.17438418275083</v>
      </c>
      <c r="W525" s="231">
        <v>156.16412218030419</v>
      </c>
      <c r="X525" s="231">
        <v>162.12754827476681</v>
      </c>
      <c r="Y525" s="231">
        <v>168.07509763353411</v>
      </c>
      <c r="Z525" s="231">
        <v>174.016983825664</v>
      </c>
      <c r="AA525" s="231">
        <v>179.96313202182989</v>
      </c>
      <c r="AB525" s="231">
        <v>185.92313517485653</v>
      </c>
      <c r="AC525" s="231">
        <v>191.90622818950888</v>
      </c>
      <c r="AD525" s="231">
        <v>197.92127601156517</v>
      </c>
      <c r="AE525" s="231">
        <v>203.97677233532443</v>
      </c>
      <c r="AF525" s="231">
        <v>210.0808462689167</v>
      </c>
      <c r="AG525" s="231">
        <v>216.24127482749878</v>
      </c>
      <c r="AH525" s="231">
        <v>222.46549956207485</v>
      </c>
      <c r="AI525" s="231">
        <v>228.76064599078674</v>
      </c>
      <c r="AJ525" s="231">
        <v>235.13354479237404</v>
      </c>
      <c r="AK525" s="231">
        <v>241.59075395898083</v>
      </c>
      <c r="AL525" s="231">
        <v>248.13858129703743</v>
      </c>
      <c r="AM525" s="231">
        <v>254.78310681834341</v>
      </c>
      <c r="AN525" s="231">
        <v>261.53020468555343</v>
      </c>
      <c r="AO525" s="231">
        <v>268.38556447296543</v>
      </c>
      <c r="AP525" s="231">
        <v>275.35471157909916</v>
      </c>
      <c r="AQ525" s="231">
        <v>282.44302668660191</v>
      </c>
      <c r="AR525" s="231">
        <v>289.65576421028408</v>
      </c>
      <c r="AS525" s="231">
        <v>296.99806970872299</v>
      </c>
    </row>
    <row r="526" spans="1:45">
      <c r="A526" s="231" t="s">
        <v>578</v>
      </c>
      <c r="B526" s="231" t="s">
        <v>538</v>
      </c>
      <c r="C526" s="231">
        <v>23.158623098414367</v>
      </c>
      <c r="D526" s="231">
        <v>26.332813860591454</v>
      </c>
      <c r="E526" s="231">
        <v>32.091177656082628</v>
      </c>
      <c r="F526" s="231">
        <v>31.467788545318651</v>
      </c>
      <c r="G526" s="231">
        <v>35.512906281366391</v>
      </c>
      <c r="H526" s="231">
        <v>39.480031001366989</v>
      </c>
      <c r="I526" s="231">
        <v>43.460266060484471</v>
      </c>
      <c r="J526" s="231">
        <v>47.423858860666421</v>
      </c>
      <c r="K526" s="231">
        <v>51.350854358718536</v>
      </c>
      <c r="L526" s="231">
        <v>55.228509739362259</v>
      </c>
      <c r="M526" s="231">
        <v>59.049410944994285</v>
      </c>
      <c r="N526" s="231">
        <v>62.810105537084553</v>
      </c>
      <c r="O526" s="231">
        <v>66.510095156501094</v>
      </c>
      <c r="P526" s="231">
        <v>70.151077935470241</v>
      </c>
      <c r="Q526" s="231">
        <v>73.736368636981297</v>
      </c>
      <c r="R526" s="231">
        <v>77.270449272506681</v>
      </c>
      <c r="S526" s="231">
        <v>80.758618574961616</v>
      </c>
      <c r="T526" s="231">
        <v>84.206718314914582</v>
      </c>
      <c r="U526" s="231">
        <v>87.620920435075931</v>
      </c>
      <c r="V526" s="231">
        <v>91.007562840536181</v>
      </c>
      <c r="W526" s="231">
        <v>94.37302430337985</v>
      </c>
      <c r="X526" s="231">
        <v>97.723630823025047</v>
      </c>
      <c r="Y526" s="231">
        <v>101.06558720953015</v>
      </c>
      <c r="Z526" s="231">
        <v>104.40492878337382</v>
      </c>
      <c r="AA526" s="231">
        <v>107.74748900066326</v>
      </c>
      <c r="AB526" s="231">
        <v>111.09887956959388</v>
      </c>
      <c r="AC526" s="231">
        <v>114.46448025467764</v>
      </c>
      <c r="AD526" s="231">
        <v>117.84943609199678</v>
      </c>
      <c r="AE526" s="231">
        <v>121.25866017787496</v>
      </c>
      <c r="AF526" s="231">
        <v>124.69684055808578</v>
      </c>
      <c r="AG526" s="231">
        <v>128.16845004612284</v>
      </c>
      <c r="AH526" s="231">
        <v>131.6777580467714</v>
      </c>
      <c r="AI526" s="231">
        <v>135.22884366346167</v>
      </c>
      <c r="AJ526" s="231">
        <v>138.82560953222986</v>
      </c>
      <c r="AK526" s="231">
        <v>142.47179595751635</v>
      </c>
      <c r="AL526" s="231">
        <v>146.17099503129054</v>
      </c>
      <c r="AM526" s="231">
        <v>149.92666450151273</v>
      </c>
      <c r="AN526" s="231">
        <v>153.74214122272943</v>
      </c>
      <c r="AO526" s="231">
        <v>157.62065407405527</v>
      </c>
      <c r="AP526" s="231">
        <v>161.56533627043319</v>
      </c>
      <c r="AQ526" s="231">
        <v>165.5792370244624</v>
      </c>
      <c r="AR526" s="231">
        <v>169.66533253983295</v>
      </c>
      <c r="AS526" s="231">
        <v>173.82653633526542</v>
      </c>
    </row>
    <row r="527" spans="1:45">
      <c r="A527" s="231" t="s">
        <v>580</v>
      </c>
      <c r="B527" s="231" t="s">
        <v>514</v>
      </c>
      <c r="C527" s="231">
        <v>0</v>
      </c>
      <c r="D527" s="231">
        <v>0</v>
      </c>
      <c r="E527" s="231">
        <v>0</v>
      </c>
      <c r="F527" s="231">
        <v>0</v>
      </c>
      <c r="G527" s="231">
        <v>0</v>
      </c>
      <c r="H527" s="231">
        <v>0</v>
      </c>
      <c r="I527" s="231">
        <v>0</v>
      </c>
      <c r="J527" s="231">
        <v>0</v>
      </c>
      <c r="K527" s="231">
        <v>0</v>
      </c>
      <c r="L527" s="231">
        <v>0</v>
      </c>
      <c r="M527" s="231">
        <v>0</v>
      </c>
      <c r="N527" s="231">
        <v>0</v>
      </c>
      <c r="O527" s="231">
        <v>0</v>
      </c>
      <c r="P527" s="231">
        <v>0</v>
      </c>
      <c r="Q527" s="231">
        <v>0</v>
      </c>
      <c r="R527" s="231">
        <v>0</v>
      </c>
      <c r="S527" s="231">
        <v>0</v>
      </c>
      <c r="T527" s="231">
        <v>0</v>
      </c>
      <c r="U527" s="231">
        <v>0</v>
      </c>
      <c r="V527" s="231">
        <v>0</v>
      </c>
      <c r="W527" s="231">
        <v>0</v>
      </c>
      <c r="X527" s="231">
        <v>0</v>
      </c>
      <c r="Y527" s="231">
        <v>0</v>
      </c>
      <c r="Z527" s="231">
        <v>0</v>
      </c>
      <c r="AA527" s="231">
        <v>0</v>
      </c>
      <c r="AB527" s="231">
        <v>0</v>
      </c>
      <c r="AC527" s="231">
        <v>0</v>
      </c>
      <c r="AD527" s="231">
        <v>0</v>
      </c>
      <c r="AE527" s="231">
        <v>0</v>
      </c>
      <c r="AF527" s="231">
        <v>0</v>
      </c>
      <c r="AG527" s="231">
        <v>0</v>
      </c>
      <c r="AH527" s="231">
        <v>0</v>
      </c>
      <c r="AI527" s="231">
        <v>0</v>
      </c>
      <c r="AJ527" s="231">
        <v>0</v>
      </c>
      <c r="AK527" s="231">
        <v>0</v>
      </c>
      <c r="AL527" s="231">
        <v>0</v>
      </c>
      <c r="AM527" s="231">
        <v>0</v>
      </c>
      <c r="AN527" s="231">
        <v>0</v>
      </c>
      <c r="AO527" s="231">
        <v>0</v>
      </c>
      <c r="AP527" s="231">
        <v>0</v>
      </c>
      <c r="AQ527" s="231">
        <v>0</v>
      </c>
      <c r="AR527" s="231">
        <v>0</v>
      </c>
      <c r="AS527" s="231">
        <v>0</v>
      </c>
    </row>
    <row r="528" spans="1:45">
      <c r="A528" s="231" t="s">
        <v>580</v>
      </c>
      <c r="B528" s="231" t="s">
        <v>515</v>
      </c>
      <c r="C528" s="231">
        <v>4.7831249030070975</v>
      </c>
      <c r="D528" s="231">
        <v>3.9097729654219662</v>
      </c>
      <c r="E528" s="231">
        <v>3.9830030200968869</v>
      </c>
      <c r="F528" s="231">
        <v>3.8620569555850421</v>
      </c>
      <c r="G528" s="231">
        <v>3.9701316680252203</v>
      </c>
      <c r="H528" s="231">
        <v>4.0211247590002133</v>
      </c>
      <c r="I528" s="231">
        <v>4.0469114878846524</v>
      </c>
      <c r="J528" s="231">
        <v>4.0575001745635397</v>
      </c>
      <c r="K528" s="231">
        <v>4.0589947827670345</v>
      </c>
      <c r="L528" s="231">
        <v>4.0551640615438531</v>
      </c>
      <c r="M528" s="231">
        <v>4.0483657934152451</v>
      </c>
      <c r="N528" s="231">
        <v>4.0412231769441203</v>
      </c>
      <c r="O528" s="231">
        <v>4.0319370532178045</v>
      </c>
      <c r="P528" s="231">
        <v>4.0228818589737978</v>
      </c>
      <c r="Q528" s="231">
        <v>4.0144082417390283</v>
      </c>
      <c r="R528" s="231">
        <v>4.0067324907833122</v>
      </c>
      <c r="S528" s="231">
        <v>3.999982579552039</v>
      </c>
      <c r="T528" s="231">
        <v>3.9942277814426048</v>
      </c>
      <c r="U528" s="231">
        <v>3.9894980455617288</v>
      </c>
      <c r="V528" s="231">
        <v>3.9857968763289788</v>
      </c>
      <c r="W528" s="231">
        <v>3.9831100218740754</v>
      </c>
      <c r="X528" s="231">
        <v>3.9814114141320465</v>
      </c>
      <c r="Y528" s="231">
        <v>3.9806672785216821</v>
      </c>
      <c r="Z528" s="231">
        <v>3.9808390062161192</v>
      </c>
      <c r="AA528" s="231">
        <v>3.9818851778885924</v>
      </c>
      <c r="AB528" s="231">
        <v>3.9837629976660383</v>
      </c>
      <c r="AC528" s="231">
        <v>3.9864293118598808</v>
      </c>
      <c r="AD528" s="231">
        <v>3.9898413318714305</v>
      </c>
      <c r="AE528" s="231">
        <v>3.9939571440229686</v>
      </c>
      <c r="AF528" s="231">
        <v>3.9987360644086158</v>
      </c>
      <c r="AG528" s="231">
        <v>4.0041388800617455</v>
      </c>
      <c r="AH528" s="231">
        <v>4.0101280061491673</v>
      </c>
      <c r="AI528" s="231">
        <v>4.0166675808152723</v>
      </c>
      <c r="AJ528" s="231">
        <v>4.0237235135859315</v>
      </c>
      <c r="AK528" s="231">
        <v>4.0312634991587082</v>
      </c>
      <c r="AL528" s="231">
        <v>4.0392570054545311</v>
      </c>
      <c r="AM528" s="231">
        <v>4.0476752426474558</v>
      </c>
      <c r="AN528" s="231">
        <v>4.0564911182949057</v>
      </c>
      <c r="AO528" s="231">
        <v>4.0656791824984682</v>
      </c>
      <c r="AP528" s="231">
        <v>4.0752155661272838</v>
      </c>
      <c r="AQ528" s="231">
        <v>4.0850779144505927</v>
      </c>
      <c r="AR528" s="231">
        <v>4.0952453179997335</v>
      </c>
      <c r="AS528" s="231">
        <v>4.1056982420717771</v>
      </c>
    </row>
    <row r="529" spans="1:45">
      <c r="A529" s="231" t="s">
        <v>580</v>
      </c>
      <c r="B529" s="231" t="s">
        <v>516</v>
      </c>
      <c r="C529" s="231">
        <v>9.6448427769588871</v>
      </c>
      <c r="D529" s="231">
        <v>11.421538522648214</v>
      </c>
      <c r="E529" s="231">
        <v>11.960260312028621</v>
      </c>
      <c r="F529" s="231">
        <v>11.597080468082162</v>
      </c>
      <c r="G529" s="231">
        <v>11.921609896608862</v>
      </c>
      <c r="H529" s="231">
        <v>12.074733215646928</v>
      </c>
      <c r="I529" s="231">
        <v>12.15216624507157</v>
      </c>
      <c r="J529" s="231">
        <v>12.183962216202648</v>
      </c>
      <c r="K529" s="231">
        <v>12.188450262806704</v>
      </c>
      <c r="L529" s="231">
        <v>12.17694727805352</v>
      </c>
      <c r="M529" s="231">
        <v>12.156533269809271</v>
      </c>
      <c r="N529" s="231">
        <v>11.883550165652659</v>
      </c>
      <c r="O529" s="231">
        <v>11.901378119493057</v>
      </c>
      <c r="P529" s="231">
        <v>11.914806629161314</v>
      </c>
      <c r="Q529" s="231">
        <v>11.925046964014827</v>
      </c>
      <c r="R529" s="231">
        <v>11.933146949325895</v>
      </c>
      <c r="S529" s="231">
        <v>11.940012610607896</v>
      </c>
      <c r="T529" s="231">
        <v>11.946426662690937</v>
      </c>
      <c r="U529" s="231">
        <v>11.953064499227141</v>
      </c>
      <c r="V529" s="231">
        <v>11.960508136810498</v>
      </c>
      <c r="W529" s="231">
        <v>11.969258437817684</v>
      </c>
      <c r="X529" s="231">
        <v>11.979745853056874</v>
      </c>
      <c r="Y529" s="231">
        <v>11.992339872173666</v>
      </c>
      <c r="Z529" s="231">
        <v>12.007357335109214</v>
      </c>
      <c r="AA529" s="231">
        <v>12.025069734442269</v>
      </c>
      <c r="AB529" s="231">
        <v>12.045709621666115</v>
      </c>
      <c r="AC529" s="231">
        <v>12.069476217632095</v>
      </c>
      <c r="AD529" s="231">
        <v>12.096540316940571</v>
      </c>
      <c r="AE529" s="231">
        <v>12.127048567076532</v>
      </c>
      <c r="AF529" s="231">
        <v>12.161127195070613</v>
      </c>
      <c r="AG529" s="231">
        <v>12.19888524716689</v>
      </c>
      <c r="AH529" s="231">
        <v>12.240417400257629</v>
      </c>
      <c r="AI529" s="231">
        <v>12.285806397651848</v>
      </c>
      <c r="AJ529" s="231">
        <v>12.33512515604164</v>
      </c>
      <c r="AK529" s="231">
        <v>12.388438585305529</v>
      </c>
      <c r="AL529" s="231">
        <v>12.445805158026305</v>
      </c>
      <c r="AM529" s="231">
        <v>12.507278261282575</v>
      </c>
      <c r="AN529" s="231">
        <v>12.572907359382864</v>
      </c>
      <c r="AO529" s="231">
        <v>12.642738992717213</v>
      </c>
      <c r="AP529" s="231">
        <v>12.716817634786032</v>
      </c>
      <c r="AQ529" s="231">
        <v>12.795186426692691</v>
      </c>
      <c r="AR529" s="231">
        <v>12.87788780593081</v>
      </c>
      <c r="AS529" s="231">
        <v>12.96496404413001</v>
      </c>
    </row>
    <row r="530" spans="1:45">
      <c r="A530" s="231" t="s">
        <v>580</v>
      </c>
      <c r="B530" s="231" t="s">
        <v>517</v>
      </c>
      <c r="C530" s="231">
        <v>0.55873561053041998</v>
      </c>
      <c r="D530" s="231">
        <v>1.0374087926902715</v>
      </c>
      <c r="E530" s="231">
        <v>4.5433122465934712</v>
      </c>
      <c r="F530" s="231">
        <v>4.4053520860559621</v>
      </c>
      <c r="G530" s="231">
        <v>3.0136257001238818</v>
      </c>
      <c r="H530" s="231">
        <v>3.2058885259116474</v>
      </c>
      <c r="I530" s="231">
        <v>3.3956459766562275</v>
      </c>
      <c r="J530" s="231">
        <v>3.5825295505572048</v>
      </c>
      <c r="K530" s="231">
        <v>3.7664249422337024</v>
      </c>
      <c r="L530" s="231">
        <v>3.9473878672660052</v>
      </c>
      <c r="M530" s="231">
        <v>4.1255875708248686</v>
      </c>
      <c r="N530" s="231">
        <v>4.3024721555578029</v>
      </c>
      <c r="O530" s="231">
        <v>4.4757200084741671</v>
      </c>
      <c r="P530" s="231">
        <v>4.6470801889834439</v>
      </c>
      <c r="Q530" s="231">
        <v>4.8168906018167714</v>
      </c>
      <c r="R530" s="231">
        <v>4.9854931109364005</v>
      </c>
      <c r="S530" s="231">
        <v>5.1532272934292624</v>
      </c>
      <c r="T530" s="231">
        <v>5.3204260157311962</v>
      </c>
      <c r="U530" s="231">
        <v>5.4874123981093241</v>
      </c>
      <c r="V530" s="231">
        <v>5.6544978378372317</v>
      </c>
      <c r="W530" s="231">
        <v>5.8219808369985016</v>
      </c>
      <c r="X530" s="231">
        <v>5.9901464372725055</v>
      </c>
      <c r="Y530" s="231">
        <v>6.159266107299767</v>
      </c>
      <c r="Z530" s="231">
        <v>6.3295979619349767</v>
      </c>
      <c r="AA530" s="231">
        <v>6.5013872192575182</v>
      </c>
      <c r="AB530" s="231">
        <v>6.6748668222603769</v>
      </c>
      <c r="AC530" s="231">
        <v>6.8502581688510382</v>
      </c>
      <c r="AD530" s="231">
        <v>7.0277719070673426</v>
      </c>
      <c r="AE530" s="231">
        <v>7.2076087629231109</v>
      </c>
      <c r="AF530" s="231">
        <v>7.3899603765926125</v>
      </c>
      <c r="AG530" s="231">
        <v>7.5750101291617211</v>
      </c>
      <c r="AH530" s="231">
        <v>7.7629339472654584</v>
      </c>
      <c r="AI530" s="231">
        <v>7.9539010768805731</v>
      </c>
      <c r="AJ530" s="231">
        <v>8.1480748205860163</v>
      </c>
      <c r="AK530" s="231">
        <v>8.3456132349191279</v>
      </c>
      <c r="AL530" s="231">
        <v>8.5466697862054648</v>
      </c>
      <c r="AM530" s="231">
        <v>8.7513939645343424</v>
      </c>
      <c r="AN530" s="231">
        <v>8.9599318565009067</v>
      </c>
      <c r="AO530" s="231">
        <v>9.1724266780019921</v>
      </c>
      <c r="AP530" s="231">
        <v>9.3890192688387195</v>
      </c>
      <c r="AQ530" s="231">
        <v>9.6098485511685627</v>
      </c>
      <c r="AR530" s="231">
        <v>9.8350519540305985</v>
      </c>
      <c r="AS530" s="231">
        <v>10.06476580624626</v>
      </c>
    </row>
    <row r="531" spans="1:45">
      <c r="A531" s="231" t="s">
        <v>580</v>
      </c>
      <c r="B531" s="231" t="s">
        <v>518</v>
      </c>
      <c r="C531" s="231">
        <v>54.596078383389539</v>
      </c>
      <c r="D531" s="231">
        <v>60.310883010807302</v>
      </c>
      <c r="E531" s="231">
        <v>68.071227604072817</v>
      </c>
      <c r="F531" s="231">
        <v>63.300361714969355</v>
      </c>
      <c r="G531" s="231">
        <v>67.376129648338065</v>
      </c>
      <c r="H531" s="231">
        <v>71.24335001724144</v>
      </c>
      <c r="I531" s="231">
        <v>75.047516001264668</v>
      </c>
      <c r="J531" s="231">
        <v>78.783443585340862</v>
      </c>
      <c r="K531" s="231">
        <v>82.450767847255506</v>
      </c>
      <c r="L531" s="231">
        <v>86.052263650984969</v>
      </c>
      <c r="M531" s="231">
        <v>89.592740561779138</v>
      </c>
      <c r="N531" s="231">
        <v>93.104353055676143</v>
      </c>
      <c r="O531" s="231">
        <v>96.537372809632544</v>
      </c>
      <c r="P531" s="231">
        <v>99.930102461493746</v>
      </c>
      <c r="Q531" s="231">
        <v>103.29004485664794</v>
      </c>
      <c r="R531" s="231">
        <v>106.6246688980662</v>
      </c>
      <c r="S531" s="231">
        <v>109.94130106386905</v>
      </c>
      <c r="T531" s="231">
        <v>113.24705074253924</v>
      </c>
      <c r="U531" s="231">
        <v>116.54876126472728</v>
      </c>
      <c r="V531" s="231">
        <v>119.85298043596838</v>
      </c>
      <c r="W531" s="231">
        <v>123.16594577607771</v>
      </c>
      <c r="X531" s="231">
        <v>126.49358072809858</v>
      </c>
      <c r="Y531" s="231">
        <v>129.84149891701176</v>
      </c>
      <c r="Z531" s="231">
        <v>133.2150141803053</v>
      </c>
      <c r="AA531" s="231">
        <v>136.61915460087135</v>
      </c>
      <c r="AB531" s="231">
        <v>140.05867917680288</v>
      </c>
      <c r="AC531" s="231">
        <v>143.53809608390463</v>
      </c>
      <c r="AD531" s="231">
        <v>147.06168174154365</v>
      </c>
      <c r="AE531" s="231">
        <v>150.63350009387941</v>
      </c>
      <c r="AF531" s="231">
        <v>154.25742167675119</v>
      </c>
      <c r="AG531" s="231">
        <v>157.93714216425803</v>
      </c>
      <c r="AH531" s="231">
        <v>161.67620018492445</v>
      </c>
      <c r="AI531" s="231">
        <v>165.47799427116703</v>
      </c>
      <c r="AJ531" s="231">
        <v>169.34579886185313</v>
      </c>
      <c r="AK531" s="231">
        <v>173.28277931998142</v>
      </c>
      <c r="AL531" s="231">
        <v>177.29200595872257</v>
      </c>
      <c r="AM531" s="231">
        <v>181.3764670917038</v>
      </c>
      <c r="AN531" s="231">
        <v>185.53908113942285</v>
      </c>
      <c r="AO531" s="231">
        <v>189.78270783454462</v>
      </c>
      <c r="AP531" s="231">
        <v>194.11015857572752</v>
      </c>
      <c r="AQ531" s="231">
        <v>198.52420598365435</v>
      </c>
      <c r="AR531" s="231">
        <v>203.02759271463236</v>
      </c>
      <c r="AS531" s="231">
        <v>207.62303958731599</v>
      </c>
    </row>
    <row r="532" spans="1:45">
      <c r="A532" s="231" t="s">
        <v>580</v>
      </c>
      <c r="B532" s="231" t="s">
        <v>519</v>
      </c>
      <c r="C532" s="231">
        <v>3.0007662999483706</v>
      </c>
      <c r="D532" s="231">
        <v>3.194043955636098</v>
      </c>
      <c r="E532" s="231">
        <v>3.4811629281382448</v>
      </c>
      <c r="F532" s="231">
        <v>3.4958355911823245</v>
      </c>
      <c r="G532" s="231">
        <v>3.9037537205133783</v>
      </c>
      <c r="H532" s="231">
        <v>4.3046117853843162</v>
      </c>
      <c r="I532" s="231">
        <v>4.7047032258426649</v>
      </c>
      <c r="J532" s="231">
        <v>5.1024753673610599</v>
      </c>
      <c r="K532" s="231">
        <v>5.4970089748781055</v>
      </c>
      <c r="L532" s="231">
        <v>5.8878378867381027</v>
      </c>
      <c r="M532" s="231">
        <v>6.2748202511271236</v>
      </c>
      <c r="N532" s="231">
        <v>6.6599096907735529</v>
      </c>
      <c r="O532" s="231">
        <v>7.0393327148217688</v>
      </c>
      <c r="P532" s="231">
        <v>7.4156371070734695</v>
      </c>
      <c r="Q532" s="231">
        <v>7.789278794910607</v>
      </c>
      <c r="R532" s="231">
        <v>8.1607619439875663</v>
      </c>
      <c r="S532" s="231">
        <v>8.5306198969432607</v>
      </c>
      <c r="T532" s="231">
        <v>8.8994009103485396</v>
      </c>
      <c r="U532" s="231">
        <v>9.2676575701202157</v>
      </c>
      <c r="V532" s="231">
        <v>9.6359390457698915</v>
      </c>
      <c r="W532" s="231">
        <v>10.004785542490138</v>
      </c>
      <c r="X532" s="231">
        <v>10.374724455091078</v>
      </c>
      <c r="Y532" s="231">
        <v>10.746267836415306</v>
      </c>
      <c r="Z532" s="231">
        <v>11.119910875887079</v>
      </c>
      <c r="AA532" s="231">
        <v>11.496131148361137</v>
      </c>
      <c r="AB532" s="231">
        <v>11.875388444099755</v>
      </c>
      <c r="AC532" s="231">
        <v>12.25812503083228</v>
      </c>
      <c r="AD532" s="231">
        <v>12.644766230759885</v>
      </c>
      <c r="AE532" s="231">
        <v>13.035721220820472</v>
      </c>
      <c r="AF532" s="231">
        <v>13.43138398483576</v>
      </c>
      <c r="AG532" s="231">
        <v>13.832134362366</v>
      </c>
      <c r="AH532" s="231">
        <v>14.238339151994941</v>
      </c>
      <c r="AI532" s="231">
        <v>14.650353237014224</v>
      </c>
      <c r="AJ532" s="231">
        <v>15.068520709590839</v>
      </c>
      <c r="AK532" s="231">
        <v>15.493175975897179</v>
      </c>
      <c r="AL532" s="231">
        <v>15.924644829701613</v>
      </c>
      <c r="AM532" s="231">
        <v>16.363245485834891</v>
      </c>
      <c r="AN532" s="231">
        <v>16.809289567979686</v>
      </c>
      <c r="AO532" s="231">
        <v>17.263083047561768</v>
      </c>
      <c r="AP532" s="231">
        <v>17.724927132288585</v>
      </c>
      <c r="AQ532" s="231">
        <v>18.195119104213759</v>
      </c>
      <c r="AR532" s="231">
        <v>18.673953108180431</v>
      </c>
      <c r="AS532" s="231">
        <v>19.161720892202396</v>
      </c>
    </row>
    <row r="533" spans="1:45">
      <c r="A533" s="231" t="s">
        <v>580</v>
      </c>
      <c r="B533" s="231" t="s">
        <v>520</v>
      </c>
      <c r="C533" s="231">
        <v>0.54663596568944206</v>
      </c>
      <c r="D533" s="231">
        <v>0.51727401522379812</v>
      </c>
      <c r="E533" s="231">
        <v>0.569282093189314</v>
      </c>
      <c r="F533" s="231">
        <v>0.53187362153891105</v>
      </c>
      <c r="G533" s="231">
        <v>0.54321149579881156</v>
      </c>
      <c r="H533" s="231">
        <v>0.55223859062168679</v>
      </c>
      <c r="I533" s="231">
        <v>0.56039561382297742</v>
      </c>
      <c r="J533" s="231">
        <v>0.56779768340615488</v>
      </c>
      <c r="K533" s="231">
        <v>0.57455438703116846</v>
      </c>
      <c r="L533" s="231">
        <v>0.58076665107757874</v>
      </c>
      <c r="M533" s="231">
        <v>0.58652594228805788</v>
      </c>
      <c r="N533" s="231">
        <v>0.59208014977791024</v>
      </c>
      <c r="O533" s="231">
        <v>0.59714014261012294</v>
      </c>
      <c r="P533" s="231">
        <v>0.60197356528610502</v>
      </c>
      <c r="Q533" s="231">
        <v>0.60663825037300467</v>
      </c>
      <c r="R533" s="231">
        <v>0.61118546616938385</v>
      </c>
      <c r="S533" s="231">
        <v>0.61566064287767652</v>
      </c>
      <c r="T533" s="231">
        <v>0.62010401572246021</v>
      </c>
      <c r="U533" s="231">
        <v>0.62455120088845484</v>
      </c>
      <c r="V533" s="231">
        <v>0.62903371455168566</v>
      </c>
      <c r="W533" s="231">
        <v>0.6335794418623597</v>
      </c>
      <c r="X533" s="231">
        <v>0.6382130607647678</v>
      </c>
      <c r="Y533" s="231">
        <v>0.64295642445463108</v>
      </c>
      <c r="Z533" s="231">
        <v>0.64782890570478457</v>
      </c>
      <c r="AA533" s="231">
        <v>0.65284770599783493</v>
      </c>
      <c r="AB533" s="231">
        <v>0.65802813224687795</v>
      </c>
      <c r="AC533" s="231">
        <v>0.6633838437806262</v>
      </c>
      <c r="AD533" s="231">
        <v>0.66892707217535297</v>
      </c>
      <c r="AE533" s="231">
        <v>0.67466881641247634</v>
      </c>
      <c r="AF533" s="231">
        <v>0.68061901572140393</v>
      </c>
      <c r="AG533" s="231">
        <v>0.68678670233270933</v>
      </c>
      <c r="AH533" s="231">
        <v>0.69318013621995633</v>
      </c>
      <c r="AI533" s="231">
        <v>0.69980692375489872</v>
      </c>
      <c r="AJ533" s="231">
        <v>0.70667412204432423</v>
      </c>
      <c r="AK533" s="231">
        <v>0.71378833056176805</v>
      </c>
      <c r="AL533" s="231">
        <v>0.72115577153693211</v>
      </c>
      <c r="AM533" s="231">
        <v>0.72878236042200717</v>
      </c>
      <c r="AN533" s="231">
        <v>0.73667376761917724</v>
      </c>
      <c r="AO533" s="231">
        <v>0.74483547252785154</v>
      </c>
      <c r="AP533" s="231">
        <v>0.75327281085475495</v>
      </c>
      <c r="AQ533" s="231">
        <v>0.76199101602434449</v>
      </c>
      <c r="AR533" s="231">
        <v>0.7709952554312085</v>
      </c>
      <c r="AS533" s="231">
        <v>0.78029066218993381</v>
      </c>
    </row>
    <row r="534" spans="1:45">
      <c r="A534" s="231" t="s">
        <v>580</v>
      </c>
      <c r="B534" s="231" t="s">
        <v>521</v>
      </c>
      <c r="C534" s="231">
        <v>3.9120768416849794</v>
      </c>
      <c r="D534" s="231">
        <v>5.2685592773333356</v>
      </c>
      <c r="E534" s="231">
        <v>6.7622002100945364</v>
      </c>
      <c r="F534" s="231">
        <v>6.2626009139471073</v>
      </c>
      <c r="G534" s="231">
        <v>6.8062700167081491</v>
      </c>
      <c r="H534" s="231">
        <v>7.3327301999721177</v>
      </c>
      <c r="I534" s="231">
        <v>7.8550380392501999</v>
      </c>
      <c r="J534" s="231">
        <v>8.3717079256617613</v>
      </c>
      <c r="K534" s="231">
        <v>8.8820131550071331</v>
      </c>
      <c r="L534" s="231">
        <v>9.3857524802333252</v>
      </c>
      <c r="M534" s="231">
        <v>9.883088752544479</v>
      </c>
      <c r="N534" s="231">
        <v>10.377339777999628</v>
      </c>
      <c r="O534" s="231">
        <v>10.862796700520709</v>
      </c>
      <c r="P534" s="231">
        <v>11.343581172063221</v>
      </c>
      <c r="Q534" s="231">
        <v>11.82046741801083</v>
      </c>
      <c r="R534" s="231">
        <v>12.29426479818488</v>
      </c>
      <c r="S534" s="231">
        <v>12.765797034699968</v>
      </c>
      <c r="T534" s="231">
        <v>13.235887036618477</v>
      </c>
      <c r="U534" s="231">
        <v>13.705346002328708</v>
      </c>
      <c r="V534" s="231">
        <v>14.174965804567575</v>
      </c>
      <c r="W534" s="231">
        <v>14.645513894780656</v>
      </c>
      <c r="X534" s="231">
        <v>15.117730134644432</v>
      </c>
      <c r="Y534" s="231">
        <v>15.592325092187627</v>
      </c>
      <c r="Z534" s="231">
        <v>16.069979440012407</v>
      </c>
      <c r="AA534" s="231">
        <v>16.551344171381313</v>
      </c>
      <c r="AB534" s="231">
        <v>17.037041411706998</v>
      </c>
      <c r="AC534" s="231">
        <v>17.527665651939763</v>
      </c>
      <c r="AD534" s="231">
        <v>18.023785269272089</v>
      </c>
      <c r="AE534" s="231">
        <v>18.525944231505658</v>
      </c>
      <c r="AF534" s="231">
        <v>19.034663905967097</v>
      </c>
      <c r="AG534" s="231">
        <v>19.550444913303085</v>
      </c>
      <c r="AH534" s="231">
        <v>20.073768981804626</v>
      </c>
      <c r="AI534" s="231">
        <v>20.605100769954408</v>
      </c>
      <c r="AJ534" s="231">
        <v>21.144889634297833</v>
      </c>
      <c r="AK534" s="231">
        <v>21.693571327028796</v>
      </c>
      <c r="AL534" s="231">
        <v>22.25156961330832</v>
      </c>
      <c r="AM534" s="231">
        <v>22.819297802618092</v>
      </c>
      <c r="AN534" s="231">
        <v>23.397160191687814</v>
      </c>
      <c r="AO534" s="231">
        <v>23.985553418935297</v>
      </c>
      <c r="AP534" s="231">
        <v>24.584867732110016</v>
      </c>
      <c r="AQ534" s="231">
        <v>25.195488172079628</v>
      </c>
      <c r="AR534" s="231">
        <v>25.817795676542922</v>
      </c>
      <c r="AS534" s="231">
        <v>26.452168108007967</v>
      </c>
    </row>
    <row r="535" spans="1:45">
      <c r="A535" s="231" t="s">
        <v>580</v>
      </c>
      <c r="B535" s="231" t="s">
        <v>522</v>
      </c>
      <c r="C535" s="231">
        <v>51.818887303031843</v>
      </c>
      <c r="D535" s="231">
        <v>46.842463400494715</v>
      </c>
      <c r="E535" s="231">
        <v>51.79972231054073</v>
      </c>
      <c r="F535" s="231">
        <v>52.444421449578932</v>
      </c>
      <c r="G535" s="231">
        <v>55.407338889710374</v>
      </c>
      <c r="H535" s="231">
        <v>58.187384866400208</v>
      </c>
      <c r="I535" s="231">
        <v>60.909042988980318</v>
      </c>
      <c r="J535" s="231">
        <v>63.57088493730987</v>
      </c>
      <c r="K535" s="231">
        <v>66.174643578170134</v>
      </c>
      <c r="L535" s="231">
        <v>68.724020008643066</v>
      </c>
      <c r="M535" s="231">
        <v>71.223921317939585</v>
      </c>
      <c r="N535" s="231">
        <v>73.700584925490531</v>
      </c>
      <c r="O535" s="231">
        <v>76.115136049140688</v>
      </c>
      <c r="P535" s="231">
        <v>78.498329493226805</v>
      </c>
      <c r="Q535" s="231">
        <v>80.856287264553899</v>
      </c>
      <c r="R535" s="231">
        <v>83.194989810871292</v>
      </c>
      <c r="S535" s="231">
        <v>85.520215729437936</v>
      </c>
      <c r="T535" s="231">
        <v>87.837502859659963</v>
      </c>
      <c r="U535" s="231">
        <v>90.152125551025705</v>
      </c>
      <c r="V535" s="231">
        <v>92.469084099304936</v>
      </c>
      <c r="W535" s="231">
        <v>94.793103230641279</v>
      </c>
      <c r="X535" s="231">
        <v>97.128637192862612</v>
      </c>
      <c r="Y535" s="231">
        <v>99.479879546841204</v>
      </c>
      <c r="Z535" s="231">
        <v>101.85077617480559</v>
      </c>
      <c r="AA535" s="231">
        <v>104.24504036125026</v>
      </c>
      <c r="AB535" s="231">
        <v>106.6661690726815</v>
      </c>
      <c r="AC535" s="231">
        <v>109.11745977796024</v>
      </c>
      <c r="AD535" s="231">
        <v>111.60202732172671</v>
      </c>
      <c r="AE535" s="231">
        <v>114.12282049778851</v>
      </c>
      <c r="AF535" s="231">
        <v>116.68263807434089</v>
      </c>
      <c r="AG535" s="231">
        <v>119.28414410414013</v>
      </c>
      <c r="AH535" s="231">
        <v>121.92988241502304</v>
      </c>
      <c r="AI535" s="231">
        <v>124.62229022329096</v>
      </c>
      <c r="AJ535" s="231">
        <v>127.36371084765727</v>
      </c>
      <c r="AK535" s="231">
        <v>130.15640552718307</v>
      </c>
      <c r="AL535" s="231">
        <v>133.00256436507055</v>
      </c>
      <c r="AM535" s="231">
        <v>135.90431643287675</v>
      </c>
      <c r="AN535" s="231">
        <v>138.86373907814701</v>
      </c>
      <c r="AO535" s="231">
        <v>141.88286648349421</v>
      </c>
      <c r="AP535" s="231">
        <v>144.9636975277721</v>
      </c>
      <c r="AQ535" s="231">
        <v>148.10820300080678</v>
      </c>
      <c r="AR535" s="231">
        <v>151.31833222252337</v>
      </c>
      <c r="AS535" s="231">
        <v>154.59601911591946</v>
      </c>
    </row>
    <row r="536" spans="1:45">
      <c r="A536" s="231" t="s">
        <v>580</v>
      </c>
      <c r="B536" s="231" t="s">
        <v>523</v>
      </c>
      <c r="C536" s="231">
        <v>138.79831487628672</v>
      </c>
      <c r="D536" s="231">
        <v>137.18194327078766</v>
      </c>
      <c r="E536" s="231">
        <v>122.14594280928077</v>
      </c>
      <c r="F536" s="231">
        <v>132.41017445963817</v>
      </c>
      <c r="G536" s="231">
        <v>139.23403833510676</v>
      </c>
      <c r="H536" s="231">
        <v>145.5801807426096</v>
      </c>
      <c r="I536" s="231">
        <v>151.76915110513332</v>
      </c>
      <c r="J536" s="231">
        <v>157.80189279614393</v>
      </c>
      <c r="K536" s="231">
        <v>163.68601091658354</v>
      </c>
      <c r="L536" s="231">
        <v>169.43307514845714</v>
      </c>
      <c r="M536" s="231">
        <v>175.05693861624042</v>
      </c>
      <c r="N536" s="231">
        <v>180.62320585155749</v>
      </c>
      <c r="O536" s="231">
        <v>186.03741715063464</v>
      </c>
      <c r="P536" s="231">
        <v>191.37566766447054</v>
      </c>
      <c r="Q536" s="231">
        <v>196.65326470312925</v>
      </c>
      <c r="R536" s="231">
        <v>201.88497813907128</v>
      </c>
      <c r="S536" s="231">
        <v>207.08493514067089</v>
      </c>
      <c r="T536" s="231">
        <v>212.26655836716472</v>
      </c>
      <c r="U536" s="231">
        <v>217.44253688575205</v>
      </c>
      <c r="V536" s="231">
        <v>222.62482148108509</v>
      </c>
      <c r="W536" s="231">
        <v>227.82463783063665</v>
      </c>
      <c r="X536" s="231">
        <v>233.05251242415173</v>
      </c>
      <c r="Y536" s="231">
        <v>238.3183072244324</v>
      </c>
      <c r="Z536" s="231">
        <v>243.6312599663427</v>
      </c>
      <c r="AA536" s="231">
        <v>249.00002771541145</v>
      </c>
      <c r="AB536" s="231">
        <v>254.4327318886107</v>
      </c>
      <c r="AC536" s="231">
        <v>259.93700340377262</v>
      </c>
      <c r="AD536" s="231">
        <v>265.52002699092839</v>
      </c>
      <c r="AE536" s="231">
        <v>271.18858398677958</v>
      </c>
      <c r="AF536" s="231">
        <v>276.94909315701165</v>
      </c>
      <c r="AG536" s="231">
        <v>282.80764926261315</v>
      </c>
      <c r="AH536" s="231">
        <v>288.77005921626869</v>
      </c>
      <c r="AI536" s="231">
        <v>294.84187577181763</v>
      </c>
      <c r="AJ536" s="231">
        <v>301.02842876035032</v>
      </c>
      <c r="AK536" s="231">
        <v>307.33485393713653</v>
      </c>
      <c r="AL536" s="231">
        <v>313.76611953803916</v>
      </c>
      <c r="AM536" s="231">
        <v>320.32705066680217</v>
      </c>
      <c r="AN536" s="231">
        <v>327.02235164794899</v>
      </c>
      <c r="AO536" s="231">
        <v>333.85662648662026</v>
      </c>
      <c r="AP536" s="231">
        <v>340.8343975783863</v>
      </c>
      <c r="AQ536" s="231">
        <v>347.96012280989726</v>
      </c>
      <c r="AR536" s="231">
        <v>355.23821118681644</v>
      </c>
      <c r="AS536" s="231">
        <v>362.67303711918021</v>
      </c>
    </row>
    <row r="537" spans="1:45">
      <c r="A537" s="231" t="s">
        <v>580</v>
      </c>
      <c r="B537" s="231" t="s">
        <v>524</v>
      </c>
      <c r="C537" s="231">
        <v>145.34686093874987</v>
      </c>
      <c r="D537" s="231">
        <v>150.89533127055699</v>
      </c>
      <c r="E537" s="231">
        <v>122.52968817163408</v>
      </c>
      <c r="F537" s="231">
        <v>152.33056970161934</v>
      </c>
      <c r="G537" s="231">
        <v>164.36585392345398</v>
      </c>
      <c r="H537" s="231">
        <v>175.95356802365271</v>
      </c>
      <c r="I537" s="231">
        <v>187.42262283347557</v>
      </c>
      <c r="J537" s="231">
        <v>198.74511723691077</v>
      </c>
      <c r="K537" s="231">
        <v>209.90922124636208</v>
      </c>
      <c r="L537" s="231">
        <v>220.91406743521679</v>
      </c>
      <c r="M537" s="231">
        <v>231.76626650673353</v>
      </c>
      <c r="N537" s="231">
        <v>242.54536378480424</v>
      </c>
      <c r="O537" s="231">
        <v>253.11917716263682</v>
      </c>
      <c r="P537" s="231">
        <v>263.58514892027563</v>
      </c>
      <c r="Q537" s="231">
        <v>273.96184086595161</v>
      </c>
      <c r="R537" s="231">
        <v>284.26834355562727</v>
      </c>
      <c r="S537" s="231">
        <v>294.52385602321618</v>
      </c>
      <c r="T537" s="231">
        <v>304.74738259026748</v>
      </c>
      <c r="U537" s="231">
        <v>314.95751903501974</v>
      </c>
      <c r="V537" s="231">
        <v>325.17230715150083</v>
      </c>
      <c r="W537" s="231">
        <v>335.40914157849375</v>
      </c>
      <c r="X537" s="231">
        <v>345.68471637745012</v>
      </c>
      <c r="Y537" s="231">
        <v>356.01500157855389</v>
      </c>
      <c r="Z537" s="231">
        <v>366.41524203833313</v>
      </c>
      <c r="AA537" s="231">
        <v>376.89997261942199</v>
      </c>
      <c r="AB537" s="231">
        <v>387.48304502088604</v>
      </c>
      <c r="AC537" s="231">
        <v>398.17766263312154</v>
      </c>
      <c r="AD537" s="231">
        <v>408.99642062197523</v>
      </c>
      <c r="AE537" s="231">
        <v>419.95134910579998</v>
      </c>
      <c r="AF537" s="231">
        <v>431.05395781102749</v>
      </c>
      <c r="AG537" s="231">
        <v>442.31528100359765</v>
      </c>
      <c r="AH537" s="231">
        <v>453.74592181713632</v>
      </c>
      <c r="AI537" s="231">
        <v>465.35609535123916</v>
      </c>
      <c r="AJ537" s="231">
        <v>477.15567010965651</v>
      </c>
      <c r="AK537" s="231">
        <v>489.15420749898016</v>
      </c>
      <c r="AL537" s="231">
        <v>501.36099922391463</v>
      </c>
      <c r="AM537" s="231">
        <v>513.78510250206273</v>
      </c>
      <c r="AN537" s="231">
        <v>526.43537308586383</v>
      </c>
      <c r="AO537" s="231">
        <v>539.32049612658807</v>
      </c>
      <c r="AP537" s="231">
        <v>552.44901494874739</v>
      </c>
      <c r="AQ537" s="231">
        <v>565.82935782645734</v>
      </c>
      <c r="AR537" s="231">
        <v>579.46986286820504</v>
      </c>
      <c r="AS537" s="231">
        <v>593.37880112527694</v>
      </c>
    </row>
    <row r="538" spans="1:45">
      <c r="A538" s="231" t="s">
        <v>580</v>
      </c>
      <c r="B538" s="231" t="s">
        <v>525</v>
      </c>
      <c r="C538" s="231">
        <v>42.093004443025499</v>
      </c>
      <c r="D538" s="231">
        <v>42.837105313949785</v>
      </c>
      <c r="E538" s="231">
        <v>60.744138864369766</v>
      </c>
      <c r="F538" s="231">
        <v>53.190879133849677</v>
      </c>
      <c r="G538" s="231">
        <v>57.414189806108077</v>
      </c>
      <c r="H538" s="231">
        <v>61.481725322021759</v>
      </c>
      <c r="I538" s="231">
        <v>65.508136606990874</v>
      </c>
      <c r="J538" s="231">
        <v>69.483536900766694</v>
      </c>
      <c r="K538" s="231">
        <v>73.40369300213419</v>
      </c>
      <c r="L538" s="231">
        <v>77.268231476474867</v>
      </c>
      <c r="M538" s="231">
        <v>81.079414245628385</v>
      </c>
      <c r="N538" s="231">
        <v>84.865037249604214</v>
      </c>
      <c r="O538" s="231">
        <v>88.578828072204587</v>
      </c>
      <c r="P538" s="231">
        <v>92.254860922878052</v>
      </c>
      <c r="Q538" s="231">
        <v>95.899621959887483</v>
      </c>
      <c r="R538" s="231">
        <v>99.519787677430486</v>
      </c>
      <c r="S538" s="231">
        <v>103.12207666699287</v>
      </c>
      <c r="T538" s="231">
        <v>106.71314259433088</v>
      </c>
      <c r="U538" s="231">
        <v>110.2994986363627</v>
      </c>
      <c r="V538" s="231">
        <v>113.88746599917923</v>
      </c>
      <c r="W538" s="231">
        <v>117.48314084549526</v>
      </c>
      <c r="X538" s="231">
        <v>121.0923752265136</v>
      </c>
      <c r="Y538" s="231">
        <v>124.72076857713316</v>
      </c>
      <c r="Z538" s="231">
        <v>128.37366708069067</v>
      </c>
      <c r="AA538" s="231">
        <v>132.05616879560824</v>
      </c>
      <c r="AB538" s="231">
        <v>135.77313289982001</v>
      </c>
      <c r="AC538" s="231">
        <v>139.52919177639512</v>
      </c>
      <c r="AD538" s="231">
        <v>143.3287649559374</v>
      </c>
      <c r="AE538" s="231">
        <v>147.17607416303579</v>
      </c>
      <c r="AF538" s="231">
        <v>151.07515889764187</v>
      </c>
      <c r="AG538" s="231">
        <v>155.02989212706208</v>
      </c>
      <c r="AH538" s="231">
        <v>159.04399577807661</v>
      </c>
      <c r="AI538" s="231">
        <v>163.12105580763429</v>
      </c>
      <c r="AJ538" s="231">
        <v>167.26453669963868</v>
      </c>
      <c r="AK538" s="231">
        <v>171.47779528853175</v>
      </c>
      <c r="AL538" s="231">
        <v>175.76409385104608</v>
      </c>
      <c r="AM538" s="231">
        <v>180.12661243814804</v>
      </c>
      <c r="AN538" s="231">
        <v>184.56846044201535</v>
      </c>
      <c r="AO538" s="231">
        <v>189.0926874095889</v>
      </c>
      <c r="AP538" s="231">
        <v>193.70229312611932</v>
      </c>
      <c r="AQ538" s="231">
        <v>198.40023700029857</v>
      </c>
      <c r="AR538" s="231">
        <v>203.18944678789563</v>
      </c>
      <c r="AS538" s="231">
        <v>208.07282669397574</v>
      </c>
    </row>
    <row r="539" spans="1:45">
      <c r="A539" s="231" t="s">
        <v>580</v>
      </c>
      <c r="B539" s="231" t="s">
        <v>526</v>
      </c>
      <c r="C539" s="231">
        <v>1.4858703186268158</v>
      </c>
      <c r="D539" s="231">
        <v>1.0961439870903562</v>
      </c>
      <c r="E539" s="231">
        <v>1.3472433413627114</v>
      </c>
      <c r="F539" s="231">
        <v>1.3063335606632118</v>
      </c>
      <c r="G539" s="231">
        <v>1.3428896305356315</v>
      </c>
      <c r="H539" s="231">
        <v>1.3601379484316827</v>
      </c>
      <c r="I539" s="231">
        <v>1.3688602613723946</v>
      </c>
      <c r="J539" s="231">
        <v>1.3724418648886179</v>
      </c>
      <c r="K539" s="231">
        <v>1.3729474133252986</v>
      </c>
      <c r="L539" s="231">
        <v>1.3716516790176647</v>
      </c>
      <c r="M539" s="231">
        <v>1.3693521775051494</v>
      </c>
      <c r="N539" s="231">
        <v>1.3669362008081507</v>
      </c>
      <c r="O539" s="231">
        <v>1.3637951867807385</v>
      </c>
      <c r="P539" s="231">
        <v>1.3607322842199248</v>
      </c>
      <c r="Q539" s="231">
        <v>1.3578660989975688</v>
      </c>
      <c r="R539" s="231">
        <v>1.355269790555705</v>
      </c>
      <c r="S539" s="231">
        <v>1.3529866456735049</v>
      </c>
      <c r="T539" s="231">
        <v>1.3510400959484099</v>
      </c>
      <c r="U539" s="231">
        <v>1.349440271609899</v>
      </c>
      <c r="V539" s="231">
        <v>1.348188358021353</v>
      </c>
      <c r="W539" s="231">
        <v>1.3472795345142365</v>
      </c>
      <c r="X539" s="231">
        <v>1.3467049836142022</v>
      </c>
      <c r="Y539" s="231">
        <v>1.3464532811321617</v>
      </c>
      <c r="Z539" s="231">
        <v>1.3465113677044516</v>
      </c>
      <c r="AA539" s="231">
        <v>1.3468652333210602</v>
      </c>
      <c r="AB539" s="231">
        <v>1.3475004023577593</v>
      </c>
      <c r="AC539" s="231">
        <v>1.348402278159889</v>
      </c>
      <c r="AD539" s="231">
        <v>1.3495563875637639</v>
      </c>
      <c r="AE539" s="231">
        <v>1.3509485533460845</v>
      </c>
      <c r="AF539" s="231">
        <v>1.3525650142515824</v>
      </c>
      <c r="AG539" s="231">
        <v>1.3543925065674463</v>
      </c>
      <c r="AH539" s="231">
        <v>1.356418317293963</v>
      </c>
      <c r="AI539" s="231">
        <v>1.3586303162253721</v>
      </c>
      <c r="AJ539" s="231">
        <v>1.3610169723223948</v>
      </c>
      <c r="AK539" s="231">
        <v>1.3635673583767463</v>
      </c>
      <c r="AL539" s="231">
        <v>1.3662711469696374</v>
      </c>
      <c r="AM539" s="231">
        <v>1.3691185999961486</v>
      </c>
      <c r="AN539" s="231">
        <v>1.3721005534881194</v>
      </c>
      <c r="AO539" s="231">
        <v>1.3752083990648878</v>
      </c>
      <c r="AP539" s="231">
        <v>1.3784340630374674</v>
      </c>
      <c r="AQ539" s="231">
        <v>1.3817699839598812</v>
      </c>
      <c r="AR539" s="231">
        <v>1.3852090892433597</v>
      </c>
      <c r="AS539" s="231">
        <v>1.3887447713110794</v>
      </c>
    </row>
    <row r="540" spans="1:45">
      <c r="A540" s="231" t="s">
        <v>580</v>
      </c>
      <c r="B540" s="231" t="s">
        <v>527</v>
      </c>
      <c r="C540" s="231">
        <v>4.3240212797539685</v>
      </c>
      <c r="D540" s="231">
        <v>4.0576676041293043</v>
      </c>
      <c r="E540" s="231">
        <v>4.17619466417319</v>
      </c>
      <c r="F540" s="231">
        <v>4.0493822297566009</v>
      </c>
      <c r="G540" s="231">
        <v>4.1626989998286819</v>
      </c>
      <c r="H540" s="231">
        <v>4.2161654605280479</v>
      </c>
      <c r="I540" s="231">
        <v>4.2432029493349379</v>
      </c>
      <c r="J540" s="231">
        <v>4.2543052298468647</v>
      </c>
      <c r="K540" s="231">
        <v>4.2558723325512728</v>
      </c>
      <c r="L540" s="231">
        <v>4.2518558059628013</v>
      </c>
      <c r="M540" s="231">
        <v>4.2447277945249331</v>
      </c>
      <c r="N540" s="231">
        <v>4.2372387324668734</v>
      </c>
      <c r="O540" s="231">
        <v>4.2275021944424189</v>
      </c>
      <c r="P540" s="231">
        <v>4.2180077869076857</v>
      </c>
      <c r="Q540" s="231">
        <v>4.2091231652030228</v>
      </c>
      <c r="R540" s="231">
        <v>4.2010751094965508</v>
      </c>
      <c r="S540" s="231">
        <v>4.1939978004597629</v>
      </c>
      <c r="T540" s="231">
        <v>4.1879638715280629</v>
      </c>
      <c r="U540" s="231">
        <v>4.1830047244601349</v>
      </c>
      <c r="V540" s="231">
        <v>4.1791240336539701</v>
      </c>
      <c r="W540" s="231">
        <v>4.1763068559663408</v>
      </c>
      <c r="X540" s="231">
        <v>4.1745258589264216</v>
      </c>
      <c r="Y540" s="231">
        <v>4.1737456297501581</v>
      </c>
      <c r="Z540" s="231">
        <v>4.1739256869275145</v>
      </c>
      <c r="AA540" s="231">
        <v>4.1750226021280161</v>
      </c>
      <c r="AB540" s="231">
        <v>4.176991503706871</v>
      </c>
      <c r="AC540" s="231">
        <v>4.1797871448482784</v>
      </c>
      <c r="AD540" s="231">
        <v>4.1833646615346547</v>
      </c>
      <c r="AE540" s="231">
        <v>4.1876801071065675</v>
      </c>
      <c r="AF540" s="231">
        <v>4.1926908243252967</v>
      </c>
      <c r="AG540" s="231">
        <v>4.1983556982378358</v>
      </c>
      <c r="AH540" s="231">
        <v>4.2046353209956262</v>
      </c>
      <c r="AI540" s="231">
        <v>4.2114920912990259</v>
      </c>
      <c r="AJ540" s="231">
        <v>4.2188902651489864</v>
      </c>
      <c r="AK540" s="231">
        <v>4.2267959703061484</v>
      </c>
      <c r="AL540" s="231">
        <v>4.2351771937629756</v>
      </c>
      <c r="AM540" s="231">
        <v>4.2440037492713323</v>
      </c>
      <c r="AN540" s="231">
        <v>4.2532472302963598</v>
      </c>
      <c r="AO540" s="231">
        <v>4.2628809525173557</v>
      </c>
      <c r="AP540" s="231">
        <v>4.2728798890547415</v>
      </c>
      <c r="AQ540" s="231">
        <v>4.2832206008835314</v>
      </c>
      <c r="AR540" s="231">
        <v>4.2938811643418493</v>
      </c>
      <c r="AS540" s="231">
        <v>4.304841097215216</v>
      </c>
    </row>
    <row r="541" spans="1:45">
      <c r="A541" s="231" t="s">
        <v>580</v>
      </c>
      <c r="B541" s="231" t="s">
        <v>528</v>
      </c>
      <c r="C541" s="231">
        <v>0.43419958529174085</v>
      </c>
      <c r="D541" s="231">
        <v>0.5819244160548892</v>
      </c>
      <c r="E541" s="231">
        <v>0.95272192095077046</v>
      </c>
      <c r="F541" s="231">
        <v>0.81715339860693259</v>
      </c>
      <c r="G541" s="231">
        <v>0.90176420393344747</v>
      </c>
      <c r="H541" s="231">
        <v>0.98446287701783153</v>
      </c>
      <c r="I541" s="231">
        <v>1.0668228221455756</v>
      </c>
      <c r="J541" s="231">
        <v>1.1485554942173533</v>
      </c>
      <c r="K541" s="231">
        <v>1.2294988379856777</v>
      </c>
      <c r="L541" s="231">
        <v>1.3095802748766165</v>
      </c>
      <c r="M541" s="231">
        <v>1.3887905834619991</v>
      </c>
      <c r="N541" s="231">
        <v>1.4675759760314626</v>
      </c>
      <c r="O541" s="231">
        <v>1.5451147390594722</v>
      </c>
      <c r="P541" s="231">
        <v>1.6219770125811026</v>
      </c>
      <c r="Q541" s="231">
        <v>1.698266927597226</v>
      </c>
      <c r="R541" s="231">
        <v>1.7740969469621608</v>
      </c>
      <c r="S541" s="231">
        <v>1.8495841776058426</v>
      </c>
      <c r="T541" s="231">
        <v>1.9248476321872374</v>
      </c>
      <c r="U541" s="231">
        <v>2.0000062178666003</v>
      </c>
      <c r="V541" s="231">
        <v>2.0751772851560095</v>
      </c>
      <c r="W541" s="231">
        <v>2.1504756091154995</v>
      </c>
      <c r="X541" s="231">
        <v>2.2260127039714575</v>
      </c>
      <c r="Y541" s="231">
        <v>2.3018963938907255</v>
      </c>
      <c r="Z541" s="231">
        <v>2.3782305792602307</v>
      </c>
      <c r="AA541" s="231">
        <v>2.4551151507572544</v>
      </c>
      <c r="AB541" s="231">
        <v>2.532646013675568</v>
      </c>
      <c r="AC541" s="231">
        <v>2.6109151930355057</v>
      </c>
      <c r="AD541" s="231">
        <v>2.6900109964175907</v>
      </c>
      <c r="AE541" s="231">
        <v>2.77001821656643</v>
      </c>
      <c r="AF541" s="231">
        <v>2.851018359879788</v>
      </c>
      <c r="AG541" s="231">
        <v>2.933089890133961</v>
      </c>
      <c r="AH541" s="231">
        <v>3.0163084793648083</v>
      </c>
      <c r="AI541" s="231">
        <v>3.1007472598573229</v>
      </c>
      <c r="AJ541" s="231">
        <v>3.1864770727978975</v>
      </c>
      <c r="AK541" s="231">
        <v>3.2735667103992516</v>
      </c>
      <c r="AL541" s="231">
        <v>3.3620831492887691</v>
      </c>
      <c r="AM541" s="231">
        <v>3.4520917737098205</v>
      </c>
      <c r="AN541" s="231">
        <v>3.5436565876663439</v>
      </c>
      <c r="AO541" s="231">
        <v>3.6368404155871894</v>
      </c>
      <c r="AP541" s="231">
        <v>3.731705091415805</v>
      </c>
      <c r="AQ541" s="231">
        <v>3.8283116362783973</v>
      </c>
      <c r="AR541" s="231">
        <v>3.9267204250595884</v>
      </c>
      <c r="AS541" s="231">
        <v>4.0269913423382704</v>
      </c>
    </row>
    <row r="542" spans="1:45">
      <c r="A542" s="231" t="s">
        <v>580</v>
      </c>
      <c r="B542" s="231" t="s">
        <v>529</v>
      </c>
      <c r="C542" s="231">
        <v>1.2438172570029276</v>
      </c>
      <c r="D542" s="231">
        <v>1.0202596271633679</v>
      </c>
      <c r="E542" s="231">
        <v>1.4438407426182878</v>
      </c>
      <c r="F542" s="231">
        <v>1.2522090934411905</v>
      </c>
      <c r="G542" s="231">
        <v>1.2778580532095947</v>
      </c>
      <c r="H542" s="231">
        <v>1.29804120552074</v>
      </c>
      <c r="I542" s="231">
        <v>1.3161604071640893</v>
      </c>
      <c r="J542" s="231">
        <v>1.3324939173338859</v>
      </c>
      <c r="K542" s="231">
        <v>1.3473048771588056</v>
      </c>
      <c r="L542" s="231">
        <v>1.3608344388799161</v>
      </c>
      <c r="M542" s="231">
        <v>1.3733002731045976</v>
      </c>
      <c r="N542" s="231">
        <v>1.3852849782524559</v>
      </c>
      <c r="O542" s="231">
        <v>1.3961137096500051</v>
      </c>
      <c r="P542" s="231">
        <v>1.4064141222924247</v>
      </c>
      <c r="Q542" s="231">
        <v>1.4163221360167764</v>
      </c>
      <c r="R542" s="231">
        <v>1.4259579299555918</v>
      </c>
      <c r="S542" s="231">
        <v>1.4354277268394204</v>
      </c>
      <c r="T542" s="231">
        <v>1.4448253650240892</v>
      </c>
      <c r="U542" s="231">
        <v>1.4542336994491831</v>
      </c>
      <c r="V542" s="231">
        <v>1.4637258585559596</v>
      </c>
      <c r="W542" s="231">
        <v>1.4733663754609549</v>
      </c>
      <c r="X542" s="231">
        <v>1.4832122065407811</v>
      </c>
      <c r="Y542" s="231">
        <v>1.4933136476672497</v>
      </c>
      <c r="Z542" s="231">
        <v>1.5037151567189595</v>
      </c>
      <c r="AA542" s="231">
        <v>1.5144560900997484</v>
      </c>
      <c r="AB542" s="231">
        <v>1.5255713604610606</v>
      </c>
      <c r="AC542" s="231">
        <v>1.5370920224515654</v>
      </c>
      <c r="AD542" s="231">
        <v>1.5490457929934867</v>
      </c>
      <c r="AE542" s="231">
        <v>1.5614575122601209</v>
      </c>
      <c r="AF542" s="231">
        <v>1.574349551181905</v>
      </c>
      <c r="AG542" s="231">
        <v>1.5877421709381647</v>
      </c>
      <c r="AH542" s="231">
        <v>1.6016538395028981</v>
      </c>
      <c r="AI542" s="231">
        <v>1.6161015099158702</v>
      </c>
      <c r="AJ542" s="231">
        <v>1.6311008645535572</v>
      </c>
      <c r="AK542" s="231">
        <v>1.6466665292859708</v>
      </c>
      <c r="AL542" s="231">
        <v>1.6628122610327341</v>
      </c>
      <c r="AM542" s="231">
        <v>1.6795511118782522</v>
      </c>
      <c r="AN542" s="231">
        <v>1.6968955725758934</v>
      </c>
      <c r="AO542" s="231">
        <v>1.7148576979653491</v>
      </c>
      <c r="AP542" s="231">
        <v>1.7334492165474433</v>
      </c>
      <c r="AQ542" s="231">
        <v>1.7526816262058005</v>
      </c>
      <c r="AR542" s="231">
        <v>1.7725662778340765</v>
      </c>
      <c r="AS542" s="231">
        <v>1.7931144484204598</v>
      </c>
    </row>
    <row r="543" spans="1:45">
      <c r="A543" s="231" t="s">
        <v>580</v>
      </c>
      <c r="B543" s="231" t="s">
        <v>530</v>
      </c>
      <c r="C543" s="231">
        <v>11.58994345265239</v>
      </c>
      <c r="D543" s="231">
        <v>3.9449358610976804</v>
      </c>
      <c r="E543" s="231">
        <v>3.9449369255675806</v>
      </c>
      <c r="F543" s="231">
        <v>3.8251467588297086</v>
      </c>
      <c r="G543" s="231">
        <v>3.932188586735474</v>
      </c>
      <c r="H543" s="231">
        <v>3.9826943298948621</v>
      </c>
      <c r="I543" s="231">
        <v>4.0082346115498195</v>
      </c>
      <c r="J543" s="231">
        <v>4.0187221007287235</v>
      </c>
      <c r="K543" s="231">
        <v>4.0202024247609858</v>
      </c>
      <c r="L543" s="231">
        <v>4.0164083142547584</v>
      </c>
      <c r="M543" s="231">
        <v>4.0096750180872345</v>
      </c>
      <c r="N543" s="231">
        <v>4.0026006645605277</v>
      </c>
      <c r="O543" s="231">
        <v>3.9934032895652058</v>
      </c>
      <c r="P543" s="231">
        <v>3.9844346370281309</v>
      </c>
      <c r="Q543" s="231">
        <v>3.9760420032907464</v>
      </c>
      <c r="R543" s="231">
        <v>3.9684396105172834</v>
      </c>
      <c r="S543" s="231">
        <v>3.9617542090937352</v>
      </c>
      <c r="T543" s="231">
        <v>3.9560544103623396</v>
      </c>
      <c r="U543" s="231">
        <v>3.951369877202183</v>
      </c>
      <c r="V543" s="231">
        <v>3.9477040805406234</v>
      </c>
      <c r="W543" s="231">
        <v>3.9450429047144207</v>
      </c>
      <c r="X543" s="231">
        <v>3.9433605307945987</v>
      </c>
      <c r="Y543" s="231">
        <v>3.942623506988153</v>
      </c>
      <c r="Z543" s="231">
        <v>3.9427935934579628</v>
      </c>
      <c r="AA543" s="231">
        <v>3.9438297667273257</v>
      </c>
      <c r="AB543" s="231">
        <v>3.9456896399290868</v>
      </c>
      <c r="AC543" s="231">
        <v>3.9483304718002605</v>
      </c>
      <c r="AD543" s="231">
        <v>3.9517098826785402</v>
      </c>
      <c r="AE543" s="231">
        <v>3.9557863594608516</v>
      </c>
      <c r="AF543" s="231">
        <v>3.9605196070628663</v>
      </c>
      <c r="AG543" s="231">
        <v>3.9658707872815415</v>
      </c>
      <c r="AH543" s="231">
        <v>3.9718026744869834</v>
      </c>
      <c r="AI543" s="231">
        <v>3.9782797495601514</v>
      </c>
      <c r="AJ543" s="231">
        <v>3.985268247834155</v>
      </c>
      <c r="AK543" s="231">
        <v>3.992736172752668</v>
      </c>
      <c r="AL543" s="231">
        <v>4.0006532840357973</v>
      </c>
      <c r="AM543" s="231">
        <v>4.0089910670058302</v>
      </c>
      <c r="AN543" s="231">
        <v>4.0177226881463017</v>
      </c>
      <c r="AO543" s="231">
        <v>4.026822940786893</v>
      </c>
      <c r="AP543" s="231">
        <v>4.0362681839172323</v>
      </c>
      <c r="AQ543" s="231">
        <v>4.0460362764537239</v>
      </c>
      <c r="AR543" s="231">
        <v>4.0561065087623041</v>
      </c>
      <c r="AS543" s="231">
        <v>4.0664595328358217</v>
      </c>
    </row>
    <row r="544" spans="1:45">
      <c r="A544" s="231" t="s">
        <v>580</v>
      </c>
      <c r="B544" s="231" t="s">
        <v>531</v>
      </c>
      <c r="C544" s="231">
        <v>12.501842109908385</v>
      </c>
      <c r="D544" s="231">
        <v>15.816878661945976</v>
      </c>
      <c r="E544" s="231">
        <v>12.787112114316624</v>
      </c>
      <c r="F544" s="231">
        <v>11.569850901124644</v>
      </c>
      <c r="G544" s="231">
        <v>11.873925128718071</v>
      </c>
      <c r="H544" s="231">
        <v>12.129133324365041</v>
      </c>
      <c r="I544" s="231">
        <v>12.366268042658445</v>
      </c>
      <c r="J544" s="231">
        <v>12.587435573990231</v>
      </c>
      <c r="K544" s="231">
        <v>12.794737305514982</v>
      </c>
      <c r="L544" s="231">
        <v>12.990174083968691</v>
      </c>
      <c r="M544" s="231">
        <v>13.175607568315252</v>
      </c>
      <c r="N544" s="231">
        <v>13.356485970825551</v>
      </c>
      <c r="O544" s="231">
        <v>13.526197101914995</v>
      </c>
      <c r="P544" s="231">
        <v>13.690698910120265</v>
      </c>
      <c r="Q544" s="231">
        <v>13.851262489478756</v>
      </c>
      <c r="R544" s="231">
        <v>14.009031885906474</v>
      </c>
      <c r="S544" s="231">
        <v>14.165035787223179</v>
      </c>
      <c r="T544" s="231">
        <v>14.320198327243167</v>
      </c>
      <c r="U544" s="231">
        <v>14.475349138333652</v>
      </c>
      <c r="V544" s="231">
        <v>14.631232719625505</v>
      </c>
      <c r="W544" s="231">
        <v>14.788517151865616</v>
      </c>
      <c r="X544" s="231">
        <v>14.947802174194329</v>
      </c>
      <c r="Y544" s="231">
        <v>15.109626634475566</v>
      </c>
      <c r="Z544" s="231">
        <v>15.274475327365503</v>
      </c>
      <c r="AA544" s="231">
        <v>15.442785239395628</v>
      </c>
      <c r="AB544" s="231">
        <v>15.614951225825266</v>
      </c>
      <c r="AC544" s="231">
        <v>15.791331148772983</v>
      </c>
      <c r="AD544" s="231">
        <v>15.972250509694096</v>
      </c>
      <c r="AE544" s="231">
        <v>16.158006611525035</v>
      </c>
      <c r="AF544" s="231">
        <v>16.348872286851563</v>
      </c>
      <c r="AG544" s="231">
        <v>16.545099228478364</v>
      </c>
      <c r="AH544" s="231">
        <v>16.746920957971341</v>
      </c>
      <c r="AI544" s="231">
        <v>16.95455546634356</v>
      </c>
      <c r="AJ544" s="231">
        <v>17.168207559226811</v>
      </c>
      <c r="AK544" s="231">
        <v>17.388070936775399</v>
      </c>
      <c r="AL544" s="231">
        <v>17.614330036314229</v>
      </c>
      <c r="AM544" s="231">
        <v>17.84716166345228</v>
      </c>
      <c r="AN544" s="231">
        <v>18.086736435127843</v>
      </c>
      <c r="AO544" s="231">
        <v>18.333220055856902</v>
      </c>
      <c r="AP544" s="231">
        <v>18.586774446382368</v>
      </c>
      <c r="AQ544" s="231">
        <v>18.847558741971781</v>
      </c>
      <c r="AR544" s="231">
        <v>19.115730175805787</v>
      </c>
      <c r="AS544" s="231">
        <v>19.391444861238838</v>
      </c>
    </row>
    <row r="545" spans="1:45">
      <c r="A545" s="231" t="s">
        <v>580</v>
      </c>
      <c r="B545" s="231" t="s">
        <v>532</v>
      </c>
      <c r="C545" s="231">
        <v>2.5326326752907762</v>
      </c>
      <c r="D545" s="231">
        <v>1.4907102117046225</v>
      </c>
      <c r="E545" s="231">
        <v>3.1938408942389898</v>
      </c>
      <c r="F545" s="231">
        <v>3.0968581691729664</v>
      </c>
      <c r="G545" s="231">
        <v>3.1835197746206476</v>
      </c>
      <c r="H545" s="231">
        <v>3.2244094798149012</v>
      </c>
      <c r="I545" s="231">
        <v>3.2450870210631058</v>
      </c>
      <c r="J545" s="231">
        <v>3.2535777453635082</v>
      </c>
      <c r="K545" s="231">
        <v>3.254776223189686</v>
      </c>
      <c r="L545" s="231">
        <v>3.2517044921276477</v>
      </c>
      <c r="M545" s="231">
        <v>3.2462531814834934</v>
      </c>
      <c r="N545" s="231">
        <v>3.2405257490757751</v>
      </c>
      <c r="O545" s="231">
        <v>3.2330795077456975</v>
      </c>
      <c r="P545" s="231">
        <v>3.2258184412750324</v>
      </c>
      <c r="Q545" s="231">
        <v>3.2190237225389469</v>
      </c>
      <c r="R545" s="231">
        <v>3.2128687868854549</v>
      </c>
      <c r="S545" s="231">
        <v>3.2074562520683463</v>
      </c>
      <c r="T545" s="231">
        <v>3.2028416661774339</v>
      </c>
      <c r="U545" s="231">
        <v>3.1990490444297048</v>
      </c>
      <c r="V545" s="231">
        <v>3.1960811969055096</v>
      </c>
      <c r="W545" s="231">
        <v>3.1939266954924701</v>
      </c>
      <c r="X545" s="231">
        <v>3.192564637055058</v>
      </c>
      <c r="Y545" s="231">
        <v>3.1919679388524083</v>
      </c>
      <c r="Z545" s="231">
        <v>3.1921056417189133</v>
      </c>
      <c r="AA545" s="231">
        <v>3.1929445328402801</v>
      </c>
      <c r="AB545" s="231">
        <v>3.194450295594403</v>
      </c>
      <c r="AC545" s="231">
        <v>3.1965883264385209</v>
      </c>
      <c r="AD545" s="231">
        <v>3.1993243145836123</v>
      </c>
      <c r="AE545" s="231">
        <v>3.2026246508113934</v>
      </c>
      <c r="AF545" s="231">
        <v>3.2064567120177196</v>
      </c>
      <c r="AG545" s="231">
        <v>3.210789054596908</v>
      </c>
      <c r="AH545" s="231">
        <v>3.2155915404906534</v>
      </c>
      <c r="AI545" s="231">
        <v>3.2208354132404731</v>
      </c>
      <c r="AJ545" s="231">
        <v>3.2264933368012203</v>
      </c>
      <c r="AK545" s="231">
        <v>3.2325394065990087</v>
      </c>
      <c r="AL545" s="231">
        <v>3.2389491399502361</v>
      </c>
      <c r="AM545" s="231">
        <v>3.2456994512275577</v>
      </c>
      <c r="AN545" s="231">
        <v>3.2527686158802789</v>
      </c>
      <c r="AO545" s="231">
        <v>3.2601362264605784</v>
      </c>
      <c r="AP545" s="231">
        <v>3.2677831430868487</v>
      </c>
      <c r="AQ545" s="231">
        <v>3.2756914402257866</v>
      </c>
      <c r="AR545" s="231">
        <v>3.2838443512528754</v>
      </c>
      <c r="AS545" s="231">
        <v>3.292226211923635</v>
      </c>
    </row>
    <row r="546" spans="1:45">
      <c r="A546" s="231" t="s">
        <v>580</v>
      </c>
      <c r="B546" s="231" t="s">
        <v>533</v>
      </c>
      <c r="C546" s="231">
        <v>0</v>
      </c>
      <c r="D546" s="231">
        <v>0</v>
      </c>
      <c r="E546" s="231">
        <v>0</v>
      </c>
      <c r="F546" s="231">
        <v>0</v>
      </c>
      <c r="G546" s="231">
        <v>0</v>
      </c>
      <c r="H546" s="231">
        <v>0</v>
      </c>
      <c r="I546" s="231">
        <v>0</v>
      </c>
      <c r="J546" s="231">
        <v>0</v>
      </c>
      <c r="K546" s="231">
        <v>0</v>
      </c>
      <c r="L546" s="231">
        <v>0</v>
      </c>
      <c r="M546" s="231">
        <v>0</v>
      </c>
      <c r="N546" s="231">
        <v>0</v>
      </c>
      <c r="O546" s="231">
        <v>0</v>
      </c>
      <c r="P546" s="231">
        <v>0</v>
      </c>
      <c r="Q546" s="231">
        <v>0</v>
      </c>
      <c r="R546" s="231">
        <v>0</v>
      </c>
      <c r="S546" s="231">
        <v>0</v>
      </c>
      <c r="T546" s="231">
        <v>0</v>
      </c>
      <c r="U546" s="231">
        <v>0</v>
      </c>
      <c r="V546" s="231">
        <v>0</v>
      </c>
      <c r="W546" s="231">
        <v>0</v>
      </c>
      <c r="X546" s="231">
        <v>0</v>
      </c>
      <c r="Y546" s="231">
        <v>0</v>
      </c>
      <c r="Z546" s="231">
        <v>0</v>
      </c>
      <c r="AA546" s="231">
        <v>0</v>
      </c>
      <c r="AB546" s="231">
        <v>0</v>
      </c>
      <c r="AC546" s="231">
        <v>0</v>
      </c>
      <c r="AD546" s="231">
        <v>0</v>
      </c>
      <c r="AE546" s="231">
        <v>0</v>
      </c>
      <c r="AF546" s="231">
        <v>0</v>
      </c>
      <c r="AG546" s="231">
        <v>0</v>
      </c>
      <c r="AH546" s="231">
        <v>0</v>
      </c>
      <c r="AI546" s="231">
        <v>0</v>
      </c>
      <c r="AJ546" s="231">
        <v>0</v>
      </c>
      <c r="AK546" s="231">
        <v>0</v>
      </c>
      <c r="AL546" s="231">
        <v>0</v>
      </c>
      <c r="AM546" s="231">
        <v>0</v>
      </c>
      <c r="AN546" s="231">
        <v>0</v>
      </c>
      <c r="AO546" s="231">
        <v>0</v>
      </c>
      <c r="AP546" s="231">
        <v>0</v>
      </c>
      <c r="AQ546" s="231">
        <v>0</v>
      </c>
      <c r="AR546" s="231">
        <v>0</v>
      </c>
      <c r="AS546" s="231">
        <v>0</v>
      </c>
    </row>
    <row r="547" spans="1:45">
      <c r="A547" s="231" t="s">
        <v>580</v>
      </c>
      <c r="B547" s="231" t="s">
        <v>534</v>
      </c>
      <c r="C547" s="231">
        <v>0</v>
      </c>
      <c r="D547" s="231">
        <v>0</v>
      </c>
      <c r="E547" s="231">
        <v>0.4129265611850399</v>
      </c>
      <c r="F547" s="231">
        <v>0.4003878203767226</v>
      </c>
      <c r="G547" s="231">
        <v>0.41159216020117473</v>
      </c>
      <c r="H547" s="231">
        <v>0.41687872453322677</v>
      </c>
      <c r="I547" s="231">
        <v>0.41955209064134574</v>
      </c>
      <c r="J547" s="231">
        <v>0.42064984275343736</v>
      </c>
      <c r="K547" s="231">
        <v>0.42080479202730786</v>
      </c>
      <c r="L547" s="231">
        <v>0.42040765285026843</v>
      </c>
      <c r="M547" s="231">
        <v>0.41970286164971049</v>
      </c>
      <c r="N547" s="231">
        <v>0.41896237110968237</v>
      </c>
      <c r="O547" s="231">
        <v>0.41799965852380211</v>
      </c>
      <c r="P547" s="231">
        <v>0.4170608868981785</v>
      </c>
      <c r="Q547" s="231">
        <v>0.41618240862239081</v>
      </c>
      <c r="R547" s="231">
        <v>0.41538664687411586</v>
      </c>
      <c r="S547" s="231">
        <v>0.41468686893797813</v>
      </c>
      <c r="T547" s="231">
        <v>0.41409025653732145</v>
      </c>
      <c r="U547" s="231">
        <v>0.41359991456099121</v>
      </c>
      <c r="V547" s="231">
        <v>0.41321620631976419</v>
      </c>
      <c r="W547" s="231">
        <v>0.41293765429133994</v>
      </c>
      <c r="X547" s="231">
        <v>0.41276155594288794</v>
      </c>
      <c r="Y547" s="231">
        <v>0.412684409790326</v>
      </c>
      <c r="Z547" s="231">
        <v>0.41270221317284073</v>
      </c>
      <c r="AA547" s="231">
        <v>0.41281067205899863</v>
      </c>
      <c r="AB547" s="231">
        <v>0.41300534970782637</v>
      </c>
      <c r="AC547" s="231">
        <v>0.41328177228284002</v>
      </c>
      <c r="AD547" s="231">
        <v>0.41363550379721614</v>
      </c>
      <c r="AE547" s="231">
        <v>0.41406219896908592</v>
      </c>
      <c r="AF547" s="231">
        <v>0.41455764000969414</v>
      </c>
      <c r="AG547" s="231">
        <v>0.41511776162574793</v>
      </c>
      <c r="AH547" s="231">
        <v>0.41573866731607861</v>
      </c>
      <c r="AI547" s="231">
        <v>0.41641663920434041</v>
      </c>
      <c r="AJ547" s="231">
        <v>0.41714814305714704</v>
      </c>
      <c r="AK547" s="231">
        <v>0.4179298297137331</v>
      </c>
      <c r="AL547" s="231">
        <v>0.4187585338472451</v>
      </c>
      <c r="AM547" s="231">
        <v>0.41963127075398982</v>
      </c>
      <c r="AN547" s="231">
        <v>0.420545231701689</v>
      </c>
      <c r="AO547" s="231">
        <v>0.42149777824418</v>
      </c>
      <c r="AP547" s="231">
        <v>0.42248643581690065</v>
      </c>
      <c r="AQ547" s="231">
        <v>0.42350888685643162</v>
      </c>
      <c r="AR547" s="231">
        <v>0.42456296363280954</v>
      </c>
      <c r="AS547" s="231">
        <v>0.42564664094101606</v>
      </c>
    </row>
    <row r="548" spans="1:45">
      <c r="A548" s="231" t="s">
        <v>580</v>
      </c>
      <c r="B548" s="231" t="s">
        <v>535</v>
      </c>
      <c r="C548" s="231">
        <v>1.5314082718408315</v>
      </c>
      <c r="D548" s="231">
        <v>2.2479334800441171</v>
      </c>
      <c r="E548" s="231">
        <v>1.9405020876219712</v>
      </c>
      <c r="F548" s="231">
        <v>2.1448361260160644</v>
      </c>
      <c r="G548" s="231">
        <v>2.3425243796744333</v>
      </c>
      <c r="H548" s="231">
        <v>2.5345989987322763</v>
      </c>
      <c r="I548" s="231">
        <v>2.7254221844940423</v>
      </c>
      <c r="J548" s="231">
        <v>2.9144055496370611</v>
      </c>
      <c r="K548" s="231">
        <v>3.1012437035038944</v>
      </c>
      <c r="L548" s="231">
        <v>3.2858287930952881</v>
      </c>
      <c r="M548" s="231">
        <v>3.4681909833186388</v>
      </c>
      <c r="N548" s="231">
        <v>3.6494777453192242</v>
      </c>
      <c r="O548" s="231">
        <v>3.8276693334028229</v>
      </c>
      <c r="P548" s="231">
        <v>4.004204525282022</v>
      </c>
      <c r="Q548" s="231">
        <v>4.1793510931082043</v>
      </c>
      <c r="R548" s="231">
        <v>4.3533919915411525</v>
      </c>
      <c r="S548" s="231">
        <v>4.5266174221832154</v>
      </c>
      <c r="T548" s="231">
        <v>4.6993189990105515</v>
      </c>
      <c r="U548" s="231">
        <v>4.8717855208514527</v>
      </c>
      <c r="V548" s="231">
        <v>5.0442999788480547</v>
      </c>
      <c r="W548" s="231">
        <v>5.2171375138351284</v>
      </c>
      <c r="X548" s="231">
        <v>5.3905641026259961</v>
      </c>
      <c r="Y548" s="231">
        <v>5.5648358005727578</v>
      </c>
      <c r="Z548" s="231">
        <v>5.7401984050294068</v>
      </c>
      <c r="AA548" s="231">
        <v>5.916887433441957</v>
      </c>
      <c r="AB548" s="231">
        <v>6.0951283327243768</v>
      </c>
      <c r="AC548" s="231">
        <v>6.2751368547559254</v>
      </c>
      <c r="AD548" s="231">
        <v>6.4571195472854317</v>
      </c>
      <c r="AE548" s="231">
        <v>6.6412743210203091</v>
      </c>
      <c r="AF548" s="231">
        <v>6.8277910628127119</v>
      </c>
      <c r="AG548" s="231">
        <v>7.0168522720989666</v>
      </c>
      <c r="AH548" s="231">
        <v>7.2086337034765835</v>
      </c>
      <c r="AI548" s="231">
        <v>7.4033050028148741</v>
      </c>
      <c r="AJ548" s="231">
        <v>7.6010303278304248</v>
      </c>
      <c r="AK548" s="231">
        <v>7.8019689468130755</v>
      </c>
      <c r="AL548" s="231">
        <v>8.0062758113216326</v>
      </c>
      <c r="AM548" s="231">
        <v>8.2141021003032222</v>
      </c>
      <c r="AN548" s="231">
        <v>8.4255957343331431</v>
      </c>
      <c r="AO548" s="231">
        <v>8.6409018596032681</v>
      </c>
      <c r="AP548" s="231">
        <v>8.8601633019763</v>
      </c>
      <c r="AQ548" s="231">
        <v>9.0835209919153996</v>
      </c>
      <c r="AR548" s="231">
        <v>9.3111143614503131</v>
      </c>
      <c r="AS548" s="231">
        <v>9.5430817145667373</v>
      </c>
    </row>
    <row r="549" spans="1:45">
      <c r="A549" s="231" t="s">
        <v>580</v>
      </c>
      <c r="B549" s="231" t="s">
        <v>536</v>
      </c>
      <c r="C549" s="231">
        <v>76.023030349823628</v>
      </c>
      <c r="D549" s="231">
        <v>81.65812455951891</v>
      </c>
      <c r="E549" s="231">
        <v>87.385615614946545</v>
      </c>
      <c r="F549" s="231">
        <v>87.138113864987488</v>
      </c>
      <c r="G549" s="231">
        <v>91.251490519224276</v>
      </c>
      <c r="H549" s="231">
        <v>95.04128276304256</v>
      </c>
      <c r="I549" s="231">
        <v>98.7220363004581</v>
      </c>
      <c r="J549" s="231">
        <v>102.29698574265672</v>
      </c>
      <c r="K549" s="231">
        <v>105.77299163382548</v>
      </c>
      <c r="L549" s="231">
        <v>109.15894633484837</v>
      </c>
      <c r="M549" s="231">
        <v>112.46480748047874</v>
      </c>
      <c r="N549" s="231">
        <v>115.73338181838166</v>
      </c>
      <c r="O549" s="231">
        <v>118.90462623845745</v>
      </c>
      <c r="P549" s="231">
        <v>122.0277257501055</v>
      </c>
      <c r="Q549" s="231">
        <v>125.11266816791176</v>
      </c>
      <c r="R549" s="231">
        <v>128.16898419119792</v>
      </c>
      <c r="S549" s="231">
        <v>131.20570510561342</v>
      </c>
      <c r="T549" s="231">
        <v>134.23134303764803</v>
      </c>
      <c r="U549" s="231">
        <v>137.25388808008066</v>
      </c>
      <c r="V549" s="231">
        <v>140.28081783342478</v>
      </c>
      <c r="W549" s="231">
        <v>143.3191158448044</v>
      </c>
      <c r="X549" s="231">
        <v>146.37529617142675</v>
      </c>
      <c r="Y549" s="231">
        <v>149.45543190113182</v>
      </c>
      <c r="Z549" s="231">
        <v>152.56518595645596</v>
      </c>
      <c r="AA549" s="231">
        <v>155.70984291010652</v>
      </c>
      <c r="AB549" s="231">
        <v>158.89434086384156</v>
      </c>
      <c r="AC549" s="231">
        <v>162.12330270172507</v>
      </c>
      <c r="AD549" s="231">
        <v>165.40106623338076</v>
      </c>
      <c r="AE549" s="231">
        <v>168.73171290276622</v>
      </c>
      <c r="AF549" s="231">
        <v>172.11909486115229</v>
      </c>
      <c r="AG549" s="231">
        <v>175.56686029655083</v>
      </c>
      <c r="AH549" s="231">
        <v>179.07847698159878</v>
      </c>
      <c r="AI549" s="231">
        <v>182.65725405292099</v>
      </c>
      <c r="AJ549" s="231">
        <v>186.30636207117951</v>
      </c>
      <c r="AK549" s="231">
        <v>190.02885143584228</v>
      </c>
      <c r="AL549" s="231">
        <v>193.82766924465875</v>
      </c>
      <c r="AM549" s="231">
        <v>197.70567469723409</v>
      </c>
      <c r="AN549" s="231">
        <v>201.6656531464742</v>
      </c>
      <c r="AO549" s="231">
        <v>205.7103289024509</v>
      </c>
      <c r="AP549" s="231">
        <v>209.84237689143754</v>
      </c>
      <c r="AQ549" s="231">
        <v>214.06443326921936</v>
      </c>
      <c r="AR549" s="231">
        <v>218.3791050830113</v>
      </c>
      <c r="AS549" s="231">
        <v>222.78897907073548</v>
      </c>
    </row>
    <row r="550" spans="1:45">
      <c r="A550" s="231" t="s">
        <v>580</v>
      </c>
      <c r="B550" s="231" t="s">
        <v>537</v>
      </c>
      <c r="C550" s="231">
        <v>10.894587021868857</v>
      </c>
      <c r="D550" s="231">
        <v>12.699824084105119</v>
      </c>
      <c r="E550" s="231">
        <v>12.820746581622645</v>
      </c>
      <c r="F550" s="231">
        <v>14.042267197962357</v>
      </c>
      <c r="G550" s="231">
        <v>15.050832011721493</v>
      </c>
      <c r="H550" s="231">
        <v>16.015679115284566</v>
      </c>
      <c r="I550" s="231">
        <v>16.968089428689087</v>
      </c>
      <c r="J550" s="231">
        <v>17.906189715472419</v>
      </c>
      <c r="K550" s="231">
        <v>18.829385551959483</v>
      </c>
      <c r="L550" s="231">
        <v>19.737938754611474</v>
      </c>
      <c r="M550" s="231">
        <v>20.632683549690796</v>
      </c>
      <c r="N550" s="231">
        <v>21.52085451521668</v>
      </c>
      <c r="O550" s="231">
        <v>22.390833511451582</v>
      </c>
      <c r="P550" s="231">
        <v>23.251364412934393</v>
      </c>
      <c r="Q550" s="231">
        <v>24.104135360304294</v>
      </c>
      <c r="R550" s="231">
        <v>24.95085558427575</v>
      </c>
      <c r="S550" s="231">
        <v>25.793223875902832</v>
      </c>
      <c r="T550" s="231">
        <v>26.632906232491241</v>
      </c>
      <c r="U550" s="231">
        <v>27.471520494251376</v>
      </c>
      <c r="V550" s="231">
        <v>28.310626313160395</v>
      </c>
      <c r="W550" s="231">
        <v>29.151719175640785</v>
      </c>
      <c r="X550" s="231">
        <v>29.996227484629394</v>
      </c>
      <c r="Y550" s="231">
        <v>30.845511924187104</v>
      </c>
      <c r="Z550" s="231">
        <v>31.700866499362128</v>
      </c>
      <c r="AA550" s="231">
        <v>32.563520777600623</v>
      </c>
      <c r="AB550" s="231">
        <v>33.434642963833674</v>
      </c>
      <c r="AC550" s="231">
        <v>34.315343525411478</v>
      </c>
      <c r="AD550" s="231">
        <v>35.206679149784705</v>
      </c>
      <c r="AE550" s="231">
        <v>36.109656870669141</v>
      </c>
      <c r="AF550" s="231">
        <v>37.025238240165869</v>
      </c>
      <c r="AG550" s="231">
        <v>37.954343457100592</v>
      </c>
      <c r="AH550" s="231">
        <v>38.897855387451372</v>
      </c>
      <c r="AI550" s="231">
        <v>39.856623432641719</v>
      </c>
      <c r="AJ550" s="231">
        <v>40.831467216773824</v>
      </c>
      <c r="AK550" s="231">
        <v>41.823180075573717</v>
      </c>
      <c r="AL550" s="231">
        <v>42.832532338615501</v>
      </c>
      <c r="AM550" s="231">
        <v>43.860274402951696</v>
      </c>
      <c r="AN550" s="231">
        <v>44.907139601043617</v>
      </c>
      <c r="AO550" s="231">
        <v>45.973846869281722</v>
      </c>
      <c r="AP550" s="231">
        <v>47.061103225726065</v>
      </c>
      <c r="AQ550" s="231">
        <v>48.169606067196767</v>
      </c>
      <c r="AR550" s="231">
        <v>49.30004529674801</v>
      </c>
      <c r="AS550" s="231">
        <v>50.453105292984162</v>
      </c>
    </row>
    <row r="551" spans="1:45">
      <c r="A551" s="231" t="s">
        <v>580</v>
      </c>
      <c r="B551" s="231" t="s">
        <v>538</v>
      </c>
      <c r="C551" s="231">
        <v>4.3393193356370965</v>
      </c>
      <c r="D551" s="231">
        <v>9.8692737115954294</v>
      </c>
      <c r="E551" s="231">
        <v>11.80027244681215</v>
      </c>
      <c r="F551" s="231">
        <v>9.3473306597951389</v>
      </c>
      <c r="G551" s="231">
        <v>10.17111055145396</v>
      </c>
      <c r="H551" s="231">
        <v>10.96950536474816</v>
      </c>
      <c r="I551" s="231">
        <v>11.76188552076975</v>
      </c>
      <c r="J551" s="231">
        <v>12.545948324140129</v>
      </c>
      <c r="K551" s="231">
        <v>13.320548541901102</v>
      </c>
      <c r="L551" s="231">
        <v>14.085344064018711</v>
      </c>
      <c r="M551" s="231">
        <v>14.840550501011485</v>
      </c>
      <c r="N551" s="231">
        <v>15.5911318736485</v>
      </c>
      <c r="O551" s="231">
        <v>16.328498138245923</v>
      </c>
      <c r="P551" s="231">
        <v>17.058830263324975</v>
      </c>
      <c r="Q551" s="231">
        <v>17.783286630858274</v>
      </c>
      <c r="R551" s="231">
        <v>18.503081439834066</v>
      </c>
      <c r="S551" s="231">
        <v>19.219452821826003</v>
      </c>
      <c r="T551" s="231">
        <v>19.933639507614057</v>
      </c>
      <c r="U551" s="231">
        <v>20.646864030810988</v>
      </c>
      <c r="V551" s="231">
        <v>21.360320949765693</v>
      </c>
      <c r="W551" s="231">
        <v>22.07516892309793</v>
      </c>
      <c r="X551" s="231">
        <v>22.792525735504089</v>
      </c>
      <c r="Y551" s="231">
        <v>23.513465568180081</v>
      </c>
      <c r="Z551" s="231">
        <v>24.239017960787354</v>
      </c>
      <c r="AA551" s="231">
        <v>24.970168031145302</v>
      </c>
      <c r="AB551" s="231">
        <v>25.707857612943087</v>
      </c>
      <c r="AC551" s="231">
        <v>26.452987046347829</v>
      </c>
      <c r="AD551" s="231">
        <v>27.206417415688144</v>
      </c>
      <c r="AE551" s="231">
        <v>27.968973075499079</v>
      </c>
      <c r="AF551" s="231">
        <v>28.741444343654113</v>
      </c>
      <c r="AG551" s="231">
        <v>29.524590269926193</v>
      </c>
      <c r="AH551" s="231">
        <v>30.319141411728793</v>
      </c>
      <c r="AI551" s="231">
        <v>31.125802567163149</v>
      </c>
      <c r="AJ551" s="231">
        <v>31.945255429874418</v>
      </c>
      <c r="AK551" s="231">
        <v>32.778161141388694</v>
      </c>
      <c r="AL551" s="231">
        <v>33.62516272521038</v>
      </c>
      <c r="AM551" s="231">
        <v>34.486887393538005</v>
      </c>
      <c r="AN551" s="231">
        <v>35.363948722431793</v>
      </c>
      <c r="AO551" s="231">
        <v>36.256948694969658</v>
      </c>
      <c r="AP551" s="231">
        <v>37.166479614626859</v>
      </c>
      <c r="AQ551" s="231">
        <v>38.093125893061647</v>
      </c>
      <c r="AR551" s="231">
        <v>39.037465717808097</v>
      </c>
      <c r="AS551" s="231">
        <v>40.000072606244075</v>
      </c>
    </row>
    <row r="552" spans="1:45">
      <c r="A552" s="231" t="s">
        <v>582</v>
      </c>
      <c r="B552" s="231" t="s">
        <v>514</v>
      </c>
      <c r="C552" s="231">
        <v>82.449929835610206</v>
      </c>
      <c r="D552" s="231">
        <v>67.801287102966725</v>
      </c>
      <c r="E552" s="231">
        <v>47.733839306440082</v>
      </c>
      <c r="F552" s="231">
        <v>46.656136128155211</v>
      </c>
      <c r="G552" s="231">
        <v>49.805014973329186</v>
      </c>
      <c r="H552" s="231">
        <v>51.644736563871525</v>
      </c>
      <c r="I552" s="231">
        <v>52.510265181422177</v>
      </c>
      <c r="J552" s="231">
        <v>52.56338064415317</v>
      </c>
      <c r="K552" s="231">
        <v>52.326617589564528</v>
      </c>
      <c r="L552" s="231">
        <v>51.941689253151637</v>
      </c>
      <c r="M552" s="231">
        <v>51.490548521719631</v>
      </c>
      <c r="N552" s="231">
        <v>51.020259738353055</v>
      </c>
      <c r="O552" s="231">
        <v>50.557600964714517</v>
      </c>
      <c r="P552" s="231">
        <v>50.117500272754299</v>
      </c>
      <c r="Q552" s="231">
        <v>49.707910567294768</v>
      </c>
      <c r="R552" s="231">
        <v>49.332649114805825</v>
      </c>
      <c r="S552" s="231">
        <v>48.993070862131276</v>
      </c>
      <c r="T552" s="231">
        <v>48.689067307485232</v>
      </c>
      <c r="U552" s="231">
        <v>48.41967041494248</v>
      </c>
      <c r="V552" s="231">
        <v>48.183421994938648</v>
      </c>
      <c r="W552" s="231">
        <v>47.978601796742765</v>
      </c>
      <c r="X552" s="231">
        <v>47.803369268572702</v>
      </c>
      <c r="Y552" s="231">
        <v>47.655851841356863</v>
      </c>
      <c r="Z552" s="231">
        <v>47.534199663246582</v>
      </c>
      <c r="AA552" s="231">
        <v>47.436619042309424</v>
      </c>
      <c r="AB552" s="231">
        <v>47.361392241261854</v>
      </c>
      <c r="AC552" s="231">
        <v>47.306888454530252</v>
      </c>
      <c r="AD552" s="231">
        <v>47.271569058854425</v>
      </c>
      <c r="AE552" s="231">
        <v>47.2539891395448</v>
      </c>
      <c r="AF552" s="231">
        <v>47.252796603680864</v>
      </c>
      <c r="AG552" s="231">
        <v>47.266729747879459</v>
      </c>
      <c r="AH552" s="231">
        <v>47.294613859875881</v>
      </c>
      <c r="AI552" s="231">
        <v>47.335357243520946</v>
      </c>
      <c r="AJ552" s="231">
        <v>47.38794693066508</v>
      </c>
      <c r="AK552" s="231">
        <v>47.451444258616853</v>
      </c>
      <c r="AL552" s="231">
        <v>47.524980434275911</v>
      </c>
      <c r="AM552" s="231">
        <v>47.607752166557759</v>
      </c>
      <c r="AN552" s="231">
        <v>47.69901742142023</v>
      </c>
      <c r="AO552" s="231">
        <v>47.798091334759789</v>
      </c>
      <c r="AP552" s="231">
        <v>47.904342305094183</v>
      </c>
      <c r="AQ552" s="231">
        <v>48.017188278530114</v>
      </c>
      <c r="AR552" s="231">
        <v>48.136093231853863</v>
      </c>
      <c r="AS552" s="231">
        <v>48.260563854876374</v>
      </c>
    </row>
    <row r="553" spans="1:45">
      <c r="A553" s="231" t="s">
        <v>582</v>
      </c>
      <c r="B553" s="231" t="s">
        <v>515</v>
      </c>
      <c r="C553" s="231">
        <v>74.611307254398952</v>
      </c>
      <c r="D553" s="231">
        <v>77.205653190789093</v>
      </c>
      <c r="E553" s="231">
        <v>72.204900549249004</v>
      </c>
      <c r="F553" s="231">
        <v>95.552587263715907</v>
      </c>
      <c r="G553" s="231">
        <v>111.38639312864352</v>
      </c>
      <c r="H553" s="231">
        <v>128.13911227849141</v>
      </c>
      <c r="I553" s="231">
        <v>145.25808021610808</v>
      </c>
      <c r="J553" s="231">
        <v>161.84164174778681</v>
      </c>
      <c r="K553" s="231">
        <v>178.21988869319867</v>
      </c>
      <c r="L553" s="231">
        <v>194.30824107589802</v>
      </c>
      <c r="M553" s="231">
        <v>210.0578728706744</v>
      </c>
      <c r="N553" s="231">
        <v>225.44653880914316</v>
      </c>
      <c r="O553" s="231">
        <v>240.47149654423438</v>
      </c>
      <c r="P553" s="231">
        <v>255.14405699878375</v>
      </c>
      <c r="Q553" s="231">
        <v>269.48539062594739</v>
      </c>
      <c r="R553" s="231">
        <v>283.52331069469449</v>
      </c>
      <c r="S553" s="231">
        <v>297.28982356840447</v>
      </c>
      <c r="T553" s="231">
        <v>310.81928392801973</v>
      </c>
      <c r="U553" s="231">
        <v>324.14702701174775</v>
      </c>
      <c r="V553" s="231">
        <v>337.30837538174251</v>
      </c>
      <c r="W553" s="231">
        <v>350.33793760049815</v>
      </c>
      <c r="X553" s="231">
        <v>363.26913223884634</v>
      </c>
      <c r="Y553" s="231">
        <v>376.13388380509627</v>
      </c>
      <c r="Z553" s="231">
        <v>388.96244804909668</v>
      </c>
      <c r="AA553" s="231">
        <v>401.78333303582525</v>
      </c>
      <c r="AB553" s="231">
        <v>414.62328969322584</v>
      </c>
      <c r="AC553" s="231">
        <v>427.50735146513603</v>
      </c>
      <c r="AD553" s="231">
        <v>440.45890746008115</v>
      </c>
      <c r="AE553" s="231">
        <v>453.49979727455957</v>
      </c>
      <c r="AF553" s="231">
        <v>466.65041865602689</v>
      </c>
      <c r="AG553" s="231">
        <v>479.92984150424144</v>
      </c>
      <c r="AH553" s="231">
        <v>493.35592351620579</v>
      </c>
      <c r="AI553" s="231">
        <v>506.94542416599654</v>
      </c>
      <c r="AJ553" s="231">
        <v>520.71411476349056</v>
      </c>
      <c r="AK553" s="231">
        <v>534.67688312744951</v>
      </c>
      <c r="AL553" s="231">
        <v>548.84783199608694</v>
      </c>
      <c r="AM553" s="231">
        <v>563.24037072862461</v>
      </c>
      <c r="AN553" s="231">
        <v>577.86730016093691</v>
      </c>
      <c r="AO553" s="231">
        <v>592.74089069621925</v>
      </c>
      <c r="AP553" s="231">
        <v>607.87295385995503</v>
      </c>
      <c r="AQ553" s="231">
        <v>623.27490764542995</v>
      </c>
      <c r="AR553" s="231">
        <v>638.95783603415043</v>
      </c>
      <c r="AS553" s="231">
        <v>654.93254310630061</v>
      </c>
    </row>
    <row r="554" spans="1:45">
      <c r="A554" s="231" t="s">
        <v>582</v>
      </c>
      <c r="B554" s="231" t="s">
        <v>516</v>
      </c>
      <c r="C554" s="231">
        <v>10.98549366367298</v>
      </c>
      <c r="D554" s="231">
        <v>12.089798571943771</v>
      </c>
      <c r="E554" s="231">
        <v>9.3652832015978085</v>
      </c>
      <c r="F554" s="231">
        <v>9.1538400070308423</v>
      </c>
      <c r="G554" s="231">
        <v>9.7716436989412028</v>
      </c>
      <c r="H554" s="231">
        <v>10.132593372335657</v>
      </c>
      <c r="I554" s="231">
        <v>10.302408345114427</v>
      </c>
      <c r="J554" s="231">
        <v>10.312829492000734</v>
      </c>
      <c r="K554" s="231">
        <v>10.266377057205721</v>
      </c>
      <c r="L554" s="231">
        <v>10.190854892317963</v>
      </c>
      <c r="M554" s="231">
        <v>10.102341988788188</v>
      </c>
      <c r="N554" s="231">
        <v>10.010072276006703</v>
      </c>
      <c r="O554" s="231">
        <v>9.9192995557775081</v>
      </c>
      <c r="P554" s="231">
        <v>9.8329526857726357</v>
      </c>
      <c r="Q554" s="231">
        <v>9.7525920099120196</v>
      </c>
      <c r="R554" s="231">
        <v>9.6789664681943286</v>
      </c>
      <c r="S554" s="231">
        <v>9.6123418984633151</v>
      </c>
      <c r="T554" s="231">
        <v>9.5526970128869628</v>
      </c>
      <c r="U554" s="231">
        <v>9.4998418847650399</v>
      </c>
      <c r="V554" s="231">
        <v>9.4534904202397989</v>
      </c>
      <c r="W554" s="231">
        <v>9.4133051095800493</v>
      </c>
      <c r="X554" s="231">
        <v>9.3789248402304768</v>
      </c>
      <c r="Y554" s="231">
        <v>9.3499822179080141</v>
      </c>
      <c r="Z554" s="231">
        <v>9.3261143054030118</v>
      </c>
      <c r="AA554" s="231">
        <v>9.3069691839683539</v>
      </c>
      <c r="AB554" s="231">
        <v>9.2922098370061725</v>
      </c>
      <c r="AC554" s="231">
        <v>9.2815163037451249</v>
      </c>
      <c r="AD554" s="231">
        <v>9.2745867093982319</v>
      </c>
      <c r="AE554" s="231">
        <v>9.2711375646114718</v>
      </c>
      <c r="AF554" s="231">
        <v>9.2709035914750952</v>
      </c>
      <c r="AG554" s="231">
        <v>9.2736372463246628</v>
      </c>
      <c r="AH554" s="231">
        <v>9.2791080529780956</v>
      </c>
      <c r="AI554" s="231">
        <v>9.287101822848097</v>
      </c>
      <c r="AJ554" s="231">
        <v>9.2974198136224491</v>
      </c>
      <c r="AK554" s="231">
        <v>9.3098778615702678</v>
      </c>
      <c r="AL554" s="231">
        <v>9.3243055112338169</v>
      </c>
      <c r="AM554" s="231">
        <v>9.3405451585190473</v>
      </c>
      <c r="AN554" s="231">
        <v>9.3584512178403152</v>
      </c>
      <c r="AO554" s="231">
        <v>9.3778893202388875</v>
      </c>
      <c r="AP554" s="231">
        <v>9.3987355467751179</v>
      </c>
      <c r="AQ554" s="231">
        <v>9.4208756996466043</v>
      </c>
      <c r="AR554" s="231">
        <v>9.4442046121776233</v>
      </c>
      <c r="AS554" s="231">
        <v>9.4686254979019342</v>
      </c>
    </row>
    <row r="555" spans="1:45">
      <c r="A555" s="231" t="s">
        <v>582</v>
      </c>
      <c r="B555" s="231" t="s">
        <v>517</v>
      </c>
      <c r="C555" s="231">
        <v>48.221211126831705</v>
      </c>
      <c r="D555" s="231">
        <v>55.818909146929109</v>
      </c>
      <c r="E555" s="231">
        <v>52.72491748350599</v>
      </c>
      <c r="F555" s="231">
        <v>57.19946636094739</v>
      </c>
      <c r="G555" s="231">
        <v>61.915584846476804</v>
      </c>
      <c r="H555" s="231">
        <v>66.74425108883834</v>
      </c>
      <c r="I555" s="231">
        <v>71.490401187761265</v>
      </c>
      <c r="J555" s="231">
        <v>75.809983427382832</v>
      </c>
      <c r="K555" s="231">
        <v>79.944057185738231</v>
      </c>
      <c r="L555" s="231">
        <v>83.897847719215193</v>
      </c>
      <c r="M555" s="231">
        <v>87.680342323235777</v>
      </c>
      <c r="N555" s="231">
        <v>91.303272441288485</v>
      </c>
      <c r="O555" s="231">
        <v>94.780221576225472</v>
      </c>
      <c r="P555" s="231">
        <v>98.125872758188194</v>
      </c>
      <c r="Q555" s="231">
        <v>101.35539824296893</v>
      </c>
      <c r="R555" s="231">
        <v>104.48398435490418</v>
      </c>
      <c r="S555" s="231">
        <v>107.52647751381275</v>
      </c>
      <c r="T555" s="231">
        <v>110.49713389239253</v>
      </c>
      <c r="U555" s="231">
        <v>113.40945424137945</v>
      </c>
      <c r="V555" s="231">
        <v>116.27608631208447</v>
      </c>
      <c r="W555" s="231">
        <v>119.10877920894011</v>
      </c>
      <c r="X555" s="231">
        <v>121.91837633688735</v>
      </c>
      <c r="Y555" s="231">
        <v>124.71483599278748</v>
      </c>
      <c r="Z555" s="231">
        <v>127.50727086909598</v>
      </c>
      <c r="AA555" s="231">
        <v>130.3039996857508</v>
      </c>
      <c r="AB555" s="231">
        <v>133.11260580711956</v>
      </c>
      <c r="AC555" s="231">
        <v>135.93999904147111</v>
      </c>
      <c r="AD555" s="231">
        <v>138.79247788868409</v>
      </c>
      <c r="AE555" s="231">
        <v>141.67579033540949</v>
      </c>
      <c r="AF555" s="231">
        <v>144.59519193466875</v>
      </c>
      <c r="AG555" s="231">
        <v>147.55550038585764</v>
      </c>
      <c r="AH555" s="231">
        <v>150.56114618383526</v>
      </c>
      <c r="AI555" s="231">
        <v>153.61621916000192</v>
      </c>
      <c r="AJ555" s="231">
        <v>156.72451091668</v>
      </c>
      <c r="AK555" s="231">
        <v>159.88955327716994</v>
      </c>
      <c r="AL555" s="231">
        <v>163.11465295212062</v>
      </c>
      <c r="AM555" s="231">
        <v>166.40292266967066</v>
      </c>
      <c r="AN555" s="231">
        <v>169.757309040916</v>
      </c>
      <c r="AO555" s="231">
        <v>173.18061744036615</v>
      </c>
      <c r="AP555" s="231">
        <v>176.67553417805601</v>
      </c>
      <c r="AQ555" s="231">
        <v>180.24464622974264</v>
      </c>
      <c r="AR555" s="231">
        <v>183.89045877674337</v>
      </c>
      <c r="AS555" s="231">
        <v>187.61541078946087</v>
      </c>
    </row>
    <row r="556" spans="1:45">
      <c r="A556" s="231" t="s">
        <v>582</v>
      </c>
      <c r="B556" s="231" t="s">
        <v>518</v>
      </c>
      <c r="C556" s="231">
        <v>485.6740658137353</v>
      </c>
      <c r="D556" s="231">
        <v>574.17312498873014</v>
      </c>
      <c r="E556" s="231">
        <v>509.77968636051008</v>
      </c>
      <c r="F556" s="231">
        <v>581.89896981528796</v>
      </c>
      <c r="G556" s="231">
        <v>648.81652983231129</v>
      </c>
      <c r="H556" s="231">
        <v>718.61912908363922</v>
      </c>
      <c r="I556" s="231">
        <v>788.78238667024982</v>
      </c>
      <c r="J556" s="231">
        <v>855.02792494955975</v>
      </c>
      <c r="K556" s="231">
        <v>919.63523362811395</v>
      </c>
      <c r="L556" s="231">
        <v>982.43532728172897</v>
      </c>
      <c r="M556" s="231">
        <v>1043.3676508600495</v>
      </c>
      <c r="N556" s="231">
        <v>1102.4519338580481</v>
      </c>
      <c r="O556" s="231">
        <v>1159.7658124476723</v>
      </c>
      <c r="P556" s="231">
        <v>1215.427192577893</v>
      </c>
      <c r="Q556" s="231">
        <v>1269.5804843322499</v>
      </c>
      <c r="R556" s="231">
        <v>1322.3859996862375</v>
      </c>
      <c r="S556" s="231">
        <v>1374.0119271349436</v>
      </c>
      <c r="T556" s="231">
        <v>1424.6283886341341</v>
      </c>
      <c r="U556" s="231">
        <v>1474.4031598957674</v>
      </c>
      <c r="V556" s="231">
        <v>1523.4987011710375</v>
      </c>
      <c r="W556" s="231">
        <v>1572.0702047543048</v>
      </c>
      <c r="X556" s="231">
        <v>1620.2644180779412</v>
      </c>
      <c r="Y556" s="231">
        <v>1668.2190473899507</v>
      </c>
      <c r="Z556" s="231">
        <v>1716.0625866200139</v>
      </c>
      <c r="AA556" s="231">
        <v>1763.9144493945794</v>
      </c>
      <c r="AB556" s="231">
        <v>1811.8853097312476</v>
      </c>
      <c r="AC556" s="231">
        <v>1860.0775793580929</v>
      </c>
      <c r="AD556" s="231">
        <v>1908.5859675548479</v>
      </c>
      <c r="AE556" s="231">
        <v>1957.4980835948925</v>
      </c>
      <c r="AF556" s="231">
        <v>2006.8950529293586</v>
      </c>
      <c r="AG556" s="231">
        <v>2056.8521267767978</v>
      </c>
      <c r="AH556" s="231">
        <v>2107.4392712697563</v>
      </c>
      <c r="AI556" s="231">
        <v>2158.7217271833938</v>
      </c>
      <c r="AJ556" s="231">
        <v>2210.7605348832985</v>
      </c>
      <c r="AK556" s="231">
        <v>2263.6130217644495</v>
      </c>
      <c r="AL556" s="231">
        <v>2317.3332513365399</v>
      </c>
      <c r="AM556" s="231">
        <v>2371.9724344262145</v>
      </c>
      <c r="AN556" s="231">
        <v>2427.5793038527067</v>
      </c>
      <c r="AO556" s="231">
        <v>2484.2004545023829</v>
      </c>
      <c r="AP556" s="231">
        <v>2541.8806510625154</v>
      </c>
      <c r="AQ556" s="231">
        <v>2600.6631058416006</v>
      </c>
      <c r="AR556" s="231">
        <v>2660.5897291499959</v>
      </c>
      <c r="AS556" s="231">
        <v>2721.7013546793528</v>
      </c>
    </row>
    <row r="557" spans="1:45">
      <c r="A557" s="231" t="s">
        <v>582</v>
      </c>
      <c r="B557" s="231" t="s">
        <v>519</v>
      </c>
      <c r="C557" s="231">
        <v>21.117592139155018</v>
      </c>
      <c r="D557" s="231">
        <v>24.396255528168414</v>
      </c>
      <c r="E557" s="231">
        <v>27.101263399741388</v>
      </c>
      <c r="F557" s="231">
        <v>26.489388928175547</v>
      </c>
      <c r="G557" s="231">
        <v>28.277189705085188</v>
      </c>
      <c r="H557" s="231">
        <v>29.321706134769318</v>
      </c>
      <c r="I557" s="231">
        <v>29.813116827583414</v>
      </c>
      <c r="J557" s="231">
        <v>29.843273550088607</v>
      </c>
      <c r="K557" s="231">
        <v>29.70884946019839</v>
      </c>
      <c r="L557" s="231">
        <v>29.490303364038414</v>
      </c>
      <c r="M557" s="231">
        <v>29.234164658865346</v>
      </c>
      <c r="N557" s="231">
        <v>28.967154496323449</v>
      </c>
      <c r="O557" s="231">
        <v>28.704476331927655</v>
      </c>
      <c r="P557" s="231">
        <v>28.454605696158094</v>
      </c>
      <c r="Q557" s="231">
        <v>28.222057913395027</v>
      </c>
      <c r="R557" s="231">
        <v>28.009000266756068</v>
      </c>
      <c r="S557" s="231">
        <v>27.816202037988504</v>
      </c>
      <c r="T557" s="231">
        <v>27.643601624348442</v>
      </c>
      <c r="U557" s="231">
        <v>27.490649415811387</v>
      </c>
      <c r="V557" s="231">
        <v>27.356517513761915</v>
      </c>
      <c r="W557" s="231">
        <v>27.240229232292275</v>
      </c>
      <c r="X557" s="231">
        <v>27.140739583624963</v>
      </c>
      <c r="Y557" s="231">
        <v>27.056985401914105</v>
      </c>
      <c r="Z557" s="231">
        <v>26.987916419196132</v>
      </c>
      <c r="AA557" s="231">
        <v>26.932514252742465</v>
      </c>
      <c r="AB557" s="231">
        <v>26.88980364367492</v>
      </c>
      <c r="AC557" s="231">
        <v>26.858858689278659</v>
      </c>
      <c r="AD557" s="231">
        <v>26.838805824073631</v>
      </c>
      <c r="AE557" s="231">
        <v>26.828824686359198</v>
      </c>
      <c r="AF557" s="231">
        <v>26.828147614725495</v>
      </c>
      <c r="AG557" s="231">
        <v>26.836058267134753</v>
      </c>
      <c r="AH557" s="231">
        <v>26.851889691442182</v>
      </c>
      <c r="AI557" s="231">
        <v>26.875022068556724</v>
      </c>
      <c r="AJ557" s="231">
        <v>26.904880277829466</v>
      </c>
      <c r="AK557" s="231">
        <v>26.940931386120869</v>
      </c>
      <c r="AL557" s="231">
        <v>26.982682129302273</v>
      </c>
      <c r="AM557" s="231">
        <v>27.029676432530689</v>
      </c>
      <c r="AN557" s="231">
        <v>27.081493000131584</v>
      </c>
      <c r="AO557" s="231">
        <v>27.137742995113577</v>
      </c>
      <c r="AP557" s="231">
        <v>27.198067820758226</v>
      </c>
      <c r="AQ557" s="231">
        <v>27.262137011381128</v>
      </c>
      <c r="AR557" s="231">
        <v>27.329646235578938</v>
      </c>
      <c r="AS557" s="231">
        <v>27.400315412604638</v>
      </c>
    </row>
    <row r="558" spans="1:45">
      <c r="A558" s="231" t="s">
        <v>582</v>
      </c>
      <c r="B558" s="231" t="s">
        <v>520</v>
      </c>
      <c r="C558" s="231">
        <v>103.57996331598598</v>
      </c>
      <c r="D558" s="231">
        <v>94.595078115678447</v>
      </c>
      <c r="E558" s="231">
        <v>47.171133756210267</v>
      </c>
      <c r="F558" s="231">
        <v>46.106134973145487</v>
      </c>
      <c r="G558" s="231">
        <v>49.217893577648994</v>
      </c>
      <c r="H558" s="231">
        <v>51.0359277957755</v>
      </c>
      <c r="I558" s="231">
        <v>51.891253216515366</v>
      </c>
      <c r="J558" s="231">
        <v>51.943742532971179</v>
      </c>
      <c r="K558" s="231">
        <v>51.709770535771632</v>
      </c>
      <c r="L558" s="231">
        <v>51.329379888228672</v>
      </c>
      <c r="M558" s="231">
        <v>50.883557383807108</v>
      </c>
      <c r="N558" s="231">
        <v>50.418812552329946</v>
      </c>
      <c r="O558" s="231">
        <v>49.961607784980679</v>
      </c>
      <c r="P558" s="231">
        <v>49.526695175639091</v>
      </c>
      <c r="Q558" s="231">
        <v>49.121933877111154</v>
      </c>
      <c r="R558" s="231">
        <v>48.751096156406021</v>
      </c>
      <c r="S558" s="231">
        <v>48.415520987713265</v>
      </c>
      <c r="T558" s="231">
        <v>48.115101148309378</v>
      </c>
      <c r="U558" s="231">
        <v>47.848880013863003</v>
      </c>
      <c r="V558" s="231">
        <v>47.615416584530365</v>
      </c>
      <c r="W558" s="231">
        <v>47.413010888582761</v>
      </c>
      <c r="X558" s="231">
        <v>47.239844071397073</v>
      </c>
      <c r="Y558" s="231">
        <v>47.094065638493369</v>
      </c>
      <c r="Z558" s="231">
        <v>46.973847544814909</v>
      </c>
      <c r="AA558" s="231">
        <v>46.877417243185683</v>
      </c>
      <c r="AB558" s="231">
        <v>46.803077245694887</v>
      </c>
      <c r="AC558" s="231">
        <v>46.749215971355923</v>
      </c>
      <c r="AD558" s="231">
        <v>46.714312934813705</v>
      </c>
      <c r="AE558" s="231">
        <v>46.696940254609757</v>
      </c>
      <c r="AF558" s="231">
        <v>46.695761776834566</v>
      </c>
      <c r="AG558" s="231">
        <v>46.709530671568068</v>
      </c>
      <c r="AH558" s="231">
        <v>46.737086074522622</v>
      </c>
      <c r="AI558" s="231">
        <v>46.777349158898957</v>
      </c>
      <c r="AJ558" s="231">
        <v>46.829318897820386</v>
      </c>
      <c r="AK558" s="231">
        <v>46.892067693925945</v>
      </c>
      <c r="AL558" s="231">
        <v>46.9647369957951</v>
      </c>
      <c r="AM558" s="231">
        <v>47.046532981859301</v>
      </c>
      <c r="AN558" s="231">
        <v>47.136722365469836</v>
      </c>
      <c r="AO558" s="231">
        <v>47.234628355974586</v>
      </c>
      <c r="AP558" s="231">
        <v>47.339626797461662</v>
      </c>
      <c r="AQ558" s="231">
        <v>47.451142497521388</v>
      </c>
      <c r="AR558" s="231">
        <v>47.568645751795628</v>
      </c>
      <c r="AS558" s="231">
        <v>47.691649065432749</v>
      </c>
    </row>
    <row r="559" spans="1:45">
      <c r="A559" s="231" t="s">
        <v>582</v>
      </c>
      <c r="B559" s="231" t="s">
        <v>521</v>
      </c>
      <c r="C559" s="231">
        <v>92.707109423376522</v>
      </c>
      <c r="D559" s="231">
        <v>117.7312419813358</v>
      </c>
      <c r="E559" s="231">
        <v>105.9219867053888</v>
      </c>
      <c r="F559" s="231">
        <v>115.4461927300719</v>
      </c>
      <c r="G559" s="231">
        <v>130.59159701267419</v>
      </c>
      <c r="H559" s="231">
        <v>146.48111651035654</v>
      </c>
      <c r="I559" s="231">
        <v>162.56063337476888</v>
      </c>
      <c r="J559" s="231">
        <v>177.90452351793721</v>
      </c>
      <c r="K559" s="231">
        <v>192.94796881959113</v>
      </c>
      <c r="L559" s="231">
        <v>207.63551899034536</v>
      </c>
      <c r="M559" s="231">
        <v>221.94016013252147</v>
      </c>
      <c r="N559" s="231">
        <v>235.85597488622187</v>
      </c>
      <c r="O559" s="231">
        <v>249.39238987054262</v>
      </c>
      <c r="P559" s="231">
        <v>262.56969150077094</v>
      </c>
      <c r="Q559" s="231">
        <v>275.41554911422213</v>
      </c>
      <c r="R559" s="231">
        <v>287.96234222154459</v>
      </c>
      <c r="S559" s="231">
        <v>300.2451316480429</v>
      </c>
      <c r="T559" s="231">
        <v>312.300145261431</v>
      </c>
      <c r="U559" s="231">
        <v>324.16367235458813</v>
      </c>
      <c r="V559" s="231">
        <v>335.87127949119918</v>
      </c>
      <c r="W559" s="231">
        <v>347.45727626975901</v>
      </c>
      <c r="X559" s="231">
        <v>358.95437275749418</v>
      </c>
      <c r="Y559" s="231">
        <v>370.39348165416652</v>
      </c>
      <c r="Z559" s="231">
        <v>381.80362778672509</v>
      </c>
      <c r="AA559" s="231">
        <v>393.21193548937151</v>
      </c>
      <c r="AB559" s="231">
        <v>404.643670966976</v>
      </c>
      <c r="AC559" s="231">
        <v>416.12232205311972</v>
      </c>
      <c r="AD559" s="231">
        <v>427.669702034495</v>
      </c>
      <c r="AE559" s="231">
        <v>439.30606759005406</v>
      </c>
      <c r="AF559" s="231">
        <v>451.0502435392209</v>
      </c>
      <c r="AG559" s="231">
        <v>462.91974914484047</v>
      </c>
      <c r="AH559" s="231">
        <v>474.93092228935285</v>
      </c>
      <c r="AI559" s="231">
        <v>487.09903903579021</v>
      </c>
      <c r="AJ559" s="231">
        <v>499.43842697905961</v>
      </c>
      <c r="AK559" s="231">
        <v>511.96257145403473</v>
      </c>
      <c r="AL559" s="231">
        <v>524.68421414820182</v>
      </c>
      <c r="AM559" s="231">
        <v>537.61544401001697</v>
      </c>
      <c r="AN559" s="231">
        <v>550.76778058351158</v>
      </c>
      <c r="AO559" s="231">
        <v>564.1522500602224</v>
      </c>
      <c r="AP559" s="231">
        <v>577.77945444234535</v>
      </c>
      <c r="AQ559" s="231">
        <v>591.65963427058693</v>
      </c>
      <c r="AR559" s="231">
        <v>605.80272539920384</v>
      </c>
      <c r="AS559" s="231">
        <v>620.2184103076371</v>
      </c>
    </row>
    <row r="560" spans="1:45">
      <c r="A560" s="231" t="s">
        <v>582</v>
      </c>
      <c r="B560" s="231" t="s">
        <v>522</v>
      </c>
      <c r="C560" s="231">
        <v>226.61046039023037</v>
      </c>
      <c r="D560" s="231">
        <v>264.24931101957316</v>
      </c>
      <c r="E560" s="231">
        <v>241.65190973563938</v>
      </c>
      <c r="F560" s="231">
        <v>259.74594333116846</v>
      </c>
      <c r="G560" s="231">
        <v>288.94317415600244</v>
      </c>
      <c r="H560" s="231">
        <v>319.3663699328165</v>
      </c>
      <c r="I560" s="231">
        <v>349.90789899912596</v>
      </c>
      <c r="J560" s="231">
        <v>378.68565777426909</v>
      </c>
      <c r="K560" s="231">
        <v>406.72330007424193</v>
      </c>
      <c r="L560" s="231">
        <v>433.95329053844989</v>
      </c>
      <c r="M560" s="231">
        <v>460.35400087843749</v>
      </c>
      <c r="N560" s="231">
        <v>485.93777858862978</v>
      </c>
      <c r="O560" s="231">
        <v>510.74143081317089</v>
      </c>
      <c r="P560" s="231">
        <v>534.81870642049091</v>
      </c>
      <c r="Q560" s="231">
        <v>558.23441994660857</v>
      </c>
      <c r="R560" s="231">
        <v>581.05992403384994</v>
      </c>
      <c r="S560" s="231">
        <v>603.36968435142194</v>
      </c>
      <c r="T560" s="231">
        <v>625.23874747023558</v>
      </c>
      <c r="U560" s="231">
        <v>646.74092289440853</v>
      </c>
      <c r="V560" s="231">
        <v>667.94752792638553</v>
      </c>
      <c r="W560" s="231">
        <v>688.92656901179055</v>
      </c>
      <c r="X560" s="231">
        <v>709.74225567801591</v>
      </c>
      <c r="Y560" s="231">
        <v>730.45476299104882</v>
      </c>
      <c r="Z560" s="231">
        <v>751.12017553217493</v>
      </c>
      <c r="AA560" s="231">
        <v>771.79056030362437</v>
      </c>
      <c r="AB560" s="231">
        <v>792.51412789234462</v>
      </c>
      <c r="AC560" s="231">
        <v>813.33545091447729</v>
      </c>
      <c r="AD560" s="231">
        <v>834.2957165246595</v>
      </c>
      <c r="AE560" s="231">
        <v>855.43299590186814</v>
      </c>
      <c r="AF560" s="231">
        <v>876.78251839906375</v>
      </c>
      <c r="AG560" s="231">
        <v>898.37694171817236</v>
      </c>
      <c r="AH560" s="231">
        <v>920.24661226514831</v>
      </c>
      <c r="AI560" s="231">
        <v>942.41981193352149</v>
      </c>
      <c r="AJ560" s="231">
        <v>964.92298911407909</v>
      </c>
      <c r="AK560" s="231">
        <v>987.78097285397905</v>
      </c>
      <c r="AL560" s="231">
        <v>1011.0171698907077</v>
      </c>
      <c r="AM560" s="231">
        <v>1034.6537448437609</v>
      </c>
      <c r="AN560" s="231">
        <v>1058.7117842196765</v>
      </c>
      <c r="AO560" s="231">
        <v>1083.2114451222262</v>
      </c>
      <c r="AP560" s="231">
        <v>1108.1720896968384</v>
      </c>
      <c r="AQ560" s="231">
        <v>1133.6124064025248</v>
      </c>
      <c r="AR560" s="231">
        <v>1159.5505192186217</v>
      </c>
      <c r="AS560" s="231">
        <v>1186.0040858730536</v>
      </c>
    </row>
    <row r="561" spans="1:45">
      <c r="A561" s="231" t="s">
        <v>582</v>
      </c>
      <c r="B561" s="231" t="s">
        <v>523</v>
      </c>
      <c r="C561" s="231">
        <v>26.174584951543665</v>
      </c>
      <c r="D561" s="231">
        <v>22.934166838808508</v>
      </c>
      <c r="E561" s="231">
        <v>23.357434261453417</v>
      </c>
      <c r="F561" s="231">
        <v>22.730875617646177</v>
      </c>
      <c r="G561" s="231">
        <v>24.058083329290543</v>
      </c>
      <c r="H561" s="231">
        <v>25.379765504959035</v>
      </c>
      <c r="I561" s="231">
        <v>26.633998095703021</v>
      </c>
      <c r="J561" s="231">
        <v>27.706532268293465</v>
      </c>
      <c r="K561" s="231">
        <v>28.698155788324076</v>
      </c>
      <c r="L561" s="231">
        <v>29.617360422409767</v>
      </c>
      <c r="M561" s="231">
        <v>30.472106847377159</v>
      </c>
      <c r="N561" s="231">
        <v>31.269933921008189</v>
      </c>
      <c r="O561" s="231">
        <v>32.017988332647782</v>
      </c>
      <c r="P561" s="231">
        <v>32.723013799029296</v>
      </c>
      <c r="Q561" s="231">
        <v>33.391326769836581</v>
      </c>
      <c r="R561" s="231">
        <v>34.028794187550758</v>
      </c>
      <c r="S561" s="231">
        <v>34.640820590678665</v>
      </c>
      <c r="T561" s="231">
        <v>35.232346709862817</v>
      </c>
      <c r="U561" s="231">
        <v>35.807858894809861</v>
      </c>
      <c r="V561" s="231">
        <v>36.371407418084615</v>
      </c>
      <c r="W561" s="231">
        <v>36.926631310347091</v>
      </c>
      <c r="X561" s="231">
        <v>37.476787473558453</v>
      </c>
      <c r="Y561" s="231">
        <v>38.024782134716247</v>
      </c>
      <c r="Z561" s="231">
        <v>38.573203092478074</v>
      </c>
      <c r="AA561" s="231">
        <v>39.124351592008551</v>
      </c>
      <c r="AB561" s="231">
        <v>39.680273001357321</v>
      </c>
      <c r="AC561" s="231">
        <v>40.242785741953725</v>
      </c>
      <c r="AD561" s="231">
        <v>40.813508145774335</v>
      </c>
      <c r="AE561" s="231">
        <v>41.393883078254653</v>
      </c>
      <c r="AF561" s="231">
        <v>41.985200287383606</v>
      </c>
      <c r="AG561" s="231">
        <v>42.588616524353846</v>
      </c>
      <c r="AH561" s="231">
        <v>43.205173537595741</v>
      </c>
      <c r="AI561" s="231">
        <v>43.835814076972021</v>
      </c>
      <c r="AJ561" s="231">
        <v>44.481396063898906</v>
      </c>
      <c r="AK561" s="231">
        <v>45.142705090781639</v>
      </c>
      <c r="AL561" s="231">
        <v>45.820465412826451</v>
      </c>
      <c r="AM561" s="231">
        <v>46.515349589680426</v>
      </c>
      <c r="AN561" s="231">
        <v>47.227986925426521</v>
      </c>
      <c r="AO561" s="231">
        <v>47.95897084461695</v>
      </c>
      <c r="AP561" s="231">
        <v>48.708865330305208</v>
      </c>
      <c r="AQ561" s="231">
        <v>49.478210538135784</v>
      </c>
      <c r="AR561" s="231">
        <v>50.267527688901893</v>
      </c>
      <c r="AS561" s="231">
        <v>51.077323330949064</v>
      </c>
    </row>
    <row r="562" spans="1:45">
      <c r="A562" s="231" t="s">
        <v>582</v>
      </c>
      <c r="B562" s="231" t="s">
        <v>524</v>
      </c>
      <c r="C562" s="231">
        <v>606.01230196786946</v>
      </c>
      <c r="D562" s="231">
        <v>661.61001530731255</v>
      </c>
      <c r="E562" s="231">
        <v>593.42213678888425</v>
      </c>
      <c r="F562" s="231">
        <v>678.25978422278251</v>
      </c>
      <c r="G562" s="231">
        <v>752.5294996865033</v>
      </c>
      <c r="H562" s="231">
        <v>829.81939156841509</v>
      </c>
      <c r="I562" s="231">
        <v>907.29336689588149</v>
      </c>
      <c r="J562" s="231">
        <v>980.11780397853829</v>
      </c>
      <c r="K562" s="231">
        <v>1050.983702266758</v>
      </c>
      <c r="L562" s="231">
        <v>1119.7378323086309</v>
      </c>
      <c r="M562" s="231">
        <v>1186.3395367010958</v>
      </c>
      <c r="N562" s="231">
        <v>1250.8314263401114</v>
      </c>
      <c r="O562" s="231">
        <v>1313.3159160798175</v>
      </c>
      <c r="P562" s="231">
        <v>1373.9366325058836</v>
      </c>
      <c r="Q562" s="231">
        <v>1432.8638566905493</v>
      </c>
      <c r="R562" s="231">
        <v>1490.2833020348162</v>
      </c>
      <c r="S562" s="231">
        <v>1546.387631063152</v>
      </c>
      <c r="T562" s="231">
        <v>1601.3701969328147</v>
      </c>
      <c r="U562" s="231">
        <v>1655.4205668305999</v>
      </c>
      <c r="V562" s="231">
        <v>1708.721450240082</v>
      </c>
      <c r="W562" s="231">
        <v>1761.4467161251589</v>
      </c>
      <c r="X562" s="231">
        <v>1813.7602387363193</v>
      </c>
      <c r="Y562" s="231">
        <v>1865.8153611996192</v>
      </c>
      <c r="Z562" s="231">
        <v>1917.7548088683636</v>
      </c>
      <c r="AA562" s="231">
        <v>1969.7109206283608</v>
      </c>
      <c r="AB562" s="231">
        <v>2021.8060963424227</v>
      </c>
      <c r="AC562" s="231">
        <v>2074.1533830180651</v>
      </c>
      <c r="AD562" s="231">
        <v>2126.8571418120027</v>
      </c>
      <c r="AE562" s="231">
        <v>2180.0137533923416</v>
      </c>
      <c r="AF562" s="231">
        <v>2233.7123311732544</v>
      </c>
      <c r="AG562" s="231">
        <v>2288.035421151832</v>
      </c>
      <c r="AH562" s="231">
        <v>2343.0596740677111</v>
      </c>
      <c r="AI562" s="231">
        <v>2398.8564808368114</v>
      </c>
      <c r="AJ562" s="231">
        <v>2455.4925660671797</v>
      </c>
      <c r="AK562" s="231">
        <v>2513.0305372589023</v>
      </c>
      <c r="AL562" s="231">
        <v>2571.5293892719956</v>
      </c>
      <c r="AM562" s="231">
        <v>2631.0449650135433</v>
      </c>
      <c r="AN562" s="231">
        <v>2691.6303742023965</v>
      </c>
      <c r="AO562" s="231">
        <v>2753.3363726363355</v>
      </c>
      <c r="AP562" s="231">
        <v>2816.2117047060096</v>
      </c>
      <c r="AQ562" s="231">
        <v>2880.3034120401944</v>
      </c>
      <c r="AR562" s="231">
        <v>2945.6571111828366</v>
      </c>
      <c r="AS562" s="231">
        <v>3012.3172431330295</v>
      </c>
    </row>
    <row r="563" spans="1:45">
      <c r="A563" s="231" t="s">
        <v>582</v>
      </c>
      <c r="B563" s="231" t="s">
        <v>525</v>
      </c>
      <c r="C563" s="231">
        <v>493.56902967958939</v>
      </c>
      <c r="D563" s="231">
        <v>570.76664181528884</v>
      </c>
      <c r="E563" s="231">
        <v>545.93476779831167</v>
      </c>
      <c r="F563" s="231">
        <v>601.96681867470079</v>
      </c>
      <c r="G563" s="231">
        <v>678.81433031187089</v>
      </c>
      <c r="H563" s="231">
        <v>759.34665774387463</v>
      </c>
      <c r="I563" s="231">
        <v>840.73505662851051</v>
      </c>
      <c r="J563" s="231">
        <v>918.24038553188905</v>
      </c>
      <c r="K563" s="231">
        <v>994.15118646975111</v>
      </c>
      <c r="L563" s="231">
        <v>1068.2032464124331</v>
      </c>
      <c r="M563" s="231">
        <v>1140.272756960879</v>
      </c>
      <c r="N563" s="231">
        <v>1210.3400381256783</v>
      </c>
      <c r="O563" s="231">
        <v>1278.4610352117149</v>
      </c>
      <c r="P563" s="231">
        <v>1344.7450567815799</v>
      </c>
      <c r="Q563" s="231">
        <v>1409.3374930368652</v>
      </c>
      <c r="R563" s="231">
        <v>1472.4065264863073</v>
      </c>
      <c r="S563" s="231">
        <v>1534.1330492544666</v>
      </c>
      <c r="T563" s="231">
        <v>1594.7031482536988</v>
      </c>
      <c r="U563" s="231">
        <v>1654.3026317935821</v>
      </c>
      <c r="V563" s="231">
        <v>1713.1131625174828</v>
      </c>
      <c r="W563" s="231">
        <v>1771.3096386883567</v>
      </c>
      <c r="X563" s="231">
        <v>1829.0585319327135</v>
      </c>
      <c r="Y563" s="231">
        <v>1886.5169460632744</v>
      </c>
      <c r="Z563" s="231">
        <v>1943.8322094392051</v>
      </c>
      <c r="AA563" s="231">
        <v>2001.1418532752841</v>
      </c>
      <c r="AB563" s="231">
        <v>2058.5738612113746</v>
      </c>
      <c r="AC563" s="231">
        <v>2116.2471021726988</v>
      </c>
      <c r="AD563" s="231">
        <v>2174.2718799730651</v>
      </c>
      <c r="AE563" s="231">
        <v>2232.750550079435</v>
      </c>
      <c r="AF563" s="231">
        <v>2291.7781672404681</v>
      </c>
      <c r="AG563" s="231">
        <v>2351.4431379676535</v>
      </c>
      <c r="AH563" s="231">
        <v>2411.8278597341919</v>
      </c>
      <c r="AI563" s="231">
        <v>2473.0093347213497</v>
      </c>
      <c r="AJ563" s="231">
        <v>2535.0597504004672</v>
      </c>
      <c r="AK563" s="231">
        <v>2598.0470225294507</v>
      </c>
      <c r="AL563" s="231">
        <v>2662.0352985290669</v>
      </c>
      <c r="AM563" s="231">
        <v>2727.0854209010977</v>
      </c>
      <c r="AN563" s="231">
        <v>2793.2553515266331</v>
      </c>
      <c r="AO563" s="231">
        <v>2860.6005584659856</v>
      </c>
      <c r="AP563" s="231">
        <v>2929.174367375274</v>
      </c>
      <c r="AQ563" s="231">
        <v>2999.028279937063</v>
      </c>
      <c r="AR563" s="231">
        <v>3070.2122618296107</v>
      </c>
      <c r="AS563" s="231">
        <v>3142.7750027808224</v>
      </c>
    </row>
    <row r="564" spans="1:45">
      <c r="A564" s="231" t="s">
        <v>582</v>
      </c>
      <c r="B564" s="231" t="s">
        <v>526</v>
      </c>
      <c r="C564" s="231">
        <v>381.93469027378728</v>
      </c>
      <c r="D564" s="231">
        <v>462.79869644126029</v>
      </c>
      <c r="E564" s="231">
        <v>495.36439901126477</v>
      </c>
      <c r="F564" s="231">
        <v>446.78337749876522</v>
      </c>
      <c r="G564" s="231">
        <v>491.12463715463912</v>
      </c>
      <c r="H564" s="231">
        <v>537.03440848567141</v>
      </c>
      <c r="I564" s="231">
        <v>582.77512250198163</v>
      </c>
      <c r="J564" s="231">
        <v>625.35104974976923</v>
      </c>
      <c r="K564" s="231">
        <v>666.57661836454145</v>
      </c>
      <c r="L564" s="231">
        <v>706.40463133927733</v>
      </c>
      <c r="M564" s="231">
        <v>744.84507315697556</v>
      </c>
      <c r="N564" s="231">
        <v>781.95011054187182</v>
      </c>
      <c r="O564" s="231">
        <v>817.80185402236657</v>
      </c>
      <c r="P564" s="231">
        <v>852.50252541656289</v>
      </c>
      <c r="Q564" s="231">
        <v>886.16669677567609</v>
      </c>
      <c r="R564" s="231">
        <v>918.91529354921374</v>
      </c>
      <c r="S564" s="231">
        <v>950.87107681670307</v>
      </c>
      <c r="T564" s="231">
        <v>982.15534228551257</v>
      </c>
      <c r="U564" s="231">
        <v>1012.88560026942</v>
      </c>
      <c r="V564" s="231">
        <v>1043.174030420711</v>
      </c>
      <c r="W564" s="231">
        <v>1073.1265355978833</v>
      </c>
      <c r="X564" s="231">
        <v>1102.8422489226045</v>
      </c>
      <c r="Y564" s="231">
        <v>1132.4133753656276</v>
      </c>
      <c r="Z564" s="231">
        <v>1161.9252732863056</v>
      </c>
      <c r="AA564" s="231">
        <v>1191.4567019271824</v>
      </c>
      <c r="AB564" s="231">
        <v>1221.0801779927499</v>
      </c>
      <c r="AC564" s="231">
        <v>1250.8623983890766</v>
      </c>
      <c r="AD564" s="231">
        <v>1280.8646973526729</v>
      </c>
      <c r="AE564" s="231">
        <v>1311.1435149662666</v>
      </c>
      <c r="AF564" s="231">
        <v>1341.7508608528362</v>
      </c>
      <c r="AG564" s="231">
        <v>1372.734762027178</v>
      </c>
      <c r="AH564" s="231">
        <v>1404.1396877874906</v>
      </c>
      <c r="AI564" s="231">
        <v>1436.0069474214729</v>
      </c>
      <c r="AJ564" s="231">
        <v>1468.3750586076001</v>
      </c>
      <c r="AK564" s="231">
        <v>1501.2800858930671</v>
      </c>
      <c r="AL564" s="231">
        <v>1534.7559496722563</v>
      </c>
      <c r="AM564" s="231">
        <v>1568.834706787834</v>
      </c>
      <c r="AN564" s="231">
        <v>1603.5468043182091</v>
      </c>
      <c r="AO564" s="231">
        <v>1638.9213083717209</v>
      </c>
      <c r="AP564" s="231">
        <v>1674.9861098288932</v>
      </c>
      <c r="AQ564" s="231">
        <v>1711.7681090016868</v>
      </c>
      <c r="AR564" s="231">
        <v>1749.293381140764</v>
      </c>
      <c r="AS564" s="231">
        <v>1787.587324641846</v>
      </c>
    </row>
    <row r="565" spans="1:45">
      <c r="A565" s="231" t="s">
        <v>582</v>
      </c>
      <c r="B565" s="231" t="s">
        <v>527</v>
      </c>
      <c r="C565" s="231">
        <v>177.25180251874221</v>
      </c>
      <c r="D565" s="231">
        <v>234.79846985422211</v>
      </c>
      <c r="E565" s="231">
        <v>232.78569819361306</v>
      </c>
      <c r="F565" s="231">
        <v>231.12492472817181</v>
      </c>
      <c r="G565" s="231">
        <v>254.55978137878029</v>
      </c>
      <c r="H565" s="231">
        <v>278.85168007527068</v>
      </c>
      <c r="I565" s="231">
        <v>303.08759946386755</v>
      </c>
      <c r="J565" s="231">
        <v>325.69741035103226</v>
      </c>
      <c r="K565" s="231">
        <v>347.61519895099201</v>
      </c>
      <c r="L565" s="231">
        <v>368.81072365092257</v>
      </c>
      <c r="M565" s="231">
        <v>389.28516338532279</v>
      </c>
      <c r="N565" s="231">
        <v>409.06289179419798</v>
      </c>
      <c r="O565" s="231">
        <v>428.18479728501325</v>
      </c>
      <c r="P565" s="231">
        <v>446.70293480624531</v>
      </c>
      <c r="Q565" s="231">
        <v>464.67631278740134</v>
      </c>
      <c r="R565" s="231">
        <v>482.16763963517565</v>
      </c>
      <c r="S565" s="231">
        <v>499.24087061414218</v>
      </c>
      <c r="T565" s="231">
        <v>515.95941113449237</v>
      </c>
      <c r="U565" s="231">
        <v>532.38484841086131</v>
      </c>
      <c r="V565" s="231">
        <v>548.57610024243286</v>
      </c>
      <c r="W565" s="231">
        <v>564.58888654132591</v>
      </c>
      <c r="X565" s="231">
        <v>580.47544534356734</v>
      </c>
      <c r="Y565" s="231">
        <v>596.28442972621485</v>
      </c>
      <c r="Z565" s="231">
        <v>612.06093495991365</v>
      </c>
      <c r="AA565" s="231">
        <v>627.84661622633064</v>
      </c>
      <c r="AB565" s="231">
        <v>643.67986637509193</v>
      </c>
      <c r="AC565" s="231">
        <v>659.59603064048929</v>
      </c>
      <c r="AD565" s="231">
        <v>675.62764119277767</v>
      </c>
      <c r="AE565" s="231">
        <v>691.80465908482768</v>
      </c>
      <c r="AF565" s="231">
        <v>708.15471478948098</v>
      </c>
      <c r="AG565" s="231">
        <v>724.70334130223125</v>
      </c>
      <c r="AH565" s="231">
        <v>741.47419587910929</v>
      </c>
      <c r="AI565" s="231">
        <v>758.48926803585857</v>
      </c>
      <c r="AJ565" s="231">
        <v>775.76907257099253</v>
      </c>
      <c r="AK565" s="231">
        <v>793.33282718853945</v>
      </c>
      <c r="AL565" s="231">
        <v>811.19861486408035</v>
      </c>
      <c r="AM565" s="231">
        <v>829.38353148089436</v>
      </c>
      <c r="AN565" s="231">
        <v>847.90381950823178</v>
      </c>
      <c r="AO565" s="231">
        <v>866.7749886393093</v>
      </c>
      <c r="AP565" s="231">
        <v>886.01192437877887</v>
      </c>
      <c r="AQ565" s="231">
        <v>905.62898559066286</v>
      </c>
      <c r="AR565" s="231">
        <v>925.64009200367491</v>
      </c>
      <c r="AS565" s="231">
        <v>946.05880263288623</v>
      </c>
    </row>
    <row r="566" spans="1:45">
      <c r="A566" s="231" t="s">
        <v>582</v>
      </c>
      <c r="B566" s="231" t="s">
        <v>528</v>
      </c>
      <c r="C566" s="231">
        <v>272.74977125934765</v>
      </c>
      <c r="D566" s="231">
        <v>316.63657605519325</v>
      </c>
      <c r="E566" s="231">
        <v>259.50829794046308</v>
      </c>
      <c r="F566" s="231">
        <v>304.31085074330707</v>
      </c>
      <c r="G566" s="231">
        <v>336.80424965008598</v>
      </c>
      <c r="H566" s="231">
        <v>370.57655186692864</v>
      </c>
      <c r="I566" s="231">
        <v>404.37893179746806</v>
      </c>
      <c r="J566" s="231">
        <v>436.07677268161558</v>
      </c>
      <c r="K566" s="231">
        <v>466.88499277590978</v>
      </c>
      <c r="L566" s="231">
        <v>496.74456396980378</v>
      </c>
      <c r="M566" s="231">
        <v>525.64389521931514</v>
      </c>
      <c r="N566" s="231">
        <v>553.60646348325827</v>
      </c>
      <c r="O566" s="231">
        <v>580.68086820176597</v>
      </c>
      <c r="P566" s="231">
        <v>606.93292638807827</v>
      </c>
      <c r="Q566" s="231">
        <v>632.43947198924138</v>
      </c>
      <c r="R566" s="231">
        <v>657.28357331773987</v>
      </c>
      <c r="S566" s="231">
        <v>681.55092054074089</v>
      </c>
      <c r="T566" s="231">
        <v>705.32716633320899</v>
      </c>
      <c r="U566" s="231">
        <v>728.696031128257</v>
      </c>
      <c r="V566" s="231">
        <v>751.73801142983655</v>
      </c>
      <c r="W566" s="231">
        <v>774.52955531075042</v>
      </c>
      <c r="X566" s="231">
        <v>797.14259292625593</v>
      </c>
      <c r="Y566" s="231">
        <v>819.64433110585537</v>
      </c>
      <c r="Z566" s="231">
        <v>842.09723955087156</v>
      </c>
      <c r="AA566" s="231">
        <v>864.55917182024996</v>
      </c>
      <c r="AB566" s="231">
        <v>887.08357726841643</v>
      </c>
      <c r="AC566" s="231">
        <v>909.71977066165448</v>
      </c>
      <c r="AD566" s="231">
        <v>932.51323465144105</v>
      </c>
      <c r="AE566" s="231">
        <v>955.50593694698853</v>
      </c>
      <c r="AF566" s="231">
        <v>978.73664920958231</v>
      </c>
      <c r="AG566" s="231">
        <v>1002.2412586665494</v>
      </c>
      <c r="AH566" s="231">
        <v>1026.0530664521539</v>
      </c>
      <c r="AI566" s="231">
        <v>1050.2030689294229</v>
      </c>
      <c r="AJ566" s="231">
        <v>1074.7202198987341</v>
      </c>
      <c r="AK566" s="231">
        <v>1099.6316727911112</v>
      </c>
      <c r="AL566" s="231">
        <v>1124.9630027858482</v>
      </c>
      <c r="AM566" s="231">
        <v>1150.7384093687097</v>
      </c>
      <c r="AN566" s="231">
        <v>1176.9809002261409</v>
      </c>
      <c r="AO566" s="231">
        <v>1203.712457603584</v>
      </c>
      <c r="AP566" s="231">
        <v>1230.9541883835011</v>
      </c>
      <c r="AQ566" s="231">
        <v>1258.7264591896089</v>
      </c>
      <c r="AR566" s="231">
        <v>1287.0490178224934</v>
      </c>
      <c r="AS566" s="231">
        <v>1315.9411022942045</v>
      </c>
    </row>
    <row r="567" spans="1:45">
      <c r="A567" s="231" t="s">
        <v>582</v>
      </c>
      <c r="B567" s="231" t="s">
        <v>529</v>
      </c>
      <c r="C567" s="231">
        <v>178.45673751559264</v>
      </c>
      <c r="D567" s="231">
        <v>202.56164420439293</v>
      </c>
      <c r="E567" s="231">
        <v>197.27532083262017</v>
      </c>
      <c r="F567" s="231">
        <v>215.73492771760746</v>
      </c>
      <c r="G567" s="231">
        <v>243.4762118569885</v>
      </c>
      <c r="H567" s="231">
        <v>272.55648537850863</v>
      </c>
      <c r="I567" s="231">
        <v>301.9562595894858</v>
      </c>
      <c r="J567" s="231">
        <v>329.96886937419487</v>
      </c>
      <c r="K567" s="231">
        <v>357.41266130529243</v>
      </c>
      <c r="L567" s="231">
        <v>384.1905952220493</v>
      </c>
      <c r="M567" s="231">
        <v>410.25669203459637</v>
      </c>
      <c r="N567" s="231">
        <v>435.60284467681186</v>
      </c>
      <c r="O567" s="231">
        <v>460.24846230252336</v>
      </c>
      <c r="P567" s="231">
        <v>484.23238632438893</v>
      </c>
      <c r="Q567" s="231">
        <v>507.60661700478909</v>
      </c>
      <c r="R567" s="231">
        <v>530.43148974168594</v>
      </c>
      <c r="S567" s="231">
        <v>552.77201478315351</v>
      </c>
      <c r="T567" s="231">
        <v>574.6951481000425</v>
      </c>
      <c r="U567" s="231">
        <v>596.2678023086213</v>
      </c>
      <c r="V567" s="231">
        <v>617.55543986434907</v>
      </c>
      <c r="W567" s="231">
        <v>638.62111881178487</v>
      </c>
      <c r="X567" s="231">
        <v>659.52488536538863</v>
      </c>
      <c r="Y567" s="231">
        <v>680.32342808059013</v>
      </c>
      <c r="Z567" s="231">
        <v>701.06992569918361</v>
      </c>
      <c r="AA567" s="231">
        <v>721.81403521463551</v>
      </c>
      <c r="AB567" s="231">
        <v>742.60197860872245</v>
      </c>
      <c r="AC567" s="231">
        <v>763.47669637973036</v>
      </c>
      <c r="AD567" s="231">
        <v>784.47804373427743</v>
      </c>
      <c r="AE567" s="231">
        <v>805.64301145584398</v>
      </c>
      <c r="AF567" s="231">
        <v>827.00595827215272</v>
      </c>
      <c r="AG567" s="231">
        <v>848.59884526852977</v>
      </c>
      <c r="AH567" s="231">
        <v>870.45146574808632</v>
      </c>
      <c r="AI567" s="231">
        <v>892.59166610087959</v>
      </c>
      <c r="AJ567" s="231">
        <v>915.0455548617457</v>
      </c>
      <c r="AK567" s="231">
        <v>937.83769833000304</v>
      </c>
      <c r="AL567" s="231">
        <v>960.9913019913887</v>
      </c>
      <c r="AM567" s="231">
        <v>984.52837759957208</v>
      </c>
      <c r="AN567" s="231">
        <v>1008.46989620255</v>
      </c>
      <c r="AO567" s="231">
        <v>1032.8359276854947</v>
      </c>
      <c r="AP567" s="231">
        <v>1057.6457675822599</v>
      </c>
      <c r="AQ567" s="231">
        <v>1082.9180520113377</v>
      </c>
      <c r="AR567" s="231">
        <v>1108.6708616406547</v>
      </c>
      <c r="AS567" s="231">
        <v>1134.9218155938627</v>
      </c>
    </row>
    <row r="568" spans="1:45">
      <c r="A568" s="231" t="s">
        <v>582</v>
      </c>
      <c r="B568" s="231" t="s">
        <v>530</v>
      </c>
      <c r="C568" s="231">
        <v>1248.7496586941061</v>
      </c>
      <c r="D568" s="231">
        <v>892.18517027320581</v>
      </c>
      <c r="E568" s="231">
        <v>1351.5973198088502</v>
      </c>
      <c r="F568" s="231">
        <v>1321.0818459126872</v>
      </c>
      <c r="G568" s="231">
        <v>1410.2432515188298</v>
      </c>
      <c r="H568" s="231">
        <v>1462.3354948225444</v>
      </c>
      <c r="I568" s="231">
        <v>1496.7390250579026</v>
      </c>
      <c r="J568" s="231">
        <v>1552.3352715732358</v>
      </c>
      <c r="K568" s="231">
        <v>1603.2818179220803</v>
      </c>
      <c r="L568" s="231">
        <v>1650.1128976815692</v>
      </c>
      <c r="M568" s="231">
        <v>1693.3160603445162</v>
      </c>
      <c r="N568" s="231">
        <v>1733.3425680378521</v>
      </c>
      <c r="O568" s="231">
        <v>1770.6122158054984</v>
      </c>
      <c r="P568" s="231">
        <v>1805.5150730051087</v>
      </c>
      <c r="Q568" s="231">
        <v>1838.4118873872483</v>
      </c>
      <c r="R568" s="231">
        <v>1869.6341838430162</v>
      </c>
      <c r="S568" s="231">
        <v>1899.4845762659183</v>
      </c>
      <c r="T568" s="231">
        <v>1928.2374890278097</v>
      </c>
      <c r="U568" s="231">
        <v>1956.1403050251151</v>
      </c>
      <c r="V568" s="231">
        <v>1983.4148704972274</v>
      </c>
      <c r="W568" s="231">
        <v>2010.2592552341605</v>
      </c>
      <c r="X568" s="231">
        <v>2036.8496651863572</v>
      </c>
      <c r="Y568" s="231">
        <v>2063.3424172654859</v>
      </c>
      <c r="Z568" s="231">
        <v>2089.8759042227111</v>
      </c>
      <c r="AA568" s="231">
        <v>2116.5724960272819</v>
      </c>
      <c r="AB568" s="231">
        <v>2143.5403407802528</v>
      </c>
      <c r="AC568" s="231">
        <v>2170.8750419740136</v>
      </c>
      <c r="AD568" s="231">
        <v>2198.6611997182918</v>
      </c>
      <c r="AE568" s="231">
        <v>2226.9738116573149</v>
      </c>
      <c r="AF568" s="231">
        <v>2255.8795351098338</v>
      </c>
      <c r="AG568" s="231">
        <v>2285.437815921613</v>
      </c>
      <c r="AH568" s="231">
        <v>2315.7018920407754</v>
      </c>
      <c r="AI568" s="231">
        <v>2346.7196812681013</v>
      </c>
      <c r="AJ568" s="231">
        <v>2378.5345632894023</v>
      </c>
      <c r="AK568" s="231">
        <v>2411.186066197708</v>
      </c>
      <c r="AL568" s="231">
        <v>2444.710467438304</v>
      </c>
      <c r="AM568" s="231">
        <v>2479.1413185937154</v>
      </c>
      <c r="AN568" s="231">
        <v>2514.5099027675078</v>
      </c>
      <c r="AO568" s="231">
        <v>2550.8456325964648</v>
      </c>
      <c r="AP568" s="231">
        <v>2588.176396169019</v>
      </c>
      <c r="AQ568" s="231">
        <v>2626.5288573882535</v>
      </c>
      <c r="AR568" s="231">
        <v>2665.9287166109589</v>
      </c>
      <c r="AS568" s="231">
        <v>2706.4009367336298</v>
      </c>
    </row>
    <row r="569" spans="1:45">
      <c r="A569" s="231" t="s">
        <v>582</v>
      </c>
      <c r="B569" s="231" t="s">
        <v>531</v>
      </c>
      <c r="C569" s="231">
        <v>296.39307941910528</v>
      </c>
      <c r="D569" s="231">
        <v>424.63370216441791</v>
      </c>
      <c r="E569" s="231">
        <v>385.38095633049932</v>
      </c>
      <c r="F569" s="231">
        <v>402.28893396014143</v>
      </c>
      <c r="G569" s="231">
        <v>447.45436698706226</v>
      </c>
      <c r="H569" s="231">
        <v>494.51353088961218</v>
      </c>
      <c r="I569" s="231">
        <v>541.75250648263159</v>
      </c>
      <c r="J569" s="231">
        <v>586.25857628980509</v>
      </c>
      <c r="K569" s="231">
        <v>629.61765171449599</v>
      </c>
      <c r="L569" s="231">
        <v>671.72577596343785</v>
      </c>
      <c r="M569" s="231">
        <v>712.54988983633245</v>
      </c>
      <c r="N569" s="231">
        <v>752.10940409857005</v>
      </c>
      <c r="O569" s="231">
        <v>790.46149945500406</v>
      </c>
      <c r="P569" s="231">
        <v>827.68951172835739</v>
      </c>
      <c r="Q569" s="231">
        <v>863.89385293855184</v>
      </c>
      <c r="R569" s="231">
        <v>899.1850157454993</v>
      </c>
      <c r="S569" s="231">
        <v>933.67828151675894</v>
      </c>
      <c r="T569" s="231">
        <v>967.48980841940545</v>
      </c>
      <c r="U569" s="231">
        <v>1000.7338232842942</v>
      </c>
      <c r="V569" s="231">
        <v>1033.5206833792543</v>
      </c>
      <c r="W569" s="231">
        <v>1065.9556127845262</v>
      </c>
      <c r="X569" s="231">
        <v>1098.1379527777867</v>
      </c>
      <c r="Y569" s="231">
        <v>1130.160796255803</v>
      </c>
      <c r="Z569" s="231">
        <v>1162.1109026190293</v>
      </c>
      <c r="AA569" s="231">
        <v>1194.0688118201399</v>
      </c>
      <c r="AB569" s="231">
        <v>1226.1090947081318</v>
      </c>
      <c r="AC569" s="231">
        <v>1258.3006917868138</v>
      </c>
      <c r="AD569" s="231">
        <v>1290.7073045074947</v>
      </c>
      <c r="AE569" s="231">
        <v>1323.3878126891757</v>
      </c>
      <c r="AF569" s="231">
        <v>1356.3966990425206</v>
      </c>
      <c r="AG569" s="231">
        <v>1389.7844674544469</v>
      </c>
      <c r="AH569" s="231">
        <v>1423.5980460072633</v>
      </c>
      <c r="AI569" s="231">
        <v>1457.8811689431873</v>
      </c>
      <c r="AJ569" s="231">
        <v>1492.6747341781977</v>
      </c>
      <c r="AK569" s="231">
        <v>1528.0171347094029</v>
      </c>
      <c r="AL569" s="231">
        <v>1563.9445634990461</v>
      </c>
      <c r="AM569" s="231">
        <v>1600.4912922790754</v>
      </c>
      <c r="AN569" s="231">
        <v>1637.6899252954395</v>
      </c>
      <c r="AO569" s="231">
        <v>1675.5716293767646</v>
      </c>
      <c r="AP569" s="231">
        <v>1714.1663419218457</v>
      </c>
      <c r="AQ569" s="231">
        <v>1753.5029585007123</v>
      </c>
      <c r="AR569" s="231">
        <v>1793.6095017843852</v>
      </c>
      <c r="AS569" s="231">
        <v>1834.5132734857698</v>
      </c>
    </row>
    <row r="570" spans="1:45">
      <c r="A570" s="231" t="s">
        <v>582</v>
      </c>
      <c r="B570" s="231" t="s">
        <v>532</v>
      </c>
      <c r="C570" s="231">
        <v>892.9915503997953</v>
      </c>
      <c r="D570" s="231">
        <v>861.59955639098769</v>
      </c>
      <c r="E570" s="231">
        <v>1201.0638980777162</v>
      </c>
      <c r="F570" s="231">
        <v>1112.4362319635447</v>
      </c>
      <c r="G570" s="231">
        <v>1258.7676123745812</v>
      </c>
      <c r="H570" s="231">
        <v>1412.3051606207546</v>
      </c>
      <c r="I570" s="231">
        <v>1567.6982742834687</v>
      </c>
      <c r="J570" s="231">
        <v>1716.0116112239928</v>
      </c>
      <c r="K570" s="231">
        <v>1861.4350061788111</v>
      </c>
      <c r="L570" s="231">
        <v>2003.4295593065056</v>
      </c>
      <c r="M570" s="231">
        <v>2141.7318302803205</v>
      </c>
      <c r="N570" s="231">
        <v>2276.2827446731849</v>
      </c>
      <c r="O570" s="231">
        <v>2407.1718880563967</v>
      </c>
      <c r="P570" s="231">
        <v>2534.59409064491</v>
      </c>
      <c r="Q570" s="231">
        <v>2658.8157683492859</v>
      </c>
      <c r="R570" s="231">
        <v>2780.1490492533321</v>
      </c>
      <c r="S570" s="231">
        <v>2898.93213232261</v>
      </c>
      <c r="T570" s="231">
        <v>3015.5146258603318</v>
      </c>
      <c r="U570" s="231">
        <v>3130.2468401909669</v>
      </c>
      <c r="V570" s="231">
        <v>3243.472190798122</v>
      </c>
      <c r="W570" s="231">
        <v>3355.5220197444778</v>
      </c>
      <c r="X570" s="231">
        <v>3466.712271917067</v>
      </c>
      <c r="Y570" s="231">
        <v>3577.3415720611547</v>
      </c>
      <c r="Z570" s="231">
        <v>3687.6903408530507</v>
      </c>
      <c r="AA570" s="231">
        <v>3798.0206651825711</v>
      </c>
      <c r="AB570" s="231">
        <v>3908.5767010929389</v>
      </c>
      <c r="AC570" s="231">
        <v>4019.5854392041006</v>
      </c>
      <c r="AD570" s="231">
        <v>4131.2577036474222</v>
      </c>
      <c r="AE570" s="231">
        <v>4243.7892881931157</v>
      </c>
      <c r="AF570" s="231">
        <v>4357.362158843086</v>
      </c>
      <c r="AG570" s="231">
        <v>4472.1456720033884</v>
      </c>
      <c r="AH570" s="231">
        <v>4588.2977725664878</v>
      </c>
      <c r="AI570" s="231">
        <v>4705.9661477769441</v>
      </c>
      <c r="AJ570" s="231">
        <v>4825.2893214050282</v>
      </c>
      <c r="AK570" s="231">
        <v>4946.3976791508385</v>
      </c>
      <c r="AL570" s="231">
        <v>5069.4144208619155</v>
      </c>
      <c r="AM570" s="231">
        <v>5194.456438473323</v>
      </c>
      <c r="AN570" s="231">
        <v>5321.6351208985479</v>
      </c>
      <c r="AO570" s="231">
        <v>5451.0570886577952</v>
      </c>
      <c r="AP570" s="231">
        <v>5582.8248620272252</v>
      </c>
      <c r="AQ570" s="231">
        <v>5717.0374670730589</v>
      </c>
      <c r="AR570" s="231">
        <v>5853.7909842185745</v>
      </c>
      <c r="AS570" s="231">
        <v>5993.1790440604755</v>
      </c>
    </row>
    <row r="571" spans="1:45">
      <c r="A571" s="231" t="s">
        <v>582</v>
      </c>
      <c r="B571" s="231" t="s">
        <v>533</v>
      </c>
      <c r="C571" s="231">
        <v>48.935115284786384</v>
      </c>
      <c r="D571" s="231">
        <v>61.159601702853422</v>
      </c>
      <c r="E571" s="231">
        <v>53.075280348200813</v>
      </c>
      <c r="F571" s="231">
        <v>54.867090511201134</v>
      </c>
      <c r="G571" s="231">
        <v>58.839330549292157</v>
      </c>
      <c r="H571" s="231">
        <v>62.868853788219603</v>
      </c>
      <c r="I571" s="231">
        <v>66.784275442332259</v>
      </c>
      <c r="J571" s="231">
        <v>70.278238560840123</v>
      </c>
      <c r="K571" s="231">
        <v>73.587006702023487</v>
      </c>
      <c r="L571" s="231">
        <v>76.722061408188864</v>
      </c>
      <c r="M571" s="231">
        <v>79.69644966627618</v>
      </c>
      <c r="N571" s="231">
        <v>82.524325631247876</v>
      </c>
      <c r="O571" s="231">
        <v>85.220482315752449</v>
      </c>
      <c r="P571" s="231">
        <v>87.799920423092118</v>
      </c>
      <c r="Q571" s="231">
        <v>90.277483008618873</v>
      </c>
      <c r="R571" s="231">
        <v>92.667567687807633</v>
      </c>
      <c r="S571" s="231">
        <v>94.983915945006174</v>
      </c>
      <c r="T571" s="231">
        <v>97.23947190713443</v>
      </c>
      <c r="U571" s="231">
        <v>99.446299603767784</v>
      </c>
      <c r="V571" s="231">
        <v>101.61554693047962</v>
      </c>
      <c r="W571" s="231">
        <v>103.75744520041187</v>
      </c>
      <c r="X571" s="231">
        <v>105.88133456419649</v>
      </c>
      <c r="Y571" s="231">
        <v>107.99570722869871</v>
      </c>
      <c r="Z571" s="231">
        <v>110.10826203738442</v>
      </c>
      <c r="AA571" s="231">
        <v>112.22596544910645</v>
      </c>
      <c r="AB571" s="231">
        <v>114.35511520931645</v>
      </c>
      <c r="AC571" s="231">
        <v>116.50140403803624</v>
      </c>
      <c r="AD571" s="231">
        <v>118.66998147735163</v>
      </c>
      <c r="AE571" s="231">
        <v>120.86551267460861</v>
      </c>
      <c r="AF571" s="231">
        <v>123.09223335603232</v>
      </c>
      <c r="AG571" s="231">
        <v>125.35400059867816</v>
      </c>
      <c r="AH571" s="231">
        <v>127.65433926251384</v>
      </c>
      <c r="AI571" s="231">
        <v>129.99648412165558</v>
      </c>
      <c r="AJ571" s="231">
        <v>132.38341785257069</v>
      </c>
      <c r="AK571" s="231">
        <v>134.81790511235545</v>
      </c>
      <c r="AL571" s="231">
        <v>137.30252298359005</v>
      </c>
      <c r="AM571" s="231">
        <v>139.83968808271862</v>
      </c>
      <c r="AN571" s="231">
        <v>142.43168063342716</v>
      </c>
      <c r="AO571" s="231">
        <v>145.08066580001017</v>
      </c>
      <c r="AP571" s="231">
        <v>147.78871256230065</v>
      </c>
      <c r="AQ571" s="231">
        <v>150.55781039594302</v>
      </c>
      <c r="AR571" s="231">
        <v>153.38988400179352</v>
      </c>
      <c r="AS571" s="231">
        <v>156.2868063073031</v>
      </c>
    </row>
    <row r="572" spans="1:45">
      <c r="A572" s="231" t="s">
        <v>582</v>
      </c>
      <c r="B572" s="231" t="s">
        <v>534</v>
      </c>
      <c r="C572" s="231">
        <v>70.368255160815124</v>
      </c>
      <c r="D572" s="231">
        <v>75.071969879224213</v>
      </c>
      <c r="E572" s="231">
        <v>69.080554537698504</v>
      </c>
      <c r="F572" s="231">
        <v>74.119836467800411</v>
      </c>
      <c r="G572" s="231">
        <v>83.74805975673992</v>
      </c>
      <c r="H572" s="231">
        <v>93.84524641661487</v>
      </c>
      <c r="I572" s="231">
        <v>104.0583612222799</v>
      </c>
      <c r="J572" s="231">
        <v>113.79705362697186</v>
      </c>
      <c r="K572" s="231">
        <v>123.34159531201597</v>
      </c>
      <c r="L572" s="231">
        <v>132.6575064971988</v>
      </c>
      <c r="M572" s="231">
        <v>141.72821037929967</v>
      </c>
      <c r="N572" s="231">
        <v>150.55041050240456</v>
      </c>
      <c r="O572" s="231">
        <v>159.1304645710114</v>
      </c>
      <c r="P572" s="231">
        <v>167.48155583872349</v>
      </c>
      <c r="Q572" s="231">
        <v>175.62149898550041</v>
      </c>
      <c r="R572" s="231">
        <v>183.57105324196371</v>
      </c>
      <c r="S572" s="231">
        <v>191.35264212794445</v>
      </c>
      <c r="T572" s="231">
        <v>198.98939838294092</v>
      </c>
      <c r="U572" s="231">
        <v>206.50446724379816</v>
      </c>
      <c r="V572" s="231">
        <v>213.92051296826347</v>
      </c>
      <c r="W572" s="231">
        <v>221.25938334887027</v>
      </c>
      <c r="X572" s="231">
        <v>228.54189535207132</v>
      </c>
      <c r="Y572" s="231">
        <v>235.78771216769445</v>
      </c>
      <c r="Z572" s="231">
        <v>243.01528799325052</v>
      </c>
      <c r="AA572" s="231">
        <v>250.2418619158731</v>
      </c>
      <c r="AB572" s="231">
        <v>257.48348640075977</v>
      </c>
      <c r="AC572" s="231">
        <v>264.75507926200567</v>
      </c>
      <c r="AD572" s="231">
        <v>272.07049069135303</v>
      </c>
      <c r="AE572" s="231">
        <v>279.44257905950457</v>
      </c>
      <c r="AF572" s="231">
        <v>286.88329088030832</v>
      </c>
      <c r="AG572" s="231">
        <v>294.40374162674914</v>
      </c>
      <c r="AH572" s="231">
        <v>302.01429508287043</v>
      </c>
      <c r="AI572" s="231">
        <v>309.72463967017148</v>
      </c>
      <c r="AJ572" s="231">
        <v>317.54386075187091</v>
      </c>
      <c r="AK572" s="231">
        <v>325.48050833580544</v>
      </c>
      <c r="AL572" s="231">
        <v>333.54265990007355</v>
      </c>
      <c r="AM572" s="231">
        <v>341.7379782819911</v>
      </c>
      <c r="AN572" s="231">
        <v>350.07376472116187</v>
      </c>
      <c r="AO572" s="231">
        <v>358.55700724824209</v>
      </c>
      <c r="AP572" s="231">
        <v>367.1944246750619</v>
      </c>
      <c r="AQ572" s="231">
        <v>375.99250647868138</v>
      </c>
      <c r="AR572" s="231">
        <v>384.95754888960232</v>
      </c>
      <c r="AS572" s="231">
        <v>394.09568749803947</v>
      </c>
    </row>
    <row r="573" spans="1:45">
      <c r="A573" s="231" t="s">
        <v>582</v>
      </c>
      <c r="B573" s="231" t="s">
        <v>535</v>
      </c>
      <c r="C573" s="231">
        <v>2.6751904509719195</v>
      </c>
      <c r="D573" s="231">
        <v>2.9281481274084067</v>
      </c>
      <c r="E573" s="231">
        <v>7.2224180023866671</v>
      </c>
      <c r="F573" s="231">
        <v>7.0593550066342212</v>
      </c>
      <c r="G573" s="231">
        <v>7.535799382137256</v>
      </c>
      <c r="H573" s="231">
        <v>7.8141603631095053</v>
      </c>
      <c r="I573" s="231">
        <v>7.9451200671644706</v>
      </c>
      <c r="J573" s="231">
        <v>7.9531567572737814</v>
      </c>
      <c r="K573" s="231">
        <v>7.9173330780431357</v>
      </c>
      <c r="L573" s="231">
        <v>7.859091097365873</v>
      </c>
      <c r="M573" s="231">
        <v>7.7908307816727085</v>
      </c>
      <c r="N573" s="231">
        <v>7.7196732501466618</v>
      </c>
      <c r="O573" s="231">
        <v>7.649670185146225</v>
      </c>
      <c r="P573" s="231">
        <v>7.5830802940614017</v>
      </c>
      <c r="Q573" s="231">
        <v>7.5211068993945274</v>
      </c>
      <c r="R573" s="231">
        <v>7.4643275766030284</v>
      </c>
      <c r="S573" s="231">
        <v>7.4129473373226569</v>
      </c>
      <c r="T573" s="231">
        <v>7.3669497645783064</v>
      </c>
      <c r="U573" s="231">
        <v>7.3261883886915511</v>
      </c>
      <c r="V573" s="231">
        <v>7.2904425767798555</v>
      </c>
      <c r="W573" s="231">
        <v>7.2594520445244131</v>
      </c>
      <c r="X573" s="231">
        <v>7.2329383053312517</v>
      </c>
      <c r="Y573" s="231">
        <v>7.2106180281972545</v>
      </c>
      <c r="Z573" s="231">
        <v>7.1922113193722499</v>
      </c>
      <c r="AA573" s="231">
        <v>7.1774467824403647</v>
      </c>
      <c r="AB573" s="231">
        <v>7.1660645133825591</v>
      </c>
      <c r="AC573" s="231">
        <v>7.1578177614722138</v>
      </c>
      <c r="AD573" s="231">
        <v>7.1524737237231255</v>
      </c>
      <c r="AE573" s="231">
        <v>7.1498137758214453</v>
      </c>
      <c r="AF573" s="231">
        <v>7.149633337947237</v>
      </c>
      <c r="AG573" s="231">
        <v>7.1517415067631536</v>
      </c>
      <c r="AH573" s="231">
        <v>7.1559605412131297</v>
      </c>
      <c r="AI573" s="231">
        <v>7.1621252610804573</v>
      </c>
      <c r="AJ573" s="231">
        <v>7.1700823981699617</v>
      </c>
      <c r="AK573" s="231">
        <v>7.1796899271507799</v>
      </c>
      <c r="AL573" s="231">
        <v>7.1908163943829049</v>
      </c>
      <c r="AM573" s="231">
        <v>7.2033402570766931</v>
      </c>
      <c r="AN573" s="231">
        <v>7.2171492410027378</v>
      </c>
      <c r="AO573" s="231">
        <v>7.2321397220884283</v>
      </c>
      <c r="AP573" s="231">
        <v>7.2482161352172305</v>
      </c>
      <c r="AQ573" s="231">
        <v>7.2652904121218871</v>
      </c>
      <c r="AR573" s="231">
        <v>7.2832814492547939</v>
      </c>
      <c r="AS573" s="231">
        <v>7.3021146058067909</v>
      </c>
    </row>
    <row r="574" spans="1:45">
      <c r="A574" s="231" t="s">
        <v>582</v>
      </c>
      <c r="B574" s="231" t="s">
        <v>536</v>
      </c>
      <c r="C574" s="231">
        <v>272.92784084151509</v>
      </c>
      <c r="D574" s="231">
        <v>299.27005554024078</v>
      </c>
      <c r="E574" s="231">
        <v>271.54710323003115</v>
      </c>
      <c r="F574" s="231">
        <v>289.41125282837515</v>
      </c>
      <c r="G574" s="231">
        <v>315.16640697480995</v>
      </c>
      <c r="H574" s="231">
        <v>341.66494252752739</v>
      </c>
      <c r="I574" s="231">
        <v>367.86592658628877</v>
      </c>
      <c r="J574" s="231">
        <v>391.95077407661205</v>
      </c>
      <c r="K574" s="231">
        <v>415.12189310666042</v>
      </c>
      <c r="L574" s="231">
        <v>437.3835180292088</v>
      </c>
      <c r="M574" s="231">
        <v>458.76593047485466</v>
      </c>
      <c r="N574" s="231">
        <v>479.31853091751515</v>
      </c>
      <c r="O574" s="231">
        <v>499.10399536335768</v>
      </c>
      <c r="P574" s="231">
        <v>518.19347011927346</v>
      </c>
      <c r="Q574" s="231">
        <v>536.66272852066436</v>
      </c>
      <c r="R574" s="231">
        <v>554.58919021890858</v>
      </c>
      <c r="S574" s="231">
        <v>572.04968796312369</v>
      </c>
      <c r="T574" s="231">
        <v>589.11886147720475</v>
      </c>
      <c r="U574" s="231">
        <v>605.86806191444043</v>
      </c>
      <c r="V574" s="231">
        <v>622.36466058489452</v>
      </c>
      <c r="W574" s="231">
        <v>638.67166925211291</v>
      </c>
      <c r="X574" s="231">
        <v>654.847593985564</v>
      </c>
      <c r="Y574" s="231">
        <v>670.94645880441533</v>
      </c>
      <c r="Z574" s="231">
        <v>687.01794827968911</v>
      </c>
      <c r="AA574" s="231">
        <v>703.10762946938382</v>
      </c>
      <c r="AB574" s="231">
        <v>719.25722295139803</v>
      </c>
      <c r="AC574" s="231">
        <v>735.50490037880559</v>
      </c>
      <c r="AD574" s="231">
        <v>751.88559209571167</v>
      </c>
      <c r="AE574" s="231">
        <v>768.43129313862096</v>
      </c>
      <c r="AF574" s="231">
        <v>785.17135963293515</v>
      </c>
      <c r="AG574" s="231">
        <v>802.13279038174699</v>
      </c>
      <c r="AH574" s="231">
        <v>819.34049051944544</v>
      </c>
      <c r="AI574" s="231">
        <v>836.81751561663145</v>
      </c>
      <c r="AJ574" s="231">
        <v>854.58529570599342</v>
      </c>
      <c r="AK574" s="231">
        <v>872.66383945094674</v>
      </c>
      <c r="AL574" s="231">
        <v>891.07191918388173</v>
      </c>
      <c r="AM574" s="231">
        <v>909.82723786148711</v>
      </c>
      <c r="AN574" s="231">
        <v>928.94657917044333</v>
      </c>
      <c r="AO574" s="231">
        <v>948.44594210684375</v>
      </c>
      <c r="AP574" s="231">
        <v>968.34066137350408</v>
      </c>
      <c r="AQ574" s="231">
        <v>988.64551491511759</v>
      </c>
      <c r="AR574" s="231">
        <v>1009.3748198553992</v>
      </c>
      <c r="AS574" s="231">
        <v>1030.5425180262744</v>
      </c>
    </row>
    <row r="575" spans="1:45">
      <c r="A575" s="231" t="s">
        <v>582</v>
      </c>
      <c r="B575" s="231" t="s">
        <v>537</v>
      </c>
      <c r="C575" s="231">
        <v>103.76206211074972</v>
      </c>
      <c r="D575" s="231">
        <v>118.60668831558499</v>
      </c>
      <c r="E575" s="231">
        <v>107.73874970014046</v>
      </c>
      <c r="F575" s="231">
        <v>128.51818622643731</v>
      </c>
      <c r="G575" s="231">
        <v>149.77617747345161</v>
      </c>
      <c r="H575" s="231">
        <v>172.26657223459478</v>
      </c>
      <c r="I575" s="231">
        <v>195.24713379126558</v>
      </c>
      <c r="J575" s="231">
        <v>217.5067171741471</v>
      </c>
      <c r="K575" s="231">
        <v>239.48964681121561</v>
      </c>
      <c r="L575" s="231">
        <v>261.0826138887648</v>
      </c>
      <c r="M575" s="231">
        <v>282.220256135201</v>
      </c>
      <c r="N575" s="231">
        <v>302.87285601513224</v>
      </c>
      <c r="O575" s="231">
        <v>323.03684806385581</v>
      </c>
      <c r="P575" s="231">
        <v>342.72750938270224</v>
      </c>
      <c r="Q575" s="231">
        <v>361.97333441077075</v>
      </c>
      <c r="R575" s="231">
        <v>380.81172016229618</v>
      </c>
      <c r="S575" s="231">
        <v>399.28568033903593</v>
      </c>
      <c r="T575" s="231">
        <v>417.44137100494447</v>
      </c>
      <c r="U575" s="231">
        <v>435.32625622887849</v>
      </c>
      <c r="V575" s="231">
        <v>452.98777620107188</v>
      </c>
      <c r="W575" s="231">
        <v>470.47240697585011</v>
      </c>
      <c r="X575" s="231">
        <v>487.82502250734001</v>
      </c>
      <c r="Y575" s="231">
        <v>505.08848731116007</v>
      </c>
      <c r="Z575" s="231">
        <v>522.30342266225205</v>
      </c>
      <c r="AA575" s="231">
        <v>539.50810123771976</v>
      </c>
      <c r="AB575" s="231">
        <v>556.73843492284368</v>
      </c>
      <c r="AC575" s="231">
        <v>574.02802845180952</v>
      </c>
      <c r="AD575" s="231">
        <v>591.40827794181519</v>
      </c>
      <c r="AE575" s="231">
        <v>608.90849846302854</v>
      </c>
      <c r="AF575" s="231">
        <v>626.55606879369986</v>
      </c>
      <c r="AG575" s="231">
        <v>644.37658464161825</v>
      </c>
      <c r="AH575" s="231">
        <v>662.39401403638306</v>
      </c>
      <c r="AI575" s="231">
        <v>680.63085045705373</v>
      </c>
      <c r="AJ575" s="231">
        <v>699.10826067162031</v>
      </c>
      <c r="AK575" s="231">
        <v>717.84622532672222</v>
      </c>
      <c r="AL575" s="231">
        <v>736.86367111397215</v>
      </c>
      <c r="AM575" s="231">
        <v>756.1785939164979</v>
      </c>
      <c r="AN575" s="231">
        <v>775.80817275457241</v>
      </c>
      <c r="AO575" s="231">
        <v>795.76887464081676</v>
      </c>
      <c r="AP575" s="231">
        <v>816.07655065476422</v>
      </c>
      <c r="AQ575" s="231">
        <v>836.74652367583747</v>
      </c>
      <c r="AR575" s="231">
        <v>857.79366829226774</v>
      </c>
      <c r="AS575" s="231">
        <v>879.2324834437959</v>
      </c>
    </row>
    <row r="576" spans="1:45">
      <c r="A576" s="231" t="s">
        <v>582</v>
      </c>
      <c r="B576" s="231" t="s">
        <v>538</v>
      </c>
      <c r="C576" s="231">
        <v>49.191196508684087</v>
      </c>
      <c r="D576" s="231">
        <v>56.178237443486033</v>
      </c>
      <c r="E576" s="231">
        <v>56.358902606771913</v>
      </c>
      <c r="F576" s="231">
        <v>57.914645909948533</v>
      </c>
      <c r="G576" s="231">
        <v>66.442145264623065</v>
      </c>
      <c r="H576" s="231">
        <v>75.428349266641916</v>
      </c>
      <c r="I576" s="231">
        <v>84.568775096314369</v>
      </c>
      <c r="J576" s="231">
        <v>93.360872310647409</v>
      </c>
      <c r="K576" s="231">
        <v>102.01446975143416</v>
      </c>
      <c r="L576" s="231">
        <v>110.49084628002488</v>
      </c>
      <c r="M576" s="231">
        <v>118.7689899047276</v>
      </c>
      <c r="N576" s="231">
        <v>126.84104241154414</v>
      </c>
      <c r="O576" s="231">
        <v>134.70876057948527</v>
      </c>
      <c r="P576" s="231">
        <v>142.3807767129868</v>
      </c>
      <c r="Q576" s="231">
        <v>149.8704834992366</v>
      </c>
      <c r="R576" s="231">
        <v>157.19441005450193</v>
      </c>
      <c r="S576" s="231">
        <v>164.37098695705149</v>
      </c>
      <c r="T576" s="231">
        <v>171.4196198901156</v>
      </c>
      <c r="U576" s="231">
        <v>178.3600074081632</v>
      </c>
      <c r="V576" s="231">
        <v>185.21165053885071</v>
      </c>
      <c r="W576" s="231">
        <v>191.99351173360614</v>
      </c>
      <c r="X576" s="231">
        <v>198.72378876897349</v>
      </c>
      <c r="Y576" s="231">
        <v>205.41977594705631</v>
      </c>
      <c r="Z576" s="231">
        <v>212.0977905661548</v>
      </c>
      <c r="AA576" s="231">
        <v>218.77314728726427</v>
      </c>
      <c r="AB576" s="231">
        <v>225.46016683860506</v>
      </c>
      <c r="AC576" s="231">
        <v>232.17220859660219</v>
      </c>
      <c r="AD576" s="231">
        <v>238.92171906676393</v>
      </c>
      <c r="AE576" s="231">
        <v>245.7202902617926</v>
      </c>
      <c r="AF576" s="231">
        <v>252.57872352606486</v>
      </c>
      <c r="AG576" s="231">
        <v>259.50709556393269</v>
      </c>
      <c r="AH576" s="231">
        <v>266.5148243605534</v>
      </c>
      <c r="AI576" s="231">
        <v>273.61073339483795</v>
      </c>
      <c r="AJ576" s="231">
        <v>280.80311308069321</v>
      </c>
      <c r="AK576" s="231">
        <v>288.09977877328356</v>
      </c>
      <c r="AL576" s="231">
        <v>295.50812497173968</v>
      </c>
      <c r="AM576" s="231">
        <v>303.03517556327557</v>
      </c>
      <c r="AN576" s="231">
        <v>310.6876301051534</v>
      </c>
      <c r="AO576" s="231">
        <v>318.47190624541173</v>
      </c>
      <c r="AP576" s="231">
        <v>326.39417845271947</v>
      </c>
      <c r="AQ576" s="231">
        <v>334.46041326896909</v>
      </c>
      <c r="AR576" s="231">
        <v>342.67640132245805</v>
      </c>
      <c r="AS576" s="231">
        <v>351.04778635002054</v>
      </c>
    </row>
    <row r="577" spans="1:45">
      <c r="A577" s="231" t="s">
        <v>584</v>
      </c>
      <c r="B577" s="231" t="s">
        <v>514</v>
      </c>
      <c r="C577" s="231">
        <v>232.81150032945143</v>
      </c>
      <c r="D577" s="231">
        <v>186.77460133837826</v>
      </c>
      <c r="E577" s="231">
        <v>136.26736542389975</v>
      </c>
      <c r="F577" s="231">
        <v>136.21117781007703</v>
      </c>
      <c r="G577" s="231">
        <v>139.94532467190336</v>
      </c>
      <c r="H577" s="231">
        <v>141.54930683246036</v>
      </c>
      <c r="I577" s="231">
        <v>142.03380365489366</v>
      </c>
      <c r="J577" s="231">
        <v>141.82873430442706</v>
      </c>
      <c r="K577" s="231">
        <v>141.23433178762019</v>
      </c>
      <c r="L577" s="231">
        <v>140.5684383575643</v>
      </c>
      <c r="M577" s="231">
        <v>139.85039558589932</v>
      </c>
      <c r="N577" s="231">
        <v>139.1389540366923</v>
      </c>
      <c r="O577" s="231">
        <v>138.46755395727936</v>
      </c>
      <c r="P577" s="231">
        <v>137.85443335985673</v>
      </c>
      <c r="Q577" s="231">
        <v>137.30862570132368</v>
      </c>
      <c r="R577" s="231">
        <v>136.83357114240621</v>
      </c>
      <c r="S577" s="231">
        <v>136.42932242668692</v>
      </c>
      <c r="T577" s="231">
        <v>136.09391007071619</v>
      </c>
      <c r="U577" s="231">
        <v>135.82419659201051</v>
      </c>
      <c r="V577" s="231">
        <v>135.61641532784793</v>
      </c>
      <c r="W577" s="231">
        <v>135.46651168637266</v>
      </c>
      <c r="X577" s="231">
        <v>135.37035897220966</v>
      </c>
      <c r="Y577" s="231">
        <v>135.32389363402149</v>
      </c>
      <c r="Z577" s="231">
        <v>135.32319822567626</v>
      </c>
      <c r="AA577" s="231">
        <v>135.36455017803553</v>
      </c>
      <c r="AB577" s="231">
        <v>135.4444481082468</v>
      </c>
      <c r="AC577" s="231">
        <v>135.55962335665427</v>
      </c>
      <c r="AD577" s="231">
        <v>135.70704184858533</v>
      </c>
      <c r="AE577" s="231">
        <v>135.8838996912462</v>
      </c>
      <c r="AF577" s="231">
        <v>136.0876148048639</v>
      </c>
      <c r="AG577" s="231">
        <v>136.31581614690236</v>
      </c>
      <c r="AH577" s="231">
        <v>136.56633158961603</v>
      </c>
      <c r="AI577" s="231">
        <v>136.83717517208746</v>
      </c>
      <c r="AJ577" s="231">
        <v>137.1265342151313</v>
      </c>
      <c r="AK577" s="231">
        <v>137.43275662647829</v>
      </c>
      <c r="AL577" s="231">
        <v>137.7543386115336</v>
      </c>
      <c r="AM577" s="231">
        <v>138.08991292659914</v>
      </c>
      <c r="AN577" s="231">
        <v>138.43823775640868</v>
      </c>
      <c r="AO577" s="231">
        <v>138.79818625919447</v>
      </c>
      <c r="AP577" s="231">
        <v>139.16873679546052</v>
      </c>
      <c r="AQ577" s="231">
        <v>139.54896383785103</v>
      </c>
      <c r="AR577" s="231">
        <v>139.93802954661047</v>
      </c>
      <c r="AS577" s="231">
        <v>140.33517598651986</v>
      </c>
    </row>
    <row r="578" spans="1:45">
      <c r="A578" s="231" t="s">
        <v>584</v>
      </c>
      <c r="B578" s="231" t="s">
        <v>515</v>
      </c>
      <c r="C578" s="231">
        <v>334.17907809687813</v>
      </c>
      <c r="D578" s="231">
        <v>378.89005937598569</v>
      </c>
      <c r="E578" s="231">
        <v>452.01757128940812</v>
      </c>
      <c r="F578" s="231">
        <v>433.21247902888047</v>
      </c>
      <c r="G578" s="231">
        <v>475.39795072194522</v>
      </c>
      <c r="H578" s="231">
        <v>516.76481633072956</v>
      </c>
      <c r="I578" s="231">
        <v>557.38464118315915</v>
      </c>
      <c r="J578" s="231">
        <v>596.83981001339305</v>
      </c>
      <c r="K578" s="231">
        <v>634.97715737279691</v>
      </c>
      <c r="L578" s="231">
        <v>672.379747254216</v>
      </c>
      <c r="M578" s="231">
        <v>708.87238516026684</v>
      </c>
      <c r="N578" s="231">
        <v>744.5498041562505</v>
      </c>
      <c r="O578" s="231">
        <v>779.5184034080313</v>
      </c>
      <c r="P578" s="231">
        <v>813.88903439338583</v>
      </c>
      <c r="Q578" s="231">
        <v>847.77225793145146</v>
      </c>
      <c r="R578" s="231">
        <v>881.27531966781635</v>
      </c>
      <c r="S578" s="231">
        <v>914.50031971292924</v>
      </c>
      <c r="T578" s="231">
        <v>947.54320778979491</v>
      </c>
      <c r="U578" s="231">
        <v>980.49334297626899</v>
      </c>
      <c r="V578" s="231">
        <v>1013.4334327814634</v>
      </c>
      <c r="W578" s="231">
        <v>1046.4397200619578</v>
      </c>
      <c r="X578" s="231">
        <v>1079.5823248170834</v>
      </c>
      <c r="Y578" s="231">
        <v>1112.9256756505224</v>
      </c>
      <c r="Z578" s="231">
        <v>1146.528985697895</v>
      </c>
      <c r="AA578" s="231">
        <v>1180.4467422376963</v>
      </c>
      <c r="AB578" s="231">
        <v>1214.7291895508765</v>
      </c>
      <c r="AC578" s="231">
        <v>1249.4227919763973</v>
      </c>
      <c r="AD578" s="231">
        <v>1284.570669330702</v>
      </c>
      <c r="AE578" s="231">
        <v>1320.2130005058516</v>
      </c>
      <c r="AF578" s="231">
        <v>1356.3873935683005</v>
      </c>
      <c r="AG578" s="231">
        <v>1393.1292223647522</v>
      </c>
      <c r="AH578" s="231">
        <v>1430.4719307350854</v>
      </c>
      <c r="AI578" s="231">
        <v>1468.4473061090207</v>
      </c>
      <c r="AJ578" s="231">
        <v>1507.0857246433543</v>
      </c>
      <c r="AK578" s="231">
        <v>1546.4163702354761</v>
      </c>
      <c r="AL578" s="231">
        <v>1586.4674297871691</v>
      </c>
      <c r="AM578" s="231">
        <v>1627.2662670420277</v>
      </c>
      <c r="AN578" s="231">
        <v>1668.8395772105059</v>
      </c>
      <c r="AO578" s="231">
        <v>1711.2135244538956</v>
      </c>
      <c r="AP578" s="231">
        <v>1754.4138641383054</v>
      </c>
      <c r="AQ578" s="231">
        <v>1798.4660516040956</v>
      </c>
      <c r="AR578" s="231">
        <v>1843.3953390309828</v>
      </c>
      <c r="AS578" s="231">
        <v>1889.2268618213807</v>
      </c>
    </row>
    <row r="579" spans="1:45">
      <c r="A579" s="231" t="s">
        <v>584</v>
      </c>
      <c r="B579" s="231" t="s">
        <v>516</v>
      </c>
      <c r="C579" s="231">
        <v>182.55679574173752</v>
      </c>
      <c r="D579" s="231">
        <v>175.27743142427991</v>
      </c>
      <c r="E579" s="231">
        <v>186.91464330467133</v>
      </c>
      <c r="F579" s="231">
        <v>186.83757211625328</v>
      </c>
      <c r="G579" s="231">
        <v>191.95961088580239</v>
      </c>
      <c r="H579" s="231">
        <v>194.15975434990278</v>
      </c>
      <c r="I579" s="231">
        <v>194.82432690155997</v>
      </c>
      <c r="J579" s="231">
        <v>194.54303824248925</v>
      </c>
      <c r="K579" s="231">
        <v>193.72771071294659</v>
      </c>
      <c r="L579" s="231">
        <v>192.81432082997179</v>
      </c>
      <c r="M579" s="231">
        <v>191.82939895872443</v>
      </c>
      <c r="N579" s="231">
        <v>190.85353182437066</v>
      </c>
      <c r="O579" s="231">
        <v>189.93258860390256</v>
      </c>
      <c r="P579" s="231">
        <v>189.09158593673055</v>
      </c>
      <c r="Q579" s="231">
        <v>188.34291479679689</v>
      </c>
      <c r="R579" s="231">
        <v>187.69129396921215</v>
      </c>
      <c r="S579" s="231">
        <v>187.13679580107049</v>
      </c>
      <c r="T579" s="231">
        <v>186.67671879964595</v>
      </c>
      <c r="U579" s="231">
        <v>186.30675935623921</v>
      </c>
      <c r="V579" s="231">
        <v>186.02175083086314</v>
      </c>
      <c r="W579" s="231">
        <v>185.81613163811474</v>
      </c>
      <c r="X579" s="231">
        <v>185.68424128994039</v>
      </c>
      <c r="Y579" s="231">
        <v>185.62050591143318</v>
      </c>
      <c r="Z579" s="231">
        <v>185.61955203665624</v>
      </c>
      <c r="AA579" s="231">
        <v>185.67627350772264</v>
      </c>
      <c r="AB579" s="231">
        <v>185.78586756261441</v>
      </c>
      <c r="AC579" s="231">
        <v>185.9438506600834</v>
      </c>
      <c r="AD579" s="231">
        <v>186.14606103341885</v>
      </c>
      <c r="AE579" s="231">
        <v>186.38865265081566</v>
      </c>
      <c r="AF579" s="231">
        <v>186.66808373601481</v>
      </c>
      <c r="AG579" s="231">
        <v>186.98110198742137</v>
      </c>
      <c r="AH579" s="231">
        <v>187.32472795003881</v>
      </c>
      <c r="AI579" s="231">
        <v>187.69623752939796</v>
      </c>
      <c r="AJ579" s="231">
        <v>188.09314431738252</v>
      </c>
      <c r="AK579" s="231">
        <v>188.51318217905811</v>
      </c>
      <c r="AL579" s="231">
        <v>188.95428839581686</v>
      </c>
      <c r="AM579" s="231">
        <v>189.41458755260737</v>
      </c>
      <c r="AN579" s="231">
        <v>189.89237628151892</v>
      </c>
      <c r="AO579" s="231">
        <v>190.38610892100277</v>
      </c>
      <c r="AP579" s="231">
        <v>190.89438411291735</v>
      </c>
      <c r="AQ579" s="231">
        <v>191.41593233381477</v>
      </c>
      <c r="AR579" s="231">
        <v>191.94960433920377</v>
      </c>
      <c r="AS579" s="231">
        <v>192.49436048770974</v>
      </c>
    </row>
    <row r="580" spans="1:45">
      <c r="A580" s="231" t="s">
        <v>584</v>
      </c>
      <c r="B580" s="231" t="s">
        <v>517</v>
      </c>
      <c r="C580" s="231">
        <v>208.48410202484342</v>
      </c>
      <c r="D580" s="231">
        <v>258.58373489351601</v>
      </c>
      <c r="E580" s="231">
        <v>255.67660294683361</v>
      </c>
      <c r="F580" s="231">
        <v>255.57117889181362</v>
      </c>
      <c r="G580" s="231">
        <v>247.70834288589134</v>
      </c>
      <c r="H580" s="231">
        <v>253.53010177808744</v>
      </c>
      <c r="I580" s="231">
        <v>258.63239916432923</v>
      </c>
      <c r="J580" s="231">
        <v>262.99728476189114</v>
      </c>
      <c r="K580" s="231">
        <v>266.69320143260848</v>
      </c>
      <c r="L580" s="231">
        <v>270.05308235238391</v>
      </c>
      <c r="M580" s="231">
        <v>273.05353115951044</v>
      </c>
      <c r="N580" s="231">
        <v>275.76891927041225</v>
      </c>
      <c r="O580" s="231">
        <v>278.26328254443172</v>
      </c>
      <c r="P580" s="231">
        <v>280.59142179903978</v>
      </c>
      <c r="Q580" s="231">
        <v>282.80001319764818</v>
      </c>
      <c r="R580" s="231">
        <v>284.92866259709183</v>
      </c>
      <c r="S580" s="231">
        <v>287.01087389288114</v>
      </c>
      <c r="T580" s="231">
        <v>289.07491989829009</v>
      </c>
      <c r="U580" s="231">
        <v>291.14461417032976</v>
      </c>
      <c r="V580" s="231">
        <v>293.23998757275461</v>
      </c>
      <c r="W580" s="231">
        <v>295.3778762347095</v>
      </c>
      <c r="X580" s="231">
        <v>297.57242894894284</v>
      </c>
      <c r="Y580" s="231">
        <v>299.83554252924961</v>
      </c>
      <c r="Z580" s="231">
        <v>302.17723356022219</v>
      </c>
      <c r="AA580" s="231">
        <v>304.60595454696193</v>
      </c>
      <c r="AB580" s="231">
        <v>307.1288618564227</v>
      </c>
      <c r="AC580" s="231">
        <v>309.75204213516082</v>
      </c>
      <c r="AD580" s="231">
        <v>312.48070315614569</v>
      </c>
      <c r="AE580" s="231">
        <v>315.31933433195962</v>
      </c>
      <c r="AF580" s="231">
        <v>318.27184145874071</v>
      </c>
      <c r="AG580" s="231">
        <v>321.34165963846198</v>
      </c>
      <c r="AH580" s="231">
        <v>324.53184777265233</v>
      </c>
      <c r="AI580" s="231">
        <v>327.8451675293698</v>
      </c>
      <c r="AJ580" s="231">
        <v>331.28414925480615</v>
      </c>
      <c r="AK580" s="231">
        <v>334.85114692716797</v>
      </c>
      <c r="AL580" s="231">
        <v>338.54838392815145</v>
      </c>
      <c r="AM580" s="231">
        <v>342.37799113107934</v>
      </c>
      <c r="AN580" s="231">
        <v>346.34203856898387</v>
      </c>
      <c r="AO580" s="231">
        <v>350.44256174543483</v>
      </c>
      <c r="AP580" s="231">
        <v>354.68158348104305</v>
      </c>
      <c r="AQ580" s="231">
        <v>359.06113204493215</v>
      </c>
      <c r="AR580" s="231">
        <v>363.58325619926302</v>
      </c>
      <c r="AS580" s="231">
        <v>368.25003768289946</v>
      </c>
    </row>
    <row r="581" spans="1:45">
      <c r="A581" s="231" t="s">
        <v>584</v>
      </c>
      <c r="B581" s="231" t="s">
        <v>518</v>
      </c>
      <c r="C581" s="231">
        <v>1957.0924565290798</v>
      </c>
      <c r="D581" s="231">
        <v>2080.5722812156928</v>
      </c>
      <c r="E581" s="231">
        <v>2036.8378104599385</v>
      </c>
      <c r="F581" s="231">
        <v>2103.5444203154934</v>
      </c>
      <c r="G581" s="231">
        <v>2219.1916418318106</v>
      </c>
      <c r="H581" s="231">
        <v>2327.8454323842029</v>
      </c>
      <c r="I581" s="231">
        <v>2431.2394686111929</v>
      </c>
      <c r="J581" s="231">
        <v>2528.495974805322</v>
      </c>
      <c r="K581" s="231">
        <v>2619.6957426448994</v>
      </c>
      <c r="L581" s="231">
        <v>2707.7168934266624</v>
      </c>
      <c r="M581" s="231">
        <v>2792.1060243745155</v>
      </c>
      <c r="N581" s="231">
        <v>2873.4396065754036</v>
      </c>
      <c r="O581" s="231">
        <v>2952.2604609583041</v>
      </c>
      <c r="P581" s="231">
        <v>3029.0701675376695</v>
      </c>
      <c r="Q581" s="231">
        <v>3104.3261509303334</v>
      </c>
      <c r="R581" s="231">
        <v>3178.4416805526021</v>
      </c>
      <c r="S581" s="231">
        <v>3251.7876436185488</v>
      </c>
      <c r="T581" s="231">
        <v>3324.6953396134427</v>
      </c>
      <c r="U581" s="231">
        <v>3397.4597995128197</v>
      </c>
      <c r="V581" s="231">
        <v>3470.3433034412005</v>
      </c>
      <c r="W581" s="231">
        <v>3543.5788864659771</v>
      </c>
      <c r="X581" s="231">
        <v>3617.3737017622007</v>
      </c>
      <c r="Y581" s="231">
        <v>3691.9121648551563</v>
      </c>
      <c r="Z581" s="231">
        <v>3767.3588396331388</v>
      </c>
      <c r="AA581" s="231">
        <v>3843.8610515132609</v>
      </c>
      <c r="AB581" s="231">
        <v>3921.5512292015896</v>
      </c>
      <c r="AC581" s="231">
        <v>4000.5489865068953</v>
      </c>
      <c r="AD581" s="231">
        <v>4080.9629615046879</v>
      </c>
      <c r="AE581" s="231">
        <v>4162.8924333343666</v>
      </c>
      <c r="AF581" s="231">
        <v>4246.4287379894367</v>
      </c>
      <c r="AG581" s="231">
        <v>4331.6565043030387</v>
      </c>
      <c r="AH581" s="231">
        <v>4418.6547304005444</v>
      </c>
      <c r="AI581" s="231">
        <v>4507.4977195195679</v>
      </c>
      <c r="AJ581" s="231">
        <v>4598.2558925002586</v>
      </c>
      <c r="AK581" s="231">
        <v>4690.9964925742934</v>
      </c>
      <c r="AL581" s="231">
        <v>4785.7841964255495</v>
      </c>
      <c r="AM581" s="231">
        <v>4882.6816439163058</v>
      </c>
      <c r="AN581" s="231">
        <v>4981.7498974023274</v>
      </c>
      <c r="AO581" s="231">
        <v>5083.048840217577</v>
      </c>
      <c r="AP581" s="231">
        <v>5186.6375226981527</v>
      </c>
      <c r="AQ581" s="231">
        <v>5292.5744630324098</v>
      </c>
      <c r="AR581" s="231">
        <v>5400.9179092667237</v>
      </c>
      <c r="AS581" s="231">
        <v>5511.7260679513965</v>
      </c>
    </row>
    <row r="582" spans="1:45">
      <c r="A582" s="231" t="s">
        <v>584</v>
      </c>
      <c r="B582" s="231" t="s">
        <v>519</v>
      </c>
      <c r="C582" s="231">
        <v>213.14639268014946</v>
      </c>
      <c r="D582" s="231">
        <v>209.70707794180478</v>
      </c>
      <c r="E582" s="231">
        <v>190.87020020041382</v>
      </c>
      <c r="F582" s="231">
        <v>190.79149800296719</v>
      </c>
      <c r="G582" s="231">
        <v>196.02193125363848</v>
      </c>
      <c r="H582" s="231">
        <v>198.26863496843498</v>
      </c>
      <c r="I582" s="231">
        <v>198.94727145052028</v>
      </c>
      <c r="J582" s="231">
        <v>198.66003005668566</v>
      </c>
      <c r="K582" s="231">
        <v>197.8274482640486</v>
      </c>
      <c r="L582" s="231">
        <v>196.89472888614381</v>
      </c>
      <c r="M582" s="231">
        <v>195.88896373354245</v>
      </c>
      <c r="N582" s="231">
        <v>194.8924449375298</v>
      </c>
      <c r="O582" s="231">
        <v>193.95201237560664</v>
      </c>
      <c r="P582" s="231">
        <v>193.09321209857032</v>
      </c>
      <c r="Q582" s="231">
        <v>192.32869730274192</v>
      </c>
      <c r="R582" s="231">
        <v>191.66328663390993</v>
      </c>
      <c r="S582" s="231">
        <v>191.09705397020443</v>
      </c>
      <c r="T582" s="231">
        <v>190.62724064891015</v>
      </c>
      <c r="U582" s="231">
        <v>190.2494519867667</v>
      </c>
      <c r="V582" s="231">
        <v>189.95841200543856</v>
      </c>
      <c r="W582" s="231">
        <v>189.74844142319282</v>
      </c>
      <c r="X582" s="231">
        <v>189.61375996263169</v>
      </c>
      <c r="Y582" s="231">
        <v>189.54867579244342</v>
      </c>
      <c r="Z582" s="231">
        <v>189.54770173141523</v>
      </c>
      <c r="AA582" s="231">
        <v>189.60562356325616</v>
      </c>
      <c r="AB582" s="231">
        <v>189.71753688812001</v>
      </c>
      <c r="AC582" s="231">
        <v>189.87886328239847</v>
      </c>
      <c r="AD582" s="231">
        <v>190.08535290653259</v>
      </c>
      <c r="AE582" s="231">
        <v>190.33307833756794</v>
      </c>
      <c r="AF582" s="231">
        <v>190.61842284686489</v>
      </c>
      <c r="AG582" s="231">
        <v>190.93806530641774</v>
      </c>
      <c r="AH582" s="231">
        <v>191.28896320890013</v>
      </c>
      <c r="AI582" s="231">
        <v>191.66833481154691</v>
      </c>
      <c r="AJ582" s="231">
        <v>192.07364108795264</v>
      </c>
      <c r="AK582" s="231">
        <v>192.5025679463962</v>
      </c>
      <c r="AL582" s="231">
        <v>192.95300901625478</v>
      </c>
      <c r="AM582" s="231">
        <v>193.42304919424919</v>
      </c>
      <c r="AN582" s="231">
        <v>193.91094906516622</v>
      </c>
      <c r="AO582" s="231">
        <v>194.41513025759505</v>
      </c>
      <c r="AP582" s="231">
        <v>194.93416175733421</v>
      </c>
      <c r="AQ582" s="231">
        <v>195.46674717481056</v>
      </c>
      <c r="AR582" s="231">
        <v>196.01171294479533</v>
      </c>
      <c r="AS582" s="231">
        <v>196.56799742463812</v>
      </c>
    </row>
    <row r="583" spans="1:45">
      <c r="A583" s="231" t="s">
        <v>584</v>
      </c>
      <c r="B583" s="231" t="s">
        <v>520</v>
      </c>
      <c r="C583" s="231">
        <v>140.52275795213953</v>
      </c>
      <c r="D583" s="231">
        <v>149.19446664712416</v>
      </c>
      <c r="E583" s="231">
        <v>140.05346073308846</v>
      </c>
      <c r="F583" s="231">
        <v>141.88697425437022</v>
      </c>
      <c r="G583" s="231">
        <v>145.82338111787695</v>
      </c>
      <c r="H583" s="231">
        <v>149.15729661181169</v>
      </c>
      <c r="I583" s="231">
        <v>152.06571427438598</v>
      </c>
      <c r="J583" s="231">
        <v>154.53925088414147</v>
      </c>
      <c r="K583" s="231">
        <v>156.61907718415875</v>
      </c>
      <c r="L583" s="231">
        <v>158.50136025879331</v>
      </c>
      <c r="M583" s="231">
        <v>160.17272949375592</v>
      </c>
      <c r="N583" s="231">
        <v>161.67711489657657</v>
      </c>
      <c r="O583" s="231">
        <v>163.05226470091327</v>
      </c>
      <c r="P583" s="231">
        <v>164.3304220443157</v>
      </c>
      <c r="Q583" s="231">
        <v>165.53899988196659</v>
      </c>
      <c r="R583" s="231">
        <v>166.70121726793116</v>
      </c>
      <c r="S583" s="231">
        <v>167.8366808080153</v>
      </c>
      <c r="T583" s="231">
        <v>168.96190560660199</v>
      </c>
      <c r="U583" s="231">
        <v>170.09077557001407</v>
      </c>
      <c r="V583" s="231">
        <v>171.23494589254784</v>
      </c>
      <c r="W583" s="231">
        <v>172.40419209080159</v>
      </c>
      <c r="X583" s="231">
        <v>173.60671065661739</v>
      </c>
      <c r="Y583" s="231">
        <v>174.8493765960967</v>
      </c>
      <c r="Z583" s="231">
        <v>176.13796300882754</v>
      </c>
      <c r="AA583" s="231">
        <v>177.47732756394461</v>
      </c>
      <c r="AB583" s="231">
        <v>178.87157033139806</v>
      </c>
      <c r="AC583" s="231">
        <v>180.32416698366123</v>
      </c>
      <c r="AD583" s="231">
        <v>181.83808093164743</v>
      </c>
      <c r="AE583" s="231">
        <v>183.41585752197736</v>
      </c>
      <c r="AF583" s="231">
        <v>185.05970301485041</v>
      </c>
      <c r="AG583" s="231">
        <v>186.77155068980434</v>
      </c>
      <c r="AH583" s="231">
        <v>188.55311609357977</v>
      </c>
      <c r="AI583" s="231">
        <v>190.40594315007695</v>
      </c>
      <c r="AJ583" s="231">
        <v>192.33144259526125</v>
      </c>
      <c r="AK583" s="231">
        <v>194.33092397711025</v>
      </c>
      <c r="AL583" s="231">
        <v>196.40562226890171</v>
      </c>
      <c r="AM583" s="231">
        <v>198.55671998004675</v>
      </c>
      <c r="AN583" s="231">
        <v>200.78536550878184</v>
      </c>
      <c r="AO583" s="231">
        <v>203.09268836231166</v>
      </c>
      <c r="AP583" s="231">
        <v>205.47981176941889</v>
      </c>
      <c r="AQ583" s="231">
        <v>207.9478631257187</v>
      </c>
      <c r="AR583" s="231">
        <v>210.49798264013228</v>
      </c>
      <c r="AS583" s="231">
        <v>213.1313304910054</v>
      </c>
    </row>
    <row r="584" spans="1:45">
      <c r="A584" s="231" t="s">
        <v>584</v>
      </c>
      <c r="B584" s="231" t="s">
        <v>521</v>
      </c>
      <c r="C584" s="231">
        <v>222.05517053165872</v>
      </c>
      <c r="D584" s="231">
        <v>222.96187667094361</v>
      </c>
      <c r="E584" s="231">
        <v>217.39879029518832</v>
      </c>
      <c r="F584" s="231">
        <v>217.30914946859249</v>
      </c>
      <c r="G584" s="231">
        <v>223.26654805790463</v>
      </c>
      <c r="H584" s="231">
        <v>225.82551571883658</v>
      </c>
      <c r="I584" s="231">
        <v>226.59847425348795</v>
      </c>
      <c r="J584" s="231">
        <v>232.95238732339388</v>
      </c>
      <c r="K584" s="231">
        <v>234.90246852940859</v>
      </c>
      <c r="L584" s="231">
        <v>236.55366444542224</v>
      </c>
      <c r="M584" s="231">
        <v>237.89068387672216</v>
      </c>
      <c r="N584" s="231">
        <v>238.98269632335987</v>
      </c>
      <c r="O584" s="231">
        <v>239.88815387039656</v>
      </c>
      <c r="P584" s="231">
        <v>240.65619804699449</v>
      </c>
      <c r="Q584" s="231">
        <v>241.32796649718068</v>
      </c>
      <c r="R584" s="231">
        <v>241.93776789775669</v>
      </c>
      <c r="S584" s="231">
        <v>242.51411888603599</v>
      </c>
      <c r="T584" s="231">
        <v>243.08064808709574</v>
      </c>
      <c r="U584" s="231">
        <v>243.65687728306469</v>
      </c>
      <c r="V584" s="231">
        <v>244.25889170680364</v>
      </c>
      <c r="W584" s="231">
        <v>244.89991188053253</v>
      </c>
      <c r="X584" s="231">
        <v>245.59077907250992</v>
      </c>
      <c r="Y584" s="231">
        <v>246.34036567976608</v>
      </c>
      <c r="Z584" s="231">
        <v>247.15592086905227</v>
      </c>
      <c r="AA584" s="231">
        <v>248.04336074691761</v>
      </c>
      <c r="AB584" s="231">
        <v>249.00751126166145</v>
      </c>
      <c r="AC584" s="231">
        <v>250.05231101393727</v>
      </c>
      <c r="AD584" s="231">
        <v>251.18098019811123</v>
      </c>
      <c r="AE584" s="231">
        <v>252.39616102838704</v>
      </c>
      <c r="AF584" s="231">
        <v>253.7000342281375</v>
      </c>
      <c r="AG584" s="231">
        <v>255.09441547736088</v>
      </c>
      <c r="AH584" s="231">
        <v>256.58083511736515</v>
      </c>
      <c r="AI584" s="231">
        <v>258.16060389696355</v>
      </c>
      <c r="AJ584" s="231">
        <v>259.83486710276492</v>
      </c>
      <c r="AK584" s="231">
        <v>261.60464903946587</v>
      </c>
      <c r="AL584" s="231">
        <v>263.47088950627023</v>
      </c>
      <c r="AM584" s="231">
        <v>265.43447364523632</v>
      </c>
      <c r="AN584" s="231">
        <v>267.49625630956109</v>
      </c>
      <c r="AO584" s="231">
        <v>269.6570819083521</v>
      </c>
      <c r="AP584" s="231">
        <v>271.91780052392613</v>
      </c>
      <c r="AQ584" s="231">
        <v>274.27928096333119</v>
      </c>
      <c r="AR584" s="231">
        <v>276.74242129353399</v>
      </c>
      <c r="AS584" s="231">
        <v>279.30815731608084</v>
      </c>
    </row>
    <row r="585" spans="1:45">
      <c r="A585" s="231" t="s">
        <v>584</v>
      </c>
      <c r="B585" s="231" t="s">
        <v>522</v>
      </c>
      <c r="C585" s="231">
        <v>291.24025541565624</v>
      </c>
      <c r="D585" s="231">
        <v>314.2309982053572</v>
      </c>
      <c r="E585" s="231">
        <v>293.5233625920103</v>
      </c>
      <c r="F585" s="231">
        <v>318.27523892680347</v>
      </c>
      <c r="G585" s="231">
        <v>339.34958499103317</v>
      </c>
      <c r="H585" s="231">
        <v>359.48683229952775</v>
      </c>
      <c r="I585" s="231">
        <v>378.89371059819206</v>
      </c>
      <c r="J585" s="231">
        <v>397.39129466558063</v>
      </c>
      <c r="K585" s="231">
        <v>414.95874723634279</v>
      </c>
      <c r="L585" s="231">
        <v>432.02965794356567</v>
      </c>
      <c r="M585" s="231">
        <v>448.51949461205356</v>
      </c>
      <c r="N585" s="231">
        <v>464.51080928615806</v>
      </c>
      <c r="O585" s="231">
        <v>480.08468332855693</v>
      </c>
      <c r="P585" s="231">
        <v>495.31847873237984</v>
      </c>
      <c r="Q585" s="231">
        <v>510.28459054070385</v>
      </c>
      <c r="R585" s="231">
        <v>525.04985798557198</v>
      </c>
      <c r="S585" s="231">
        <v>539.67540527930896</v>
      </c>
      <c r="T585" s="231">
        <v>554.21675672947936</v>
      </c>
      <c r="U585" s="231">
        <v>568.72412013737915</v>
      </c>
      <c r="V585" s="231">
        <v>583.24276612174765</v>
      </c>
      <c r="W585" s="231">
        <v>597.81345437830953</v>
      </c>
      <c r="X585" s="231">
        <v>612.47287423347916</v>
      </c>
      <c r="Y585" s="231">
        <v>627.25407831090558</v>
      </c>
      <c r="Z585" s="231">
        <v>642.18689613885726</v>
      </c>
      <c r="AA585" s="231">
        <v>657.29832007951234</v>
      </c>
      <c r="AB585" s="231">
        <v>672.61285976178237</v>
      </c>
      <c r="AC585" s="231">
        <v>688.15286375047526</v>
      </c>
      <c r="AD585" s="231">
        <v>703.93880885048566</v>
      </c>
      <c r="AE585" s="231">
        <v>719.98955848664491</v>
      </c>
      <c r="AF585" s="231">
        <v>736.32259220800165</v>
      </c>
      <c r="AG585" s="231">
        <v>752.95420867532755</v>
      </c>
      <c r="AH585" s="231">
        <v>769.8997046007463</v>
      </c>
      <c r="AI585" s="231">
        <v>787.17353208690565</v>
      </c>
      <c r="AJ585" s="231">
        <v>804.78943671004754</v>
      </c>
      <c r="AK585" s="231">
        <v>822.76057853959946</v>
      </c>
      <c r="AL585" s="231">
        <v>841.09963811046521</v>
      </c>
      <c r="AM585" s="231">
        <v>859.81890917863348</v>
      </c>
      <c r="AN585" s="231">
        <v>878.93037990585879</v>
      </c>
      <c r="AO585" s="231">
        <v>898.4458039422675</v>
      </c>
      <c r="AP585" s="231">
        <v>918.37676270966494</v>
      </c>
      <c r="AQ585" s="231">
        <v>938.73472003569191</v>
      </c>
      <c r="AR585" s="231">
        <v>959.53107015044623</v>
      </c>
      <c r="AS585" s="231">
        <v>980.77717993251395</v>
      </c>
    </row>
    <row r="586" spans="1:45">
      <c r="A586" s="231" t="s">
        <v>584</v>
      </c>
      <c r="B586" s="231" t="s">
        <v>523</v>
      </c>
      <c r="C586" s="231">
        <v>211.5879408518509</v>
      </c>
      <c r="D586" s="231">
        <v>244.57876381031122</v>
      </c>
      <c r="E586" s="231">
        <v>211.33748774006818</v>
      </c>
      <c r="F586" s="231">
        <v>240.63521147299082</v>
      </c>
      <c r="G586" s="231">
        <v>254.14800103104182</v>
      </c>
      <c r="H586" s="231">
        <v>266.87036436841368</v>
      </c>
      <c r="I586" s="231">
        <v>278.99622254519795</v>
      </c>
      <c r="J586" s="231">
        <v>290.42150931644863</v>
      </c>
      <c r="K586" s="231">
        <v>301.15284784893987</v>
      </c>
      <c r="L586" s="231">
        <v>311.51933205079757</v>
      </c>
      <c r="M586" s="231">
        <v>321.46783290783367</v>
      </c>
      <c r="N586" s="231">
        <v>331.06392591820821</v>
      </c>
      <c r="O586" s="231">
        <v>340.36962398782794</v>
      </c>
      <c r="P586" s="231">
        <v>349.44242193294281</v>
      </c>
      <c r="Q586" s="231">
        <v>358.33489918094864</v>
      </c>
      <c r="R586" s="231">
        <v>367.09467314309506</v>
      </c>
      <c r="S586" s="231">
        <v>375.76456817410804</v>
      </c>
      <c r="T586" s="231">
        <v>384.38291087129892</v>
      </c>
      <c r="U586" s="231">
        <v>392.98389244343002</v>
      </c>
      <c r="V586" s="231">
        <v>401.59795900043292</v>
      </c>
      <c r="W586" s="231">
        <v>410.25220434620246</v>
      </c>
      <c r="X586" s="231">
        <v>418.97074929712767</v>
      </c>
      <c r="Y586" s="231">
        <v>427.77509803542773</v>
      </c>
      <c r="Z586" s="231">
        <v>436.68446642826649</v>
      </c>
      <c r="AA586" s="231">
        <v>445.71608021226695</v>
      </c>
      <c r="AB586" s="231">
        <v>454.88544288853768</v>
      </c>
      <c r="AC586" s="231">
        <v>464.20657440127189</v>
      </c>
      <c r="AD586" s="231">
        <v>473.69222240301167</v>
      </c>
      <c r="AE586" s="231">
        <v>483.35404829763382</v>
      </c>
      <c r="AF586" s="231">
        <v>493.20279041105124</v>
      </c>
      <c r="AG586" s="231">
        <v>503.2484066475788</v>
      </c>
      <c r="AH586" s="231">
        <v>513.50019890369663</v>
      </c>
      <c r="AI586" s="231">
        <v>523.96692136861134</v>
      </c>
      <c r="AJ586" s="231">
        <v>534.65687466928273</v>
      </c>
      <c r="AK586" s="231">
        <v>545.57798763411461</v>
      </c>
      <c r="AL586" s="231">
        <v>556.73788826609325</v>
      </c>
      <c r="AM586" s="231">
        <v>568.14396533936304</v>
      </c>
      <c r="AN586" s="231">
        <v>579.80342186861708</v>
      </c>
      <c r="AO586" s="231">
        <v>591.72332154853484</v>
      </c>
      <c r="AP586" s="231">
        <v>603.91062912370001</v>
      </c>
      <c r="AQ586" s="231">
        <v>616.37224552644568</v>
      </c>
      <c r="AR586" s="231">
        <v>629.11503851074406</v>
      </c>
      <c r="AS586" s="231">
        <v>642.14586941431037</v>
      </c>
    </row>
    <row r="587" spans="1:45">
      <c r="A587" s="231" t="s">
        <v>584</v>
      </c>
      <c r="B587" s="231" t="s">
        <v>524</v>
      </c>
      <c r="C587" s="231">
        <v>1416.3237262841096</v>
      </c>
      <c r="D587" s="231">
        <v>1481.8464278217409</v>
      </c>
      <c r="E587" s="231">
        <v>1398.9170410377292</v>
      </c>
      <c r="F587" s="231">
        <v>1532.749752393948</v>
      </c>
      <c r="G587" s="231">
        <v>1629.8184560462687</v>
      </c>
      <c r="H587" s="231">
        <v>1722.2246557577846</v>
      </c>
      <c r="I587" s="231">
        <v>1811.0326312486568</v>
      </c>
      <c r="J587" s="231">
        <v>1895.4377199129833</v>
      </c>
      <c r="K587" s="231">
        <v>1975.3804436113617</v>
      </c>
      <c r="L587" s="231">
        <v>2052.9512100829575</v>
      </c>
      <c r="M587" s="231">
        <v>2127.7626222206254</v>
      </c>
      <c r="N587" s="231">
        <v>2200.2180077047747</v>
      </c>
      <c r="O587" s="231">
        <v>2270.7091358190992</v>
      </c>
      <c r="P587" s="231">
        <v>2339.6067482381759</v>
      </c>
      <c r="Q587" s="231">
        <v>2407.2555480435958</v>
      </c>
      <c r="R587" s="231">
        <v>2473.9720918651633</v>
      </c>
      <c r="S587" s="231">
        <v>2540.0445515959527</v>
      </c>
      <c r="T587" s="231">
        <v>2605.7336491379197</v>
      </c>
      <c r="U587" s="231">
        <v>2671.2742916857901</v>
      </c>
      <c r="V587" s="231">
        <v>2736.8775875024317</v>
      </c>
      <c r="W587" s="231">
        <v>2802.7330274878664</v>
      </c>
      <c r="X587" s="231">
        <v>2869.0106912379533</v>
      </c>
      <c r="Y587" s="231">
        <v>2935.8633875027635</v>
      </c>
      <c r="Z587" s="231">
        <v>3003.4286745416221</v>
      </c>
      <c r="AA587" s="231">
        <v>3071.8307303677861</v>
      </c>
      <c r="AB587" s="231">
        <v>3141.1820594843753</v>
      </c>
      <c r="AC587" s="231">
        <v>3211.5850337186162</v>
      </c>
      <c r="AD587" s="231">
        <v>3283.1332718165218</v>
      </c>
      <c r="AE587" s="231">
        <v>3355.9128667492587</v>
      </c>
      <c r="AF587" s="231">
        <v>3430.0034720592607</v>
      </c>
      <c r="AG587" s="231">
        <v>3505.4792596563207</v>
      </c>
      <c r="AH587" s="231">
        <v>3582.4097616920781</v>
      </c>
      <c r="AI587" s="231">
        <v>3660.8606088095635</v>
      </c>
      <c r="AJ587" s="231">
        <v>3740.8941763956491</v>
      </c>
      <c r="AK587" s="231">
        <v>3822.5701496082092</v>
      </c>
      <c r="AL587" s="231">
        <v>3905.946017009031</v>
      </c>
      <c r="AM587" s="231">
        <v>3991.0775016730981</v>
      </c>
      <c r="AN587" s="231">
        <v>4078.0189377088586</v>
      </c>
      <c r="AO587" s="231">
        <v>4166.8235992392019</v>
      </c>
      <c r="AP587" s="231">
        <v>4257.5439880718468</v>
      </c>
      <c r="AQ587" s="231">
        <v>4350.2320855398166</v>
      </c>
      <c r="AR587" s="231">
        <v>4444.9395733163883</v>
      </c>
      <c r="AS587" s="231">
        <v>4541.7180274053972</v>
      </c>
    </row>
    <row r="588" spans="1:45">
      <c r="A588" s="231" t="s">
        <v>584</v>
      </c>
      <c r="B588" s="231" t="s">
        <v>525</v>
      </c>
      <c r="C588" s="231">
        <v>1067.5006224259334</v>
      </c>
      <c r="D588" s="231">
        <v>1353.110511518372</v>
      </c>
      <c r="E588" s="231">
        <v>1256.3281663856521</v>
      </c>
      <c r="F588" s="231">
        <v>1396.8225236565411</v>
      </c>
      <c r="G588" s="231">
        <v>1547.1168286072534</v>
      </c>
      <c r="H588" s="231">
        <v>1695.2547539667071</v>
      </c>
      <c r="I588" s="231">
        <v>1841.2452088362186</v>
      </c>
      <c r="J588" s="231">
        <v>1983.5576119223595</v>
      </c>
      <c r="K588" s="231">
        <v>2121.5661523529971</v>
      </c>
      <c r="L588" s="231">
        <v>2257.1433112998093</v>
      </c>
      <c r="M588" s="231">
        <v>2389.6606217316894</v>
      </c>
      <c r="N588" s="231">
        <v>2519.4048940960038</v>
      </c>
      <c r="O588" s="231">
        <v>2646.7150052611528</v>
      </c>
      <c r="P588" s="231">
        <v>2771.9542478447929</v>
      </c>
      <c r="Q588" s="231">
        <v>2895.4918179692327</v>
      </c>
      <c r="R588" s="231">
        <v>3017.6907128391599</v>
      </c>
      <c r="S588" s="231">
        <v>3138.9001229274236</v>
      </c>
      <c r="T588" s="231">
        <v>3259.4509639034168</v>
      </c>
      <c r="U588" s="231">
        <v>3379.6535837703254</v>
      </c>
      <c r="V588" s="231">
        <v>3499.7969561229397</v>
      </c>
      <c r="W588" s="231">
        <v>3620.1488670188537</v>
      </c>
      <c r="X588" s="231">
        <v>3740.9567444140507</v>
      </c>
      <c r="Y588" s="231">
        <v>3862.4488814275592</v>
      </c>
      <c r="Z588" s="231">
        <v>3984.8358788607643</v>
      </c>
      <c r="AA588" s="231">
        <v>4108.3121861354384</v>
      </c>
      <c r="AB588" s="231">
        <v>4233.0576586523102</v>
      </c>
      <c r="AC588" s="231">
        <v>4359.2390775063504</v>
      </c>
      <c r="AD588" s="231">
        <v>4487.011597451281</v>
      </c>
      <c r="AE588" s="231">
        <v>4616.5201031203942</v>
      </c>
      <c r="AF588" s="231">
        <v>4747.9004633715595</v>
      </c>
      <c r="AG588" s="231">
        <v>4881.2806803867088</v>
      </c>
      <c r="AH588" s="231">
        <v>5016.7819346863107</v>
      </c>
      <c r="AI588" s="231">
        <v>5154.5195301398535</v>
      </c>
      <c r="AJ588" s="231">
        <v>5294.6037448372263</v>
      </c>
      <c r="AK588" s="231">
        <v>5437.140594662239</v>
      </c>
      <c r="AL588" s="231">
        <v>5582.232516834838</v>
      </c>
      <c r="AM588" s="231">
        <v>5729.9789807330699</v>
      </c>
      <c r="AN588" s="231">
        <v>5880.4770331065565</v>
      </c>
      <c r="AO588" s="231">
        <v>6033.8217844364954</v>
      </c>
      <c r="AP588" s="231">
        <v>6190.1068427498003</v>
      </c>
      <c r="AQ588" s="231">
        <v>6349.4247007045979</v>
      </c>
      <c r="AR588" s="231">
        <v>6511.8670812588553</v>
      </c>
      <c r="AS588" s="231">
        <v>6677.5252467346263</v>
      </c>
    </row>
    <row r="589" spans="1:45">
      <c r="A589" s="231" t="s">
        <v>584</v>
      </c>
      <c r="B589" s="231" t="s">
        <v>526</v>
      </c>
      <c r="C589" s="231">
        <v>730.70502518645594</v>
      </c>
      <c r="D589" s="231">
        <v>743.08490502927214</v>
      </c>
      <c r="E589" s="231">
        <v>753.59364996931515</v>
      </c>
      <c r="F589" s="231">
        <v>742.77462598466445</v>
      </c>
      <c r="G589" s="231">
        <v>793.38500687339877</v>
      </c>
      <c r="H589" s="231">
        <v>841.85676674393255</v>
      </c>
      <c r="I589" s="231">
        <v>888.65016562337541</v>
      </c>
      <c r="J589" s="231">
        <v>933.3292226415083</v>
      </c>
      <c r="K589" s="231">
        <v>975.83210676541387</v>
      </c>
      <c r="L589" s="231">
        <v>1017.1699558352769</v>
      </c>
      <c r="M589" s="231">
        <v>1057.1391316135387</v>
      </c>
      <c r="N589" s="231">
        <v>1095.9304248582894</v>
      </c>
      <c r="O589" s="231">
        <v>1133.7326399558895</v>
      </c>
      <c r="P589" s="231">
        <v>1170.7269077255407</v>
      </c>
      <c r="Q589" s="231">
        <v>1207.0834517847484</v>
      </c>
      <c r="R589" s="231">
        <v>1242.9599791394705</v>
      </c>
      <c r="S589" s="231">
        <v>1278.5011379332018</v>
      </c>
      <c r="T589" s="231">
        <v>1313.8386632253159</v>
      </c>
      <c r="U589" s="231">
        <v>1349.0919509955395</v>
      </c>
      <c r="V589" s="231">
        <v>1384.3688823290267</v>
      </c>
      <c r="W589" s="231">
        <v>1419.7667765974031</v>
      </c>
      <c r="X589" s="231">
        <v>1455.3733923241089</v>
      </c>
      <c r="Y589" s="231">
        <v>1491.2679224537021</v>
      </c>
      <c r="Z589" s="231">
        <v>1527.5219503999604</v>
      </c>
      <c r="AA589" s="231">
        <v>1564.2003469331748</v>
      </c>
      <c r="AB589" s="231">
        <v>1601.36209738301</v>
      </c>
      <c r="AC589" s="231">
        <v>1639.0610550021497</v>
      </c>
      <c r="AD589" s="231">
        <v>1677.3466205343934</v>
      </c>
      <c r="AE589" s="231">
        <v>1716.26435069987</v>
      </c>
      <c r="AF589" s="231">
        <v>1755.8564999055859</v>
      </c>
      <c r="AG589" s="231">
        <v>1796.1625003478873</v>
      </c>
      <c r="AH589" s="231">
        <v>1837.2193860285217</v>
      </c>
      <c r="AI589" s="231">
        <v>1879.0621662326196</v>
      </c>
      <c r="AJ589" s="231">
        <v>1921.7241538295175</v>
      </c>
      <c r="AK589" s="231">
        <v>1965.2372534451151</v>
      </c>
      <c r="AL589" s="231">
        <v>2009.6322141720332</v>
      </c>
      <c r="AM589" s="231">
        <v>2054.9388510716035</v>
      </c>
      <c r="AN589" s="231">
        <v>2101.1862393060601</v>
      </c>
      <c r="AO589" s="231">
        <v>2148.4028843361725</v>
      </c>
      <c r="AP589" s="231">
        <v>2196.6168712394742</v>
      </c>
      <c r="AQ589" s="231">
        <v>2245.855995852231</v>
      </c>
      <c r="AR589" s="231">
        <v>2296.1478801175126</v>
      </c>
      <c r="AS589" s="231">
        <v>2347.5200737318401</v>
      </c>
    </row>
    <row r="590" spans="1:45">
      <c r="A590" s="231" t="s">
        <v>584</v>
      </c>
      <c r="B590" s="231" t="s">
        <v>527</v>
      </c>
      <c r="C590" s="231">
        <v>430.68911353265037</v>
      </c>
      <c r="D590" s="231">
        <v>455.73427294680977</v>
      </c>
      <c r="E590" s="231">
        <v>443.92487143436693</v>
      </c>
      <c r="F590" s="231">
        <v>494.96600402198351</v>
      </c>
      <c r="G590" s="231">
        <v>542.56701104771832</v>
      </c>
      <c r="H590" s="231">
        <v>589.21248617641845</v>
      </c>
      <c r="I590" s="231">
        <v>634.99348868965251</v>
      </c>
      <c r="J590" s="231">
        <v>679.44058258232826</v>
      </c>
      <c r="K590" s="231">
        <v>722.38429626559559</v>
      </c>
      <c r="L590" s="231">
        <v>764.49112297621377</v>
      </c>
      <c r="M590" s="231">
        <v>805.56355788823134</v>
      </c>
      <c r="N590" s="231">
        <v>845.71061888749637</v>
      </c>
      <c r="O590" s="231">
        <v>885.05404761719444</v>
      </c>
      <c r="P590" s="231">
        <v>923.72025130832344</v>
      </c>
      <c r="Q590" s="231">
        <v>961.83501855875716</v>
      </c>
      <c r="R590" s="231">
        <v>999.52016213208617</v>
      </c>
      <c r="S590" s="231">
        <v>1036.8914991474824</v>
      </c>
      <c r="T590" s="231">
        <v>1074.0577544296273</v>
      </c>
      <c r="U590" s="231">
        <v>1111.1200940750657</v>
      </c>
      <c r="V590" s="231">
        <v>1148.1720814082983</v>
      </c>
      <c r="W590" s="231">
        <v>1185.2999079599415</v>
      </c>
      <c r="X590" s="231">
        <v>1222.5827954039851</v>
      </c>
      <c r="Y590" s="231">
        <v>1260.0934955567329</v>
      </c>
      <c r="Z590" s="231">
        <v>1297.8988380019719</v>
      </c>
      <c r="AA590" s="231">
        <v>1336.0602910752621</v>
      </c>
      <c r="AB590" s="231">
        <v>1374.6345135351821</v>
      </c>
      <c r="AC590" s="231">
        <v>1413.6738825092855</v>
      </c>
      <c r="AD590" s="231">
        <v>1453.2269891375317</v>
      </c>
      <c r="AE590" s="231">
        <v>1493.3390974033994</v>
      </c>
      <c r="AF590" s="231">
        <v>1534.0525644336385</v>
      </c>
      <c r="AG590" s="231">
        <v>1575.407222415141</v>
      </c>
      <c r="AH590" s="231">
        <v>1617.4407234866997</v>
      </c>
      <c r="AI590" s="231">
        <v>1660.1888497037503</v>
      </c>
      <c r="AJ590" s="231">
        <v>1703.6857905868826</v>
      </c>
      <c r="AK590" s="231">
        <v>1747.9643909505535</v>
      </c>
      <c r="AL590" s="231">
        <v>1793.0563717419591</v>
      </c>
      <c r="AM590" s="231">
        <v>1838.9925265508778</v>
      </c>
      <c r="AN590" s="231">
        <v>1885.802896322369</v>
      </c>
      <c r="AO590" s="231">
        <v>1933.5169246345768</v>
      </c>
      <c r="AP590" s="231">
        <v>1982.1635957202707</v>
      </c>
      <c r="AQ590" s="231">
        <v>2031.7715572170994</v>
      </c>
      <c r="AR590" s="231">
        <v>2082.3692294440825</v>
      </c>
      <c r="AS590" s="231">
        <v>2133.9849028195658</v>
      </c>
    </row>
    <row r="591" spans="1:45">
      <c r="A591" s="231" t="s">
        <v>584</v>
      </c>
      <c r="B591" s="231" t="s">
        <v>528</v>
      </c>
      <c r="C591" s="231">
        <v>422.44788568399116</v>
      </c>
      <c r="D591" s="231">
        <v>455.30419102175506</v>
      </c>
      <c r="E591" s="231">
        <v>430.27980270160452</v>
      </c>
      <c r="F591" s="231">
        <v>430.10238388004956</v>
      </c>
      <c r="G591" s="231">
        <v>441.89337998514964</v>
      </c>
      <c r="H591" s="231">
        <v>446.95813723964278</v>
      </c>
      <c r="I591" s="231">
        <v>448.48799140918402</v>
      </c>
      <c r="J591" s="231">
        <v>447.84046146403222</v>
      </c>
      <c r="K591" s="231">
        <v>458.36557728966625</v>
      </c>
      <c r="L591" s="231">
        <v>461.025575102152</v>
      </c>
      <c r="M591" s="231">
        <v>463.07355518169601</v>
      </c>
      <c r="N591" s="231">
        <v>464.64606186428512</v>
      </c>
      <c r="O591" s="231">
        <v>465.85803325937638</v>
      </c>
      <c r="P591" s="231">
        <v>466.8057344159061</v>
      </c>
      <c r="Q591" s="231">
        <v>467.56944821477288</v>
      </c>
      <c r="R591" s="231">
        <v>468.21587377640083</v>
      </c>
      <c r="S591" s="231">
        <v>468.80022887010114</v>
      </c>
      <c r="T591" s="231">
        <v>469.36807278099775</v>
      </c>
      <c r="U591" s="231">
        <v>469.95687414519864</v>
      </c>
      <c r="V591" s="231">
        <v>470.59735084781096</v>
      </c>
      <c r="W591" s="231">
        <v>471.31460903629716</v>
      </c>
      <c r="X591" s="231">
        <v>472.12910695031701</v>
      </c>
      <c r="Y591" s="231">
        <v>473.0574672674785</v>
      </c>
      <c r="Z591" s="231">
        <v>474.1131593738445</v>
      </c>
      <c r="AA591" s="231">
        <v>475.30707060231759</v>
      </c>
      <c r="AB591" s="231">
        <v>476.64798317187484</v>
      </c>
      <c r="AC591" s="231">
        <v>478.14297138537501</v>
      </c>
      <c r="AD591" s="231">
        <v>479.7977316477552</v>
      </c>
      <c r="AE591" s="231">
        <v>481.61685607020161</v>
      </c>
      <c r="AF591" s="231">
        <v>483.60405883402069</v>
      </c>
      <c r="AG591" s="231">
        <v>485.76236309387548</v>
      </c>
      <c r="AH591" s="231">
        <v>488.09425499133113</v>
      </c>
      <c r="AI591" s="231">
        <v>490.60181030977014</v>
      </c>
      <c r="AJ591" s="231">
        <v>493.28679841301175</v>
      </c>
      <c r="AK591" s="231">
        <v>496.1507673545355</v>
      </c>
      <c r="AL591" s="231">
        <v>499.19511340478346</v>
      </c>
      <c r="AM591" s="231">
        <v>502.42113770499498</v>
      </c>
      <c r="AN591" s="231">
        <v>505.83009230282386</v>
      </c>
      <c r="AO591" s="231">
        <v>509.42321744505267</v>
      </c>
      <c r="AP591" s="231">
        <v>513.20177168480768</v>
      </c>
      <c r="AQ591" s="231">
        <v>517.16705609520216</v>
      </c>
      <c r="AR591" s="231">
        <v>521.3204336598983</v>
      </c>
      <c r="AS591" s="231">
        <v>525.6633447267651</v>
      </c>
    </row>
    <row r="592" spans="1:45">
      <c r="A592" s="231" t="s">
        <v>584</v>
      </c>
      <c r="B592" s="231" t="s">
        <v>529</v>
      </c>
      <c r="C592" s="231">
        <v>440.02736060895688</v>
      </c>
      <c r="D592" s="231">
        <v>392.31461608031316</v>
      </c>
      <c r="E592" s="231">
        <v>398.67241945225192</v>
      </c>
      <c r="F592" s="231">
        <v>412.33513041268094</v>
      </c>
      <c r="G592" s="231">
        <v>426.7813391215862</v>
      </c>
      <c r="H592" s="231">
        <v>439.57841418337108</v>
      </c>
      <c r="I592" s="231">
        <v>451.19398493088278</v>
      </c>
      <c r="J592" s="231">
        <v>461.56201508949266</v>
      </c>
      <c r="K592" s="231">
        <v>470.77435562115988</v>
      </c>
      <c r="L592" s="231">
        <v>479.39950157019075</v>
      </c>
      <c r="M592" s="231">
        <v>487.38520421475016</v>
      </c>
      <c r="N592" s="231">
        <v>494.85520128186226</v>
      </c>
      <c r="O592" s="231">
        <v>501.9183096927506</v>
      </c>
      <c r="P592" s="231">
        <v>508.66946713180454</v>
      </c>
      <c r="Q592" s="231">
        <v>515.19101528987233</v>
      </c>
      <c r="R592" s="231">
        <v>521.55405387144413</v>
      </c>
      <c r="S592" s="231">
        <v>527.81977097100173</v>
      </c>
      <c r="T592" s="231">
        <v>534.04069830428853</v>
      </c>
      <c r="U592" s="231">
        <v>540.26186493179614</v>
      </c>
      <c r="V592" s="231">
        <v>546.52183836266909</v>
      </c>
      <c r="W592" s="231">
        <v>552.85365129152774</v>
      </c>
      <c r="X592" s="231">
        <v>559.28561789468699</v>
      </c>
      <c r="Y592" s="231">
        <v>565.84204689078103</v>
      </c>
      <c r="Z592" s="231">
        <v>572.54386027065823</v>
      </c>
      <c r="AA592" s="231">
        <v>579.40912726422857</v>
      </c>
      <c r="AB592" s="231">
        <v>586.45352310726742</v>
      </c>
      <c r="AC592" s="231">
        <v>593.69072175390102</v>
      </c>
      <c r="AD592" s="231">
        <v>601.13273102629591</v>
      </c>
      <c r="AE592" s="231">
        <v>608.79017792050547</v>
      </c>
      <c r="AF592" s="231">
        <v>616.67255097610428</v>
      </c>
      <c r="AG592" s="231">
        <v>624.78840581734198</v>
      </c>
      <c r="AH592" s="231">
        <v>633.14553921596848</v>
      </c>
      <c r="AI592" s="231">
        <v>641.75113632783723</v>
      </c>
      <c r="AJ592" s="231">
        <v>650.61189512429462</v>
      </c>
      <c r="AK592" s="231">
        <v>659.73413147750978</v>
      </c>
      <c r="AL592" s="231">
        <v>669.12386786390084</v>
      </c>
      <c r="AM592" s="231">
        <v>678.78690821761859</v>
      </c>
      <c r="AN592" s="231">
        <v>688.72890109136199</v>
      </c>
      <c r="AO592" s="231">
        <v>698.9553929585777</v>
      </c>
      <c r="AP592" s="231">
        <v>709.47187321350623</v>
      </c>
      <c r="AQ592" s="231">
        <v>720.28381218826405</v>
      </c>
      <c r="AR592" s="231">
        <v>731.39669330342326</v>
      </c>
      <c r="AS592" s="231">
        <v>742.81604029633093</v>
      </c>
    </row>
    <row r="593" spans="1:45">
      <c r="A593" s="231" t="s">
        <v>584</v>
      </c>
      <c r="B593" s="231" t="s">
        <v>530</v>
      </c>
      <c r="C593" s="231">
        <v>1020.0525120279575</v>
      </c>
      <c r="D593" s="231">
        <v>908.09106050013372</v>
      </c>
      <c r="E593" s="231">
        <v>903.04006450672648</v>
      </c>
      <c r="F593" s="231">
        <v>1021.2509423143513</v>
      </c>
      <c r="G593" s="231">
        <v>1076.6772478382445</v>
      </c>
      <c r="H593" s="231">
        <v>1128.6839644669083</v>
      </c>
      <c r="I593" s="231">
        <v>1178.1239552353852</v>
      </c>
      <c r="J593" s="231">
        <v>1224.580343253733</v>
      </c>
      <c r="K593" s="231">
        <v>1268.0990017640579</v>
      </c>
      <c r="L593" s="231">
        <v>1310.0776100695825</v>
      </c>
      <c r="M593" s="231">
        <v>1350.2992494918765</v>
      </c>
      <c r="N593" s="231">
        <v>1389.0447306738254</v>
      </c>
      <c r="O593" s="231">
        <v>1426.577799186125</v>
      </c>
      <c r="P593" s="231">
        <v>1463.1416715649295</v>
      </c>
      <c r="Q593" s="231">
        <v>1498.957782590843</v>
      </c>
      <c r="R593" s="231">
        <v>1534.2259038284094</v>
      </c>
      <c r="S593" s="231">
        <v>1569.1250903773082</v>
      </c>
      <c r="T593" s="231">
        <v>1603.8150994507712</v>
      </c>
      <c r="U593" s="231">
        <v>1638.4380458350633</v>
      </c>
      <c r="V593" s="231">
        <v>1673.1201404349808</v>
      </c>
      <c r="W593" s="231">
        <v>1707.9734132579331</v>
      </c>
      <c r="X593" s="231">
        <v>1743.0973599371803</v>
      </c>
      <c r="Y593" s="231">
        <v>1778.5804766938174</v>
      </c>
      <c r="Z593" s="231">
        <v>1814.5016661062723</v>
      </c>
      <c r="AA593" s="231">
        <v>1850.931507679262</v>
      </c>
      <c r="AB593" s="231">
        <v>1887.9333947230734</v>
      </c>
      <c r="AC593" s="231">
        <v>1925.5645437105813</v>
      </c>
      <c r="AD593" s="231">
        <v>1963.8768849554203</v>
      </c>
      <c r="AE593" s="231">
        <v>2002.9178447856766</v>
      </c>
      <c r="AF593" s="231">
        <v>2042.7310298218672</v>
      </c>
      <c r="AG593" s="231">
        <v>2083.3568238224052</v>
      </c>
      <c r="AH593" s="231">
        <v>2124.8329070594527</v>
      </c>
      <c r="AI593" s="231">
        <v>2167.1947074839945</v>
      </c>
      <c r="AJ593" s="231">
        <v>2210.4757921348896</v>
      </c>
      <c r="AK593" s="231">
        <v>2254.7082064146307</v>
      </c>
      <c r="AL593" s="231">
        <v>2299.9227680351701</v>
      </c>
      <c r="AM593" s="231">
        <v>2346.1493216594044</v>
      </c>
      <c r="AN593" s="231">
        <v>2393.4169595435606</v>
      </c>
      <c r="AO593" s="231">
        <v>2441.7542128273908</v>
      </c>
      <c r="AP593" s="231">
        <v>2491.1892175287808</v>
      </c>
      <c r="AQ593" s="231">
        <v>2541.749858770364</v>
      </c>
      <c r="AR593" s="231">
        <v>2593.4638963006746</v>
      </c>
      <c r="AS593" s="231">
        <v>2646.3590739606443</v>
      </c>
    </row>
    <row r="594" spans="1:45">
      <c r="A594" s="231" t="s">
        <v>584</v>
      </c>
      <c r="B594" s="231" t="s">
        <v>531</v>
      </c>
      <c r="C594" s="231">
        <v>404.09448678421137</v>
      </c>
      <c r="D594" s="231">
        <v>408.41852867229449</v>
      </c>
      <c r="E594" s="231">
        <v>432.11406288514411</v>
      </c>
      <c r="F594" s="231">
        <v>436.00717336983678</v>
      </c>
      <c r="G594" s="231">
        <v>458.74657483978632</v>
      </c>
      <c r="H594" s="231">
        <v>479.99476530951011</v>
      </c>
      <c r="I594" s="231">
        <v>500.13022160459593</v>
      </c>
      <c r="J594" s="231">
        <v>518.98687851928082</v>
      </c>
      <c r="K594" s="231">
        <v>536.59286256593919</v>
      </c>
      <c r="L594" s="231">
        <v>553.54537746869994</v>
      </c>
      <c r="M594" s="231">
        <v>569.75592891179349</v>
      </c>
      <c r="N594" s="231">
        <v>585.34561127684879</v>
      </c>
      <c r="O594" s="231">
        <v>600.4272978372469</v>
      </c>
      <c r="P594" s="231">
        <v>615.1044461112009</v>
      </c>
      <c r="Q594" s="231">
        <v>629.47077142466583</v>
      </c>
      <c r="R594" s="231">
        <v>643.610449664062</v>
      </c>
      <c r="S594" s="231">
        <v>657.59863191714953</v>
      </c>
      <c r="T594" s="231">
        <v>671.50212960960096</v>
      </c>
      <c r="U594" s="231">
        <v>685.38017780973939</v>
      </c>
      <c r="V594" s="231">
        <v>699.28521697955568</v>
      </c>
      <c r="W594" s="231">
        <v>713.26365549209856</v>
      </c>
      <c r="X594" s="231">
        <v>727.35659023664425</v>
      </c>
      <c r="Y594" s="231">
        <v>741.60047281607922</v>
      </c>
      <c r="Z594" s="231">
        <v>756.02771567562206</v>
      </c>
      <c r="AA594" s="231">
        <v>770.66723699489307</v>
      </c>
      <c r="AB594" s="231">
        <v>785.54494603128603</v>
      </c>
      <c r="AC594" s="231">
        <v>800.68417232282025</v>
      </c>
      <c r="AD594" s="231">
        <v>816.10604309944904</v>
      </c>
      <c r="AE594" s="231">
        <v>831.82981366713432</v>
      </c>
      <c r="AF594" s="231">
        <v>847.8731555995771</v>
      </c>
      <c r="AG594" s="231">
        <v>864.252407424122</v>
      </c>
      <c r="AH594" s="231">
        <v>880.98279221003986</v>
      </c>
      <c r="AI594" s="231">
        <v>898.07860611834792</v>
      </c>
      <c r="AJ594" s="231">
        <v>915.5533815937772</v>
      </c>
      <c r="AK594" s="231">
        <v>933.42002849760092</v>
      </c>
      <c r="AL594" s="231">
        <v>951.6909561111587</v>
      </c>
      <c r="AM594" s="231">
        <v>970.37817859433085</v>
      </c>
      <c r="AN594" s="231">
        <v>989.49340616553911</v>
      </c>
      <c r="AO594" s="231">
        <v>1009.048123982472</v>
      </c>
      <c r="AP594" s="231">
        <v>1029.0536604457393</v>
      </c>
      <c r="AQ594" s="231">
        <v>1049.5212464195263</v>
      </c>
      <c r="AR594" s="231">
        <v>1070.4620666624789</v>
      </c>
      <c r="AS594" s="231">
        <v>1091.8873045861533</v>
      </c>
    </row>
    <row r="595" spans="1:45">
      <c r="A595" s="231" t="s">
        <v>584</v>
      </c>
      <c r="B595" s="231" t="s">
        <v>532</v>
      </c>
      <c r="C595" s="231">
        <v>1116.8928607576513</v>
      </c>
      <c r="D595" s="231">
        <v>1169.9106697660295</v>
      </c>
      <c r="E595" s="231">
        <v>1939.4157222946546</v>
      </c>
      <c r="F595" s="231">
        <v>1591.4497576317367</v>
      </c>
      <c r="G595" s="231">
        <v>1744.0653223938264</v>
      </c>
      <c r="H595" s="231">
        <v>1893.5938863224426</v>
      </c>
      <c r="I595" s="231">
        <v>2040.3349834433141</v>
      </c>
      <c r="J595" s="231">
        <v>2182.784853084514</v>
      </c>
      <c r="K595" s="231">
        <v>2320.4026154145258</v>
      </c>
      <c r="L595" s="231">
        <v>2455.3314554255658</v>
      </c>
      <c r="M595" s="231">
        <v>2586.9382772830381</v>
      </c>
      <c r="N595" s="231">
        <v>2715.5741705180803</v>
      </c>
      <c r="O595" s="231">
        <v>2841.6306950396011</v>
      </c>
      <c r="P595" s="231">
        <v>2965.5141056170264</v>
      </c>
      <c r="Q595" s="231">
        <v>3087.62845968796</v>
      </c>
      <c r="R595" s="231">
        <v>3208.3648946024055</v>
      </c>
      <c r="S595" s="231">
        <v>3328.0951853269212</v>
      </c>
      <c r="T595" s="231">
        <v>3447.1682558059974</v>
      </c>
      <c r="U595" s="231">
        <v>3565.9087058392897</v>
      </c>
      <c r="V595" s="231">
        <v>3684.6166880484639</v>
      </c>
      <c r="W595" s="231">
        <v>3803.5686631934091</v>
      </c>
      <c r="X595" s="231">
        <v>3923.0187008096018</v>
      </c>
      <c r="Y595" s="231">
        <v>4043.2000919520106</v>
      </c>
      <c r="Z595" s="231">
        <v>4164.3271127596854</v>
      </c>
      <c r="AA595" s="231">
        <v>4286.5968293217256</v>
      </c>
      <c r="AB595" s="231">
        <v>4410.1908714348565</v>
      </c>
      <c r="AC595" s="231">
        <v>4535.2771292816087</v>
      </c>
      <c r="AD595" s="231">
        <v>4662.0113457173566</v>
      </c>
      <c r="AE595" s="231">
        <v>4790.5385898659242</v>
      </c>
      <c r="AF595" s="231">
        <v>4920.9946066392586</v>
      </c>
      <c r="AG595" s="231">
        <v>5053.5070427620913</v>
      </c>
      <c r="AH595" s="231">
        <v>5188.1965537402575</v>
      </c>
      <c r="AI595" s="231">
        <v>5325.1777985679228</v>
      </c>
      <c r="AJ595" s="231">
        <v>5464.5603302802538</v>
      </c>
      <c r="AK595" s="231">
        <v>5606.4493910428046</v>
      </c>
      <c r="AL595" s="231">
        <v>5750.9466205650942</v>
      </c>
      <c r="AM595" s="231">
        <v>5898.1506864024104</v>
      </c>
      <c r="AN595" s="231">
        <v>6048.1578442830496</v>
      </c>
      <c r="AO595" s="231">
        <v>6201.0624360585171</v>
      </c>
      <c r="AP595" s="231">
        <v>6356.9573322728265</v>
      </c>
      <c r="AQ595" s="231">
        <v>6515.9343257310538</v>
      </c>
      <c r="AR595" s="231">
        <v>6678.0844818373671</v>
      </c>
      <c r="AS595" s="231">
        <v>6843.4984508907673</v>
      </c>
    </row>
    <row r="596" spans="1:45">
      <c r="A596" s="231" t="s">
        <v>584</v>
      </c>
      <c r="B596" s="231" t="s">
        <v>533</v>
      </c>
      <c r="C596" s="231">
        <v>60.572286998087769</v>
      </c>
      <c r="D596" s="231">
        <v>90.255517997300643</v>
      </c>
      <c r="E596" s="231">
        <v>104.95242414276287</v>
      </c>
      <c r="F596" s="231">
        <v>102.20692927956701</v>
      </c>
      <c r="G596" s="231">
        <v>115.53502322818184</v>
      </c>
      <c r="H596" s="231">
        <v>128.78421760783479</v>
      </c>
      <c r="I596" s="231">
        <v>141.91893861830721</v>
      </c>
      <c r="J596" s="231">
        <v>154.797137654132</v>
      </c>
      <c r="K596" s="231">
        <v>167.35147601956646</v>
      </c>
      <c r="L596" s="231">
        <v>179.71773824139703</v>
      </c>
      <c r="M596" s="231">
        <v>191.83955624376958</v>
      </c>
      <c r="N596" s="231">
        <v>203.73487228905245</v>
      </c>
      <c r="O596" s="231">
        <v>215.42779817269553</v>
      </c>
      <c r="P596" s="231">
        <v>226.94587496645329</v>
      </c>
      <c r="Q596" s="231">
        <v>238.31819275952742</v>
      </c>
      <c r="R596" s="231">
        <v>249.57412130753463</v>
      </c>
      <c r="S596" s="231">
        <v>260.74247476047032</v>
      </c>
      <c r="T596" s="231">
        <v>271.85098418806081</v>
      </c>
      <c r="U596" s="231">
        <v>282.92598719883642</v>
      </c>
      <c r="V596" s="231">
        <v>293.99226925021458</v>
      </c>
      <c r="W596" s="231">
        <v>305.07300942232257</v>
      </c>
      <c r="X596" s="231">
        <v>316.1897965898761</v>
      </c>
      <c r="Y596" s="231">
        <v>327.362691510405</v>
      </c>
      <c r="Z596" s="231">
        <v>338.61031734659684</v>
      </c>
      <c r="AA596" s="231">
        <v>349.9499662568852</v>
      </c>
      <c r="AB596" s="231">
        <v>361.39771342355277</v>
      </c>
      <c r="AC596" s="231">
        <v>372.96853260674749</v>
      </c>
      <c r="AD596" s="231">
        <v>384.67640928273681</v>
      </c>
      <c r="AE596" s="231">
        <v>396.53444884245323</v>
      </c>
      <c r="AF596" s="231">
        <v>408.55497833773495</v>
      </c>
      <c r="AG596" s="231">
        <v>420.74964097548025</v>
      </c>
      <c r="AH596" s="231">
        <v>433.12948305436083</v>
      </c>
      <c r="AI596" s="231">
        <v>445.70503337431637</v>
      </c>
      <c r="AJ596" s="231">
        <v>458.48637536942454</v>
      </c>
      <c r="AK596" s="231">
        <v>471.48321235274142</v>
      </c>
      <c r="AL596" s="231">
        <v>484.70492634081302</v>
      </c>
      <c r="AM596" s="231">
        <v>498.16063096386955</v>
      </c>
      <c r="AN596" s="231">
        <v>511.85921897743953</v>
      </c>
      <c r="AO596" s="231">
        <v>525.80940488219858</v>
      </c>
      <c r="AP596" s="231">
        <v>540.01976313732655</v>
      </c>
      <c r="AQ596" s="231">
        <v>554.49876242411619</v>
      </c>
      <c r="AR596" s="231">
        <v>569.25479638355603</v>
      </c>
      <c r="AS596" s="231">
        <v>584.29621121729906</v>
      </c>
    </row>
    <row r="597" spans="1:45">
      <c r="A597" s="231" t="s">
        <v>584</v>
      </c>
      <c r="B597" s="231" t="s">
        <v>534</v>
      </c>
      <c r="C597" s="231">
        <v>71.579604070499414</v>
      </c>
      <c r="D597" s="231">
        <v>91.435321010020004</v>
      </c>
      <c r="E597" s="231">
        <v>108.75982320525644</v>
      </c>
      <c r="F597" s="231">
        <v>108.71497787543976</v>
      </c>
      <c r="G597" s="231">
        <v>111.69533308559096</v>
      </c>
      <c r="H597" s="231">
        <v>112.97552820541213</v>
      </c>
      <c r="I597" s="231">
        <v>113.3622223239007</v>
      </c>
      <c r="J597" s="231">
        <v>113.19854919327119</v>
      </c>
      <c r="K597" s="231">
        <v>112.72413543734677</v>
      </c>
      <c r="L597" s="231">
        <v>112.19266224491271</v>
      </c>
      <c r="M597" s="231">
        <v>111.61956681111492</v>
      </c>
      <c r="N597" s="231">
        <v>111.05174004737046</v>
      </c>
      <c r="O597" s="231">
        <v>110.51587180254319</v>
      </c>
      <c r="P597" s="231">
        <v>110.02651848179944</v>
      </c>
      <c r="Q597" s="231">
        <v>109.59089000786902</v>
      </c>
      <c r="R597" s="231">
        <v>109.21173209518767</v>
      </c>
      <c r="S597" s="231">
        <v>108.88908684028154</v>
      </c>
      <c r="T597" s="231">
        <v>108.62138232847305</v>
      </c>
      <c r="U597" s="231">
        <v>108.40611442357994</v>
      </c>
      <c r="V597" s="231">
        <v>108.24027681832949</v>
      </c>
      <c r="W597" s="231">
        <v>108.12063339898286</v>
      </c>
      <c r="X597" s="231">
        <v>108.04389050342203</v>
      </c>
      <c r="Y597" s="231">
        <v>108.00680486702775</v>
      </c>
      <c r="Z597" s="231">
        <v>108.00624983693345</v>
      </c>
      <c r="AA597" s="231">
        <v>108.03925429852112</v>
      </c>
      <c r="AB597" s="231">
        <v>108.10302367380193</v>
      </c>
      <c r="AC597" s="231">
        <v>108.19494912943432</v>
      </c>
      <c r="AD597" s="231">
        <v>108.31260906268196</v>
      </c>
      <c r="AE597" s="231">
        <v>108.45376558713974</v>
      </c>
      <c r="AF597" s="231">
        <v>108.61635785325115</v>
      </c>
      <c r="AG597" s="231">
        <v>108.79849344777226</v>
      </c>
      <c r="AH597" s="231">
        <v>108.99843871841695</v>
      </c>
      <c r="AI597" s="231">
        <v>109.21460859925554</v>
      </c>
      <c r="AJ597" s="231">
        <v>109.44555632666183</v>
      </c>
      <c r="AK597" s="231">
        <v>109.68996330712983</v>
      </c>
      <c r="AL597" s="231">
        <v>109.9466293087936</v>
      </c>
      <c r="AM597" s="231">
        <v>110.21446308590686</v>
      </c>
      <c r="AN597" s="231">
        <v>110.49247350160866</v>
      </c>
      <c r="AO597" s="231">
        <v>110.77976118346993</v>
      </c>
      <c r="AP597" s="231">
        <v>111.07551072473053</v>
      </c>
      <c r="AQ597" s="231">
        <v>111.37898342914225</v>
      </c>
      <c r="AR597" s="231">
        <v>111.68951058704447</v>
      </c>
      <c r="AS597" s="231">
        <v>112.00648726342455</v>
      </c>
    </row>
    <row r="598" spans="1:45">
      <c r="A598" s="231" t="s">
        <v>584</v>
      </c>
      <c r="B598" s="231" t="s">
        <v>535</v>
      </c>
      <c r="C598" s="231">
        <v>32.613123572939969</v>
      </c>
      <c r="D598" s="231">
        <v>46.270486253329125</v>
      </c>
      <c r="E598" s="231">
        <v>39.85732158369818</v>
      </c>
      <c r="F598" s="231">
        <v>40.451077207683078</v>
      </c>
      <c r="G598" s="231">
        <v>44.289206072269486</v>
      </c>
      <c r="H598" s="231">
        <v>48.047482209286507</v>
      </c>
      <c r="I598" s="231">
        <v>51.734156547650279</v>
      </c>
      <c r="J598" s="231">
        <v>55.311535723494117</v>
      </c>
      <c r="K598" s="231">
        <v>58.766250947873047</v>
      </c>
      <c r="L598" s="231">
        <v>62.15279875602014</v>
      </c>
      <c r="M598" s="231">
        <v>65.455269970410399</v>
      </c>
      <c r="N598" s="231">
        <v>68.682642061123587</v>
      </c>
      <c r="O598" s="231">
        <v>71.84487964034011</v>
      </c>
      <c r="P598" s="231">
        <v>74.952291923831979</v>
      </c>
      <c r="Q598" s="231">
        <v>78.015112619881066</v>
      </c>
      <c r="R598" s="231">
        <v>81.04323413454776</v>
      </c>
      <c r="S598" s="231">
        <v>84.046048725386058</v>
      </c>
      <c r="T598" s="231">
        <v>87.032363356931853</v>
      </c>
      <c r="U598" s="231">
        <v>90.010364766664281</v>
      </c>
      <c r="V598" s="231">
        <v>92.987618091450926</v>
      </c>
      <c r="W598" s="231">
        <v>95.971087260788366</v>
      </c>
      <c r="X598" s="231">
        <v>98.9671688394602</v>
      </c>
      <c r="Y598" s="231">
        <v>101.98173350234195</v>
      </c>
      <c r="Z598" s="231">
        <v>105.02017112470755</v>
      </c>
      <c r="AA598" s="231">
        <v>108.08743676627229</v>
      </c>
      <c r="AB598" s="231">
        <v>111.18809575483124</v>
      </c>
      <c r="AC598" s="231">
        <v>114.32636673535447</v>
      </c>
      <c r="AD598" s="231">
        <v>117.50616201585574</v>
      </c>
      <c r="AE598" s="231">
        <v>120.7311248651726</v>
      </c>
      <c r="AF598" s="231">
        <v>124.00466363936776</v>
      </c>
      <c r="AG598" s="231">
        <v>127.32998276130573</v>
      </c>
      <c r="AH598" s="231">
        <v>130.71011067300952</v>
      </c>
      <c r="AI598" s="231">
        <v>134.14792493831979</v>
      </c>
      <c r="AJ598" s="231">
        <v>137.646174704987</v>
      </c>
      <c r="AK598" s="231">
        <v>141.20750074912704</v>
      </c>
      <c r="AL598" s="231">
        <v>144.83445332649464</v>
      </c>
      <c r="AM598" s="231">
        <v>148.5295080487648</v>
      </c>
      <c r="AN598" s="231">
        <v>152.295079991748</v>
      </c>
      <c r="AO598" s="231">
        <v>156.1335362284216</v>
      </c>
      <c r="AP598" s="231">
        <v>160.04720696418144</v>
      </c>
      <c r="AQ598" s="231">
        <v>164.03839543594572</v>
      </c>
      <c r="AR598" s="231">
        <v>168.10938672115455</v>
      </c>
      <c r="AS598" s="231">
        <v>172.26245558787815</v>
      </c>
    </row>
    <row r="599" spans="1:45">
      <c r="A599" s="231" t="s">
        <v>584</v>
      </c>
      <c r="B599" s="231" t="s">
        <v>536</v>
      </c>
      <c r="C599" s="231">
        <v>880.41974232236021</v>
      </c>
      <c r="D599" s="231">
        <v>1013.2753746950854</v>
      </c>
      <c r="E599" s="231">
        <v>1005.2173268629301</v>
      </c>
      <c r="F599" s="231">
        <v>1010.8415421666102</v>
      </c>
      <c r="G599" s="231">
        <v>1065.0916792756007</v>
      </c>
      <c r="H599" s="231">
        <v>1115.9363971345117</v>
      </c>
      <c r="I599" s="231">
        <v>1164.2293649654468</v>
      </c>
      <c r="J599" s="231">
        <v>1209.5658360055963</v>
      </c>
      <c r="K599" s="231">
        <v>1251.9968661853345</v>
      </c>
      <c r="L599" s="231">
        <v>1292.9062102556422</v>
      </c>
      <c r="M599" s="231">
        <v>1332.0818830863473</v>
      </c>
      <c r="N599" s="231">
        <v>1369.8026312722677</v>
      </c>
      <c r="O599" s="231">
        <v>1406.3296914858679</v>
      </c>
      <c r="P599" s="231">
        <v>1441.9035498446106</v>
      </c>
      <c r="Q599" s="231">
        <v>1476.7428398095792</v>
      </c>
      <c r="R599" s="231">
        <v>1511.0445601592987</v>
      </c>
      <c r="S599" s="231">
        <v>1544.9850851468195</v>
      </c>
      <c r="T599" s="231">
        <v>1578.7216212054577</v>
      </c>
      <c r="U599" s="231">
        <v>1612.393882930294</v>
      </c>
      <c r="V599" s="231">
        <v>1646.1258400361692</v>
      </c>
      <c r="W599" s="231">
        <v>1680.0274405847556</v>
      </c>
      <c r="X599" s="231">
        <v>1714.1962523989287</v>
      </c>
      <c r="Y599" s="231">
        <v>1748.7189895692654</v>
      </c>
      <c r="Z599" s="231">
        <v>1783.6729078355438</v>
      </c>
      <c r="AA599" s="231">
        <v>1819.127063820752</v>
      </c>
      <c r="AB599" s="231">
        <v>1855.1434403028677</v>
      </c>
      <c r="AC599" s="231">
        <v>1891.7779441416685</v>
      </c>
      <c r="AD599" s="231">
        <v>1929.0812859932153</v>
      </c>
      <c r="AE599" s="231">
        <v>1967.0997521610454</v>
      </c>
      <c r="AF599" s="231">
        <v>2005.8758792861697</v>
      </c>
      <c r="AG599" s="231">
        <v>2045.4490423785901</v>
      </c>
      <c r="AH599" s="231">
        <v>2085.8559661533177</v>
      </c>
      <c r="AI599" s="231">
        <v>2127.1311689056724</v>
      </c>
      <c r="AJ599" s="231">
        <v>2169.3073473417207</v>
      </c>
      <c r="AK599" s="231">
        <v>2212.4157099380145</v>
      </c>
      <c r="AL599" s="231">
        <v>2256.4862655812208</v>
      </c>
      <c r="AM599" s="231">
        <v>2301.5480734598541</v>
      </c>
      <c r="AN599" s="231">
        <v>2347.6294594600145</v>
      </c>
      <c r="AO599" s="231">
        <v>2394.7582036619274</v>
      </c>
      <c r="AP599" s="231">
        <v>2442.9617029455558</v>
      </c>
      <c r="AQ599" s="231">
        <v>2492.2671121897374</v>
      </c>
      <c r="AR599" s="231">
        <v>2542.7014670860349</v>
      </c>
      <c r="AS599" s="231">
        <v>2594.2917911820746</v>
      </c>
    </row>
    <row r="600" spans="1:45">
      <c r="A600" s="231" t="s">
        <v>584</v>
      </c>
      <c r="B600" s="231" t="s">
        <v>537</v>
      </c>
      <c r="C600" s="231">
        <v>170.20503710482413</v>
      </c>
      <c r="D600" s="231">
        <v>208.70423341647722</v>
      </c>
      <c r="E600" s="231">
        <v>207.50701516433992</v>
      </c>
      <c r="F600" s="231">
        <v>217.18298086077573</v>
      </c>
      <c r="G600" s="231">
        <v>229.76758778466768</v>
      </c>
      <c r="H600" s="231">
        <v>241.65196031116943</v>
      </c>
      <c r="I600" s="231">
        <v>253.00507797005693</v>
      </c>
      <c r="J600" s="231">
        <v>263.72800403452447</v>
      </c>
      <c r="K600" s="231">
        <v>273.82312229793359</v>
      </c>
      <c r="L600" s="231">
        <v>283.58724865965513</v>
      </c>
      <c r="M600" s="231">
        <v>292.97070035518425</v>
      </c>
      <c r="N600" s="231">
        <v>302.03215421818788</v>
      </c>
      <c r="O600" s="231">
        <v>310.82746528447876</v>
      </c>
      <c r="P600" s="231">
        <v>319.40868482455522</v>
      </c>
      <c r="Q600" s="231">
        <v>327.82361408428324</v>
      </c>
      <c r="R600" s="231">
        <v>336.11569818747409</v>
      </c>
      <c r="S600" s="231">
        <v>344.32413216130067</v>
      </c>
      <c r="T600" s="231">
        <v>352.48409400756344</v>
      </c>
      <c r="U600" s="231">
        <v>360.62704796944519</v>
      </c>
      <c r="V600" s="231">
        <v>368.78108016156494</v>
      </c>
      <c r="W600" s="231">
        <v>376.9712417563963</v>
      </c>
      <c r="X600" s="231">
        <v>385.21988390929221</v>
      </c>
      <c r="Y600" s="231">
        <v>393.54697480849114</v>
      </c>
      <c r="Z600" s="231">
        <v>401.97039348981815</v>
      </c>
      <c r="AA600" s="231">
        <v>410.50619793258045</v>
      </c>
      <c r="AB600" s="231">
        <v>419.16886685804496</v>
      </c>
      <c r="AC600" s="231">
        <v>427.97151587288107</v>
      </c>
      <c r="AD600" s="231">
        <v>436.92608934361914</v>
      </c>
      <c r="AE600" s="231">
        <v>446.0435298028429</v>
      </c>
      <c r="AF600" s="231">
        <v>455.33392687926579</v>
      </c>
      <c r="AG600" s="231">
        <v>464.80664778767886</v>
      </c>
      <c r="AH600" s="231">
        <v>474.4704513640412</v>
      </c>
      <c r="AI600" s="231">
        <v>484.33358752265281</v>
      </c>
      <c r="AJ600" s="231">
        <v>494.40388387270377</v>
      </c>
      <c r="AK600" s="231">
        <v>504.6888210766939</v>
      </c>
      <c r="AL600" s="231">
        <v>515.19559837574104</v>
      </c>
      <c r="AM600" s="231">
        <v>525.93119055334478</v>
      </c>
      <c r="AN600" s="231">
        <v>536.902397464155</v>
      </c>
      <c r="AO600" s="231">
        <v>548.11588712041691</v>
      </c>
      <c r="AP600" s="231">
        <v>559.5782332066907</v>
      </c>
      <c r="AQ600" s="231">
        <v>571.29594778387934</v>
      </c>
      <c r="AR600" s="231">
        <v>583.27550984573611</v>
      </c>
      <c r="AS600" s="231">
        <v>595.52339030434257</v>
      </c>
    </row>
    <row r="601" spans="1:45">
      <c r="A601" s="231" t="s">
        <v>584</v>
      </c>
      <c r="B601" s="231" t="s">
        <v>538</v>
      </c>
      <c r="C601" s="231">
        <v>102.30016248592656</v>
      </c>
      <c r="D601" s="231">
        <v>127.37259174767168</v>
      </c>
      <c r="E601" s="231">
        <v>136.91998019807781</v>
      </c>
      <c r="F601" s="231">
        <v>130.12260334787638</v>
      </c>
      <c r="G601" s="231">
        <v>141.14583227363374</v>
      </c>
      <c r="H601" s="231">
        <v>151.86740987253086</v>
      </c>
      <c r="I601" s="231">
        <v>162.33444247990491</v>
      </c>
      <c r="J601" s="231">
        <v>172.44273995828974</v>
      </c>
      <c r="K601" s="231">
        <v>182.16152993731041</v>
      </c>
      <c r="L601" s="231">
        <v>191.66681275866438</v>
      </c>
      <c r="M601" s="231">
        <v>200.91330595191147</v>
      </c>
      <c r="N601" s="231">
        <v>209.93161615882084</v>
      </c>
      <c r="O601" s="231">
        <v>218.75418583445585</v>
      </c>
      <c r="P601" s="231">
        <v>227.41363338356342</v>
      </c>
      <c r="Q601" s="231">
        <v>235.94170018389858</v>
      </c>
      <c r="R601" s="231">
        <v>244.36861346105351</v>
      </c>
      <c r="S601" s="231">
        <v>252.72273347116982</v>
      </c>
      <c r="T601" s="231">
        <v>261.03039345349652</v>
      </c>
      <c r="U601" s="231">
        <v>269.31586821264551</v>
      </c>
      <c r="V601" s="231">
        <v>277.60142627562266</v>
      </c>
      <c r="W601" s="231">
        <v>285.90743403837263</v>
      </c>
      <c r="X601" s="231">
        <v>294.25248990316834</v>
      </c>
      <c r="Y601" s="231">
        <v>302.65357325994506</v>
      </c>
      <c r="Z601" s="231">
        <v>311.12619806359146</v>
      </c>
      <c r="AA601" s="231">
        <v>319.68456425278731</v>
      </c>
      <c r="AB601" s="231">
        <v>328.34170273214852</v>
      </c>
      <c r="AC601" s="231">
        <v>337.10961137997168</v>
      </c>
      <c r="AD601" s="231">
        <v>345.99938075112811</v>
      </c>
      <c r="AE601" s="231">
        <v>355.02130896831227</v>
      </c>
      <c r="AF601" s="231">
        <v>364.18500584276308</v>
      </c>
      <c r="AG601" s="231">
        <v>373.49948661751745</v>
      </c>
      <c r="AH601" s="231">
        <v>382.97325593945521</v>
      </c>
      <c r="AI601" s="231">
        <v>392.61438278364955</v>
      </c>
      <c r="AJ601" s="231">
        <v>402.43056710396741</v>
      </c>
      <c r="AK601" s="231">
        <v>412.42919899073667</v>
      </c>
      <c r="AL601" s="231">
        <v>422.61741109376038</v>
      </c>
      <c r="AM601" s="231">
        <v>433.00212502901417</v>
      </c>
      <c r="AN601" s="231">
        <v>443.59009243731396</v>
      </c>
      <c r="AO601" s="231">
        <v>454.38793130821676</v>
      </c>
      <c r="AP601" s="231">
        <v>465.40215812643964</v>
      </c>
      <c r="AQ601" s="231">
        <v>476.639216343062</v>
      </c>
      <c r="AR601" s="231">
        <v>488.10550162134564</v>
      </c>
      <c r="AS601" s="231">
        <v>499.80738425816088</v>
      </c>
    </row>
    <row r="602" spans="1:45">
      <c r="A602" s="231" t="s">
        <v>586</v>
      </c>
      <c r="B602" s="231" t="s">
        <v>514</v>
      </c>
      <c r="C602" s="231">
        <v>409.81693950226366</v>
      </c>
      <c r="D602" s="231">
        <v>340.6051142647031</v>
      </c>
      <c r="E602" s="231">
        <v>319.68581391521838</v>
      </c>
      <c r="F602" s="231">
        <v>319.42467340079952</v>
      </c>
      <c r="G602" s="231">
        <v>323.54456002734543</v>
      </c>
      <c r="H602" s="231">
        <v>326.53171412528002</v>
      </c>
      <c r="I602" s="231">
        <v>328.77779607233822</v>
      </c>
      <c r="J602" s="231">
        <v>330.52079156709232</v>
      </c>
      <c r="K602" s="231">
        <v>331.91017802218676</v>
      </c>
      <c r="L602" s="231">
        <v>333.04281263218923</v>
      </c>
      <c r="M602" s="231">
        <v>333.98336895313383</v>
      </c>
      <c r="N602" s="231">
        <v>334.77632527946275</v>
      </c>
      <c r="O602" s="231">
        <v>335.45318521046488</v>
      </c>
      <c r="P602" s="231">
        <v>336.03693006859891</v>
      </c>
      <c r="Q602" s="231">
        <v>336.54482284061231</v>
      </c>
      <c r="R602" s="231">
        <v>336.99020785703527</v>
      </c>
      <c r="S602" s="231">
        <v>337.38368608294098</v>
      </c>
      <c r="T602" s="231">
        <v>337.73389504561817</v>
      </c>
      <c r="U602" s="231">
        <v>338.04803427634079</v>
      </c>
      <c r="V602" s="231">
        <v>338.33222450696331</v>
      </c>
      <c r="W602" s="231">
        <v>338.59175680492439</v>
      </c>
      <c r="X602" s="231">
        <v>338.831267951987</v>
      </c>
      <c r="Y602" s="231">
        <v>339.05486584192249</v>
      </c>
      <c r="Z602" s="231">
        <v>339.26622065502715</v>
      </c>
      <c r="AA602" s="231">
        <v>339.46863236707225</v>
      </c>
      <c r="AB602" s="231">
        <v>339.66508173552216</v>
      </c>
      <c r="AC602" s="231">
        <v>339.85826963774679</v>
      </c>
      <c r="AD602" s="231">
        <v>340.05064811459891</v>
      </c>
      <c r="AE602" s="231">
        <v>340.2444454425252</v>
      </c>
      <c r="AF602" s="231">
        <v>340.44168685420021</v>
      </c>
      <c r="AG602" s="231">
        <v>340.64421204417209</v>
      </c>
      <c r="AH602" s="231">
        <v>340.85369026140853</v>
      </c>
      <c r="AI602" s="231">
        <v>341.0716335577502</v>
      </c>
      <c r="AJ602" s="231">
        <v>341.29940859844447</v>
      </c>
      <c r="AK602" s="231">
        <v>341.53824732652299</v>
      </c>
      <c r="AL602" s="231">
        <v>341.78925669231091</v>
      </c>
      <c r="AM602" s="231">
        <v>342.0534276022546</v>
      </c>
      <c r="AN602" s="231">
        <v>342.33164320105112</v>
      </c>
      <c r="AO602" s="231">
        <v>342.62468657234075</v>
      </c>
      <c r="AP602" s="231">
        <v>342.93324792287353</v>
      </c>
      <c r="AQ602" s="231">
        <v>343.25793130061521</v>
      </c>
      <c r="AR602" s="231">
        <v>343.59926088682357</v>
      </c>
      <c r="AS602" s="231">
        <v>343.95768689477381</v>
      </c>
    </row>
    <row r="603" spans="1:45">
      <c r="A603" s="231" t="s">
        <v>586</v>
      </c>
      <c r="B603" s="231" t="s">
        <v>515</v>
      </c>
      <c r="C603" s="231">
        <v>0</v>
      </c>
      <c r="D603" s="231">
        <v>0</v>
      </c>
      <c r="E603" s="231">
        <v>0</v>
      </c>
      <c r="F603" s="231">
        <v>0</v>
      </c>
      <c r="G603" s="231">
        <v>0</v>
      </c>
      <c r="H603" s="231">
        <v>0</v>
      </c>
      <c r="I603" s="231">
        <v>0</v>
      </c>
      <c r="J603" s="231">
        <v>0</v>
      </c>
      <c r="K603" s="231">
        <v>0</v>
      </c>
      <c r="L603" s="231">
        <v>0</v>
      </c>
      <c r="M603" s="231">
        <v>0</v>
      </c>
      <c r="N603" s="231">
        <v>0</v>
      </c>
      <c r="O603" s="231">
        <v>0</v>
      </c>
      <c r="P603" s="231">
        <v>0</v>
      </c>
      <c r="Q603" s="231">
        <v>0</v>
      </c>
      <c r="R603" s="231">
        <v>0</v>
      </c>
      <c r="S603" s="231">
        <v>0</v>
      </c>
      <c r="T603" s="231">
        <v>0</v>
      </c>
      <c r="U603" s="231">
        <v>0</v>
      </c>
      <c r="V603" s="231">
        <v>0</v>
      </c>
      <c r="W603" s="231">
        <v>0</v>
      </c>
      <c r="X603" s="231">
        <v>0</v>
      </c>
      <c r="Y603" s="231">
        <v>0</v>
      </c>
      <c r="Z603" s="231">
        <v>0</v>
      </c>
      <c r="AA603" s="231">
        <v>0</v>
      </c>
      <c r="AB603" s="231">
        <v>0</v>
      </c>
      <c r="AC603" s="231">
        <v>0</v>
      </c>
      <c r="AD603" s="231">
        <v>0</v>
      </c>
      <c r="AE603" s="231">
        <v>0</v>
      </c>
      <c r="AF603" s="231">
        <v>0</v>
      </c>
      <c r="AG603" s="231">
        <v>0</v>
      </c>
      <c r="AH603" s="231">
        <v>0</v>
      </c>
      <c r="AI603" s="231">
        <v>0</v>
      </c>
      <c r="AJ603" s="231">
        <v>0</v>
      </c>
      <c r="AK603" s="231">
        <v>0</v>
      </c>
      <c r="AL603" s="231">
        <v>0</v>
      </c>
      <c r="AM603" s="231">
        <v>0</v>
      </c>
      <c r="AN603" s="231">
        <v>0</v>
      </c>
      <c r="AO603" s="231">
        <v>0</v>
      </c>
      <c r="AP603" s="231">
        <v>0</v>
      </c>
      <c r="AQ603" s="231">
        <v>0</v>
      </c>
      <c r="AR603" s="231">
        <v>0</v>
      </c>
      <c r="AS603" s="231">
        <v>0</v>
      </c>
    </row>
    <row r="604" spans="1:45">
      <c r="A604" s="231" t="s">
        <v>586</v>
      </c>
      <c r="B604" s="231" t="s">
        <v>516</v>
      </c>
      <c r="C604" s="231">
        <v>40.934824048606018</v>
      </c>
      <c r="D604" s="231">
        <v>30.191390293312917</v>
      </c>
      <c r="E604" s="231">
        <v>21.497310496823598</v>
      </c>
      <c r="F604" s="231">
        <v>21.479750071939524</v>
      </c>
      <c r="G604" s="231">
        <v>21.756792337086939</v>
      </c>
      <c r="H604" s="231">
        <v>21.957663868915972</v>
      </c>
      <c r="I604" s="231">
        <v>22.108701916009373</v>
      </c>
      <c r="J604" s="231">
        <v>22.225909854911635</v>
      </c>
      <c r="K604" s="231">
        <v>22.319339311975895</v>
      </c>
      <c r="L604" s="231">
        <v>22.395503460745818</v>
      </c>
      <c r="M604" s="231">
        <v>22.458751282172322</v>
      </c>
      <c r="N604" s="231">
        <v>22.512073724443827</v>
      </c>
      <c r="O604" s="231">
        <v>22.557589250833338</v>
      </c>
      <c r="P604" s="231">
        <v>22.596843243097005</v>
      </c>
      <c r="Q604" s="231">
        <v>22.630996552827416</v>
      </c>
      <c r="R604" s="231">
        <v>22.660946521114766</v>
      </c>
      <c r="S604" s="231">
        <v>22.687406011113527</v>
      </c>
      <c r="T604" s="231">
        <v>22.71095585437131</v>
      </c>
      <c r="U604" s="231">
        <v>22.732080184223086</v>
      </c>
      <c r="V604" s="231">
        <v>22.7511905900088</v>
      </c>
      <c r="W604" s="231">
        <v>22.768642870186312</v>
      </c>
      <c r="X604" s="231">
        <v>22.784748825695555</v>
      </c>
      <c r="Y604" s="231">
        <v>22.799784692340715</v>
      </c>
      <c r="Z604" s="231">
        <v>22.813997271831379</v>
      </c>
      <c r="AA604" s="231">
        <v>22.827608471429937</v>
      </c>
      <c r="AB604" s="231">
        <v>22.840818732525829</v>
      </c>
      <c r="AC604" s="231">
        <v>22.853809675938329</v>
      </c>
      <c r="AD604" s="231">
        <v>22.8667461894456</v>
      </c>
      <c r="AE604" s="231">
        <v>22.879778113761738</v>
      </c>
      <c r="AF604" s="231">
        <v>22.893041635898296</v>
      </c>
      <c r="AG604" s="231">
        <v>22.906660466333513</v>
      </c>
      <c r="AH604" s="231">
        <v>22.920746853912309</v>
      </c>
      <c r="AI604" s="231">
        <v>22.935402476740169</v>
      </c>
      <c r="AJ604" s="231">
        <v>22.95071923638384</v>
      </c>
      <c r="AK604" s="231">
        <v>22.966779974998698</v>
      </c>
      <c r="AL604" s="231">
        <v>22.983659129590723</v>
      </c>
      <c r="AM604" s="231">
        <v>23.00142333378151</v>
      </c>
      <c r="AN604" s="231">
        <v>23.020131974741023</v>
      </c>
      <c r="AO604" s="231">
        <v>23.03983771102158</v>
      </c>
      <c r="AP604" s="231">
        <v>23.06058695565801</v>
      </c>
      <c r="AQ604" s="231">
        <v>23.082420327927448</v>
      </c>
      <c r="AR604" s="231">
        <v>23.105373076460801</v>
      </c>
      <c r="AS604" s="231">
        <v>23.129475475903163</v>
      </c>
    </row>
    <row r="605" spans="1:45">
      <c r="A605" s="231" t="s">
        <v>586</v>
      </c>
      <c r="B605" s="231" t="s">
        <v>517</v>
      </c>
      <c r="C605" s="231">
        <v>67.57070025535053</v>
      </c>
      <c r="D605" s="231">
        <v>49.811080903686779</v>
      </c>
      <c r="E605" s="231">
        <v>46.548313012249089</v>
      </c>
      <c r="F605" s="231">
        <v>84.079640709691446</v>
      </c>
      <c r="G605" s="231">
        <v>85.301530435182087</v>
      </c>
      <c r="H605" s="231">
        <v>86.669974594310844</v>
      </c>
      <c r="I605" s="231">
        <v>88.169134732213479</v>
      </c>
      <c r="J605" s="231">
        <v>89.786865483761289</v>
      </c>
      <c r="K605" s="231">
        <v>91.513262035078995</v>
      </c>
      <c r="L605" s="231">
        <v>93.339944928415434</v>
      </c>
      <c r="M605" s="231">
        <v>95.259679126986143</v>
      </c>
      <c r="N605" s="231">
        <v>97.266151646524747</v>
      </c>
      <c r="O605" s="231">
        <v>99.353828456004308</v>
      </c>
      <c r="P605" s="231">
        <v>101.51785356432499</v>
      </c>
      <c r="Q605" s="231">
        <v>103.7539722666582</v>
      </c>
      <c r="R605" s="231">
        <v>106.05846938631306</v>
      </c>
      <c r="S605" s="231">
        <v>108.42811759829699</v>
      </c>
      <c r="T605" s="231">
        <v>110.86013303074131</v>
      </c>
      <c r="U605" s="231">
        <v>113.35213643117056</v>
      </c>
      <c r="V605" s="231">
        <v>115.90211877672742</v>
      </c>
      <c r="W605" s="231">
        <v>118.5084105477283</v>
      </c>
      <c r="X605" s="231">
        <v>121.16965409214932</v>
      </c>
      <c r="Y605" s="231">
        <v>123.88477864420473</v>
      </c>
      <c r="Z605" s="231">
        <v>126.65297765362243</v>
      </c>
      <c r="AA605" s="231">
        <v>129.47368814955766</v>
      </c>
      <c r="AB605" s="231">
        <v>132.34657191345448</v>
      </c>
      <c r="AC605" s="231">
        <v>135.27149827354805</v>
      </c>
      <c r="AD605" s="231">
        <v>138.24852836367964</v>
      </c>
      <c r="AE605" s="231">
        <v>141.27790071259733</v>
      </c>
      <c r="AF605" s="231">
        <v>144.36001804857761</v>
      </c>
      <c r="AG605" s="231">
        <v>147.4954352191337</v>
      </c>
      <c r="AH605" s="231">
        <v>150.68484813758559</v>
      </c>
      <c r="AI605" s="231">
        <v>153.92908367799731</v>
      </c>
      <c r="AJ605" s="231">
        <v>157.22909044799098</v>
      </c>
      <c r="AK605" s="231">
        <v>160.58593037552538</v>
      </c>
      <c r="AL605" s="231">
        <v>164.00077105131524</v>
      </c>
      <c r="AM605" s="231">
        <v>167.47487877324124</v>
      </c>
      <c r="AN605" s="231">
        <v>171.00961224321622</v>
      </c>
      <c r="AO605" s="231">
        <v>174.60641687050688</v>
      </c>
      <c r="AP605" s="231">
        <v>178.2668196387518</v>
      </c>
      <c r="AQ605" s="231">
        <v>181.99242449671902</v>
      </c>
      <c r="AR605" s="231">
        <v>185.78490823556783</v>
      </c>
      <c r="AS605" s="231">
        <v>189.64601681769616</v>
      </c>
    </row>
    <row r="606" spans="1:45">
      <c r="A606" s="231" t="s">
        <v>586</v>
      </c>
      <c r="B606" s="231" t="s">
        <v>518</v>
      </c>
      <c r="C606" s="231">
        <v>1470.2533804809711</v>
      </c>
      <c r="D606" s="231">
        <v>1633.3535669565231</v>
      </c>
      <c r="E606" s="231">
        <v>1921.1879654343929</v>
      </c>
      <c r="F606" s="231">
        <v>1973.7236912085154</v>
      </c>
      <c r="G606" s="231">
        <v>2174.0103772388579</v>
      </c>
      <c r="H606" s="231">
        <v>2381.7422186627819</v>
      </c>
      <c r="I606" s="231">
        <v>2596.5388164447704</v>
      </c>
      <c r="J606" s="231">
        <v>2818.0889143414097</v>
      </c>
      <c r="K606" s="231">
        <v>3046.1224913159713</v>
      </c>
      <c r="L606" s="231">
        <v>3280.3960339394102</v>
      </c>
      <c r="M606" s="231">
        <v>3520.6849254880744</v>
      </c>
      <c r="N606" s="231">
        <v>3766.779721012575</v>
      </c>
      <c r="O606" s="231">
        <v>4018.4845419941203</v>
      </c>
      <c r="P606" s="231">
        <v>4275.6166043915782</v>
      </c>
      <c r="Q606" s="231">
        <v>4538.0063212042296</v>
      </c>
      <c r="R606" s="231">
        <v>4805.4976606179016</v>
      </c>
      <c r="S606" s="231">
        <v>5077.9485785070292</v>
      </c>
      <c r="T606" s="231">
        <v>5355.2314245426815</v>
      </c>
      <c r="U606" s="231">
        <v>5637.2332688373954</v>
      </c>
      <c r="V606" s="231">
        <v>5923.8561245276378</v>
      </c>
      <c r="W606" s="231">
        <v>6215.0170586869244</v>
      </c>
      <c r="X606" s="231">
        <v>6510.6481939722471</v>
      </c>
      <c r="Y606" s="231">
        <v>6810.6966091121967</v>
      </c>
      <c r="Z606" s="231">
        <v>7115.1241493629241</v>
      </c>
      <c r="AA606" s="231">
        <v>7423.9071593949793</v>
      </c>
      <c r="AB606" s="231">
        <v>7737.0361513550833</v>
      </c>
      <c r="AC606" s="231">
        <v>8054.515420480855</v>
      </c>
      <c r="AD606" s="231">
        <v>8376.3626198888869</v>
      </c>
      <c r="AE606" s="231">
        <v>8702.6083051846945</v>
      </c>
      <c r="AF606" s="231">
        <v>9033.2954584635645</v>
      </c>
      <c r="AG606" s="231">
        <v>9368.4790001644506</v>
      </c>
      <c r="AH606" s="231">
        <v>9708.2252961478443</v>
      </c>
      <c r="AI606" s="231">
        <v>10052.611666327768</v>
      </c>
      <c r="AJ606" s="231">
        <v>10401.72590021579</v>
      </c>
      <c r="AK606" s="231">
        <v>10755.665783841285</v>
      </c>
      <c r="AL606" s="231">
        <v>11114.538641700025</v>
      </c>
      <c r="AM606" s="231">
        <v>11478.460896659724</v>
      </c>
      <c r="AN606" s="231">
        <v>11847.557650105304</v>
      </c>
      <c r="AO606" s="231">
        <v>12221.962284043449</v>
      </c>
      <c r="AP606" s="231">
        <v>12601.816086395689</v>
      </c>
      <c r="AQ606" s="231">
        <v>12987.267900284782</v>
      </c>
      <c r="AR606" s="231">
        <v>13378.473797761724</v>
      </c>
      <c r="AS606" s="231">
        <v>13775.596778117004</v>
      </c>
    </row>
    <row r="607" spans="1:45">
      <c r="A607" s="231" t="s">
        <v>586</v>
      </c>
      <c r="B607" s="231" t="s">
        <v>519</v>
      </c>
      <c r="C607" s="231">
        <v>9.4790524732816923</v>
      </c>
      <c r="D607" s="231">
        <v>8.8228545303336432</v>
      </c>
      <c r="E607" s="231">
        <v>10.645914792736811</v>
      </c>
      <c r="F607" s="231">
        <v>10.661522076041386</v>
      </c>
      <c r="G607" s="231">
        <v>11.627711376975299</v>
      </c>
      <c r="H607" s="231">
        <v>12.631417074575904</v>
      </c>
      <c r="I607" s="231">
        <v>13.670590154634805</v>
      </c>
      <c r="J607" s="231">
        <v>14.743566927194658</v>
      </c>
      <c r="K607" s="231">
        <v>15.848914103674186</v>
      </c>
      <c r="L607" s="231">
        <v>16.985347852562882</v>
      </c>
      <c r="M607" s="231">
        <v>18.151691789713293</v>
      </c>
      <c r="N607" s="231">
        <v>19.346855849221072</v>
      </c>
      <c r="O607" s="231">
        <v>20.569826429250451</v>
      </c>
      <c r="P607" s="231">
        <v>21.819662563652475</v>
      </c>
      <c r="Q607" s="231">
        <v>23.095495191976543</v>
      </c>
      <c r="R607" s="231">
        <v>24.396527875096435</v>
      </c>
      <c r="S607" s="231">
        <v>25.722038021925972</v>
      </c>
      <c r="T607" s="231">
        <v>27.071378106543705</v>
      </c>
      <c r="U607" s="231">
        <v>28.443976597745667</v>
      </c>
      <c r="V607" s="231">
        <v>29.839338466974933</v>
      </c>
      <c r="W607" s="231">
        <v>31.25704522633329</v>
      </c>
      <c r="X607" s="231">
        <v>32.696754498947001</v>
      </c>
      <c r="Y607" s="231">
        <v>34.158199153127278</v>
      </c>
      <c r="Z607" s="231">
        <v>35.641186047477078</v>
      </c>
      <c r="AA607" s="231">
        <v>37.145594441495433</v>
      </c>
      <c r="AB607" s="231">
        <v>38.671374128358039</v>
      </c>
      <c r="AC607" s="231">
        <v>40.218543345417132</v>
      </c>
      <c r="AD607" s="231">
        <v>41.78718651487867</v>
      </c>
      <c r="AE607" s="231">
        <v>43.377451862866181</v>
      </c>
      <c r="AF607" s="231">
        <v>44.989548960296503</v>
      </c>
      <c r="AG607" s="231">
        <v>46.623746223975516</v>
      </c>
      <c r="AH607" s="231">
        <v>48.28036841137358</v>
      </c>
      <c r="AI607" s="231">
        <v>49.959794137754045</v>
      </c>
      <c r="AJ607" s="231">
        <v>51.662453439877602</v>
      </c>
      <c r="AK607" s="231">
        <v>53.388825406365598</v>
      </c>
      <c r="AL607" s="231">
        <v>55.139435891074093</v>
      </c>
      <c r="AM607" s="231">
        <v>56.914855322468455</v>
      </c>
      <c r="AN607" s="231">
        <v>58.715696619005662</v>
      </c>
      <c r="AO607" s="231">
        <v>60.542613217932228</v>
      </c>
      <c r="AP607" s="231">
        <v>62.396297222618955</v>
      </c>
      <c r="AQ607" s="231">
        <v>64.277477671623885</v>
      </c>
      <c r="AR607" s="231">
        <v>66.186918930988526</v>
      </c>
      <c r="AS607" s="231">
        <v>68.125419209906639</v>
      </c>
    </row>
    <row r="608" spans="1:45">
      <c r="A608" s="231" t="s">
        <v>586</v>
      </c>
      <c r="B608" s="231" t="s">
        <v>520</v>
      </c>
      <c r="C608" s="231">
        <v>33.19895864617115</v>
      </c>
      <c r="D608" s="231">
        <v>28.886198980702659</v>
      </c>
      <c r="E608" s="231">
        <v>26.989394596688481</v>
      </c>
      <c r="F608" s="231">
        <v>33.914438509995023</v>
      </c>
      <c r="G608" s="231">
        <v>35.345062008958131</v>
      </c>
      <c r="H608" s="231">
        <v>36.856685233007582</v>
      </c>
      <c r="I608" s="231">
        <v>38.442872572820605</v>
      </c>
      <c r="J608" s="231">
        <v>40.098582159012544</v>
      </c>
      <c r="K608" s="231">
        <v>41.819613791196005</v>
      </c>
      <c r="L608" s="231">
        <v>43.602331720160102</v>
      </c>
      <c r="M608" s="231">
        <v>45.443518268910033</v>
      </c>
      <c r="N608" s="231">
        <v>47.340292307910175</v>
      </c>
      <c r="O608" s="231">
        <v>49.290061118599738</v>
      </c>
      <c r="P608" s="231">
        <v>51.290490055071004</v>
      </c>
      <c r="Q608" s="231">
        <v>53.339481991133916</v>
      </c>
      <c r="R608" s="231">
        <v>55.435162289042701</v>
      </c>
      <c r="S608" s="231">
        <v>57.575866947829034</v>
      </c>
      <c r="T608" s="231">
        <v>59.760132609392045</v>
      </c>
      <c r="U608" s="231">
        <v>61.986687661123661</v>
      </c>
      <c r="V608" s="231">
        <v>64.25444399231516</v>
      </c>
      <c r="W608" s="231">
        <v>66.562489148026316</v>
      </c>
      <c r="X608" s="231">
        <v>68.910078736104296</v>
      </c>
      <c r="Y608" s="231">
        <v>71.29662901148545</v>
      </c>
      <c r="Z608" s="231">
        <v>73.721709604132528</v>
      </c>
      <c r="AA608" s="231">
        <v>76.185036382764835</v>
      </c>
      <c r="AB608" s="231">
        <v>78.686464461942833</v>
      </c>
      <c r="AC608" s="231">
        <v>81.225981368631523</v>
      </c>
      <c r="AD608" s="231">
        <v>83.803700388456363</v>
      </c>
      <c r="AE608" s="231">
        <v>86.419854113041438</v>
      </c>
      <c r="AF608" s="231">
        <v>89.07478820903026</v>
      </c>
      <c r="AG608" s="231">
        <v>91.768955427467034</v>
      </c>
      <c r="AH608" s="231">
        <v>94.502909869548546</v>
      </c>
      <c r="AI608" s="231">
        <v>97.277301521745812</v>
      </c>
      <c r="AJ608" s="231">
        <v>100.09287107018552</v>
      </c>
      <c r="AK608" s="231">
        <v>102.95044500109685</v>
      </c>
      <c r="AL608" s="231">
        <v>105.85093099125896</v>
      </c>
      <c r="AM608" s="231">
        <v>108.79531358966995</v>
      </c>
      <c r="AN608" s="231">
        <v>111.78465018929724</v>
      </c>
      <c r="AO608" s="231">
        <v>114.82006728566742</v>
      </c>
      <c r="AP608" s="231">
        <v>117.90275701721556</v>
      </c>
      <c r="AQ608" s="231">
        <v>121.03397398083794</v>
      </c>
      <c r="AR608" s="231">
        <v>124.21503231481795</v>
      </c>
      <c r="AS608" s="231">
        <v>127.44730304033639</v>
      </c>
    </row>
    <row r="609" spans="1:45">
      <c r="A609" s="231" t="s">
        <v>586</v>
      </c>
      <c r="B609" s="231" t="s">
        <v>521</v>
      </c>
      <c r="C609" s="231">
        <v>29.221155412372617</v>
      </c>
      <c r="D609" s="231">
        <v>35.478133128056477</v>
      </c>
      <c r="E609" s="231">
        <v>26.25044709347447</v>
      </c>
      <c r="F609" s="231">
        <v>26.229003992281584</v>
      </c>
      <c r="G609" s="231">
        <v>26.567301349292041</v>
      </c>
      <c r="H609" s="231">
        <v>26.812586335971758</v>
      </c>
      <c r="I609" s="231">
        <v>26.997019466102756</v>
      </c>
      <c r="J609" s="231">
        <v>27.140142523265812</v>
      </c>
      <c r="K609" s="231">
        <v>27.25422958638935</v>
      </c>
      <c r="L609" s="231">
        <v>27.347233916303075</v>
      </c>
      <c r="M609" s="231">
        <v>27.424466070082467</v>
      </c>
      <c r="N609" s="231">
        <v>27.489578305864235</v>
      </c>
      <c r="O609" s="231">
        <v>27.545157487157454</v>
      </c>
      <c r="P609" s="231">
        <v>27.593090685465086</v>
      </c>
      <c r="Q609" s="231">
        <v>27.634795421054108</v>
      </c>
      <c r="R609" s="231">
        <v>27.671367440521127</v>
      </c>
      <c r="S609" s="231">
        <v>27.703677223758213</v>
      </c>
      <c r="T609" s="231">
        <v>27.732434026363332</v>
      </c>
      <c r="U609" s="231">
        <v>27.75822902538151</v>
      </c>
      <c r="V609" s="231">
        <v>27.781564814111313</v>
      </c>
      <c r="W609" s="231">
        <v>27.802875859394298</v>
      </c>
      <c r="X609" s="231">
        <v>27.822542902536636</v>
      </c>
      <c r="Y609" s="231">
        <v>27.8409032561228</v>
      </c>
      <c r="Z609" s="231">
        <v>27.858258290653129</v>
      </c>
      <c r="AA609" s="231">
        <v>27.874878977924379</v>
      </c>
      <c r="AB609" s="231">
        <v>27.891010077674736</v>
      </c>
      <c r="AC609" s="231">
        <v>27.906873367773031</v>
      </c>
      <c r="AD609" s="231">
        <v>27.922670193308335</v>
      </c>
      <c r="AE609" s="231">
        <v>27.938583525342942</v>
      </c>
      <c r="AF609" s="231">
        <v>27.954779662351353</v>
      </c>
      <c r="AG609" s="231">
        <v>27.97140966766608</v>
      </c>
      <c r="AH609" s="231">
        <v>27.9886106087759</v>
      </c>
      <c r="AI609" s="231">
        <v>28.006506645199689</v>
      </c>
      <c r="AJ609" s="231">
        <v>28.025209998287927</v>
      </c>
      <c r="AK609" s="231">
        <v>28.04482182690964</v>
      </c>
      <c r="AL609" s="231">
        <v>28.065433026374155</v>
      </c>
      <c r="AM609" s="231">
        <v>28.087124963248623</v>
      </c>
      <c r="AN609" s="231">
        <v>28.109970155430734</v>
      </c>
      <c r="AO609" s="231">
        <v>28.134032904477746</v>
      </c>
      <c r="AP609" s="231">
        <v>28.159369885521897</v>
      </c>
      <c r="AQ609" s="231">
        <v>28.186030698915999</v>
      </c>
      <c r="AR609" s="231">
        <v>28.214058386896486</v>
      </c>
      <c r="AS609" s="231">
        <v>28.243489917946896</v>
      </c>
    </row>
    <row r="610" spans="1:45">
      <c r="A610" s="231" t="s">
        <v>586</v>
      </c>
      <c r="B610" s="231" t="s">
        <v>522</v>
      </c>
      <c r="C610" s="231">
        <v>55.419521393882988</v>
      </c>
      <c r="D610" s="231">
        <v>55.888055938629257</v>
      </c>
      <c r="E610" s="231">
        <v>70.037836950369709</v>
      </c>
      <c r="F610" s="231">
        <v>71.29731491753806</v>
      </c>
      <c r="G610" s="231">
        <v>77.820891241842602</v>
      </c>
      <c r="H610" s="231">
        <v>84.596807480859425</v>
      </c>
      <c r="I610" s="231">
        <v>91.611358038488731</v>
      </c>
      <c r="J610" s="231">
        <v>98.853407741363512</v>
      </c>
      <c r="K610" s="231">
        <v>106.31335806394537</v>
      </c>
      <c r="L610" s="231">
        <v>113.98260657445137</v>
      </c>
      <c r="M610" s="231">
        <v>121.8532664848701</v>
      </c>
      <c r="N610" s="231">
        <v>129.9180258962119</v>
      </c>
      <c r="O610" s="231">
        <v>138.17008253726223</v>
      </c>
      <c r="P610" s="231">
        <v>146.60311885187738</v>
      </c>
      <c r="Q610" s="231">
        <v>155.21129780899906</v>
      </c>
      <c r="R610" s="231">
        <v>163.98926834499525</v>
      </c>
      <c r="S610" s="231">
        <v>172.93217416481457</v>
      </c>
      <c r="T610" s="231">
        <v>182.035662407464</v>
      </c>
      <c r="U610" s="231">
        <v>191.29589031196235</v>
      </c>
      <c r="V610" s="231">
        <v>200.70952898817831</v>
      </c>
      <c r="W610" s="231">
        <v>210.27376397324679</v>
      </c>
      <c r="X610" s="231">
        <v>219.98629259474367</v>
      </c>
      <c r="Y610" s="231">
        <v>229.84531835734606</v>
      </c>
      <c r="Z610" s="231">
        <v>239.84954267539783</v>
      </c>
      <c r="AA610" s="231">
        <v>249.99815432298121</v>
      </c>
      <c r="AB610" s="231">
        <v>260.29081698714901</v>
      </c>
      <c r="AC610" s="231">
        <v>270.72765530179214</v>
      </c>
      <c r="AD610" s="231">
        <v>281.30923971851388</v>
      </c>
      <c r="AE610" s="231">
        <v>292.03657054195838</v>
      </c>
      <c r="AF610" s="231">
        <v>302.91106142439753</v>
      </c>
      <c r="AG610" s="231">
        <v>313.93452258039594</v>
      </c>
      <c r="AH610" s="231">
        <v>325.10914394867359</v>
      </c>
      <c r="AI610" s="231">
        <v>336.4374784959885</v>
      </c>
      <c r="AJ610" s="231">
        <v>347.92242582748355</v>
      </c>
      <c r="AK610" s="231">
        <v>359.56721623998095</v>
      </c>
      <c r="AL610" s="231">
        <v>371.3753953294684</v>
      </c>
      <c r="AM610" s="231">
        <v>383.3508092410209</v>
      </c>
      <c r="AN610" s="231">
        <v>395.49759062952916</v>
      </c>
      <c r="AO610" s="231">
        <v>407.8201453815974</v>
      </c>
      <c r="AP610" s="231">
        <v>420.32314013381091</v>
      </c>
      <c r="AQ610" s="231">
        <v>433.01149060923575</v>
      </c>
      <c r="AR610" s="231">
        <v>445.89035078281955</v>
      </c>
      <c r="AS610" s="231">
        <v>458.96510287684532</v>
      </c>
    </row>
    <row r="611" spans="1:45">
      <c r="A611" s="231" t="s">
        <v>586</v>
      </c>
      <c r="B611" s="231" t="s">
        <v>523</v>
      </c>
      <c r="C611" s="231">
        <v>41.113706087573632</v>
      </c>
      <c r="D611" s="231">
        <v>42.497411524926541</v>
      </c>
      <c r="E611" s="231">
        <v>30.898400254065109</v>
      </c>
      <c r="F611" s="231">
        <v>36.212727745308435</v>
      </c>
      <c r="G611" s="231">
        <v>37.007750532290331</v>
      </c>
      <c r="H611" s="231">
        <v>37.872165971722204</v>
      </c>
      <c r="I611" s="231">
        <v>38.799139042467921</v>
      </c>
      <c r="J611" s="231">
        <v>39.783397833700541</v>
      </c>
      <c r="K611" s="231">
        <v>40.820617637567565</v>
      </c>
      <c r="L611" s="231">
        <v>41.907116146041922</v>
      </c>
      <c r="M611" s="231">
        <v>43.039691468953187</v>
      </c>
      <c r="N611" s="231">
        <v>44.215528702379736</v>
      </c>
      <c r="O611" s="231">
        <v>45.432141043229713</v>
      </c>
      <c r="P611" s="231">
        <v>46.687329297244688</v>
      </c>
      <c r="Q611" s="231">
        <v>47.979151804019189</v>
      </c>
      <c r="R611" s="231">
        <v>49.305900669501398</v>
      </c>
      <c r="S611" s="231">
        <v>50.666082086437264</v>
      </c>
      <c r="T611" s="231">
        <v>52.058399480450262</v>
      </c>
      <c r="U611" s="231">
        <v>53.48173872382776</v>
      </c>
      <c r="V611" s="231">
        <v>54.935154936940293</v>
      </c>
      <c r="W611" s="231">
        <v>56.417860557866128</v>
      </c>
      <c r="X611" s="231">
        <v>57.929214458494314</v>
      </c>
      <c r="Y611" s="231">
        <v>59.468711947728146</v>
      </c>
      <c r="Z611" s="231">
        <v>61.035975543934605</v>
      </c>
      <c r="AA611" s="231">
        <v>62.630746427416007</v>
      </c>
      <c r="AB611" s="231">
        <v>64.252876503951072</v>
      </c>
      <c r="AC611" s="231">
        <v>65.902321025012469</v>
      </c>
      <c r="AD611" s="231">
        <v>67.579131720877584</v>
      </c>
      <c r="AE611" s="231">
        <v>69.28345041059454</v>
      </c>
      <c r="AF611" s="231">
        <v>71.015503058425693</v>
      </c>
      <c r="AG611" s="231">
        <v>72.775594250531043</v>
      </c>
      <c r="AH611" s="231">
        <v>74.564102068680867</v>
      </c>
      <c r="AI611" s="231">
        <v>76.381473340002842</v>
      </c>
      <c r="AJ611" s="231">
        <v>78.228219243364578</v>
      </c>
      <c r="AK611" s="231">
        <v>80.104911254228867</v>
      </c>
      <c r="AL611" s="231">
        <v>82.012177410712255</v>
      </c>
      <c r="AM611" s="231">
        <v>83.950698884300834</v>
      </c>
      <c r="AN611" s="231">
        <v>85.921206839287976</v>
      </c>
      <c r="AO611" s="231">
        <v>87.92447956551203</v>
      </c>
      <c r="AP611" s="231">
        <v>89.961339869456026</v>
      </c>
      <c r="AQ611" s="231">
        <v>92.032652709255473</v>
      </c>
      <c r="AR611" s="231">
        <v>94.139323059619443</v>
      </c>
      <c r="AS611" s="231">
        <v>96.282293993164046</v>
      </c>
    </row>
    <row r="612" spans="1:45">
      <c r="A612" s="231" t="s">
        <v>586</v>
      </c>
      <c r="B612" s="231" t="s">
        <v>524</v>
      </c>
      <c r="C612" s="231">
        <v>432.59152033627339</v>
      </c>
      <c r="D612" s="231">
        <v>407.5566341277908</v>
      </c>
      <c r="E612" s="231">
        <v>385.76802477590002</v>
      </c>
      <c r="F612" s="231">
        <v>442.1341196235586</v>
      </c>
      <c r="G612" s="231">
        <v>459.37071293323856</v>
      </c>
      <c r="H612" s="231">
        <v>477.63027762273185</v>
      </c>
      <c r="I612" s="231">
        <v>496.82898511763261</v>
      </c>
      <c r="J612" s="231">
        <v>516.9013213091323</v>
      </c>
      <c r="K612" s="231">
        <v>537.79283833402189</v>
      </c>
      <c r="L612" s="231">
        <v>559.45652356940877</v>
      </c>
      <c r="M612" s="231">
        <v>581.85088035568242</v>
      </c>
      <c r="N612" s="231">
        <v>604.93885285862291</v>
      </c>
      <c r="O612" s="231">
        <v>628.68718407358961</v>
      </c>
      <c r="P612" s="231">
        <v>653.06600468078796</v>
      </c>
      <c r="Q612" s="231">
        <v>678.04854940937162</v>
      </c>
      <c r="R612" s="231">
        <v>703.61094618064999</v>
      </c>
      <c r="S612" s="231">
        <v>729.73204804054285</v>
      </c>
      <c r="T612" s="231">
        <v>756.39329093647314</v>
      </c>
      <c r="U612" s="231">
        <v>783.57856752083126</v>
      </c>
      <c r="V612" s="231">
        <v>811.27411119469366</v>
      </c>
      <c r="W612" s="231">
        <v>839.46838696214513</v>
      </c>
      <c r="X612" s="231">
        <v>868.15198708299056</v>
      </c>
      <c r="Y612" s="231">
        <v>897.31753038380828</v>
      </c>
      <c r="Z612" s="231">
        <v>926.95956463037089</v>
      </c>
      <c r="AA612" s="231">
        <v>957.07447170311627</v>
      </c>
      <c r="AB612" s="231">
        <v>987.66037552569469</v>
      </c>
      <c r="AC612" s="231">
        <v>1018.7170528183749</v>
      </c>
      <c r="AD612" s="231">
        <v>1050.2458468138495</v>
      </c>
      <c r="AE612" s="231">
        <v>1082.2495841004343</v>
      </c>
      <c r="AF612" s="231">
        <v>1114.7324947603036</v>
      </c>
      <c r="AG612" s="231">
        <v>1147.7001359570374</v>
      </c>
      <c r="AH612" s="231">
        <v>1181.1593191033371</v>
      </c>
      <c r="AI612" s="231">
        <v>1215.1180407111297</v>
      </c>
      <c r="AJ612" s="231">
        <v>1249.5854169951915</v>
      </c>
      <c r="AK612" s="231">
        <v>1284.5716222698516</v>
      </c>
      <c r="AL612" s="231">
        <v>1320.0878311486115</v>
      </c>
      <c r="AM612" s="231">
        <v>1356.1461645282097</v>
      </c>
      <c r="AN612" s="231">
        <v>1392.7596393139838</v>
      </c>
      <c r="AO612" s="231">
        <v>1429.9421218207222</v>
      </c>
      <c r="AP612" s="231">
        <v>1467.7082847650031</v>
      </c>
      <c r="AQ612" s="231">
        <v>1506.0735677486891</v>
      </c>
      <c r="AR612" s="231">
        <v>1545.0541411210363</v>
      </c>
      <c r="AS612" s="231">
        <v>1584.6668730963299</v>
      </c>
    </row>
    <row r="613" spans="1:45">
      <c r="A613" s="231" t="s">
        <v>586</v>
      </c>
      <c r="B613" s="231" t="s">
        <v>525</v>
      </c>
      <c r="C613" s="231">
        <v>466.69600442925667</v>
      </c>
      <c r="D613" s="231">
        <v>435.07889567478418</v>
      </c>
      <c r="E613" s="231">
        <v>321.57731171856534</v>
      </c>
      <c r="F613" s="231">
        <v>414.23225238081051</v>
      </c>
      <c r="G613" s="231">
        <v>447.3994426739032</v>
      </c>
      <c r="H613" s="231">
        <v>481.92222049760215</v>
      </c>
      <c r="I613" s="231">
        <v>517.72119458943689</v>
      </c>
      <c r="J613" s="231">
        <v>554.73239185224065</v>
      </c>
      <c r="K613" s="231">
        <v>592.90108042352665</v>
      </c>
      <c r="L613" s="231">
        <v>632.17857222906957</v>
      </c>
      <c r="M613" s="231">
        <v>672.52055685873381</v>
      </c>
      <c r="N613" s="231">
        <v>713.88624254512433</v>
      </c>
      <c r="O613" s="231">
        <v>756.23792861452557</v>
      </c>
      <c r="P613" s="231">
        <v>799.54080841191842</v>
      </c>
      <c r="Q613" s="231">
        <v>843.76289241997767</v>
      </c>
      <c r="R613" s="231">
        <v>888.87499000152206</v>
      </c>
      <c r="S613" s="231">
        <v>934.85071513420439</v>
      </c>
      <c r="T613" s="231">
        <v>981.66649679847228</v>
      </c>
      <c r="U613" s="231">
        <v>1029.3015835446949</v>
      </c>
      <c r="V613" s="231">
        <v>1077.7380369888729</v>
      </c>
      <c r="W613" s="231">
        <v>1126.9607120860671</v>
      </c>
      <c r="X613" s="231">
        <v>1176.9572238676089</v>
      </c>
      <c r="Y613" s="231">
        <v>1227.717901394785</v>
      </c>
      <c r="Z613" s="231">
        <v>1279.235730272484</v>
      </c>
      <c r="AA613" s="231">
        <v>1331.5062853599504</v>
      </c>
      <c r="AB613" s="231">
        <v>1384.5276554203067</v>
      </c>
      <c r="AC613" s="231">
        <v>1438.3003614405702</v>
      </c>
      <c r="AD613" s="231">
        <v>1492.8272702689435</v>
      </c>
      <c r="AE613" s="231">
        <v>1548.1135050920325</v>
      </c>
      <c r="AF613" s="231">
        <v>1604.1663541261794</v>
      </c>
      <c r="AG613" s="231">
        <v>1660.9951787394934</v>
      </c>
      <c r="AH613" s="231">
        <v>1718.6113220641894</v>
      </c>
      <c r="AI613" s="231">
        <v>1777.0280190051155</v>
      </c>
      <c r="AJ613" s="231">
        <v>1836.260308406768</v>
      </c>
      <c r="AK613" s="231">
        <v>1896.3249480071627</v>
      </c>
      <c r="AL613" s="231">
        <v>1957.2403326860715</v>
      </c>
      <c r="AM613" s="231">
        <v>2019.0264164053606</v>
      </c>
      <c r="AN613" s="231">
        <v>2081.7046381426194</v>
      </c>
      <c r="AO613" s="231">
        <v>2145.2978520348333</v>
      </c>
      <c r="AP613" s="231">
        <v>2209.8302618734556</v>
      </c>
      <c r="AQ613" s="231">
        <v>2275.3273600312696</v>
      </c>
      <c r="AR613" s="231">
        <v>2341.8158708453834</v>
      </c>
      <c r="AS613" s="231">
        <v>2409.3236984372979</v>
      </c>
    </row>
    <row r="614" spans="1:45">
      <c r="A614" s="231" t="s">
        <v>586</v>
      </c>
      <c r="B614" s="231" t="s">
        <v>526</v>
      </c>
      <c r="C614" s="231">
        <v>173.22586607662183</v>
      </c>
      <c r="D614" s="231">
        <v>281.01582508438321</v>
      </c>
      <c r="E614" s="231">
        <v>338.39011830801746</v>
      </c>
      <c r="F614" s="231">
        <v>291.88469945903665</v>
      </c>
      <c r="G614" s="231">
        <v>309.33308375721748</v>
      </c>
      <c r="H614" s="231">
        <v>327.59844944801512</v>
      </c>
      <c r="I614" s="231">
        <v>346.62515106598289</v>
      </c>
      <c r="J614" s="231">
        <v>366.36901312437237</v>
      </c>
      <c r="K614" s="231">
        <v>386.79276396731223</v>
      </c>
      <c r="L614" s="231">
        <v>407.86371158169305</v>
      </c>
      <c r="M614" s="231">
        <v>429.55252363047873</v>
      </c>
      <c r="N614" s="231">
        <v>451.8325705531899</v>
      </c>
      <c r="O614" s="231">
        <v>474.67956376755575</v>
      </c>
      <c r="P614" s="231">
        <v>498.07135133371213</v>
      </c>
      <c r="Q614" s="231">
        <v>521.9877980573018</v>
      </c>
      <c r="R614" s="231">
        <v>546.41071022878941</v>
      </c>
      <c r="S614" s="231">
        <v>571.32378287070787</v>
      </c>
      <c r="T614" s="231">
        <v>596.71255707062835</v>
      </c>
      <c r="U614" s="231">
        <v>622.5643804639883</v>
      </c>
      <c r="V614" s="231">
        <v>648.86836710710406</v>
      </c>
      <c r="W614" s="231">
        <v>675.61535485536183</v>
      </c>
      <c r="X614" s="231">
        <v>702.79785947851394</v>
      </c>
      <c r="Y614" s="231">
        <v>730.4100254097209</v>
      </c>
      <c r="Z614" s="231">
        <v>758.4475734129777</v>
      </c>
      <c r="AA614" s="231">
        <v>786.90774566830714</v>
      </c>
      <c r="AB614" s="231">
        <v>815.78924887984158</v>
      </c>
      <c r="AC614" s="231">
        <v>845.09219604756447</v>
      </c>
      <c r="AD614" s="231">
        <v>874.81804753499136</v>
      </c>
      <c r="AE614" s="231">
        <v>904.9695520295229</v>
      </c>
      <c r="AF614" s="231">
        <v>935.55068794023168</v>
      </c>
      <c r="AG614" s="231">
        <v>966.56660571725024</v>
      </c>
      <c r="AH614" s="231">
        <v>998.02357151335673</v>
      </c>
      <c r="AI614" s="231">
        <v>1029.9289125441182</v>
      </c>
      <c r="AJ614" s="231">
        <v>1062.2909644416079</v>
      </c>
      <c r="AK614" s="231">
        <v>1095.11902083873</v>
      </c>
      <c r="AL614" s="231">
        <v>1128.423285368415</v>
      </c>
      <c r="AM614" s="231">
        <v>1162.2148262132994</v>
      </c>
      <c r="AN614" s="231">
        <v>1196.5055332995657</v>
      </c>
      <c r="AO614" s="231">
        <v>1231.3080781904337</v>
      </c>
      <c r="AP614" s="231">
        <v>1266.6358767025649</v>
      </c>
      <c r="AQ614" s="231">
        <v>1302.5030542412737</v>
      </c>
      <c r="AR614" s="231">
        <v>1338.9244138264598</v>
      </c>
      <c r="AS614" s="231">
        <v>1375.915406762447</v>
      </c>
    </row>
    <row r="615" spans="1:45">
      <c r="A615" s="231" t="s">
        <v>586</v>
      </c>
      <c r="B615" s="231" t="s">
        <v>527</v>
      </c>
      <c r="C615" s="231">
        <v>66.487607860803266</v>
      </c>
      <c r="D615" s="231">
        <v>73.151017321031972</v>
      </c>
      <c r="E615" s="231">
        <v>77.140627004762024</v>
      </c>
      <c r="F615" s="231">
        <v>87.327499242718346</v>
      </c>
      <c r="G615" s="231">
        <v>93.98425170973951</v>
      </c>
      <c r="H615" s="231">
        <v>100.91895666534346</v>
      </c>
      <c r="I615" s="231">
        <v>108.11489383715055</v>
      </c>
      <c r="J615" s="231">
        <v>115.55862768582128</v>
      </c>
      <c r="K615" s="231">
        <v>123.23869309746858</v>
      </c>
      <c r="L615" s="231">
        <v>131.14491727567119</v>
      </c>
      <c r="M615" s="231">
        <v>139.26806589024733</v>
      </c>
      <c r="N615" s="231">
        <v>147.59965905757414</v>
      </c>
      <c r="O615" s="231">
        <v>156.13187777697186</v>
      </c>
      <c r="P615" s="231">
        <v>164.85751867536595</v>
      </c>
      <c r="Q615" s="231">
        <v>173.76997407657299</v>
      </c>
      <c r="R615" s="231">
        <v>182.86322461787651</v>
      </c>
      <c r="S615" s="231">
        <v>192.13183724201224</v>
      </c>
      <c r="T615" s="231">
        <v>201.5709645556293</v>
      </c>
      <c r="U615" s="231">
        <v>211.17634337142721</v>
      </c>
      <c r="V615" s="231">
        <v>220.94429132356822</v>
      </c>
      <c r="W615" s="231">
        <v>230.87170108205765</v>
      </c>
      <c r="X615" s="231">
        <v>240.95603206888978</v>
      </c>
      <c r="Y615" s="231">
        <v>251.19529979875438</v>
      </c>
      <c r="Z615" s="231">
        <v>261.58806309009611</v>
      </c>
      <c r="AA615" s="231">
        <v>272.13340945445537</v>
      </c>
      <c r="AB615" s="231">
        <v>282.83093899622696</v>
      </c>
      <c r="AC615" s="231">
        <v>293.68074715489803</v>
      </c>
      <c r="AD615" s="231">
        <v>304.68340660717149</v>
      </c>
      <c r="AE615" s="231">
        <v>315.83994862290643</v>
      </c>
      <c r="AF615" s="231">
        <v>327.15184414062315</v>
      </c>
      <c r="AG615" s="231">
        <v>338.62098479796572</v>
      </c>
      <c r="AH615" s="231">
        <v>350.24966412187837</v>
      </c>
      <c r="AI615" s="231">
        <v>362.04055905374935</v>
      </c>
      <c r="AJ615" s="231">
        <v>373.99671195626047</v>
      </c>
      <c r="AK615" s="231">
        <v>386.12151322292624</v>
      </c>
      <c r="AL615" s="231">
        <v>398.41868458741578</v>
      </c>
      <c r="AM615" s="231">
        <v>410.89226320837724</v>
      </c>
      <c r="AN615" s="231">
        <v>423.54658658648032</v>
      </c>
      <c r="AO615" s="231">
        <v>436.38627835386302</v>
      </c>
      <c r="AP615" s="231">
        <v>449.41623496157166</v>
      </c>
      <c r="AQ615" s="231">
        <v>462.64161327830902</v>
      </c>
      <c r="AR615" s="231">
        <v>476.06781910324912</v>
      </c>
      <c r="AS615" s="231">
        <v>489.70049658690698</v>
      </c>
    </row>
    <row r="616" spans="1:45">
      <c r="A616" s="231" t="s">
        <v>586</v>
      </c>
      <c r="B616" s="231" t="s">
        <v>528</v>
      </c>
      <c r="C616" s="231">
        <v>23.29675104611723</v>
      </c>
      <c r="D616" s="231">
        <v>31.423186311909269</v>
      </c>
      <c r="E616" s="231">
        <v>31.223650177787405</v>
      </c>
      <c r="F616" s="231">
        <v>34.590421527730783</v>
      </c>
      <c r="G616" s="231">
        <v>36.744491251969301</v>
      </c>
      <c r="H616" s="231">
        <v>38.997393439337579</v>
      </c>
      <c r="I616" s="231">
        <v>41.342529379235941</v>
      </c>
      <c r="J616" s="231">
        <v>43.77465080807967</v>
      </c>
      <c r="K616" s="231">
        <v>46.289321901543516</v>
      </c>
      <c r="L616" s="231">
        <v>48.882644878401933</v>
      </c>
      <c r="M616" s="231">
        <v>51.551116095391265</v>
      </c>
      <c r="N616" s="231">
        <v>54.291548951890043</v>
      </c>
      <c r="O616" s="231">
        <v>57.101031896354755</v>
      </c>
      <c r="P616" s="231">
        <v>59.976905165177207</v>
      </c>
      <c r="Q616" s="231">
        <v>62.916747531852231</v>
      </c>
      <c r="R616" s="231">
        <v>65.918368297367678</v>
      </c>
      <c r="S616" s="231">
        <v>68.979801866296285</v>
      </c>
      <c r="T616" s="231">
        <v>72.099303418936202</v>
      </c>
      <c r="U616" s="231">
        <v>75.27534485102926</v>
      </c>
      <c r="V616" s="231">
        <v>78.506610536424745</v>
      </c>
      <c r="W616" s="231">
        <v>81.791992694664287</v>
      </c>
      <c r="X616" s="231">
        <v>85.130586280437157</v>
      </c>
      <c r="Y616" s="231">
        <v>88.521683391888217</v>
      </c>
      <c r="Z616" s="231">
        <v>91.96476724117511</v>
      </c>
      <c r="AA616" s="231">
        <v>95.459505755966347</v>
      </c>
      <c r="AB616" s="231">
        <v>99.005744892690018</v>
      </c>
      <c r="AC616" s="231">
        <v>102.60350174586742</v>
      </c>
      <c r="AD616" s="231">
        <v>106.25295753620378</v>
      </c>
      <c r="AE616" s="231">
        <v>109.95445055506713</v>
      </c>
      <c r="AF616" s="231">
        <v>113.70846913608962</v>
      </c>
      <c r="AG616" s="231">
        <v>117.51564471671666</v>
      </c>
      <c r="AH616" s="231">
        <v>121.37674504427738</v>
      </c>
      <c r="AI616" s="231">
        <v>125.292667572941</v>
      </c>
      <c r="AJ616" s="231">
        <v>129.26443309003184</v>
      </c>
      <c r="AK616" s="231">
        <v>133.29317960280895</v>
      </c>
      <c r="AL616" s="231">
        <v>137.38015651004119</v>
      </c>
      <c r="AM616" s="231">
        <v>141.52671907660019</v>
      </c>
      <c r="AN616" s="231">
        <v>145.7343232238685</v>
      </c>
      <c r="AO616" s="231">
        <v>150.00452064395571</v>
      </c>
      <c r="AP616" s="231">
        <v>154.33895424162739</v>
      </c>
      <c r="AQ616" s="231">
        <v>158.73935390428545</v>
      </c>
      <c r="AR616" s="231">
        <v>163.20753259739581</v>
      </c>
      <c r="AS616" s="231">
        <v>167.74538278026355</v>
      </c>
    </row>
    <row r="617" spans="1:45">
      <c r="A617" s="231" t="s">
        <v>586</v>
      </c>
      <c r="B617" s="231" t="s">
        <v>529</v>
      </c>
      <c r="C617" s="231">
        <v>21.172459597791729</v>
      </c>
      <c r="D617" s="231">
        <v>21.871401763295495</v>
      </c>
      <c r="E617" s="231">
        <v>25.493311370964779</v>
      </c>
      <c r="F617" s="231">
        <v>23.82182672259027</v>
      </c>
      <c r="G617" s="231">
        <v>24.286275834821033</v>
      </c>
      <c r="H617" s="231">
        <v>24.795007307563647</v>
      </c>
      <c r="I617" s="231">
        <v>25.343527791139714</v>
      </c>
      <c r="J617" s="231">
        <v>25.928378184249812</v>
      </c>
      <c r="K617" s="231">
        <v>26.546726359868355</v>
      </c>
      <c r="L617" s="231">
        <v>27.19616595335587</v>
      </c>
      <c r="M617" s="231">
        <v>27.874609351648274</v>
      </c>
      <c r="N617" s="231">
        <v>28.580225721103385</v>
      </c>
      <c r="O617" s="231">
        <v>29.311401672586356</v>
      </c>
      <c r="P617" s="231">
        <v>30.066713977491112</v>
      </c>
      <c r="Q617" s="231">
        <v>30.844909133870967</v>
      </c>
      <c r="R617" s="231">
        <v>31.644887114716997</v>
      </c>
      <c r="S617" s="231">
        <v>32.465687860777912</v>
      </c>
      <c r="T617" s="231">
        <v>33.306479699453341</v>
      </c>
      <c r="U617" s="231">
        <v>34.166549195561807</v>
      </c>
      <c r="V617" s="231">
        <v>35.045292117585248</v>
      </c>
      <c r="W617" s="231">
        <v>35.942205305611765</v>
      </c>
      <c r="X617" s="231">
        <v>36.856879289710335</v>
      </c>
      <c r="Y617" s="231">
        <v>37.788991547627795</v>
      </c>
      <c r="Z617" s="231">
        <v>38.738300317742663</v>
      </c>
      <c r="AA617" s="231">
        <v>39.704638902106453</v>
      </c>
      <c r="AB617" s="231">
        <v>40.687910408072867</v>
      </c>
      <c r="AC617" s="231">
        <v>41.688082886997208</v>
      </c>
      <c r="AD617" s="231">
        <v>42.705184835991304</v>
      </c>
      <c r="AE617" s="231">
        <v>43.739301034315176</v>
      </c>
      <c r="AF617" s="231">
        <v>44.790568690238999</v>
      </c>
      <c r="AG617" s="231">
        <v>45.859173877423324</v>
      </c>
      <c r="AH617" s="231">
        <v>46.945348242334482</v>
      </c>
      <c r="AI617" s="231">
        <v>48.049365966084977</v>
      </c>
      <c r="AJ617" s="231">
        <v>49.171540965555849</v>
      </c>
      <c r="AK617" s="231">
        <v>50.312224319813502</v>
      </c>
      <c r="AL617" s="231">
        <v>51.471801908745405</v>
      </c>
      <c r="AM617" s="231">
        <v>52.65069225160827</v>
      </c>
      <c r="AN617" s="231">
        <v>53.849344533823533</v>
      </c>
      <c r="AO617" s="231">
        <v>55.068236810926024</v>
      </c>
      <c r="AP617" s="231">
        <v>56.307874379069666</v>
      </c>
      <c r="AQ617" s="231">
        <v>57.568788301999554</v>
      </c>
      <c r="AR617" s="231">
        <v>58.851534084818837</v>
      </c>
      <c r="AS617" s="231">
        <v>60.156690485352868</v>
      </c>
    </row>
    <row r="618" spans="1:45">
      <c r="A618" s="231" t="s">
        <v>586</v>
      </c>
      <c r="B618" s="231" t="s">
        <v>530</v>
      </c>
      <c r="C618" s="231">
        <v>127.9311447044357</v>
      </c>
      <c r="D618" s="231">
        <v>127.04343248166899</v>
      </c>
      <c r="E618" s="231">
        <v>149.73565691825124</v>
      </c>
      <c r="F618" s="231">
        <v>153.02590621387341</v>
      </c>
      <c r="G618" s="231">
        <v>165.54985810153096</v>
      </c>
      <c r="H618" s="231">
        <v>178.58092369816697</v>
      </c>
      <c r="I618" s="231">
        <v>192.0897606432068</v>
      </c>
      <c r="J618" s="231">
        <v>206.05269461534974</v>
      </c>
      <c r="K618" s="231">
        <v>220.44944723399934</v>
      </c>
      <c r="L618" s="231">
        <v>235.26195811565336</v>
      </c>
      <c r="M618" s="231">
        <v>250.47377147832114</v>
      </c>
      <c r="N618" s="231">
        <v>266.06972116509581</v>
      </c>
      <c r="O618" s="231">
        <v>282.03577547158812</v>
      </c>
      <c r="P618" s="231">
        <v>298.35896734151152</v>
      </c>
      <c r="Q618" s="231">
        <v>315.02736897602813</v>
      </c>
      <c r="R618" s="231">
        <v>332.0300879473196</v>
      </c>
      <c r="S618" s="231">
        <v>349.35727191887815</v>
      </c>
      <c r="T618" s="231">
        <v>367.00011477281276</v>
      </c>
      <c r="U618" s="231">
        <v>384.95086025482976</v>
      </c>
      <c r="V618" s="231">
        <v>403.20280119959546</v>
      </c>
      <c r="W618" s="231">
        <v>421.75027355910299</v>
      </c>
      <c r="X618" s="231">
        <v>440.58864514297352</v>
      </c>
      <c r="Y618" s="231">
        <v>459.71429937779214</v>
      </c>
      <c r="Z618" s="231">
        <v>479.12461461225655</v>
      </c>
      <c r="AA618" s="231">
        <v>498.81793960261706</v>
      </c>
      <c r="AB618" s="231">
        <v>518.79356585073651</v>
      </c>
      <c r="AC618" s="231">
        <v>539.05169746052854</v>
      </c>
      <c r="AD618" s="231">
        <v>559.59341914582342</v>
      </c>
      <c r="AE618" s="231">
        <v>580.42066297365227</v>
      </c>
      <c r="AF618" s="231">
        <v>601.53617437007881</v>
      </c>
      <c r="AG618" s="231">
        <v>622.94347785520995</v>
      </c>
      <c r="AH618" s="231">
        <v>644.64684291357139</v>
      </c>
      <c r="AI618" s="231">
        <v>666.65125034762616</v>
      </c>
      <c r="AJ618" s="231">
        <v>688.96235940696897</v>
      </c>
      <c r="AK618" s="231">
        <v>711.58647593479134</v>
      </c>
      <c r="AL618" s="231">
        <v>734.53052172718208</v>
      </c>
      <c r="AM618" s="231">
        <v>757.80200525856105</v>
      </c>
      <c r="AN618" s="231">
        <v>781.40899389025014</v>
      </c>
      <c r="AO618" s="231">
        <v>805.36008764630992</v>
      </c>
      <c r="AP618" s="231">
        <v>829.6643946129492</v>
      </c>
      <c r="AQ618" s="231">
        <v>854.33150799325358</v>
      </c>
      <c r="AR618" s="231">
        <v>879.37148482898681</v>
      </c>
      <c r="AS618" s="231">
        <v>904.7948263834578</v>
      </c>
    </row>
    <row r="619" spans="1:45">
      <c r="A619" s="231" t="s">
        <v>586</v>
      </c>
      <c r="B619" s="231" t="s">
        <v>531</v>
      </c>
      <c r="C619" s="231">
        <v>79.607063594211724</v>
      </c>
      <c r="D619" s="231">
        <v>87.219423919617171</v>
      </c>
      <c r="E619" s="231">
        <v>89.360287786911783</v>
      </c>
      <c r="F619" s="231">
        <v>98.499987293933998</v>
      </c>
      <c r="G619" s="231">
        <v>107.69525797198813</v>
      </c>
      <c r="H619" s="231">
        <v>117.24340977202131</v>
      </c>
      <c r="I619" s="231">
        <v>127.12549872902596</v>
      </c>
      <c r="J619" s="231">
        <v>137.3261133308043</v>
      </c>
      <c r="K619" s="231">
        <v>147.83195290831947</v>
      </c>
      <c r="L619" s="231">
        <v>158.63108303384999</v>
      </c>
      <c r="M619" s="231">
        <v>169.7125494860181</v>
      </c>
      <c r="N619" s="231">
        <v>181.06618538333646</v>
      </c>
      <c r="O619" s="231">
        <v>192.68252289055593</v>
      </c>
      <c r="P619" s="231">
        <v>204.55276082034567</v>
      </c>
      <c r="Q619" s="231">
        <v>216.66876087214257</v>
      </c>
      <c r="R619" s="231">
        <v>229.02305707567572</v>
      </c>
      <c r="S619" s="231">
        <v>241.60886970216166</v>
      </c>
      <c r="T619" s="231">
        <v>254.42011877788039</v>
      </c>
      <c r="U619" s="231">
        <v>267.45143461181766</v>
      </c>
      <c r="V619" s="231">
        <v>280.69816410166447</v>
      </c>
      <c r="W619" s="231">
        <v>294.15637238850496</v>
      </c>
      <c r="X619" s="231">
        <v>307.82283990639843</v>
      </c>
      <c r="Y619" s="231">
        <v>321.69505514571824</v>
      </c>
      <c r="Z619" s="231">
        <v>335.77120359614128</v>
      </c>
      <c r="AA619" s="231">
        <v>350.05015340293016</v>
      </c>
      <c r="AB619" s="231">
        <v>364.53143828832242</v>
      </c>
      <c r="AC619" s="231">
        <v>379.21523827755533</v>
      </c>
      <c r="AD619" s="231">
        <v>394.1023587381323</v>
      </c>
      <c r="AE619" s="231">
        <v>409.19420819929968</v>
      </c>
      <c r="AF619" s="231">
        <v>424.49277537218734</v>
      </c>
      <c r="AG619" s="231">
        <v>440.00060574245964</v>
      </c>
      <c r="AH619" s="231">
        <v>455.72077805921998</v>
      </c>
      <c r="AI619" s="231">
        <v>471.65688099807505</v>
      </c>
      <c r="AJ619" s="231">
        <v>487.8129902330528</v>
      </c>
      <c r="AK619" s="231">
        <v>504.1936461122026</v>
      </c>
      <c r="AL619" s="231">
        <v>520.80383209593663</v>
      </c>
      <c r="AM619" s="231">
        <v>537.64895408457573</v>
      </c>
      <c r="AN619" s="231">
        <v>554.73482073299283</v>
      </c>
      <c r="AO619" s="231">
        <v>572.06762482522981</v>
      </c>
      <c r="AP619" s="231">
        <v>589.65392575982389</v>
      </c>
      <c r="AQ619" s="231">
        <v>607.50063317804245</v>
      </c>
      <c r="AR619" s="231">
        <v>625.61499175112476</v>
      </c>
      <c r="AS619" s="231">
        <v>644.0045671292005</v>
      </c>
    </row>
    <row r="620" spans="1:45">
      <c r="A620" s="231" t="s">
        <v>586</v>
      </c>
      <c r="B620" s="231" t="s">
        <v>532</v>
      </c>
      <c r="C620" s="231">
        <v>194.70148141925296</v>
      </c>
      <c r="D620" s="231">
        <v>227.99458544862566</v>
      </c>
      <c r="E620" s="231">
        <v>170.2146088178516</v>
      </c>
      <c r="F620" s="231">
        <v>235.28047865756139</v>
      </c>
      <c r="G620" s="231">
        <v>266.11685443962614</v>
      </c>
      <c r="H620" s="231">
        <v>298.00319384595099</v>
      </c>
      <c r="I620" s="231">
        <v>330.89380203197697</v>
      </c>
      <c r="J620" s="231">
        <v>364.75051449861337</v>
      </c>
      <c r="K620" s="231">
        <v>399.53962141917873</v>
      </c>
      <c r="L620" s="231">
        <v>435.23019562673477</v>
      </c>
      <c r="M620" s="231">
        <v>471.7932393504604</v>
      </c>
      <c r="N620" s="231">
        <v>509.20130082510946</v>
      </c>
      <c r="O620" s="231">
        <v>547.42835406621782</v>
      </c>
      <c r="P620" s="231">
        <v>586.44981955757044</v>
      </c>
      <c r="Q620" s="231">
        <v>626.24265372377579</v>
      </c>
      <c r="R620" s="231">
        <v>666.78546495859143</v>
      </c>
      <c r="S620" s="231">
        <v>708.05863193320477</v>
      </c>
      <c r="T620" s="231">
        <v>750.04441075738293</v>
      </c>
      <c r="U620" s="231">
        <v>792.72702414566675</v>
      </c>
      <c r="V620" s="231">
        <v>836.09272972623</v>
      </c>
      <c r="W620" s="231">
        <v>880.1298670195514</v>
      </c>
      <c r="X620" s="231">
        <v>924.82888401668868</v>
      </c>
      <c r="Y620" s="231">
        <v>970.18234506778151</v>
      </c>
      <c r="Z620" s="231">
        <v>1016.1849221861295</v>
      </c>
      <c r="AA620" s="231">
        <v>1062.8333720213902</v>
      </c>
      <c r="AB620" s="231">
        <v>1110.1265007533225</v>
      </c>
      <c r="AC620" s="231">
        <v>1158.0651190615902</v>
      </c>
      <c r="AD620" s="231">
        <v>1206.6519891786943</v>
      </c>
      <c r="AE620" s="231">
        <v>1255.8917658541825</v>
      </c>
      <c r="AF620" s="231">
        <v>1305.7909328689614</v>
      </c>
      <c r="AG620" s="231">
        <v>1356.3577365470878</v>
      </c>
      <c r="AH620" s="231">
        <v>1407.6021175266499</v>
      </c>
      <c r="AI620" s="231">
        <v>1459.5356418759195</v>
      </c>
      <c r="AJ620" s="231">
        <v>1512.1714324779848</v>
      </c>
      <c r="AK620" s="231">
        <v>1565.5241014578323</v>
      </c>
      <c r="AL620" s="231">
        <v>1619.6096842909069</v>
      </c>
      <c r="AM620" s="231">
        <v>1674.4455761122906</v>
      </c>
      <c r="AN620" s="231">
        <v>1730.0504706383997</v>
      </c>
      <c r="AO620" s="231">
        <v>1786.4443020195306</v>
      </c>
      <c r="AP620" s="231">
        <v>1843.6481898604095</v>
      </c>
      <c r="AQ620" s="231">
        <v>1901.6843875756222</v>
      </c>
      <c r="AR620" s="231">
        <v>1960.5762341866653</v>
      </c>
      <c r="AS620" s="231">
        <v>2020.3481096165199</v>
      </c>
    </row>
    <row r="621" spans="1:45">
      <c r="A621" s="231" t="s">
        <v>586</v>
      </c>
      <c r="B621" s="231" t="s">
        <v>533</v>
      </c>
      <c r="C621" s="231">
        <v>9.6582896775259641</v>
      </c>
      <c r="D621" s="231">
        <v>8.2048698196061149</v>
      </c>
      <c r="E621" s="231">
        <v>7.1998714831385664</v>
      </c>
      <c r="F621" s="231">
        <v>9.566081549603286</v>
      </c>
      <c r="G621" s="231">
        <v>10.443145843426242</v>
      </c>
      <c r="H621" s="231">
        <v>11.354108669487744</v>
      </c>
      <c r="I621" s="231">
        <v>12.297131035280183</v>
      </c>
      <c r="J621" s="231">
        <v>13.270718643710667</v>
      </c>
      <c r="K621" s="231">
        <v>14.273583254158904</v>
      </c>
      <c r="L621" s="231">
        <v>15.304570176860324</v>
      </c>
      <c r="M621" s="231">
        <v>16.36262065830546</v>
      </c>
      <c r="N621" s="231">
        <v>17.446753011489619</v>
      </c>
      <c r="O621" s="231">
        <v>18.556053877941999</v>
      </c>
      <c r="P621" s="231">
        <v>19.68967490487799</v>
      </c>
      <c r="Q621" s="231">
        <v>20.846832202832346</v>
      </c>
      <c r="R621" s="231">
        <v>22.026807094669465</v>
      </c>
      <c r="S621" s="231">
        <v>23.228947313569886</v>
      </c>
      <c r="T621" s="231">
        <v>24.452668180753424</v>
      </c>
      <c r="U621" s="231">
        <v>25.697453512745383</v>
      </c>
      <c r="V621" s="231">
        <v>26.962856138027572</v>
      </c>
      <c r="W621" s="231">
        <v>28.248497980349445</v>
      </c>
      <c r="X621" s="231">
        <v>29.554069711706124</v>
      </c>
      <c r="Y621" s="231">
        <v>30.879330004252019</v>
      </c>
      <c r="Z621" s="231">
        <v>32.224104424610097</v>
      </c>
      <c r="AA621" s="231">
        <v>33.58828402063007</v>
      </c>
      <c r="AB621" s="231">
        <v>34.971823652527725</v>
      </c>
      <c r="AC621" s="231">
        <v>36.374740119228882</v>
      </c>
      <c r="AD621" s="231">
        <v>37.797110127890384</v>
      </c>
      <c r="AE621" s="231">
        <v>39.239068150675074</v>
      </c>
      <c r="AF621" s="231">
        <v>40.700804208461122</v>
      </c>
      <c r="AG621" s="231">
        <v>42.182561616599472</v>
      </c>
      <c r="AH621" s="231">
        <v>43.684634723283537</v>
      </c>
      <c r="AI621" s="231">
        <v>45.207366666757558</v>
      </c>
      <c r="AJ621" s="231">
        <v>46.751147173506517</v>
      </c>
      <c r="AK621" s="231">
        <v>48.316410415790251</v>
      </c>
      <c r="AL621" s="231">
        <v>49.903632943506622</v>
      </c>
      <c r="AM621" s="231">
        <v>51.51333170227592</v>
      </c>
      <c r="AN621" s="231">
        <v>53.146062146933048</v>
      </c>
      <c r="AO621" s="231">
        <v>54.802416457240838</v>
      </c>
      <c r="AP621" s="231">
        <v>56.483021860540916</v>
      </c>
      <c r="AQ621" s="231">
        <v>58.1885390643303</v>
      </c>
      <c r="AR621" s="231">
        <v>59.919660800171854</v>
      </c>
      <c r="AS621" s="231">
        <v>61.677110479124515</v>
      </c>
    </row>
    <row r="622" spans="1:45">
      <c r="A622" s="231" t="s">
        <v>586</v>
      </c>
      <c r="B622" s="231" t="s">
        <v>534</v>
      </c>
      <c r="C622" s="231">
        <v>28.361133611449819</v>
      </c>
      <c r="D622" s="231">
        <v>19.959994620852672</v>
      </c>
      <c r="E622" s="231">
        <v>22.596325918593326</v>
      </c>
      <c r="F622" s="231">
        <v>36.093255493607359</v>
      </c>
      <c r="G622" s="231">
        <v>38.763166410256389</v>
      </c>
      <c r="H622" s="231">
        <v>41.546058259430787</v>
      </c>
      <c r="I622" s="231">
        <v>44.435024478040567</v>
      </c>
      <c r="J622" s="231">
        <v>47.424524436871693</v>
      </c>
      <c r="K622" s="231">
        <v>50.509837289512411</v>
      </c>
      <c r="L622" s="231">
        <v>53.686780726546878</v>
      </c>
      <c r="M622" s="231">
        <v>56.951564094190402</v>
      </c>
      <c r="N622" s="231">
        <v>60.300711628222246</v>
      </c>
      <c r="O622" s="231">
        <v>63.731022951491894</v>
      </c>
      <c r="P622" s="231">
        <v>67.239553469827939</v>
      </c>
      <c r="Q622" s="231">
        <v>70.82360523133589</v>
      </c>
      <c r="R622" s="231">
        <v>74.480723017341845</v>
      </c>
      <c r="S622" s="231">
        <v>78.208692732019273</v>
      </c>
      <c r="T622" s="231">
        <v>82.005540450332802</v>
      </c>
      <c r="U622" s="231">
        <v>85.86953122823266</v>
      </c>
      <c r="V622" s="231">
        <v>89.799167215345719</v>
      </c>
      <c r="W622" s="231">
        <v>93.793184869036025</v>
      </c>
      <c r="X622" s="231">
        <v>97.850551222163688</v>
      </c>
      <c r="Y622" s="231">
        <v>101.97045924657797</v>
      </c>
      <c r="Z622" s="231">
        <v>106.1523224048167</v>
      </c>
      <c r="AA622" s="231">
        <v>110.39576850833868</v>
      </c>
      <c r="AB622" s="231">
        <v>114.70063301096128</v>
      </c>
      <c r="AC622" s="231">
        <v>119.06695186682138</v>
      </c>
      <c r="AD622" s="231">
        <v>123.49495407676783</v>
      </c>
      <c r="AE622" s="231">
        <v>127.98505403814674</v>
      </c>
      <c r="AF622" s="231">
        <v>132.53784380197717</v>
      </c>
      <c r="AG622" s="231">
        <v>137.15408532967894</v>
      </c>
      <c r="AH622" s="231">
        <v>141.83470282953493</v>
      </c>
      <c r="AI622" s="231">
        <v>146.58077524138247</v>
      </c>
      <c r="AJ622" s="231">
        <v>151.39352892692378</v>
      </c>
      <c r="AK622" s="231">
        <v>156.27433061278992</v>
      </c>
      <c r="AL622" s="231">
        <v>161.22468062411778</v>
      </c>
      <c r="AM622" s="231">
        <v>166.24620643793597</v>
      </c>
      <c r="AN622" s="231">
        <v>171.34065657820199</v>
      </c>
      <c r="AO622" s="231">
        <v>176.50989486772988</v>
      </c>
      <c r="AP622" s="231">
        <v>181.75589504655241</v>
      </c>
      <c r="AQ622" s="231">
        <v>187.08073576139208</v>
      </c>
      <c r="AR622" s="231">
        <v>192.48659592674147</v>
      </c>
      <c r="AS622" s="231">
        <v>197.97575045461321</v>
      </c>
    </row>
    <row r="623" spans="1:45">
      <c r="A623" s="231" t="s">
        <v>586</v>
      </c>
      <c r="B623" s="231" t="s">
        <v>535</v>
      </c>
      <c r="C623" s="231">
        <v>1.9090943332321324</v>
      </c>
      <c r="D623" s="231">
        <v>2.7645501859737291</v>
      </c>
      <c r="E623" s="231">
        <v>6.013879140540376</v>
      </c>
      <c r="F623" s="231">
        <v>4.4591588639447997</v>
      </c>
      <c r="G623" s="231">
        <v>5.121829940824532</v>
      </c>
      <c r="H623" s="231">
        <v>5.8062265295430606</v>
      </c>
      <c r="I623" s="231">
        <v>6.5114786762611452</v>
      </c>
      <c r="J623" s="231">
        <v>7.2368511439150867</v>
      </c>
      <c r="K623" s="231">
        <v>7.9816879428141547</v>
      </c>
      <c r="L623" s="231">
        <v>8.745381581607635</v>
      </c>
      <c r="M623" s="231">
        <v>9.5273575028204363</v>
      </c>
      <c r="N623" s="231">
        <v>10.32706749831511</v>
      </c>
      <c r="O623" s="231">
        <v>11.143988230400256</v>
      </c>
      <c r="P623" s="231">
        <v>11.977622488832639</v>
      </c>
      <c r="Q623" s="231">
        <v>12.827501754833893</v>
      </c>
      <c r="R623" s="231">
        <v>13.693189224438019</v>
      </c>
      <c r="S623" s="231">
        <v>14.574282801048106</v>
      </c>
      <c r="T623" s="231">
        <v>15.470417786790234</v>
      </c>
      <c r="U623" s="231">
        <v>16.381269137027981</v>
      </c>
      <c r="V623" s="231">
        <v>17.30655322455808</v>
      </c>
      <c r="W623" s="231">
        <v>18.246029109428001</v>
      </c>
      <c r="X623" s="231">
        <v>19.199499339199257</v>
      </c>
      <c r="Y623" s="231">
        <v>20.166810320469875</v>
      </c>
      <c r="Z623" s="231">
        <v>21.147852310293413</v>
      </c>
      <c r="AA623" s="231">
        <v>22.142559078843863</v>
      </c>
      <c r="AB623" s="231">
        <v>23.150907294229221</v>
      </c>
      <c r="AC623" s="231">
        <v>24.172915677949135</v>
      </c>
      <c r="AD623" s="231">
        <v>25.208643976017001</v>
      </c>
      <c r="AE623" s="231">
        <v>26.258191786689341</v>
      </c>
      <c r="AF623" s="231">
        <v>27.32169728144973</v>
      </c>
      <c r="AG623" s="231">
        <v>28.39933585161663</v>
      </c>
      <c r="AH623" s="231">
        <v>29.491318708783727</v>
      </c>
      <c r="AI623" s="231">
        <v>30.597891463415518</v>
      </c>
      <c r="AJ623" s="231">
        <v>31.719332702282674</v>
      </c>
      <c r="AK623" s="231">
        <v>32.855952582127117</v>
      </c>
      <c r="AL623" s="231">
        <v>34.008091453966827</v>
      </c>
      <c r="AM623" s="231">
        <v>35.176118529775842</v>
      </c>
      <c r="AN623" s="231">
        <v>36.360430600923834</v>
      </c>
      <c r="AO623" s="231">
        <v>37.561450815687891</v>
      </c>
      <c r="AP623" s="231">
        <v>38.779627521339897</v>
      </c>
      <c r="AQ623" s="231">
        <v>40.01543317477806</v>
      </c>
      <c r="AR623" s="231">
        <v>41.269363324317304</v>
      </c>
      <c r="AS623" s="231">
        <v>42.541935664148617</v>
      </c>
    </row>
    <row r="624" spans="1:45">
      <c r="A624" s="231" t="s">
        <v>586</v>
      </c>
      <c r="B624" s="231" t="s">
        <v>536</v>
      </c>
      <c r="C624" s="231">
        <v>336.79786862667783</v>
      </c>
      <c r="D624" s="231">
        <v>453.99732852458226</v>
      </c>
      <c r="E624" s="231">
        <v>609.15141299727577</v>
      </c>
      <c r="F624" s="231">
        <v>557.41817108937084</v>
      </c>
      <c r="G624" s="231">
        <v>598.61009105326548</v>
      </c>
      <c r="H624" s="231">
        <v>641.54589552941263</v>
      </c>
      <c r="I624" s="231">
        <v>686.11892281002633</v>
      </c>
      <c r="J624" s="231">
        <v>732.2436107087558</v>
      </c>
      <c r="K624" s="231">
        <v>779.84706039010325</v>
      </c>
      <c r="L624" s="231">
        <v>828.8646923551272</v>
      </c>
      <c r="M624" s="231">
        <v>879.23797770645581</v>
      </c>
      <c r="N624" s="231">
        <v>930.91325222245518</v>
      </c>
      <c r="O624" s="231">
        <v>983.8411058608965</v>
      </c>
      <c r="P624" s="231">
        <v>1037.9760795352308</v>
      </c>
      <c r="Q624" s="231">
        <v>1093.2765234839685</v>
      </c>
      <c r="R624" s="231">
        <v>1149.7045364602404</v>
      </c>
      <c r="S624" s="231">
        <v>1207.2259404612107</v>
      </c>
      <c r="T624" s="231">
        <v>1265.8102656724388</v>
      </c>
      <c r="U624" s="231">
        <v>1325.4307317915816</v>
      </c>
      <c r="V624" s="231">
        <v>1386.064218630557</v>
      </c>
      <c r="W624" s="231">
        <v>1447.6912228877195</v>
      </c>
      <c r="X624" s="231">
        <v>1510.2958003494437</v>
      </c>
      <c r="Y624" s="231">
        <v>1573.8654941662935</v>
      </c>
      <c r="Z624" s="231">
        <v>1638.3912506271399</v>
      </c>
      <c r="AA624" s="231">
        <v>1703.8673242537657</v>
      </c>
      <c r="AB624" s="231">
        <v>1770.291174199202</v>
      </c>
      <c r="AC624" s="231">
        <v>1837.6633539423651</v>
      </c>
      <c r="AD624" s="231">
        <v>1905.9873961895405</v>
      </c>
      <c r="AE624" s="231">
        <v>1975.2696947540974</v>
      </c>
      <c r="AF624" s="231">
        <v>2045.5193850181092</v>
      </c>
      <c r="AG624" s="231">
        <v>2116.7482243962572</v>
      </c>
      <c r="AH624" s="231">
        <v>2188.9704740382676</v>
      </c>
      <c r="AI624" s="231">
        <v>2262.2027828255245</v>
      </c>
      <c r="AJ624" s="231">
        <v>2336.464074546634</v>
      </c>
      <c r="AK624" s="231">
        <v>2411.7754389783481</v>
      </c>
      <c r="AL624" s="231">
        <v>2488.1600274535926</v>
      </c>
      <c r="AM624" s="231">
        <v>2565.6429533685546</v>
      </c>
      <c r="AN624" s="231">
        <v>2644.2511979646638</v>
      </c>
      <c r="AO624" s="231">
        <v>2724.0135216206145</v>
      </c>
      <c r="AP624" s="231">
        <v>2804.9603808011761</v>
      </c>
      <c r="AQ624" s="231">
        <v>2887.1238507341814</v>
      </c>
      <c r="AR624" s="231">
        <v>2970.5375538238654</v>
      </c>
      <c r="AS624" s="231">
        <v>3055.2365937541817</v>
      </c>
    </row>
    <row r="625" spans="1:45">
      <c r="A625" s="231" t="s">
        <v>586</v>
      </c>
      <c r="B625" s="231" t="s">
        <v>537</v>
      </c>
      <c r="C625" s="231">
        <v>22.587688665225723</v>
      </c>
      <c r="D625" s="231">
        <v>23.470180640400226</v>
      </c>
      <c r="E625" s="231">
        <v>27.188174160362244</v>
      </c>
      <c r="F625" s="231">
        <v>27.115541743993521</v>
      </c>
      <c r="G625" s="231">
        <v>29.606590455348393</v>
      </c>
      <c r="H625" s="231">
        <v>32.193842157574423</v>
      </c>
      <c r="I625" s="231">
        <v>34.872083884588811</v>
      </c>
      <c r="J625" s="231">
        <v>37.637079219033971</v>
      </c>
      <c r="K625" s="231">
        <v>40.485175492308166</v>
      </c>
      <c r="L625" s="231">
        <v>43.41309832336546</v>
      </c>
      <c r="M625" s="231">
        <v>46.41784503676611</v>
      </c>
      <c r="N625" s="231">
        <v>49.496631218665058</v>
      </c>
      <c r="O625" s="231">
        <v>52.646865999346076</v>
      </c>
      <c r="P625" s="231">
        <v>55.866142689338062</v>
      </c>
      <c r="Q625" s="231">
        <v>59.152237297144246</v>
      </c>
      <c r="R625" s="231">
        <v>62.503110704668551</v>
      </c>
      <c r="S625" s="231">
        <v>65.916912110587234</v>
      </c>
      <c r="T625" s="231">
        <v>69.39198241057413</v>
      </c>
      <c r="U625" s="231">
        <v>72.926856804823458</v>
      </c>
      <c r="V625" s="231">
        <v>76.520266292319192</v>
      </c>
      <c r="W625" s="231">
        <v>80.171137931073304</v>
      </c>
      <c r="X625" s="231">
        <v>83.878593873291706</v>
      </c>
      <c r="Y625" s="231">
        <v>87.641949258972872</v>
      </c>
      <c r="Z625" s="231">
        <v>91.460709091685018</v>
      </c>
      <c r="AA625" s="231">
        <v>95.334564238957967</v>
      </c>
      <c r="AB625" s="231">
        <v>99.263386704985876</v>
      </c>
      <c r="AC625" s="231">
        <v>103.24722432022382</v>
      </c>
      <c r="AD625" s="231">
        <v>107.28629498428396</v>
      </c>
      <c r="AE625" s="231">
        <v>111.38098058745869</v>
      </c>
      <c r="AF625" s="231">
        <v>115.53182072373026</v>
      </c>
      <c r="AG625" s="231">
        <v>119.73950629508322</v>
      </c>
      <c r="AH625" s="231">
        <v>124.00487309404215</v>
      </c>
      <c r="AI625" s="231">
        <v>128.3288954390178</v>
      </c>
      <c r="AJ625" s="231">
        <v>132.71267992540464</v>
      </c>
      <c r="AK625" s="231">
        <v>137.15745934468055</v>
      </c>
      <c r="AL625" s="231">
        <v>141.66458681412894</v>
      </c>
      <c r="AM625" s="231">
        <v>146.23553015097087</v>
      </c>
      <c r="AN625" s="231">
        <v>150.87186651710181</v>
      </c>
      <c r="AO625" s="231">
        <v>155.575277353796</v>
      </c>
      <c r="AP625" s="231">
        <v>160.34754361983224</v>
      </c>
      <c r="AQ625" s="231">
        <v>165.19054134151204</v>
      </c>
      <c r="AR625" s="231">
        <v>170.10623747867453</v>
      </c>
      <c r="AS625" s="231">
        <v>175.09668610721397</v>
      </c>
    </row>
    <row r="626" spans="1:45">
      <c r="A626" s="231" t="s">
        <v>586</v>
      </c>
      <c r="B626" s="231" t="s">
        <v>538</v>
      </c>
      <c r="C626" s="231">
        <v>23.467787720649628</v>
      </c>
      <c r="D626" s="231">
        <v>32.714867554603643</v>
      </c>
      <c r="E626" s="231">
        <v>44.160152253189295</v>
      </c>
      <c r="F626" s="231">
        <v>40.021417205556986</v>
      </c>
      <c r="G626" s="231">
        <v>45.029098617432041</v>
      </c>
      <c r="H626" s="231">
        <v>50.209834365868616</v>
      </c>
      <c r="I626" s="231">
        <v>55.555863625501807</v>
      </c>
      <c r="J626" s="231">
        <v>61.060730790899299</v>
      </c>
      <c r="K626" s="231">
        <v>66.718753730857841</v>
      </c>
      <c r="L626" s="231">
        <v>72.524736523450926</v>
      </c>
      <c r="M626" s="231">
        <v>78.473822471678233</v>
      </c>
      <c r="N626" s="231">
        <v>84.561426818270519</v>
      </c>
      <c r="O626" s="231">
        <v>90.783213866851952</v>
      </c>
      <c r="P626" s="231">
        <v>97.135097874292399</v>
      </c>
      <c r="Q626" s="231">
        <v>103.61325563323685</v>
      </c>
      <c r="R626" s="231">
        <v>110.21414370530952</v>
      </c>
      <c r="S626" s="231">
        <v>116.93451626688217</v>
      </c>
      <c r="T626" s="231">
        <v>123.77144133180703</v>
      </c>
      <c r="U626" s="231">
        <v>130.72231420413578</v>
      </c>
      <c r="V626" s="231">
        <v>137.78486767146006</v>
      </c>
      <c r="W626" s="231">
        <v>144.95717884375</v>
      </c>
      <c r="X626" s="231">
        <v>152.23767277375325</v>
      </c>
      <c r="Y626" s="231">
        <v>159.62512312465057</v>
      </c>
      <c r="Z626" s="231">
        <v>167.11865021641927</v>
      </c>
      <c r="AA626" s="231">
        <v>174.71771680806384</v>
      </c>
      <c r="AB626" s="231">
        <v>182.42212197365532</v>
      </c>
      <c r="AC626" s="231">
        <v>190.23199341567414</v>
      </c>
      <c r="AD626" s="231">
        <v>198.14777853576473</v>
      </c>
      <c r="AE626" s="231">
        <v>206.17023455485577</v>
      </c>
      <c r="AF626" s="231">
        <v>214.30041794439038</v>
      </c>
      <c r="AG626" s="231">
        <v>222.53967339987145</v>
      </c>
      <c r="AH626" s="231">
        <v>230.88962255827093</v>
      </c>
      <c r="AI626" s="231">
        <v>239.35215263277533</v>
      </c>
      <c r="AJ626" s="231">
        <v>247.92940511210779</v>
      </c>
      <c r="AK626" s="231">
        <v>256.62376464791566</v>
      </c>
      <c r="AL626" s="231">
        <v>265.43784823193329</v>
      </c>
      <c r="AM626" s="231">
        <v>274.37449474540904</v>
      </c>
      <c r="AN626" s="231">
        <v>283.43675494609977</v>
      </c>
      <c r="AO626" s="231">
        <v>292.62788194313384</v>
      </c>
      <c r="AP626" s="231">
        <v>301.9513221969562</v>
      </c>
      <c r="AQ626" s="231">
        <v>311.41070707034856</v>
      </c>
      <c r="AR626" s="231">
        <v>321.00984494681643</v>
      </c>
      <c r="AS626" s="231">
        <v>330.75271392459956</v>
      </c>
    </row>
    <row r="627" spans="1:45">
      <c r="A627" s="231" t="s">
        <v>588</v>
      </c>
      <c r="B627" s="231" t="s">
        <v>514</v>
      </c>
      <c r="C627" s="231">
        <v>187.36328988078625</v>
      </c>
      <c r="D627" s="231">
        <v>167.95813012828981</v>
      </c>
      <c r="E627" s="231">
        <v>139.33856313820542</v>
      </c>
      <c r="F627" s="231">
        <v>142.8921872313382</v>
      </c>
      <c r="G627" s="231">
        <v>142.57778561306907</v>
      </c>
      <c r="H627" s="231">
        <v>142.32346115010429</v>
      </c>
      <c r="I627" s="231">
        <v>142.15571125645263</v>
      </c>
      <c r="J627" s="231">
        <v>142.04681176713166</v>
      </c>
      <c r="K627" s="231">
        <v>141.97922523595881</v>
      </c>
      <c r="L627" s="231">
        <v>141.94153453329105</v>
      </c>
      <c r="M627" s="231">
        <v>141.92615504666165</v>
      </c>
      <c r="N627" s="231">
        <v>141.92798299798159</v>
      </c>
      <c r="O627" s="231">
        <v>141.94356345043451</v>
      </c>
      <c r="P627" s="231">
        <v>141.97056018562571</v>
      </c>
      <c r="Q627" s="231">
        <v>142.00740788788397</v>
      </c>
      <c r="R627" s="231">
        <v>142.05307821384329</v>
      </c>
      <c r="S627" s="231">
        <v>142.10691913885108</v>
      </c>
      <c r="T627" s="231">
        <v>142.16854269111437</v>
      </c>
      <c r="U627" s="231">
        <v>142.23774537604899</v>
      </c>
      <c r="V627" s="231">
        <v>142.31445113336889</v>
      </c>
      <c r="W627" s="231">
        <v>142.39867010117661</v>
      </c>
      <c r="X627" s="231">
        <v>142.49046864010057</v>
      </c>
      <c r="Y627" s="231">
        <v>142.58994748533624</v>
      </c>
      <c r="Z627" s="231">
        <v>142.69722583222176</v>
      </c>
      <c r="AA627" s="231">
        <v>142.81242979433856</v>
      </c>
      <c r="AB627" s="231">
        <v>142.93568410842286</v>
      </c>
      <c r="AC627" s="231">
        <v>143.06710626423086</v>
      </c>
      <c r="AD627" s="231">
        <v>143.20680245285473</v>
      </c>
      <c r="AE627" s="231">
        <v>143.35486488158298</v>
      </c>
      <c r="AF627" s="231">
        <v>143.51137011578143</v>
      </c>
      <c r="AG627" s="231">
        <v>143.67637819093036</v>
      </c>
      <c r="AH627" s="231">
        <v>143.84993229930299</v>
      </c>
      <c r="AI627" s="231">
        <v>144.0320589017974</v>
      </c>
      <c r="AJ627" s="231">
        <v>144.22276815021371</v>
      </c>
      <c r="AK627" s="231">
        <v>144.42205453175058</v>
      </c>
      <c r="AL627" s="231">
        <v>144.62989766781678</v>
      </c>
      <c r="AM627" s="231">
        <v>144.84626321489856</v>
      </c>
      <c r="AN627" s="231">
        <v>145.07110382736886</v>
      </c>
      <c r="AO627" s="231">
        <v>145.30436015154734</v>
      </c>
      <c r="AP627" s="231">
        <v>145.54596182770678</v>
      </c>
      <c r="AQ627" s="231">
        <v>145.79582848246261</v>
      </c>
      <c r="AR627" s="231">
        <v>146.05387069851827</v>
      </c>
      <c r="AS627" s="231">
        <v>146.3199909522645</v>
      </c>
    </row>
    <row r="628" spans="1:45">
      <c r="A628" s="231" t="s">
        <v>588</v>
      </c>
      <c r="B628" s="231" t="s">
        <v>515</v>
      </c>
      <c r="C628" s="231">
        <v>0</v>
      </c>
      <c r="D628" s="231">
        <v>0</v>
      </c>
      <c r="E628" s="231">
        <v>0</v>
      </c>
      <c r="F628" s="231">
        <v>0</v>
      </c>
      <c r="G628" s="231">
        <v>0</v>
      </c>
      <c r="H628" s="231">
        <v>0</v>
      </c>
      <c r="I628" s="231">
        <v>0</v>
      </c>
      <c r="J628" s="231">
        <v>0</v>
      </c>
      <c r="K628" s="231">
        <v>0</v>
      </c>
      <c r="L628" s="231">
        <v>0</v>
      </c>
      <c r="M628" s="231">
        <v>0</v>
      </c>
      <c r="N628" s="231">
        <v>0</v>
      </c>
      <c r="O628" s="231">
        <v>0</v>
      </c>
      <c r="P628" s="231">
        <v>0</v>
      </c>
      <c r="Q628" s="231">
        <v>0</v>
      </c>
      <c r="R628" s="231">
        <v>0</v>
      </c>
      <c r="S628" s="231">
        <v>0</v>
      </c>
      <c r="T628" s="231">
        <v>0</v>
      </c>
      <c r="U628" s="231">
        <v>0</v>
      </c>
      <c r="V628" s="231">
        <v>0</v>
      </c>
      <c r="W628" s="231">
        <v>0</v>
      </c>
      <c r="X628" s="231">
        <v>0</v>
      </c>
      <c r="Y628" s="231">
        <v>0</v>
      </c>
      <c r="Z628" s="231">
        <v>0</v>
      </c>
      <c r="AA628" s="231">
        <v>0</v>
      </c>
      <c r="AB628" s="231">
        <v>0</v>
      </c>
      <c r="AC628" s="231">
        <v>0</v>
      </c>
      <c r="AD628" s="231">
        <v>0</v>
      </c>
      <c r="AE628" s="231">
        <v>0</v>
      </c>
      <c r="AF628" s="231">
        <v>0</v>
      </c>
      <c r="AG628" s="231">
        <v>0</v>
      </c>
      <c r="AH628" s="231">
        <v>0</v>
      </c>
      <c r="AI628" s="231">
        <v>0</v>
      </c>
      <c r="AJ628" s="231">
        <v>0</v>
      </c>
      <c r="AK628" s="231">
        <v>0</v>
      </c>
      <c r="AL628" s="231">
        <v>0</v>
      </c>
      <c r="AM628" s="231">
        <v>0</v>
      </c>
      <c r="AN628" s="231">
        <v>0</v>
      </c>
      <c r="AO628" s="231">
        <v>0</v>
      </c>
      <c r="AP628" s="231">
        <v>0</v>
      </c>
      <c r="AQ628" s="231">
        <v>0</v>
      </c>
      <c r="AR628" s="231">
        <v>0</v>
      </c>
      <c r="AS628" s="231">
        <v>0</v>
      </c>
    </row>
    <row r="629" spans="1:45">
      <c r="A629" s="231" t="s">
        <v>588</v>
      </c>
      <c r="B629" s="231" t="s">
        <v>516</v>
      </c>
      <c r="C629" s="231">
        <v>200.61426429515231</v>
      </c>
      <c r="D629" s="231">
        <v>196.59276093303538</v>
      </c>
      <c r="E629" s="231">
        <v>189.25694545977086</v>
      </c>
      <c r="F629" s="231">
        <v>209.01569486636177</v>
      </c>
      <c r="G629" s="231">
        <v>217.1796595442091</v>
      </c>
      <c r="H629" s="231">
        <v>225.41087520258935</v>
      </c>
      <c r="I629" s="231">
        <v>233.76851090007654</v>
      </c>
      <c r="J629" s="231">
        <v>242.24695115708167</v>
      </c>
      <c r="K629" s="231">
        <v>250.8412142651529</v>
      </c>
      <c r="L629" s="231">
        <v>259.54713976677715</v>
      </c>
      <c r="M629" s="231">
        <v>268.36144896184192</v>
      </c>
      <c r="N629" s="231">
        <v>277.28174304853269</v>
      </c>
      <c r="O629" s="231">
        <v>286.30647028826354</v>
      </c>
      <c r="P629" s="231">
        <v>295.43487819573807</v>
      </c>
      <c r="Q629" s="231">
        <v>304.66695922882462</v>
      </c>
      <c r="R629" s="231">
        <v>314.00339459764393</v>
      </c>
      <c r="S629" s="231">
        <v>323.44549875678541</v>
      </c>
      <c r="T629" s="231">
        <v>332.99516600884925</v>
      </c>
      <c r="U629" s="231">
        <v>342.65481999962236</v>
      </c>
      <c r="V629" s="231">
        <v>352.42736650468129</v>
      </c>
      <c r="W629" s="231">
        <v>362.31614967806661</v>
      </c>
      <c r="X629" s="231">
        <v>372.32491179279543</v>
      </c>
      <c r="Y629" s="231">
        <v>382.45775641512625</v>
      </c>
      <c r="Z629" s="231">
        <v>392.71911489942084</v>
      </c>
      <c r="AA629" s="231">
        <v>403.11371605655108</v>
      </c>
      <c r="AB629" s="231">
        <v>413.64655882853344</v>
      </c>
      <c r="AC629" s="231">
        <v>424.32288779104147</v>
      </c>
      <c r="AD629" s="231">
        <v>435.14817130108776</v>
      </c>
      <c r="AE629" s="231">
        <v>446.1280821070896</v>
      </c>
      <c r="AF629" s="231">
        <v>457.26848024159511</v>
      </c>
      <c r="AG629" s="231">
        <v>468.57539802255411</v>
      </c>
      <c r="AH629" s="231">
        <v>480.05502699579972</v>
      </c>
      <c r="AI629" s="231">
        <v>491.71370665953089</v>
      </c>
      <c r="AJ629" s="231">
        <v>503.55791482037921</v>
      </c>
      <c r="AK629" s="231">
        <v>515.59425943945325</v>
      </c>
      <c r="AL629" s="231">
        <v>527.82947183636827</v>
      </c>
      <c r="AM629" s="231">
        <v>540.27040112815018</v>
      </c>
      <c r="AN629" s="231">
        <v>552.92400978909245</v>
      </c>
      <c r="AO629" s="231">
        <v>565.79737022652648</v>
      </c>
      <c r="AP629" s="231">
        <v>578.89766227569987</v>
      </c>
      <c r="AQ629" s="231">
        <v>592.23217152522454</v>
      </c>
      <c r="AR629" s="231">
        <v>605.80828839209664</v>
      </c>
      <c r="AS629" s="231">
        <v>619.63350787259571</v>
      </c>
    </row>
    <row r="630" spans="1:45">
      <c r="A630" s="231" t="s">
        <v>588</v>
      </c>
      <c r="B630" s="231" t="s">
        <v>517</v>
      </c>
      <c r="C630" s="231">
        <v>51.56317341784321</v>
      </c>
      <c r="D630" s="231">
        <v>60.080035413199781</v>
      </c>
      <c r="E630" s="231">
        <v>55.180964917587417</v>
      </c>
      <c r="F630" s="231">
        <v>56.588273863488894</v>
      </c>
      <c r="G630" s="231">
        <v>55.331525222679353</v>
      </c>
      <c r="H630" s="231">
        <v>55.934038720717027</v>
      </c>
      <c r="I630" s="231">
        <v>56.560655092771889</v>
      </c>
      <c r="J630" s="231">
        <v>57.20971944461408</v>
      </c>
      <c r="K630" s="231">
        <v>57.879759325353632</v>
      </c>
      <c r="L630" s="231">
        <v>58.569531683929306</v>
      </c>
      <c r="M630" s="231">
        <v>59.278028356758426</v>
      </c>
      <c r="N630" s="231">
        <v>60.004463468624188</v>
      </c>
      <c r="O630" s="231">
        <v>60.748253617080366</v>
      </c>
      <c r="P630" s="231">
        <v>61.508995996271373</v>
      </c>
      <c r="Q630" s="231">
        <v>62.286446893272299</v>
      </c>
      <c r="R630" s="231">
        <v>63.080501653762084</v>
      </c>
      <c r="S630" s="231">
        <v>63.891176547171732</v>
      </c>
      <c r="T630" s="231">
        <v>64.718592628645141</v>
      </c>
      <c r="U630" s="231">
        <v>65.562961532771752</v>
      </c>
      <c r="V630" s="231">
        <v>66.424573059866233</v>
      </c>
      <c r="W630" s="231">
        <v>67.303784387278171</v>
      </c>
      <c r="X630" s="231">
        <v>68.201010733459242</v>
      </c>
      <c r="Y630" s="231">
        <v>69.116717309517639</v>
      </c>
      <c r="Z630" s="231">
        <v>70.051412405356587</v>
      </c>
      <c r="AA630" s="231">
        <v>71.005641471852485</v>
      </c>
      <c r="AB630" s="231">
        <v>71.979982075142061</v>
      </c>
      <c r="AC630" s="231">
        <v>72.975039612989974</v>
      </c>
      <c r="AD630" s="231">
        <v>73.991443696101868</v>
      </c>
      <c r="AE630" s="231">
        <v>75.029845108874738</v>
      </c>
      <c r="AF630" s="231">
        <v>76.090913274501318</v>
      </c>
      <c r="AG630" s="231">
        <v>77.175334158613751</v>
      </c>
      <c r="AH630" s="231">
        <v>78.283808553829047</v>
      </c>
      <c r="AI630" s="231">
        <v>79.417050694773621</v>
      </c>
      <c r="AJ630" s="231">
        <v>80.5757871595344</v>
      </c>
      <c r="AK630" s="231">
        <v>81.76075601904239</v>
      </c>
      <c r="AL630" s="231">
        <v>82.972706200824149</v>
      </c>
      <c r="AM630" s="231">
        <v>84.21239703783823</v>
      </c>
      <c r="AN630" s="231">
        <v>85.480597976916442</v>
      </c>
      <c r="AO630" s="231">
        <v>86.778088424614637</v>
      </c>
      <c r="AP630" s="231">
        <v>88.105657711213397</v>
      </c>
      <c r="AQ630" s="231">
        <v>89.46410515612699</v>
      </c>
      <c r="AR630" s="231">
        <v>90.854240220238395</v>
      </c>
      <c r="AS630" s="231">
        <v>92.276882732604747</v>
      </c>
    </row>
    <row r="631" spans="1:45">
      <c r="A631" s="231" t="s">
        <v>588</v>
      </c>
      <c r="B631" s="231" t="s">
        <v>518</v>
      </c>
      <c r="C631" s="231">
        <v>1212.1687787083342</v>
      </c>
      <c r="D631" s="231">
        <v>1298.9182551834697</v>
      </c>
      <c r="E631" s="231">
        <v>1158.1968114186889</v>
      </c>
      <c r="F631" s="231">
        <v>1339.7498065791781</v>
      </c>
      <c r="G631" s="231">
        <v>1353.9920313878315</v>
      </c>
      <c r="H631" s="231">
        <v>1368.4476631106356</v>
      </c>
      <c r="I631" s="231">
        <v>1383.4915420856762</v>
      </c>
      <c r="J631" s="231">
        <v>1399.0831289295131</v>
      </c>
      <c r="K631" s="231">
        <v>1415.1863527895252</v>
      </c>
      <c r="L631" s="231">
        <v>1431.7707602384442</v>
      </c>
      <c r="M631" s="231">
        <v>1448.8116476457517</v>
      </c>
      <c r="N631" s="231">
        <v>1466.289750532525</v>
      </c>
      <c r="O631" s="231">
        <v>1484.1907564653004</v>
      </c>
      <c r="P631" s="231">
        <v>1502.5047678647109</v>
      </c>
      <c r="Q631" s="231">
        <v>1521.2257743210077</v>
      </c>
      <c r="R631" s="231">
        <v>1540.3511612407076</v>
      </c>
      <c r="S631" s="231">
        <v>1559.8812653071234</v>
      </c>
      <c r="T631" s="231">
        <v>1579.8189790852348</v>
      </c>
      <c r="U631" s="231">
        <v>1600.1694031285585</v>
      </c>
      <c r="V631" s="231">
        <v>1620.9395421345378</v>
      </c>
      <c r="W631" s="231">
        <v>1642.1380410085178</v>
      </c>
      <c r="X631" s="231">
        <v>1663.774956586089</v>
      </c>
      <c r="Y631" s="231">
        <v>1685.8615609405158</v>
      </c>
      <c r="Z631" s="231">
        <v>1708.41017250967</v>
      </c>
      <c r="AA631" s="231">
        <v>1731.4340116327614</v>
      </c>
      <c r="AB631" s="231">
        <v>1754.9470774484846</v>
      </c>
      <c r="AC631" s="231">
        <v>1778.9640434498019</v>
      </c>
      <c r="AD631" s="231">
        <v>1803.5001693084075</v>
      </c>
      <c r="AE631" s="231">
        <v>1828.5712268692509</v>
      </c>
      <c r="AF631" s="231">
        <v>1854.1934384719034</v>
      </c>
      <c r="AG631" s="231">
        <v>1880.3834259842076</v>
      </c>
      <c r="AH631" s="231">
        <v>1907.1581691348631</v>
      </c>
      <c r="AI631" s="231">
        <v>1934.534971909254</v>
      </c>
      <c r="AJ631" s="231">
        <v>1962.5314359292772</v>
      </c>
      <c r="AK631" s="231">
        <v>1991.1654398748626</v>
      </c>
      <c r="AL631" s="231">
        <v>2020.4551241258373</v>
      </c>
      <c r="AM631" s="231">
        <v>2050.4188799079338</v>
      </c>
      <c r="AN631" s="231">
        <v>2081.075342320019</v>
      </c>
      <c r="AO631" s="231">
        <v>2112.4433867005941</v>
      </c>
      <c r="AP631" s="231">
        <v>2144.5421278628955</v>
      </c>
      <c r="AQ631" s="231">
        <v>2177.3909217904356</v>
      </c>
      <c r="AR631" s="231">
        <v>2211.0093694395046</v>
      </c>
      <c r="AS631" s="231">
        <v>2245.4173223427501</v>
      </c>
    </row>
    <row r="632" spans="1:45">
      <c r="A632" s="231" t="s">
        <v>588</v>
      </c>
      <c r="B632" s="231" t="s">
        <v>519</v>
      </c>
      <c r="C632" s="231">
        <v>11.956334156428298</v>
      </c>
      <c r="D632" s="231">
        <v>14.466251273727616</v>
      </c>
      <c r="E632" s="231">
        <v>11.303479775161557</v>
      </c>
      <c r="F632" s="231">
        <v>12.553866908907185</v>
      </c>
      <c r="G632" s="231">
        <v>12.830682467438088</v>
      </c>
      <c r="H632" s="231">
        <v>13.110316989415656</v>
      </c>
      <c r="I632" s="231">
        <v>13.396299487589387</v>
      </c>
      <c r="J632" s="231">
        <v>13.688267203994055</v>
      </c>
      <c r="K632" s="231">
        <v>13.985897723288257</v>
      </c>
      <c r="L632" s="231">
        <v>14.288919937044172</v>
      </c>
      <c r="M632" s="231">
        <v>14.597116245680354</v>
      </c>
      <c r="N632" s="231">
        <v>14.910320772046894</v>
      </c>
      <c r="O632" s="231">
        <v>15.228415838372666</v>
      </c>
      <c r="P632" s="231">
        <v>15.551327801127769</v>
      </c>
      <c r="Q632" s="231">
        <v>15.879022782354173</v>
      </c>
      <c r="R632" s="231">
        <v>16.211502559303181</v>
      </c>
      <c r="S632" s="231">
        <v>16.548800733004622</v>
      </c>
      <c r="T632" s="231">
        <v>16.890979223291833</v>
      </c>
      <c r="U632" s="231">
        <v>17.238125099903137</v>
      </c>
      <c r="V632" s="231">
        <v>17.590347739940334</v>
      </c>
      <c r="W632" s="231">
        <v>17.947776292595606</v>
      </c>
      <c r="X632" s="231">
        <v>18.310557428034997</v>
      </c>
      <c r="Y632" s="231">
        <v>18.678853346202249</v>
      </c>
      <c r="Z632" s="231">
        <v>19.052840021700668</v>
      </c>
      <c r="AA632" s="231">
        <v>19.432705662090317</v>
      </c>
      <c r="AB632" s="231">
        <v>19.818649358474538</v>
      </c>
      <c r="AC632" s="231">
        <v>20.210879908906673</v>
      </c>
      <c r="AD632" s="231">
        <v>20.609614796829813</v>
      </c>
      <c r="AE632" s="231">
        <v>21.01507930836528</v>
      </c>
      <c r="AF632" s="231">
        <v>21.427505773784045</v>
      </c>
      <c r="AG632" s="231">
        <v>21.847132919904428</v>
      </c>
      <c r="AH632" s="231">
        <v>22.274205321458076</v>
      </c>
      <c r="AI632" s="231">
        <v>22.708972940654597</v>
      </c>
      <c r="AJ632" s="231">
        <v>23.151690745264876</v>
      </c>
      <c r="AK632" s="231">
        <v>23.60261839652529</v>
      </c>
      <c r="AL632" s="231">
        <v>24.062019999069449</v>
      </c>
      <c r="AM632" s="231">
        <v>24.530163905907763</v>
      </c>
      <c r="AN632" s="231">
        <v>25.007322572210491</v>
      </c>
      <c r="AO632" s="231">
        <v>25.493772452321053</v>
      </c>
      <c r="AP632" s="231">
        <v>25.989793935027368</v>
      </c>
      <c r="AQ632" s="231">
        <v>26.495671312667014</v>
      </c>
      <c r="AR632" s="231">
        <v>27.011692780127721</v>
      </c>
      <c r="AS632" s="231">
        <v>27.538150460251483</v>
      </c>
    </row>
    <row r="633" spans="1:45">
      <c r="A633" s="231" t="s">
        <v>588</v>
      </c>
      <c r="B633" s="231" t="s">
        <v>520</v>
      </c>
      <c r="C633" s="231">
        <v>20.648080064059421</v>
      </c>
      <c r="D633" s="231">
        <v>16.937465759878727</v>
      </c>
      <c r="E633" s="231">
        <v>12.36368896811706</v>
      </c>
      <c r="F633" s="231">
        <v>18.340213521004859</v>
      </c>
      <c r="G633" s="231">
        <v>19.730230551848706</v>
      </c>
      <c r="H633" s="231">
        <v>21.129998387304461</v>
      </c>
      <c r="I633" s="231">
        <v>22.54478706352635</v>
      </c>
      <c r="J633" s="231">
        <v>23.974184240640355</v>
      </c>
      <c r="K633" s="231">
        <v>25.41782600510864</v>
      </c>
      <c r="L633" s="231">
        <v>26.875414254416487</v>
      </c>
      <c r="M633" s="231">
        <v>28.346726524734709</v>
      </c>
      <c r="N633" s="231">
        <v>29.831621111540645</v>
      </c>
      <c r="O633" s="231">
        <v>31.330039081527975</v>
      </c>
      <c r="P633" s="231">
        <v>32.84200415867722</v>
      </c>
      <c r="Q633" s="231">
        <v>34.367621134861665</v>
      </c>
      <c r="R633" s="231">
        <v>35.907073259587321</v>
      </c>
      <c r="S633" s="231">
        <v>37.460618939108755</v>
      </c>
      <c r="T633" s="231">
        <v>39.02858799092936</v>
      </c>
      <c r="U633" s="231">
        <v>40.611377639680612</v>
      </c>
      <c r="V633" s="231">
        <v>42.209448395855432</v>
      </c>
      <c r="W633" s="231">
        <v>43.823319924955143</v>
      </c>
      <c r="X633" s="231">
        <v>45.453566988206084</v>
      </c>
      <c r="Y633" s="231">
        <v>47.100815515196132</v>
      </c>
      <c r="Z633" s="231">
        <v>48.765738852307045</v>
      </c>
      <c r="AA633" s="231">
        <v>50.449054217648147</v>
      </c>
      <c r="AB633" s="231">
        <v>52.151519382768257</v>
      </c>
      <c r="AC633" s="231">
        <v>53.873929593125233</v>
      </c>
      <c r="AD633" s="231">
        <v>55.617114732779619</v>
      </c>
      <c r="AE633" s="231">
        <v>57.38193673367882</v>
      </c>
      <c r="AF633" s="231">
        <v>59.169287226006823</v>
      </c>
      <c r="AG633" s="231">
        <v>60.980085423121494</v>
      </c>
      <c r="AH633" s="231">
        <v>62.815276232434918</v>
      </c>
      <c r="AI633" s="231">
        <v>64.675828582070309</v>
      </c>
      <c r="AJ633" s="231">
        <v>66.562733952125043</v>
      </c>
      <c r="AK633" s="231">
        <v>68.477005098745096</v>
      </c>
      <c r="AL633" s="231">
        <v>70.419674958967732</v>
      </c>
      <c r="AM633" s="231">
        <v>72.391795724265208</v>
      </c>
      <c r="AN633" s="231">
        <v>74.394438070882202</v>
      </c>
      <c r="AO633" s="231">
        <v>76.428690535418724</v>
      </c>
      <c r="AP633" s="231">
        <v>78.495659024539322</v>
      </c>
      <c r="AQ633" s="231">
        <v>80.596466448195969</v>
      </c>
      <c r="AR633" s="231">
        <v>82.732252466347887</v>
      </c>
      <c r="AS633" s="231">
        <v>84.904173339734569</v>
      </c>
    </row>
    <row r="634" spans="1:45">
      <c r="A634" s="231" t="s">
        <v>588</v>
      </c>
      <c r="B634" s="231" t="s">
        <v>521</v>
      </c>
      <c r="C634" s="231">
        <v>29.869262946319335</v>
      </c>
      <c r="D634" s="231">
        <v>26.443016145658834</v>
      </c>
      <c r="E634" s="231">
        <v>23.987039589651136</v>
      </c>
      <c r="F634" s="231">
        <v>24.598793578560631</v>
      </c>
      <c r="G634" s="231">
        <v>24.544669552199082</v>
      </c>
      <c r="H634" s="231">
        <v>24.500887767570642</v>
      </c>
      <c r="I634" s="231">
        <v>24.472009736610964</v>
      </c>
      <c r="J634" s="231">
        <v>24.453262763032342</v>
      </c>
      <c r="K634" s="231">
        <v>24.441627787312367</v>
      </c>
      <c r="L634" s="231">
        <v>24.435139358289618</v>
      </c>
      <c r="M634" s="231">
        <v>24.432491790047635</v>
      </c>
      <c r="N634" s="231">
        <v>24.432806470633491</v>
      </c>
      <c r="O634" s="231">
        <v>24.43548863500633</v>
      </c>
      <c r="P634" s="231">
        <v>24.440136104746493</v>
      </c>
      <c r="Q634" s="231">
        <v>24.446479411817776</v>
      </c>
      <c r="R634" s="231">
        <v>24.454341527603855</v>
      </c>
      <c r="S634" s="231">
        <v>24.463610206500913</v>
      </c>
      <c r="T634" s="231">
        <v>24.474218659426668</v>
      </c>
      <c r="U634" s="231">
        <v>24.486131854925823</v>
      </c>
      <c r="V634" s="231">
        <v>24.499336699271481</v>
      </c>
      <c r="W634" s="231">
        <v>24.513834937731126</v>
      </c>
      <c r="X634" s="231">
        <v>24.529637994242176</v>
      </c>
      <c r="Y634" s="231">
        <v>24.546763210300519</v>
      </c>
      <c r="Z634" s="231">
        <v>24.565231105303162</v>
      </c>
      <c r="AA634" s="231">
        <v>24.585063389618018</v>
      </c>
      <c r="AB634" s="231">
        <v>24.606281536590025</v>
      </c>
      <c r="AC634" s="231">
        <v>24.628905772001421</v>
      </c>
      <c r="AD634" s="231">
        <v>24.652954376577025</v>
      </c>
      <c r="AE634" s="231">
        <v>24.678443223739333</v>
      </c>
      <c r="AF634" s="231">
        <v>24.705385494164368</v>
      </c>
      <c r="AG634" s="231">
        <v>24.733791522919553</v>
      </c>
      <c r="AH634" s="231">
        <v>24.76366874552555</v>
      </c>
      <c r="AI634" s="231">
        <v>24.795021717208122</v>
      </c>
      <c r="AJ634" s="231">
        <v>24.827852185592796</v>
      </c>
      <c r="AK634" s="231">
        <v>24.862159201654546</v>
      </c>
      <c r="AL634" s="231">
        <v>24.897939257232643</v>
      </c>
      <c r="AM634" s="231">
        <v>24.935186440114371</v>
      </c>
      <c r="AN634" s="231">
        <v>24.973892599782015</v>
      </c>
      <c r="AO634" s="231">
        <v>25.014047518539549</v>
      </c>
      <c r="AP634" s="231">
        <v>25.055639084007421</v>
      </c>
      <c r="AQ634" s="231">
        <v>25.098653459961742</v>
      </c>
      <c r="AR634" s="231">
        <v>25.143075253275267</v>
      </c>
      <c r="AS634" s="231">
        <v>25.188887675324487</v>
      </c>
    </row>
    <row r="635" spans="1:45">
      <c r="A635" s="231" t="s">
        <v>588</v>
      </c>
      <c r="B635" s="231" t="s">
        <v>522</v>
      </c>
      <c r="C635" s="231">
        <v>107.86936342545056</v>
      </c>
      <c r="D635" s="231">
        <v>114.9251125949674</v>
      </c>
      <c r="E635" s="231">
        <v>109.90640098963098</v>
      </c>
      <c r="F635" s="231">
        <v>129.89075400642776</v>
      </c>
      <c r="G635" s="231">
        <v>137.11372670414517</v>
      </c>
      <c r="H635" s="231">
        <v>144.3907760414873</v>
      </c>
      <c r="I635" s="231">
        <v>151.758921605073</v>
      </c>
      <c r="J635" s="231">
        <v>159.21493023431387</v>
      </c>
      <c r="K635" s="231">
        <v>166.75593969549709</v>
      </c>
      <c r="L635" s="231">
        <v>174.37957816999651</v>
      </c>
      <c r="M635" s="231">
        <v>182.08401627318986</v>
      </c>
      <c r="N635" s="231">
        <v>189.86798275873377</v>
      </c>
      <c r="O635" s="231">
        <v>197.73075972645938</v>
      </c>
      <c r="P635" s="231">
        <v>205.67216593374985</v>
      </c>
      <c r="Q635" s="231">
        <v>213.69253317942167</v>
      </c>
      <c r="R635" s="231">
        <v>221.79267878798277</v>
      </c>
      <c r="S635" s="231">
        <v>229.9738761234411</v>
      </c>
      <c r="T635" s="231">
        <v>238.23782440539102</v>
      </c>
      <c r="U635" s="231">
        <v>246.58661868722419</v>
      </c>
      <c r="V635" s="231">
        <v>255.02272058444575</v>
      </c>
      <c r="W635" s="231">
        <v>263.54893015453047</v>
      </c>
      <c r="X635" s="231">
        <v>272.16835919748814</v>
      </c>
      <c r="Y635" s="231">
        <v>280.88440614984268</v>
      </c>
      <c r="Z635" s="231">
        <v>289.70073267336539</v>
      </c>
      <c r="AA635" s="231">
        <v>298.62124198638628</v>
      </c>
      <c r="AB635" s="231">
        <v>307.65005894520283</v>
      </c>
      <c r="AC635" s="231">
        <v>316.79151185292568</v>
      </c>
      <c r="AD635" s="231">
        <v>326.05011595082124</v>
      </c>
      <c r="AE635" s="231">
        <v>335.43055853090863</v>
      </c>
      <c r="AF635" s="231">
        <v>344.9376855971891</v>
      </c>
      <c r="AG635" s="231">
        <v>354.57648999537349</v>
      </c>
      <c r="AH635" s="231">
        <v>364.35210092641978</v>
      </c>
      <c r="AI635" s="231">
        <v>374.26977475705081</v>
      </c>
      <c r="AJ635" s="231">
        <v>384.33488704023625</v>
      </c>
      <c r="AK635" s="231">
        <v>394.55292565969728</v>
      </c>
      <c r="AL635" s="231">
        <v>404.92948501490673</v>
      </c>
      <c r="AM635" s="231">
        <v>415.47026116599596</v>
      </c>
      <c r="AN635" s="231">
        <v>426.18104786182255</v>
      </c>
      <c r="AO635" s="231">
        <v>437.06773337826434</v>
      </c>
      <c r="AP635" s="231">
        <v>448.13629809842394</v>
      </c>
      <c r="AQ635" s="231">
        <v>459.3928127705006</v>
      </c>
      <c r="AR635" s="231">
        <v>470.84343738376964</v>
      </c>
      <c r="AS635" s="231">
        <v>482.49442060738909</v>
      </c>
    </row>
    <row r="636" spans="1:45">
      <c r="A636" s="231" t="s">
        <v>588</v>
      </c>
      <c r="B636" s="231" t="s">
        <v>523</v>
      </c>
      <c r="C636" s="231">
        <v>233.73189390578133</v>
      </c>
      <c r="D636" s="231">
        <v>236.22965330046776</v>
      </c>
      <c r="E636" s="231">
        <v>219.10623911572424</v>
      </c>
      <c r="F636" s="231">
        <v>253.6646488819394</v>
      </c>
      <c r="G636" s="231">
        <v>281.63557688583364</v>
      </c>
      <c r="H636" s="231">
        <v>309.79134730125065</v>
      </c>
      <c r="I636" s="231">
        <v>338.20586565125183</v>
      </c>
      <c r="J636" s="231">
        <v>366.87447251060985</v>
      </c>
      <c r="K636" s="231">
        <v>395.793084975103</v>
      </c>
      <c r="L636" s="231">
        <v>424.95844923740299</v>
      </c>
      <c r="M636" s="231">
        <v>454.36833517303904</v>
      </c>
      <c r="N636" s="231">
        <v>484.0216757576635</v>
      </c>
      <c r="O636" s="231">
        <v>513.91865841537606</v>
      </c>
      <c r="P636" s="231">
        <v>544.06077642485047</v>
      </c>
      <c r="Q636" s="231">
        <v>574.45084816826386</v>
      </c>
      <c r="R636" s="231">
        <v>605.09301115001551</v>
      </c>
      <c r="S636" s="231">
        <v>635.99269671961156</v>
      </c>
      <c r="T636" s="231">
        <v>667.15659046798669</v>
      </c>
      <c r="U636" s="231">
        <v>698.59258239543726</v>
      </c>
      <c r="V636" s="231">
        <v>730.30971018937794</v>
      </c>
      <c r="W636" s="231">
        <v>762.3180983012287</v>
      </c>
      <c r="X636" s="231">
        <v>794.62889496459081</v>
      </c>
      <c r="Y636" s="231">
        <v>827.25420883952859</v>
      </c>
      <c r="Z636" s="231">
        <v>860.20704658754175</v>
      </c>
      <c r="AA636" s="231">
        <v>893.5012523686654</v>
      </c>
      <c r="AB636" s="231">
        <v>927.15144999475024</v>
      </c>
      <c r="AC636" s="231">
        <v>961.17298826323236</v>
      </c>
      <c r="AD636" s="231">
        <v>995.58188982609443</v>
      </c>
      <c r="AE636" s="231">
        <v>1030.3948038122469</v>
      </c>
      <c r="AF636" s="231">
        <v>1065.6289623133514</v>
      </c>
      <c r="AG636" s="231">
        <v>1101.3021407576987</v>
      </c>
      <c r="AH636" s="231">
        <v>1137.4326221312099</v>
      </c>
      <c r="AI636" s="231">
        <v>1174.0391649540468</v>
      </c>
      <c r="AJ636" s="231">
        <v>1211.1409748847598</v>
      </c>
      <c r="AK636" s="231">
        <v>1248.757679797189</v>
      </c>
      <c r="AL636" s="231">
        <v>1286.909308157328</v>
      </c>
      <c r="AM636" s="231">
        <v>1325.6162705167901</v>
      </c>
      <c r="AN636" s="231">
        <v>1364.8993439337353</v>
      </c>
      <c r="AO636" s="231">
        <v>1404.7796591309461</v>
      </c>
      <c r="AP636" s="231">
        <v>1445.2786902031655</v>
      </c>
      <c r="AQ636" s="231">
        <v>1486.4182466902441</v>
      </c>
      <c r="AR636" s="231">
        <v>1528.2204678394662</v>
      </c>
      <c r="AS636" s="231">
        <v>1570.7078188883422</v>
      </c>
    </row>
    <row r="637" spans="1:45">
      <c r="A637" s="231" t="s">
        <v>588</v>
      </c>
      <c r="B637" s="231" t="s">
        <v>524</v>
      </c>
      <c r="C637" s="231">
        <v>525.72088822483192</v>
      </c>
      <c r="D637" s="231">
        <v>587.93255567397216</v>
      </c>
      <c r="E637" s="231">
        <v>682.82758425665941</v>
      </c>
      <c r="F637" s="231">
        <v>662.94785279846678</v>
      </c>
      <c r="G637" s="231">
        <v>705.94315434104476</v>
      </c>
      <c r="H637" s="231">
        <v>749.24948873428718</v>
      </c>
      <c r="I637" s="231">
        <v>793.0565114762835</v>
      </c>
      <c r="J637" s="231">
        <v>837.34845242748668</v>
      </c>
      <c r="K637" s="231">
        <v>882.11136924348568</v>
      </c>
      <c r="L637" s="231">
        <v>927.3337657297767</v>
      </c>
      <c r="M637" s="231">
        <v>973.00689845670718</v>
      </c>
      <c r="N637" s="231">
        <v>1019.1249049923023</v>
      </c>
      <c r="O637" s="231">
        <v>1065.6848239683677</v>
      </c>
      <c r="P637" s="231">
        <v>1112.6865470406497</v>
      </c>
      <c r="Q637" s="231">
        <v>1160.1327272558467</v>
      </c>
      <c r="R637" s="231">
        <v>1208.0286597274783</v>
      </c>
      <c r="S637" s="231">
        <v>1256.3821454251754</v>
      </c>
      <c r="T637" s="231">
        <v>1305.2033456712313</v>
      </c>
      <c r="U637" s="231">
        <v>1354.5046328022918</v>
      </c>
      <c r="V637" s="231">
        <v>1404.3004409657008</v>
      </c>
      <c r="W637" s="231">
        <v>1454.6071199416567</v>
      </c>
      <c r="X637" s="231">
        <v>1505.4427940795215</v>
      </c>
      <c r="Y637" s="231">
        <v>1556.8272278256504</v>
      </c>
      <c r="Z637" s="231">
        <v>1608.7816988493828</v>
      </c>
      <c r="AA637" s="231">
        <v>1661.32887940809</v>
      </c>
      <c r="AB637" s="231">
        <v>1714.49272630771</v>
      </c>
      <c r="AC637" s="231">
        <v>1768.2983795948144</v>
      </c>
      <c r="AD637" s="231">
        <v>1822.7720699460253</v>
      </c>
      <c r="AE637" s="231">
        <v>1877.9410345919164</v>
      </c>
      <c r="AF637" s="231">
        <v>1933.8334415157958</v>
      </c>
      <c r="AG637" s="231">
        <v>1990.4783215987875</v>
      </c>
      <c r="AH637" s="231">
        <v>2047.9055083335811</v>
      </c>
      <c r="AI637" s="231">
        <v>2106.145584698631</v>
      </c>
      <c r="AJ637" s="231">
        <v>2165.2298367668168</v>
      </c>
      <c r="AK637" s="231">
        <v>2225.1902136159615</v>
      </c>
      <c r="AL637" s="231">
        <v>2286.0592931104834</v>
      </c>
      <c r="AM637" s="231">
        <v>2347.8702531314184</v>
      </c>
      <c r="AN637" s="231">
        <v>2410.6568478456707</v>
      </c>
      <c r="AO637" s="231">
        <v>2474.4533886213339</v>
      </c>
      <c r="AP637" s="231">
        <v>2539.2947292159265</v>
      </c>
      <c r="AQ637" s="231">
        <v>2605.2162548844644</v>
      </c>
      <c r="AR637" s="231">
        <v>2672.2538750761714</v>
      </c>
      <c r="AS637" s="231">
        <v>2740.4440194113868</v>
      </c>
    </row>
    <row r="638" spans="1:45">
      <c r="A638" s="231" t="s">
        <v>588</v>
      </c>
      <c r="B638" s="231" t="s">
        <v>525</v>
      </c>
      <c r="C638" s="231">
        <v>363.11459841584082</v>
      </c>
      <c r="D638" s="231">
        <v>487.94604354673947</v>
      </c>
      <c r="E638" s="231">
        <v>458.28851549940873</v>
      </c>
      <c r="F638" s="231">
        <v>514.52327807530412</v>
      </c>
      <c r="G638" s="231">
        <v>568.46440414648202</v>
      </c>
      <c r="H638" s="231">
        <v>622.76449025214117</v>
      </c>
      <c r="I638" s="231">
        <v>677.57311904213816</v>
      </c>
      <c r="J638" s="231">
        <v>732.88050609408333</v>
      </c>
      <c r="K638" s="231">
        <v>788.67806617437475</v>
      </c>
      <c r="L638" s="231">
        <v>844.95892167881243</v>
      </c>
      <c r="M638" s="231">
        <v>901.71827858274423</v>
      </c>
      <c r="N638" s="231">
        <v>958.95368731546603</v>
      </c>
      <c r="O638" s="231">
        <v>1016.6652077538538</v>
      </c>
      <c r="P638" s="231">
        <v>1074.8554965660612</v>
      </c>
      <c r="Q638" s="231">
        <v>1133.5298330825078</v>
      </c>
      <c r="R638" s="231">
        <v>1192.6960975407371</v>
      </c>
      <c r="S638" s="231">
        <v>1252.3647133039838</v>
      </c>
      <c r="T638" s="231">
        <v>1312.5485626330178</v>
      </c>
      <c r="U638" s="231">
        <v>1373.2628838357971</v>
      </c>
      <c r="V638" s="231">
        <v>1434.5251561251873</v>
      </c>
      <c r="W638" s="231">
        <v>1496.3549772553615</v>
      </c>
      <c r="X638" s="231">
        <v>1558.7739379565708</v>
      </c>
      <c r="Y638" s="231">
        <v>1621.805496313644</v>
      </c>
      <c r="Z638" s="231">
        <v>1685.4748545118327</v>
      </c>
      <c r="AA638" s="231">
        <v>1749.8088397799336</v>
      </c>
      <c r="AB638" s="231">
        <v>1814.8357908742996</v>
      </c>
      <c r="AC638" s="231">
        <v>1880.5854510531888</v>
      </c>
      <c r="AD638" s="231">
        <v>1947.0888681714471</v>
      </c>
      <c r="AE638" s="231">
        <v>2014.3783022699372</v>
      </c>
      <c r="AF638" s="231">
        <v>2082.487140832583</v>
      </c>
      <c r="AG638" s="231">
        <v>2151.4498217241621</v>
      </c>
      <c r="AH638" s="231">
        <v>2221.3017637005123</v>
      </c>
      <c r="AI638" s="231">
        <v>2292.0793042905402</v>
      </c>
      <c r="AJ638" s="231">
        <v>2363.8196447809305</v>
      </c>
      <c r="AK638" s="231">
        <v>2436.5608019875494</v>
      </c>
      <c r="AL638" s="231">
        <v>2510.341566464992</v>
      </c>
      <c r="AM638" s="231">
        <v>2585.2014667871986</v>
      </c>
      <c r="AN638" s="231">
        <v>2661.1807395237397</v>
      </c>
      <c r="AO638" s="231">
        <v>2738.3203045354471</v>
      </c>
      <c r="AP638" s="231">
        <v>2816.6617452189048</v>
      </c>
      <c r="AQ638" s="231">
        <v>2896.2472933397212</v>
      </c>
      <c r="AR638" s="231">
        <v>2977.1198181084401</v>
      </c>
      <c r="AS638" s="231">
        <v>3059.3228191686953</v>
      </c>
    </row>
    <row r="639" spans="1:45">
      <c r="A639" s="231" t="s">
        <v>588</v>
      </c>
      <c r="B639" s="231" t="s">
        <v>526</v>
      </c>
      <c r="C639" s="231">
        <v>734.37145223179846</v>
      </c>
      <c r="D639" s="231">
        <v>765.79594306628655</v>
      </c>
      <c r="E639" s="231">
        <v>822.71457246323564</v>
      </c>
      <c r="F639" s="231">
        <v>761.84248466938232</v>
      </c>
      <c r="G639" s="231">
        <v>788.90808892983398</v>
      </c>
      <c r="H639" s="231">
        <v>816.20343669916963</v>
      </c>
      <c r="I639" s="231">
        <v>843.94388116564005</v>
      </c>
      <c r="J639" s="231">
        <v>872.10863326405899</v>
      </c>
      <c r="K639" s="231">
        <v>900.67924266639159</v>
      </c>
      <c r="L639" s="231">
        <v>929.64027739606024</v>
      </c>
      <c r="M639" s="231">
        <v>958.97952631694875</v>
      </c>
      <c r="N639" s="231">
        <v>988.68797124876812</v>
      </c>
      <c r="O639" s="231">
        <v>1018.7596477386659</v>
      </c>
      <c r="P639" s="231">
        <v>1049.1914544943322</v>
      </c>
      <c r="Q639" s="231">
        <v>1079.9829427402533</v>
      </c>
      <c r="R639" s="231">
        <v>1111.1361021378621</v>
      </c>
      <c r="S639" s="231">
        <v>1142.6551521940621</v>
      </c>
      <c r="T639" s="231">
        <v>1174.5463438816082</v>
      </c>
      <c r="U639" s="231">
        <v>1206.81777384623</v>
      </c>
      <c r="V639" s="231">
        <v>1239.4792122322051</v>
      </c>
      <c r="W639" s="231">
        <v>1272.5419443789915</v>
      </c>
      <c r="X639" s="231">
        <v>1306.018626183341</v>
      </c>
      <c r="Y639" s="231">
        <v>1339.9231526536141</v>
      </c>
      <c r="Z639" s="231">
        <v>1374.2705390293065</v>
      </c>
      <c r="AA639" s="231">
        <v>1409.0768137551986</v>
      </c>
      <c r="AB639" s="231">
        <v>1444.3589225607277</v>
      </c>
      <c r="AC639" s="231">
        <v>1480.1346428842446</v>
      </c>
      <c r="AD639" s="231">
        <v>1516.4225078902932</v>
      </c>
      <c r="AE639" s="231">
        <v>1553.2417393478522</v>
      </c>
      <c r="AF639" s="231">
        <v>1590.6121886660474</v>
      </c>
      <c r="AG639" s="231">
        <v>1628.5542854170992</v>
      </c>
      <c r="AH639" s="231">
        <v>1667.0889927126245</v>
      </c>
      <c r="AI639" s="231">
        <v>1706.2377688380443</v>
      </c>
      <c r="AJ639" s="231">
        <v>1746.0225345880831</v>
      </c>
      <c r="AK639" s="231">
        <v>1786.4656457855997</v>
      </c>
      <c r="AL639" s="231">
        <v>1827.5898705035952</v>
      </c>
      <c r="AM639" s="231">
        <v>1869.4183705473897</v>
      </c>
      <c r="AN639" s="231">
        <v>1911.9746867891117</v>
      </c>
      <c r="AO639" s="231">
        <v>1955.2827279807698</v>
      </c>
      <c r="AP639" s="231">
        <v>1999.3667627039797</v>
      </c>
      <c r="AQ639" s="231">
        <v>2044.2514141445461</v>
      </c>
      <c r="AR639" s="231">
        <v>2089.9616574087918</v>
      </c>
      <c r="AS639" s="231">
        <v>2136.5228191241908</v>
      </c>
    </row>
    <row r="640" spans="1:45">
      <c r="A640" s="231" t="s">
        <v>588</v>
      </c>
      <c r="B640" s="231" t="s">
        <v>527</v>
      </c>
      <c r="C640" s="231">
        <v>74.551019195127509</v>
      </c>
      <c r="D640" s="231">
        <v>76.422073120209674</v>
      </c>
      <c r="E640" s="231">
        <v>76.820142514067669</v>
      </c>
      <c r="F640" s="231">
        <v>88.650204815737979</v>
      </c>
      <c r="G640" s="231">
        <v>97.687612993312271</v>
      </c>
      <c r="H640" s="231">
        <v>106.78540309447931</v>
      </c>
      <c r="I640" s="231">
        <v>115.96931781341965</v>
      </c>
      <c r="J640" s="231">
        <v>125.23764073425208</v>
      </c>
      <c r="K640" s="231">
        <v>134.58886479090779</v>
      </c>
      <c r="L640" s="231">
        <v>144.02177951375893</v>
      </c>
      <c r="M640" s="231">
        <v>153.5355340843355</v>
      </c>
      <c r="N640" s="231">
        <v>163.12968027170737</v>
      </c>
      <c r="O640" s="231">
        <v>172.80419899772096</v>
      </c>
      <c r="P640" s="231">
        <v>182.559513832504</v>
      </c>
      <c r="Q640" s="231">
        <v>192.39649424298022</v>
      </c>
      <c r="R640" s="231">
        <v>202.31645096141563</v>
      </c>
      <c r="S640" s="231">
        <v>212.32112543239046</v>
      </c>
      <c r="T640" s="231">
        <v>222.41267494295374</v>
      </c>
      <c r="U640" s="231">
        <v>232.59365473920681</v>
      </c>
      <c r="V640" s="231">
        <v>242.86699817962079</v>
      </c>
      <c r="W640" s="231">
        <v>253.23599576334831</v>
      </c>
      <c r="X640" s="231">
        <v>263.70427369638423</v>
      </c>
      <c r="Y640" s="231">
        <v>274.27577251242309</v>
      </c>
      <c r="Z640" s="231">
        <v>284.95472614565438</v>
      </c>
      <c r="AA640" s="231">
        <v>295.74564175405271</v>
      </c>
      <c r="AB640" s="231">
        <v>306.65328051150613</v>
      </c>
      <c r="AC640" s="231">
        <v>317.68263952171429</v>
      </c>
      <c r="AD640" s="231">
        <v>328.83893495426958</v>
      </c>
      <c r="AE640" s="231">
        <v>340.12758646127378</v>
      </c>
      <c r="AF640" s="231">
        <v>351.55420289941338</v>
      </c>
      <c r="AG640" s="231">
        <v>363.12456935663374</v>
      </c>
      <c r="AH640" s="231">
        <v>374.84463546226772</v>
      </c>
      <c r="AI640" s="231">
        <v>386.72050494472222</v>
      </c>
      <c r="AJ640" s="231">
        <v>398.75842638954686</v>
      </c>
      <c r="AK640" s="231">
        <v>410.96478514313844</v>
      </c>
      <c r="AL640" s="231">
        <v>423.34609630232046</v>
      </c>
      <c r="AM640" s="231">
        <v>435.90899872696269</v>
      </c>
      <c r="AN640" s="231">
        <v>448.66025001166298</v>
      </c>
      <c r="AO640" s="231">
        <v>461.60672235261404</v>
      </c>
      <c r="AP640" s="231">
        <v>474.75539924673865</v>
      </c>
      <c r="AQ640" s="231">
        <v>488.11337296224616</v>
      </c>
      <c r="AR640" s="231">
        <v>501.68784272195313</v>
      </c>
      <c r="AS640" s="231">
        <v>515.4861135436355</v>
      </c>
    </row>
    <row r="641" spans="1:45">
      <c r="A641" s="231" t="s">
        <v>588</v>
      </c>
      <c r="B641" s="231" t="s">
        <v>528</v>
      </c>
      <c r="C641" s="231">
        <v>23.193395052085798</v>
      </c>
      <c r="D641" s="231">
        <v>24.503852066170314</v>
      </c>
      <c r="E641" s="231">
        <v>23.964500301403394</v>
      </c>
      <c r="F641" s="231">
        <v>24.575679459081993</v>
      </c>
      <c r="G641" s="231">
        <v>24.521606290060586</v>
      </c>
      <c r="H641" s="231">
        <v>24.477865644742405</v>
      </c>
      <c r="I641" s="231">
        <v>24.449014748863792</v>
      </c>
      <c r="J641" s="231">
        <v>24.430285390774554</v>
      </c>
      <c r="K641" s="231">
        <v>24.418661347794753</v>
      </c>
      <c r="L641" s="231">
        <v>24.412179015588229</v>
      </c>
      <c r="M641" s="231">
        <v>24.409533935119004</v>
      </c>
      <c r="N641" s="231">
        <v>24.409848320017002</v>
      </c>
      <c r="O641" s="231">
        <v>24.412527964109014</v>
      </c>
      <c r="P641" s="231">
        <v>24.417171066880101</v>
      </c>
      <c r="Q641" s="231">
        <v>24.423508413498201</v>
      </c>
      <c r="R641" s="231">
        <v>24.431363141690941</v>
      </c>
      <c r="S641" s="231">
        <v>24.440623111325458</v>
      </c>
      <c r="T641" s="231">
        <v>24.451221596077463</v>
      </c>
      <c r="U641" s="231">
        <v>24.463123597408771</v>
      </c>
      <c r="V641" s="231">
        <v>24.47631603389593</v>
      </c>
      <c r="W641" s="231">
        <v>24.490800649166502</v>
      </c>
      <c r="X641" s="231">
        <v>24.506588856423452</v>
      </c>
      <c r="Y641" s="231">
        <v>24.523697980867844</v>
      </c>
      <c r="Z641" s="231">
        <v>24.542148522615729</v>
      </c>
      <c r="AA641" s="231">
        <v>24.561962171635006</v>
      </c>
      <c r="AB641" s="231">
        <v>24.583160381093304</v>
      </c>
      <c r="AC641" s="231">
        <v>24.605763357767817</v>
      </c>
      <c r="AD641" s="231">
        <v>24.629789365205976</v>
      </c>
      <c r="AE641" s="231">
        <v>24.655254261914909</v>
      </c>
      <c r="AF641" s="231">
        <v>24.682171216185488</v>
      </c>
      <c r="AG641" s="231">
        <v>24.710550553373849</v>
      </c>
      <c r="AH641" s="231">
        <v>24.74039970201391</v>
      </c>
      <c r="AI641" s="231">
        <v>24.771723213051139</v>
      </c>
      <c r="AJ641" s="231">
        <v>24.804522832468916</v>
      </c>
      <c r="AK641" s="231">
        <v>24.838797612133963</v>
      </c>
      <c r="AL641" s="231">
        <v>24.874544047181978</v>
      </c>
      <c r="AM641" s="231">
        <v>24.911756230955618</v>
      </c>
      <c r="AN641" s="231">
        <v>24.950426020595746</v>
      </c>
      <c r="AO641" s="231">
        <v>24.99054320800736</v>
      </c>
      <c r="AP641" s="231">
        <v>25.032095692192218</v>
      </c>
      <c r="AQ641" s="231">
        <v>25.075069649927581</v>
      </c>
      <c r="AR641" s="231">
        <v>25.119449702550252</v>
      </c>
      <c r="AS641" s="231">
        <v>25.165219077212065</v>
      </c>
    </row>
    <row r="642" spans="1:45">
      <c r="A642" s="231" t="s">
        <v>588</v>
      </c>
      <c r="B642" s="231" t="s">
        <v>529</v>
      </c>
      <c r="C642" s="231">
        <v>25.415187557435058</v>
      </c>
      <c r="D642" s="231">
        <v>25.265040542056131</v>
      </c>
      <c r="E642" s="231">
        <v>24.672928192509431</v>
      </c>
      <c r="F642" s="231">
        <v>25.302174756406259</v>
      </c>
      <c r="G642" s="231">
        <v>25.246503100430665</v>
      </c>
      <c r="H642" s="231">
        <v>25.20146941362492</v>
      </c>
      <c r="I642" s="231">
        <v>25.171765640404132</v>
      </c>
      <c r="J642" s="231">
        <v>25.152482613367656</v>
      </c>
      <c r="K642" s="231">
        <v>25.140514945603243</v>
      </c>
      <c r="L642" s="231">
        <v>25.133840985577368</v>
      </c>
      <c r="M642" s="231">
        <v>25.131117712416668</v>
      </c>
      <c r="N642" s="231">
        <v>25.131441391021077</v>
      </c>
      <c r="O642" s="231">
        <v>25.134200249559015</v>
      </c>
      <c r="P642" s="231">
        <v>25.138980609667531</v>
      </c>
      <c r="Q642" s="231">
        <v>25.145505298105547</v>
      </c>
      <c r="R642" s="231">
        <v>25.153592224276917</v>
      </c>
      <c r="S642" s="231">
        <v>25.163125933012076</v>
      </c>
      <c r="T642" s="231">
        <v>25.174037725452845</v>
      </c>
      <c r="U642" s="231">
        <v>25.186291568449828</v>
      </c>
      <c r="V642" s="231">
        <v>25.199873993872355</v>
      </c>
      <c r="W642" s="231">
        <v>25.214786796892326</v>
      </c>
      <c r="X642" s="231">
        <v>25.231041728104746</v>
      </c>
      <c r="Y642" s="231">
        <v>25.248656624870538</v>
      </c>
      <c r="Z642" s="231">
        <v>25.267652593321085</v>
      </c>
      <c r="AA642" s="231">
        <v>25.288051964613445</v>
      </c>
      <c r="AB642" s="231">
        <v>25.309876826104244</v>
      </c>
      <c r="AC642" s="231">
        <v>25.333147981914429</v>
      </c>
      <c r="AD642" s="231">
        <v>25.357884235490289</v>
      </c>
      <c r="AE642" s="231">
        <v>25.384101914141091</v>
      </c>
      <c r="AF642" s="231">
        <v>25.411814575432853</v>
      </c>
      <c r="AG642" s="231">
        <v>25.441032849955288</v>
      </c>
      <c r="AH642" s="231">
        <v>25.471764385841336</v>
      </c>
      <c r="AI642" s="231">
        <v>25.504013868569487</v>
      </c>
      <c r="AJ642" s="231">
        <v>25.537783095737101</v>
      </c>
      <c r="AK642" s="231">
        <v>25.573071091182609</v>
      </c>
      <c r="AL642" s="231">
        <v>25.609874246432465</v>
      </c>
      <c r="AM642" s="231">
        <v>25.648186480219362</v>
      </c>
      <c r="AN642" s="231">
        <v>25.687999408968579</v>
      </c>
      <c r="AO642" s="231">
        <v>25.729302522817949</v>
      </c>
      <c r="AP642" s="231">
        <v>25.772083363044921</v>
      </c>
      <c r="AQ642" s="231">
        <v>25.816327697790772</v>
      </c>
      <c r="AR642" s="231">
        <v>25.862019693775135</v>
      </c>
      <c r="AS642" s="231">
        <v>25.909142082318365</v>
      </c>
    </row>
    <row r="643" spans="1:45">
      <c r="A643" s="231" t="s">
        <v>588</v>
      </c>
      <c r="B643" s="231" t="s">
        <v>530</v>
      </c>
      <c r="C643" s="231">
        <v>131.50221823455695</v>
      </c>
      <c r="D643" s="231">
        <v>100.03620571370755</v>
      </c>
      <c r="E643" s="231">
        <v>84.95205535322286</v>
      </c>
      <c r="F643" s="231">
        <v>115.71854861213491</v>
      </c>
      <c r="G643" s="231">
        <v>122.11189143215695</v>
      </c>
      <c r="H643" s="231">
        <v>128.55317326578756</v>
      </c>
      <c r="I643" s="231">
        <v>135.07536971960147</v>
      </c>
      <c r="J643" s="231">
        <v>141.67559544138518</v>
      </c>
      <c r="K643" s="231">
        <v>148.35129597747576</v>
      </c>
      <c r="L643" s="231">
        <v>155.1003541661828</v>
      </c>
      <c r="M643" s="231">
        <v>161.92113620235077</v>
      </c>
      <c r="N643" s="231">
        <v>168.81250530236335</v>
      </c>
      <c r="O643" s="231">
        <v>175.77381713314284</v>
      </c>
      <c r="P643" s="231">
        <v>182.80490469277265</v>
      </c>
      <c r="Q643" s="231">
        <v>189.90605707522079</v>
      </c>
      <c r="R643" s="231">
        <v>197.07799481374238</v>
      </c>
      <c r="S643" s="231">
        <v>204.32184351509093</v>
      </c>
      <c r="T643" s="231">
        <v>211.63910691098059</v>
      </c>
      <c r="U643" s="231">
        <v>219.03164008557007</v>
      </c>
      <c r="V643" s="231">
        <v>226.50162339624967</v>
      </c>
      <c r="W643" s="231">
        <v>234.05153743964527</v>
      </c>
      <c r="X643" s="231">
        <v>241.68413929780769</v>
      </c>
      <c r="Y643" s="231">
        <v>249.40244021438514</v>
      </c>
      <c r="Z643" s="231">
        <v>257.20968478779457</v>
      </c>
      <c r="AA643" s="231">
        <v>265.10933172123674</v>
      </c>
      <c r="AB643" s="231">
        <v>273.1050361341895</v>
      </c>
      <c r="AC643" s="231">
        <v>281.20063341339983</v>
      </c>
      <c r="AD643" s="231">
        <v>289.4001245620679</v>
      </c>
      <c r="AE643" s="231">
        <v>297.70766299162267</v>
      </c>
      <c r="AF643" s="231">
        <v>306.12754269065397</v>
      </c>
      <c r="AG643" s="231">
        <v>314.66418769906409</v>
      </c>
      <c r="AH643" s="231">
        <v>323.32214281160128</v>
      </c>
      <c r="AI643" s="231">
        <v>332.10606543321597</v>
      </c>
      <c r="AJ643" s="231">
        <v>341.02071850854992</v>
      </c>
      <c r="AK643" s="231">
        <v>350.07096444901561</v>
      </c>
      <c r="AL643" s="231">
        <v>359.26175998299556</v>
      </c>
      <c r="AM643" s="231">
        <v>368.59815185755559</v>
      </c>
      <c r="AN643" s="231">
        <v>378.08527332328111</v>
      </c>
      <c r="AO643" s="231">
        <v>387.72834133755941</v>
      </c>
      <c r="AP643" s="231">
        <v>397.53265442544841</v>
      </c>
      <c r="AQ643" s="231">
        <v>407.50359114121085</v>
      </c>
      <c r="AR643" s="231">
        <v>417.64660907752943</v>
      </c>
      <c r="AS643" s="231">
        <v>427.96724437339719</v>
      </c>
    </row>
    <row r="644" spans="1:45">
      <c r="A644" s="231" t="s">
        <v>588</v>
      </c>
      <c r="B644" s="231" t="s">
        <v>531</v>
      </c>
      <c r="C644" s="231">
        <v>48.713197234057958</v>
      </c>
      <c r="D644" s="231">
        <v>64.851775175058648</v>
      </c>
      <c r="E644" s="231">
        <v>61.448102582980127</v>
      </c>
      <c r="F644" s="231">
        <v>65.10394338999032</v>
      </c>
      <c r="G644" s="231">
        <v>69.565599853125349</v>
      </c>
      <c r="H644" s="231">
        <v>74.059168769318987</v>
      </c>
      <c r="I644" s="231">
        <v>78.603302802002233</v>
      </c>
      <c r="J644" s="231">
        <v>83.196481829403112</v>
      </c>
      <c r="K644" s="231">
        <v>87.837362673374614</v>
      </c>
      <c r="L644" s="231">
        <v>92.524840156069573</v>
      </c>
      <c r="M644" s="231">
        <v>97.258078816101118</v>
      </c>
      <c r="N644" s="231">
        <v>102.03652737883928</v>
      </c>
      <c r="O644" s="231">
        <v>106.85992246551199</v>
      </c>
      <c r="P644" s="231">
        <v>111.72828532560479</v>
      </c>
      <c r="Q644" s="231">
        <v>116.6419139666132</v>
      </c>
      <c r="R644" s="231">
        <v>121.60137226040003</v>
      </c>
      <c r="S644" s="231">
        <v>126.60747712451027</v>
      </c>
      <c r="T644" s="231">
        <v>131.66128456708759</v>
      </c>
      <c r="U644" s="231">
        <v>136.76407517321252</v>
      </c>
      <c r="V644" s="231">
        <v>141.91733946016657</v>
      </c>
      <c r="W644" s="231">
        <v>147.12276341852387</v>
      </c>
      <c r="X644" s="231">
        <v>152.38221447203958</v>
      </c>
      <c r="Y644" s="231">
        <v>157.69772802466656</v>
      </c>
      <c r="Z644" s="231">
        <v>163.07149471268119</v>
      </c>
      <c r="AA644" s="231">
        <v>168.50584844031488</v>
      </c>
      <c r="AB644" s="231">
        <v>174.00325524639948</v>
      </c>
      <c r="AC644" s="231">
        <v>179.56630302511681</v>
      </c>
      <c r="AD644" s="231">
        <v>185.19769210516245</v>
      </c>
      <c r="AE644" s="231">
        <v>190.9002266771675</v>
      </c>
      <c r="AF644" s="231">
        <v>196.67680704826617</v>
      </c>
      <c r="AG644" s="231">
        <v>202.5304226945681</v>
      </c>
      <c r="AH644" s="231">
        <v>208.46414607672426</v>
      </c>
      <c r="AI644" s="231">
        <v>214.48112717974126</v>
      </c>
      <c r="AJ644" s="231">
        <v>220.58458873599753</v>
      </c>
      <c r="AK644" s="231">
        <v>226.77782208918077</v>
      </c>
      <c r="AL644" s="231">
        <v>233.06418365666502</v>
      </c>
      <c r="AM644" s="231">
        <v>239.44709194840206</v>
      </c>
      <c r="AN644" s="231">
        <v>245.93002510142048</v>
      </c>
      <c r="AO644" s="231">
        <v>252.5165188905618</v>
      </c>
      <c r="AP644" s="231">
        <v>259.21016517778872</v>
      </c>
      <c r="AQ644" s="231">
        <v>266.01461076443513</v>
      </c>
      <c r="AR644" s="231">
        <v>272.93355661287154</v>
      </c>
      <c r="AS644" s="231">
        <v>279.97075740614645</v>
      </c>
    </row>
    <row r="645" spans="1:45">
      <c r="A645" s="231" t="s">
        <v>588</v>
      </c>
      <c r="B645" s="231" t="s">
        <v>532</v>
      </c>
      <c r="C645" s="231">
        <v>106.91330361996359</v>
      </c>
      <c r="D645" s="231">
        <v>214.66776721483222</v>
      </c>
      <c r="E645" s="231">
        <v>369.20390270694446</v>
      </c>
      <c r="F645" s="231">
        <v>310.14577121514475</v>
      </c>
      <c r="G645" s="231">
        <v>357.96214536944859</v>
      </c>
      <c r="H645" s="231">
        <v>406.08233920337153</v>
      </c>
      <c r="I645" s="231">
        <v>454.59829501877272</v>
      </c>
      <c r="J645" s="231">
        <v>503.50594099802032</v>
      </c>
      <c r="K645" s="231">
        <v>552.80176498979051</v>
      </c>
      <c r="L645" s="231">
        <v>602.48314220647876</v>
      </c>
      <c r="M645" s="231">
        <v>652.54866447327879</v>
      </c>
      <c r="N645" s="231">
        <v>702.99841749358006</v>
      </c>
      <c r="O645" s="231">
        <v>753.83419144463801</v>
      </c>
      <c r="P645" s="231">
        <v>805.0596263267056</v>
      </c>
      <c r="Q645" s="231">
        <v>856.68029969894872</v>
      </c>
      <c r="R645" s="231">
        <v>908.70376626788891</v>
      </c>
      <c r="S645" s="231">
        <v>961.13955871132498</v>
      </c>
      <c r="T645" s="231">
        <v>1013.9991582538381</v>
      </c>
      <c r="U645" s="231">
        <v>1067.2959423795446</v>
      </c>
      <c r="V645" s="231">
        <v>1121.0451159147535</v>
      </c>
      <c r="W645" s="231">
        <v>1175.2636306399597</v>
      </c>
      <c r="X645" s="231">
        <v>1229.9700976378663</v>
      </c>
      <c r="Y645" s="231">
        <v>1285.1846957607318</v>
      </c>
      <c r="Z645" s="231">
        <v>1340.92907889922</v>
      </c>
      <c r="AA645" s="231">
        <v>1397.2262841469517</v>
      </c>
      <c r="AB645" s="231">
        <v>1454.1006424643369</v>
      </c>
      <c r="AC645" s="231">
        <v>1511.5776930419099</v>
      </c>
      <c r="AD645" s="231">
        <v>1569.684102230628</v>
      </c>
      <c r="AE645" s="231">
        <v>1628.4475876383005</v>
      </c>
      <c r="AF645" s="231">
        <v>1687.8968477737483</v>
      </c>
      <c r="AG645" s="231">
        <v>1748.0614974466755</v>
      </c>
      <c r="AH645" s="231">
        <v>1808.9720089955708</v>
      </c>
      <c r="AI645" s="231">
        <v>1870.6596593082588</v>
      </c>
      <c r="AJ645" s="231">
        <v>1933.1564825198004</v>
      </c>
      <c r="AK645" s="231">
        <v>1996.4952282109641</v>
      </c>
      <c r="AL645" s="231">
        <v>2060.7093248870615</v>
      </c>
      <c r="AM645" s="231">
        <v>2125.832848487009</v>
      </c>
      <c r="AN645" s="231">
        <v>2191.9004956527415</v>
      </c>
      <c r="AO645" s="231">
        <v>2258.9475614797825</v>
      </c>
      <c r="AP645" s="231">
        <v>2327.0099214650954</v>
      </c>
      <c r="AQ645" s="231">
        <v>2396.1240173715282</v>
      </c>
      <c r="AR645" s="231">
        <v>2466.3268467333</v>
      </c>
      <c r="AS645" s="231">
        <v>2537.6559557366804</v>
      </c>
    </row>
    <row r="646" spans="1:45">
      <c r="A646" s="231" t="s">
        <v>588</v>
      </c>
      <c r="B646" s="231" t="s">
        <v>533</v>
      </c>
      <c r="C646" s="231">
        <v>17.199820884015629</v>
      </c>
      <c r="D646" s="231">
        <v>21.247260863087963</v>
      </c>
      <c r="E646" s="231">
        <v>16.552036268575026</v>
      </c>
      <c r="F646" s="231">
        <v>19.767809170159559</v>
      </c>
      <c r="G646" s="231">
        <v>20.790029915860757</v>
      </c>
      <c r="H646" s="231">
        <v>21.82004027521025</v>
      </c>
      <c r="I646" s="231">
        <v>22.863465240915062</v>
      </c>
      <c r="J646" s="231">
        <v>23.919803572385796</v>
      </c>
      <c r="K646" s="231">
        <v>24.988611301111845</v>
      </c>
      <c r="L646" s="231">
        <v>26.069519808516393</v>
      </c>
      <c r="M646" s="231">
        <v>27.162243225952242</v>
      </c>
      <c r="N646" s="231">
        <v>28.266580220545475</v>
      </c>
      <c r="O646" s="231">
        <v>29.382412706409159</v>
      </c>
      <c r="P646" s="231">
        <v>30.509702838183159</v>
      </c>
      <c r="Q646" s="231">
        <v>31.648489053781962</v>
      </c>
      <c r="R646" s="231">
        <v>32.798881621524757</v>
      </c>
      <c r="S646" s="231">
        <v>33.961057973215482</v>
      </c>
      <c r="T646" s="231">
        <v>35.135258003047191</v>
      </c>
      <c r="U646" s="231">
        <v>36.321779449777544</v>
      </c>
      <c r="V646" s="231">
        <v>37.520973439465649</v>
      </c>
      <c r="W646" s="231">
        <v>38.733240239304479</v>
      </c>
      <c r="X646" s="231">
        <v>39.95902525450429</v>
      </c>
      <c r="Y646" s="231">
        <v>41.198815287052952</v>
      </c>
      <c r="Z646" s="231">
        <v>42.453135065609125</v>
      </c>
      <c r="AA646" s="231">
        <v>43.722544048818762</v>
      </c>
      <c r="AB646" s="231">
        <v>45.007633499209845</v>
      </c>
      <c r="AC646" s="231">
        <v>46.309023821058986</v>
      </c>
      <c r="AD646" s="231">
        <v>47.627362152919041</v>
      </c>
      <c r="AE646" s="231">
        <v>48.963320203627646</v>
      </c>
      <c r="AF646" s="231">
        <v>50.317592319329407</v>
      </c>
      <c r="AG646" s="231">
        <v>51.690893768328813</v>
      </c>
      <c r="AH646" s="231">
        <v>53.083959230169235</v>
      </c>
      <c r="AI646" s="231">
        <v>54.497541475317938</v>
      </c>
      <c r="AJ646" s="231">
        <v>55.93241022195587</v>
      </c>
      <c r="AK646" s="231">
        <v>57.389351156739792</v>
      </c>
      <c r="AL646" s="231">
        <v>58.869165106867342</v>
      </c>
      <c r="AM646" s="231">
        <v>60.372667351329781</v>
      </c>
      <c r="AN646" s="231">
        <v>61.900687059887112</v>
      </c>
      <c r="AO646" s="231">
        <v>63.45406684893819</v>
      </c>
      <c r="AP646" s="231">
        <v>65.033662444184174</v>
      </c>
      <c r="AQ646" s="231">
        <v>66.640342440632395</v>
      </c>
      <c r="AR646" s="231">
        <v>68.27498815121983</v>
      </c>
      <c r="AS646" s="231">
        <v>69.938493535959722</v>
      </c>
    </row>
    <row r="647" spans="1:45">
      <c r="A647" s="231" t="s">
        <v>588</v>
      </c>
      <c r="B647" s="231" t="s">
        <v>534</v>
      </c>
      <c r="C647" s="231">
        <v>25.586707718777198</v>
      </c>
      <c r="D647" s="231">
        <v>37.979341367680078</v>
      </c>
      <c r="E647" s="231">
        <v>59.812191072387044</v>
      </c>
      <c r="F647" s="231">
        <v>55.078719970424991</v>
      </c>
      <c r="G647" s="231">
        <v>61.431403394053859</v>
      </c>
      <c r="H647" s="231">
        <v>67.825818149525645</v>
      </c>
      <c r="I647" s="231">
        <v>74.278043918593667</v>
      </c>
      <c r="J647" s="231">
        <v>80.78710232184072</v>
      </c>
      <c r="K647" s="231">
        <v>87.3521371824299</v>
      </c>
      <c r="L647" s="231">
        <v>93.972469755721946</v>
      </c>
      <c r="M647" s="231">
        <v>100.64764285347177</v>
      </c>
      <c r="N647" s="231">
        <v>107.37745330639855</v>
      </c>
      <c r="O647" s="231">
        <v>114.16197382748261</v>
      </c>
      <c r="P647" s="231">
        <v>121.00156586591761</v>
      </c>
      <c r="Q647" s="231">
        <v>127.89688510345279</v>
      </c>
      <c r="R647" s="231">
        <v>134.84888111766443</v>
      </c>
      <c r="S647" s="231">
        <v>141.85879254422724</v>
      </c>
      <c r="T647" s="231">
        <v>148.92813886735982</v>
      </c>
      <c r="U647" s="231">
        <v>156.05870977689085</v>
      </c>
      <c r="V647" s="231">
        <v>163.25255286096919</v>
      </c>
      <c r="W647" s="231">
        <v>170.51196025668483</v>
      </c>
      <c r="X647" s="231">
        <v>177.83945475634934</v>
      </c>
      <c r="Y647" s="231">
        <v>185.23777576234485</v>
      </c>
      <c r="Z647" s="231">
        <v>192.70986539614822</v>
      </c>
      <c r="AA647" s="231">
        <v>200.25885499488263</v>
      </c>
      <c r="AB647" s="231">
        <v>207.88805216925081</v>
      </c>
      <c r="AC647" s="231">
        <v>215.60092854819032</v>
      </c>
      <c r="AD647" s="231">
        <v>223.40110829613243</v>
      </c>
      <c r="AE647" s="231">
        <v>231.29235745709974</v>
      </c>
      <c r="AF647" s="231">
        <v>239.27857415456901</v>
      </c>
      <c r="AG647" s="231">
        <v>247.36377965611359</v>
      </c>
      <c r="AH647" s="231">
        <v>255.55211029642851</v>
      </c>
      <c r="AI647" s="231">
        <v>263.84781024046845</v>
      </c>
      <c r="AJ647" s="231">
        <v>272.25522505969548</v>
      </c>
      <c r="AK647" s="231">
        <v>280.77879608811696</v>
      </c>
      <c r="AL647" s="231">
        <v>289.42305552038295</v>
      </c>
      <c r="AM647" s="231">
        <v>298.1926222116457</v>
      </c>
      <c r="AN647" s="231">
        <v>307.09219813725935</v>
      </c>
      <c r="AO647" s="231">
        <v>316.12656547007532</v>
      </c>
      <c r="AP647" s="231">
        <v>325.30058423344008</v>
      </c>
      <c r="AQ647" s="231">
        <v>334.61919048887933</v>
      </c>
      <c r="AR647" s="231">
        <v>344.08739501890199</v>
      </c>
      <c r="AS647" s="231">
        <v>353.71028246706112</v>
      </c>
    </row>
    <row r="648" spans="1:45">
      <c r="A648" s="231" t="s">
        <v>588</v>
      </c>
      <c r="B648" s="231" t="s">
        <v>535</v>
      </c>
      <c r="C648" s="231">
        <v>0.70714692582783067</v>
      </c>
      <c r="D648" s="231">
        <v>0.78982538081432363</v>
      </c>
      <c r="E648" s="231">
        <v>2.173604873075571</v>
      </c>
      <c r="F648" s="231">
        <v>3.8933136900336276</v>
      </c>
      <c r="G648" s="231">
        <v>4.1755179774648301</v>
      </c>
      <c r="H648" s="231">
        <v>4.4597186305366732</v>
      </c>
      <c r="I648" s="231">
        <v>4.7470328933454811</v>
      </c>
      <c r="J648" s="231">
        <v>5.0373716970003022</v>
      </c>
      <c r="K648" s="231">
        <v>5.3306563899729982</v>
      </c>
      <c r="L648" s="231">
        <v>5.6268224107198019</v>
      </c>
      <c r="M648" s="231">
        <v>5.925821287585304</v>
      </c>
      <c r="N648" s="231">
        <v>6.2276216248599443</v>
      </c>
      <c r="O648" s="231">
        <v>6.5322094363764736</v>
      </c>
      <c r="P648" s="231">
        <v>6.8395880433401972</v>
      </c>
      <c r="Q648" s="231">
        <v>7.1497776762385641</v>
      </c>
      <c r="R648" s="231">
        <v>7.4628148763916062</v>
      </c>
      <c r="S648" s="231">
        <v>7.7787517652373541</v>
      </c>
      <c r="T648" s="231">
        <v>8.0976552312671828</v>
      </c>
      <c r="U648" s="231">
        <v>8.4196060718525505</v>
      </c>
      <c r="V648" s="231">
        <v>8.7446981179588228</v>
      </c>
      <c r="W648" s="231">
        <v>9.073037362814139</v>
      </c>
      <c r="X648" s="231">
        <v>9.4047411102554026</v>
      </c>
      <c r="Y648" s="231">
        <v>9.7399371543177917</v>
      </c>
      <c r="Z648" s="231">
        <v>10.078762998350612</v>
      </c>
      <c r="AA648" s="231">
        <v>10.421365119342434</v>
      </c>
      <c r="AB648" s="231">
        <v>10.76789828109883</v>
      </c>
      <c r="AC648" s="231">
        <v>11.118524898279855</v>
      </c>
      <c r="AD648" s="231">
        <v>11.473414452051582</v>
      </c>
      <c r="AE648" s="231">
        <v>11.83274295711521</v>
      </c>
      <c r="AF648" s="231">
        <v>12.196692479131872</v>
      </c>
      <c r="AG648" s="231">
        <v>12.565450700997024</v>
      </c>
      <c r="AH648" s="231">
        <v>12.939210536017503</v>
      </c>
      <c r="AI648" s="231">
        <v>13.318169785760318</v>
      </c>
      <c r="AJ648" s="231">
        <v>13.702530840157843</v>
      </c>
      <c r="AK648" s="231">
        <v>14.092500417361908</v>
      </c>
      <c r="AL648" s="231">
        <v>14.488289340791985</v>
      </c>
      <c r="AM648" s="231">
        <v>14.890112350842346</v>
      </c>
      <c r="AN648" s="231">
        <v>15.298187948759516</v>
      </c>
      <c r="AO648" s="231">
        <v>15.712738270278662</v>
      </c>
      <c r="AP648" s="231">
        <v>16.133988986711486</v>
      </c>
      <c r="AQ648" s="231">
        <v>16.562169231287008</v>
      </c>
      <c r="AR648" s="231">
        <v>16.997511548672886</v>
      </c>
      <c r="AS648" s="231">
        <v>17.440251865731422</v>
      </c>
    </row>
    <row r="649" spans="1:45">
      <c r="A649" s="231" t="s">
        <v>588</v>
      </c>
      <c r="B649" s="231" t="s">
        <v>536</v>
      </c>
      <c r="C649" s="231">
        <v>699.84566434764531</v>
      </c>
      <c r="D649" s="231">
        <v>766.16858059343008</v>
      </c>
      <c r="E649" s="231">
        <v>877.38580630339936</v>
      </c>
      <c r="F649" s="231">
        <v>878.80273580088522</v>
      </c>
      <c r="G649" s="231">
        <v>924.5805897587893</v>
      </c>
      <c r="H649" s="231">
        <v>970.70664804936382</v>
      </c>
      <c r="I649" s="231">
        <v>1017.4310155214404</v>
      </c>
      <c r="J649" s="231">
        <v>1064.7314487252854</v>
      </c>
      <c r="K649" s="231">
        <v>1112.5882467540353</v>
      </c>
      <c r="L649" s="231">
        <v>1160.9850553800529</v>
      </c>
      <c r="M649" s="231">
        <v>1209.9091982696486</v>
      </c>
      <c r="N649" s="231">
        <v>1259.3517589927021</v>
      </c>
      <c r="O649" s="231">
        <v>1309.3075261521542</v>
      </c>
      <c r="P649" s="231">
        <v>1359.7748617499437</v>
      </c>
      <c r="Q649" s="231">
        <v>1410.7555268359677</v>
      </c>
      <c r="R649" s="231">
        <v>1462.2544846996675</v>
      </c>
      <c r="S649" s="231">
        <v>1514.279694173769</v>
      </c>
      <c r="T649" s="231">
        <v>1566.8419011070514</v>
      </c>
      <c r="U649" s="231">
        <v>1619.9544332846531</v>
      </c>
      <c r="V649" s="231">
        <v>1673.6330022857055</v>
      </c>
      <c r="W649" s="231">
        <v>1727.895514569924</v>
      </c>
      <c r="X649" s="231">
        <v>1782.7618932532641</v>
      </c>
      <c r="Y649" s="231">
        <v>1838.2539114413537</v>
      </c>
      <c r="Z649" s="231">
        <v>1894.3950375595211</v>
      </c>
      <c r="AA649" s="231">
        <v>1951.2102928025708</v>
      </c>
      <c r="AB649" s="231">
        <v>2008.7261205949521</v>
      </c>
      <c r="AC649" s="231">
        <v>2066.9702677814398</v>
      </c>
      <c r="AD649" s="231">
        <v>2125.97167714539</v>
      </c>
      <c r="AE649" s="231">
        <v>2185.7603907649845</v>
      </c>
      <c r="AF649" s="231">
        <v>2246.3674636601386</v>
      </c>
      <c r="AG649" s="231">
        <v>2307.8248871473525</v>
      </c>
      <c r="AH649" s="231">
        <v>2370.1655213018071</v>
      </c>
      <c r="AI649" s="231">
        <v>2433.4230359220537</v>
      </c>
      <c r="AJ649" s="231">
        <v>2497.6318593988517</v>
      </c>
      <c r="AK649" s="231">
        <v>2562.8271349043039</v>
      </c>
      <c r="AL649" s="231">
        <v>2629.0446833376845</v>
      </c>
      <c r="AM649" s="231">
        <v>2696.3209724892381</v>
      </c>
      <c r="AN649" s="231">
        <v>2764.6930919106871</v>
      </c>
      <c r="AO649" s="231">
        <v>2834.1987330105594</v>
      </c>
      <c r="AP649" s="231">
        <v>2904.8761739232177</v>
      </c>
      <c r="AQ649" s="231">
        <v>2976.7642687309426</v>
      </c>
      <c r="AR649" s="231">
        <v>3049.9024406486365</v>
      </c>
      <c r="AS649" s="231">
        <v>3124.3306788112523</v>
      </c>
    </row>
    <row r="650" spans="1:45">
      <c r="A650" s="231" t="s">
        <v>588</v>
      </c>
      <c r="B650" s="231" t="s">
        <v>537</v>
      </c>
      <c r="C650" s="231">
        <v>58.19122781981654</v>
      </c>
      <c r="D650" s="231">
        <v>69.835140661488978</v>
      </c>
      <c r="E650" s="231">
        <v>65.112279309350157</v>
      </c>
      <c r="F650" s="231">
        <v>81.564587244764397</v>
      </c>
      <c r="G650" s="231">
        <v>90.356914377402447</v>
      </c>
      <c r="H650" s="231">
        <v>99.207524654953033</v>
      </c>
      <c r="I650" s="231">
        <v>108.14015862217261</v>
      </c>
      <c r="J650" s="231">
        <v>117.15329400778907</v>
      </c>
      <c r="K650" s="231">
        <v>126.24559606774551</v>
      </c>
      <c r="L650" s="231">
        <v>135.4159985201716</v>
      </c>
      <c r="M650" s="231">
        <v>144.66376476141383</v>
      </c>
      <c r="N650" s="231">
        <v>153.98853111389866</v>
      </c>
      <c r="O650" s="231">
        <v>163.39033473454768</v>
      </c>
      <c r="P650" s="231">
        <v>172.8696289229247</v>
      </c>
      <c r="Q650" s="231">
        <v>182.42728836025063</v>
      </c>
      <c r="R650" s="231">
        <v>192.06460649184186</v>
      </c>
      <c r="S650" s="231">
        <v>201.78328692969421</v>
      </c>
      <c r="T650" s="231">
        <v>211.58543043688294</v>
      </c>
      <c r="U650" s="231">
        <v>221.47351877641697</v>
      </c>
      <c r="V650" s="231">
        <v>231.45039646604482</v>
      </c>
      <c r="W650" s="231">
        <v>241.51925127606597</v>
      </c>
      <c r="X650" s="231">
        <v>251.68359413546651</v>
      </c>
      <c r="Y650" s="231">
        <v>261.94723896847478</v>
      </c>
      <c r="Z650" s="231">
        <v>272.31428286499454</v>
      </c>
      <c r="AA650" s="231">
        <v>282.7890868905896</v>
      </c>
      <c r="AB650" s="231">
        <v>293.37625776165589</v>
      </c>
      <c r="AC650" s="231">
        <v>304.08063054604304</v>
      </c>
      <c r="AD650" s="231">
        <v>314.90725249678837</v>
      </c>
      <c r="AE650" s="231">
        <v>325.86136808421054</v>
      </c>
      <c r="AF650" s="231">
        <v>336.94840525802891</v>
      </c>
      <c r="AG650" s="231">
        <v>348.17396294492499</v>
      </c>
      <c r="AH650" s="231">
        <v>359.54379976637591</v>
      </c>
      <c r="AI650" s="231">
        <v>371.06382394638996</v>
      </c>
      <c r="AJ650" s="231">
        <v>382.74008436725609</v>
      </c>
      <c r="AK650" s="231">
        <v>394.57876272330878</v>
      </c>
      <c r="AL650" s="231">
        <v>406.58616671743664</v>
      </c>
      <c r="AM650" s="231">
        <v>418.76872424159149</v>
      </c>
      <c r="AN650" s="231">
        <v>431.13297848113552</v>
      </c>
      <c r="AO650" s="231">
        <v>443.68558388252944</v>
      </c>
      <c r="AP650" s="231">
        <v>456.43330292472962</v>
      </c>
      <c r="AQ650" s="231">
        <v>469.38300363610239</v>
      </c>
      <c r="AR650" s="231">
        <v>482.54165780104796</v>
      </c>
      <c r="AS650" s="231">
        <v>495.91633980281853</v>
      </c>
    </row>
    <row r="651" spans="1:45">
      <c r="A651" s="231" t="s">
        <v>588</v>
      </c>
      <c r="B651" s="231" t="s">
        <v>538</v>
      </c>
      <c r="C651" s="231">
        <v>20.889731738063894</v>
      </c>
      <c r="D651" s="231">
        <v>24.507914281772159</v>
      </c>
      <c r="E651" s="231">
        <v>27.138815198037584</v>
      </c>
      <c r="F651" s="231">
        <v>25.08551875834187</v>
      </c>
      <c r="G651" s="231">
        <v>25.544639025659663</v>
      </c>
      <c r="H651" s="231">
        <v>26.008854925101577</v>
      </c>
      <c r="I651" s="231">
        <v>26.485207321819864</v>
      </c>
      <c r="J651" s="231">
        <v>26.972960121520611</v>
      </c>
      <c r="K651" s="231">
        <v>27.471458846456503</v>
      </c>
      <c r="L651" s="231">
        <v>27.980152414228389</v>
      </c>
      <c r="M651" s="231">
        <v>28.498596907124462</v>
      </c>
      <c r="N651" s="231">
        <v>29.026451265018508</v>
      </c>
      <c r="O651" s="231">
        <v>29.563469562594324</v>
      </c>
      <c r="P651" s="231">
        <v>30.109492116843153</v>
      </c>
      <c r="Q651" s="231">
        <v>30.664436514006752</v>
      </c>
      <c r="R651" s="231">
        <v>31.228289072294782</v>
      </c>
      <c r="S651" s="231">
        <v>31.801096966730096</v>
      </c>
      <c r="T651" s="231">
        <v>32.382961094235654</v>
      </c>
      <c r="U651" s="231">
        <v>32.974029681785247</v>
      </c>
      <c r="V651" s="231">
        <v>33.574492603350244</v>
      </c>
      <c r="W651" s="231">
        <v>34.18457635457456</v>
      </c>
      <c r="X651" s="231">
        <v>34.804539628034171</v>
      </c>
      <c r="Y651" s="231">
        <v>35.434669431513093</v>
      </c>
      <c r="Z651" s="231">
        <v>36.075277694152874</v>
      </c>
      <c r="AA651" s="231">
        <v>36.726698309096435</v>
      </c>
      <c r="AB651" s="231">
        <v>37.38928456553262</v>
      </c>
      <c r="AC651" s="231">
        <v>38.063406927387554</v>
      </c>
      <c r="AD651" s="231">
        <v>38.749451120115673</v>
      </c>
      <c r="AE651" s="231">
        <v>39.447816490957102</v>
      </c>
      <c r="AF651" s="231">
        <v>40.158914611655881</v>
      </c>
      <c r="AG651" s="231">
        <v>40.883168095911358</v>
      </c>
      <c r="AH651" s="231">
        <v>41.621009606834178</v>
      </c>
      <c r="AI651" s="231">
        <v>42.372881032348381</v>
      </c>
      <c r="AJ651" s="231">
        <v>43.139232808915615</v>
      </c>
      <c r="AK651" s="231">
        <v>43.9205233761177</v>
      </c>
      <c r="AL651" s="231">
        <v>44.717218746583143</v>
      </c>
      <c r="AM651" s="231">
        <v>45.529792177492354</v>
      </c>
      <c r="AN651" s="231">
        <v>46.358723931443421</v>
      </c>
      <c r="AO651" s="231">
        <v>47.204501115875473</v>
      </c>
      <c r="AP651" s="231">
        <v>48.067617591476868</v>
      </c>
      <c r="AQ651" s="231">
        <v>48.948573941130341</v>
      </c>
      <c r="AR651" s="231">
        <v>49.847877491938576</v>
      </c>
      <c r="AS651" s="231">
        <v>50.766042383764756</v>
      </c>
    </row>
    <row r="652" spans="1:45">
      <c r="A652" s="231" t="s">
        <v>590</v>
      </c>
      <c r="B652" s="231" t="s">
        <v>514</v>
      </c>
      <c r="C652" s="231">
        <v>0</v>
      </c>
      <c r="D652" s="231">
        <v>0</v>
      </c>
      <c r="E652" s="231">
        <v>0</v>
      </c>
      <c r="F652" s="231">
        <v>0</v>
      </c>
      <c r="G652" s="231">
        <v>0</v>
      </c>
      <c r="H652" s="231">
        <v>0</v>
      </c>
      <c r="I652" s="231">
        <v>0</v>
      </c>
      <c r="J652" s="231">
        <v>0</v>
      </c>
      <c r="K652" s="231">
        <v>0</v>
      </c>
      <c r="L652" s="231">
        <v>0</v>
      </c>
      <c r="M652" s="231">
        <v>0</v>
      </c>
      <c r="N652" s="231">
        <v>0</v>
      </c>
      <c r="O652" s="231">
        <v>0</v>
      </c>
      <c r="P652" s="231">
        <v>0</v>
      </c>
      <c r="Q652" s="231">
        <v>0</v>
      </c>
      <c r="R652" s="231">
        <v>0</v>
      </c>
      <c r="S652" s="231">
        <v>0</v>
      </c>
      <c r="T652" s="231">
        <v>0</v>
      </c>
      <c r="U652" s="231">
        <v>0</v>
      </c>
      <c r="V652" s="231">
        <v>0</v>
      </c>
      <c r="W652" s="231">
        <v>0</v>
      </c>
      <c r="X652" s="231">
        <v>0</v>
      </c>
      <c r="Y652" s="231">
        <v>0</v>
      </c>
      <c r="Z652" s="231">
        <v>0</v>
      </c>
      <c r="AA652" s="231">
        <v>0</v>
      </c>
      <c r="AB652" s="231">
        <v>0</v>
      </c>
      <c r="AC652" s="231">
        <v>0</v>
      </c>
      <c r="AD652" s="231">
        <v>0</v>
      </c>
      <c r="AE652" s="231">
        <v>0</v>
      </c>
      <c r="AF652" s="231">
        <v>0</v>
      </c>
      <c r="AG652" s="231">
        <v>0</v>
      </c>
      <c r="AH652" s="231">
        <v>0</v>
      </c>
      <c r="AI652" s="231">
        <v>0</v>
      </c>
      <c r="AJ652" s="231">
        <v>0</v>
      </c>
      <c r="AK652" s="231">
        <v>0</v>
      </c>
      <c r="AL652" s="231">
        <v>0</v>
      </c>
      <c r="AM652" s="231">
        <v>0</v>
      </c>
      <c r="AN652" s="231">
        <v>0</v>
      </c>
      <c r="AO652" s="231">
        <v>0</v>
      </c>
      <c r="AP652" s="231">
        <v>0</v>
      </c>
      <c r="AQ652" s="231">
        <v>0</v>
      </c>
      <c r="AR652" s="231">
        <v>0</v>
      </c>
      <c r="AS652" s="231">
        <v>0</v>
      </c>
    </row>
    <row r="653" spans="1:45">
      <c r="A653" s="231" t="s">
        <v>590</v>
      </c>
      <c r="B653" s="231" t="s">
        <v>515</v>
      </c>
      <c r="C653" s="231">
        <v>0</v>
      </c>
      <c r="D653" s="231">
        <v>0</v>
      </c>
      <c r="E653" s="231">
        <v>0</v>
      </c>
      <c r="F653" s="231">
        <v>0</v>
      </c>
      <c r="G653" s="231">
        <v>0</v>
      </c>
      <c r="H653" s="231">
        <v>0</v>
      </c>
      <c r="I653" s="231">
        <v>0</v>
      </c>
      <c r="J653" s="231">
        <v>0</v>
      </c>
      <c r="K653" s="231">
        <v>0</v>
      </c>
      <c r="L653" s="231">
        <v>0</v>
      </c>
      <c r="M653" s="231">
        <v>0</v>
      </c>
      <c r="N653" s="231">
        <v>0</v>
      </c>
      <c r="O653" s="231">
        <v>0</v>
      </c>
      <c r="P653" s="231">
        <v>0</v>
      </c>
      <c r="Q653" s="231">
        <v>0</v>
      </c>
      <c r="R653" s="231">
        <v>0</v>
      </c>
      <c r="S653" s="231">
        <v>0</v>
      </c>
      <c r="T653" s="231">
        <v>0</v>
      </c>
      <c r="U653" s="231">
        <v>0</v>
      </c>
      <c r="V653" s="231">
        <v>0</v>
      </c>
      <c r="W653" s="231">
        <v>0</v>
      </c>
      <c r="X653" s="231">
        <v>0</v>
      </c>
      <c r="Y653" s="231">
        <v>0</v>
      </c>
      <c r="Z653" s="231">
        <v>0</v>
      </c>
      <c r="AA653" s="231">
        <v>0</v>
      </c>
      <c r="AB653" s="231">
        <v>0</v>
      </c>
      <c r="AC653" s="231">
        <v>0</v>
      </c>
      <c r="AD653" s="231">
        <v>0</v>
      </c>
      <c r="AE653" s="231">
        <v>0</v>
      </c>
      <c r="AF653" s="231">
        <v>0</v>
      </c>
      <c r="AG653" s="231">
        <v>0</v>
      </c>
      <c r="AH653" s="231">
        <v>0</v>
      </c>
      <c r="AI653" s="231">
        <v>0</v>
      </c>
      <c r="AJ653" s="231">
        <v>0</v>
      </c>
      <c r="AK653" s="231">
        <v>0</v>
      </c>
      <c r="AL653" s="231">
        <v>0</v>
      </c>
      <c r="AM653" s="231">
        <v>0</v>
      </c>
      <c r="AN653" s="231">
        <v>0</v>
      </c>
      <c r="AO653" s="231">
        <v>0</v>
      </c>
      <c r="AP653" s="231">
        <v>0</v>
      </c>
      <c r="AQ653" s="231">
        <v>0</v>
      </c>
      <c r="AR653" s="231">
        <v>0</v>
      </c>
      <c r="AS653" s="231">
        <v>0</v>
      </c>
    </row>
    <row r="654" spans="1:45">
      <c r="A654" s="231" t="s">
        <v>590</v>
      </c>
      <c r="B654" s="231" t="s">
        <v>516</v>
      </c>
      <c r="C654" s="231">
        <v>28.931578562600198</v>
      </c>
      <c r="D654" s="231">
        <v>26.077469736754043</v>
      </c>
      <c r="E654" s="231">
        <v>40.094398647772572</v>
      </c>
      <c r="F654" s="231">
        <v>37.690072165609237</v>
      </c>
      <c r="G654" s="231">
        <v>40.218234009844316</v>
      </c>
      <c r="H654" s="231">
        <v>42.851120657233515</v>
      </c>
      <c r="I654" s="231">
        <v>45.614908775081901</v>
      </c>
      <c r="J654" s="231">
        <v>48.526313283582354</v>
      </c>
      <c r="K654" s="231">
        <v>51.597912972011791</v>
      </c>
      <c r="L654" s="231">
        <v>54.840393746866084</v>
      </c>
      <c r="M654" s="231">
        <v>58.263595287181005</v>
      </c>
      <c r="N654" s="231">
        <v>61.87704091320272</v>
      </c>
      <c r="O654" s="231">
        <v>65.690224825529356</v>
      </c>
      <c r="P654" s="231">
        <v>69.712777588308896</v>
      </c>
      <c r="Q654" s="231">
        <v>73.954567144940754</v>
      </c>
      <c r="R654" s="231">
        <v>78.425764187322898</v>
      </c>
      <c r="S654" s="231">
        <v>83.136887120064628</v>
      </c>
      <c r="T654" s="231">
        <v>88.098835027059948</v>
      </c>
      <c r="U654" s="231">
        <v>93.322913448138095</v>
      </c>
      <c r="V654" s="231">
        <v>98.820855801448275</v>
      </c>
      <c r="W654" s="231">
        <v>104.60484216948252</v>
      </c>
      <c r="X654" s="231">
        <v>110.68751651405238</v>
      </c>
      <c r="Y654" s="231">
        <v>117.08200299455396</v>
      </c>
      <c r="Z654" s="231">
        <v>123.80192182422147</v>
      </c>
      <c r="AA654" s="231">
        <v>130.86140494929802</v>
      </c>
      <c r="AB654" s="231">
        <v>138.09226563775596</v>
      </c>
      <c r="AC654" s="231">
        <v>145.81607387672923</v>
      </c>
      <c r="AD654" s="231">
        <v>153.91883856426321</v>
      </c>
      <c r="AE654" s="231">
        <v>162.41674363381455</v>
      </c>
      <c r="AF654" s="231">
        <v>171.32655241334206</v>
      </c>
      <c r="AG654" s="231">
        <v>180.66562487019692</v>
      </c>
      <c r="AH654" s="231">
        <v>190.45193521563738</v>
      </c>
      <c r="AI654" s="231">
        <v>200.70408988458408</v>
      </c>
      <c r="AJ654" s="231">
        <v>211.4413459046699</v>
      </c>
      <c r="AK654" s="231">
        <v>222.68362966746349</v>
      </c>
      <c r="AL654" s="231">
        <v>234.45155611400091</v>
      </c>
      <c r="AM654" s="231">
        <v>246.76644834615254</v>
      </c>
      <c r="AN654" s="231">
        <v>259.6503576750373</v>
      </c>
      <c r="AO654" s="231">
        <v>273.12608411742417</v>
      </c>
      <c r="AP654" s="231">
        <v>287.21719735095684</v>
      </c>
      <c r="AQ654" s="231">
        <v>301.94805813906959</v>
      </c>
      <c r="AR654" s="231">
        <v>317.34384023630969</v>
      </c>
      <c r="AS654" s="231">
        <v>333.43055278510394</v>
      </c>
    </row>
    <row r="655" spans="1:45">
      <c r="A655" s="231" t="s">
        <v>590</v>
      </c>
      <c r="B655" s="231" t="s">
        <v>517</v>
      </c>
      <c r="C655" s="231">
        <v>1.0835580184383791</v>
      </c>
      <c r="D655" s="231">
        <v>1.225824060000708</v>
      </c>
      <c r="E655" s="231">
        <v>1.4660454161284975</v>
      </c>
      <c r="F655" s="231">
        <v>1.5365775733522831</v>
      </c>
      <c r="G655" s="231">
        <v>1.6766794387253683</v>
      </c>
      <c r="H655" s="231">
        <v>1.8201435516025535</v>
      </c>
      <c r="I655" s="231">
        <v>1.968662650474313</v>
      </c>
      <c r="J655" s="231">
        <v>2.1233668842030049</v>
      </c>
      <c r="K655" s="231">
        <v>2.285105960736002</v>
      </c>
      <c r="L655" s="231">
        <v>2.4545804625157475</v>
      </c>
      <c r="M655" s="231">
        <v>2.6324092009045805</v>
      </c>
      <c r="N655" s="231">
        <v>2.8191665041105538</v>
      </c>
      <c r="O655" s="231">
        <v>3.015404185667808</v>
      </c>
      <c r="P655" s="231">
        <v>3.221665188982489</v>
      </c>
      <c r="Q655" s="231">
        <v>3.4384924669200507</v>
      </c>
      <c r="R655" s="231">
        <v>3.6664350145317823</v>
      </c>
      <c r="S655" s="231">
        <v>3.9060521397294323</v>
      </c>
      <c r="T655" s="231">
        <v>4.1579166109915437</v>
      </c>
      <c r="U655" s="231">
        <v>4.4226170719766307</v>
      </c>
      <c r="V655" s="231">
        <v>4.7007599681652321</v>
      </c>
      <c r="W655" s="231">
        <v>4.9929711437548203</v>
      </c>
      <c r="X655" s="231">
        <v>5.2998972133219828</v>
      </c>
      <c r="Y655" s="231">
        <v>5.6222067787283878</v>
      </c>
      <c r="Z655" s="231">
        <v>5.9605915396715696</v>
      </c>
      <c r="AA655" s="231">
        <v>6.3157673316926752</v>
      </c>
      <c r="AB655" s="231">
        <v>6.6796307068561989</v>
      </c>
      <c r="AC655" s="231">
        <v>7.0677465149256333</v>
      </c>
      <c r="AD655" s="231">
        <v>7.4746462671862179</v>
      </c>
      <c r="AE655" s="231">
        <v>7.901144313093531</v>
      </c>
      <c r="AF655" s="231">
        <v>8.3480832752562346</v>
      </c>
      <c r="AG655" s="231">
        <v>8.8163349817682111</v>
      </c>
      <c r="AH655" s="231">
        <v>9.3068014057227053</v>
      </c>
      <c r="AI655" s="231">
        <v>9.820415614630873</v>
      </c>
      <c r="AJ655" s="231">
        <v>10.358142731978297</v>
      </c>
      <c r="AK655" s="231">
        <v>10.920980912790851</v>
      </c>
      <c r="AL655" s="231">
        <v>11.509962334798235</v>
      </c>
      <c r="AM655" s="231">
        <v>12.126154206569364</v>
      </c>
      <c r="AN655" s="231">
        <v>12.770659793828523</v>
      </c>
      <c r="AO655" s="231">
        <v>13.44461946503322</v>
      </c>
      <c r="AP655" s="231">
        <v>14.149211757195802</v>
      </c>
      <c r="AQ655" s="231">
        <v>14.885654462852704</v>
      </c>
      <c r="AR655" s="231">
        <v>15.65520573902954</v>
      </c>
      <c r="AS655" s="231">
        <v>16.459165239002232</v>
      </c>
    </row>
    <row r="656" spans="1:45">
      <c r="A656" s="231" t="s">
        <v>590</v>
      </c>
      <c r="B656" s="231" t="s">
        <v>518</v>
      </c>
      <c r="C656" s="231">
        <v>11.281576436338781</v>
      </c>
      <c r="D656" s="231">
        <v>11.670737319556611</v>
      </c>
      <c r="E656" s="231">
        <v>11.547869525826423</v>
      </c>
      <c r="F656" s="231">
        <v>11.666471994000428</v>
      </c>
      <c r="G656" s="231">
        <v>11.394978527380696</v>
      </c>
      <c r="H656" s="231">
        <v>11.285277057291159</v>
      </c>
      <c r="I656" s="231">
        <v>11.264500944584203</v>
      </c>
      <c r="J656" s="231">
        <v>11.295311608721725</v>
      </c>
      <c r="K656" s="231">
        <v>11.357063326707962</v>
      </c>
      <c r="L656" s="231">
        <v>11.437694761634072</v>
      </c>
      <c r="M656" s="231">
        <v>11.529870292095085</v>
      </c>
      <c r="N656" s="231">
        <v>11.628995729525901</v>
      </c>
      <c r="O656" s="231">
        <v>11.732133507240532</v>
      </c>
      <c r="P656" s="231">
        <v>11.837379754387433</v>
      </c>
      <c r="Q656" s="231">
        <v>11.943492040351416</v>
      </c>
      <c r="R656" s="231">
        <v>12.049659532616745</v>
      </c>
      <c r="S656" s="231">
        <v>12.155357220003717</v>
      </c>
      <c r="T656" s="231">
        <v>12.26025138470952</v>
      </c>
      <c r="U656" s="231">
        <v>12.364137182252822</v>
      </c>
      <c r="V656" s="231">
        <v>12.46689680998613</v>
      </c>
      <c r="W656" s="231">
        <v>12.56847114136314</v>
      </c>
      <c r="X656" s="231">
        <v>12.668840316869794</v>
      </c>
      <c r="Y656" s="231">
        <v>12.768010378085373</v>
      </c>
      <c r="Z656" s="231">
        <v>12.866004028366172</v>
      </c>
      <c r="AA656" s="231">
        <v>12.962854239672859</v>
      </c>
      <c r="AB656" s="231">
        <v>13.798041642600978</v>
      </c>
      <c r="AC656" s="231">
        <v>14.132469850453628</v>
      </c>
      <c r="AD656" s="231">
        <v>14.491093126676216</v>
      </c>
      <c r="AE656" s="231">
        <v>14.874578497614204</v>
      </c>
      <c r="AF656" s="231">
        <v>15.283643425476601</v>
      </c>
      <c r="AG656" s="231">
        <v>15.719054572071427</v>
      </c>
      <c r="AH656" s="231">
        <v>16.181626906263844</v>
      </c>
      <c r="AI656" s="231">
        <v>16.672223097535316</v>
      </c>
      <c r="AJ656" s="231">
        <v>17.191753150108347</v>
      </c>
      <c r="AK656" s="231">
        <v>17.741174241397434</v>
      </c>
      <c r="AL656" s="231">
        <v>18.32149073574001</v>
      </c>
      <c r="AM656" s="231">
        <v>18.93375434998563</v>
      </c>
      <c r="AN656" s="231">
        <v>19.579064451937889</v>
      </c>
      <c r="AO656" s="231">
        <v>20.258568476153005</v>
      </c>
      <c r="AP656" s="231">
        <v>20.97346244439267</v>
      </c>
      <c r="AQ656" s="231">
        <v>21.724991580272167</v>
      </c>
      <c r="AR656" s="231">
        <v>22.514451009467443</v>
      </c>
      <c r="AS656" s="231">
        <v>23.343186538320325</v>
      </c>
    </row>
    <row r="657" spans="1:45">
      <c r="A657" s="231" t="s">
        <v>590</v>
      </c>
      <c r="B657" s="231" t="s">
        <v>519</v>
      </c>
      <c r="C657" s="231">
        <v>0.58361538441536287</v>
      </c>
      <c r="D657" s="231">
        <v>0.33487599644962152</v>
      </c>
      <c r="E657" s="231">
        <v>0.27588591602568169</v>
      </c>
      <c r="F657" s="231">
        <v>0.2787194040991236</v>
      </c>
      <c r="G657" s="231">
        <v>0.27223325324975184</v>
      </c>
      <c r="H657" s="231">
        <v>0.26961241565738658</v>
      </c>
      <c r="I657" s="231">
        <v>0.26911606116768677</v>
      </c>
      <c r="J657" s="231">
        <v>0.26985214744575992</v>
      </c>
      <c r="K657" s="231">
        <v>0.27132743509467999</v>
      </c>
      <c r="L657" s="231">
        <v>0.27325377113747168</v>
      </c>
      <c r="M657" s="231">
        <v>0.27545590293325584</v>
      </c>
      <c r="N657" s="231">
        <v>0.27782407240779711</v>
      </c>
      <c r="O657" s="231">
        <v>0.28028809923266002</v>
      </c>
      <c r="P657" s="231">
        <v>0.28280249872751501</v>
      </c>
      <c r="Q657" s="231">
        <v>0.28533758843815638</v>
      </c>
      <c r="R657" s="231">
        <v>0.28787399706229816</v>
      </c>
      <c r="S657" s="231">
        <v>0.29039918175037716</v>
      </c>
      <c r="T657" s="231">
        <v>0.29290516977274689</v>
      </c>
      <c r="U657" s="231">
        <v>0.29538706726502406</v>
      </c>
      <c r="V657" s="231">
        <v>0.29784205984735773</v>
      </c>
      <c r="W657" s="231">
        <v>0.30026873494911316</v>
      </c>
      <c r="X657" s="231">
        <v>0.30266661811392259</v>
      </c>
      <c r="Y657" s="231">
        <v>0.3050358536789412</v>
      </c>
      <c r="Z657" s="231">
        <v>0.30737698404172858</v>
      </c>
      <c r="AA657" s="231">
        <v>0.30969079692330548</v>
      </c>
      <c r="AB657" s="231">
        <v>0.31156568000157192</v>
      </c>
      <c r="AC657" s="231">
        <v>0.31377695529546373</v>
      </c>
      <c r="AD657" s="231">
        <v>0.31596868637581355</v>
      </c>
      <c r="AE657" s="231">
        <v>0.31814161745114361</v>
      </c>
      <c r="AF657" s="231">
        <v>0.32029644751973574</v>
      </c>
      <c r="AG657" s="231">
        <v>0.32243382440404744</v>
      </c>
      <c r="AH657" s="231">
        <v>0.32455434251540999</v>
      </c>
      <c r="AI657" s="231">
        <v>0.32665854308991332</v>
      </c>
      <c r="AJ657" s="231">
        <v>0.32874691601752182</v>
      </c>
      <c r="AK657" s="231">
        <v>0.33081990265365513</v>
      </c>
      <c r="AL657" s="231">
        <v>0.33287789919018362</v>
      </c>
      <c r="AM657" s="231">
        <v>0.33492126029535335</v>
      </c>
      <c r="AN657" s="231">
        <v>0.3369503028256261</v>
      </c>
      <c r="AO657" s="231">
        <v>0.33896530947860215</v>
      </c>
      <c r="AP657" s="231">
        <v>0.34096653230274981</v>
      </c>
      <c r="AQ657" s="231">
        <v>0.34295419601236005</v>
      </c>
      <c r="AR657" s="231">
        <v>0.34492850107908851</v>
      </c>
      <c r="AS657" s="231">
        <v>0.34688962658719147</v>
      </c>
    </row>
    <row r="658" spans="1:45">
      <c r="A658" s="231" t="s">
        <v>590</v>
      </c>
      <c r="B658" s="231" t="s">
        <v>520</v>
      </c>
      <c r="C658" s="231">
        <v>0.3940223600479198</v>
      </c>
      <c r="D658" s="231">
        <v>0.42751687761274787</v>
      </c>
      <c r="E658" s="231">
        <v>0.41616406685457979</v>
      </c>
      <c r="F658" s="231">
        <v>0.59277827030707575</v>
      </c>
      <c r="G658" s="231">
        <v>0.63601244893530706</v>
      </c>
      <c r="H658" s="231">
        <v>0.68080864673352304</v>
      </c>
      <c r="I658" s="231">
        <v>0.72763721216880362</v>
      </c>
      <c r="J658" s="231">
        <v>0.77680310158929644</v>
      </c>
      <c r="K658" s="231">
        <v>0.82853573595641028</v>
      </c>
      <c r="L658" s="231">
        <v>0.88302801923580898</v>
      </c>
      <c r="M658" s="231">
        <v>0.94045511414403615</v>
      </c>
      <c r="N658" s="231">
        <v>1.0009842464249024</v>
      </c>
      <c r="O658" s="231">
        <v>1.0647801842313251</v>
      </c>
      <c r="P658" s="231">
        <v>1.1320084875328795</v>
      </c>
      <c r="Q658" s="231">
        <v>1.2028375432667739</v>
      </c>
      <c r="R658" s="231">
        <v>1.277439909192291</v>
      </c>
      <c r="S658" s="231">
        <v>1.3559932496113287</v>
      </c>
      <c r="T658" s="231">
        <v>1.4386810229665574</v>
      </c>
      <c r="U658" s="231">
        <v>1.5256930151085948</v>
      </c>
      <c r="V658" s="231">
        <v>1.6172257749731347</v>
      </c>
      <c r="W658" s="231">
        <v>1.7134829879552544</v>
      </c>
      <c r="X658" s="231">
        <v>1.8146758094628392</v>
      </c>
      <c r="Y658" s="231">
        <v>1.9210231732845409</v>
      </c>
      <c r="Z658" s="231">
        <v>2.0327520844860651</v>
      </c>
      <c r="AA658" s="231">
        <v>2.1500979033966461</v>
      </c>
      <c r="AB658" s="231">
        <v>2.2702985535535083</v>
      </c>
      <c r="AC658" s="231">
        <v>2.3986417510382636</v>
      </c>
      <c r="AD658" s="231">
        <v>2.5332576830738738</v>
      </c>
      <c r="AE658" s="231">
        <v>2.6744153759795477</v>
      </c>
      <c r="AF658" s="231">
        <v>2.8223934047733152</v>
      </c>
      <c r="AG658" s="231">
        <v>2.9774801858913804</v>
      </c>
      <c r="AH658" s="231">
        <v>3.1399742748619675</v>
      </c>
      <c r="AI658" s="231">
        <v>3.310184669374991</v>
      </c>
      <c r="AJ658" s="231">
        <v>3.4884311181249208</v>
      </c>
      <c r="AK658" s="231">
        <v>3.6750444357547187</v>
      </c>
      <c r="AL658" s="231">
        <v>3.8703668241947429</v>
      </c>
      <c r="AM658" s="231">
        <v>4.0747522006628731</v>
      </c>
      <c r="AN658" s="231">
        <v>4.2885665325719291</v>
      </c>
      <c r="AO658" s="231">
        <v>4.5121881795766763</v>
      </c>
      <c r="AP658" s="231">
        <v>4.7460082429816497</v>
      </c>
      <c r="AQ658" s="231">
        <v>4.9904309227228749</v>
      </c>
      <c r="AR658" s="231">
        <v>5.2458738821316855</v>
      </c>
      <c r="AS658" s="231">
        <v>5.5127686206866464</v>
      </c>
    </row>
    <row r="659" spans="1:45">
      <c r="A659" s="231" t="s">
        <v>590</v>
      </c>
      <c r="B659" s="231" t="s">
        <v>521</v>
      </c>
      <c r="C659" s="231">
        <v>0</v>
      </c>
      <c r="D659" s="231">
        <v>0</v>
      </c>
      <c r="E659" s="231">
        <v>0</v>
      </c>
      <c r="F659" s="231">
        <v>0</v>
      </c>
      <c r="G659" s="231">
        <v>0</v>
      </c>
      <c r="H659" s="231">
        <v>0</v>
      </c>
      <c r="I659" s="231">
        <v>0</v>
      </c>
      <c r="J659" s="231">
        <v>0</v>
      </c>
      <c r="K659" s="231">
        <v>0</v>
      </c>
      <c r="L659" s="231">
        <v>0</v>
      </c>
      <c r="M659" s="231">
        <v>0</v>
      </c>
      <c r="N659" s="231">
        <v>0</v>
      </c>
      <c r="O659" s="231">
        <v>0</v>
      </c>
      <c r="P659" s="231">
        <v>0</v>
      </c>
      <c r="Q659" s="231">
        <v>0</v>
      </c>
      <c r="R659" s="231">
        <v>0</v>
      </c>
      <c r="S659" s="231">
        <v>0</v>
      </c>
      <c r="T659" s="231">
        <v>0</v>
      </c>
      <c r="U659" s="231">
        <v>0</v>
      </c>
      <c r="V659" s="231">
        <v>0</v>
      </c>
      <c r="W659" s="231">
        <v>0</v>
      </c>
      <c r="X659" s="231">
        <v>0</v>
      </c>
      <c r="Y659" s="231">
        <v>0</v>
      </c>
      <c r="Z659" s="231">
        <v>0</v>
      </c>
      <c r="AA659" s="231">
        <v>0</v>
      </c>
      <c r="AB659" s="231">
        <v>0</v>
      </c>
      <c r="AC659" s="231">
        <v>0</v>
      </c>
      <c r="AD659" s="231">
        <v>0</v>
      </c>
      <c r="AE659" s="231">
        <v>0</v>
      </c>
      <c r="AF659" s="231">
        <v>0</v>
      </c>
      <c r="AG659" s="231">
        <v>0</v>
      </c>
      <c r="AH659" s="231">
        <v>0</v>
      </c>
      <c r="AI659" s="231">
        <v>0</v>
      </c>
      <c r="AJ659" s="231">
        <v>0</v>
      </c>
      <c r="AK659" s="231">
        <v>0</v>
      </c>
      <c r="AL659" s="231">
        <v>0</v>
      </c>
      <c r="AM659" s="231">
        <v>0</v>
      </c>
      <c r="AN659" s="231">
        <v>0</v>
      </c>
      <c r="AO659" s="231">
        <v>0</v>
      </c>
      <c r="AP659" s="231">
        <v>0</v>
      </c>
      <c r="AQ659" s="231">
        <v>0</v>
      </c>
      <c r="AR659" s="231">
        <v>0</v>
      </c>
      <c r="AS659" s="231">
        <v>0</v>
      </c>
    </row>
    <row r="660" spans="1:45">
      <c r="A660" s="231" t="s">
        <v>590</v>
      </c>
      <c r="B660" s="231" t="s">
        <v>522</v>
      </c>
      <c r="C660" s="231">
        <v>1.4732881202119414</v>
      </c>
      <c r="D660" s="231">
        <v>1.2822396823499498</v>
      </c>
      <c r="E660" s="231">
        <v>1.1768027377556669</v>
      </c>
      <c r="F660" s="231">
        <v>1.188889097836165</v>
      </c>
      <c r="G660" s="231">
        <v>1.1612221542422545</v>
      </c>
      <c r="H660" s="231">
        <v>1.1500428635472508</v>
      </c>
      <c r="I660" s="231">
        <v>1.1479256430280211</v>
      </c>
      <c r="J660" s="231">
        <v>1.151065449364421</v>
      </c>
      <c r="K660" s="231">
        <v>1.1573583495937485</v>
      </c>
      <c r="L660" s="231">
        <v>1.1655752153245227</v>
      </c>
      <c r="M660" s="231">
        <v>1.1749684991989209</v>
      </c>
      <c r="N660" s="231">
        <v>1.1850700236306724</v>
      </c>
      <c r="O660" s="231">
        <v>1.1955804315383096</v>
      </c>
      <c r="P660" s="231">
        <v>1.2063057061445035</v>
      </c>
      <c r="Q660" s="231">
        <v>1.2171192357183049</v>
      </c>
      <c r="R660" s="231">
        <v>1.2279383911719646</v>
      </c>
      <c r="S660" s="231">
        <v>1.2387096704640668</v>
      </c>
      <c r="T660" s="231">
        <v>1.2493990655879303</v>
      </c>
      <c r="U660" s="231">
        <v>1.2599857015634646</v>
      </c>
      <c r="V660" s="231">
        <v>1.270457573537499</v>
      </c>
      <c r="W660" s="231">
        <v>1.2808086561318111</v>
      </c>
      <c r="X660" s="231">
        <v>1.291036925533223</v>
      </c>
      <c r="Y660" s="231">
        <v>1.301142997417815</v>
      </c>
      <c r="Z660" s="231">
        <v>1.3111291854047167</v>
      </c>
      <c r="AA660" s="231">
        <v>1.3209988495503868</v>
      </c>
      <c r="AB660" s="231">
        <v>1.328996240541779</v>
      </c>
      <c r="AC660" s="231">
        <v>1.3384285263839495</v>
      </c>
      <c r="AD660" s="231">
        <v>1.3477774455782872</v>
      </c>
      <c r="AE660" s="231">
        <v>1.3570461725768945</v>
      </c>
      <c r="AF660" s="231">
        <v>1.3662376889857328</v>
      </c>
      <c r="AG660" s="231">
        <v>1.3753547581181764</v>
      </c>
      <c r="AH660" s="231">
        <v>1.3843999154602413</v>
      </c>
      <c r="AI660" s="231">
        <v>1.3933754696767604</v>
      </c>
      <c r="AJ660" s="231">
        <v>1.4022835104135543</v>
      </c>
      <c r="AK660" s="231">
        <v>1.4111259202903437</v>
      </c>
      <c r="AL660" s="231">
        <v>1.4199043892798697</v>
      </c>
      <c r="AM660" s="231">
        <v>1.4286204302341436</v>
      </c>
      <c r="AN660" s="231">
        <v>1.437275394717453</v>
      </c>
      <c r="AO660" s="231">
        <v>1.4458704885880564</v>
      </c>
      <c r="AP660" s="231">
        <v>1.454406786969076</v>
      </c>
      <c r="AQ660" s="231">
        <v>1.462885248388575</v>
      </c>
      <c r="AR660" s="231">
        <v>1.4713067279666581</v>
      </c>
      <c r="AS660" s="231">
        <v>1.4796719895945956</v>
      </c>
    </row>
    <row r="661" spans="1:45">
      <c r="A661" s="231" t="s">
        <v>590</v>
      </c>
      <c r="B661" s="231" t="s">
        <v>523</v>
      </c>
      <c r="C661" s="231">
        <v>0</v>
      </c>
      <c r="D661" s="231">
        <v>0</v>
      </c>
      <c r="E661" s="231">
        <v>0</v>
      </c>
      <c r="F661" s="231">
        <v>0</v>
      </c>
      <c r="G661" s="231">
        <v>0</v>
      </c>
      <c r="H661" s="231">
        <v>0</v>
      </c>
      <c r="I661" s="231">
        <v>0</v>
      </c>
      <c r="J661" s="231">
        <v>0</v>
      </c>
      <c r="K661" s="231">
        <v>0</v>
      </c>
      <c r="L661" s="231">
        <v>0</v>
      </c>
      <c r="M661" s="231">
        <v>0</v>
      </c>
      <c r="N661" s="231">
        <v>0</v>
      </c>
      <c r="O661" s="231">
        <v>0</v>
      </c>
      <c r="P661" s="231">
        <v>0</v>
      </c>
      <c r="Q661" s="231">
        <v>0</v>
      </c>
      <c r="R661" s="231">
        <v>0</v>
      </c>
      <c r="S661" s="231">
        <v>0</v>
      </c>
      <c r="T661" s="231">
        <v>0</v>
      </c>
      <c r="U661" s="231">
        <v>0</v>
      </c>
      <c r="V661" s="231">
        <v>0</v>
      </c>
      <c r="W661" s="231">
        <v>0</v>
      </c>
      <c r="X661" s="231">
        <v>0</v>
      </c>
      <c r="Y661" s="231">
        <v>0</v>
      </c>
      <c r="Z661" s="231">
        <v>0</v>
      </c>
      <c r="AA661" s="231">
        <v>0</v>
      </c>
      <c r="AB661" s="231">
        <v>0</v>
      </c>
      <c r="AC661" s="231">
        <v>0</v>
      </c>
      <c r="AD661" s="231">
        <v>0</v>
      </c>
      <c r="AE661" s="231">
        <v>0</v>
      </c>
      <c r="AF661" s="231">
        <v>0</v>
      </c>
      <c r="AG661" s="231">
        <v>0</v>
      </c>
      <c r="AH661" s="231">
        <v>0</v>
      </c>
      <c r="AI661" s="231">
        <v>0</v>
      </c>
      <c r="AJ661" s="231">
        <v>0</v>
      </c>
      <c r="AK661" s="231">
        <v>0</v>
      </c>
      <c r="AL661" s="231">
        <v>0</v>
      </c>
      <c r="AM661" s="231">
        <v>0</v>
      </c>
      <c r="AN661" s="231">
        <v>0</v>
      </c>
      <c r="AO661" s="231">
        <v>0</v>
      </c>
      <c r="AP661" s="231">
        <v>0</v>
      </c>
      <c r="AQ661" s="231">
        <v>0</v>
      </c>
      <c r="AR661" s="231">
        <v>0</v>
      </c>
      <c r="AS661" s="231">
        <v>0</v>
      </c>
    </row>
    <row r="662" spans="1:45">
      <c r="A662" s="231" t="s">
        <v>590</v>
      </c>
      <c r="B662" s="231" t="s">
        <v>524</v>
      </c>
      <c r="C662" s="231">
        <v>9.2365258739539584</v>
      </c>
      <c r="D662" s="231">
        <v>11.058872847633051</v>
      </c>
      <c r="E662" s="231">
        <v>12.667399387065455</v>
      </c>
      <c r="F662" s="231">
        <v>12.099830257824934</v>
      </c>
      <c r="G662" s="231">
        <v>12.572285093036985</v>
      </c>
      <c r="H662" s="231">
        <v>13.08666975257016</v>
      </c>
      <c r="I662" s="231">
        <v>13.645658484793865</v>
      </c>
      <c r="J662" s="231">
        <v>14.250507712922341</v>
      </c>
      <c r="K662" s="231">
        <v>14.902170136730517</v>
      </c>
      <c r="L662" s="231">
        <v>15.601649808275059</v>
      </c>
      <c r="M662" s="231">
        <v>16.35011206864997</v>
      </c>
      <c r="N662" s="231">
        <v>17.148909988243243</v>
      </c>
      <c r="O662" s="231">
        <v>17.999582626957377</v>
      </c>
      <c r="P662" s="231">
        <v>18.903844981518777</v>
      </c>
      <c r="Q662" s="231">
        <v>19.863576806421666</v>
      </c>
      <c r="R662" s="231">
        <v>20.880812755058518</v>
      </c>
      <c r="S662" s="231">
        <v>21.957734489450953</v>
      </c>
      <c r="T662" s="231">
        <v>23.096664743634118</v>
      </c>
      <c r="U662" s="231">
        <v>24.300063108502115</v>
      </c>
      <c r="V662" s="231">
        <v>25.570523262191074</v>
      </c>
      <c r="W662" s="231">
        <v>26.910771389843003</v>
      </c>
      <c r="X662" s="231">
        <v>28.323665575267849</v>
      </c>
      <c r="Y662" s="231">
        <v>29.812195987314166</v>
      </c>
      <c r="Z662" s="231">
        <v>31.37948571949806</v>
      </c>
      <c r="AA662" s="231">
        <v>33.028792171087119</v>
      </c>
      <c r="AB662" s="231">
        <v>34.717539856290387</v>
      </c>
      <c r="AC662" s="231">
        <v>36.526480177997094</v>
      </c>
      <c r="AD662" s="231">
        <v>38.42653947038152</v>
      </c>
      <c r="AE662" s="231">
        <v>40.421497818088646</v>
      </c>
      <c r="AF662" s="231">
        <v>42.515278704513001</v>
      </c>
      <c r="AG662" s="231">
        <v>44.71195244805768</v>
      </c>
      <c r="AH662" s="231">
        <v>47.01573982233176</v>
      </c>
      <c r="AI662" s="231">
        <v>49.431015846231432</v>
      </c>
      <c r="AJ662" s="231">
        <v>51.962313733170113</v>
      </c>
      <c r="AK662" s="231">
        <v>54.614328991299487</v>
      </c>
      <c r="AL662" s="231">
        <v>57.391923668572367</v>
      </c>
      <c r="AM662" s="231">
        <v>60.300130738075403</v>
      </c>
      <c r="AN662" s="231">
        <v>63.344158620344786</v>
      </c>
      <c r="AO662" s="231">
        <v>66.529395840361957</v>
      </c>
      <c r="AP662" s="231">
        <v>69.861415817786096</v>
      </c>
      <c r="AQ662" s="231">
        <v>73.345981789605318</v>
      </c>
      <c r="AR662" s="231">
        <v>76.989051865012414</v>
      </c>
      <c r="AS662" s="231">
        <v>80.796784212705376</v>
      </c>
    </row>
    <row r="663" spans="1:45">
      <c r="A663" s="231" t="s">
        <v>590</v>
      </c>
      <c r="B663" s="231" t="s">
        <v>525</v>
      </c>
      <c r="C663" s="231">
        <v>25.517958233899193</v>
      </c>
      <c r="D663" s="231">
        <v>28.568171357923266</v>
      </c>
      <c r="E663" s="231">
        <v>30.010669350748653</v>
      </c>
      <c r="F663" s="231">
        <v>34.487229969029315</v>
      </c>
      <c r="G663" s="231">
        <v>36.955463159376897</v>
      </c>
      <c r="H663" s="231">
        <v>39.515726611623101</v>
      </c>
      <c r="I663" s="231">
        <v>42.194589316601451</v>
      </c>
      <c r="J663" s="231">
        <v>45.009222785522098</v>
      </c>
      <c r="K663" s="231">
        <v>47.972546135126279</v>
      </c>
      <c r="L663" s="231">
        <v>51.095445453399293</v>
      </c>
      <c r="M663" s="231">
        <v>54.387834767433084</v>
      </c>
      <c r="N663" s="231">
        <v>57.859206501239903</v>
      </c>
      <c r="O663" s="231">
        <v>61.518937217136603</v>
      </c>
      <c r="P663" s="231">
        <v>65.37646789197062</v>
      </c>
      <c r="Q663" s="231">
        <v>69.441416265990966</v>
      </c>
      <c r="R663" s="231">
        <v>73.723650744821285</v>
      </c>
      <c r="S663" s="231">
        <v>78.233341739314369</v>
      </c>
      <c r="T663" s="231">
        <v>82.980999375869956</v>
      </c>
      <c r="U663" s="231">
        <v>87.977502787342118</v>
      </c>
      <c r="V663" s="231">
        <v>93.234124121033517</v>
      </c>
      <c r="W663" s="231">
        <v>98.762549204567293</v>
      </c>
      <c r="X663" s="231">
        <v>104.57489609998247</v>
      </c>
      <c r="Y663" s="231">
        <v>110.68373234285214</v>
      </c>
      <c r="Z663" s="231">
        <v>117.10209139256322</v>
      </c>
      <c r="AA663" s="231">
        <v>123.84348864728474</v>
      </c>
      <c r="AB663" s="231">
        <v>130.74881452652332</v>
      </c>
      <c r="AC663" s="231">
        <v>138.12258152649383</v>
      </c>
      <c r="AD663" s="231">
        <v>145.85705005438223</v>
      </c>
      <c r="AE663" s="231">
        <v>153.96767527008225</v>
      </c>
      <c r="AF663" s="231">
        <v>162.47046195189048</v>
      </c>
      <c r="AG663" s="231">
        <v>171.38198123508124</v>
      </c>
      <c r="AH663" s="231">
        <v>180.71938764824552</v>
      </c>
      <c r="AI663" s="231">
        <v>190.50043647040539</v>
      </c>
      <c r="AJ663" s="231">
        <v>200.74350142875031</v>
      </c>
      <c r="AK663" s="231">
        <v>211.46759275437296</v>
      </c>
      <c r="AL663" s="231">
        <v>222.69237561169851</v>
      </c>
      <c r="AM663" s="231">
        <v>234.43818891594222</v>
      </c>
      <c r="AN663" s="231">
        <v>246.72606455197561</v>
      </c>
      <c r="AO663" s="231">
        <v>259.57774700729868</v>
      </c>
      <c r="AP663" s="231">
        <v>273.01571343129211</v>
      </c>
      <c r="AQ663" s="231">
        <v>287.06319413256455</v>
      </c>
      <c r="AR663" s="231">
        <v>301.74419352601711</v>
      </c>
      <c r="AS663" s="231">
        <v>317.08351154110682</v>
      </c>
    </row>
    <row r="664" spans="1:45">
      <c r="A664" s="231" t="s">
        <v>590</v>
      </c>
      <c r="B664" s="231" t="s">
        <v>526</v>
      </c>
      <c r="C664" s="231">
        <v>0</v>
      </c>
      <c r="D664" s="231">
        <v>0</v>
      </c>
      <c r="E664" s="231">
        <v>0</v>
      </c>
      <c r="F664" s="231">
        <v>0</v>
      </c>
      <c r="G664" s="231">
        <v>0</v>
      </c>
      <c r="H664" s="231">
        <v>0</v>
      </c>
      <c r="I664" s="231">
        <v>0</v>
      </c>
      <c r="J664" s="231">
        <v>0</v>
      </c>
      <c r="K664" s="231">
        <v>0</v>
      </c>
      <c r="L664" s="231">
        <v>0</v>
      </c>
      <c r="M664" s="231">
        <v>0</v>
      </c>
      <c r="N664" s="231">
        <v>0</v>
      </c>
      <c r="O664" s="231">
        <v>0</v>
      </c>
      <c r="P664" s="231">
        <v>0</v>
      </c>
      <c r="Q664" s="231">
        <v>0</v>
      </c>
      <c r="R664" s="231">
        <v>0</v>
      </c>
      <c r="S664" s="231">
        <v>0</v>
      </c>
      <c r="T664" s="231">
        <v>0</v>
      </c>
      <c r="U664" s="231">
        <v>0</v>
      </c>
      <c r="V664" s="231">
        <v>0</v>
      </c>
      <c r="W664" s="231">
        <v>0</v>
      </c>
      <c r="X664" s="231">
        <v>0</v>
      </c>
      <c r="Y664" s="231">
        <v>0</v>
      </c>
      <c r="Z664" s="231">
        <v>0</v>
      </c>
      <c r="AA664" s="231">
        <v>0</v>
      </c>
      <c r="AB664" s="231">
        <v>0</v>
      </c>
      <c r="AC664" s="231">
        <v>0</v>
      </c>
      <c r="AD664" s="231">
        <v>0</v>
      </c>
      <c r="AE664" s="231">
        <v>0</v>
      </c>
      <c r="AF664" s="231">
        <v>0</v>
      </c>
      <c r="AG664" s="231">
        <v>0</v>
      </c>
      <c r="AH664" s="231">
        <v>0</v>
      </c>
      <c r="AI664" s="231">
        <v>0</v>
      </c>
      <c r="AJ664" s="231">
        <v>0</v>
      </c>
      <c r="AK664" s="231">
        <v>0</v>
      </c>
      <c r="AL664" s="231">
        <v>0</v>
      </c>
      <c r="AM664" s="231">
        <v>0</v>
      </c>
      <c r="AN664" s="231">
        <v>0</v>
      </c>
      <c r="AO664" s="231">
        <v>0</v>
      </c>
      <c r="AP664" s="231">
        <v>0</v>
      </c>
      <c r="AQ664" s="231">
        <v>0</v>
      </c>
      <c r="AR664" s="231">
        <v>0</v>
      </c>
      <c r="AS664" s="231">
        <v>0</v>
      </c>
    </row>
    <row r="665" spans="1:45">
      <c r="A665" s="231" t="s">
        <v>590</v>
      </c>
      <c r="B665" s="231" t="s">
        <v>527</v>
      </c>
      <c r="C665" s="231">
        <v>0.49716992573783536</v>
      </c>
      <c r="D665" s="231">
        <v>0.8144600436824565</v>
      </c>
      <c r="E665" s="231">
        <v>0</v>
      </c>
      <c r="F665" s="231">
        <v>0.38362331418095597</v>
      </c>
      <c r="G665" s="231">
        <v>0.40301714169052927</v>
      </c>
      <c r="H665" s="231">
        <v>0.42363219066696428</v>
      </c>
      <c r="I665" s="231">
        <v>0.44562782192299083</v>
      </c>
      <c r="J665" s="231">
        <v>0.4690973618085692</v>
      </c>
      <c r="K665" s="231">
        <v>0.49411117712528607</v>
      </c>
      <c r="L665" s="231">
        <v>0.52073268473806211</v>
      </c>
      <c r="M665" s="231">
        <v>0.5490247797348069</v>
      </c>
      <c r="N665" s="231">
        <v>0.57905254368395165</v>
      </c>
      <c r="O665" s="231">
        <v>0.61088441238458502</v>
      </c>
      <c r="P665" s="231">
        <v>0.64459267948653898</v>
      </c>
      <c r="Q665" s="231">
        <v>0.68025370967441567</v>
      </c>
      <c r="R665" s="231">
        <v>0.7179480275713287</v>
      </c>
      <c r="S665" s="231">
        <v>0.75776035816816478</v>
      </c>
      <c r="T665" s="231">
        <v>0.79977965363061521</v>
      </c>
      <c r="U665" s="231">
        <v>0.84409912223421601</v>
      </c>
      <c r="V665" s="231">
        <v>0.89081626611973919</v>
      </c>
      <c r="W665" s="231">
        <v>0.94003293026028534</v>
      </c>
      <c r="X665" s="231">
        <v>0.99185536302720667</v>
      </c>
      <c r="Y665" s="231">
        <v>1.0463942878609793</v>
      </c>
      <c r="Z665" s="231">
        <v>1.1037649852201337</v>
      </c>
      <c r="AA665" s="231">
        <v>1.1640873839093939</v>
      </c>
      <c r="AB665" s="231">
        <v>1.2258630122854932</v>
      </c>
      <c r="AC665" s="231">
        <v>1.2919447330414757</v>
      </c>
      <c r="AD665" s="231">
        <v>1.3613128698070396</v>
      </c>
      <c r="AE665" s="231">
        <v>1.4341056942051975</v>
      </c>
      <c r="AF665" s="231">
        <v>1.5104665788739666</v>
      </c>
      <c r="AG665" s="231">
        <v>1.5905441337454955</v>
      </c>
      <c r="AH665" s="231">
        <v>1.6744923472656876</v>
      </c>
      <c r="AI665" s="231">
        <v>1.7624707323567954</v>
      </c>
      <c r="AJ665" s="231">
        <v>1.8546444769808665</v>
      </c>
      <c r="AK665" s="231">
        <v>1.9511845992056192</v>
      </c>
      <c r="AL665" s="231">
        <v>2.052268106708512</v>
      </c>
      <c r="AM665" s="231">
        <v>2.158078160681737</v>
      </c>
      <c r="AN665" s="231">
        <v>2.2688042441232308</v>
      </c>
      <c r="AO665" s="231">
        <v>2.3846423345169678</v>
      </c>
      <c r="AP665" s="231">
        <v>2.5057950809204232</v>
      </c>
      <c r="AQ665" s="231">
        <v>2.6324719854894196</v>
      </c>
      <c r="AR665" s="231">
        <v>2.7648895894814807</v>
      </c>
      <c r="AS665" s="231">
        <v>2.9032716637877574</v>
      </c>
    </row>
    <row r="666" spans="1:45">
      <c r="A666" s="231" t="s">
        <v>590</v>
      </c>
      <c r="B666" s="231" t="s">
        <v>528</v>
      </c>
      <c r="C666" s="231">
        <v>0</v>
      </c>
      <c r="D666" s="231">
        <v>0</v>
      </c>
      <c r="E666" s="231">
        <v>0</v>
      </c>
      <c r="F666" s="231">
        <v>0</v>
      </c>
      <c r="G666" s="231">
        <v>0</v>
      </c>
      <c r="H666" s="231">
        <v>0</v>
      </c>
      <c r="I666" s="231">
        <v>0</v>
      </c>
      <c r="J666" s="231">
        <v>0</v>
      </c>
      <c r="K666" s="231">
        <v>0</v>
      </c>
      <c r="L666" s="231">
        <v>0</v>
      </c>
      <c r="M666" s="231">
        <v>0</v>
      </c>
      <c r="N666" s="231">
        <v>0</v>
      </c>
      <c r="O666" s="231">
        <v>0</v>
      </c>
      <c r="P666" s="231">
        <v>0</v>
      </c>
      <c r="Q666" s="231">
        <v>0</v>
      </c>
      <c r="R666" s="231">
        <v>0</v>
      </c>
      <c r="S666" s="231">
        <v>0</v>
      </c>
      <c r="T666" s="231">
        <v>0</v>
      </c>
      <c r="U666" s="231">
        <v>0</v>
      </c>
      <c r="V666" s="231">
        <v>0</v>
      </c>
      <c r="W666" s="231">
        <v>0</v>
      </c>
      <c r="X666" s="231">
        <v>0</v>
      </c>
      <c r="Y666" s="231">
        <v>0</v>
      </c>
      <c r="Z666" s="231">
        <v>0</v>
      </c>
      <c r="AA666" s="231">
        <v>0</v>
      </c>
      <c r="AB666" s="231">
        <v>0</v>
      </c>
      <c r="AC666" s="231">
        <v>0</v>
      </c>
      <c r="AD666" s="231">
        <v>0</v>
      </c>
      <c r="AE666" s="231">
        <v>0</v>
      </c>
      <c r="AF666" s="231">
        <v>0</v>
      </c>
      <c r="AG666" s="231">
        <v>0</v>
      </c>
      <c r="AH666" s="231">
        <v>0</v>
      </c>
      <c r="AI666" s="231">
        <v>0</v>
      </c>
      <c r="AJ666" s="231">
        <v>0</v>
      </c>
      <c r="AK666" s="231">
        <v>0</v>
      </c>
      <c r="AL666" s="231">
        <v>0</v>
      </c>
      <c r="AM666" s="231">
        <v>0</v>
      </c>
      <c r="AN666" s="231">
        <v>0</v>
      </c>
      <c r="AO666" s="231">
        <v>0</v>
      </c>
      <c r="AP666" s="231">
        <v>0</v>
      </c>
      <c r="AQ666" s="231">
        <v>0</v>
      </c>
      <c r="AR666" s="231">
        <v>0</v>
      </c>
      <c r="AS666" s="231">
        <v>0</v>
      </c>
    </row>
    <row r="667" spans="1:45">
      <c r="A667" s="231" t="s">
        <v>590</v>
      </c>
      <c r="B667" s="231" t="s">
        <v>529</v>
      </c>
      <c r="C667" s="231">
        <v>0</v>
      </c>
      <c r="D667" s="231">
        <v>0.28501906778045105</v>
      </c>
      <c r="E667" s="231">
        <v>0.29944724135857542</v>
      </c>
      <c r="F667" s="231">
        <v>0.31846102263164011</v>
      </c>
      <c r="G667" s="231">
        <v>0.33519293121103072</v>
      </c>
      <c r="H667" s="231">
        <v>0.35292313312592116</v>
      </c>
      <c r="I667" s="231">
        <v>0.37179460137802151</v>
      </c>
      <c r="J667" s="231">
        <v>0.39189247148331069</v>
      </c>
      <c r="K667" s="231">
        <v>0.41328091006322137</v>
      </c>
      <c r="L667" s="231">
        <v>0.4360170856879223</v>
      </c>
      <c r="M667" s="231">
        <v>0.46015692662020519</v>
      </c>
      <c r="N667" s="231">
        <v>0.48575763688368401</v>
      </c>
      <c r="O667" s="231">
        <v>0.51287884081576118</v>
      </c>
      <c r="P667" s="231">
        <v>0.54158311892602684</v>
      </c>
      <c r="Q667" s="231">
        <v>0.57193626616810311</v>
      </c>
      <c r="R667" s="231">
        <v>0.60400742324561096</v>
      </c>
      <c r="S667" s="231">
        <v>0.63786915179516512</v>
      </c>
      <c r="T667" s="231">
        <v>0.67359748743808989</v>
      </c>
      <c r="U667" s="231">
        <v>0.71127198708623762</v>
      </c>
      <c r="V667" s="231">
        <v>0.75097577826900697</v>
      </c>
      <c r="W667" s="231">
        <v>0.79279561397235765</v>
      </c>
      <c r="X667" s="231">
        <v>0.83682193435432528</v>
      </c>
      <c r="Y667" s="231">
        <v>0.88314893566100128</v>
      </c>
      <c r="Z667" s="231">
        <v>0.93187464618029658</v>
      </c>
      <c r="AA667" s="231">
        <v>0.98310100886630847</v>
      </c>
      <c r="AB667" s="231">
        <v>1.0355627955005593</v>
      </c>
      <c r="AC667" s="231">
        <v>1.0916701976265375</v>
      </c>
      <c r="AD667" s="231">
        <v>1.1505627189954868</v>
      </c>
      <c r="AE667" s="231">
        <v>1.2123577833491532</v>
      </c>
      <c r="AF667" s="231">
        <v>1.2771771284174507</v>
      </c>
      <c r="AG667" s="231">
        <v>1.3451469229642998</v>
      </c>
      <c r="AH667" s="231">
        <v>1.41639788780679</v>
      </c>
      <c r="AI667" s="231">
        <v>1.4910654206798155</v>
      </c>
      <c r="AJ667" s="231">
        <v>1.5692897248559972</v>
      </c>
      <c r="AK667" s="231">
        <v>1.6512159414629282</v>
      </c>
      <c r="AL667" s="231">
        <v>1.7369942854622455</v>
      </c>
      <c r="AM667" s="231">
        <v>1.8267801852756729</v>
      </c>
      <c r="AN667" s="231">
        <v>1.920734426058238</v>
      </c>
      <c r="AO667" s="231">
        <v>2.0190232966322283</v>
      </c>
      <c r="AP667" s="231">
        <v>2.1218187401059567</v>
      </c>
      <c r="AQ667" s="231">
        <v>2.2292985082103356</v>
      </c>
      <c r="AR667" s="231">
        <v>2.3416463193943606</v>
      </c>
      <c r="AS667" s="231">
        <v>2.4590520207271198</v>
      </c>
    </row>
    <row r="668" spans="1:45">
      <c r="A668" s="231" t="s">
        <v>590</v>
      </c>
      <c r="B668" s="231" t="s">
        <v>530</v>
      </c>
      <c r="C668" s="231">
        <v>0</v>
      </c>
      <c r="D668" s="231">
        <v>0</v>
      </c>
      <c r="E668" s="231">
        <v>0</v>
      </c>
      <c r="F668" s="231">
        <v>0</v>
      </c>
      <c r="G668" s="231">
        <v>0</v>
      </c>
      <c r="H668" s="231">
        <v>0</v>
      </c>
      <c r="I668" s="231">
        <v>0</v>
      </c>
      <c r="J668" s="231">
        <v>0</v>
      </c>
      <c r="K668" s="231">
        <v>0</v>
      </c>
      <c r="L668" s="231">
        <v>0</v>
      </c>
      <c r="M668" s="231">
        <v>0</v>
      </c>
      <c r="N668" s="231">
        <v>0</v>
      </c>
      <c r="O668" s="231">
        <v>0</v>
      </c>
      <c r="P668" s="231">
        <v>0</v>
      </c>
      <c r="Q668" s="231">
        <v>0</v>
      </c>
      <c r="R668" s="231">
        <v>0</v>
      </c>
      <c r="S668" s="231">
        <v>0</v>
      </c>
      <c r="T668" s="231">
        <v>0</v>
      </c>
      <c r="U668" s="231">
        <v>0</v>
      </c>
      <c r="V668" s="231">
        <v>0</v>
      </c>
      <c r="W668" s="231">
        <v>0</v>
      </c>
      <c r="X668" s="231">
        <v>0</v>
      </c>
      <c r="Y668" s="231">
        <v>0</v>
      </c>
      <c r="Z668" s="231">
        <v>0</v>
      </c>
      <c r="AA668" s="231">
        <v>0</v>
      </c>
      <c r="AB668" s="231">
        <v>0</v>
      </c>
      <c r="AC668" s="231">
        <v>0</v>
      </c>
      <c r="AD668" s="231">
        <v>0</v>
      </c>
      <c r="AE668" s="231">
        <v>0</v>
      </c>
      <c r="AF668" s="231">
        <v>0</v>
      </c>
      <c r="AG668" s="231">
        <v>0</v>
      </c>
      <c r="AH668" s="231">
        <v>0</v>
      </c>
      <c r="AI668" s="231">
        <v>0</v>
      </c>
      <c r="AJ668" s="231">
        <v>0</v>
      </c>
      <c r="AK668" s="231">
        <v>0</v>
      </c>
      <c r="AL668" s="231">
        <v>0</v>
      </c>
      <c r="AM668" s="231">
        <v>0</v>
      </c>
      <c r="AN668" s="231">
        <v>0</v>
      </c>
      <c r="AO668" s="231">
        <v>0</v>
      </c>
      <c r="AP668" s="231">
        <v>0</v>
      </c>
      <c r="AQ668" s="231">
        <v>0</v>
      </c>
      <c r="AR668" s="231">
        <v>0</v>
      </c>
      <c r="AS668" s="231">
        <v>0</v>
      </c>
    </row>
    <row r="669" spans="1:45">
      <c r="A669" s="231" t="s">
        <v>590</v>
      </c>
      <c r="B669" s="231" t="s">
        <v>531</v>
      </c>
      <c r="C669" s="231">
        <v>0.25427277999713777</v>
      </c>
      <c r="D669" s="231">
        <v>0.46069480839503946</v>
      </c>
      <c r="E669" s="231">
        <v>0.40387802221129593</v>
      </c>
      <c r="F669" s="231">
        <v>0.40802605403382103</v>
      </c>
      <c r="G669" s="231">
        <v>0.39853077491792549</v>
      </c>
      <c r="H669" s="231">
        <v>0.39469404878637848</v>
      </c>
      <c r="I669" s="231">
        <v>0.39396741992288481</v>
      </c>
      <c r="J669" s="231">
        <v>0.3950449996502145</v>
      </c>
      <c r="K669" s="231">
        <v>0.39720471938662588</v>
      </c>
      <c r="L669" s="231">
        <v>0.40002474297566848</v>
      </c>
      <c r="M669" s="231">
        <v>0.40324851259443772</v>
      </c>
      <c r="N669" s="231">
        <v>0.40671534996481601</v>
      </c>
      <c r="O669" s="231">
        <v>0.41032251590875851</v>
      </c>
      <c r="P669" s="231">
        <v>0.41400342397996487</v>
      </c>
      <c r="Q669" s="231">
        <v>0.41771462110525326</v>
      </c>
      <c r="R669" s="231">
        <v>0.42142774902927055</v>
      </c>
      <c r="S669" s="231">
        <v>0.42512444588219966</v>
      </c>
      <c r="T669" s="231">
        <v>0.42879304013572311</v>
      </c>
      <c r="U669" s="231">
        <v>0.43242636750868974</v>
      </c>
      <c r="V669" s="231">
        <v>0.4360203079424016</v>
      </c>
      <c r="W669" s="231">
        <v>0.43957279353052103</v>
      </c>
      <c r="X669" s="231">
        <v>0.44308312970153046</v>
      </c>
      <c r="Y669" s="231">
        <v>0.44655152775510604</v>
      </c>
      <c r="Z669" s="231">
        <v>0.44997878172400146</v>
      </c>
      <c r="AA669" s="231">
        <v>0.45336604477765907</v>
      </c>
      <c r="AB669" s="231">
        <v>0.45611074476247887</v>
      </c>
      <c r="AC669" s="231">
        <v>0.45934789983413749</v>
      </c>
      <c r="AD669" s="231">
        <v>0.462556443520247</v>
      </c>
      <c r="AE669" s="231">
        <v>0.46573746529094173</v>
      </c>
      <c r="AF669" s="231">
        <v>0.46889198843167146</v>
      </c>
      <c r="AG669" s="231">
        <v>0.47202096130999543</v>
      </c>
      <c r="AH669" s="231">
        <v>0.47512525410325512</v>
      </c>
      <c r="AI669" s="231">
        <v>0.47820565914389218</v>
      </c>
      <c r="AJ669" s="231">
        <v>0.48126289359714935</v>
      </c>
      <c r="AK669" s="231">
        <v>0.48429760357703111</v>
      </c>
      <c r="AL669" s="231">
        <v>0.48731036908120945</v>
      </c>
      <c r="AM669" s="231">
        <v>0.49030170931962386</v>
      </c>
      <c r="AN669" s="231">
        <v>0.49327208814835999</v>
      </c>
      <c r="AO669" s="231">
        <v>0.49622191941727778</v>
      </c>
      <c r="AP669" s="231">
        <v>0.49915157210801397</v>
      </c>
      <c r="AQ669" s="231">
        <v>0.50206137518684824</v>
      </c>
      <c r="AR669" s="231">
        <v>0.50495162213050815</v>
      </c>
      <c r="AS669" s="231">
        <v>0.50782257510603812</v>
      </c>
    </row>
    <row r="670" spans="1:45">
      <c r="A670" s="231" t="s">
        <v>590</v>
      </c>
      <c r="B670" s="231" t="s">
        <v>532</v>
      </c>
      <c r="C670" s="231">
        <v>0</v>
      </c>
      <c r="D670" s="231">
        <v>0</v>
      </c>
      <c r="E670" s="231">
        <v>0</v>
      </c>
      <c r="F670" s="231">
        <v>0</v>
      </c>
      <c r="G670" s="231">
        <v>0</v>
      </c>
      <c r="H670" s="231">
        <v>0</v>
      </c>
      <c r="I670" s="231">
        <v>0</v>
      </c>
      <c r="J670" s="231">
        <v>0</v>
      </c>
      <c r="K670" s="231">
        <v>0</v>
      </c>
      <c r="L670" s="231">
        <v>0</v>
      </c>
      <c r="M670" s="231">
        <v>0</v>
      </c>
      <c r="N670" s="231">
        <v>0</v>
      </c>
      <c r="O670" s="231">
        <v>0</v>
      </c>
      <c r="P670" s="231">
        <v>0</v>
      </c>
      <c r="Q670" s="231">
        <v>0</v>
      </c>
      <c r="R670" s="231">
        <v>0</v>
      </c>
      <c r="S670" s="231">
        <v>0</v>
      </c>
      <c r="T670" s="231">
        <v>0</v>
      </c>
      <c r="U670" s="231">
        <v>0</v>
      </c>
      <c r="V670" s="231">
        <v>0</v>
      </c>
      <c r="W670" s="231">
        <v>0</v>
      </c>
      <c r="X670" s="231">
        <v>0</v>
      </c>
      <c r="Y670" s="231">
        <v>0</v>
      </c>
      <c r="Z670" s="231">
        <v>0</v>
      </c>
      <c r="AA670" s="231">
        <v>0</v>
      </c>
      <c r="AB670" s="231">
        <v>0</v>
      </c>
      <c r="AC670" s="231">
        <v>0</v>
      </c>
      <c r="AD670" s="231">
        <v>0</v>
      </c>
      <c r="AE670" s="231">
        <v>0</v>
      </c>
      <c r="AF670" s="231">
        <v>0</v>
      </c>
      <c r="AG670" s="231">
        <v>0</v>
      </c>
      <c r="AH670" s="231">
        <v>0</v>
      </c>
      <c r="AI670" s="231">
        <v>0</v>
      </c>
      <c r="AJ670" s="231">
        <v>0</v>
      </c>
      <c r="AK670" s="231">
        <v>0</v>
      </c>
      <c r="AL670" s="231">
        <v>0</v>
      </c>
      <c r="AM670" s="231">
        <v>0</v>
      </c>
      <c r="AN670" s="231">
        <v>0</v>
      </c>
      <c r="AO670" s="231">
        <v>0</v>
      </c>
      <c r="AP670" s="231">
        <v>0</v>
      </c>
      <c r="AQ670" s="231">
        <v>0</v>
      </c>
      <c r="AR670" s="231">
        <v>0</v>
      </c>
      <c r="AS670" s="231">
        <v>0</v>
      </c>
    </row>
    <row r="671" spans="1:45">
      <c r="A671" s="231" t="s">
        <v>590</v>
      </c>
      <c r="B671" s="231" t="s">
        <v>533</v>
      </c>
      <c r="C671" s="231">
        <v>0</v>
      </c>
      <c r="D671" s="231">
        <v>0</v>
      </c>
      <c r="E671" s="231">
        <v>0</v>
      </c>
      <c r="F671" s="231">
        <v>0</v>
      </c>
      <c r="G671" s="231">
        <v>0</v>
      </c>
      <c r="H671" s="231">
        <v>0</v>
      </c>
      <c r="I671" s="231">
        <v>0</v>
      </c>
      <c r="J671" s="231">
        <v>0</v>
      </c>
      <c r="K671" s="231">
        <v>0</v>
      </c>
      <c r="L671" s="231">
        <v>0</v>
      </c>
      <c r="M671" s="231">
        <v>0</v>
      </c>
      <c r="N671" s="231">
        <v>0</v>
      </c>
      <c r="O671" s="231">
        <v>0</v>
      </c>
      <c r="P671" s="231">
        <v>0</v>
      </c>
      <c r="Q671" s="231">
        <v>0</v>
      </c>
      <c r="R671" s="231">
        <v>0</v>
      </c>
      <c r="S671" s="231">
        <v>0</v>
      </c>
      <c r="T671" s="231">
        <v>0</v>
      </c>
      <c r="U671" s="231">
        <v>0</v>
      </c>
      <c r="V671" s="231">
        <v>0</v>
      </c>
      <c r="W671" s="231">
        <v>0</v>
      </c>
      <c r="X671" s="231">
        <v>0</v>
      </c>
      <c r="Y671" s="231">
        <v>0</v>
      </c>
      <c r="Z671" s="231">
        <v>0</v>
      </c>
      <c r="AA671" s="231">
        <v>0</v>
      </c>
      <c r="AB671" s="231">
        <v>0</v>
      </c>
      <c r="AC671" s="231">
        <v>0</v>
      </c>
      <c r="AD671" s="231">
        <v>0</v>
      </c>
      <c r="AE671" s="231">
        <v>0</v>
      </c>
      <c r="AF671" s="231">
        <v>0</v>
      </c>
      <c r="AG671" s="231">
        <v>0</v>
      </c>
      <c r="AH671" s="231">
        <v>0</v>
      </c>
      <c r="AI671" s="231">
        <v>0</v>
      </c>
      <c r="AJ671" s="231">
        <v>0</v>
      </c>
      <c r="AK671" s="231">
        <v>0</v>
      </c>
      <c r="AL671" s="231">
        <v>0</v>
      </c>
      <c r="AM671" s="231">
        <v>0</v>
      </c>
      <c r="AN671" s="231">
        <v>0</v>
      </c>
      <c r="AO671" s="231">
        <v>0</v>
      </c>
      <c r="AP671" s="231">
        <v>0</v>
      </c>
      <c r="AQ671" s="231">
        <v>0</v>
      </c>
      <c r="AR671" s="231">
        <v>0</v>
      </c>
      <c r="AS671" s="231">
        <v>0</v>
      </c>
    </row>
    <row r="672" spans="1:45">
      <c r="A672" s="231" t="s">
        <v>590</v>
      </c>
      <c r="B672" s="231" t="s">
        <v>534</v>
      </c>
      <c r="C672" s="231">
        <v>0</v>
      </c>
      <c r="D672" s="231">
        <v>0</v>
      </c>
      <c r="E672" s="231">
        <v>0</v>
      </c>
      <c r="F672" s="231">
        <v>0</v>
      </c>
      <c r="G672" s="231">
        <v>0</v>
      </c>
      <c r="H672" s="231">
        <v>0</v>
      </c>
      <c r="I672" s="231">
        <v>0</v>
      </c>
      <c r="J672" s="231">
        <v>0</v>
      </c>
      <c r="K672" s="231">
        <v>0</v>
      </c>
      <c r="L672" s="231">
        <v>0</v>
      </c>
      <c r="M672" s="231">
        <v>0</v>
      </c>
      <c r="N672" s="231">
        <v>0</v>
      </c>
      <c r="O672" s="231">
        <v>0</v>
      </c>
      <c r="P672" s="231">
        <v>0</v>
      </c>
      <c r="Q672" s="231">
        <v>0</v>
      </c>
      <c r="R672" s="231">
        <v>0</v>
      </c>
      <c r="S672" s="231">
        <v>0</v>
      </c>
      <c r="T672" s="231">
        <v>0</v>
      </c>
      <c r="U672" s="231">
        <v>0</v>
      </c>
      <c r="V672" s="231">
        <v>0</v>
      </c>
      <c r="W672" s="231">
        <v>0</v>
      </c>
      <c r="X672" s="231">
        <v>0</v>
      </c>
      <c r="Y672" s="231">
        <v>0</v>
      </c>
      <c r="Z672" s="231">
        <v>0</v>
      </c>
      <c r="AA672" s="231">
        <v>0</v>
      </c>
      <c r="AB672" s="231">
        <v>0</v>
      </c>
      <c r="AC672" s="231">
        <v>0</v>
      </c>
      <c r="AD672" s="231">
        <v>0</v>
      </c>
      <c r="AE672" s="231">
        <v>0</v>
      </c>
      <c r="AF672" s="231">
        <v>0</v>
      </c>
      <c r="AG672" s="231">
        <v>0</v>
      </c>
      <c r="AH672" s="231">
        <v>0</v>
      </c>
      <c r="AI672" s="231">
        <v>0</v>
      </c>
      <c r="AJ672" s="231">
        <v>0</v>
      </c>
      <c r="AK672" s="231">
        <v>0</v>
      </c>
      <c r="AL672" s="231">
        <v>0</v>
      </c>
      <c r="AM672" s="231">
        <v>0</v>
      </c>
      <c r="AN672" s="231">
        <v>0</v>
      </c>
      <c r="AO672" s="231">
        <v>0</v>
      </c>
      <c r="AP672" s="231">
        <v>0</v>
      </c>
      <c r="AQ672" s="231">
        <v>0</v>
      </c>
      <c r="AR672" s="231">
        <v>0</v>
      </c>
      <c r="AS672" s="231">
        <v>0</v>
      </c>
    </row>
    <row r="673" spans="1:45">
      <c r="A673" s="231" t="s">
        <v>590</v>
      </c>
      <c r="B673" s="231" t="s">
        <v>535</v>
      </c>
      <c r="C673" s="231">
        <v>0</v>
      </c>
      <c r="D673" s="231">
        <v>0</v>
      </c>
      <c r="E673" s="231">
        <v>0</v>
      </c>
      <c r="F673" s="231">
        <v>0</v>
      </c>
      <c r="G673" s="231">
        <v>0</v>
      </c>
      <c r="H673" s="231">
        <v>0</v>
      </c>
      <c r="I673" s="231">
        <v>0</v>
      </c>
      <c r="J673" s="231">
        <v>0</v>
      </c>
      <c r="K673" s="231">
        <v>0</v>
      </c>
      <c r="L673" s="231">
        <v>0</v>
      </c>
      <c r="M673" s="231">
        <v>0</v>
      </c>
      <c r="N673" s="231">
        <v>0</v>
      </c>
      <c r="O673" s="231">
        <v>0</v>
      </c>
      <c r="P673" s="231">
        <v>0</v>
      </c>
      <c r="Q673" s="231">
        <v>0</v>
      </c>
      <c r="R673" s="231">
        <v>0</v>
      </c>
      <c r="S673" s="231">
        <v>0</v>
      </c>
      <c r="T673" s="231">
        <v>0</v>
      </c>
      <c r="U673" s="231">
        <v>0</v>
      </c>
      <c r="V673" s="231">
        <v>0</v>
      </c>
      <c r="W673" s="231">
        <v>0</v>
      </c>
      <c r="X673" s="231">
        <v>0</v>
      </c>
      <c r="Y673" s="231">
        <v>0</v>
      </c>
      <c r="Z673" s="231">
        <v>0</v>
      </c>
      <c r="AA673" s="231">
        <v>0</v>
      </c>
      <c r="AB673" s="231">
        <v>0</v>
      </c>
      <c r="AC673" s="231">
        <v>0</v>
      </c>
      <c r="AD673" s="231">
        <v>0</v>
      </c>
      <c r="AE673" s="231">
        <v>0</v>
      </c>
      <c r="AF673" s="231">
        <v>0</v>
      </c>
      <c r="AG673" s="231">
        <v>0</v>
      </c>
      <c r="AH673" s="231">
        <v>0</v>
      </c>
      <c r="AI673" s="231">
        <v>0</v>
      </c>
      <c r="AJ673" s="231">
        <v>0</v>
      </c>
      <c r="AK673" s="231">
        <v>0</v>
      </c>
      <c r="AL673" s="231">
        <v>0</v>
      </c>
      <c r="AM673" s="231">
        <v>0</v>
      </c>
      <c r="AN673" s="231">
        <v>0</v>
      </c>
      <c r="AO673" s="231">
        <v>0</v>
      </c>
      <c r="AP673" s="231">
        <v>0</v>
      </c>
      <c r="AQ673" s="231">
        <v>0</v>
      </c>
      <c r="AR673" s="231">
        <v>0</v>
      </c>
      <c r="AS673" s="231">
        <v>0</v>
      </c>
    </row>
    <row r="674" spans="1:45">
      <c r="A674" s="231" t="s">
        <v>590</v>
      </c>
      <c r="B674" s="231" t="s">
        <v>536</v>
      </c>
      <c r="C674" s="231">
        <v>43.963362008839717</v>
      </c>
      <c r="D674" s="231">
        <v>45.460826484321288</v>
      </c>
      <c r="E674" s="231">
        <v>45.640954964470183</v>
      </c>
      <c r="F674" s="231">
        <v>55.186723789846575</v>
      </c>
      <c r="G674" s="231">
        <v>59.548357321480452</v>
      </c>
      <c r="H674" s="231">
        <v>64.047165934703514</v>
      </c>
      <c r="I674" s="231">
        <v>68.732624229157807</v>
      </c>
      <c r="J674" s="231">
        <v>73.637201623951427</v>
      </c>
      <c r="K674" s="231">
        <v>78.785318965262036</v>
      </c>
      <c r="L674" s="231">
        <v>84.197343391893568</v>
      </c>
      <c r="M674" s="231">
        <v>89.891560688264917</v>
      </c>
      <c r="N674" s="231">
        <v>95.885230622967612</v>
      </c>
      <c r="O674" s="231">
        <v>102.19519031117787</v>
      </c>
      <c r="P674" s="231">
        <v>108.83821942853008</v>
      </c>
      <c r="Q674" s="231">
        <v>115.83127295814026</v>
      </c>
      <c r="R674" s="231">
        <v>123.19163691197001</v>
      </c>
      <c r="S674" s="231">
        <v>130.93703760085094</v>
      </c>
      <c r="T674" s="231">
        <v>139.08572204347232</v>
      </c>
      <c r="U674" s="231">
        <v>147.65652000827666</v>
      </c>
      <c r="V674" s="231">
        <v>156.66889414807184</v>
      </c>
      <c r="W674" s="231">
        <v>166.14298231403524</v>
      </c>
      <c r="X674" s="231">
        <v>176.09963469739165</v>
      </c>
      <c r="Y674" s="231">
        <v>186.56044755201646</v>
      </c>
      <c r="Z674" s="231">
        <v>197.54779468114421</v>
      </c>
      <c r="AA674" s="231">
        <v>209.08485750081218</v>
      </c>
      <c r="AB674" s="231">
        <v>220.90315935882956</v>
      </c>
      <c r="AC674" s="231">
        <v>233.51729147471573</v>
      </c>
      <c r="AD674" s="231">
        <v>246.74571283957476</v>
      </c>
      <c r="AE674" s="231">
        <v>260.61487416171099</v>
      </c>
      <c r="AF674" s="231">
        <v>275.15215740205463</v>
      </c>
      <c r="AG674" s="231">
        <v>290.38590510988888</v>
      </c>
      <c r="AH674" s="231">
        <v>306.34545015186347</v>
      </c>
      <c r="AI674" s="231">
        <v>323.06114589433628</v>
      </c>
      <c r="AJ674" s="231">
        <v>340.56439688920523</v>
      </c>
      <c r="AK674" s="231">
        <v>358.88769010611736</v>
      </c>
      <c r="AL674" s="231">
        <v>378.06462674823968</v>
      </c>
      <c r="AM674" s="231">
        <v>398.12995468464459</v>
      </c>
      <c r="AN674" s="231">
        <v>419.11960152908006</v>
      </c>
      <c r="AO674" s="231">
        <v>441.07070839248064</v>
      </c>
      <c r="AP674" s="231">
        <v>464.02166433470381</v>
      </c>
      <c r="AQ674" s="231">
        <v>488.01214153959552</v>
      </c>
      <c r="AR674" s="231">
        <v>513.08313123649373</v>
      </c>
      <c r="AS674" s="231">
        <v>539.27698039040149</v>
      </c>
    </row>
    <row r="675" spans="1:45">
      <c r="A675" s="231" t="s">
        <v>590</v>
      </c>
      <c r="B675" s="231" t="s">
        <v>537</v>
      </c>
      <c r="C675" s="231">
        <v>2.7097991010512441</v>
      </c>
      <c r="D675" s="231">
        <v>2.7997080087265087</v>
      </c>
      <c r="E675" s="231">
        <v>1.4621280183229757</v>
      </c>
      <c r="F675" s="231">
        <v>2.8763653661379314</v>
      </c>
      <c r="G675" s="231">
        <v>3.2183399663174463</v>
      </c>
      <c r="H675" s="231">
        <v>3.564655529209336</v>
      </c>
      <c r="I675" s="231">
        <v>3.9198272807155141</v>
      </c>
      <c r="J675" s="231">
        <v>4.2869366446601278</v>
      </c>
      <c r="K675" s="231">
        <v>4.6682993870766651</v>
      </c>
      <c r="L675" s="231">
        <v>5.0657972330752559</v>
      </c>
      <c r="M675" s="231">
        <v>5.481057082819035</v>
      </c>
      <c r="N675" s="231">
        <v>5.9155545768157927</v>
      </c>
      <c r="O675" s="231">
        <v>6.3706773006742008</v>
      </c>
      <c r="P675" s="231">
        <v>6.8477651751881616</v>
      </c>
      <c r="Q675" s="231">
        <v>7.3481373273537169</v>
      </c>
      <c r="R675" s="231">
        <v>7.8731106324349955</v>
      </c>
      <c r="S675" s="231">
        <v>8.4240129553512961</v>
      </c>
      <c r="T675" s="231">
        <v>9.0021929255594557</v>
      </c>
      <c r="U675" s="231">
        <v>9.6090273925683221</v>
      </c>
      <c r="V675" s="231">
        <v>10.245927299738339</v>
      </c>
      <c r="W675" s="231">
        <v>10.914342462368822</v>
      </c>
      <c r="X675" s="231">
        <v>11.615765577210848</v>
      </c>
      <c r="Y675" s="231">
        <v>12.35173568785212</v>
      </c>
      <c r="Z675" s="231">
        <v>13.123841262626316</v>
      </c>
      <c r="AA675" s="231">
        <v>13.933722996106972</v>
      </c>
      <c r="AB675" s="231">
        <v>14.763528225816788</v>
      </c>
      <c r="AC675" s="231">
        <v>15.647677479955394</v>
      </c>
      <c r="AD675" s="231">
        <v>16.574166411145104</v>
      </c>
      <c r="AE675" s="231">
        <v>17.544852105736631</v>
      </c>
      <c r="AF675" s="231">
        <v>18.561654589117001</v>
      </c>
      <c r="AG675" s="231">
        <v>19.626559064508829</v>
      </c>
      <c r="AH675" s="231">
        <v>20.741618149116352</v>
      </c>
      <c r="AI675" s="231">
        <v>21.908954117200391</v>
      </c>
      <c r="AJ675" s="231">
        <v>23.130761157838421</v>
      </c>
      <c r="AK675" s="231">
        <v>24.409307653773016</v>
      </c>
      <c r="AL675" s="231">
        <v>25.746938486671695</v>
      </c>
      <c r="AM675" s="231">
        <v>27.146077373324687</v>
      </c>
      <c r="AN675" s="231">
        <v>28.609229236651313</v>
      </c>
      <c r="AO675" s="231">
        <v>30.138982614913708</v>
      </c>
      <c r="AP675" s="231">
        <v>31.738012112135419</v>
      </c>
      <c r="AQ675" s="231">
        <v>33.40908089241163</v>
      </c>
      <c r="AR675" s="231">
        <v>35.155043220578825</v>
      </c>
      <c r="AS675" s="231">
        <v>36.978847051504061</v>
      </c>
    </row>
    <row r="676" spans="1:45">
      <c r="A676" s="231" t="s">
        <v>590</v>
      </c>
      <c r="B676" s="231" t="s">
        <v>538</v>
      </c>
      <c r="C676" s="231">
        <v>1.0732731944683205</v>
      </c>
      <c r="D676" s="231">
        <v>1.2335837088142445</v>
      </c>
      <c r="E676" s="231">
        <v>1.2557104441737124</v>
      </c>
      <c r="F676" s="231">
        <v>1.4459371495956086</v>
      </c>
      <c r="G676" s="231">
        <v>1.5649117897852443</v>
      </c>
      <c r="H676" s="231">
        <v>1.6873654733410495</v>
      </c>
      <c r="I676" s="231">
        <v>1.8146738055790999</v>
      </c>
      <c r="J676" s="231">
        <v>1.9477444150613297</v>
      </c>
      <c r="K676" s="231">
        <v>2.0872598709517431</v>
      </c>
      <c r="L676" s="231">
        <v>2.233787406818645</v>
      </c>
      <c r="M676" s="231">
        <v>2.3878337282023825</v>
      </c>
      <c r="N676" s="231">
        <v>2.54987465258449</v>
      </c>
      <c r="O676" s="231">
        <v>2.7203722188816104</v>
      </c>
      <c r="P676" s="231">
        <v>2.8997851311334717</v>
      </c>
      <c r="Q676" s="231">
        <v>3.0885754604821836</v>
      </c>
      <c r="R676" s="231">
        <v>3.2872131522815797</v>
      </c>
      <c r="S676" s="231">
        <v>3.49617919818454</v>
      </c>
      <c r="T676" s="231">
        <v>3.7159679716644769</v>
      </c>
      <c r="U676" s="231">
        <v>3.9470890265084191</v>
      </c>
      <c r="V676" s="231">
        <v>4.19006854395918</v>
      </c>
      <c r="W676" s="231">
        <v>4.4454505467632348</v>
      </c>
      <c r="X676" s="231">
        <v>4.7137979572595023</v>
      </c>
      <c r="Y676" s="231">
        <v>4.9956935508950302</v>
      </c>
      <c r="Z676" s="231">
        <v>5.2917408400600019</v>
      </c>
      <c r="AA676" s="231">
        <v>5.6025649123476784</v>
      </c>
      <c r="AB676" s="231">
        <v>5.9209733593415974</v>
      </c>
      <c r="AC676" s="231">
        <v>6.2607602071636741</v>
      </c>
      <c r="AD676" s="231">
        <v>6.6170647892359469</v>
      </c>
      <c r="AE676" s="231">
        <v>6.9905997353937925</v>
      </c>
      <c r="AF676" s="231">
        <v>7.382102665000879</v>
      </c>
      <c r="AG676" s="231">
        <v>7.7923369846444865</v>
      </c>
      <c r="AH676" s="231">
        <v>8.2220926951888114</v>
      </c>
      <c r="AI676" s="231">
        <v>8.6721872100206987</v>
      </c>
      <c r="AJ676" s="231">
        <v>9.1434661860143436</v>
      </c>
      <c r="AK676" s="231">
        <v>9.6368043685084395</v>
      </c>
      <c r="AL676" s="231">
        <v>10.153106451409307</v>
      </c>
      <c r="AM676" s="231">
        <v>10.693307953400765</v>
      </c>
      <c r="AN676" s="231">
        <v>11.258376111135044</v>
      </c>
      <c r="AO676" s="231">
        <v>11.849310790203653</v>
      </c>
      <c r="AP676" s="231">
        <v>12.46714541462363</v>
      </c>
      <c r="AQ676" s="231">
        <v>13.112947915527938</v>
      </c>
      <c r="AR676" s="231">
        <v>13.787821699720306</v>
      </c>
      <c r="AS676" s="231">
        <v>14.492906638718759</v>
      </c>
    </row>
    <row r="677" spans="1:45">
      <c r="A677" s="231" t="s">
        <v>592</v>
      </c>
      <c r="B677" s="231" t="s">
        <v>514</v>
      </c>
      <c r="C677" s="231">
        <v>1378.715370253906</v>
      </c>
      <c r="D677" s="231">
        <v>1432.4296605627549</v>
      </c>
      <c r="E677" s="231">
        <v>1655.4079908017397</v>
      </c>
      <c r="F677" s="231">
        <v>1664.3740882449345</v>
      </c>
      <c r="G677" s="231">
        <v>1749.1365473415512</v>
      </c>
      <c r="H677" s="231">
        <v>1828.8195662879289</v>
      </c>
      <c r="I677" s="231">
        <v>1903.1829967299091</v>
      </c>
      <c r="J677" s="231">
        <v>1973.1825760528111</v>
      </c>
      <c r="K677" s="231">
        <v>2039.3342450820126</v>
      </c>
      <c r="L677" s="231">
        <v>2102.1523112540149</v>
      </c>
      <c r="M677" s="231">
        <v>2162.1331306890693</v>
      </c>
      <c r="N677" s="231">
        <v>2219.7446352091119</v>
      </c>
      <c r="O677" s="231">
        <v>2275.4202492886066</v>
      </c>
      <c r="P677" s="231">
        <v>2329.5560467441205</v>
      </c>
      <c r="Q677" s="231">
        <v>2382.5102185452433</v>
      </c>
      <c r="R677" s="231">
        <v>2434.6041162922916</v>
      </c>
      <c r="S677" s="231">
        <v>2486.1243060251413</v>
      </c>
      <c r="T677" s="231">
        <v>2537.3252114154016</v>
      </c>
      <c r="U677" s="231">
        <v>2588.4320430213588</v>
      </c>
      <c r="V677" s="231">
        <v>2639.6438026978608</v>
      </c>
      <c r="W677" s="231">
        <v>2691.1362226194751</v>
      </c>
      <c r="X677" s="231">
        <v>2743.0645504784279</v>
      </c>
      <c r="Y677" s="231">
        <v>2795.5661299794083</v>
      </c>
      <c r="Z677" s="231">
        <v>2848.7627520935921</v>
      </c>
      <c r="AA677" s="231">
        <v>2902.7627704366232</v>
      </c>
      <c r="AB677" s="231">
        <v>2957.6629858297733</v>
      </c>
      <c r="AC677" s="231">
        <v>3013.5503123345443</v>
      </c>
      <c r="AD677" s="231">
        <v>3070.5032411333746</v>
      </c>
      <c r="AE677" s="231">
        <v>3128.5931205499664</v>
      </c>
      <c r="AF677" s="231">
        <v>3187.8852709783091</v>
      </c>
      <c r="AG677" s="231">
        <v>3248.4399530353203</v>
      </c>
      <c r="AH677" s="231">
        <v>3310.3132062354462</v>
      </c>
      <c r="AI677" s="231">
        <v>3373.5575741550556</v>
      </c>
      <c r="AJ677" s="231">
        <v>3438.2227305851748</v>
      </c>
      <c r="AK677" s="231">
        <v>3504.3560196727308</v>
      </c>
      <c r="AL677" s="231">
        <v>3572.0029215958389</v>
      </c>
      <c r="AM677" s="231">
        <v>3641.2074539507689</v>
      </c>
      <c r="AN677" s="231">
        <v>3712.012517768927</v>
      </c>
      <c r="AO677" s="231">
        <v>3784.4601959411298</v>
      </c>
      <c r="AP677" s="231">
        <v>3858.5920108071891</v>
      </c>
      <c r="AQ677" s="231">
        <v>3934.4491467631838</v>
      </c>
      <c r="AR677" s="231">
        <v>4012.0726429432048</v>
      </c>
      <c r="AS677" s="231">
        <v>4091.5035603350648</v>
      </c>
    </row>
    <row r="678" spans="1:45">
      <c r="A678" s="231" t="s">
        <v>592</v>
      </c>
      <c r="B678" s="231" t="s">
        <v>515</v>
      </c>
      <c r="C678" s="231">
        <v>850.32169638934477</v>
      </c>
      <c r="D678" s="231">
        <v>932.07854488581779</v>
      </c>
      <c r="E678" s="231">
        <v>344.10548787199969</v>
      </c>
      <c r="F678" s="231">
        <v>364.55949034342524</v>
      </c>
      <c r="G678" s="231">
        <v>361.21142754729436</v>
      </c>
      <c r="H678" s="231">
        <v>357.66872424444847</v>
      </c>
      <c r="I678" s="231">
        <v>354.14361203393003</v>
      </c>
      <c r="J678" s="231">
        <v>350.90965512411998</v>
      </c>
      <c r="K678" s="231">
        <v>348.00677667876005</v>
      </c>
      <c r="L678" s="231">
        <v>345.43796879706753</v>
      </c>
      <c r="M678" s="231">
        <v>343.19041794858816</v>
      </c>
      <c r="N678" s="231">
        <v>341.24496199256265</v>
      </c>
      <c r="O678" s="231">
        <v>339.58038060191109</v>
      </c>
      <c r="P678" s="231">
        <v>338.17534242443679</v>
      </c>
      <c r="Q678" s="231">
        <v>337.00927091934426</v>
      </c>
      <c r="R678" s="231">
        <v>336.06270604657283</v>
      </c>
      <c r="S678" s="231">
        <v>335.31743032928284</v>
      </c>
      <c r="T678" s="231">
        <v>334.75648559582726</v>
      </c>
      <c r="U678" s="231">
        <v>334.36414010250382</v>
      </c>
      <c r="V678" s="231">
        <v>334.12583421129398</v>
      </c>
      <c r="W678" s="231">
        <v>334.02811780561075</v>
      </c>
      <c r="X678" s="231">
        <v>334.05858551383363</v>
      </c>
      <c r="Y678" s="231">
        <v>334.20581246794364</v>
      </c>
      <c r="Z678" s="231">
        <v>334.45929178390207</v>
      </c>
      <c r="AA678" s="231">
        <v>334.80937426143919</v>
      </c>
      <c r="AB678" s="231">
        <v>335.24721050637334</v>
      </c>
      <c r="AC678" s="231">
        <v>335.76469555963081</v>
      </c>
      <c r="AD678" s="231">
        <v>336.35441607141053</v>
      </c>
      <c r="AE678" s="231">
        <v>337.0096000401947</v>
      </c>
      <c r="AF678" s="231">
        <v>337.724069124918</v>
      </c>
      <c r="AG678" s="231">
        <v>338.49219352742523</v>
      </c>
      <c r="AH678" s="231">
        <v>339.30884942954583</v>
      </c>
      <c r="AI678" s="231">
        <v>340.16937895502002</v>
      </c>
      <c r="AJ678" s="231">
        <v>341.06955261204621</v>
      </c>
      <c r="AK678" s="231">
        <v>342.00553415830655</v>
      </c>
      <c r="AL678" s="231">
        <v>342.97384781773093</v>
      </c>
      <c r="AM678" s="231">
        <v>343.97134776736942</v>
      </c>
      <c r="AN678" s="231">
        <v>344.99518980388979</v>
      </c>
      <c r="AO678" s="231">
        <v>346.04280509229505</v>
      </c>
      <c r="AP678" s="231">
        <v>347.11187589464271</v>
      </c>
      <c r="AQ678" s="231">
        <v>348.20031317342983</v>
      </c>
      <c r="AR678" s="231">
        <v>349.30623596290729</v>
      </c>
      <c r="AS678" s="231">
        <v>350.42795240156613</v>
      </c>
    </row>
    <row r="679" spans="1:45">
      <c r="A679" s="231" t="s">
        <v>592</v>
      </c>
      <c r="B679" s="231" t="s">
        <v>516</v>
      </c>
      <c r="C679" s="231">
        <v>185.42563628261485</v>
      </c>
      <c r="D679" s="231">
        <v>167.34023217334703</v>
      </c>
      <c r="E679" s="231">
        <v>142.9999238502788</v>
      </c>
      <c r="F679" s="231">
        <v>196.85295537440274</v>
      </c>
      <c r="G679" s="231">
        <v>203.89265586533867</v>
      </c>
      <c r="H679" s="231">
        <v>210.3313678696928</v>
      </c>
      <c r="I679" s="231">
        <v>216.16571823303528</v>
      </c>
      <c r="J679" s="231">
        <v>221.52163820145185</v>
      </c>
      <c r="K679" s="231">
        <v>226.46778125603606</v>
      </c>
      <c r="L679" s="231">
        <v>231.06831678066229</v>
      </c>
      <c r="M679" s="231">
        <v>235.38225007624783</v>
      </c>
      <c r="N679" s="231">
        <v>239.46309501569996</v>
      </c>
      <c r="O679" s="231">
        <v>243.35882856620273</v>
      </c>
      <c r="P679" s="231">
        <v>247.11205518426499</v>
      </c>
      <c r="Q679" s="231">
        <v>250.76031463336503</v>
      </c>
      <c r="R679" s="231">
        <v>254.33647740315988</v>
      </c>
      <c r="S679" s="231">
        <v>257.86918419513921</v>
      </c>
      <c r="T679" s="231">
        <v>261.38329758182101</v>
      </c>
      <c r="U679" s="231">
        <v>264.90034384963866</v>
      </c>
      <c r="V679" s="231">
        <v>268.43893088987033</v>
      </c>
      <c r="W679" s="231">
        <v>272.01513391484491</v>
      </c>
      <c r="X679" s="231">
        <v>275.64284503569348</v>
      </c>
      <c r="Y679" s="231">
        <v>279.3340856755334</v>
      </c>
      <c r="Z679" s="231">
        <v>283.09928272173102</v>
      </c>
      <c r="AA679" s="231">
        <v>286.94751050889715</v>
      </c>
      <c r="AB679" s="231">
        <v>290.88670138393337</v>
      </c>
      <c r="AC679" s="231">
        <v>294.92382789971572</v>
      </c>
      <c r="AD679" s="231">
        <v>299.06505973704481</v>
      </c>
      <c r="AE679" s="231">
        <v>303.31589835360671</v>
      </c>
      <c r="AF679" s="231">
        <v>307.68129216684952</v>
      </c>
      <c r="AG679" s="231">
        <v>312.16573483757139</v>
      </c>
      <c r="AH679" s="231">
        <v>316.77334896222806</v>
      </c>
      <c r="AI679" s="231">
        <v>321.50795722249342</v>
      </c>
      <c r="AJ679" s="231">
        <v>326.37314279272971</v>
      </c>
      <c r="AK679" s="231">
        <v>331.37230057565688</v>
      </c>
      <c r="AL679" s="231">
        <v>336.50868062742956</v>
      </c>
      <c r="AM679" s="231">
        <v>341.78542494603738</v>
      </c>
      <c r="AN679" s="231">
        <v>347.20559863164016</v>
      </c>
      <c r="AO679" s="231">
        <v>352.77221628237152</v>
      </c>
      <c r="AP679" s="231">
        <v>358.48826436311424</v>
      </c>
      <c r="AQ679" s="231">
        <v>364.3567201757408</v>
      </c>
      <c r="AR679" s="231">
        <v>370.38056796528286</v>
      </c>
      <c r="AS679" s="231">
        <v>376.5628126161385</v>
      </c>
    </row>
    <row r="680" spans="1:45">
      <c r="A680" s="231" t="s">
        <v>592</v>
      </c>
      <c r="B680" s="231" t="s">
        <v>517</v>
      </c>
      <c r="C680" s="231">
        <v>97.393331659764101</v>
      </c>
      <c r="D680" s="231">
        <v>159.68317103208685</v>
      </c>
      <c r="E680" s="231">
        <v>121.50306218092503</v>
      </c>
      <c r="F680" s="231">
        <v>152.76751782079674</v>
      </c>
      <c r="G680" s="231">
        <v>165.23681134790115</v>
      </c>
      <c r="H680" s="231">
        <v>177.24022568191435</v>
      </c>
      <c r="I680" s="231">
        <v>188.71640466201964</v>
      </c>
      <c r="J680" s="231">
        <v>199.73282367586842</v>
      </c>
      <c r="K680" s="231">
        <v>210.32485387998815</v>
      </c>
      <c r="L680" s="231">
        <v>220.53445601269814</v>
      </c>
      <c r="M680" s="231">
        <v>230.40671930176501</v>
      </c>
      <c r="N680" s="231">
        <v>239.98746878740585</v>
      </c>
      <c r="O680" s="231">
        <v>249.32164837554438</v>
      </c>
      <c r="P680" s="231">
        <v>258.45227345826123</v>
      </c>
      <c r="Q680" s="231">
        <v>267.41979972942187</v>
      </c>
      <c r="R680" s="231">
        <v>276.2617917422628</v>
      </c>
      <c r="S680" s="231">
        <v>285.01280267567478</v>
      </c>
      <c r="T680" s="231">
        <v>293.70439856610221</v>
      </c>
      <c r="U680" s="231">
        <v>302.36527735531263</v>
      </c>
      <c r="V680" s="231">
        <v>311.02144641782769</v>
      </c>
      <c r="W680" s="231">
        <v>319.69643247514819</v>
      </c>
      <c r="X680" s="231">
        <v>328.41150557585536</v>
      </c>
      <c r="Y680" s="231">
        <v>337.18590463196153</v>
      </c>
      <c r="Z680" s="231">
        <v>346.03705628164539</v>
      </c>
      <c r="AA680" s="231">
        <v>354.9807819514138</v>
      </c>
      <c r="AB680" s="231">
        <v>364.03149020062983</v>
      </c>
      <c r="AC680" s="231">
        <v>373.20235297443219</v>
      </c>
      <c r="AD680" s="231">
        <v>382.50546544104344</v>
      </c>
      <c r="AE680" s="231">
        <v>391.95198978076957</v>
      </c>
      <c r="AF680" s="231">
        <v>401.55228372763025</v>
      </c>
      <c r="AG680" s="231">
        <v>411.31601491534445</v>
      </c>
      <c r="AH680" s="231">
        <v>421.2522622039603</v>
      </c>
      <c r="AI680" s="231">
        <v>431.36960520141491</v>
      </c>
      <c r="AJ680" s="231">
        <v>441.67620317607981</v>
      </c>
      <c r="AK680" s="231">
        <v>452.17986450204188</v>
      </c>
      <c r="AL680" s="231">
        <v>462.88810770382622</v>
      </c>
      <c r="AM680" s="231">
        <v>473.80821508141759</v>
      </c>
      <c r="AN680" s="231">
        <v>484.94727980684883</v>
      </c>
      <c r="AO680" s="231">
        <v>496.31224729463099</v>
      </c>
      <c r="AP680" s="231">
        <v>507.90995156338573</v>
      </c>
      <c r="AQ680" s="231">
        <v>519.74714722587476</v>
      </c>
      <c r="AR680" s="231">
        <v>531.83053767149772</v>
      </c>
      <c r="AS680" s="231">
        <v>544.16679993811169</v>
      </c>
    </row>
    <row r="681" spans="1:45">
      <c r="A681" s="231" t="s">
        <v>592</v>
      </c>
      <c r="B681" s="231" t="s">
        <v>518</v>
      </c>
      <c r="C681" s="231">
        <v>962.29751266811854</v>
      </c>
      <c r="D681" s="231">
        <v>1031.7017470112355</v>
      </c>
      <c r="E681" s="231">
        <v>922.63659341491723</v>
      </c>
      <c r="F681" s="231">
        <v>1200.5840748653823</v>
      </c>
      <c r="G681" s="231">
        <v>1283.9739595384563</v>
      </c>
      <c r="H681" s="231">
        <v>1363.7014696909894</v>
      </c>
      <c r="I681" s="231">
        <v>1439.4068597178398</v>
      </c>
      <c r="J681" s="231">
        <v>1511.6834779473365</v>
      </c>
      <c r="K681" s="231">
        <v>1580.8466321808694</v>
      </c>
      <c r="L681" s="231">
        <v>1647.2424262671677</v>
      </c>
      <c r="M681" s="231">
        <v>1711.2266746805396</v>
      </c>
      <c r="N681" s="231">
        <v>1773.1505569308047</v>
      </c>
      <c r="O681" s="231">
        <v>1833.3512072613171</v>
      </c>
      <c r="P681" s="231">
        <v>1892.1459327190933</v>
      </c>
      <c r="Q681" s="231">
        <v>1949.8290664810161</v>
      </c>
      <c r="R681" s="231">
        <v>2006.6706936970668</v>
      </c>
      <c r="S681" s="231">
        <v>2062.9166682035429</v>
      </c>
      <c r="T681" s="231">
        <v>2118.7894831171639</v>
      </c>
      <c r="U681" s="231">
        <v>2174.4896730444989</v>
      </c>
      <c r="V681" s="231">
        <v>2230.1975152212281</v>
      </c>
      <c r="W681" s="231">
        <v>2286.0748656120236</v>
      </c>
      <c r="X681" s="231">
        <v>2342.2670177680111</v>
      </c>
      <c r="Y681" s="231">
        <v>2398.9045105474502</v>
      </c>
      <c r="Z681" s="231">
        <v>2456.1048386395642</v>
      </c>
      <c r="AA681" s="231">
        <v>2513.9740396712446</v>
      </c>
      <c r="AB681" s="231">
        <v>2572.6081455033213</v>
      </c>
      <c r="AC681" s="231">
        <v>2632.0944947113958</v>
      </c>
      <c r="AD681" s="231">
        <v>2692.5129093941518</v>
      </c>
      <c r="AE681" s="231">
        <v>2753.9367432826184</v>
      </c>
      <c r="AF681" s="231">
        <v>2816.4338103147029</v>
      </c>
      <c r="AG681" s="231">
        <v>2880.0672039014084</v>
      </c>
      <c r="AH681" s="231">
        <v>2944.896017409902</v>
      </c>
      <c r="AI681" s="231">
        <v>3010.9759761901541</v>
      </c>
      <c r="AJ681" s="231">
        <v>3078.3599909634709</v>
      </c>
      <c r="AK681" s="231">
        <v>3147.0986417068034</v>
      </c>
      <c r="AL681" s="231">
        <v>3217.2406003939623</v>
      </c>
      <c r="AM681" s="231">
        <v>3288.833000156993</v>
      </c>
      <c r="AN681" s="231">
        <v>3361.9217576454357</v>
      </c>
      <c r="AO681" s="231">
        <v>3436.5518546133626</v>
      </c>
      <c r="AP681" s="231">
        <v>3512.76758406929</v>
      </c>
      <c r="AQ681" s="231">
        <v>3590.6127656853228</v>
      </c>
      <c r="AR681" s="231">
        <v>3670.1309345869358</v>
      </c>
      <c r="AS681" s="231">
        <v>3751.3655071273315</v>
      </c>
    </row>
    <row r="682" spans="1:45">
      <c r="A682" s="231" t="s">
        <v>592</v>
      </c>
      <c r="B682" s="231" t="s">
        <v>519</v>
      </c>
      <c r="C682" s="231">
        <v>105.98820037097158</v>
      </c>
      <c r="D682" s="231">
        <v>106.29046529820899</v>
      </c>
      <c r="E682" s="231">
        <v>98.568046989878411</v>
      </c>
      <c r="F682" s="231">
        <v>114.56091607476999</v>
      </c>
      <c r="G682" s="231">
        <v>117.0949669444792</v>
      </c>
      <c r="H682" s="231">
        <v>119.27915004561747</v>
      </c>
      <c r="I682" s="231">
        <v>121.12460449517108</v>
      </c>
      <c r="J682" s="231">
        <v>122.71136578977226</v>
      </c>
      <c r="K682" s="231">
        <v>124.08338203202918</v>
      </c>
      <c r="L682" s="231">
        <v>125.2797456621075</v>
      </c>
      <c r="M682" s="231">
        <v>126.33495205248272</v>
      </c>
      <c r="N682" s="231">
        <v>127.27918604983974</v>
      </c>
      <c r="O682" s="231">
        <v>128.13864831168209</v>
      </c>
      <c r="P682" s="231">
        <v>128.93591306355785</v>
      </c>
      <c r="Q682" s="231">
        <v>129.6903013136606</v>
      </c>
      <c r="R682" s="231">
        <v>130.41825335219093</v>
      </c>
      <c r="S682" s="231">
        <v>131.13368741171735</v>
      </c>
      <c r="T682" s="231">
        <v>131.84833529495776</v>
      </c>
      <c r="U682" s="231">
        <v>132.5720494410146</v>
      </c>
      <c r="V682" s="231">
        <v>133.31307886181395</v>
      </c>
      <c r="W682" s="231">
        <v>134.07831356031849</v>
      </c>
      <c r="X682" s="231">
        <v>134.87349852424069</v>
      </c>
      <c r="Y682" s="231">
        <v>135.70341931089123</v>
      </c>
      <c r="Z682" s="231">
        <v>136.57206174121316</v>
      </c>
      <c r="AA682" s="231">
        <v>137.48274842597414</v>
      </c>
      <c r="AB682" s="231">
        <v>138.43825485218309</v>
      </c>
      <c r="AC682" s="231">
        <v>139.44090763665088</v>
      </c>
      <c r="AD682" s="231">
        <v>140.49266735932946</v>
      </c>
      <c r="AE682" s="231">
        <v>141.59519815879651</v>
      </c>
      <c r="AF682" s="231">
        <v>142.74992603059923</v>
      </c>
      <c r="AG682" s="231">
        <v>143.95808753199884</v>
      </c>
      <c r="AH682" s="231">
        <v>145.22077037338801</v>
      </c>
      <c r="AI682" s="231">
        <v>146.53894717234473</v>
      </c>
      <c r="AJ682" s="231">
        <v>147.91350346311961</v>
      </c>
      <c r="AK682" s="231">
        <v>149.34526089257656</v>
      </c>
      <c r="AL682" s="231">
        <v>150.83499639241484</v>
      </c>
      <c r="AM682" s="231">
        <v>152.38345799531504</v>
      </c>
      <c r="AN682" s="231">
        <v>153.99137785773766</v>
      </c>
      <c r="AO682" s="231">
        <v>155.65948296243937</v>
      </c>
      <c r="AP682" s="231">
        <v>157.38850389761379</v>
      </c>
      <c r="AQ682" s="231">
        <v>159.17918204498389</v>
      </c>
      <c r="AR682" s="231">
        <v>161.0322754546971</v>
      </c>
      <c r="AS682" s="231">
        <v>162.94856363894934</v>
      </c>
    </row>
    <row r="683" spans="1:45">
      <c r="A683" s="231" t="s">
        <v>592</v>
      </c>
      <c r="B683" s="231" t="s">
        <v>520</v>
      </c>
      <c r="C683" s="231">
        <v>42.521205091026232</v>
      </c>
      <c r="D683" s="231">
        <v>50.771259078011838</v>
      </c>
      <c r="E683" s="231">
        <v>43.003523875873185</v>
      </c>
      <c r="F683" s="231">
        <v>49.684624557500257</v>
      </c>
      <c r="G683" s="231">
        <v>51.803470633500758</v>
      </c>
      <c r="H683" s="231">
        <v>53.770655710042263</v>
      </c>
      <c r="I683" s="231">
        <v>55.582460611644322</v>
      </c>
      <c r="J683" s="231">
        <v>57.269192631333723</v>
      </c>
      <c r="K683" s="231">
        <v>58.847305242322619</v>
      </c>
      <c r="L683" s="231">
        <v>60.332611781111993</v>
      </c>
      <c r="M683" s="231">
        <v>61.73997060469047</v>
      </c>
      <c r="N683" s="231">
        <v>63.083098054677137</v>
      </c>
      <c r="O683" s="231">
        <v>64.374479757285783</v>
      </c>
      <c r="P683" s="231">
        <v>65.625354750303899</v>
      </c>
      <c r="Q683" s="231">
        <v>66.845750695031555</v>
      </c>
      <c r="R683" s="231">
        <v>68.044552513641875</v>
      </c>
      <c r="S683" s="231">
        <v>69.229590790951704</v>
      </c>
      <c r="T683" s="231">
        <v>70.407739840775562</v>
      </c>
      <c r="U683" s="231">
        <v>71.585018295877276</v>
      </c>
      <c r="V683" s="231">
        <v>72.766687415258843</v>
      </c>
      <c r="W683" s="231">
        <v>73.957344071047117</v>
      </c>
      <c r="X683" s="231">
        <v>75.161006670232325</v>
      </c>
      <c r="Y683" s="231">
        <v>76.381193180387456</v>
      </c>
      <c r="Z683" s="231">
        <v>77.620991051410329</v>
      </c>
      <c r="AA683" s="231">
        <v>78.883119231623013</v>
      </c>
      <c r="AB683" s="231">
        <v>80.169982726000242</v>
      </c>
      <c r="AC683" s="231">
        <v>81.483720282939359</v>
      </c>
      <c r="AD683" s="231">
        <v>82.826245858642409</v>
      </c>
      <c r="AE683" s="231">
        <v>84.199284520298178</v>
      </c>
      <c r="AF683" s="231">
        <v>85.60440342925051</v>
      </c>
      <c r="AG683" s="231">
        <v>87.043038506109681</v>
      </c>
      <c r="AH683" s="231">
        <v>88.516517330298782</v>
      </c>
      <c r="AI683" s="231">
        <v>90.026078772758041</v>
      </c>
      <c r="AJ683" s="231">
        <v>91.572889806443428</v>
      </c>
      <c r="AK683" s="231">
        <v>93.158059887201787</v>
      </c>
      <c r="AL683" s="231">
        <v>94.782653249089833</v>
      </c>
      <c r="AM683" s="231">
        <v>96.447699413832936</v>
      </c>
      <c r="AN683" s="231">
        <v>98.154202174299698</v>
      </c>
      <c r="AO683" s="231">
        <v>99.903147276384274</v>
      </c>
      <c r="AP683" s="231">
        <v>101.69550899252464</v>
      </c>
      <c r="AQ683" s="231">
        <v>103.53225575277952</v>
      </c>
      <c r="AR683" s="231">
        <v>105.41435497565622</v>
      </c>
      <c r="AS683" s="231">
        <v>107.34277722033978</v>
      </c>
    </row>
    <row r="684" spans="1:45">
      <c r="A684" s="231" t="s">
        <v>592</v>
      </c>
      <c r="B684" s="231" t="s">
        <v>521</v>
      </c>
      <c r="C684" s="231">
        <v>41.028657006324117</v>
      </c>
      <c r="D684" s="231">
        <v>46.042363272493525</v>
      </c>
      <c r="E684" s="231">
        <v>40.891085549191999</v>
      </c>
      <c r="F684" s="231">
        <v>43.321695912469806</v>
      </c>
      <c r="G684" s="231">
        <v>42.923835584617137</v>
      </c>
      <c r="H684" s="231">
        <v>43.840281247329841</v>
      </c>
      <c r="I684" s="231">
        <v>44.059534257235896</v>
      </c>
      <c r="J684" s="231">
        <v>44.18766700096625</v>
      </c>
      <c r="K684" s="231">
        <v>44.242405487923541</v>
      </c>
      <c r="L684" s="231">
        <v>44.238965522862458</v>
      </c>
      <c r="M684" s="231">
        <v>44.190349850880743</v>
      </c>
      <c r="N684" s="231">
        <v>44.107601603972874</v>
      </c>
      <c r="O684" s="231">
        <v>44.000034711555749</v>
      </c>
      <c r="P684" s="231">
        <v>43.87544837847026</v>
      </c>
      <c r="Q684" s="231">
        <v>43.740326577396758</v>
      </c>
      <c r="R684" s="231">
        <v>43.600021468965004</v>
      </c>
      <c r="S684" s="231">
        <v>43.458919554144749</v>
      </c>
      <c r="T684" s="231">
        <v>43.320589969715442</v>
      </c>
      <c r="U684" s="231">
        <v>43.187915072330505</v>
      </c>
      <c r="V684" s="231">
        <v>43.063204076395394</v>
      </c>
      <c r="W684" s="231">
        <v>42.948290944021011</v>
      </c>
      <c r="X684" s="231">
        <v>42.84461797734825</v>
      </c>
      <c r="Y684" s="231">
        <v>42.753306668972996</v>
      </c>
      <c r="Z684" s="231">
        <v>42.675217365140156</v>
      </c>
      <c r="AA684" s="231">
        <v>42.610999224636558</v>
      </c>
      <c r="AB684" s="231">
        <v>42.561131842425453</v>
      </c>
      <c r="AC684" s="231">
        <v>42.525959771981164</v>
      </c>
      <c r="AD684" s="231">
        <v>42.505721038523319</v>
      </c>
      <c r="AE684" s="231">
        <v>42.500570596386908</v>
      </c>
      <c r="AF684" s="231">
        <v>42.510599553299826</v>
      </c>
      <c r="AG684" s="231">
        <v>42.535850865451849</v>
      </c>
      <c r="AH684" s="231">
        <v>42.576332101205821</v>
      </c>
      <c r="AI684" s="231">
        <v>42.632025778246899</v>
      </c>
      <c r="AJ684" s="231">
        <v>42.702897698305364</v>
      </c>
      <c r="AK684" s="231">
        <v>42.788903634345338</v>
      </c>
      <c r="AL684" s="231">
        <v>42.889994666132097</v>
      </c>
      <c r="AM684" s="231">
        <v>43.006121410158094</v>
      </c>
      <c r="AN684" s="231">
        <v>43.137237347858132</v>
      </c>
      <c r="AO684" s="231">
        <v>43.283301420764353</v>
      </c>
      <c r="AP684" s="231">
        <v>43.444280031779257</v>
      </c>
      <c r="AQ684" s="231">
        <v>43.62014856716916</v>
      </c>
      <c r="AR684" s="231">
        <v>43.810892533460702</v>
      </c>
      <c r="AS684" s="231">
        <v>44.016508386480012</v>
      </c>
    </row>
    <row r="685" spans="1:45">
      <c r="A685" s="231" t="s">
        <v>592</v>
      </c>
      <c r="B685" s="231" t="s">
        <v>522</v>
      </c>
      <c r="C685" s="231">
        <v>104.13676642195566</v>
      </c>
      <c r="D685" s="231">
        <v>133.66136017340648</v>
      </c>
      <c r="E685" s="231">
        <v>125.50976736320489</v>
      </c>
      <c r="F685" s="231">
        <v>143.7621167920083</v>
      </c>
      <c r="G685" s="231">
        <v>151.85540619421451</v>
      </c>
      <c r="H685" s="231">
        <v>159.51001042918716</v>
      </c>
      <c r="I685" s="231">
        <v>166.69871543246538</v>
      </c>
      <c r="J685" s="231">
        <v>173.50074115296724</v>
      </c>
      <c r="K685" s="231">
        <v>179.95867975949233</v>
      </c>
      <c r="L685" s="231">
        <v>186.11609164938318</v>
      </c>
      <c r="M685" s="231">
        <v>192.01577280939014</v>
      </c>
      <c r="N685" s="231">
        <v>197.69861459448546</v>
      </c>
      <c r="O685" s="231">
        <v>203.20290405309353</v>
      </c>
      <c r="P685" s="231">
        <v>208.56394889239201</v>
      </c>
      <c r="Q685" s="231">
        <v>213.81393565800977</v>
      </c>
      <c r="R685" s="231">
        <v>218.98194954572622</v>
      </c>
      <c r="S685" s="231">
        <v>224.09410098216074</v>
      </c>
      <c r="T685" s="231">
        <v>229.17371798858159</v>
      </c>
      <c r="U685" s="231">
        <v>234.24157453846075</v>
      </c>
      <c r="V685" s="231">
        <v>239.31613389684534</v>
      </c>
      <c r="W685" s="231">
        <v>244.41379263053628</v>
      </c>
      <c r="X685" s="231">
        <v>249.54911597071825</v>
      </c>
      <c r="Y685" s="231">
        <v>254.73505884288849</v>
      </c>
      <c r="Z685" s="231">
        <v>259.9831694608277</v>
      </c>
      <c r="AA685" s="231">
        <v>265.30377416768692</v>
      </c>
      <c r="AB685" s="231">
        <v>270.7061434047904</v>
      </c>
      <c r="AC685" s="231">
        <v>276.19863945773682</v>
      </c>
      <c r="AD685" s="231">
        <v>281.78884709341889</v>
      </c>
      <c r="AE685" s="231">
        <v>287.48368845213281</v>
      </c>
      <c r="AF685" s="231">
        <v>293.28952366422845</v>
      </c>
      <c r="AG685" s="231">
        <v>299.21223866972792</v>
      </c>
      <c r="AH685" s="231">
        <v>305.2573216672908</v>
      </c>
      <c r="AI685" s="231">
        <v>311.42992953044313</v>
      </c>
      <c r="AJ685" s="231">
        <v>317.73494542121256</v>
      </c>
      <c r="AK685" s="231">
        <v>324.1770287155465</v>
      </c>
      <c r="AL685" s="231">
        <v>330.76065823900956</v>
      </c>
      <c r="AM685" s="231">
        <v>337.49016969947979</v>
      </c>
      <c r="AN685" s="231">
        <v>344.36978809914439</v>
      </c>
      <c r="AO685" s="231">
        <v>351.40365581217623</v>
      </c>
      <c r="AP685" s="231">
        <v>358.59585692770554</v>
      </c>
      <c r="AQ685" s="231">
        <v>365.9504383801588</v>
      </c>
      <c r="AR685" s="231">
        <v>373.47142832011366</v>
      </c>
      <c r="AS685" s="231">
        <v>381.16285211818848</v>
      </c>
    </row>
    <row r="686" spans="1:45">
      <c r="A686" s="231" t="s">
        <v>592</v>
      </c>
      <c r="B686" s="231" t="s">
        <v>523</v>
      </c>
      <c r="C686" s="231">
        <v>582.41725261464683</v>
      </c>
      <c r="D686" s="231">
        <v>590.57193400434244</v>
      </c>
      <c r="E686" s="231">
        <v>704.73610012683423</v>
      </c>
      <c r="F686" s="231">
        <v>644.52865523836351</v>
      </c>
      <c r="G686" s="231">
        <v>674.99409947317315</v>
      </c>
      <c r="H686" s="231">
        <v>703.49235700388022</v>
      </c>
      <c r="I686" s="231">
        <v>729.95020629295698</v>
      </c>
      <c r="J686" s="231">
        <v>754.74794215383406</v>
      </c>
      <c r="K686" s="231">
        <v>778.09139158377786</v>
      </c>
      <c r="L686" s="231">
        <v>800.18235889394634</v>
      </c>
      <c r="M686" s="231">
        <v>821.21329419921233</v>
      </c>
      <c r="N686" s="231">
        <v>841.36395778870462</v>
      </c>
      <c r="O686" s="231">
        <v>860.79959697242305</v>
      </c>
      <c r="P686" s="231">
        <v>879.67024059101823</v>
      </c>
      <c r="Q686" s="231">
        <v>898.11078585692042</v>
      </c>
      <c r="R686" s="231">
        <v>916.24161734437018</v>
      </c>
      <c r="S686" s="231">
        <v>934.16955763435692</v>
      </c>
      <c r="T686" s="231">
        <v>951.98900074067865</v>
      </c>
      <c r="U686" s="231">
        <v>969.78312182673039</v>
      </c>
      <c r="V686" s="231">
        <v>987.62509007904839</v>
      </c>
      <c r="W686" s="231">
        <v>1005.5792369494544</v>
      </c>
      <c r="X686" s="231">
        <v>1023.7021506506129</v>
      </c>
      <c r="Y686" s="231">
        <v>1042.0436811459438</v>
      </c>
      <c r="Z686" s="231">
        <v>1060.6478491390092</v>
      </c>
      <c r="AA686" s="231">
        <v>1079.5536587649638</v>
      </c>
      <c r="AB686" s="231">
        <v>1098.7958176446684</v>
      </c>
      <c r="AC686" s="231">
        <v>1118.4053703192458</v>
      </c>
      <c r="AD686" s="231">
        <v>1138.4102523243548</v>
      </c>
      <c r="AE686" s="231">
        <v>1158.8357726482582</v>
      </c>
      <c r="AF686" s="231">
        <v>1179.7050323056189</v>
      </c>
      <c r="AG686" s="231">
        <v>1201.039286436197</v>
      </c>
      <c r="AH686" s="231">
        <v>1222.8582568340369</v>
      </c>
      <c r="AI686" s="231">
        <v>1245.180401217252</v>
      </c>
      <c r="AJ686" s="231">
        <v>1268.0231449206958</v>
      </c>
      <c r="AK686" s="231">
        <v>1291.4030800716494</v>
      </c>
      <c r="AL686" s="231">
        <v>1315.3361367162486</v>
      </c>
      <c r="AM686" s="231">
        <v>1339.8377298141629</v>
      </c>
      <c r="AN686" s="231">
        <v>1364.9228855187894</v>
      </c>
      <c r="AO686" s="231">
        <v>1390.6063497102148</v>
      </c>
      <c r="AP686" s="231">
        <v>1416.9026813490332</v>
      </c>
      <c r="AQ686" s="231">
        <v>1443.8263328672626</v>
      </c>
      <c r="AR686" s="231">
        <v>1471.3917195040162</v>
      </c>
      <c r="AS686" s="231">
        <v>1499.6132792258582</v>
      </c>
    </row>
    <row r="687" spans="1:45">
      <c r="A687" s="231" t="s">
        <v>592</v>
      </c>
      <c r="B687" s="231" t="s">
        <v>524</v>
      </c>
      <c r="C687" s="231">
        <v>900.35691137835852</v>
      </c>
      <c r="D687" s="231">
        <v>776.76870635144496</v>
      </c>
      <c r="E687" s="231">
        <v>806.11311341284841</v>
      </c>
      <c r="F687" s="231">
        <v>1042.1966631196676</v>
      </c>
      <c r="G687" s="231">
        <v>1122.2964273359389</v>
      </c>
      <c r="H687" s="231">
        <v>1199.2175461845047</v>
      </c>
      <c r="I687" s="231">
        <v>1272.5830847905245</v>
      </c>
      <c r="J687" s="231">
        <v>1342.8748162467029</v>
      </c>
      <c r="K687" s="231">
        <v>1410.3467421060504</v>
      </c>
      <c r="L687" s="231">
        <v>1475.290679862409</v>
      </c>
      <c r="M687" s="231">
        <v>1538.0147306753884</v>
      </c>
      <c r="N687" s="231">
        <v>1598.8284724901723</v>
      </c>
      <c r="O687" s="231">
        <v>1658.0330503895934</v>
      </c>
      <c r="P687" s="231">
        <v>1715.9148642617463</v>
      </c>
      <c r="Q687" s="231">
        <v>1772.7418796385637</v>
      </c>
      <c r="R687" s="231">
        <v>1828.7618190973717</v>
      </c>
      <c r="S687" s="231">
        <v>1884.2016690567102</v>
      </c>
      <c r="T687" s="231">
        <v>1939.2680764085896</v>
      </c>
      <c r="U687" s="231">
        <v>1994.1483193733113</v>
      </c>
      <c r="V687" s="231">
        <v>2049.0116226701839</v>
      </c>
      <c r="W687" s="231">
        <v>2104.0106529712898</v>
      </c>
      <c r="X687" s="231">
        <v>2159.2830804590049</v>
      </c>
      <c r="Y687" s="231">
        <v>2214.9531294490771</v>
      </c>
      <c r="Z687" s="231">
        <v>2271.1330682669936</v>
      </c>
      <c r="AA687" s="231">
        <v>2327.9246081853667</v>
      </c>
      <c r="AB687" s="231">
        <v>2385.4201951051418</v>
      </c>
      <c r="AC687" s="231">
        <v>2443.7041872562795</v>
      </c>
      <c r="AD687" s="231">
        <v>2502.8539186433823</v>
      </c>
      <c r="AE687" s="231">
        <v>2562.9406521313449</v>
      </c>
      <c r="AF687" s="231">
        <v>2624.0304286111864</v>
      </c>
      <c r="AG687" s="231">
        <v>2686.1848200886134</v>
      </c>
      <c r="AH687" s="231">
        <v>2749.4615951547912</v>
      </c>
      <c r="AI687" s="231">
        <v>2813.9153053905757</v>
      </c>
      <c r="AJ687" s="231">
        <v>2879.5978010058357</v>
      </c>
      <c r="AK687" s="231">
        <v>2946.5586835578606</v>
      </c>
      <c r="AL687" s="231">
        <v>3014.8457030186169</v>
      </c>
      <c r="AM687" s="231">
        <v>3084.5051058329664</v>
      </c>
      <c r="AN687" s="231">
        <v>3155.5819399707889</v>
      </c>
      <c r="AO687" s="231">
        <v>3228.1203223534972</v>
      </c>
      <c r="AP687" s="231">
        <v>3302.1636734445528</v>
      </c>
      <c r="AQ687" s="231">
        <v>3377.7549232467591</v>
      </c>
      <c r="AR687" s="231">
        <v>3454.9366924472642</v>
      </c>
      <c r="AS687" s="231">
        <v>3533.7514519980255</v>
      </c>
    </row>
    <row r="688" spans="1:45">
      <c r="A688" s="231" t="s">
        <v>592</v>
      </c>
      <c r="B688" s="231" t="s">
        <v>525</v>
      </c>
      <c r="C688" s="231">
        <v>467.64999366829807</v>
      </c>
      <c r="D688" s="231">
        <v>502.95537884906577</v>
      </c>
      <c r="E688" s="231">
        <v>568.63906142930159</v>
      </c>
      <c r="F688" s="231">
        <v>655.69667938675752</v>
      </c>
      <c r="G688" s="231">
        <v>709.06539198039218</v>
      </c>
      <c r="H688" s="231">
        <v>760.43448353290273</v>
      </c>
      <c r="I688" s="231">
        <v>809.54187197492263</v>
      </c>
      <c r="J688" s="231">
        <v>856.67782189575234</v>
      </c>
      <c r="K688" s="231">
        <v>901.99453654038109</v>
      </c>
      <c r="L688" s="231">
        <v>945.67228540749261</v>
      </c>
      <c r="M688" s="231">
        <v>987.90461204625331</v>
      </c>
      <c r="N688" s="231">
        <v>1028.888110491418</v>
      </c>
      <c r="O688" s="231">
        <v>1068.8155192218005</v>
      </c>
      <c r="P688" s="231">
        <v>1107.8712510046482</v>
      </c>
      <c r="Q688" s="231">
        <v>1146.2287025285882</v>
      </c>
      <c r="R688" s="231">
        <v>1184.0488455700672</v>
      </c>
      <c r="S688" s="231">
        <v>1221.4797208783455</v>
      </c>
      <c r="T688" s="231">
        <v>1258.6565492138104</v>
      </c>
      <c r="U688" s="231">
        <v>1295.7022471401153</v>
      </c>
      <c r="V688" s="231">
        <v>1332.7281921569277</v>
      </c>
      <c r="W688" s="231">
        <v>1369.8351256042731</v>
      </c>
      <c r="X688" s="231">
        <v>1407.1141150322128</v>
      </c>
      <c r="Y688" s="231">
        <v>1444.647522594355</v>
      </c>
      <c r="Z688" s="231">
        <v>1482.5099443353724</v>
      </c>
      <c r="AA688" s="231">
        <v>1520.7690985110964</v>
      </c>
      <c r="AB688" s="231">
        <v>1559.4866505312114</v>
      </c>
      <c r="AC688" s="231">
        <v>1598.7189687066079</v>
      </c>
      <c r="AD688" s="231">
        <v>1638.5178094701294</v>
      </c>
      <c r="AE688" s="231">
        <v>1678.9309336894953</v>
      </c>
      <c r="AF688" s="231">
        <v>1720.0026575396246</v>
      </c>
      <c r="AG688" s="231">
        <v>1761.7743424688792</v>
      </c>
      <c r="AH688" s="231">
        <v>1804.2848293211414</v>
      </c>
      <c r="AI688" s="231">
        <v>1847.5708218338045</v>
      </c>
      <c r="AJ688" s="231">
        <v>1891.6672246495627</v>
      </c>
      <c r="AK688" s="231">
        <v>1936.6074407441049</v>
      </c>
      <c r="AL688" s="231">
        <v>1982.4236328481988</v>
      </c>
      <c r="AM688" s="231">
        <v>2029.1469530722677</v>
      </c>
      <c r="AN688" s="231">
        <v>2076.8077445566964</v>
      </c>
      <c r="AO688" s="231">
        <v>2125.4357185887266</v>
      </c>
      <c r="AP688" s="231">
        <v>2175.0601102612104</v>
      </c>
      <c r="AQ688" s="231">
        <v>2225.7098154057517</v>
      </c>
      <c r="AR688" s="231">
        <v>2277.413511217143</v>
      </c>
      <c r="AS688" s="231">
        <v>2330.1997626994171</v>
      </c>
    </row>
    <row r="689" spans="1:45">
      <c r="A689" s="231" t="s">
        <v>592</v>
      </c>
      <c r="B689" s="231" t="s">
        <v>526</v>
      </c>
      <c r="C689" s="231">
        <v>518.39000543939108</v>
      </c>
      <c r="D689" s="231">
        <v>533.86143439411921</v>
      </c>
      <c r="E689" s="231">
        <v>593.26208240686719</v>
      </c>
      <c r="F689" s="231">
        <v>583.14285509505373</v>
      </c>
      <c r="G689" s="231">
        <v>595.12136889876547</v>
      </c>
      <c r="H689" s="231">
        <v>605.31890292955904</v>
      </c>
      <c r="I689" s="231">
        <v>613.79987465565034</v>
      </c>
      <c r="J689" s="231">
        <v>620.97565866213915</v>
      </c>
      <c r="K689" s="231">
        <v>627.07231399408477</v>
      </c>
      <c r="L689" s="231">
        <v>632.28986033862373</v>
      </c>
      <c r="M689" s="231">
        <v>636.80397970408535</v>
      </c>
      <c r="N689" s="231">
        <v>640.76775594810249</v>
      </c>
      <c r="O689" s="231">
        <v>644.31354369720316</v>
      </c>
      <c r="P689" s="231">
        <v>647.55494377598177</v>
      </c>
      <c r="Q689" s="231">
        <v>650.58881726337893</v>
      </c>
      <c r="R689" s="231">
        <v>653.49726546129727</v>
      </c>
      <c r="S689" s="231">
        <v>656.34951616483147</v>
      </c>
      <c r="T689" s="231">
        <v>659.2036749532864</v>
      </c>
      <c r="U689" s="231">
        <v>662.10831763889337</v>
      </c>
      <c r="V689" s="231">
        <v>665.10391413273624</v>
      </c>
      <c r="W689" s="231">
        <v>668.22408434021406</v>
      </c>
      <c r="X689" s="231">
        <v>671.49669365611453</v>
      </c>
      <c r="Y689" s="231">
        <v>674.94479985824876</v>
      </c>
      <c r="Z689" s="231">
        <v>678.5874653904267</v>
      </c>
      <c r="AA689" s="231">
        <v>682.44044978210991</v>
      </c>
      <c r="AB689" s="231">
        <v>686.51679675507376</v>
      </c>
      <c r="AC689" s="231">
        <v>690.82732977793796</v>
      </c>
      <c r="AD689" s="231">
        <v>695.38106870815454</v>
      </c>
      <c r="AE689" s="231">
        <v>700.18557888761075</v>
      </c>
      <c r="AF689" s="231">
        <v>705.2472627515333</v>
      </c>
      <c r="AG689" s="231">
        <v>710.57160274567264</v>
      </c>
      <c r="AH689" s="231">
        <v>716.16336316745105</v>
      </c>
      <c r="AI689" s="231">
        <v>722.02675747539422</v>
      </c>
      <c r="AJ689" s="231">
        <v>728.16558665588002</v>
      </c>
      <c r="AK689" s="231">
        <v>734.5833533964493</v>
      </c>
      <c r="AL689" s="231">
        <v>741.28335608467671</v>
      </c>
      <c r="AM689" s="231">
        <v>748.26876602196091</v>
      </c>
      <c r="AN689" s="231">
        <v>755.54269070235262</v>
      </c>
      <c r="AO689" s="231">
        <v>763.10822554710069</v>
      </c>
      <c r="AP689" s="231">
        <v>770.96849609620676</v>
      </c>
      <c r="AQ689" s="231">
        <v>779.12669232897633</v>
      </c>
      <c r="AR689" s="231">
        <v>787.58609650827782</v>
      </c>
      <c r="AS689" s="231">
        <v>796.35010571014175</v>
      </c>
    </row>
    <row r="690" spans="1:45">
      <c r="A690" s="231" t="s">
        <v>592</v>
      </c>
      <c r="B690" s="231" t="s">
        <v>527</v>
      </c>
      <c r="C690" s="231">
        <v>153.27594885866762</v>
      </c>
      <c r="D690" s="231">
        <v>171.90439268133795</v>
      </c>
      <c r="E690" s="231">
        <v>157.0998074118105</v>
      </c>
      <c r="F690" s="231">
        <v>185.15860595906474</v>
      </c>
      <c r="G690" s="231">
        <v>200.95856870444871</v>
      </c>
      <c r="H690" s="231">
        <v>216.19392323508308</v>
      </c>
      <c r="I690" s="231">
        <v>230.78454591637004</v>
      </c>
      <c r="J690" s="231">
        <v>244.80925306522494</v>
      </c>
      <c r="K690" s="231">
        <v>258.30916005822206</v>
      </c>
      <c r="L690" s="231">
        <v>271.33435615710852</v>
      </c>
      <c r="M690" s="231">
        <v>283.9394220014758</v>
      </c>
      <c r="N690" s="231">
        <v>296.18031996168014</v>
      </c>
      <c r="O690" s="231">
        <v>308.11227930133106</v>
      </c>
      <c r="P690" s="231">
        <v>319.78841154050355</v>
      </c>
      <c r="Q690" s="231">
        <v>331.25886014841694</v>
      </c>
      <c r="R690" s="231">
        <v>342.57033625157021</v>
      </c>
      <c r="S690" s="231">
        <v>353.76592768558282</v>
      </c>
      <c r="T690" s="231">
        <v>364.88509637943866</v>
      </c>
      <c r="U690" s="231">
        <v>375.96380070108734</v>
      </c>
      <c r="V690" s="231">
        <v>387.03469623707832</v>
      </c>
      <c r="W690" s="231">
        <v>398.12738144856706</v>
      </c>
      <c r="X690" s="231">
        <v>409.26866450387439</v>
      </c>
      <c r="Y690" s="231">
        <v>420.48283497707445</v>
      </c>
      <c r="Z690" s="231">
        <v>431.79192956249364</v>
      </c>
      <c r="AA690" s="231">
        <v>443.21598492913932</v>
      </c>
      <c r="AB690" s="231">
        <v>454.77327368442832</v>
      </c>
      <c r="AC690" s="231">
        <v>466.48052141533088</v>
      </c>
      <c r="AD690" s="231">
        <v>478.35310414658386</v>
      </c>
      <c r="AE690" s="231">
        <v>490.40522646931208</v>
      </c>
      <c r="AF690" s="231">
        <v>502.65008117538139</v>
      </c>
      <c r="AG690" s="231">
        <v>515.09999158047344</v>
      </c>
      <c r="AH690" s="231">
        <v>527.7665379009037</v>
      </c>
      <c r="AI690" s="231">
        <v>540.66066911942505</v>
      </c>
      <c r="AJ690" s="231">
        <v>553.79280176975897</v>
      </c>
      <c r="AK690" s="231">
        <v>567.1729070162113</v>
      </c>
      <c r="AL690" s="231">
        <v>580.81058732228212</v>
      </c>
      <c r="AM690" s="231">
        <v>594.71514390389814</v>
      </c>
      <c r="AN690" s="231">
        <v>608.895636058165</v>
      </c>
      <c r="AO690" s="231">
        <v>623.36093335305407</v>
      </c>
      <c r="AP690" s="231">
        <v>638.11976156148489</v>
      </c>
      <c r="AQ690" s="231">
        <v>653.18074312706642</v>
      </c>
      <c r="AR690" s="231">
        <v>668.55243285948882</v>
      </c>
      <c r="AS690" s="231">
        <v>684.24334947616353</v>
      </c>
    </row>
    <row r="691" spans="1:45">
      <c r="A691" s="231" t="s">
        <v>592</v>
      </c>
      <c r="B691" s="231" t="s">
        <v>528</v>
      </c>
      <c r="C691" s="231">
        <v>153.59204822460271</v>
      </c>
      <c r="D691" s="231">
        <v>156.8183667394303</v>
      </c>
      <c r="E691" s="231">
        <v>174.4667613237109</v>
      </c>
      <c r="F691" s="231">
        <v>176.08052302384061</v>
      </c>
      <c r="G691" s="231">
        <v>180.11378941550714</v>
      </c>
      <c r="H691" s="231">
        <v>183.60931806000846</v>
      </c>
      <c r="I691" s="231">
        <v>186.58306931400926</v>
      </c>
      <c r="J691" s="231">
        <v>189.15746029020556</v>
      </c>
      <c r="K691" s="231">
        <v>191.39968557641222</v>
      </c>
      <c r="L691" s="231">
        <v>193.3696755344794</v>
      </c>
      <c r="M691" s="231">
        <v>195.12043580585183</v>
      </c>
      <c r="N691" s="231">
        <v>196.69844547397386</v>
      </c>
      <c r="O691" s="231">
        <v>198.14412739580916</v>
      </c>
      <c r="P691" s="231">
        <v>199.492374862079</v>
      </c>
      <c r="Q691" s="231">
        <v>200.77310803936442</v>
      </c>
      <c r="R691" s="231">
        <v>202.01183389177856</v>
      </c>
      <c r="S691" s="231">
        <v>203.23018832926834</v>
      </c>
      <c r="T691" s="231">
        <v>204.4464456223611</v>
      </c>
      <c r="U691" s="231">
        <v>205.67598594149982</v>
      </c>
      <c r="V691" s="231">
        <v>206.93171657241749</v>
      </c>
      <c r="W691" s="231">
        <v>208.22444582108659</v>
      </c>
      <c r="X691" s="231">
        <v>209.56321098808237</v>
      </c>
      <c r="Y691" s="231">
        <v>210.9555632790281</v>
      </c>
      <c r="Z691" s="231">
        <v>212.4078133448584</v>
      </c>
      <c r="AA691" s="231">
        <v>213.92524150379973</v>
      </c>
      <c r="AB691" s="231">
        <v>215.51227673829212</v>
      </c>
      <c r="AC691" s="231">
        <v>217.17264839980291</v>
      </c>
      <c r="AD691" s="231">
        <v>218.90951427588988</v>
      </c>
      <c r="AE691" s="231">
        <v>220.72556833505038</v>
      </c>
      <c r="AF691" s="231">
        <v>222.62313110504695</v>
      </c>
      <c r="AG691" s="231">
        <v>224.6042252844901</v>
      </c>
      <c r="AH691" s="231">
        <v>226.67063885069678</v>
      </c>
      <c r="AI691" s="231">
        <v>228.82397761757579</v>
      </c>
      <c r="AJ691" s="231">
        <v>231.065708919196</v>
      </c>
      <c r="AK691" s="231">
        <v>233.39719784849885</v>
      </c>
      <c r="AL691" s="231">
        <v>235.81973726532206</v>
      </c>
      <c r="AM691" s="231">
        <v>238.33457260128981</v>
      </c>
      <c r="AN691" s="231">
        <v>240.9429223286252</v>
      </c>
      <c r="AO691" s="231">
        <v>243.64599482261011</v>
      </c>
      <c r="AP691" s="231">
        <v>246.44500223057892</v>
      </c>
      <c r="AQ691" s="231">
        <v>249.34117186121799</v>
      </c>
      <c r="AR691" s="231">
        <v>252.3357555241509</v>
      </c>
      <c r="AS691" s="231">
        <v>255.43003717916395</v>
      </c>
    </row>
    <row r="692" spans="1:45">
      <c r="A692" s="231" t="s">
        <v>592</v>
      </c>
      <c r="B692" s="231" t="s">
        <v>529</v>
      </c>
      <c r="C692" s="231">
        <v>218.73020835470842</v>
      </c>
      <c r="D692" s="231">
        <v>221.95658828376594</v>
      </c>
      <c r="E692" s="231">
        <v>259.48264511545824</v>
      </c>
      <c r="F692" s="231">
        <v>275.54867005084236</v>
      </c>
      <c r="G692" s="231">
        <v>294.9555507527499</v>
      </c>
      <c r="H692" s="231">
        <v>313.52189166686605</v>
      </c>
      <c r="I692" s="231">
        <v>331.16288087606267</v>
      </c>
      <c r="J692" s="231">
        <v>348.01354228198289</v>
      </c>
      <c r="K692" s="231">
        <v>364.14555816360036</v>
      </c>
      <c r="L692" s="231">
        <v>379.63806388308598</v>
      </c>
      <c r="M692" s="231">
        <v>394.57269636379971</v>
      </c>
      <c r="N692" s="231">
        <v>409.03021982961002</v>
      </c>
      <c r="O692" s="231">
        <v>423.0883055500185</v>
      </c>
      <c r="P692" s="231">
        <v>436.82015989115985</v>
      </c>
      <c r="Q692" s="231">
        <v>450.2937688480817</v>
      </c>
      <c r="R692" s="231">
        <v>463.57158120393768</v>
      </c>
      <c r="S692" s="231">
        <v>476.71049472783881</v>
      </c>
      <c r="T692" s="231">
        <v>489.76204351126245</v>
      </c>
      <c r="U692" s="231">
        <v>502.77271123326864</v>
      </c>
      <c r="V692" s="231">
        <v>515.78431598062957</v>
      </c>
      <c r="W692" s="231">
        <v>528.83442823596704</v>
      </c>
      <c r="X692" s="231">
        <v>541.95679569935351</v>
      </c>
      <c r="Y692" s="231">
        <v>555.18175753549235</v>
      </c>
      <c r="Z692" s="231">
        <v>568.53663713404978</v>
      </c>
      <c r="AA692" s="231">
        <v>582.04610710677991</v>
      </c>
      <c r="AB692" s="231">
        <v>595.73252348408937</v>
      </c>
      <c r="AC692" s="231">
        <v>609.61622827834424</v>
      </c>
      <c r="AD692" s="231">
        <v>623.71582103093476</v>
      </c>
      <c r="AE692" s="231">
        <v>638.04840086856484</v>
      </c>
      <c r="AF692" s="231">
        <v>652.62978111950804</v>
      </c>
      <c r="AG692" s="231">
        <v>667.47467880095292</v>
      </c>
      <c r="AH692" s="231">
        <v>682.59688136958425</v>
      </c>
      <c r="AI692" s="231">
        <v>698.00939309108048</v>
      </c>
      <c r="AJ692" s="231">
        <v>713.7245632743842</v>
      </c>
      <c r="AK692" s="231">
        <v>729.75419846400177</v>
      </c>
      <c r="AL692" s="231">
        <v>746.10966050986201</v>
      </c>
      <c r="AM692" s="231">
        <v>762.80195225308967</v>
      </c>
      <c r="AN692" s="231">
        <v>779.84179238753916</v>
      </c>
      <c r="AO692" s="231">
        <v>797.23968088610775</v>
      </c>
      <c r="AP692" s="231">
        <v>815.00595622162257</v>
      </c>
      <c r="AQ692" s="231">
        <v>833.15084546620062</v>
      </c>
      <c r="AR692" s="231">
        <v>851.68450822044588</v>
      </c>
      <c r="AS692" s="231">
        <v>870.61707520525863</v>
      </c>
    </row>
    <row r="693" spans="1:45">
      <c r="A693" s="231" t="s">
        <v>592</v>
      </c>
      <c r="B693" s="231" t="s">
        <v>530</v>
      </c>
      <c r="C693" s="231">
        <v>773.29192607583343</v>
      </c>
      <c r="D693" s="231">
        <v>735.31156444361397</v>
      </c>
      <c r="E693" s="231">
        <v>935.57111512094866</v>
      </c>
      <c r="F693" s="231">
        <v>950.53815609422304</v>
      </c>
      <c r="G693" s="231">
        <v>1044.187382324282</v>
      </c>
      <c r="H693" s="231">
        <v>1134.9390372785456</v>
      </c>
      <c r="I693" s="231">
        <v>1222.2766793167366</v>
      </c>
      <c r="J693" s="231">
        <v>1306.5507831774976</v>
      </c>
      <c r="K693" s="231">
        <v>1387.9403744599656</v>
      </c>
      <c r="L693" s="231">
        <v>1466.6885673155721</v>
      </c>
      <c r="M693" s="231">
        <v>1543.0743033997262</v>
      </c>
      <c r="N693" s="231">
        <v>1617.392560842949</v>
      </c>
      <c r="O693" s="231">
        <v>1689.940666977684</v>
      </c>
      <c r="P693" s="231">
        <v>1761.00908745778</v>
      </c>
      <c r="Q693" s="231">
        <v>1830.8755040553979</v>
      </c>
      <c r="R693" s="231">
        <v>1899.8012888687292</v>
      </c>
      <c r="S693" s="231">
        <v>1968.0296985480447</v>
      </c>
      <c r="T693" s="231">
        <v>2035.7852769766923</v>
      </c>
      <c r="U693" s="231">
        <v>2103.2740827689731</v>
      </c>
      <c r="V693" s="231">
        <v>2170.684457337064</v>
      </c>
      <c r="W693" s="231">
        <v>2238.1881259787142</v>
      </c>
      <c r="X693" s="231">
        <v>2305.941483037755</v>
      </c>
      <c r="Y693" s="231">
        <v>2374.0869564435343</v>
      </c>
      <c r="Z693" s="231">
        <v>2442.754379945738</v>
      </c>
      <c r="AA693" s="231">
        <v>2512.0623256661743</v>
      </c>
      <c r="AB693" s="231">
        <v>2582.1193672345112</v>
      </c>
      <c r="AC693" s="231">
        <v>2653.025256386451</v>
      </c>
      <c r="AD693" s="231">
        <v>2724.8720047512952</v>
      </c>
      <c r="AE693" s="231">
        <v>2797.7448686205726</v>
      </c>
      <c r="AF693" s="231">
        <v>2871.7232385222228</v>
      </c>
      <c r="AG693" s="231">
        <v>2946.8814379901041</v>
      </c>
      <c r="AH693" s="231">
        <v>3023.2894374367711</v>
      </c>
      <c r="AI693" s="231">
        <v>3101.0134898248484</v>
      </c>
      <c r="AJ693" s="231">
        <v>3180.1166951170653</v>
      </c>
      <c r="AK693" s="231">
        <v>3260.6595004327451</v>
      </c>
      <c r="AL693" s="231">
        <v>3342.7001425718963</v>
      </c>
      <c r="AM693" s="231">
        <v>3426.2950391700469</v>
      </c>
      <c r="AN693" s="231">
        <v>3511.4991342774656</v>
      </c>
      <c r="AO693" s="231">
        <v>3598.3662036591645</v>
      </c>
      <c r="AP693" s="231">
        <v>3686.9491246098519</v>
      </c>
      <c r="AQ693" s="231">
        <v>3777.3001145929352</v>
      </c>
      <c r="AR693" s="231">
        <v>3869.4709425538949</v>
      </c>
      <c r="AS693" s="231">
        <v>3963.5131163324304</v>
      </c>
    </row>
    <row r="694" spans="1:45">
      <c r="A694" s="231" t="s">
        <v>592</v>
      </c>
      <c r="B694" s="231" t="s">
        <v>531</v>
      </c>
      <c r="C694" s="231">
        <v>318.14606972202574</v>
      </c>
      <c r="D694" s="231">
        <v>339.61080133769372</v>
      </c>
      <c r="E694" s="231">
        <v>453.52829317815571</v>
      </c>
      <c r="F694" s="231">
        <v>465.47079607242875</v>
      </c>
      <c r="G694" s="231">
        <v>505.80602498544692</v>
      </c>
      <c r="H694" s="231">
        <v>544.72192900233608</v>
      </c>
      <c r="I694" s="231">
        <v>582.0119235242704</v>
      </c>
      <c r="J694" s="231">
        <v>617.87148666574831</v>
      </c>
      <c r="K694" s="231">
        <v>652.40240492487806</v>
      </c>
      <c r="L694" s="231">
        <v>685.72990911516297</v>
      </c>
      <c r="M694" s="231">
        <v>717.9911480094039</v>
      </c>
      <c r="N694" s="231">
        <v>749.32718305880314</v>
      </c>
      <c r="O694" s="231">
        <v>779.87753291081776</v>
      </c>
      <c r="P694" s="231">
        <v>809.77658931911935</v>
      </c>
      <c r="Q694" s="231">
        <v>839.15140309759215</v>
      </c>
      <c r="R694" s="231">
        <v>868.12046084540225</v>
      </c>
      <c r="S694" s="231">
        <v>896.79316438621709</v>
      </c>
      <c r="T694" s="231">
        <v>925.26979552125943</v>
      </c>
      <c r="U694" s="231">
        <v>953.64180392444086</v>
      </c>
      <c r="V694" s="231">
        <v>981.99229898512249</v>
      </c>
      <c r="W694" s="231">
        <v>1010.3966595058743</v>
      </c>
      <c r="X694" s="231">
        <v>1038.9232003364275</v>
      </c>
      <c r="Y694" s="231">
        <v>1067.6338539114965</v>
      </c>
      <c r="Z694" s="231">
        <v>1096.5848386316475</v>
      </c>
      <c r="AA694" s="231">
        <v>1125.8272962081669</v>
      </c>
      <c r="AB694" s="231">
        <v>1155.4078873958185</v>
      </c>
      <c r="AC694" s="231">
        <v>1185.3693406765408</v>
      </c>
      <c r="AD694" s="231">
        <v>1215.7509519947237</v>
      </c>
      <c r="AE694" s="231">
        <v>1246.5890360080639</v>
      </c>
      <c r="AF694" s="231">
        <v>1277.9173308336938</v>
      </c>
      <c r="AG694" s="231">
        <v>1309.7673591800558</v>
      </c>
      <c r="AH694" s="231">
        <v>1342.1687492426149</v>
      </c>
      <c r="AI694" s="231">
        <v>1375.1495189382554</v>
      </c>
      <c r="AJ694" s="231">
        <v>1408.7363270549133</v>
      </c>
      <c r="AK694" s="231">
        <v>1442.9546947696861</v>
      </c>
      <c r="AL694" s="231">
        <v>1477.8292007891694</v>
      </c>
      <c r="AM694" s="231">
        <v>1513.3836531238585</v>
      </c>
      <c r="AN694" s="231">
        <v>1549.6412402483818</v>
      </c>
      <c r="AO694" s="231">
        <v>1586.6246641367304</v>
      </c>
      <c r="AP694" s="231">
        <v>1624.3562574058283</v>
      </c>
      <c r="AQ694" s="231">
        <v>1662.858086559922</v>
      </c>
      <c r="AR694" s="231">
        <v>1702.1520431035126</v>
      </c>
      <c r="AS694" s="231">
        <v>1742.2599240855109</v>
      </c>
    </row>
    <row r="695" spans="1:45">
      <c r="A695" s="231" t="s">
        <v>592</v>
      </c>
      <c r="B695" s="231" t="s">
        <v>532</v>
      </c>
      <c r="C695" s="231">
        <v>517.92576471265693</v>
      </c>
      <c r="D695" s="231">
        <v>490.64899440567393</v>
      </c>
      <c r="E695" s="231">
        <v>759.94529660743194</v>
      </c>
      <c r="F695" s="231">
        <v>790.66122584579091</v>
      </c>
      <c r="G695" s="231">
        <v>894.19743545684844</v>
      </c>
      <c r="H695" s="231">
        <v>995.32532720162919</v>
      </c>
      <c r="I695" s="231">
        <v>1093.4003742747291</v>
      </c>
      <c r="J695" s="231">
        <v>1188.6033928672887</v>
      </c>
      <c r="K695" s="231">
        <v>1281.0177667747489</v>
      </c>
      <c r="L695" s="231">
        <v>1370.8170372977045</v>
      </c>
      <c r="M695" s="231">
        <v>1458.2306610831142</v>
      </c>
      <c r="N695" s="231">
        <v>1543.5197216807408</v>
      </c>
      <c r="O695" s="231">
        <v>1626.9597564785252</v>
      </c>
      <c r="P695" s="231">
        <v>1708.8287953899815</v>
      </c>
      <c r="Q695" s="231">
        <v>1789.3992508047731</v>
      </c>
      <c r="R695" s="231">
        <v>1868.9326489863543</v>
      </c>
      <c r="S695" s="231">
        <v>1947.6764399456051</v>
      </c>
      <c r="T695" s="231">
        <v>2025.8623066004063</v>
      </c>
      <c r="U695" s="231">
        <v>2103.7055348703152</v>
      </c>
      <c r="V695" s="231">
        <v>2181.4051154405106</v>
      </c>
      <c r="W695" s="231">
        <v>2259.1443324238385</v>
      </c>
      <c r="X695" s="231">
        <v>2337.0916592373287</v>
      </c>
      <c r="Y695" s="231">
        <v>2415.4018317446985</v>
      </c>
      <c r="Z695" s="231">
        <v>2494.2170063556614</v>
      </c>
      <c r="AA695" s="231">
        <v>2573.6679389697233</v>
      </c>
      <c r="AB695" s="231">
        <v>2653.8751415458109</v>
      </c>
      <c r="AC695" s="231">
        <v>2734.9499883747062</v>
      </c>
      <c r="AD695" s="231">
        <v>2816.9957551848688</v>
      </c>
      <c r="AE695" s="231">
        <v>2900.1085820732137</v>
      </c>
      <c r="AF695" s="231">
        <v>2984.3783567375813</v>
      </c>
      <c r="AG695" s="231">
        <v>3069.8895182217916</v>
      </c>
      <c r="AH695" s="231">
        <v>3156.7217838375573</v>
      </c>
      <c r="AI695" s="231">
        <v>3244.9508034588025</v>
      </c>
      <c r="AJ695" s="231">
        <v>3334.648746256777</v>
      </c>
      <c r="AK695" s="231">
        <v>3425.8848253581109</v>
      </c>
      <c r="AL695" s="231">
        <v>3518.7257660040896</v>
      </c>
      <c r="AM695" s="231">
        <v>3613.2362226760201</v>
      </c>
      <c r="AN695" s="231">
        <v>3709.4791504038703</v>
      </c>
      <c r="AO695" s="231">
        <v>3807.5161351467868</v>
      </c>
      <c r="AP695" s="231">
        <v>3907.407687763483</v>
      </c>
      <c r="AQ695" s="231">
        <v>4009.2135057049809</v>
      </c>
      <c r="AR695" s="231">
        <v>4112.9927061776962</v>
      </c>
      <c r="AS695" s="231">
        <v>4218.8040341543146</v>
      </c>
    </row>
    <row r="696" spans="1:45">
      <c r="A696" s="231" t="s">
        <v>592</v>
      </c>
      <c r="B696" s="231" t="s">
        <v>533</v>
      </c>
      <c r="C696" s="231">
        <v>79.235791098132694</v>
      </c>
      <c r="D696" s="231">
        <v>93.455922957289516</v>
      </c>
      <c r="E696" s="231">
        <v>106.27870677174556</v>
      </c>
      <c r="F696" s="231">
        <v>104.08225984043051</v>
      </c>
      <c r="G696" s="231">
        <v>113.53082110749133</v>
      </c>
      <c r="H696" s="231">
        <v>122.66204390915937</v>
      </c>
      <c r="I696" s="231">
        <v>131.42613503895802</v>
      </c>
      <c r="J696" s="231">
        <v>139.86495069227601</v>
      </c>
      <c r="K696" s="231">
        <v>148.00015360239948</v>
      </c>
      <c r="L696" s="231">
        <v>155.85926587105632</v>
      </c>
      <c r="M696" s="231">
        <v>163.47291183944972</v>
      </c>
      <c r="N696" s="231">
        <v>170.87289699735811</v>
      </c>
      <c r="O696" s="231">
        <v>178.09089117669151</v>
      </c>
      <c r="P696" s="231">
        <v>185.15755512298628</v>
      </c>
      <c r="Q696" s="231">
        <v>192.10199210182111</v>
      </c>
      <c r="R696" s="231">
        <v>198.95143525044253</v>
      </c>
      <c r="S696" s="231">
        <v>205.73110290821111</v>
      </c>
      <c r="T696" s="231">
        <v>212.46417074048748</v>
      </c>
      <c r="U696" s="231">
        <v>219.17182239638419</v>
      </c>
      <c r="V696" s="231">
        <v>225.87335049334484</v>
      </c>
      <c r="W696" s="231">
        <v>232.5862874696754</v>
      </c>
      <c r="X696" s="231">
        <v>239.32655174900142</v>
      </c>
      <c r="Y696" s="231">
        <v>246.10859910016256</v>
      </c>
      <c r="Z696" s="231">
        <v>252.94557237057271</v>
      </c>
      <c r="AA696" s="231">
        <v>259.84944518165111</v>
      </c>
      <c r="AB696" s="231">
        <v>266.83115691167779</v>
      </c>
      <c r="AC696" s="231">
        <v>273.90073752137994</v>
      </c>
      <c r="AD696" s="231">
        <v>281.0674216302009</v>
      </c>
      <c r="AE696" s="231">
        <v>288.3397518269162</v>
      </c>
      <c r="AF696" s="231">
        <v>295.72567157289518</v>
      </c>
      <c r="AG696" s="231">
        <v>303.23260828665116</v>
      </c>
      <c r="AH696" s="231">
        <v>310.86754732745641</v>
      </c>
      <c r="AI696" s="231">
        <v>318.6370976542778</v>
      </c>
      <c r="AJ696" s="231">
        <v>326.54754994749192</v>
      </c>
      <c r="AK696" s="231">
        <v>334.60492796083929</v>
      </c>
      <c r="AL696" s="231">
        <v>342.81503383175686</v>
      </c>
      <c r="AM696" s="231">
        <v>351.18348802790155</v>
      </c>
      <c r="AN696" s="231">
        <v>359.7157645517949</v>
      </c>
      <c r="AO696" s="231">
        <v>368.41722196824651</v>
      </c>
      <c r="AP696" s="231">
        <v>377.29313076293181</v>
      </c>
      <c r="AQ696" s="231">
        <v>386.3486974866899</v>
      </c>
      <c r="AR696" s="231">
        <v>395.5890860900721</v>
      </c>
      <c r="AS696" s="231">
        <v>405.01943680634366</v>
      </c>
    </row>
    <row r="697" spans="1:45">
      <c r="A697" s="231" t="s">
        <v>592</v>
      </c>
      <c r="B697" s="231" t="s">
        <v>534</v>
      </c>
      <c r="C697" s="231">
        <v>47.696059082387208</v>
      </c>
      <c r="D697" s="231">
        <v>66.323520511769871</v>
      </c>
      <c r="E697" s="231">
        <v>78.264715704704443</v>
      </c>
      <c r="F697" s="231">
        <v>87.238387199624853</v>
      </c>
      <c r="G697" s="231">
        <v>97.496791615052587</v>
      </c>
      <c r="H697" s="231">
        <v>107.48938586261905</v>
      </c>
      <c r="I697" s="231">
        <v>117.15482568821307</v>
      </c>
      <c r="J697" s="231">
        <v>126.51809382225265</v>
      </c>
      <c r="K697" s="231">
        <v>135.59136910638148</v>
      </c>
      <c r="L697" s="231">
        <v>144.39510309748056</v>
      </c>
      <c r="M697" s="231">
        <v>152.95472985020294</v>
      </c>
      <c r="N697" s="231">
        <v>161.29834175814619</v>
      </c>
      <c r="O697" s="231">
        <v>169.45505783098608</v>
      </c>
      <c r="P697" s="231">
        <v>177.45389936768171</v>
      </c>
      <c r="Q697" s="231">
        <v>185.32303984846072</v>
      </c>
      <c r="R697" s="231">
        <v>193.08932979106035</v>
      </c>
      <c r="S697" s="231">
        <v>200.77802149466004</v>
      </c>
      <c r="T697" s="231">
        <v>208.41263675059832</v>
      </c>
      <c r="U697" s="231">
        <v>216.01493457426128</v>
      </c>
      <c r="V697" s="231">
        <v>223.60494684729514</v>
      </c>
      <c r="W697" s="231">
        <v>231.20105814194915</v>
      </c>
      <c r="X697" s="231">
        <v>238.82011243770214</v>
      </c>
      <c r="Y697" s="231">
        <v>246.47753434047152</v>
      </c>
      <c r="Z697" s="231">
        <v>254.18745610495247</v>
      </c>
      <c r="AA697" s="231">
        <v>261.96284450907319</v>
      </c>
      <c r="AB697" s="231">
        <v>269.81562365216087</v>
      </c>
      <c r="AC697" s="231">
        <v>277.75679121793326</v>
      </c>
      <c r="AD697" s="231">
        <v>285.79652679483581</v>
      </c>
      <c r="AE697" s="231">
        <v>293.94429158587309</v>
      </c>
      <c r="AF697" s="231">
        <v>302.20891934822515</v>
      </c>
      <c r="AG697" s="231">
        <v>310.59869874241144</v>
      </c>
      <c r="AH697" s="231">
        <v>319.1214474870697</v>
      </c>
      <c r="AI697" s="231">
        <v>327.78457884492178</v>
      </c>
      <c r="AJ697" s="231">
        <v>336.59516103245863</v>
      </c>
      <c r="AK697" s="231">
        <v>345.5599701712033</v>
      </c>
      <c r="AL697" s="231">
        <v>354.68553739407025</v>
      </c>
      <c r="AM697" s="231">
        <v>363.97819069843268</v>
      </c>
      <c r="AN697" s="231">
        <v>373.4440921033285</v>
      </c>
      <c r="AO697" s="231">
        <v>383.08927062821272</v>
      </c>
      <c r="AP697" s="231">
        <v>392.91965156775649</v>
      </c>
      <c r="AQ697" s="231">
        <v>402.94108249364524</v>
      </c>
      <c r="AR697" s="231">
        <v>413.15935637218712</v>
      </c>
      <c r="AS697" s="231">
        <v>423.58023214630686</v>
      </c>
    </row>
    <row r="698" spans="1:45">
      <c r="A698" s="231" t="s">
        <v>592</v>
      </c>
      <c r="B698" s="231" t="s">
        <v>535</v>
      </c>
      <c r="C698" s="231">
        <v>15.742107528155124</v>
      </c>
      <c r="D698" s="231">
        <v>17.321245620487115</v>
      </c>
      <c r="E698" s="231">
        <v>23.997466455954292</v>
      </c>
      <c r="F698" s="231">
        <v>20.041912140030711</v>
      </c>
      <c r="G698" s="231">
        <v>21.889181714030581</v>
      </c>
      <c r="H698" s="231">
        <v>23.67534716238983</v>
      </c>
      <c r="I698" s="231">
        <v>25.390586728958272</v>
      </c>
      <c r="J698" s="231">
        <v>27.04283982965466</v>
      </c>
      <c r="K698" s="231">
        <v>28.636206571712457</v>
      </c>
      <c r="L698" s="231">
        <v>30.175955388388218</v>
      </c>
      <c r="M698" s="231">
        <v>31.66798046185944</v>
      </c>
      <c r="N698" s="231">
        <v>33.118423293730743</v>
      </c>
      <c r="O698" s="231">
        <v>34.533412851216319</v>
      </c>
      <c r="P698" s="231">
        <v>35.918892707270217</v>
      </c>
      <c r="Q698" s="231">
        <v>37.280511981748738</v>
      </c>
      <c r="R698" s="231">
        <v>38.623562599217102</v>
      </c>
      <c r="S698" s="231">
        <v>39.952949596610914</v>
      </c>
      <c r="T698" s="231">
        <v>41.273184457553441</v>
      </c>
      <c r="U698" s="231">
        <v>42.588393976497883</v>
      </c>
      <c r="V698" s="231">
        <v>43.902339120289206</v>
      </c>
      <c r="W698" s="231">
        <v>45.218439869210357</v>
      </c>
      <c r="X698" s="231">
        <v>46.539803173983607</v>
      </c>
      <c r="Y698" s="231">
        <v>47.869252034112968</v>
      </c>
      <c r="Z698" s="231">
        <v>49.209354348420575</v>
      </c>
      <c r="AA698" s="231">
        <v>50.562450661463458</v>
      </c>
      <c r="AB698" s="231">
        <v>51.930680270724942</v>
      </c>
      <c r="AC698" s="231">
        <v>53.316005401499126</v>
      </c>
      <c r="AD698" s="231">
        <v>54.720233324629298</v>
      </c>
      <c r="AE698" s="231">
        <v>56.145036406144698</v>
      </c>
      <c r="AF698" s="231">
        <v>57.591970152313515</v>
      </c>
      <c r="AG698" s="231">
        <v>59.062489359720992</v>
      </c>
      <c r="AH698" s="231">
        <v>60.55796250614403</v>
      </c>
      <c r="AI698" s="231">
        <v>62.079684530193447</v>
      </c>
      <c r="AJ698" s="231">
        <v>63.62888815056489</v>
      </c>
      <c r="AK698" s="231">
        <v>65.206753872368296</v>
      </c>
      <c r="AL698" s="231">
        <v>66.814418820788816</v>
      </c>
      <c r="AM698" s="231">
        <v>68.452984532870744</v>
      </c>
      <c r="AN698" s="231">
        <v>70.123523827621426</v>
      </c>
      <c r="AO698" s="231">
        <v>71.827086863683789</v>
      </c>
      <c r="AP698" s="231">
        <v>73.564706483049619</v>
      </c>
      <c r="AQ698" s="231">
        <v>75.337402928939966</v>
      </c>
      <c r="AR698" s="231">
        <v>77.146188016335572</v>
      </c>
      <c r="AS698" s="231">
        <v>78.992068824716029</v>
      </c>
    </row>
    <row r="699" spans="1:45">
      <c r="A699" s="231" t="s">
        <v>592</v>
      </c>
      <c r="B699" s="231" t="s">
        <v>536</v>
      </c>
      <c r="C699" s="231">
        <v>434.0241250799719</v>
      </c>
      <c r="D699" s="231">
        <v>527.77209406576037</v>
      </c>
      <c r="E699" s="231">
        <v>736.7919444786329</v>
      </c>
      <c r="F699" s="231">
        <v>627.44895026706683</v>
      </c>
      <c r="G699" s="231">
        <v>663.31278691971113</v>
      </c>
      <c r="H699" s="231">
        <v>697.26202454778536</v>
      </c>
      <c r="I699" s="231">
        <v>729.17335420089432</v>
      </c>
      <c r="J699" s="231">
        <v>759.39019600000029</v>
      </c>
      <c r="K699" s="231">
        <v>788.09706117516168</v>
      </c>
      <c r="L699" s="231">
        <v>815.48346392608153</v>
      </c>
      <c r="M699" s="231">
        <v>841.73613293496339</v>
      </c>
      <c r="N699" s="231">
        <v>867.03386982131212</v>
      </c>
      <c r="O699" s="231">
        <v>891.54437334628051</v>
      </c>
      <c r="P699" s="231">
        <v>915.42251189490912</v>
      </c>
      <c r="Q699" s="231">
        <v>938.80963735218586</v>
      </c>
      <c r="R699" s="231">
        <v>961.8336223076592</v>
      </c>
      <c r="S699" s="231">
        <v>984.60937691437107</v>
      </c>
      <c r="T699" s="231">
        <v>1007.2396632780373</v>
      </c>
      <c r="U699" s="231">
        <v>1029.8160748465125</v>
      </c>
      <c r="V699" s="231">
        <v>1052.4200871350924</v>
      </c>
      <c r="W699" s="231">
        <v>1075.1241158064083</v>
      </c>
      <c r="X699" s="231">
        <v>1097.9925402579722</v>
      </c>
      <c r="Y699" s="231">
        <v>1121.0826670008962</v>
      </c>
      <c r="Z699" s="231">
        <v>1144.4456185961044</v>
      </c>
      <c r="AA699" s="231">
        <v>1168.127141879693</v>
      </c>
      <c r="AB699" s="231">
        <v>1192.1683345659458</v>
      </c>
      <c r="AC699" s="231">
        <v>1216.606292774934</v>
      </c>
      <c r="AD699" s="231">
        <v>1241.4746841343263</v>
      </c>
      <c r="AE699" s="231">
        <v>1266.8042522580631</v>
      </c>
      <c r="AF699" s="231">
        <v>1292.6232589089823</v>
      </c>
      <c r="AG699" s="231">
        <v>1318.9578702254651</v>
      </c>
      <c r="AH699" s="231">
        <v>1345.8324931900283</v>
      </c>
      <c r="AI699" s="231">
        <v>1373.2700681503241</v>
      </c>
      <c r="AJ699" s="231">
        <v>1401.2923227456861</v>
      </c>
      <c r="AK699" s="231">
        <v>1429.9199920973772</v>
      </c>
      <c r="AL699" s="231">
        <v>1459.1730096209344</v>
      </c>
      <c r="AM699" s="231">
        <v>1489.0706723362232</v>
      </c>
      <c r="AN699" s="231">
        <v>1519.6317840979518</v>
      </c>
      <c r="AO699" s="231">
        <v>1550.8747797523934</v>
      </c>
      <c r="AP699" s="231">
        <v>1582.817832848838</v>
      </c>
      <c r="AQ699" s="231">
        <v>1615.4789491954778</v>
      </c>
      <c r="AR699" s="231">
        <v>1648.8760482492642</v>
      </c>
      <c r="AS699" s="231">
        <v>1683.02703406419</v>
      </c>
    </row>
    <row r="700" spans="1:45">
      <c r="A700" s="231" t="s">
        <v>592</v>
      </c>
      <c r="B700" s="231" t="s">
        <v>537</v>
      </c>
      <c r="C700" s="231">
        <v>125.31618049221677</v>
      </c>
      <c r="D700" s="231">
        <v>155.32551733374046</v>
      </c>
      <c r="E700" s="231">
        <v>170.2235068367452</v>
      </c>
      <c r="F700" s="231">
        <v>197.19297407910133</v>
      </c>
      <c r="G700" s="231">
        <v>222.55680844589028</v>
      </c>
      <c r="H700" s="231">
        <v>247.31996820818119</v>
      </c>
      <c r="I700" s="231">
        <v>271.32554957413782</v>
      </c>
      <c r="J700" s="231">
        <v>294.62062785971466</v>
      </c>
      <c r="K700" s="231">
        <v>317.22717076029949</v>
      </c>
      <c r="L700" s="231">
        <v>339.18897270873811</v>
      </c>
      <c r="M700" s="231">
        <v>360.56330670419754</v>
      </c>
      <c r="N700" s="231">
        <v>381.41500662842896</v>
      </c>
      <c r="O700" s="231">
        <v>401.81228771606828</v>
      </c>
      <c r="P700" s="231">
        <v>421.82384024193624</v>
      </c>
      <c r="Q700" s="231">
        <v>441.51686377629915</v>
      </c>
      <c r="R700" s="231">
        <v>460.95579494206146</v>
      </c>
      <c r="S700" s="231">
        <v>480.20154196851848</v>
      </c>
      <c r="T700" s="231">
        <v>499.31108433757146</v>
      </c>
      <c r="U700" s="231">
        <v>518.33733032835278</v>
      </c>
      <c r="V700" s="231">
        <v>537.32915200009666</v>
      </c>
      <c r="W700" s="231">
        <v>556.33153785612774</v>
      </c>
      <c r="X700" s="231">
        <v>575.38581937299284</v>
      </c>
      <c r="Y700" s="231">
        <v>594.52993975141885</v>
      </c>
      <c r="Z700" s="231">
        <v>613.79874245122892</v>
      </c>
      <c r="AA700" s="231">
        <v>633.22426396231879</v>
      </c>
      <c r="AB700" s="231">
        <v>652.83602036290085</v>
      </c>
      <c r="AC700" s="231">
        <v>672.66128094608177</v>
      </c>
      <c r="AD700" s="231">
        <v>692.72532488564354</v>
      </c>
      <c r="AE700" s="231">
        <v>713.05167882263913</v>
      </c>
      <c r="AF700" s="231">
        <v>733.66233458433874</v>
      </c>
      <c r="AG700" s="231">
        <v>754.57794714939985</v>
      </c>
      <c r="AH700" s="231">
        <v>775.81801356424239</v>
      </c>
      <c r="AI700" s="231">
        <v>797.40103388124419</v>
      </c>
      <c r="AJ700" s="231">
        <v>819.34465539633868</v>
      </c>
      <c r="AK700" s="231">
        <v>841.66580155808367</v>
      </c>
      <c r="AL700" s="231">
        <v>864.38078693873467</v>
      </c>
      <c r="AM700" s="231">
        <v>887.50541962599311</v>
      </c>
      <c r="AN700" s="231">
        <v>911.05509232909503</v>
      </c>
      <c r="AO700" s="231">
        <v>935.0448634101881</v>
      </c>
      <c r="AP700" s="231">
        <v>959.48952895810112</v>
      </c>
      <c r="AQ700" s="231">
        <v>984.40368692545178</v>
      </c>
      <c r="AR700" s="231">
        <v>1009.8017942540783</v>
      </c>
      <c r="AS700" s="231">
        <v>1035.6982178216465</v>
      </c>
    </row>
    <row r="701" spans="1:45">
      <c r="A701" s="231" t="s">
        <v>592</v>
      </c>
      <c r="B701" s="231" t="s">
        <v>538</v>
      </c>
      <c r="C701" s="231">
        <v>14.481231525924393</v>
      </c>
      <c r="D701" s="231">
        <v>19.29473453310127</v>
      </c>
      <c r="E701" s="231">
        <v>27.751309623782035</v>
      </c>
      <c r="F701" s="231">
        <v>29.400877490718464</v>
      </c>
      <c r="G701" s="231">
        <v>29.130863990294852</v>
      </c>
      <c r="H701" s="231">
        <v>25.915162163993049</v>
      </c>
      <c r="I701" s="231">
        <v>26.291408700667027</v>
      </c>
      <c r="J701" s="231">
        <v>26.611663490054507</v>
      </c>
      <c r="K701" s="231">
        <v>26.885559578677316</v>
      </c>
      <c r="L701" s="231">
        <v>27.121635998971861</v>
      </c>
      <c r="M701" s="231">
        <v>27.327404830158358</v>
      </c>
      <c r="N701" s="231">
        <v>27.509421426288291</v>
      </c>
      <c r="O701" s="231">
        <v>27.67336126323735</v>
      </c>
      <c r="P701" s="231">
        <v>27.824102133226834</v>
      </c>
      <c r="Q701" s="231">
        <v>27.965808585368581</v>
      </c>
      <c r="R701" s="231">
        <v>28.102015359925744</v>
      </c>
      <c r="S701" s="231">
        <v>28.235707160233151</v>
      </c>
      <c r="T701" s="231">
        <v>28.369392914984402</v>
      </c>
      <c r="U701" s="231">
        <v>28.505173446843944</v>
      </c>
      <c r="V701" s="231">
        <v>28.644802081383556</v>
      </c>
      <c r="W701" s="231">
        <v>28.78973818412387</v>
      </c>
      <c r="X701" s="231">
        <v>28.941193919734101</v>
      </c>
      <c r="Y701" s="231">
        <v>29.100174715172844</v>
      </c>
      <c r="Z701" s="231">
        <v>29.267514007719324</v>
      </c>
      <c r="AA701" s="231">
        <v>29.443902895445994</v>
      </c>
      <c r="AB701" s="231">
        <v>29.629915302568119</v>
      </c>
      <c r="AC701" s="231">
        <v>29.82602924090078</v>
      </c>
      <c r="AD701" s="231">
        <v>30.032644702666826</v>
      </c>
      <c r="AE701" s="231">
        <v>30.250098666937298</v>
      </c>
      <c r="AF701" s="231">
        <v>30.478677647246268</v>
      </c>
      <c r="AG701" s="231">
        <v>30.71862815468613</v>
      </c>
      <c r="AH701" s="231">
        <v>30.970165400986687</v>
      </c>
      <c r="AI701" s="231">
        <v>31.233480520730389</v>
      </c>
      <c r="AJ701" s="231">
        <v>31.50874655133909</v>
      </c>
      <c r="AK701" s="231">
        <v>31.796123373794313</v>
      </c>
      <c r="AL701" s="231">
        <v>32.095761785994611</v>
      </c>
      <c r="AM701" s="231">
        <v>32.407806853837272</v>
      </c>
      <c r="AN701" s="231">
        <v>32.732400662130516</v>
      </c>
      <c r="AO701" s="231">
        <v>33.069684567834216</v>
      </c>
      <c r="AP701" s="231">
        <v>33.419801041502915</v>
      </c>
      <c r="AQ701" s="231">
        <v>33.78289516872897</v>
      </c>
      <c r="AR701" s="231">
        <v>34.159115871523042</v>
      </c>
      <c r="AS701" s="231">
        <v>34.548616899595579</v>
      </c>
    </row>
    <row r="702" spans="1:45">
      <c r="A702" s="231" t="s">
        <v>594</v>
      </c>
      <c r="B702" s="231" t="s">
        <v>514</v>
      </c>
      <c r="C702" s="231">
        <v>107.42746148036694</v>
      </c>
      <c r="D702" s="231">
        <v>131.06167736231802</v>
      </c>
      <c r="E702" s="231">
        <v>127.43955972550152</v>
      </c>
      <c r="F702" s="231">
        <v>126.9857075623498</v>
      </c>
      <c r="G702" s="231">
        <v>134.28954334543261</v>
      </c>
      <c r="H702" s="231">
        <v>139.10356415228645</v>
      </c>
      <c r="I702" s="231">
        <v>143.63170828374481</v>
      </c>
      <c r="J702" s="231">
        <v>148.07552426332612</v>
      </c>
      <c r="K702" s="231">
        <v>152.47483550261114</v>
      </c>
      <c r="L702" s="231">
        <v>156.93216158249223</v>
      </c>
      <c r="M702" s="231">
        <v>161.29700950166236</v>
      </c>
      <c r="N702" s="231">
        <v>165.6957125685054</v>
      </c>
      <c r="O702" s="231">
        <v>170.13993035434723</v>
      </c>
      <c r="P702" s="231">
        <v>174.63932111606846</v>
      </c>
      <c r="Q702" s="231">
        <v>179.20204994957945</v>
      </c>
      <c r="R702" s="231">
        <v>183.83514626292288</v>
      </c>
      <c r="S702" s="231">
        <v>188.54476322613462</v>
      </c>
      <c r="T702" s="231">
        <v>193.33637102267591</v>
      </c>
      <c r="U702" s="231">
        <v>198.21490390284464</v>
      </c>
      <c r="V702" s="231">
        <v>203.18487406636405</v>
      </c>
      <c r="W702" s="231">
        <v>208.25046114100502</v>
      </c>
      <c r="X702" s="231">
        <v>213.41558333324309</v>
      </c>
      <c r="Y702" s="231">
        <v>218.68395457447684</v>
      </c>
      <c r="Z702" s="231">
        <v>224.05913081141603</v>
      </c>
      <c r="AA702" s="231">
        <v>229.54454778048341</v>
      </c>
      <c r="AB702" s="231">
        <v>235.14226710600076</v>
      </c>
      <c r="AC702" s="231">
        <v>240.85381537749902</v>
      </c>
      <c r="AD702" s="231">
        <v>246.68471616962611</v>
      </c>
      <c r="AE702" s="231">
        <v>252.63816791238236</v>
      </c>
      <c r="AF702" s="231">
        <v>258.71736154244212</v>
      </c>
      <c r="AG702" s="231">
        <v>264.92549269825599</v>
      </c>
      <c r="AH702" s="231">
        <v>271.26577210595104</v>
      </c>
      <c r="AI702" s="231">
        <v>277.7414344808837</v>
      </c>
      <c r="AJ702" s="231">
        <v>284.35574620957351</v>
      </c>
      <c r="AK702" s="231">
        <v>291.1120120284603</v>
      </c>
      <c r="AL702" s="231">
        <v>298.01358087709872</v>
      </c>
      <c r="AM702" s="231">
        <v>305.06385107203903</v>
      </c>
      <c r="AN702" s="231">
        <v>312.2662749219196</v>
      </c>
      <c r="AO702" s="231">
        <v>319.62436288361585</v>
      </c>
      <c r="AP702" s="231">
        <v>327.11264044000433</v>
      </c>
      <c r="AQ702" s="231">
        <v>334.78604565427543</v>
      </c>
      <c r="AR702" s="231">
        <v>342.62551867036831</v>
      </c>
      <c r="AS702" s="231">
        <v>350.63483177877976</v>
      </c>
    </row>
    <row r="703" spans="1:45">
      <c r="A703" s="231" t="s">
        <v>594</v>
      </c>
      <c r="B703" s="231" t="s">
        <v>515</v>
      </c>
      <c r="C703" s="231">
        <v>161.9889385878358</v>
      </c>
      <c r="D703" s="231">
        <v>165.00548807133075</v>
      </c>
      <c r="E703" s="231">
        <v>136.63419593081375</v>
      </c>
      <c r="F703" s="231">
        <v>142.85528781591779</v>
      </c>
      <c r="G703" s="231">
        <v>144.31959130876396</v>
      </c>
      <c r="H703" s="231">
        <v>142.27101810385616</v>
      </c>
      <c r="I703" s="231">
        <v>140.60051358463977</v>
      </c>
      <c r="J703" s="231">
        <v>139.37413095194773</v>
      </c>
      <c r="K703" s="231">
        <v>138.47299933989771</v>
      </c>
      <c r="L703" s="231">
        <v>137.87979744176224</v>
      </c>
      <c r="M703" s="231">
        <v>137.36730088093421</v>
      </c>
      <c r="N703" s="231">
        <v>137.01886306720971</v>
      </c>
      <c r="O703" s="231">
        <v>136.79645776506493</v>
      </c>
      <c r="P703" s="231">
        <v>136.67262758276874</v>
      </c>
      <c r="Q703" s="231">
        <v>136.62711248675819</v>
      </c>
      <c r="R703" s="231">
        <v>136.64467610602276</v>
      </c>
      <c r="S703" s="231">
        <v>136.71366636683769</v>
      </c>
      <c r="T703" s="231">
        <v>136.82503940633734</v>
      </c>
      <c r="U703" s="231">
        <v>136.97168329818825</v>
      </c>
      <c r="V703" s="231">
        <v>137.14794028438027</v>
      </c>
      <c r="W703" s="231">
        <v>137.34926318329249</v>
      </c>
      <c r="X703" s="231">
        <v>137.57196421862443</v>
      </c>
      <c r="Y703" s="231">
        <v>137.81302862167064</v>
      </c>
      <c r="Z703" s="231">
        <v>138.06997436449922</v>
      </c>
      <c r="AA703" s="231">
        <v>138.3407452411891</v>
      </c>
      <c r="AB703" s="231">
        <v>138.62287089320117</v>
      </c>
      <c r="AC703" s="231">
        <v>138.91405091892824</v>
      </c>
      <c r="AD703" s="231">
        <v>139.21467957314454</v>
      </c>
      <c r="AE703" s="231">
        <v>139.52374712196112</v>
      </c>
      <c r="AF703" s="231">
        <v>139.84039952210881</v>
      </c>
      <c r="AG703" s="231">
        <v>140.16391208192056</v>
      </c>
      <c r="AH703" s="231">
        <v>140.49366807369614</v>
      </c>
      <c r="AI703" s="231">
        <v>140.82914125222541</v>
      </c>
      <c r="AJ703" s="231">
        <v>141.16988148063322</v>
      </c>
      <c r="AK703" s="231">
        <v>141.51550284723012</v>
      </c>
      <c r="AL703" s="231">
        <v>141.86567379361281</v>
      </c>
      <c r="AM703" s="231">
        <v>142.22010887737443</v>
      </c>
      <c r="AN703" s="231">
        <v>142.57856187140251</v>
      </c>
      <c r="AO703" s="231">
        <v>142.94081996215269</v>
      </c>
      <c r="AP703" s="231">
        <v>143.29397465803143</v>
      </c>
      <c r="AQ703" s="231">
        <v>143.66182401807635</v>
      </c>
      <c r="AR703" s="231">
        <v>144.03302553402617</v>
      </c>
      <c r="AS703" s="231">
        <v>144.40745912710611</v>
      </c>
    </row>
    <row r="704" spans="1:45">
      <c r="A704" s="231" t="s">
        <v>594</v>
      </c>
      <c r="B704" s="231" t="s">
        <v>516</v>
      </c>
      <c r="C704" s="231">
        <v>33.655621815841805</v>
      </c>
      <c r="D704" s="231">
        <v>30.477423383157504</v>
      </c>
      <c r="E704" s="231">
        <v>41.262123480846938</v>
      </c>
      <c r="F704" s="231">
        <v>43.140829318724002</v>
      </c>
      <c r="G704" s="231">
        <v>43.5830339302683</v>
      </c>
      <c r="H704" s="231">
        <v>42.964385868085813</v>
      </c>
      <c r="I704" s="231">
        <v>42.459910664952027</v>
      </c>
      <c r="J704" s="231">
        <v>42.089555708931151</v>
      </c>
      <c r="K704" s="231">
        <v>41.817423219728148</v>
      </c>
      <c r="L704" s="231">
        <v>41.638282340659096</v>
      </c>
      <c r="M704" s="231">
        <v>41.483513644343105</v>
      </c>
      <c r="N704" s="231">
        <v>41.37828900422025</v>
      </c>
      <c r="O704" s="231">
        <v>41.311124887818963</v>
      </c>
      <c r="P704" s="231">
        <v>41.273729444915723</v>
      </c>
      <c r="Q704" s="231">
        <v>41.259984353512827</v>
      </c>
      <c r="R704" s="231">
        <v>41.265288386093602</v>
      </c>
      <c r="S704" s="231">
        <v>41.286122736098946</v>
      </c>
      <c r="T704" s="231">
        <v>41.319756249854166</v>
      </c>
      <c r="U704" s="231">
        <v>41.364041198669817</v>
      </c>
      <c r="V704" s="231">
        <v>41.417268997750945</v>
      </c>
      <c r="W704" s="231">
        <v>41.478066444962806</v>
      </c>
      <c r="X704" s="231">
        <v>41.54531986974844</v>
      </c>
      <c r="Y704" s="231">
        <v>41.618118842930571</v>
      </c>
      <c r="Z704" s="231">
        <v>41.695713817572496</v>
      </c>
      <c r="AA704" s="231">
        <v>41.777483840610152</v>
      </c>
      <c r="AB704" s="231">
        <v>41.886237515513969</v>
      </c>
      <c r="AC704" s="231">
        <v>42.053066177956119</v>
      </c>
      <c r="AD704" s="231">
        <v>42.235695837099044</v>
      </c>
      <c r="AE704" s="231">
        <v>42.43409661291701</v>
      </c>
      <c r="AF704" s="231">
        <v>42.648252857783426</v>
      </c>
      <c r="AG704" s="231">
        <v>42.878163374555704</v>
      </c>
      <c r="AH704" s="231">
        <v>43.123841457168929</v>
      </c>
      <c r="AI704" s="231">
        <v>43.385314805683265</v>
      </c>
      <c r="AJ704" s="231">
        <v>43.662625355088785</v>
      </c>
      <c r="AK704" s="231">
        <v>43.955829047522201</v>
      </c>
      <c r="AL704" s="231">
        <v>44.264995570169532</v>
      </c>
      <c r="AM704" s="231">
        <v>44.590208075468844</v>
      </c>
      <c r="AN704" s="231">
        <v>44.931562895897947</v>
      </c>
      <c r="AO704" s="231">
        <v>45.289169262309294</v>
      </c>
      <c r="AP704" s="231">
        <v>45.659094602412203</v>
      </c>
      <c r="AQ704" s="231">
        <v>46.04870117521854</v>
      </c>
      <c r="AR704" s="231">
        <v>46.454910511686357</v>
      </c>
      <c r="AS704" s="231">
        <v>46.877881041324493</v>
      </c>
    </row>
    <row r="705" spans="1:45">
      <c r="A705" s="231" t="s">
        <v>594</v>
      </c>
      <c r="B705" s="231" t="s">
        <v>517</v>
      </c>
      <c r="C705" s="231">
        <v>12.823161956209006</v>
      </c>
      <c r="D705" s="231">
        <v>16.868804230443409</v>
      </c>
      <c r="E705" s="231">
        <v>19.840383012567894</v>
      </c>
      <c r="F705" s="231">
        <v>20.743735536553483</v>
      </c>
      <c r="G705" s="231">
        <v>20.956364168403592</v>
      </c>
      <c r="H705" s="231">
        <v>20.658894880149901</v>
      </c>
      <c r="I705" s="231">
        <v>20.41632420258496</v>
      </c>
      <c r="J705" s="231">
        <v>20.238243591162533</v>
      </c>
      <c r="K705" s="231">
        <v>20.107392041109438</v>
      </c>
      <c r="L705" s="231">
        <v>20.021254359523859</v>
      </c>
      <c r="M705" s="231">
        <v>19.946835741328158</v>
      </c>
      <c r="N705" s="231">
        <v>19.896239771313034</v>
      </c>
      <c r="O705" s="231">
        <v>19.863944734565337</v>
      </c>
      <c r="P705" s="231">
        <v>19.845963597204108</v>
      </c>
      <c r="Q705" s="231">
        <v>19.839354439580344</v>
      </c>
      <c r="R705" s="231">
        <v>19.841904818209365</v>
      </c>
      <c r="S705" s="231">
        <v>19.851922758369813</v>
      </c>
      <c r="T705" s="231">
        <v>19.868095018512257</v>
      </c>
      <c r="U705" s="231">
        <v>19.889388889793562</v>
      </c>
      <c r="V705" s="231">
        <v>19.914982820294398</v>
      </c>
      <c r="W705" s="231">
        <v>19.944216522709873</v>
      </c>
      <c r="X705" s="231">
        <v>19.976554502292363</v>
      </c>
      <c r="Y705" s="231">
        <v>20.011558990404215</v>
      </c>
      <c r="Z705" s="231">
        <v>20.0488695766483</v>
      </c>
      <c r="AA705" s="231">
        <v>20.088187683404655</v>
      </c>
      <c r="AB705" s="231">
        <v>20.129154594765733</v>
      </c>
      <c r="AC705" s="231">
        <v>20.171436273936003</v>
      </c>
      <c r="AD705" s="231">
        <v>20.215089969876253</v>
      </c>
      <c r="AE705" s="231">
        <v>20.259969061113278</v>
      </c>
      <c r="AF705" s="231">
        <v>20.305949533702734</v>
      </c>
      <c r="AG705" s="231">
        <v>20.352926156592154</v>
      </c>
      <c r="AH705" s="231">
        <v>20.400809375964485</v>
      </c>
      <c r="AI705" s="231">
        <v>20.449522776787177</v>
      </c>
      <c r="AJ705" s="231">
        <v>20.499000995569421</v>
      </c>
      <c r="AK705" s="231">
        <v>20.549187994833371</v>
      </c>
      <c r="AL705" s="231">
        <v>20.600035629635009</v>
      </c>
      <c r="AM705" s="231">
        <v>20.651502451443534</v>
      </c>
      <c r="AN705" s="231">
        <v>20.703552706103942</v>
      </c>
      <c r="AO705" s="231">
        <v>20.756155491379776</v>
      </c>
      <c r="AP705" s="231">
        <v>20.807436390580659</v>
      </c>
      <c r="AQ705" s="231">
        <v>20.860851073080152</v>
      </c>
      <c r="AR705" s="231">
        <v>20.91475251554936</v>
      </c>
      <c r="AS705" s="231">
        <v>20.969123281585407</v>
      </c>
    </row>
    <row r="706" spans="1:45">
      <c r="A706" s="231" t="s">
        <v>594</v>
      </c>
      <c r="B706" s="231" t="s">
        <v>518</v>
      </c>
      <c r="C706" s="231">
        <v>179.81512531702387</v>
      </c>
      <c r="D706" s="231">
        <v>184.54717872994561</v>
      </c>
      <c r="E706" s="231">
        <v>227.81598654781791</v>
      </c>
      <c r="F706" s="231">
        <v>238.18867674849977</v>
      </c>
      <c r="G706" s="231">
        <v>240.63017203125523</v>
      </c>
      <c r="H706" s="231">
        <v>237.21449909146048</v>
      </c>
      <c r="I706" s="231">
        <v>234.42919609695554</v>
      </c>
      <c r="J706" s="231">
        <v>232.38439634936296</v>
      </c>
      <c r="K706" s="231">
        <v>230.8819014152796</v>
      </c>
      <c r="L706" s="231">
        <v>228.48690872974606</v>
      </c>
      <c r="M706" s="231">
        <v>228.22399548190117</v>
      </c>
      <c r="N706" s="231">
        <v>228.03509282887342</v>
      </c>
      <c r="O706" s="231">
        <v>227.92716728091693</v>
      </c>
      <c r="P706" s="231">
        <v>227.90479968290623</v>
      </c>
      <c r="Q706" s="231">
        <v>227.97095405196058</v>
      </c>
      <c r="R706" s="231">
        <v>228.12748535880445</v>
      </c>
      <c r="S706" s="231">
        <v>228.3754846179022</v>
      </c>
      <c r="T706" s="231">
        <v>228.71551884286995</v>
      </c>
      <c r="U706" s="231">
        <v>229.14780089401276</v>
      </c>
      <c r="V706" s="231">
        <v>229.67231130968895</v>
      </c>
      <c r="W706" s="231">
        <v>230.28888651080749</v>
      </c>
      <c r="X706" s="231">
        <v>230.99728302269793</v>
      </c>
      <c r="Y706" s="231">
        <v>231.79722434190856</v>
      </c>
      <c r="Z706" s="231">
        <v>232.68843510139794</v>
      </c>
      <c r="AA706" s="231">
        <v>233.67066586147146</v>
      </c>
      <c r="AB706" s="231">
        <v>234.74242819699046</v>
      </c>
      <c r="AC706" s="231">
        <v>235.90192204477177</v>
      </c>
      <c r="AD706" s="231">
        <v>237.15141038952606</v>
      </c>
      <c r="AE706" s="231">
        <v>238.49088406506092</v>
      </c>
      <c r="AF706" s="231">
        <v>239.92040955812951</v>
      </c>
      <c r="AG706" s="231">
        <v>241.44013074652838</v>
      </c>
      <c r="AH706" s="231">
        <v>243.05026960426386</v>
      </c>
      <c r="AI706" s="231">
        <v>244.7511261664645</v>
      </c>
      <c r="AJ706" s="231">
        <v>246.54307797638029</v>
      </c>
      <c r="AK706" s="231">
        <v>248.42657918301001</v>
      </c>
      <c r="AL706" s="231">
        <v>250.40215941666418</v>
      </c>
      <c r="AM706" s="231">
        <v>252.47042253805591</v>
      </c>
      <c r="AN706" s="231">
        <v>254.63204533220193</v>
      </c>
      <c r="AO706" s="231">
        <v>256.88777619968192</v>
      </c>
      <c r="AP706" s="231">
        <v>259.21541610959724</v>
      </c>
      <c r="AQ706" s="231">
        <v>261.65686514203566</v>
      </c>
      <c r="AR706" s="231">
        <v>264.19478707678184</v>
      </c>
      <c r="AS706" s="231">
        <v>266.830205362497</v>
      </c>
    </row>
    <row r="707" spans="1:45">
      <c r="A707" s="231" t="s">
        <v>594</v>
      </c>
      <c r="B707" s="231" t="s">
        <v>519</v>
      </c>
      <c r="C707" s="231">
        <v>6.2707050589881526</v>
      </c>
      <c r="D707" s="231">
        <v>6.7780915242778939</v>
      </c>
      <c r="E707" s="231">
        <v>5.1937858784367652</v>
      </c>
      <c r="F707" s="231">
        <v>5.4302641550584676</v>
      </c>
      <c r="G707" s="231">
        <v>5.4859257612257926</v>
      </c>
      <c r="H707" s="231">
        <v>5.4080546945421517</v>
      </c>
      <c r="I707" s="231">
        <v>5.3445549042981035</v>
      </c>
      <c r="J707" s="231">
        <v>5.2979372273992595</v>
      </c>
      <c r="K707" s="231">
        <v>5.263683103756243</v>
      </c>
      <c r="L707" s="231">
        <v>5.2411341099219459</v>
      </c>
      <c r="M707" s="231">
        <v>5.2216529150260227</v>
      </c>
      <c r="N707" s="231">
        <v>5.2084079774457415</v>
      </c>
      <c r="O707" s="231">
        <v>5.1999538308852857</v>
      </c>
      <c r="P707" s="231">
        <v>5.195246755560893</v>
      </c>
      <c r="Q707" s="231">
        <v>5.1935166201339245</v>
      </c>
      <c r="R707" s="231">
        <v>5.194184254448226</v>
      </c>
      <c r="S707" s="231">
        <v>5.1968067358843646</v>
      </c>
      <c r="T707" s="231">
        <v>5.2010402860278795</v>
      </c>
      <c r="U707" s="231">
        <v>5.2066145638978201</v>
      </c>
      <c r="V707" s="231">
        <v>5.2133145048578653</v>
      </c>
      <c r="W707" s="231">
        <v>5.220967259881987</v>
      </c>
      <c r="X707" s="231">
        <v>5.2294326479536961</v>
      </c>
      <c r="Y707" s="231">
        <v>5.2385960706518411</v>
      </c>
      <c r="Z707" s="231">
        <v>5.2483631802801165</v>
      </c>
      <c r="AA707" s="231">
        <v>5.258655815634417</v>
      </c>
      <c r="AB707" s="231">
        <v>5.269380072599394</v>
      </c>
      <c r="AC707" s="231">
        <v>5.2804485075208385</v>
      </c>
      <c r="AD707" s="231">
        <v>5.2918761069463338</v>
      </c>
      <c r="AE707" s="231">
        <v>5.3036244885252719</v>
      </c>
      <c r="AF707" s="231">
        <v>5.3156611880722364</v>
      </c>
      <c r="AG707" s="231">
        <v>5.3279586583592353</v>
      </c>
      <c r="AH707" s="231">
        <v>5.3404934561215853</v>
      </c>
      <c r="AI707" s="231">
        <v>5.3532455775460175</v>
      </c>
      <c r="AJ707" s="231">
        <v>5.3661979118753829</v>
      </c>
      <c r="AK707" s="231">
        <v>5.3793357897022922</v>
      </c>
      <c r="AL707" s="231">
        <v>5.3926466077150987</v>
      </c>
      <c r="AM707" s="231">
        <v>5.406119515579217</v>
      </c>
      <c r="AN707" s="231">
        <v>5.419745153625267</v>
      </c>
      <c r="AO707" s="231">
        <v>5.4335154323118733</v>
      </c>
      <c r="AP707" s="231">
        <v>5.4469396696330161</v>
      </c>
      <c r="AQ707" s="231">
        <v>5.4609224855641063</v>
      </c>
      <c r="AR707" s="231">
        <v>5.4750327247941959</v>
      </c>
      <c r="AS707" s="231">
        <v>5.4892658228477433</v>
      </c>
    </row>
    <row r="708" spans="1:45">
      <c r="A708" s="231" t="s">
        <v>594</v>
      </c>
      <c r="B708" s="231" t="s">
        <v>520</v>
      </c>
      <c r="C708" s="231">
        <v>6.6150732943976589</v>
      </c>
      <c r="D708" s="231">
        <v>4.6665393404760245</v>
      </c>
      <c r="E708" s="231">
        <v>8.4877182184070517</v>
      </c>
      <c r="F708" s="231">
        <v>8.874172535877614</v>
      </c>
      <c r="G708" s="231">
        <v>8.9651350899354636</v>
      </c>
      <c r="H708" s="231">
        <v>8.8378776929523486</v>
      </c>
      <c r="I708" s="231">
        <v>8.7341059281676099</v>
      </c>
      <c r="J708" s="231">
        <v>8.6579230213679903</v>
      </c>
      <c r="K708" s="231">
        <v>8.6019447126534399</v>
      </c>
      <c r="L708" s="231">
        <v>8.5650950022006658</v>
      </c>
      <c r="M708" s="231">
        <v>8.5332587084633822</v>
      </c>
      <c r="N708" s="231">
        <v>8.5116137464581989</v>
      </c>
      <c r="O708" s="231">
        <v>8.4977979258868945</v>
      </c>
      <c r="P708" s="231">
        <v>8.4901055931798144</v>
      </c>
      <c r="Q708" s="231">
        <v>8.4872781947603375</v>
      </c>
      <c r="R708" s="231">
        <v>8.4883692470419234</v>
      </c>
      <c r="S708" s="231">
        <v>8.4926549230370298</v>
      </c>
      <c r="T708" s="231">
        <v>8.4995734178542381</v>
      </c>
      <c r="U708" s="231">
        <v>8.5086829385273166</v>
      </c>
      <c r="V708" s="231">
        <v>8.5196320250472155</v>
      </c>
      <c r="W708" s="231">
        <v>8.5321382064261808</v>
      </c>
      <c r="X708" s="231">
        <v>8.5459723979473292</v>
      </c>
      <c r="Y708" s="231">
        <v>8.5609473221352737</v>
      </c>
      <c r="Z708" s="231">
        <v>8.5769087953791505</v>
      </c>
      <c r="AA708" s="231">
        <v>8.5937290861375377</v>
      </c>
      <c r="AB708" s="231">
        <v>8.6112547357024205</v>
      </c>
      <c r="AC708" s="231">
        <v>8.6293428430928376</v>
      </c>
      <c r="AD708" s="231">
        <v>8.6480178994210419</v>
      </c>
      <c r="AE708" s="231">
        <v>8.6672171800033144</v>
      </c>
      <c r="AF708" s="231">
        <v>8.686887631659479</v>
      </c>
      <c r="AG708" s="231">
        <v>8.7069842365327421</v>
      </c>
      <c r="AH708" s="231">
        <v>8.727468683489489</v>
      </c>
      <c r="AI708" s="231">
        <v>8.7483082821696865</v>
      </c>
      <c r="AJ708" s="231">
        <v>8.769475070064173</v>
      </c>
      <c r="AK708" s="231">
        <v>8.7909450743332425</v>
      </c>
      <c r="AL708" s="231">
        <v>8.8126976985641043</v>
      </c>
      <c r="AM708" s="231">
        <v>8.8347152110703409</v>
      </c>
      <c r="AN708" s="231">
        <v>8.8569823162201775</v>
      </c>
      <c r="AO708" s="231">
        <v>8.8794857940331724</v>
      </c>
      <c r="AP708" s="231">
        <v>8.9014237688256888</v>
      </c>
      <c r="AQ708" s="231">
        <v>8.9242745763677735</v>
      </c>
      <c r="AR708" s="231">
        <v>8.9473336198829365</v>
      </c>
      <c r="AS708" s="231">
        <v>8.9705934400759535</v>
      </c>
    </row>
    <row r="709" spans="1:45">
      <c r="A709" s="231" t="s">
        <v>594</v>
      </c>
      <c r="B709" s="231" t="s">
        <v>521</v>
      </c>
      <c r="C709" s="231">
        <v>1.8156485938955633</v>
      </c>
      <c r="D709" s="231">
        <v>1.054259772562534</v>
      </c>
      <c r="E709" s="231">
        <v>1.295389181739923</v>
      </c>
      <c r="F709" s="231">
        <v>1.5554152547308295</v>
      </c>
      <c r="G709" s="231">
        <v>1.6082258576977533</v>
      </c>
      <c r="H709" s="231">
        <v>1.6307669525817521</v>
      </c>
      <c r="I709" s="231">
        <v>1.6501884244672627</v>
      </c>
      <c r="J709" s="231">
        <v>1.6688856479239778</v>
      </c>
      <c r="K709" s="231">
        <v>1.6872916159804283</v>
      </c>
      <c r="L709" s="231">
        <v>1.7064991899655479</v>
      </c>
      <c r="M709" s="231">
        <v>1.7248343450136419</v>
      </c>
      <c r="N709" s="231">
        <v>1.743646444306423</v>
      </c>
      <c r="O709" s="231">
        <v>1.7630182195571988</v>
      </c>
      <c r="P709" s="231">
        <v>1.7830129646597688</v>
      </c>
      <c r="Q709" s="231">
        <v>1.8036801889940393</v>
      </c>
      <c r="R709" s="231">
        <v>1.8250594487986225</v>
      </c>
      <c r="S709" s="231">
        <v>1.8471830247146812</v>
      </c>
      <c r="T709" s="231">
        <v>1.8700778409566012</v>
      </c>
      <c r="U709" s="231">
        <v>1.8937668695956553</v>
      </c>
      <c r="V709" s="231">
        <v>1.9182701753691862</v>
      </c>
      <c r="W709" s="231">
        <v>1.9436057034998129</v>
      </c>
      <c r="X709" s="231">
        <v>1.9697898801077742</v>
      </c>
      <c r="Y709" s="231">
        <v>1.9968380736948836</v>
      </c>
      <c r="Z709" s="231">
        <v>2.0247649522432298</v>
      </c>
      <c r="AA709" s="231">
        <v>2.0535847610231346</v>
      </c>
      <c r="AB709" s="231">
        <v>2.0833001554957358</v>
      </c>
      <c r="AC709" s="231">
        <v>2.1139100301205351</v>
      </c>
      <c r="AD709" s="231">
        <v>2.1454490123076555</v>
      </c>
      <c r="AE709" s="231">
        <v>2.1779313451303723</v>
      </c>
      <c r="AF709" s="231">
        <v>2.2113715711826152</v>
      </c>
      <c r="AG709" s="231">
        <v>2.245784594689606</v>
      </c>
      <c r="AH709" s="231">
        <v>2.2811857309924783</v>
      </c>
      <c r="AI709" s="231">
        <v>2.3175907461460685</v>
      </c>
      <c r="AJ709" s="231">
        <v>2.3550158887905814</v>
      </c>
      <c r="AK709" s="231">
        <v>2.3934779160054935</v>
      </c>
      <c r="AL709" s="231">
        <v>2.4329941144994209</v>
      </c>
      <c r="AM709" s="231">
        <v>2.4735823182094565</v>
      </c>
      <c r="AN709" s="231">
        <v>2.5152609231624838</v>
      </c>
      <c r="AO709" s="231">
        <v>2.5580489002749904</v>
      </c>
      <c r="AP709" s="231">
        <v>2.6017347781518585</v>
      </c>
      <c r="AQ709" s="231">
        <v>2.6467483188376919</v>
      </c>
      <c r="AR709" s="231">
        <v>2.6929281007771277</v>
      </c>
      <c r="AS709" s="231">
        <v>2.7402954747880952</v>
      </c>
    </row>
    <row r="710" spans="1:45">
      <c r="A710" s="231" t="s">
        <v>594</v>
      </c>
      <c r="B710" s="231" t="s">
        <v>522</v>
      </c>
      <c r="C710" s="231">
        <v>9.9429175567504213</v>
      </c>
      <c r="D710" s="231">
        <v>9.7562226550797781</v>
      </c>
      <c r="E710" s="231">
        <v>7.6044015327544896</v>
      </c>
      <c r="F710" s="231">
        <v>7.9506375562053577</v>
      </c>
      <c r="G710" s="231">
        <v>8.032133638862847</v>
      </c>
      <c r="H710" s="231">
        <v>7.9181199169447334</v>
      </c>
      <c r="I710" s="231">
        <v>7.8251476778953322</v>
      </c>
      <c r="J710" s="231">
        <v>7.7568931248659494</v>
      </c>
      <c r="K710" s="231">
        <v>7.7067404777544128</v>
      </c>
      <c r="L710" s="231">
        <v>7.6737257160201064</v>
      </c>
      <c r="M710" s="231">
        <v>7.6452026248119189</v>
      </c>
      <c r="N710" s="231">
        <v>7.6258102536217827</v>
      </c>
      <c r="O710" s="231">
        <v>7.613432245254252</v>
      </c>
      <c r="P710" s="231">
        <v>7.6065404534766561</v>
      </c>
      <c r="Q710" s="231">
        <v>7.6040073023609471</v>
      </c>
      <c r="R710" s="231">
        <v>7.6049848088507845</v>
      </c>
      <c r="S710" s="231">
        <v>7.6088244746204863</v>
      </c>
      <c r="T710" s="231">
        <v>7.6150229618037946</v>
      </c>
      <c r="U710" s="231">
        <v>7.6231844548207022</v>
      </c>
      <c r="V710" s="231">
        <v>7.6329940700991186</v>
      </c>
      <c r="W710" s="231">
        <v>7.6441987334020149</v>
      </c>
      <c r="X710" s="231">
        <v>7.6565932008549629</v>
      </c>
      <c r="Y710" s="231">
        <v>7.6700096849461445</v>
      </c>
      <c r="Z710" s="231">
        <v>7.6843100479503654</v>
      </c>
      <c r="AA710" s="231">
        <v>7.699379851345471</v>
      </c>
      <c r="AB710" s="231">
        <v>7.7150816068684902</v>
      </c>
      <c r="AC710" s="231">
        <v>7.7312872852410388</v>
      </c>
      <c r="AD710" s="231">
        <v>7.748018828785745</v>
      </c>
      <c r="AE710" s="231">
        <v>7.7652200405756222</v>
      </c>
      <c r="AF710" s="231">
        <v>7.7828433886740207</v>
      </c>
      <c r="AG710" s="231">
        <v>7.800848540231712</v>
      </c>
      <c r="AH710" s="231">
        <v>7.8192011711540861</v>
      </c>
      <c r="AI710" s="231">
        <v>7.8378719931662966</v>
      </c>
      <c r="AJ710" s="231">
        <v>7.8568359538170229</v>
      </c>
      <c r="AK710" s="231">
        <v>7.876071575119564</v>
      </c>
      <c r="AL710" s="231">
        <v>7.8955604041294452</v>
      </c>
      <c r="AM710" s="231">
        <v>7.9152865544965447</v>
      </c>
      <c r="AN710" s="231">
        <v>7.9352363224052151</v>
      </c>
      <c r="AO710" s="231">
        <v>7.9553978636781499</v>
      </c>
      <c r="AP710" s="231">
        <v>7.9750527538199973</v>
      </c>
      <c r="AQ710" s="231">
        <v>7.9955254782232252</v>
      </c>
      <c r="AR710" s="231">
        <v>8.0161847674854751</v>
      </c>
      <c r="AS710" s="231">
        <v>8.0370239386002513</v>
      </c>
    </row>
    <row r="711" spans="1:45">
      <c r="A711" s="231" t="s">
        <v>594</v>
      </c>
      <c r="B711" s="231" t="s">
        <v>523</v>
      </c>
      <c r="C711" s="231">
        <v>254.82373595186908</v>
      </c>
      <c r="D711" s="231">
        <v>222.11118429350651</v>
      </c>
      <c r="E711" s="231">
        <v>224.44143830065778</v>
      </c>
      <c r="F711" s="231">
        <v>240.7892664966578</v>
      </c>
      <c r="G711" s="231">
        <v>250.3255874422297</v>
      </c>
      <c r="H711" s="231">
        <v>255.16752434617695</v>
      </c>
      <c r="I711" s="231">
        <v>259.51233797279656</v>
      </c>
      <c r="J711" s="231">
        <v>263.73357233074722</v>
      </c>
      <c r="K711" s="231">
        <v>267.90029224434306</v>
      </c>
      <c r="L711" s="231">
        <v>272.18772776916768</v>
      </c>
      <c r="M711" s="231">
        <v>276.33044112617938</v>
      </c>
      <c r="N711" s="231">
        <v>280.54467711068457</v>
      </c>
      <c r="O711" s="231">
        <v>284.84547402335977</v>
      </c>
      <c r="P711" s="231">
        <v>289.2446725940402</v>
      </c>
      <c r="Q711" s="231">
        <v>293.75181235174483</v>
      </c>
      <c r="R711" s="231">
        <v>298.37474506617207</v>
      </c>
      <c r="S711" s="231">
        <v>303.1200678295038</v>
      </c>
      <c r="T711" s="231">
        <v>307.99343678834634</v>
      </c>
      <c r="U711" s="231">
        <v>312.99979927466063</v>
      </c>
      <c r="V711" s="231">
        <v>318.14356854890195</v>
      </c>
      <c r="W711" s="231">
        <v>323.4287572024835</v>
      </c>
      <c r="X711" s="231">
        <v>328.85908017137797</v>
      </c>
      <c r="Y711" s="231">
        <v>334.43803503184017</v>
      </c>
      <c r="Z711" s="231">
        <v>340.16896507524825</v>
      </c>
      <c r="AA711" s="231">
        <v>346.05510917921163</v>
      </c>
      <c r="AB711" s="231">
        <v>352.09771743044104</v>
      </c>
      <c r="AC711" s="231">
        <v>358.29735400270079</v>
      </c>
      <c r="AD711" s="231">
        <v>364.6606058198322</v>
      </c>
      <c r="AE711" s="231">
        <v>371.19060357728188</v>
      </c>
      <c r="AF711" s="231">
        <v>377.89050980958768</v>
      </c>
      <c r="AG711" s="231">
        <v>384.76353174559938</v>
      </c>
      <c r="AH711" s="231">
        <v>391.81293185506217</v>
      </c>
      <c r="AI711" s="231">
        <v>399.0420365567237</v>
      </c>
      <c r="AJ711" s="231">
        <v>406.45424346254947</v>
      </c>
      <c r="AK711" s="231">
        <v>414.0530274575454</v>
      </c>
      <c r="AL711" s="231">
        <v>421.84194585531725</v>
      </c>
      <c r="AM711" s="231">
        <v>429.82464282210651</v>
      </c>
      <c r="AN711" s="231">
        <v>438.00485322452926</v>
      </c>
      <c r="AO711" s="231">
        <v>446.38640602598139</v>
      </c>
      <c r="AP711" s="231">
        <v>454.93283027139643</v>
      </c>
      <c r="AQ711" s="231">
        <v>463.71968450041783</v>
      </c>
      <c r="AR711" s="231">
        <v>472.71930481404627</v>
      </c>
      <c r="AS711" s="231">
        <v>481.93591931566402</v>
      </c>
    </row>
    <row r="712" spans="1:45">
      <c r="A712" s="231" t="s">
        <v>594</v>
      </c>
      <c r="B712" s="231" t="s">
        <v>524</v>
      </c>
      <c r="C712" s="231">
        <v>162.54864199991454</v>
      </c>
      <c r="D712" s="231">
        <v>182.76535502384957</v>
      </c>
      <c r="E712" s="231">
        <v>166.40911389771205</v>
      </c>
      <c r="F712" s="231">
        <v>173.98588764036003</v>
      </c>
      <c r="G712" s="231">
        <v>176.55688691675695</v>
      </c>
      <c r="H712" s="231">
        <v>178.44519175677419</v>
      </c>
      <c r="I712" s="231">
        <v>179.99608943301081</v>
      </c>
      <c r="J712" s="231">
        <v>181.47224674396642</v>
      </c>
      <c r="K712" s="231">
        <v>182.92046571298792</v>
      </c>
      <c r="L712" s="231">
        <v>184.45847195010046</v>
      </c>
      <c r="M712" s="231">
        <v>185.90462666052522</v>
      </c>
      <c r="N712" s="231">
        <v>187.40433609993673</v>
      </c>
      <c r="O712" s="231">
        <v>188.96573262512547</v>
      </c>
      <c r="P712" s="231">
        <v>190.59489028032471</v>
      </c>
      <c r="Q712" s="231">
        <v>192.29643821934636</v>
      </c>
      <c r="R712" s="231">
        <v>194.07397381845624</v>
      </c>
      <c r="S712" s="231">
        <v>195.93034945306331</v>
      </c>
      <c r="T712" s="231">
        <v>197.86787659199757</v>
      </c>
      <c r="U712" s="231">
        <v>199.88847400643161</v>
      </c>
      <c r="V712" s="231">
        <v>201.99377714517718</v>
      </c>
      <c r="W712" s="231">
        <v>204.18521988563924</v>
      </c>
      <c r="X712" s="231">
        <v>206.46409624637519</v>
      </c>
      <c r="Y712" s="231">
        <v>208.83160732831874</v>
      </c>
      <c r="Z712" s="231">
        <v>211.28889722408647</v>
      </c>
      <c r="AA712" s="231">
        <v>213.83708060145639</v>
      </c>
      <c r="AB712" s="231">
        <v>216.476081022497</v>
      </c>
      <c r="AC712" s="231">
        <v>219.20545334817359</v>
      </c>
      <c r="AD712" s="231">
        <v>222.02847269549878</v>
      </c>
      <c r="AE712" s="231">
        <v>224.94630091388211</v>
      </c>
      <c r="AF712" s="231">
        <v>227.9601392357215</v>
      </c>
      <c r="AG712" s="231">
        <v>231.07123369343114</v>
      </c>
      <c r="AH712" s="231">
        <v>234.28087930132128</v>
      </c>
      <c r="AI712" s="231">
        <v>237.59042328381611</v>
      </c>
      <c r="AJ712" s="231">
        <v>241.00126757035625</v>
      </c>
      <c r="AK712" s="231">
        <v>244.51487072978659</v>
      </c>
      <c r="AL712" s="231">
        <v>248.13274947992639</v>
      </c>
      <c r="AM712" s="231">
        <v>251.85647987885744</v>
      </c>
      <c r="AN712" s="231">
        <v>255.68769828164218</v>
      </c>
      <c r="AO712" s="231">
        <v>259.62810212809342</v>
      </c>
      <c r="AP712" s="231">
        <v>263.65603852141817</v>
      </c>
      <c r="AQ712" s="231">
        <v>267.81487800119203</v>
      </c>
      <c r="AR712" s="231">
        <v>272.08801525757679</v>
      </c>
      <c r="AS712" s="231">
        <v>276.47739638351777</v>
      </c>
    </row>
    <row r="713" spans="1:45">
      <c r="A713" s="231" t="s">
        <v>594</v>
      </c>
      <c r="B713" s="231" t="s">
        <v>525</v>
      </c>
      <c r="C713" s="231">
        <v>195.86273589122257</v>
      </c>
      <c r="D713" s="231">
        <v>168.82548807215878</v>
      </c>
      <c r="E713" s="231">
        <v>173.95569698365739</v>
      </c>
      <c r="F713" s="231">
        <v>187.13382021028406</v>
      </c>
      <c r="G713" s="231">
        <v>203.32271262797073</v>
      </c>
      <c r="H713" s="231">
        <v>215.80877288365295</v>
      </c>
      <c r="I713" s="231">
        <v>227.81700062389669</v>
      </c>
      <c r="J713" s="231">
        <v>239.65526646219519</v>
      </c>
      <c r="K713" s="231">
        <v>251.39036753670445</v>
      </c>
      <c r="L713" s="231">
        <v>263.19749275902473</v>
      </c>
      <c r="M713" s="231">
        <v>274.82980182798099</v>
      </c>
      <c r="N713" s="231">
        <v>286.50278553947265</v>
      </c>
      <c r="O713" s="231">
        <v>298.24252010933816</v>
      </c>
      <c r="P713" s="231">
        <v>310.07138114456416</v>
      </c>
      <c r="Q713" s="231">
        <v>322.00887700291366</v>
      </c>
      <c r="R713" s="231">
        <v>334.07225659083423</v>
      </c>
      <c r="S713" s="231">
        <v>346.27696577578581</v>
      </c>
      <c r="T713" s="231">
        <v>358.63699847703759</v>
      </c>
      <c r="U713" s="231">
        <v>371.1651721296775</v>
      </c>
      <c r="V713" s="231">
        <v>383.87334733458624</v>
      </c>
      <c r="W713" s="231">
        <v>396.77260533867127</v>
      </c>
      <c r="X713" s="231">
        <v>409.87339301605556</v>
      </c>
      <c r="Y713" s="231">
        <v>423.18564238447448</v>
      </c>
      <c r="Z713" s="231">
        <v>436.71886989251129</v>
      </c>
      <c r="AA713" s="231">
        <v>450.48225945364163</v>
      </c>
      <c r="AB713" s="231">
        <v>464.48219414695592</v>
      </c>
      <c r="AC713" s="231">
        <v>478.72385522601803</v>
      </c>
      <c r="AD713" s="231">
        <v>493.22027181506985</v>
      </c>
      <c r="AE713" s="231">
        <v>507.97984817262005</v>
      </c>
      <c r="AF713" s="231">
        <v>523.01091959092389</v>
      </c>
      <c r="AG713" s="231">
        <v>538.3217832848311</v>
      </c>
      <c r="AH713" s="231">
        <v>553.92072520316765</v>
      </c>
      <c r="AI713" s="231">
        <v>569.81604342489481</v>
      </c>
      <c r="AJ713" s="231">
        <v>586.01606869022851</v>
      </c>
      <c r="AK713" s="231">
        <v>602.52918252533868</v>
      </c>
      <c r="AL713" s="231">
        <v>619.36383334404002</v>
      </c>
      <c r="AM713" s="231">
        <v>636.52855084809767</v>
      </c>
      <c r="AN713" s="231">
        <v>654.03195899631851</v>
      </c>
      <c r="AO713" s="231">
        <v>671.88278777022856</v>
      </c>
      <c r="AP713" s="231">
        <v>690.02861086532516</v>
      </c>
      <c r="AQ713" s="231">
        <v>708.58638262070258</v>
      </c>
      <c r="AR713" s="231">
        <v>727.51735174712553</v>
      </c>
      <c r="AS713" s="231">
        <v>746.83075653263541</v>
      </c>
    </row>
    <row r="714" spans="1:45">
      <c r="A714" s="231" t="s">
        <v>594</v>
      </c>
      <c r="B714" s="231" t="s">
        <v>526</v>
      </c>
      <c r="C714" s="231">
        <v>532.7910674967253</v>
      </c>
      <c r="D714" s="231">
        <v>500.23729576136338</v>
      </c>
      <c r="E714" s="231">
        <v>557.49781307498051</v>
      </c>
      <c r="F714" s="231">
        <v>582.8812472676932</v>
      </c>
      <c r="G714" s="231">
        <v>545.57863280669346</v>
      </c>
      <c r="H714" s="231">
        <v>550.10474816499686</v>
      </c>
      <c r="I714" s="231">
        <v>553.59957378796162</v>
      </c>
      <c r="J714" s="231">
        <v>556.87409322109534</v>
      </c>
      <c r="K714" s="231">
        <v>560.07129192914749</v>
      </c>
      <c r="L714" s="231">
        <v>563.54992507812688</v>
      </c>
      <c r="M714" s="231">
        <v>566.75349164411296</v>
      </c>
      <c r="N714" s="231">
        <v>570.12521333480402</v>
      </c>
      <c r="O714" s="231">
        <v>573.68809866524953</v>
      </c>
      <c r="P714" s="231">
        <v>577.45896461918414</v>
      </c>
      <c r="Q714" s="231">
        <v>581.45031607129272</v>
      </c>
      <c r="R714" s="231">
        <v>585.67160558442049</v>
      </c>
      <c r="S714" s="231">
        <v>590.13010356374218</v>
      </c>
      <c r="T714" s="231">
        <v>594.83151419660578</v>
      </c>
      <c r="U714" s="231">
        <v>599.78042013147183</v>
      </c>
      <c r="V714" s="231">
        <v>604.9806085652192</v>
      </c>
      <c r="W714" s="231">
        <v>610.43531328322626</v>
      </c>
      <c r="X714" s="231">
        <v>616.14739597491132</v>
      </c>
      <c r="Y714" s="231">
        <v>622.11948297751337</v>
      </c>
      <c r="Z714" s="231">
        <v>628.35406888536011</v>
      </c>
      <c r="AA714" s="231">
        <v>634.85359527752223</v>
      </c>
      <c r="AB714" s="231">
        <v>641.61700451293507</v>
      </c>
      <c r="AC714" s="231">
        <v>648.64219828815772</v>
      </c>
      <c r="AD714" s="231">
        <v>655.93812190122424</v>
      </c>
      <c r="AE714" s="231">
        <v>663.50746859357105</v>
      </c>
      <c r="AF714" s="231">
        <v>671.35306781576082</v>
      </c>
      <c r="AG714" s="231">
        <v>679.47789883748396</v>
      </c>
      <c r="AH714" s="231">
        <v>687.88510087791212</v>
      </c>
      <c r="AI714" s="231">
        <v>696.57798058321407</v>
      </c>
      <c r="AJ714" s="231">
        <v>705.56001749454924</v>
      </c>
      <c r="AK714" s="231">
        <v>714.83486800757237</v>
      </c>
      <c r="AL714" s="231">
        <v>724.40636821387216</v>
      </c>
      <c r="AM714" s="231">
        <v>734.27853592836357</v>
      </c>
      <c r="AN714" s="231">
        <v>744.45557213918494</v>
      </c>
      <c r="AO714" s="231">
        <v>754.94186206363895</v>
      </c>
      <c r="AP714" s="231">
        <v>765.67398574189531</v>
      </c>
      <c r="AQ714" s="231">
        <v>776.77745644006177</v>
      </c>
      <c r="AR714" s="231">
        <v>788.20345372454108</v>
      </c>
      <c r="AS714" s="231">
        <v>799.95710300069288</v>
      </c>
    </row>
    <row r="715" spans="1:45">
      <c r="A715" s="231" t="s">
        <v>594</v>
      </c>
      <c r="B715" s="231" t="s">
        <v>527</v>
      </c>
      <c r="C715" s="231">
        <v>22.782178892002634</v>
      </c>
      <c r="D715" s="231">
        <v>24.850912393788633</v>
      </c>
      <c r="E715" s="231">
        <v>25.864608130894759</v>
      </c>
      <c r="F715" s="231">
        <v>78.786479534915017</v>
      </c>
      <c r="G715" s="231">
        <v>85.223029052932191</v>
      </c>
      <c r="H715" s="231">
        <v>90.102979033816112</v>
      </c>
      <c r="I715" s="231">
        <v>94.785706187904509</v>
      </c>
      <c r="J715" s="231">
        <v>99.400070336400319</v>
      </c>
      <c r="K715" s="231">
        <v>103.97362723701829</v>
      </c>
      <c r="L715" s="231">
        <v>108.57844907350338</v>
      </c>
      <c r="M715" s="231">
        <v>113.11236396912821</v>
      </c>
      <c r="N715" s="231">
        <v>117.66404779872684</v>
      </c>
      <c r="O715" s="231">
        <v>122.24385739500711</v>
      </c>
      <c r="P715" s="231">
        <v>126.86064409196905</v>
      </c>
      <c r="Q715" s="231">
        <v>131.52209867572569</v>
      </c>
      <c r="R715" s="231">
        <v>136.23500161542543</v>
      </c>
      <c r="S715" s="231">
        <v>141.00541004288641</v>
      </c>
      <c r="T715" s="231">
        <v>145.83880093305362</v>
      </c>
      <c r="U715" s="231">
        <v>150.74018297180967</v>
      </c>
      <c r="V715" s="231">
        <v>155.71418540968355</v>
      </c>
      <c r="W715" s="231">
        <v>160.76512959518419</v>
      </c>
      <c r="X715" s="231">
        <v>165.8970872092865</v>
      </c>
      <c r="Y715" s="231">
        <v>171.11392811618919</v>
      </c>
      <c r="Z715" s="231">
        <v>176.4193599930297</v>
      </c>
      <c r="AA715" s="231">
        <v>181.81696137563077</v>
      </c>
      <c r="AB715" s="231">
        <v>187.30918583442957</v>
      </c>
      <c r="AC715" s="231">
        <v>192.89800984559008</v>
      </c>
      <c r="AD715" s="231">
        <v>198.58857712851446</v>
      </c>
      <c r="AE715" s="231">
        <v>204.38416802458755</v>
      </c>
      <c r="AF715" s="231">
        <v>210.28803788813141</v>
      </c>
      <c r="AG715" s="231">
        <v>216.30342918819113</v>
      </c>
      <c r="AH715" s="231">
        <v>222.43358199230045</v>
      </c>
      <c r="AI715" s="231">
        <v>228.68174309820174</v>
      </c>
      <c r="AJ715" s="231">
        <v>235.0511740339648</v>
      </c>
      <c r="AK715" s="231">
        <v>241.54515810985029</v>
      </c>
      <c r="AL715" s="231">
        <v>248.16700667480453</v>
      </c>
      <c r="AM715" s="231">
        <v>254.92006470559431</v>
      </c>
      <c r="AN715" s="231">
        <v>261.80771583588796</v>
      </c>
      <c r="AO715" s="231">
        <v>268.83338691547505</v>
      </c>
      <c r="AP715" s="231">
        <v>275.97604609371592</v>
      </c>
      <c r="AQ715" s="231">
        <v>283.28241709528299</v>
      </c>
      <c r="AR715" s="231">
        <v>290.73693036219356</v>
      </c>
      <c r="AS715" s="231">
        <v>298.34321819033448</v>
      </c>
    </row>
    <row r="716" spans="1:45">
      <c r="A716" s="231" t="s">
        <v>594</v>
      </c>
      <c r="B716" s="231" t="s">
        <v>528</v>
      </c>
      <c r="C716" s="231">
        <v>17.605216700609255</v>
      </c>
      <c r="D716" s="231">
        <v>26.899933655532525</v>
      </c>
      <c r="E716" s="231">
        <v>24.794958207116469</v>
      </c>
      <c r="F716" s="231">
        <v>25.923897505532608</v>
      </c>
      <c r="G716" s="231">
        <v>26.189624131728291</v>
      </c>
      <c r="H716" s="231">
        <v>25.81787029182113</v>
      </c>
      <c r="I716" s="231">
        <v>25.5147244398139</v>
      </c>
      <c r="J716" s="231">
        <v>25.292173226214853</v>
      </c>
      <c r="K716" s="231">
        <v>25.128645197907758</v>
      </c>
      <c r="L716" s="231">
        <v>25.020997063614207</v>
      </c>
      <c r="M716" s="231">
        <v>24.927994497745143</v>
      </c>
      <c r="N716" s="231">
        <v>24.86476361348355</v>
      </c>
      <c r="O716" s="231">
        <v>24.824403803597349</v>
      </c>
      <c r="P716" s="231">
        <v>24.80193238512193</v>
      </c>
      <c r="Q716" s="231">
        <v>24.793672777081014</v>
      </c>
      <c r="R716" s="231">
        <v>24.796860040728035</v>
      </c>
      <c r="S716" s="231">
        <v>24.809379678450867</v>
      </c>
      <c r="T716" s="231">
        <v>24.82959050372035</v>
      </c>
      <c r="U716" s="231">
        <v>24.85620191783233</v>
      </c>
      <c r="V716" s="231">
        <v>24.888187209483299</v>
      </c>
      <c r="W716" s="231">
        <v>24.924721203266174</v>
      </c>
      <c r="X716" s="231">
        <v>24.965134679747074</v>
      </c>
      <c r="Y716" s="231">
        <v>25.008880549937437</v>
      </c>
      <c r="Z716" s="231">
        <v>25.055508401124541</v>
      </c>
      <c r="AA716" s="231">
        <v>25.104645094362223</v>
      </c>
      <c r="AB716" s="231">
        <v>25.155842334578264</v>
      </c>
      <c r="AC716" s="231">
        <v>25.208682668723497</v>
      </c>
      <c r="AD716" s="231">
        <v>25.263237642069477</v>
      </c>
      <c r="AE716" s="231">
        <v>25.319324018571908</v>
      </c>
      <c r="AF716" s="231">
        <v>25.376786815307074</v>
      </c>
      <c r="AG716" s="231">
        <v>25.435494522739784</v>
      </c>
      <c r="AH716" s="231">
        <v>25.495335223516932</v>
      </c>
      <c r="AI716" s="231">
        <v>25.556213420110215</v>
      </c>
      <c r="AJ716" s="231">
        <v>25.618047426343423</v>
      </c>
      <c r="AK716" s="231">
        <v>25.680767210961587</v>
      </c>
      <c r="AL716" s="231">
        <v>25.744312606180959</v>
      </c>
      <c r="AM716" s="231">
        <v>25.808631812871031</v>
      </c>
      <c r="AN716" s="231">
        <v>25.873680148286585</v>
      </c>
      <c r="AO716" s="231">
        <v>25.939418993230554</v>
      </c>
      <c r="AP716" s="231">
        <v>26.522661686308432</v>
      </c>
      <c r="AQ716" s="231">
        <v>26.708055516503904</v>
      </c>
      <c r="AR716" s="231">
        <v>26.902698659273984</v>
      </c>
      <c r="AS716" s="231">
        <v>27.106661038192726</v>
      </c>
    </row>
    <row r="717" spans="1:45">
      <c r="A717" s="231" t="s">
        <v>594</v>
      </c>
      <c r="B717" s="231" t="s">
        <v>529</v>
      </c>
      <c r="C717" s="231">
        <v>66.356959609380169</v>
      </c>
      <c r="D717" s="231">
        <v>42.887203975067457</v>
      </c>
      <c r="E717" s="231">
        <v>50.149477786208308</v>
      </c>
      <c r="F717" s="231">
        <v>54.445864702246681</v>
      </c>
      <c r="G717" s="231">
        <v>57.048558327910342</v>
      </c>
      <c r="H717" s="231">
        <v>58.587013276087163</v>
      </c>
      <c r="I717" s="231">
        <v>60.00840905102968</v>
      </c>
      <c r="J717" s="231">
        <v>61.398102489184147</v>
      </c>
      <c r="K717" s="231">
        <v>62.772377471952204</v>
      </c>
      <c r="L717" s="231">
        <v>64.17283968857349</v>
      </c>
      <c r="M717" s="231">
        <v>65.537407642652227</v>
      </c>
      <c r="N717" s="231">
        <v>66.9173895807631</v>
      </c>
      <c r="O717" s="231">
        <v>68.316917646231872</v>
      </c>
      <c r="P717" s="231">
        <v>69.739339147285861</v>
      </c>
      <c r="Q717" s="231">
        <v>71.187426192584908</v>
      </c>
      <c r="R717" s="231">
        <v>72.663521063804495</v>
      </c>
      <c r="S717" s="231">
        <v>74.169640235951832</v>
      </c>
      <c r="T717" s="231">
        <v>75.707550771891292</v>
      </c>
      <c r="U717" s="231">
        <v>77.278827644813575</v>
      </c>
      <c r="V717" s="231">
        <v>78.884897514204468</v>
      </c>
      <c r="W717" s="231">
        <v>80.527072643453039</v>
      </c>
      <c r="X717" s="231">
        <v>82.206577494402964</v>
      </c>
      <c r="Y717" s="231">
        <v>83.92456978792751</v>
      </c>
      <c r="Z717" s="231">
        <v>85.682157322472008</v>
      </c>
      <c r="AA717" s="231">
        <v>87.480411502330327</v>
      </c>
      <c r="AB717" s="231">
        <v>89.319890202450182</v>
      </c>
      <c r="AC717" s="231">
        <v>91.200962192562699</v>
      </c>
      <c r="AD717" s="231">
        <v>93.125519143227251</v>
      </c>
      <c r="AE717" s="231">
        <v>95.094572622483682</v>
      </c>
      <c r="AF717" s="231">
        <v>97.109136631849211</v>
      </c>
      <c r="AG717" s="231">
        <v>99.170231575870645</v>
      </c>
      <c r="AH717" s="231">
        <v>101.27888759354943</v>
      </c>
      <c r="AI717" s="231">
        <v>103.43614737303207</v>
      </c>
      <c r="AJ717" s="231">
        <v>105.64306854745131</v>
      </c>
      <c r="AK717" s="231">
        <v>107.90072575112337</v>
      </c>
      <c r="AL717" s="231">
        <v>110.21021240039342</v>
      </c>
      <c r="AM717" s="231">
        <v>112.57264225146912</v>
      </c>
      <c r="AN717" s="231">
        <v>114.98915077793632</v>
      </c>
      <c r="AO717" s="231">
        <v>117.46089640285311</v>
      </c>
      <c r="AP717" s="231">
        <v>119.97840778831645</v>
      </c>
      <c r="AQ717" s="231">
        <v>122.56173129907987</v>
      </c>
      <c r="AR717" s="231">
        <v>125.2037343702376</v>
      </c>
      <c r="AS717" s="231">
        <v>127.90567575111042</v>
      </c>
    </row>
    <row r="718" spans="1:45">
      <c r="A718" s="231" t="s">
        <v>594</v>
      </c>
      <c r="B718" s="231" t="s">
        <v>530</v>
      </c>
      <c r="C718" s="231">
        <v>12.253144389122539</v>
      </c>
      <c r="D718" s="231">
        <v>15.238717691690473</v>
      </c>
      <c r="E718" s="231">
        <v>16.016348705910513</v>
      </c>
      <c r="F718" s="231">
        <v>20.564123184763613</v>
      </c>
      <c r="G718" s="231">
        <v>22.258887566650856</v>
      </c>
      <c r="H718" s="231">
        <v>23.547271011143458</v>
      </c>
      <c r="I718" s="231">
        <v>24.784023377659985</v>
      </c>
      <c r="J718" s="231">
        <v>26.002807998679632</v>
      </c>
      <c r="K718" s="231">
        <v>27.210839283669127</v>
      </c>
      <c r="L718" s="231">
        <v>28.426994421659813</v>
      </c>
      <c r="M718" s="231">
        <v>29.624537281398293</v>
      </c>
      <c r="N718" s="231">
        <v>30.826692960086781</v>
      </c>
      <c r="O718" s="231">
        <v>32.036188891277369</v>
      </c>
      <c r="P718" s="231">
        <v>33.255357513689987</v>
      </c>
      <c r="Q718" s="231">
        <v>34.48622653694968</v>
      </c>
      <c r="R718" s="231">
        <v>35.730584474870057</v>
      </c>
      <c r="S718" s="231">
        <v>36.990029650598359</v>
      </c>
      <c r="T718" s="231">
        <v>38.266007748588351</v>
      </c>
      <c r="U718" s="231">
        <v>39.559841173105745</v>
      </c>
      <c r="V718" s="231">
        <v>40.872752380951603</v>
      </c>
      <c r="W718" s="231">
        <v>42.205882676506519</v>
      </c>
      <c r="X718" s="231">
        <v>43.560307520691502</v>
      </c>
      <c r="Y718" s="231">
        <v>44.9370491165487</v>
      </c>
      <c r="Z718" s="231">
        <v>46.337086837522008</v>
      </c>
      <c r="AA718" s="231">
        <v>47.761365927183974</v>
      </c>
      <c r="AB718" s="231">
        <v>49.210535890934445</v>
      </c>
      <c r="AC718" s="231">
        <v>50.68512058320821</v>
      </c>
      <c r="AD718" s="231">
        <v>52.186475867300175</v>
      </c>
      <c r="AE718" s="231">
        <v>53.715467985523205</v>
      </c>
      <c r="AF718" s="231">
        <v>55.272956500762341</v>
      </c>
      <c r="AG718" s="231">
        <v>56.859797490308331</v>
      </c>
      <c r="AH718" s="231">
        <v>58.476846313524703</v>
      </c>
      <c r="AI718" s="231">
        <v>60.124960023275236</v>
      </c>
      <c r="AJ718" s="231">
        <v>61.80499947909567</v>
      </c>
      <c r="AK718" s="231">
        <v>63.517831210327117</v>
      </c>
      <c r="AL718" s="231">
        <v>65.264329069462519</v>
      </c>
      <c r="AM718" s="231">
        <v>67.04537570940073</v>
      </c>
      <c r="AN718" s="231">
        <v>68.861863912861949</v>
      </c>
      <c r="AO718" s="231">
        <v>70.714697797739291</v>
      </c>
      <c r="AP718" s="231">
        <v>72.598347340616343</v>
      </c>
      <c r="AQ718" s="231">
        <v>74.525105829717816</v>
      </c>
      <c r="AR718" s="231">
        <v>76.490880441274882</v>
      </c>
      <c r="AS718" s="231">
        <v>78.496629249855445</v>
      </c>
    </row>
    <row r="719" spans="1:45">
      <c r="A719" s="231" t="s">
        <v>594</v>
      </c>
      <c r="B719" s="231" t="s">
        <v>531</v>
      </c>
      <c r="C719" s="231">
        <v>35.045448867784273</v>
      </c>
      <c r="D719" s="231">
        <v>44.804745542624154</v>
      </c>
      <c r="E719" s="231">
        <v>42.124577925956615</v>
      </c>
      <c r="F719" s="231">
        <v>44.042552179131853</v>
      </c>
      <c r="G719" s="231">
        <v>44.493999682236286</v>
      </c>
      <c r="H719" s="231">
        <v>41.730361006346577</v>
      </c>
      <c r="I719" s="231">
        <v>42.118576298707623</v>
      </c>
      <c r="J719" s="231">
        <v>42.489112671620241</v>
      </c>
      <c r="K719" s="231">
        <v>42.852940716289709</v>
      </c>
      <c r="L719" s="231">
        <v>43.237673870387908</v>
      </c>
      <c r="M719" s="231">
        <v>43.600766477528083</v>
      </c>
      <c r="N719" s="231">
        <v>43.976322439003852</v>
      </c>
      <c r="O719" s="231">
        <v>44.366284470081382</v>
      </c>
      <c r="P719" s="231">
        <v>44.772110886665743</v>
      </c>
      <c r="Q719" s="231">
        <v>45.194919287873475</v>
      </c>
      <c r="R719" s="231">
        <v>45.635583437264522</v>
      </c>
      <c r="S719" s="231">
        <v>46.094800603217358</v>
      </c>
      <c r="T719" s="231">
        <v>46.573139550160739</v>
      </c>
      <c r="U719" s="231">
        <v>47.071075440458714</v>
      </c>
      <c r="V719" s="231">
        <v>47.589015632548261</v>
      </c>
      <c r="W719" s="231">
        <v>48.127318996904762</v>
      </c>
      <c r="X719" s="231">
        <v>48.68631052509501</v>
      </c>
      <c r="Y719" s="231">
        <v>49.266292465326494</v>
      </c>
      <c r="Z719" s="231">
        <v>49.867552860769806</v>
      </c>
      <c r="AA719" s="231">
        <v>50.49037212526207</v>
      </c>
      <c r="AB719" s="231">
        <v>51.134748698788883</v>
      </c>
      <c r="AC719" s="231">
        <v>51.800592894024781</v>
      </c>
      <c r="AD719" s="231">
        <v>52.48869346248555</v>
      </c>
      <c r="AE719" s="231">
        <v>53.19933974353706</v>
      </c>
      <c r="AF719" s="231">
        <v>53.932829992699666</v>
      </c>
      <c r="AG719" s="231">
        <v>54.689472709768005</v>
      </c>
      <c r="AH719" s="231">
        <v>55.46958767157647</v>
      </c>
      <c r="AI719" s="231">
        <v>56.27350673604672</v>
      </c>
      <c r="AJ719" s="231">
        <v>57.101574469759889</v>
      </c>
      <c r="AK719" s="231">
        <v>57.954148640095951</v>
      </c>
      <c r="AL719" s="231">
        <v>58.831600604224008</v>
      </c>
      <c r="AM719" s="231">
        <v>59.734315620343814</v>
      </c>
      <c r="AN719" s="231">
        <v>60.662693101179883</v>
      </c>
      <c r="AO719" s="231">
        <v>61.617146825449971</v>
      </c>
      <c r="AP719" s="231">
        <v>62.592547035522863</v>
      </c>
      <c r="AQ719" s="231">
        <v>63.599198681487628</v>
      </c>
      <c r="AR719" s="231">
        <v>64.633171485245001</v>
      </c>
      <c r="AS719" s="231">
        <v>65.694937897406774</v>
      </c>
    </row>
    <row r="720" spans="1:45">
      <c r="A720" s="231" t="s">
        <v>594</v>
      </c>
      <c r="B720" s="231" t="s">
        <v>532</v>
      </c>
      <c r="C720" s="231">
        <v>43.539220391288559</v>
      </c>
      <c r="D720" s="231">
        <v>60.765922752149677</v>
      </c>
      <c r="E720" s="231">
        <v>86.765968685070987</v>
      </c>
      <c r="F720" s="231">
        <v>80.20112256071738</v>
      </c>
      <c r="G720" s="231">
        <v>91.111914600785497</v>
      </c>
      <c r="H720" s="231">
        <v>100.41109220142972</v>
      </c>
      <c r="I720" s="231">
        <v>109.46407759252665</v>
      </c>
      <c r="J720" s="231">
        <v>118.41076607186848</v>
      </c>
      <c r="K720" s="231">
        <v>127.28572422554775</v>
      </c>
      <c r="L720" s="231">
        <v>136.18168733779112</v>
      </c>
      <c r="M720" s="231">
        <v>144.97451288190265</v>
      </c>
      <c r="N720" s="231">
        <v>153.77802231409464</v>
      </c>
      <c r="O720" s="231">
        <v>162.60990352977686</v>
      </c>
      <c r="P720" s="231">
        <v>171.48570828484341</v>
      </c>
      <c r="Q720" s="231">
        <v>180.41927123573322</v>
      </c>
      <c r="R720" s="231">
        <v>189.42302973908662</v>
      </c>
      <c r="S720" s="231">
        <v>198.5082736949478</v>
      </c>
      <c r="T720" s="231">
        <v>207.68534456429643</v>
      </c>
      <c r="U720" s="231">
        <v>216.96379644892596</v>
      </c>
      <c r="V720" s="231">
        <v>226.35252817552069</v>
      </c>
      <c r="W720" s="231">
        <v>235.85989276224387</v>
      </c>
      <c r="X720" s="231">
        <v>245.49378893725824</v>
      </c>
      <c r="Y720" s="231">
        <v>255.26173820930671</v>
      </c>
      <c r="Z720" s="231">
        <v>265.1709501702785</v>
      </c>
      <c r="AA720" s="231">
        <v>275.22837812031491</v>
      </c>
      <c r="AB720" s="231">
        <v>285.43920689643039</v>
      </c>
      <c r="AC720" s="231">
        <v>295.80780359121189</v>
      </c>
      <c r="AD720" s="231">
        <v>306.34333213460121</v>
      </c>
      <c r="AE720" s="231">
        <v>317.05209687461945</v>
      </c>
      <c r="AF720" s="231">
        <v>327.9403301897338</v>
      </c>
      <c r="AG720" s="231">
        <v>339.01421518536904</v>
      </c>
      <c r="AH720" s="231">
        <v>350.27990560946722</v>
      </c>
      <c r="AI720" s="231">
        <v>361.74354340539514</v>
      </c>
      <c r="AJ720" s="231">
        <v>373.41127425517425</v>
      </c>
      <c r="AK720" s="231">
        <v>385.28926141179477</v>
      </c>
      <c r="AL720" s="231">
        <v>397.38369807406872</v>
      </c>
      <c r="AM720" s="231">
        <v>409.70081851952119</v>
      </c>
      <c r="AN720" s="231">
        <v>422.24690817894202</v>
      </c>
      <c r="AO720" s="231">
        <v>435.02831280920805</v>
      </c>
      <c r="AP720" s="231">
        <v>448.01166442176805</v>
      </c>
      <c r="AQ720" s="231">
        <v>461.27344223584669</v>
      </c>
      <c r="AR720" s="231">
        <v>474.78923042654981</v>
      </c>
      <c r="AS720" s="231">
        <v>488.56568225988724</v>
      </c>
    </row>
    <row r="721" spans="1:45">
      <c r="A721" s="231" t="s">
        <v>594</v>
      </c>
      <c r="B721" s="231" t="s">
        <v>533</v>
      </c>
      <c r="C721" s="231">
        <v>3.4489321621488065</v>
      </c>
      <c r="D721" s="231">
        <v>3.7252824084546288</v>
      </c>
      <c r="E721" s="231">
        <v>3.8310930837869246</v>
      </c>
      <c r="F721" s="231">
        <v>4.2755209277641244</v>
      </c>
      <c r="G721" s="231">
        <v>4.6468079187838605</v>
      </c>
      <c r="H721" s="231">
        <v>4.933486054891528</v>
      </c>
      <c r="I721" s="231">
        <v>5.2092322350866427</v>
      </c>
      <c r="J721" s="231">
        <v>5.4810833291666086</v>
      </c>
      <c r="K721" s="231">
        <v>5.7505675902128841</v>
      </c>
      <c r="L721" s="231">
        <v>6.0216939077761653</v>
      </c>
      <c r="M721" s="231">
        <v>6.288816095804294</v>
      </c>
      <c r="N721" s="231">
        <v>6.5568651934623627</v>
      </c>
      <c r="O721" s="231">
        <v>6.8264392906134184</v>
      </c>
      <c r="P721" s="231">
        <v>7.0980517321693428</v>
      </c>
      <c r="Q721" s="231">
        <v>7.37215018019835</v>
      </c>
      <c r="R721" s="231">
        <v>7.6491305216216299</v>
      </c>
      <c r="S721" s="231">
        <v>7.9293473153369201</v>
      </c>
      <c r="T721" s="231">
        <v>8.2131218309968101</v>
      </c>
      <c r="U721" s="231">
        <v>8.5007483579467049</v>
      </c>
      <c r="V721" s="231">
        <v>8.7924992371508779</v>
      </c>
      <c r="W721" s="231">
        <v>9.0886289280348507</v>
      </c>
      <c r="X721" s="231">
        <v>9.3893773313787268</v>
      </c>
      <c r="Y721" s="231">
        <v>9.6949725291495756</v>
      </c>
      <c r="Z721" s="231">
        <v>10.005633061047302</v>
      </c>
      <c r="AA721" s="231">
        <v>10.321569828744442</v>
      </c>
      <c r="AB721" s="231">
        <v>10.642929540084763</v>
      </c>
      <c r="AC721" s="231">
        <v>10.969831336676084</v>
      </c>
      <c r="AD721" s="231">
        <v>11.302574173372031</v>
      </c>
      <c r="AE721" s="231">
        <v>11.641351026790939</v>
      </c>
      <c r="AF721" s="231">
        <v>11.986353282766309</v>
      </c>
      <c r="AG721" s="231">
        <v>12.337771445442371</v>
      </c>
      <c r="AH721" s="231">
        <v>12.695795752839004</v>
      </c>
      <c r="AI721" s="231">
        <v>13.060616714071296</v>
      </c>
      <c r="AJ721" s="231">
        <v>13.432425580830158</v>
      </c>
      <c r="AK721" s="231">
        <v>13.811414763641162</v>
      </c>
      <c r="AL721" s="231">
        <v>14.197778201694014</v>
      </c>
      <c r="AM721" s="231">
        <v>14.59171169361546</v>
      </c>
      <c r="AN721" s="231">
        <v>14.993413195387244</v>
      </c>
      <c r="AO721" s="231">
        <v>15.403083090628565</v>
      </c>
      <c r="AP721" s="231">
        <v>15.819519698180866</v>
      </c>
      <c r="AQ721" s="231">
        <v>16.245404494074233</v>
      </c>
      <c r="AR721" s="231">
        <v>16.679849335162611</v>
      </c>
      <c r="AS721" s="231">
        <v>17.12306625043615</v>
      </c>
    </row>
    <row r="722" spans="1:45">
      <c r="A722" s="231" t="s">
        <v>594</v>
      </c>
      <c r="B722" s="231" t="s">
        <v>534</v>
      </c>
      <c r="C722" s="231">
        <v>33.994985801587369</v>
      </c>
      <c r="D722" s="231">
        <v>59.867921969270363</v>
      </c>
      <c r="E722" s="231">
        <v>71.516664891852272</v>
      </c>
      <c r="F722" s="231">
        <v>65.167955005449556</v>
      </c>
      <c r="G722" s="231">
        <v>73.384574465923464</v>
      </c>
      <c r="H722" s="231">
        <v>80.295696030817069</v>
      </c>
      <c r="I722" s="231">
        <v>87.013536847736546</v>
      </c>
      <c r="J722" s="231">
        <v>93.650471080539177</v>
      </c>
      <c r="K722" s="231">
        <v>100.23361578175707</v>
      </c>
      <c r="L722" s="231">
        <v>106.8354395279439</v>
      </c>
      <c r="M722" s="231">
        <v>113.35806780171025</v>
      </c>
      <c r="N722" s="231">
        <v>119.89047982786298</v>
      </c>
      <c r="O722" s="231">
        <v>126.44598409985403</v>
      </c>
      <c r="P722" s="231">
        <v>133.03624325566588</v>
      </c>
      <c r="Q722" s="231">
        <v>139.6716044617834</v>
      </c>
      <c r="R722" s="231">
        <v>146.36134957858795</v>
      </c>
      <c r="S722" s="231">
        <v>153.11388931148912</v>
      </c>
      <c r="T722" s="231">
        <v>159.93691699244454</v>
      </c>
      <c r="U722" s="231">
        <v>166.83753243780964</v>
      </c>
      <c r="V722" s="231">
        <v>173.82234307455354</v>
      </c>
      <c r="W722" s="231">
        <v>180.89754743097643</v>
      </c>
      <c r="X722" s="231">
        <v>188.06900470030118</v>
      </c>
      <c r="Y722" s="231">
        <v>195.34229314192362</v>
      </c>
      <c r="Z722" s="231">
        <v>202.72275942663461</v>
      </c>
      <c r="AA722" s="231">
        <v>210.2155605614127</v>
      </c>
      <c r="AB722" s="231">
        <v>217.824509387479</v>
      </c>
      <c r="AC722" s="231">
        <v>225.55280373049726</v>
      </c>
      <c r="AD722" s="231">
        <v>233.40730493549026</v>
      </c>
      <c r="AE722" s="231">
        <v>241.39269413053074</v>
      </c>
      <c r="AF722" s="231">
        <v>249.51360089333946</v>
      </c>
      <c r="AG722" s="231">
        <v>257.77462014828848</v>
      </c>
      <c r="AH722" s="231">
        <v>266.18032697252312</v>
      </c>
      <c r="AI722" s="231">
        <v>274.73528962916203</v>
      </c>
      <c r="AJ722" s="231">
        <v>283.44408109527461</v>
      </c>
      <c r="AK722" s="231">
        <v>292.31128931062852</v>
      </c>
      <c r="AL722" s="231">
        <v>301.34152633865932</v>
      </c>
      <c r="AM722" s="231">
        <v>310.53943660203669</v>
      </c>
      <c r="AN722" s="231">
        <v>319.90970433096368</v>
      </c>
      <c r="AO722" s="231">
        <v>329.4570603418311</v>
      </c>
      <c r="AP722" s="231">
        <v>339.15617190475598</v>
      </c>
      <c r="AQ722" s="231">
        <v>349.06487697071611</v>
      </c>
      <c r="AR722" s="231">
        <v>359.16461190338833</v>
      </c>
      <c r="AS722" s="231">
        <v>369.46034273959219</v>
      </c>
    </row>
    <row r="723" spans="1:45">
      <c r="A723" s="231" t="s">
        <v>594</v>
      </c>
      <c r="B723" s="231" t="s">
        <v>535</v>
      </c>
      <c r="C723" s="231">
        <v>11.179070749407101</v>
      </c>
      <c r="D723" s="231">
        <v>7.9473767842620111</v>
      </c>
      <c r="E723" s="231">
        <v>9.2673854541821203</v>
      </c>
      <c r="F723" s="231">
        <v>9.6893388023347082</v>
      </c>
      <c r="G723" s="231">
        <v>9.7886570205718328</v>
      </c>
      <c r="H723" s="231">
        <v>9.6497099773982278</v>
      </c>
      <c r="I723" s="231">
        <v>9.5364059163096648</v>
      </c>
      <c r="J723" s="231">
        <v>9.4532249783750153</v>
      </c>
      <c r="K723" s="231">
        <v>9.3921045982467142</v>
      </c>
      <c r="L723" s="231">
        <v>9.3518699366034639</v>
      </c>
      <c r="M723" s="231">
        <v>9.3171092155352113</v>
      </c>
      <c r="N723" s="231">
        <v>9.2934759844498362</v>
      </c>
      <c r="O723" s="231">
        <v>9.2783910663004061</v>
      </c>
      <c r="P723" s="231">
        <v>9.2699921291062246</v>
      </c>
      <c r="Q723" s="231">
        <v>9.2669050107180322</v>
      </c>
      <c r="R723" s="231">
        <v>9.2680962851906212</v>
      </c>
      <c r="S723" s="231">
        <v>9.2727756360310227</v>
      </c>
      <c r="T723" s="231">
        <v>9.2803296519142062</v>
      </c>
      <c r="U723" s="231">
        <v>9.290275957529909</v>
      </c>
      <c r="V723" s="231">
        <v>9.3022308083555458</v>
      </c>
      <c r="W723" s="231">
        <v>9.3158857861029745</v>
      </c>
      <c r="X723" s="231">
        <v>9.3309907627261879</v>
      </c>
      <c r="Y723" s="231">
        <v>9.3473412577621637</v>
      </c>
      <c r="Z723" s="231">
        <v>9.3647689245580334</v>
      </c>
      <c r="AA723" s="231">
        <v>9.3831342983720862</v>
      </c>
      <c r="AB723" s="231">
        <v>9.4022698240426319</v>
      </c>
      <c r="AC723" s="231">
        <v>9.4220194739497298</v>
      </c>
      <c r="AD723" s="231">
        <v>9.4424099889171913</v>
      </c>
      <c r="AE723" s="231">
        <v>9.463372882479451</v>
      </c>
      <c r="AF723" s="231">
        <v>9.4848502280822053</v>
      </c>
      <c r="AG723" s="231">
        <v>9.5067928726055637</v>
      </c>
      <c r="AH723" s="231">
        <v>9.5291589857208923</v>
      </c>
      <c r="AI723" s="231">
        <v>9.5519128741877619</v>
      </c>
      <c r="AJ723" s="231">
        <v>9.5750240069088868</v>
      </c>
      <c r="AK723" s="231">
        <v>9.5984662089406303</v>
      </c>
      <c r="AL723" s="231">
        <v>9.6222169919190517</v>
      </c>
      <c r="AM723" s="231">
        <v>9.6462569953554365</v>
      </c>
      <c r="AN723" s="231">
        <v>9.6705695185875111</v>
      </c>
      <c r="AO723" s="231">
        <v>9.695140127270113</v>
      </c>
      <c r="AP723" s="231">
        <v>9.7190932867948341</v>
      </c>
      <c r="AQ723" s="231">
        <v>9.7440431303196302</v>
      </c>
      <c r="AR723" s="231">
        <v>9.7692203380167868</v>
      </c>
      <c r="AS723" s="231">
        <v>9.7946167653930143</v>
      </c>
    </row>
    <row r="724" spans="1:45">
      <c r="A724" s="231" t="s">
        <v>594</v>
      </c>
      <c r="B724" s="231" t="s">
        <v>536</v>
      </c>
      <c r="C724" s="231">
        <v>311.81151963572444</v>
      </c>
      <c r="D724" s="231">
        <v>370.93521628295787</v>
      </c>
      <c r="E724" s="231">
        <v>395.01130252045647</v>
      </c>
      <c r="F724" s="231">
        <v>390.8765760892727</v>
      </c>
      <c r="G724" s="231">
        <v>419.76107033486386</v>
      </c>
      <c r="H724" s="231">
        <v>440.94187190643845</v>
      </c>
      <c r="I724" s="231">
        <v>461.17598287116726</v>
      </c>
      <c r="J724" s="231">
        <v>481.09660407409996</v>
      </c>
      <c r="K724" s="231">
        <v>500.83588797141709</v>
      </c>
      <c r="L724" s="231">
        <v>520.73785272755742</v>
      </c>
      <c r="M724" s="231">
        <v>540.30968569758909</v>
      </c>
      <c r="N724" s="231">
        <v>559.97485282722721</v>
      </c>
      <c r="O724" s="231">
        <v>579.77973904937357</v>
      </c>
      <c r="P724" s="231">
        <v>599.76368238068073</v>
      </c>
      <c r="Q724" s="231">
        <v>619.9606378078804</v>
      </c>
      <c r="R724" s="231">
        <v>640.40037322077717</v>
      </c>
      <c r="S724" s="231">
        <v>661.10935543733126</v>
      </c>
      <c r="T724" s="231">
        <v>682.11142329646054</v>
      </c>
      <c r="U724" s="231">
        <v>703.42830964242853</v>
      </c>
      <c r="V724" s="231">
        <v>725.08005302609672</v>
      </c>
      <c r="W724" s="231">
        <v>747.08532696377654</v>
      </c>
      <c r="X724" s="231">
        <v>769.46170630216261</v>
      </c>
      <c r="Y724" s="231">
        <v>792.22588477989666</v>
      </c>
      <c r="Z724" s="231">
        <v>815.39385418021823</v>
      </c>
      <c r="AA724" s="231">
        <v>838.98105290022215</v>
      </c>
      <c r="AB724" s="231">
        <v>862.99777409951582</v>
      </c>
      <c r="AC724" s="231">
        <v>887.45217624167685</v>
      </c>
      <c r="AD724" s="231">
        <v>912.36703114365548</v>
      </c>
      <c r="AE724" s="231">
        <v>937.75653938322296</v>
      </c>
      <c r="AF724" s="231">
        <v>963.63481011928343</v>
      </c>
      <c r="AG724" s="231">
        <v>990.0159138732588</v>
      </c>
      <c r="AH724" s="231">
        <v>1016.9139280758701</v>
      </c>
      <c r="AI724" s="231">
        <v>1044.3429765962362</v>
      </c>
      <c r="AJ724" s="231">
        <v>1072.3172642567583</v>
      </c>
      <c r="AK724" s="231">
        <v>1100.851107164927</v>
      </c>
      <c r="AL724" s="231">
        <v>1129.9589595523921</v>
      </c>
      <c r="AM724" s="231">
        <v>1159.6554376965223</v>
      </c>
      <c r="AN724" s="231">
        <v>1189.9553414049012</v>
      </c>
      <c r="AO724" s="231">
        <v>1220.8736734650115</v>
      </c>
      <c r="AP724" s="231">
        <v>1252.3144545546268</v>
      </c>
      <c r="AQ724" s="231">
        <v>1284.4892658367771</v>
      </c>
      <c r="AR724" s="231">
        <v>1317.3268552547308</v>
      </c>
      <c r="AS724" s="231">
        <v>1350.8431760516935</v>
      </c>
    </row>
    <row r="725" spans="1:45">
      <c r="A725" s="231" t="s">
        <v>594</v>
      </c>
      <c r="B725" s="231" t="s">
        <v>537</v>
      </c>
      <c r="C725" s="231">
        <v>20.550093438619836</v>
      </c>
      <c r="D725" s="231">
        <v>28.494105791989469</v>
      </c>
      <c r="E725" s="231">
        <v>35.579129376402385</v>
      </c>
      <c r="F725" s="231">
        <v>49.315939071329709</v>
      </c>
      <c r="G725" s="231">
        <v>54.548831393604836</v>
      </c>
      <c r="H725" s="231">
        <v>58.799903120140904</v>
      </c>
      <c r="I725" s="231">
        <v>62.914975995099908</v>
      </c>
      <c r="J725" s="231">
        <v>66.977118234174924</v>
      </c>
      <c r="K725" s="231">
        <v>71.005378096924858</v>
      </c>
      <c r="L725" s="231">
        <v>75.050218942990369</v>
      </c>
      <c r="M725" s="231">
        <v>79.04212479378036</v>
      </c>
      <c r="N725" s="231">
        <v>83.043107813906786</v>
      </c>
      <c r="O725" s="231">
        <v>87.061624454157311</v>
      </c>
      <c r="P725" s="231">
        <v>91.105022075621022</v>
      </c>
      <c r="Q725" s="231">
        <v>95.179773624028542</v>
      </c>
      <c r="R725" s="231">
        <v>99.291652235875262</v>
      </c>
      <c r="S725" s="231">
        <v>103.44586471430569</v>
      </c>
      <c r="T725" s="231">
        <v>107.64715586551962</v>
      </c>
      <c r="U725" s="231">
        <v>111.89989156053393</v>
      </c>
      <c r="V725" s="231">
        <v>116.20812585321075</v>
      </c>
      <c r="W725" s="231">
        <v>120.5756558794735</v>
      </c>
      <c r="X725" s="231">
        <v>125.00606721384858</v>
      </c>
      <c r="Y725" s="231">
        <v>129.50277165529295</v>
      </c>
      <c r="Z725" s="231">
        <v>134.06903892808995</v>
      </c>
      <c r="AA725" s="231">
        <v>138.70802343971968</v>
      </c>
      <c r="AB725" s="231">
        <v>143.42200326183641</v>
      </c>
      <c r="AC725" s="231">
        <v>148.212866102075</v>
      </c>
      <c r="AD725" s="231">
        <v>153.08491661061271</v>
      </c>
      <c r="AE725" s="231">
        <v>158.04102713298192</v>
      </c>
      <c r="AF725" s="231">
        <v>163.0840415204145</v>
      </c>
      <c r="AG725" s="231">
        <v>168.21678557140399</v>
      </c>
      <c r="AH725" s="231">
        <v>173.4420761472486</v>
      </c>
      <c r="AI725" s="231">
        <v>178.76272916882752</v>
      </c>
      <c r="AJ725" s="231">
        <v>184.18156666817171</v>
      </c>
      <c r="AK725" s="231">
        <v>189.70142304046254</v>
      </c>
      <c r="AL725" s="231">
        <v>195.32515061927208</v>
      </c>
      <c r="AM725" s="231">
        <v>201.05562467863982</v>
      </c>
      <c r="AN725" s="231">
        <v>206.89574794974803</v>
      </c>
      <c r="AO725" s="231">
        <v>212.84845472650423</v>
      </c>
      <c r="AP725" s="231">
        <v>218.8972770137907</v>
      </c>
      <c r="AQ725" s="231">
        <v>225.07944871313256</v>
      </c>
      <c r="AR725" s="231">
        <v>231.38285781590386</v>
      </c>
      <c r="AS725" s="231">
        <v>237.81059438714979</v>
      </c>
    </row>
    <row r="726" spans="1:45">
      <c r="A726" s="231" t="s">
        <v>594</v>
      </c>
      <c r="B726" s="231" t="s">
        <v>538</v>
      </c>
      <c r="C726" s="231">
        <v>8.4523943612851973</v>
      </c>
      <c r="D726" s="231">
        <v>9.2276525317426898</v>
      </c>
      <c r="E726" s="231">
        <v>9.6480318149972302</v>
      </c>
      <c r="F726" s="231">
        <v>10.087316373468209</v>
      </c>
      <c r="G726" s="231">
        <v>10.190713964309561</v>
      </c>
      <c r="H726" s="231">
        <v>10.046059843709259</v>
      </c>
      <c r="I726" s="231">
        <v>9.9281019588715758</v>
      </c>
      <c r="J726" s="231">
        <v>9.8415044671019167</v>
      </c>
      <c r="K726" s="231">
        <v>9.7778736431831312</v>
      </c>
      <c r="L726" s="231">
        <v>9.7359863927262555</v>
      </c>
      <c r="M726" s="231">
        <v>9.6997979181627638</v>
      </c>
      <c r="N726" s="231">
        <v>9.6751939814289152</v>
      </c>
      <c r="O726" s="231">
        <v>9.6594894689801922</v>
      </c>
      <c r="P726" s="231">
        <v>9.6507455558601141</v>
      </c>
      <c r="Q726" s="231">
        <v>9.6475316379138718</v>
      </c>
      <c r="R726" s="231">
        <v>9.6487718425075801</v>
      </c>
      <c r="S726" s="231">
        <v>9.6536433918787523</v>
      </c>
      <c r="T726" s="231">
        <v>9.6615076795931536</v>
      </c>
      <c r="U726" s="231">
        <v>9.6718625173730679</v>
      </c>
      <c r="V726" s="231">
        <v>9.6843083988656993</v>
      </c>
      <c r="W726" s="231">
        <v>9.6985242378843317</v>
      </c>
      <c r="X726" s="231">
        <v>9.7142496326837637</v>
      </c>
      <c r="Y726" s="231">
        <v>9.7312717040196315</v>
      </c>
      <c r="Z726" s="231">
        <v>9.7494151906091346</v>
      </c>
      <c r="AA726" s="231">
        <v>9.7685348993693157</v>
      </c>
      <c r="AB726" s="231">
        <v>9.7884563930180786</v>
      </c>
      <c r="AC726" s="231">
        <v>9.8090172352945526</v>
      </c>
      <c r="AD726" s="231">
        <v>9.8302452653687169</v>
      </c>
      <c r="AE726" s="231">
        <v>9.8520691837783918</v>
      </c>
      <c r="AF726" s="231">
        <v>9.8744286847079188</v>
      </c>
      <c r="AG726" s="231">
        <v>9.8972725961339822</v>
      </c>
      <c r="AH726" s="231">
        <v>9.920557369599095</v>
      </c>
      <c r="AI726" s="231">
        <v>9.9442458458072576</v>
      </c>
      <c r="AJ726" s="231">
        <v>9.9683062396342361</v>
      </c>
      <c r="AK726" s="231">
        <v>9.9927113010330562</v>
      </c>
      <c r="AL726" s="231">
        <v>10.017437617958128</v>
      </c>
      <c r="AM726" s="231">
        <v>10.042465034712679</v>
      </c>
      <c r="AN726" s="231">
        <v>10.067776164675454</v>
      </c>
      <c r="AO726" s="231">
        <v>10.093355980628465</v>
      </c>
      <c r="AP726" s="231">
        <v>10.118292986465416</v>
      </c>
      <c r="AQ726" s="231">
        <v>10.144267613861302</v>
      </c>
      <c r="AR726" s="231">
        <v>10.170478944130871</v>
      </c>
      <c r="AS726" s="231">
        <v>10.196918498255872</v>
      </c>
    </row>
    <row r="727" spans="1:45">
      <c r="A727" s="231" t="s">
        <v>596</v>
      </c>
      <c r="B727" s="231" t="s">
        <v>514</v>
      </c>
      <c r="C727" s="231">
        <v>18.704578380518427</v>
      </c>
      <c r="D727" s="231">
        <v>24.773033980724556</v>
      </c>
      <c r="E727" s="231">
        <v>20.67737406786593</v>
      </c>
      <c r="F727" s="231">
        <v>21.646776961743637</v>
      </c>
      <c r="G727" s="231">
        <v>20.98933916978913</v>
      </c>
      <c r="H727" s="231">
        <v>20.637561295489441</v>
      </c>
      <c r="I727" s="231">
        <v>20.42553549430064</v>
      </c>
      <c r="J727" s="231">
        <v>20.306376998122481</v>
      </c>
      <c r="K727" s="231">
        <v>20.242010931014299</v>
      </c>
      <c r="L727" s="231">
        <v>20.21109145261974</v>
      </c>
      <c r="M727" s="231">
        <v>20.200932090072012</v>
      </c>
      <c r="N727" s="231">
        <v>20.203818210081234</v>
      </c>
      <c r="O727" s="231">
        <v>20.214966828252255</v>
      </c>
      <c r="P727" s="231">
        <v>20.231379684117687</v>
      </c>
      <c r="Q727" s="231">
        <v>20.251171859135205</v>
      </c>
      <c r="R727" s="231">
        <v>20.273165658429548</v>
      </c>
      <c r="S727" s="231">
        <v>20.296638293421104</v>
      </c>
      <c r="T727" s="231">
        <v>20.321161672406532</v>
      </c>
      <c r="U727" s="231">
        <v>20.346498879714691</v>
      </c>
      <c r="V727" s="231">
        <v>20.372536361397263</v>
      </c>
      <c r="W727" s="231">
        <v>20.399239047720741</v>
      </c>
      <c r="X727" s="231">
        <v>20.426620456536938</v>
      </c>
      <c r="Y727" s="231">
        <v>20.454722718495606</v>
      </c>
      <c r="Z727" s="231">
        <v>20.483603249256163</v>
      </c>
      <c r="AA727" s="231">
        <v>20.513325915505387</v>
      </c>
      <c r="AB727" s="231">
        <v>20.543955259704099</v>
      </c>
      <c r="AC727" s="231">
        <v>20.57555281579868</v>
      </c>
      <c r="AD727" s="231">
        <v>20.608174856666594</v>
      </c>
      <c r="AE727" s="231">
        <v>20.641871120448233</v>
      </c>
      <c r="AF727" s="231">
        <v>20.676684202553567</v>
      </c>
      <c r="AG727" s="231">
        <v>20.712649395601552</v>
      </c>
      <c r="AH727" s="231">
        <v>20.749794825400905</v>
      </c>
      <c r="AI727" s="231">
        <v>20.788141776868024</v>
      </c>
      <c r="AJ727" s="231">
        <v>20.827806339395117</v>
      </c>
      <c r="AK727" s="231">
        <v>20.868574234884004</v>
      </c>
      <c r="AL727" s="231">
        <v>20.91057137587914</v>
      </c>
      <c r="AM727" s="231">
        <v>20.953796582666197</v>
      </c>
      <c r="AN727" s="231">
        <v>20.998244383482557</v>
      </c>
      <c r="AO727" s="231">
        <v>21.043905520745092</v>
      </c>
      <c r="AP727" s="231">
        <v>21.090767428385135</v>
      </c>
      <c r="AQ727" s="231">
        <v>21.138814676681065</v>
      </c>
      <c r="AR727" s="231">
        <v>21.188029382957563</v>
      </c>
      <c r="AS727" s="231">
        <v>21.238391587894903</v>
      </c>
    </row>
    <row r="728" spans="1:45">
      <c r="A728" s="231" t="s">
        <v>596</v>
      </c>
      <c r="B728" s="231" t="s">
        <v>515</v>
      </c>
      <c r="C728" s="231">
        <v>83.806671115586354</v>
      </c>
      <c r="D728" s="231">
        <v>86.864555417817996</v>
      </c>
      <c r="E728" s="231">
        <v>83.056480399555795</v>
      </c>
      <c r="F728" s="231">
        <v>95.983572433699464</v>
      </c>
      <c r="G728" s="231">
        <v>99.18185418709885</v>
      </c>
      <c r="H728" s="231">
        <v>102.4983412229262</v>
      </c>
      <c r="I728" s="231">
        <v>105.79882923783299</v>
      </c>
      <c r="J728" s="231">
        <v>109.14452511125587</v>
      </c>
      <c r="K728" s="231">
        <v>112.52481616637529</v>
      </c>
      <c r="L728" s="231">
        <v>115.9330778912493</v>
      </c>
      <c r="M728" s="231">
        <v>119.36433035067945</v>
      </c>
      <c r="N728" s="231">
        <v>122.8152927811194</v>
      </c>
      <c r="O728" s="231">
        <v>126.28403779187258</v>
      </c>
      <c r="P728" s="231">
        <v>129.76971703351475</v>
      </c>
      <c r="Q728" s="231">
        <v>133.27234504354271</v>
      </c>
      <c r="R728" s="231">
        <v>136.79262819946865</v>
      </c>
      <c r="S728" s="231">
        <v>140.33182829839384</v>
      </c>
      <c r="T728" s="231">
        <v>143.89165285282593</v>
      </c>
      <c r="U728" s="231">
        <v>147.47416623041127</v>
      </c>
      <c r="V728" s="231">
        <v>151.08171726966543</v>
      </c>
      <c r="W728" s="231">
        <v>154.71688008812362</v>
      </c>
      <c r="X728" s="231">
        <v>158.38240557816434</v>
      </c>
      <c r="Y728" s="231">
        <v>162.0811816485427</v>
      </c>
      <c r="Z728" s="231">
        <v>165.81620068178333</v>
      </c>
      <c r="AA728" s="231">
        <v>169.59053298381889</v>
      </c>
      <c r="AB728" s="231">
        <v>173.40730523403951</v>
      </c>
      <c r="AC728" s="231">
        <v>177.26968312244426</v>
      </c>
      <c r="AD728" s="231">
        <v>181.18085750048357</v>
      </c>
      <c r="AE728" s="231">
        <v>185.14403348378346</v>
      </c>
      <c r="AF728" s="231">
        <v>189.16242203510097</v>
      </c>
      <c r="AG728" s="231">
        <v>193.239233629816</v>
      </c>
      <c r="AH728" s="231">
        <v>197.37767366749611</v>
      </c>
      <c r="AI728" s="231">
        <v>201.58093934424923</v>
      </c>
      <c r="AJ728" s="231">
        <v>205.85321799697243</v>
      </c>
      <c r="AK728" s="231">
        <v>210.19559768920956</v>
      </c>
      <c r="AL728" s="231">
        <v>214.61230808976049</v>
      </c>
      <c r="AM728" s="231">
        <v>219.10650334743471</v>
      </c>
      <c r="AN728" s="231">
        <v>223.6813283625734</v>
      </c>
      <c r="AO728" s="231">
        <v>228.33992044315684</v>
      </c>
      <c r="AP728" s="231">
        <v>233.08541132926371</v>
      </c>
      <c r="AQ728" s="231">
        <v>237.92092951048599</v>
      </c>
      <c r="AR728" s="231">
        <v>242.84960277302019</v>
      </c>
      <c r="AS728" s="231">
        <v>247.8745609236102</v>
      </c>
    </row>
    <row r="729" spans="1:45">
      <c r="A729" s="231" t="s">
        <v>596</v>
      </c>
      <c r="B729" s="231" t="s">
        <v>516</v>
      </c>
      <c r="C729" s="231">
        <v>45.999302321169765</v>
      </c>
      <c r="D729" s="231">
        <v>31.275246075499151</v>
      </c>
      <c r="E729" s="231">
        <v>44.662756579710496</v>
      </c>
      <c r="F729" s="231">
        <v>45.757165905867396</v>
      </c>
      <c r="G729" s="231">
        <v>49.084545425218124</v>
      </c>
      <c r="H729" s="231">
        <v>52.418546534713201</v>
      </c>
      <c r="I729" s="231">
        <v>55.708676188550371</v>
      </c>
      <c r="J729" s="231">
        <v>58.996764535581647</v>
      </c>
      <c r="K729" s="231">
        <v>62.284992402493494</v>
      </c>
      <c r="L729" s="231">
        <v>65.57510012654194</v>
      </c>
      <c r="M729" s="231">
        <v>68.86808673388154</v>
      </c>
      <c r="N729" s="231">
        <v>72.164818046930847</v>
      </c>
      <c r="O729" s="231">
        <v>75.466210289301856</v>
      </c>
      <c r="P729" s="231">
        <v>78.773321488064781</v>
      </c>
      <c r="Q729" s="231">
        <v>82.087392235834642</v>
      </c>
      <c r="R729" s="231">
        <v>85.409858015305574</v>
      </c>
      <c r="S729" s="231">
        <v>88.742345528148874</v>
      </c>
      <c r="T729" s="231">
        <v>92.086660260549962</v>
      </c>
      <c r="U729" s="231">
        <v>95.444769600061548</v>
      </c>
      <c r="V729" s="231">
        <v>98.818784116919417</v>
      </c>
      <c r="W729" s="231">
        <v>102.21093859670158</v>
      </c>
      <c r="X729" s="231">
        <v>105.62357377543194</v>
      </c>
      <c r="Y729" s="231">
        <v>109.0591193261953</v>
      </c>
      <c r="Z729" s="231">
        <v>112.52007838875581</v>
      </c>
      <c r="AA729" s="231">
        <v>116.00901376783101</v>
      </c>
      <c r="AB729" s="231">
        <v>119.52853581916978</v>
      </c>
      <c r="AC729" s="231">
        <v>123.08129197544329</v>
      </c>
      <c r="AD729" s="231">
        <v>126.66995782296242</v>
      </c>
      <c r="AE729" s="231">
        <v>130.29722961696712</v>
      </c>
      <c r="AF729" s="231">
        <v>133.96581811182548</v>
      </c>
      <c r="AG729" s="231">
        <v>137.67844357909777</v>
      </c>
      <c r="AH729" s="231">
        <v>141.43783188827317</v>
      </c>
      <c r="AI729" s="231">
        <v>145.24671153028186</v>
      </c>
      <c r="AJ729" s="231">
        <v>149.1085359985741</v>
      </c>
      <c r="AK729" s="231">
        <v>153.02452384219117</v>
      </c>
      <c r="AL729" s="231">
        <v>156.99816833768142</v>
      </c>
      <c r="AM729" s="231">
        <v>161.03219335426166</v>
      </c>
      <c r="AN729" s="231">
        <v>165.12932100299633</v>
      </c>
      <c r="AO729" s="231">
        <v>169.29227225904992</v>
      </c>
      <c r="AP729" s="231">
        <v>173.5237679218715</v>
      </c>
      <c r="AQ729" s="231">
        <v>177.82652985975977</v>
      </c>
      <c r="AR729" s="231">
        <v>182.2032824919377</v>
      </c>
      <c r="AS729" s="231">
        <v>186.65675446729318</v>
      </c>
    </row>
    <row r="730" spans="1:45">
      <c r="A730" s="231" t="s">
        <v>596</v>
      </c>
      <c r="B730" s="231" t="s">
        <v>517</v>
      </c>
      <c r="C730" s="231">
        <v>3.7023190909185355</v>
      </c>
      <c r="D730" s="231">
        <v>4.411464408677503</v>
      </c>
      <c r="E730" s="231">
        <v>7.0644686371424266</v>
      </c>
      <c r="F730" s="231">
        <v>7.3956671886643495</v>
      </c>
      <c r="G730" s="231">
        <v>7.1710521748385565</v>
      </c>
      <c r="H730" s="231">
        <v>6.3403574154504296</v>
      </c>
      <c r="I730" s="231">
        <v>6.3274709403232094</v>
      </c>
      <c r="J730" s="231">
        <v>6.3207894103686053</v>
      </c>
      <c r="K730" s="231">
        <v>6.3186256836674772</v>
      </c>
      <c r="L730" s="231">
        <v>6.3198752852504017</v>
      </c>
      <c r="M730" s="231">
        <v>6.3237498275455799</v>
      </c>
      <c r="N730" s="231">
        <v>6.3297017916527469</v>
      </c>
      <c r="O730" s="231">
        <v>6.3373543080662413</v>
      </c>
      <c r="P730" s="231">
        <v>6.3464527997591889</v>
      </c>
      <c r="Q730" s="231">
        <v>6.3568311144827758</v>
      </c>
      <c r="R730" s="231">
        <v>6.3683874246535126</v>
      </c>
      <c r="S730" s="231">
        <v>6.3810668349174486</v>
      </c>
      <c r="T730" s="231">
        <v>6.394848680340063</v>
      </c>
      <c r="U730" s="231">
        <v>6.4097371606491409</v>
      </c>
      <c r="V730" s="231">
        <v>6.4257543837424533</v>
      </c>
      <c r="W730" s="231">
        <v>6.4429351728933755</v>
      </c>
      <c r="X730" s="231">
        <v>6.4613231803435758</v>
      </c>
      <c r="Y730" s="231">
        <v>6.4809679782473673</v>
      </c>
      <c r="Z730" s="231">
        <v>6.5019228868515242</v>
      </c>
      <c r="AA730" s="231">
        <v>6.524243362436426</v>
      </c>
      <c r="AB730" s="231">
        <v>6.5479858123524659</v>
      </c>
      <c r="AC730" s="231">
        <v>6.5732067370001568</v>
      </c>
      <c r="AD730" s="231">
        <v>6.599962122500866</v>
      </c>
      <c r="AE730" s="231">
        <v>6.6283070255892635</v>
      </c>
      <c r="AF730" s="231">
        <v>6.6582953056292515</v>
      </c>
      <c r="AG730" s="231">
        <v>6.6899794688119547</v>
      </c>
      <c r="AH730" s="231">
        <v>6.7234105973700844</v>
      </c>
      <c r="AI730" s="231">
        <v>6.7586383426443755</v>
      </c>
      <c r="AJ730" s="231">
        <v>6.7957439864272651</v>
      </c>
      <c r="AK730" s="231">
        <v>6.8347051414706064</v>
      </c>
      <c r="AL730" s="231">
        <v>6.8756032515656633</v>
      </c>
      <c r="AM730" s="231">
        <v>6.9184829490521942</v>
      </c>
      <c r="AN730" s="231">
        <v>6.9633878916250458</v>
      </c>
      <c r="AO730" s="231">
        <v>7.0103608952173948</v>
      </c>
      <c r="AP730" s="231">
        <v>7.0594440694087117</v>
      </c>
      <c r="AQ730" s="231">
        <v>7.1106789527258476</v>
      </c>
      <c r="AR730" s="231">
        <v>7.1641066458917013</v>
      </c>
      <c r="AS730" s="231">
        <v>7.2197679416181364</v>
      </c>
    </row>
    <row r="731" spans="1:45">
      <c r="A731" s="231" t="s">
        <v>596</v>
      </c>
      <c r="B731" s="231" t="s">
        <v>518</v>
      </c>
      <c r="C731" s="231">
        <v>22.715033358380335</v>
      </c>
      <c r="D731" s="231">
        <v>22.975205277490673</v>
      </c>
      <c r="E731" s="231">
        <v>26.144041053082805</v>
      </c>
      <c r="F731" s="231">
        <v>31.429599319332812</v>
      </c>
      <c r="G731" s="231">
        <v>31.910379326648986</v>
      </c>
      <c r="H731" s="231">
        <v>32.445492521090259</v>
      </c>
      <c r="I731" s="231">
        <v>32.986756520008264</v>
      </c>
      <c r="J731" s="231">
        <v>33.550237640157555</v>
      </c>
      <c r="K731" s="231">
        <v>34.130185619764617</v>
      </c>
      <c r="L731" s="231">
        <v>34.722891988146536</v>
      </c>
      <c r="M731" s="231">
        <v>35.325666109798519</v>
      </c>
      <c r="N731" s="231">
        <v>35.936670145058308</v>
      </c>
      <c r="O731" s="231">
        <v>36.554696319064959</v>
      </c>
      <c r="P731" s="231">
        <v>37.179007273068635</v>
      </c>
      <c r="Q731" s="231">
        <v>37.8092200944997</v>
      </c>
      <c r="R731" s="231">
        <v>38.445220811155011</v>
      </c>
      <c r="S731" s="231">
        <v>39.087100437575955</v>
      </c>
      <c r="T731" s="231">
        <v>39.735106525715572</v>
      </c>
      <c r="U731" s="231">
        <v>40.38960606143695</v>
      </c>
      <c r="V731" s="231">
        <v>41.05105680106518</v>
      </c>
      <c r="W731" s="231">
        <v>41.719984982219252</v>
      </c>
      <c r="X731" s="231">
        <v>42.396967914637266</v>
      </c>
      <c r="Y731" s="231">
        <v>43.082620351658498</v>
      </c>
      <c r="Z731" s="231">
        <v>43.777583820612271</v>
      </c>
      <c r="AA731" s="231">
        <v>44.482518288675621</v>
      </c>
      <c r="AB731" s="231">
        <v>45.198095684810681</v>
      </c>
      <c r="AC731" s="231">
        <v>45.924994904706082</v>
      </c>
      <c r="AD731" s="231">
        <v>46.663898005309903</v>
      </c>
      <c r="AE731" s="231">
        <v>47.415487356093301</v>
      </c>
      <c r="AF731" s="231">
        <v>48.180443560810374</v>
      </c>
      <c r="AG731" s="231">
        <v>48.959443999878431</v>
      </c>
      <c r="AH731" s="231">
        <v>49.753161872134179</v>
      </c>
      <c r="AI731" s="231">
        <v>50.562265637504872</v>
      </c>
      <c r="AJ731" s="231">
        <v>51.387668476187329</v>
      </c>
      <c r="AK731" s="231">
        <v>52.229506747746235</v>
      </c>
      <c r="AL731" s="231">
        <v>53.088701333806732</v>
      </c>
      <c r="AM731" s="231">
        <v>53.965901602134274</v>
      </c>
      <c r="AN731" s="231">
        <v>54.861753059112139</v>
      </c>
      <c r="AO731" s="231">
        <v>55.776897944589216</v>
      </c>
      <c r="AP731" s="231">
        <v>56.711975896325647</v>
      </c>
      <c r="AQ731" s="231">
        <v>57.667624664889843</v>
      </c>
      <c r="AR731" s="231">
        <v>58.644480863538732</v>
      </c>
      <c r="AS731" s="231">
        <v>59.643180740688237</v>
      </c>
    </row>
    <row r="732" spans="1:45">
      <c r="A732" s="231" t="s">
        <v>596</v>
      </c>
      <c r="B732" s="231" t="s">
        <v>519</v>
      </c>
      <c r="C732" s="231">
        <v>1.5625804012882223</v>
      </c>
      <c r="D732" s="231">
        <v>1.0686746569230943</v>
      </c>
      <c r="E732" s="231">
        <v>1.6111577399701262</v>
      </c>
      <c r="F732" s="231">
        <v>1.6866925235695458</v>
      </c>
      <c r="G732" s="231">
        <v>1.6354657099722378</v>
      </c>
      <c r="H732" s="231">
        <v>1.6080555735077156</v>
      </c>
      <c r="I732" s="231">
        <v>1.5915347614579118</v>
      </c>
      <c r="J732" s="231">
        <v>1.5822500654046061</v>
      </c>
      <c r="K732" s="231">
        <v>1.5772347338217652</v>
      </c>
      <c r="L732" s="231">
        <v>1.5748255228277708</v>
      </c>
      <c r="M732" s="231">
        <v>1.574033916720138</v>
      </c>
      <c r="N732" s="231">
        <v>1.5742587999464162</v>
      </c>
      <c r="O732" s="231">
        <v>1.5751274877400041</v>
      </c>
      <c r="P732" s="231">
        <v>1.5764063590162027</v>
      </c>
      <c r="Q732" s="231">
        <v>1.5779485430413918</v>
      </c>
      <c r="R732" s="231">
        <v>1.5796622751549629</v>
      </c>
      <c r="S732" s="231">
        <v>1.5814912364834188</v>
      </c>
      <c r="T732" s="231">
        <v>1.5834020706025342</v>
      </c>
      <c r="U732" s="231">
        <v>1.5853763173095765</v>
      </c>
      <c r="V732" s="231">
        <v>1.5874051286085606</v>
      </c>
      <c r="W732" s="231">
        <v>1.58948577190528</v>
      </c>
      <c r="X732" s="231">
        <v>1.5916193004955501</v>
      </c>
      <c r="Y732" s="231">
        <v>1.5938089971522325</v>
      </c>
      <c r="Z732" s="231">
        <v>1.596059335638957</v>
      </c>
      <c r="AA732" s="231">
        <v>1.5983752923761525</v>
      </c>
      <c r="AB732" s="231">
        <v>1.6007618964398018</v>
      </c>
      <c r="AC732" s="231">
        <v>1.6032239424858248</v>
      </c>
      <c r="AD732" s="231">
        <v>1.6057658152335659</v>
      </c>
      <c r="AE732" s="231">
        <v>1.6083913902230049</v>
      </c>
      <c r="AF732" s="231">
        <v>1.6111039864405965</v>
      </c>
      <c r="AG732" s="231">
        <v>1.6139063538475311</v>
      </c>
      <c r="AH732" s="231">
        <v>1.6168006839752018</v>
      </c>
      <c r="AI732" s="231">
        <v>1.6197886353203643</v>
      </c>
      <c r="AJ732" s="231">
        <v>1.6228792534379408</v>
      </c>
      <c r="AK732" s="231">
        <v>1.6260558420194327</v>
      </c>
      <c r="AL732" s="231">
        <v>1.6293282120287409</v>
      </c>
      <c r="AM732" s="231">
        <v>1.6326962715438516</v>
      </c>
      <c r="AN732" s="231">
        <v>1.6361595942111729</v>
      </c>
      <c r="AO732" s="231">
        <v>1.6397174586902368</v>
      </c>
      <c r="AP732" s="231">
        <v>1.6433688858470998</v>
      </c>
      <c r="AQ732" s="231">
        <v>1.6471126734152011</v>
      </c>
      <c r="AR732" s="231">
        <v>1.650947427996585</v>
      </c>
      <c r="AS732" s="231">
        <v>1.6548715943834982</v>
      </c>
    </row>
    <row r="733" spans="1:45">
      <c r="A733" s="231" t="s">
        <v>596</v>
      </c>
      <c r="B733" s="231" t="s">
        <v>520</v>
      </c>
      <c r="C733" s="231">
        <v>1.7180751720105305</v>
      </c>
      <c r="D733" s="231">
        <v>1.7347052060916324</v>
      </c>
      <c r="E733" s="231">
        <v>2.0858796387889336</v>
      </c>
      <c r="F733" s="231">
        <v>2.1836704777748661</v>
      </c>
      <c r="G733" s="231">
        <v>2.1173498657132304</v>
      </c>
      <c r="H733" s="231">
        <v>2.0818634300096517</v>
      </c>
      <c r="I733" s="231">
        <v>2.0604748194372422</v>
      </c>
      <c r="J733" s="231">
        <v>2.048454420708131</v>
      </c>
      <c r="K733" s="231">
        <v>2.0419613395088829</v>
      </c>
      <c r="L733" s="231">
        <v>2.0388422630626426</v>
      </c>
      <c r="M733" s="231">
        <v>2.0378174130303397</v>
      </c>
      <c r="N733" s="231">
        <v>2.0381085572995579</v>
      </c>
      <c r="O733" s="231">
        <v>2.0392332008624807</v>
      </c>
      <c r="P733" s="231">
        <v>2.0408888870125552</v>
      </c>
      <c r="Q733" s="231">
        <v>2.0428854700767727</v>
      </c>
      <c r="R733" s="231">
        <v>2.0451041472635909</v>
      </c>
      <c r="S733" s="231">
        <v>2.047472005543705</v>
      </c>
      <c r="T733" s="231">
        <v>2.0499458601411078</v>
      </c>
      <c r="U733" s="231">
        <v>2.0525018116199751</v>
      </c>
      <c r="V733" s="231">
        <v>2.055128404953769</v>
      </c>
      <c r="W733" s="231">
        <v>2.0578221023991166</v>
      </c>
      <c r="X733" s="231">
        <v>2.0605842676017003</v>
      </c>
      <c r="Y733" s="231">
        <v>2.0634191505917312</v>
      </c>
      <c r="Z733" s="231">
        <v>2.0663325433113844</v>
      </c>
      <c r="AA733" s="231">
        <v>2.069330888465672</v>
      </c>
      <c r="AB733" s="231">
        <v>2.0724206969299312</v>
      </c>
      <c r="AC733" s="231">
        <v>2.0756081760883998</v>
      </c>
      <c r="AD733" s="231">
        <v>2.0788990026023848</v>
      </c>
      <c r="AE733" s="231">
        <v>2.0822981939259391</v>
      </c>
      <c r="AF733" s="231">
        <v>2.0858100469730751</v>
      </c>
      <c r="AG733" s="231">
        <v>2.0894381219712681</v>
      </c>
      <c r="AH733" s="231">
        <v>2.0931852561788431</v>
      </c>
      <c r="AI733" s="231">
        <v>2.0970535967627284</v>
      </c>
      <c r="AJ733" s="231">
        <v>2.1010548545184364</v>
      </c>
      <c r="AK733" s="231">
        <v>2.1051674136295424</v>
      </c>
      <c r="AL733" s="231">
        <v>2.1094039758255732</v>
      </c>
      <c r="AM733" s="231">
        <v>2.1137644221000196</v>
      </c>
      <c r="AN733" s="231">
        <v>2.1182482004757213</v>
      </c>
      <c r="AO733" s="231">
        <v>2.1228543770718051</v>
      </c>
      <c r="AP733" s="231">
        <v>2.1275816842559929</v>
      </c>
      <c r="AQ733" s="231">
        <v>2.1324285655181585</v>
      </c>
      <c r="AR733" s="231">
        <v>2.137393216900592</v>
      </c>
      <c r="AS733" s="231">
        <v>2.1424736249591065</v>
      </c>
    </row>
    <row r="734" spans="1:45">
      <c r="A734" s="231" t="s">
        <v>596</v>
      </c>
      <c r="B734" s="231" t="s">
        <v>521</v>
      </c>
      <c r="C734" s="231">
        <v>0</v>
      </c>
      <c r="D734" s="231">
        <v>0</v>
      </c>
      <c r="E734" s="231">
        <v>0</v>
      </c>
      <c r="F734" s="231">
        <v>0</v>
      </c>
      <c r="G734" s="231">
        <v>0</v>
      </c>
      <c r="H734" s="231">
        <v>0</v>
      </c>
      <c r="I734" s="231">
        <v>0</v>
      </c>
      <c r="J734" s="231">
        <v>0</v>
      </c>
      <c r="K734" s="231">
        <v>0</v>
      </c>
      <c r="L734" s="231">
        <v>0</v>
      </c>
      <c r="M734" s="231">
        <v>0</v>
      </c>
      <c r="N734" s="231">
        <v>0</v>
      </c>
      <c r="O734" s="231">
        <v>0</v>
      </c>
      <c r="P734" s="231">
        <v>0</v>
      </c>
      <c r="Q734" s="231">
        <v>0</v>
      </c>
      <c r="R734" s="231">
        <v>0</v>
      </c>
      <c r="S734" s="231">
        <v>0</v>
      </c>
      <c r="T734" s="231">
        <v>0</v>
      </c>
      <c r="U734" s="231">
        <v>0</v>
      </c>
      <c r="V734" s="231">
        <v>0</v>
      </c>
      <c r="W734" s="231">
        <v>0</v>
      </c>
      <c r="X734" s="231">
        <v>0</v>
      </c>
      <c r="Y734" s="231">
        <v>0</v>
      </c>
      <c r="Z734" s="231">
        <v>0</v>
      </c>
      <c r="AA734" s="231">
        <v>0</v>
      </c>
      <c r="AB734" s="231">
        <v>0</v>
      </c>
      <c r="AC734" s="231">
        <v>0</v>
      </c>
      <c r="AD734" s="231">
        <v>0</v>
      </c>
      <c r="AE734" s="231">
        <v>0</v>
      </c>
      <c r="AF734" s="231">
        <v>0</v>
      </c>
      <c r="AG734" s="231">
        <v>0</v>
      </c>
      <c r="AH734" s="231">
        <v>0</v>
      </c>
      <c r="AI734" s="231">
        <v>0</v>
      </c>
      <c r="AJ734" s="231">
        <v>0</v>
      </c>
      <c r="AK734" s="231">
        <v>0</v>
      </c>
      <c r="AL734" s="231">
        <v>0</v>
      </c>
      <c r="AM734" s="231">
        <v>0</v>
      </c>
      <c r="AN734" s="231">
        <v>0</v>
      </c>
      <c r="AO734" s="231">
        <v>0</v>
      </c>
      <c r="AP734" s="231">
        <v>0</v>
      </c>
      <c r="AQ734" s="231">
        <v>0</v>
      </c>
      <c r="AR734" s="231">
        <v>0</v>
      </c>
      <c r="AS734" s="231">
        <v>0</v>
      </c>
    </row>
    <row r="735" spans="1:45">
      <c r="A735" s="231" t="s">
        <v>596</v>
      </c>
      <c r="B735" s="231" t="s">
        <v>522</v>
      </c>
      <c r="C735" s="231">
        <v>2.6931506919374333</v>
      </c>
      <c r="D735" s="231">
        <v>2.4828663171178813</v>
      </c>
      <c r="E735" s="231">
        <v>2.8998091321461059</v>
      </c>
      <c r="F735" s="231">
        <v>3.0357588593778653</v>
      </c>
      <c r="G735" s="231">
        <v>2.9435593321714393</v>
      </c>
      <c r="H735" s="231">
        <v>2.8942257616206959</v>
      </c>
      <c r="I735" s="231">
        <v>2.8644911177282988</v>
      </c>
      <c r="J735" s="231">
        <v>2.8477802484343493</v>
      </c>
      <c r="K735" s="231">
        <v>2.838753507002481</v>
      </c>
      <c r="L735" s="231">
        <v>2.8344173381294193</v>
      </c>
      <c r="M735" s="231">
        <v>2.8329925821523791</v>
      </c>
      <c r="N735" s="231">
        <v>2.8333973336034939</v>
      </c>
      <c r="O735" s="231">
        <v>2.8349608234681658</v>
      </c>
      <c r="P735" s="231">
        <v>2.8372625736404542</v>
      </c>
      <c r="Q735" s="231">
        <v>2.8400382418501819</v>
      </c>
      <c r="R735" s="231">
        <v>2.8431226673596783</v>
      </c>
      <c r="S735" s="231">
        <v>2.8464144858024194</v>
      </c>
      <c r="T735" s="231">
        <v>2.8498536613040866</v>
      </c>
      <c r="U735" s="231">
        <v>2.8534069686483421</v>
      </c>
      <c r="V735" s="231">
        <v>2.857058482951532</v>
      </c>
      <c r="W735" s="231">
        <v>2.8608032860101558</v>
      </c>
      <c r="X735" s="231">
        <v>2.8646432735770313</v>
      </c>
      <c r="Y735" s="231">
        <v>2.8685843540833975</v>
      </c>
      <c r="Z735" s="231">
        <v>2.8726345795407413</v>
      </c>
      <c r="AA735" s="231">
        <v>2.876802906657054</v>
      </c>
      <c r="AB735" s="231">
        <v>2.8810983869113436</v>
      </c>
      <c r="AC735" s="231">
        <v>2.8855296498664864</v>
      </c>
      <c r="AD735" s="231">
        <v>2.8901045872694437</v>
      </c>
      <c r="AE735" s="231">
        <v>2.894830174431164</v>
      </c>
      <c r="AF735" s="231">
        <v>2.8997123849611794</v>
      </c>
      <c r="AG735" s="231">
        <v>2.9047561683205965</v>
      </c>
      <c r="AH735" s="231">
        <v>2.909965468892135</v>
      </c>
      <c r="AI735" s="231">
        <v>2.9153432716870813</v>
      </c>
      <c r="AJ735" s="231">
        <v>2.9209058571614808</v>
      </c>
      <c r="AK735" s="231">
        <v>2.9266231748077662</v>
      </c>
      <c r="AL735" s="231">
        <v>2.9325128826875972</v>
      </c>
      <c r="AM735" s="231">
        <v>2.9385748153570268</v>
      </c>
      <c r="AN735" s="231">
        <v>2.9448082054523095</v>
      </c>
      <c r="AO735" s="231">
        <v>2.9512117546836341</v>
      </c>
      <c r="AP735" s="231">
        <v>2.9577837007769032</v>
      </c>
      <c r="AQ735" s="231">
        <v>2.9645218798573678</v>
      </c>
      <c r="AR735" s="231">
        <v>2.9714237840463653</v>
      </c>
      <c r="AS735" s="231">
        <v>2.978486614235198</v>
      </c>
    </row>
    <row r="736" spans="1:45">
      <c r="A736" s="231" t="s">
        <v>596</v>
      </c>
      <c r="B736" s="231" t="s">
        <v>523</v>
      </c>
      <c r="C736" s="231">
        <v>15.29542146749278</v>
      </c>
      <c r="D736" s="231">
        <v>16.788882244504634</v>
      </c>
      <c r="E736" s="231">
        <v>18.787132319930141</v>
      </c>
      <c r="F736" s="231">
        <v>21.267257604668817</v>
      </c>
      <c r="G736" s="231">
        <v>22.542714182467719</v>
      </c>
      <c r="H736" s="231">
        <v>23.828725827234447</v>
      </c>
      <c r="I736" s="231">
        <v>25.099796510793944</v>
      </c>
      <c r="J736" s="231">
        <v>26.373465916871659</v>
      </c>
      <c r="K736" s="231">
        <v>27.649659015050677</v>
      </c>
      <c r="L736" s="231">
        <v>28.928448151967626</v>
      </c>
      <c r="M736" s="231">
        <v>30.209790475283622</v>
      </c>
      <c r="N736" s="231">
        <v>31.49372304918959</v>
      </c>
      <c r="O736" s="231">
        <v>32.780395796484903</v>
      </c>
      <c r="P736" s="231">
        <v>34.070080573005583</v>
      </c>
      <c r="Q736" s="231">
        <v>35.363168489903053</v>
      </c>
      <c r="R736" s="231">
        <v>36.6601615278949</v>
      </c>
      <c r="S736" s="231">
        <v>37.961661604209858</v>
      </c>
      <c r="T736" s="231">
        <v>39.268358799200357</v>
      </c>
      <c r="U736" s="231">
        <v>40.581019678306959</v>
      </c>
      <c r="V736" s="231">
        <v>41.900476217906665</v>
      </c>
      <c r="W736" s="231">
        <v>43.227615598629853</v>
      </c>
      <c r="X736" s="231">
        <v>44.563370985643949</v>
      </c>
      <c r="Y736" s="231">
        <v>45.90871332934806</v>
      </c>
      <c r="Z736" s="231">
        <v>47.264644168453508</v>
      </c>
      <c r="AA736" s="231">
        <v>48.632189387263239</v>
      </c>
      <c r="AB736" s="231">
        <v>50.01239386206835</v>
      </c>
      <c r="AC736" s="231">
        <v>51.406316923271675</v>
      </c>
      <c r="AD736" s="231">
        <v>52.815028556988885</v>
      </c>
      <c r="AE736" s="231">
        <v>54.239606270568167</v>
      </c>
      <c r="AF736" s="231">
        <v>55.681132549324829</v>
      </c>
      <c r="AG736" s="231">
        <v>57.140692836048444</v>
      </c>
      <c r="AH736" s="231">
        <v>58.619373969798545</v>
      </c>
      <c r="AI736" s="231">
        <v>60.118263025839973</v>
      </c>
      <c r="AJ736" s="231">
        <v>61.638746010346132</v>
      </c>
      <c r="AK736" s="231">
        <v>63.181284055125559</v>
      </c>
      <c r="AL736" s="231">
        <v>64.747278709419433</v>
      </c>
      <c r="AM736" s="231">
        <v>66.337812509643953</v>
      </c>
      <c r="AN736" s="231">
        <v>67.953966776470565</v>
      </c>
      <c r="AO736" s="231">
        <v>69.596821929191137</v>
      </c>
      <c r="AP736" s="231">
        <v>71.267457932734487</v>
      </c>
      <c r="AQ736" s="231">
        <v>72.966954855101562</v>
      </c>
      <c r="AR736" s="231">
        <v>74.696393515936492</v>
      </c>
      <c r="AS736" s="231">
        <v>76.456856209618252</v>
      </c>
    </row>
    <row r="737" spans="1:45">
      <c r="A737" s="231" t="s">
        <v>596</v>
      </c>
      <c r="B737" s="231" t="s">
        <v>524</v>
      </c>
      <c r="C737" s="231">
        <v>113.9382771615651</v>
      </c>
      <c r="D737" s="231">
        <v>116.1850965576524</v>
      </c>
      <c r="E737" s="231">
        <v>133.35899658616637</v>
      </c>
      <c r="F737" s="231">
        <v>142.48501964766274</v>
      </c>
      <c r="G737" s="231">
        <v>148.2891132892035</v>
      </c>
      <c r="H737" s="231">
        <v>154.23953963436699</v>
      </c>
      <c r="I737" s="231">
        <v>160.14497765195685</v>
      </c>
      <c r="J737" s="231">
        <v>166.10370083164327</v>
      </c>
      <c r="K737" s="231">
        <v>172.1041974298229</v>
      </c>
      <c r="L737" s="231">
        <v>178.13950384242406</v>
      </c>
      <c r="M737" s="231">
        <v>184.204204005359</v>
      </c>
      <c r="N737" s="231">
        <v>190.29485152228128</v>
      </c>
      <c r="O737" s="231">
        <v>196.40966051965961</v>
      </c>
      <c r="P737" s="231">
        <v>202.54822860096755</v>
      </c>
      <c r="Q737" s="231">
        <v>208.71130023817656</v>
      </c>
      <c r="R737" s="231">
        <v>214.90056785997518</v>
      </c>
      <c r="S737" s="231">
        <v>221.11850529637218</v>
      </c>
      <c r="T737" s="231">
        <v>227.36822828472179</v>
      </c>
      <c r="U737" s="231">
        <v>233.65337748859199</v>
      </c>
      <c r="V737" s="231">
        <v>239.97802029671291</v>
      </c>
      <c r="W737" s="231">
        <v>246.34656837486011</v>
      </c>
      <c r="X737" s="231">
        <v>252.76370850930641</v>
      </c>
      <c r="Y737" s="231">
        <v>259.23434472338414</v>
      </c>
      <c r="Z737" s="231">
        <v>265.76354999422585</v>
      </c>
      <c r="AA737" s="231">
        <v>272.35652616872284</v>
      </c>
      <c r="AB737" s="231">
        <v>279.01857089464204</v>
      </c>
      <c r="AC737" s="231">
        <v>285.75505055859861</v>
      </c>
      <c r="AD737" s="231">
        <v>292.57137836725371</v>
      </c>
      <c r="AE737" s="231">
        <v>299.47299682885813</v>
      </c>
      <c r="AF737" s="231">
        <v>306.46536399428879</v>
      </c>
      <c r="AG737" s="231">
        <v>313.5539429038767</v>
      </c>
      <c r="AH737" s="231">
        <v>320.74419376117578</v>
      </c>
      <c r="AI737" s="231">
        <v>328.04156841959883</v>
      </c>
      <c r="AJ737" s="231">
        <v>335.45313681124401</v>
      </c>
      <c r="AK737" s="231">
        <v>342.98092422876061</v>
      </c>
      <c r="AL737" s="231">
        <v>350.6320749314354</v>
      </c>
      <c r="AM737" s="231">
        <v>358.41198618693863</v>
      </c>
      <c r="AN737" s="231">
        <v>366.32604308710256</v>
      </c>
      <c r="AO737" s="231">
        <v>374.37962090838016</v>
      </c>
      <c r="AP737" s="231">
        <v>382.57808811421961</v>
      </c>
      <c r="AQ737" s="231">
        <v>390.92680987713533</v>
      </c>
      <c r="AR737" s="231">
        <v>399.43115201672043</v>
      </c>
      <c r="AS737" s="231">
        <v>408.09648526605378</v>
      </c>
    </row>
    <row r="738" spans="1:45">
      <c r="A738" s="231" t="s">
        <v>596</v>
      </c>
      <c r="B738" s="231" t="s">
        <v>525</v>
      </c>
      <c r="C738" s="231">
        <v>51.253778767849738</v>
      </c>
      <c r="D738" s="231">
        <v>31.244620379958388</v>
      </c>
      <c r="E738" s="231">
        <v>40.188589365934142</v>
      </c>
      <c r="F738" s="231">
        <v>48.432387675148128</v>
      </c>
      <c r="G738" s="231">
        <v>51.516649012999785</v>
      </c>
      <c r="H738" s="231">
        <v>54.619992201789692</v>
      </c>
      <c r="I738" s="231">
        <v>57.685698309805645</v>
      </c>
      <c r="J738" s="231">
        <v>60.754971562071503</v>
      </c>
      <c r="K738" s="231">
        <v>63.828362554724357</v>
      </c>
      <c r="L738" s="231">
        <v>66.906524159562593</v>
      </c>
      <c r="M738" s="231">
        <v>69.989694908117158</v>
      </c>
      <c r="N738" s="231">
        <v>73.078201335967591</v>
      </c>
      <c r="O738" s="231">
        <v>76.172567725375586</v>
      </c>
      <c r="P738" s="231">
        <v>79.273558910719714</v>
      </c>
      <c r="Q738" s="231">
        <v>82.382188510620153</v>
      </c>
      <c r="R738" s="231">
        <v>85.499709184478533</v>
      </c>
      <c r="S738" s="231">
        <v>88.627593849143452</v>
      </c>
      <c r="T738" s="231">
        <v>91.767512839466477</v>
      </c>
      <c r="U738" s="231">
        <v>94.921309852522583</v>
      </c>
      <c r="V738" s="231">
        <v>98.090978301478046</v>
      </c>
      <c r="W738" s="231">
        <v>101.27863899349775</v>
      </c>
      <c r="X738" s="231">
        <v>104.4865196175771</v>
      </c>
      <c r="Y738" s="231">
        <v>107.71693626540709</v>
      </c>
      <c r="Z738" s="231">
        <v>110.9722770460066</v>
      </c>
      <c r="AA738" s="231">
        <v>114.25498775496651</v>
      </c>
      <c r="AB738" s="231">
        <v>117.56755949914995</v>
      </c>
      <c r="AC738" s="231">
        <v>120.91251814357204</v>
      </c>
      <c r="AD738" s="231">
        <v>124.29241542993226</v>
      </c>
      <c r="AE738" s="231">
        <v>127.70982161020613</v>
      </c>
      <c r="AF738" s="231">
        <v>131.16731943986514</v>
      </c>
      <c r="AG738" s="231">
        <v>134.66749938101981</v>
      </c>
      <c r="AH738" s="231">
        <v>138.21295587449342</v>
      </c>
      <c r="AI738" s="231">
        <v>141.8062845499351</v>
      </c>
      <c r="AJ738" s="231">
        <v>145.45078700834375</v>
      </c>
      <c r="AK738" s="231">
        <v>149.14758313413793</v>
      </c>
      <c r="AL738" s="231">
        <v>152.90001187825575</v>
      </c>
      <c r="AM738" s="231">
        <v>156.71066011832156</v>
      </c>
      <c r="AN738" s="231">
        <v>160.58211222746314</v>
      </c>
      <c r="AO738" s="231">
        <v>164.51695077355734</v>
      </c>
      <c r="AP738" s="231">
        <v>168.51775753673968</v>
      </c>
      <c r="AQ738" s="231">
        <v>172.58711479279521</v>
      </c>
      <c r="AR738" s="231">
        <v>176.7276068168504</v>
      </c>
      <c r="AS738" s="231">
        <v>180.94182156797754</v>
      </c>
    </row>
    <row r="739" spans="1:45">
      <c r="A739" s="231" t="s">
        <v>596</v>
      </c>
      <c r="B739" s="231" t="s">
        <v>526</v>
      </c>
      <c r="C739" s="231">
        <v>187.2080217480553</v>
      </c>
      <c r="D739" s="231">
        <v>200.27942855504509</v>
      </c>
      <c r="E739" s="231">
        <v>197.09602524005024</v>
      </c>
      <c r="F739" s="231">
        <v>228.79479199741129</v>
      </c>
      <c r="G739" s="231">
        <v>241.8618578656843</v>
      </c>
      <c r="H739" s="231">
        <v>255.06052800912428</v>
      </c>
      <c r="I739" s="231">
        <v>268.11161915833947</v>
      </c>
      <c r="J739" s="231">
        <v>281.19923191688855</v>
      </c>
      <c r="K739" s="231">
        <v>294.31993089187375</v>
      </c>
      <c r="L739" s="231">
        <v>307.47271624797821</v>
      </c>
      <c r="M739" s="231">
        <v>320.65590253072037</v>
      </c>
      <c r="N739" s="231">
        <v>333.86900643408018</v>
      </c>
      <c r="O739" s="231">
        <v>347.11297470239236</v>
      </c>
      <c r="P739" s="231">
        <v>360.39020110020681</v>
      </c>
      <c r="Q739" s="231">
        <v>373.70444540208632</v>
      </c>
      <c r="R739" s="231">
        <v>387.06070910402235</v>
      </c>
      <c r="S739" s="231">
        <v>400.4650955295408</v>
      </c>
      <c r="T739" s="231">
        <v>413.92466869986453</v>
      </c>
      <c r="U739" s="231">
        <v>427.44731845194207</v>
      </c>
      <c r="V739" s="231">
        <v>441.04163557057609</v>
      </c>
      <c r="W739" s="231">
        <v>454.71679862617196</v>
      </c>
      <c r="X739" s="231">
        <v>468.48247302483594</v>
      </c>
      <c r="Y739" s="231">
        <v>482.3487220952598</v>
      </c>
      <c r="Z739" s="231">
        <v>496.32592964804792</v>
      </c>
      <c r="AA739" s="231">
        <v>510.42473323155377</v>
      </c>
      <c r="AB739" s="231">
        <v>524.65596720556732</v>
      </c>
      <c r="AC739" s="231">
        <v>539.03061471999183</v>
      </c>
      <c r="AD739" s="231">
        <v>553.55976769398353</v>
      </c>
      <c r="AE739" s="231">
        <v>568.2545939261513</v>
      </c>
      <c r="AF739" s="231">
        <v>583.12631051702169</v>
      </c>
      <c r="AG739" s="231">
        <v>598.18616284470772</v>
      </c>
      <c r="AH739" s="231">
        <v>613.44540839802028</v>
      </c>
      <c r="AI739" s="231">
        <v>628.91530483562724</v>
      </c>
      <c r="AJ739" s="231">
        <v>644.61023390277182</v>
      </c>
      <c r="AK739" s="231">
        <v>660.53490244018349</v>
      </c>
      <c r="AL739" s="231">
        <v>676.7038522906771</v>
      </c>
      <c r="AM739" s="231">
        <v>693.12828651190728</v>
      </c>
      <c r="AN739" s="231">
        <v>709.81939412024155</v>
      </c>
      <c r="AO739" s="231">
        <v>726.78835353337342</v>
      </c>
      <c r="AP739" s="231">
        <v>744.04633738117718</v>
      </c>
      <c r="AQ739" s="231">
        <v>761.60451845188106</v>
      </c>
      <c r="AR739" s="231">
        <v>779.47407657221549</v>
      </c>
      <c r="AS739" s="231">
        <v>797.66620624846792</v>
      </c>
    </row>
    <row r="740" spans="1:45">
      <c r="A740" s="231" t="s">
        <v>596</v>
      </c>
      <c r="B740" s="231" t="s">
        <v>527</v>
      </c>
      <c r="C740" s="231">
        <v>4.4035482285952794</v>
      </c>
      <c r="D740" s="231">
        <v>5.6769511136273509</v>
      </c>
      <c r="E740" s="231">
        <v>6.4656420167584008</v>
      </c>
      <c r="F740" s="231">
        <v>6.9850308533401186</v>
      </c>
      <c r="G740" s="231">
        <v>7.547297299494133</v>
      </c>
      <c r="H740" s="231">
        <v>8.1090758880372729</v>
      </c>
      <c r="I740" s="231">
        <v>8.6630650189919685</v>
      </c>
      <c r="J740" s="231">
        <v>9.2160315273935662</v>
      </c>
      <c r="K740" s="231">
        <v>9.7685265185799643</v>
      </c>
      <c r="L740" s="231">
        <v>10.32096328339059</v>
      </c>
      <c r="M740" s="231">
        <v>10.873595980377367</v>
      </c>
      <c r="N740" s="231">
        <v>11.426630008067477</v>
      </c>
      <c r="O740" s="231">
        <v>11.980260534313265</v>
      </c>
      <c r="P740" s="231">
        <v>12.534693145063168</v>
      </c>
      <c r="Q740" s="231">
        <v>13.090154400744957</v>
      </c>
      <c r="R740" s="231">
        <v>13.646896546467504</v>
      </c>
      <c r="S740" s="231">
        <v>14.205198800892241</v>
      </c>
      <c r="T740" s="231">
        <v>14.765366659418783</v>
      </c>
      <c r="U740" s="231">
        <v>15.327730084727996</v>
      </c>
      <c r="V740" s="231">
        <v>15.892641125099189</v>
      </c>
      <c r="W740" s="231">
        <v>16.460471297742622</v>
      </c>
      <c r="X740" s="231">
        <v>17.031608946989209</v>
      </c>
      <c r="Y740" s="231">
        <v>17.60645670559137</v>
      </c>
      <c r="Z740" s="231">
        <v>18.1854291344094</v>
      </c>
      <c r="AA740" s="231">
        <v>18.768950581019567</v>
      </c>
      <c r="AB740" s="231">
        <v>19.357453275000257</v>
      </c>
      <c r="AC740" s="231">
        <v>19.95137566280502</v>
      </c>
      <c r="AD740" s="231">
        <v>20.551160975634343</v>
      </c>
      <c r="AE740" s="231">
        <v>21.157256017855513</v>
      </c>
      <c r="AF740" s="231">
        <v>21.77011016014232</v>
      </c>
      <c r="AG740" s="231">
        <v>22.390174519828715</v>
      </c>
      <c r="AH740" s="231">
        <v>23.01790131042382</v>
      </c>
      <c r="AI740" s="231">
        <v>23.653743342468797</v>
      </c>
      <c r="AJ740" s="231">
        <v>24.298271725408945</v>
      </c>
      <c r="AK740" s="231">
        <v>24.951693567226577</v>
      </c>
      <c r="AL740" s="231">
        <v>25.614586641190716</v>
      </c>
      <c r="AM740" s="231">
        <v>26.287403531484877</v>
      </c>
      <c r="AN740" s="231">
        <v>26.970596633788286</v>
      </c>
      <c r="AO740" s="231">
        <v>27.664618245224872</v>
      </c>
      <c r="AP740" s="231">
        <v>28.369920710792229</v>
      </c>
      <c r="AQ740" s="231">
        <v>29.086956617563672</v>
      </c>
      <c r="AR740" s="231">
        <v>29.816179029002758</v>
      </c>
      <c r="AS740" s="231">
        <v>30.558041752691235</v>
      </c>
    </row>
    <row r="741" spans="1:45">
      <c r="A741" s="231" t="s">
        <v>596</v>
      </c>
      <c r="B741" s="231" t="s">
        <v>528</v>
      </c>
      <c r="C741" s="231">
        <v>6.4678608471454293</v>
      </c>
      <c r="D741" s="231">
        <v>11.569468604404562</v>
      </c>
      <c r="E741" s="231">
        <v>4.4055875218841605</v>
      </c>
      <c r="F741" s="231">
        <v>7.6807158703589318</v>
      </c>
      <c r="G741" s="231">
        <v>7.6615091192032301</v>
      </c>
      <c r="H741" s="231">
        <v>7.6593511928452349</v>
      </c>
      <c r="I741" s="231">
        <v>7.6614448123128032</v>
      </c>
      <c r="J741" s="231">
        <v>7.6707568590034976</v>
      </c>
      <c r="K741" s="231">
        <v>7.6853330756499965</v>
      </c>
      <c r="L741" s="231">
        <v>7.7038957479438857</v>
      </c>
      <c r="M741" s="231">
        <v>7.7255315632215185</v>
      </c>
      <c r="N741" s="231">
        <v>7.7496071390943886</v>
      </c>
      <c r="O741" s="231">
        <v>7.7756881694740247</v>
      </c>
      <c r="P741" s="231">
        <v>7.803483561828088</v>
      </c>
      <c r="Q741" s="231">
        <v>7.8328061917231731</v>
      </c>
      <c r="R741" s="231">
        <v>7.8635448891876161</v>
      </c>
      <c r="S741" s="231">
        <v>7.8956441566518558</v>
      </c>
      <c r="T741" s="231">
        <v>7.9290893061139638</v>
      </c>
      <c r="U741" s="231">
        <v>7.963895459826996</v>
      </c>
      <c r="V741" s="231">
        <v>8.0000993483442233</v>
      </c>
      <c r="W741" s="231">
        <v>8.0377531620594098</v>
      </c>
      <c r="X741" s="231">
        <v>8.0769199283990858</v>
      </c>
      <c r="Y741" s="231">
        <v>8.1176700341810051</v>
      </c>
      <c r="Z741" s="231">
        <v>8.1600786149076932</v>
      </c>
      <c r="AA741" s="231">
        <v>8.2042236048835697</v>
      </c>
      <c r="AB741" s="231">
        <v>8.2501842936928451</v>
      </c>
      <c r="AC741" s="231">
        <v>8.2980402721078796</v>
      </c>
      <c r="AD741" s="231">
        <v>8.3478706781266787</v>
      </c>
      <c r="AE741" s="231">
        <v>8.3997536744374237</v>
      </c>
      <c r="AF741" s="231">
        <v>8.4537661041252168</v>
      </c>
      <c r="AG741" s="231">
        <v>8.5099832832522395</v>
      </c>
      <c r="AH741" s="231">
        <v>8.5684788980111612</v>
      </c>
      <c r="AI741" s="231">
        <v>8.6293249811711412</v>
      </c>
      <c r="AJ741" s="231">
        <v>8.692634186035793</v>
      </c>
      <c r="AK741" s="231">
        <v>8.7583867662657315</v>
      </c>
      <c r="AL741" s="231">
        <v>8.8266957707517104</v>
      </c>
      <c r="AM741" s="231">
        <v>8.8976273608698939</v>
      </c>
      <c r="AN741" s="231">
        <v>8.9712465533497241</v>
      </c>
      <c r="AO741" s="231">
        <v>9.0476173783242793</v>
      </c>
      <c r="AP741" s="231">
        <v>9.1268030420790129</v>
      </c>
      <c r="AQ741" s="231">
        <v>9.2088660911548263</v>
      </c>
      <c r="AR741" s="231">
        <v>9.2938685752947183</v>
      </c>
      <c r="AS741" s="231">
        <v>9.3818722073870315</v>
      </c>
    </row>
    <row r="742" spans="1:45">
      <c r="A742" s="231" t="s">
        <v>596</v>
      </c>
      <c r="B742" s="231" t="s">
        <v>529</v>
      </c>
      <c r="C742" s="231">
        <v>0.80053804028454645</v>
      </c>
      <c r="D742" s="231">
        <v>0.87033353844196137</v>
      </c>
      <c r="E742" s="231">
        <v>1.1279463684959359</v>
      </c>
      <c r="F742" s="231">
        <v>1.0995797573506254</v>
      </c>
      <c r="G742" s="231">
        <v>1.1011137266559938</v>
      </c>
      <c r="H742" s="231">
        <v>1.1049702567334523</v>
      </c>
      <c r="I742" s="231">
        <v>1.1093493176727915</v>
      </c>
      <c r="J742" s="231">
        <v>1.114705714813264</v>
      </c>
      <c r="K742" s="231">
        <v>1.1207768786525887</v>
      </c>
      <c r="L742" s="231">
        <v>1.1273915298512647</v>
      </c>
      <c r="M742" s="231">
        <v>1.1344269327181615</v>
      </c>
      <c r="N742" s="231">
        <v>1.1417981853549735</v>
      </c>
      <c r="O742" s="231">
        <v>1.1494474725185457</v>
      </c>
      <c r="P742" s="231">
        <v>1.157336596202805</v>
      </c>
      <c r="Q742" s="231">
        <v>1.165441698934337</v>
      </c>
      <c r="R742" s="231">
        <v>1.1737494763559999</v>
      </c>
      <c r="S742" s="231">
        <v>1.1822544194377187</v>
      </c>
      <c r="T742" s="231">
        <v>1.1909567814218074</v>
      </c>
      <c r="U742" s="231">
        <v>1.1998610636913081</v>
      </c>
      <c r="V742" s="231">
        <v>1.2089748790856751</v>
      </c>
      <c r="W742" s="231">
        <v>1.2183080936618265</v>
      </c>
      <c r="X742" s="231">
        <v>1.2278721764315752</v>
      </c>
      <c r="Y742" s="231">
        <v>1.2376797061089608</v>
      </c>
      <c r="Z742" s="231">
        <v>1.2477439974615812</v>
      </c>
      <c r="AA742" s="231">
        <v>1.2580788194431427</v>
      </c>
      <c r="AB742" s="231">
        <v>1.268698184163437</v>
      </c>
      <c r="AC742" s="231">
        <v>1.279616190763045</v>
      </c>
      <c r="AD742" s="231">
        <v>1.2908469119597041</v>
      </c>
      <c r="AE742" s="231">
        <v>1.3024043138004855</v>
      </c>
      <c r="AF742" s="231">
        <v>1.3143022012463264</v>
      </c>
      <c r="AG742" s="231">
        <v>1.3265541838150108</v>
      </c>
      <c r="AH742" s="231">
        <v>1.3391736567422525</v>
      </c>
      <c r="AI742" s="231">
        <v>1.3521737940797875</v>
      </c>
      <c r="AJ742" s="231">
        <v>1.3655741863080555</v>
      </c>
      <c r="AK742" s="231">
        <v>1.3793736695218259</v>
      </c>
      <c r="AL742" s="231">
        <v>1.3935919374147581</v>
      </c>
      <c r="AM742" s="231">
        <v>1.4082413612649547</v>
      </c>
      <c r="AN742" s="231">
        <v>1.4233341547804588</v>
      </c>
      <c r="AO742" s="231">
        <v>1.43888239632851</v>
      </c>
      <c r="AP742" s="231">
        <v>1.45489805222317</v>
      </c>
      <c r="AQ742" s="231">
        <v>1.471393000550701</v>
      </c>
      <c r="AR742" s="231">
        <v>1.488379055133602</v>
      </c>
      <c r="AS742" s="231">
        <v>1.5058679893317164</v>
      </c>
    </row>
    <row r="743" spans="1:45">
      <c r="A743" s="231" t="s">
        <v>596</v>
      </c>
      <c r="B743" s="231" t="s">
        <v>530</v>
      </c>
      <c r="C743" s="231">
        <v>1.4388734697545902</v>
      </c>
      <c r="D743" s="231">
        <v>1.6789332771698546</v>
      </c>
      <c r="E743" s="231">
        <v>1.7108283873478767</v>
      </c>
      <c r="F743" s="231">
        <v>1.7910359603298132</v>
      </c>
      <c r="G743" s="231">
        <v>1.6602882942583741</v>
      </c>
      <c r="H743" s="231">
        <v>1.6423140762102828</v>
      </c>
      <c r="I743" s="231">
        <v>1.6256330389855334</v>
      </c>
      <c r="J743" s="231">
        <v>1.6107687771860115</v>
      </c>
      <c r="K743" s="231">
        <v>1.6056630485167509</v>
      </c>
      <c r="L743" s="231">
        <v>1.6032104135435385</v>
      </c>
      <c r="M743" s="231">
        <v>1.6024045394090483</v>
      </c>
      <c r="N743" s="231">
        <v>1.6026334759642249</v>
      </c>
      <c r="O743" s="231">
        <v>1.6035178211165044</v>
      </c>
      <c r="P743" s="231">
        <v>1.6048197429598219</v>
      </c>
      <c r="Q743" s="231">
        <v>1.6063897235404918</v>
      </c>
      <c r="R743" s="231">
        <v>1.6081343442179419</v>
      </c>
      <c r="S743" s="231">
        <v>1.6099962710188764</v>
      </c>
      <c r="T743" s="231">
        <v>1.6119415462978925</v>
      </c>
      <c r="U743" s="231">
        <v>1.6139513771228022</v>
      </c>
      <c r="V743" s="231">
        <v>1.6160167560200187</v>
      </c>
      <c r="W743" s="231">
        <v>1.6181349011426482</v>
      </c>
      <c r="X743" s="231">
        <v>1.6203068847712678</v>
      </c>
      <c r="Y743" s="231">
        <v>1.6225360488479277</v>
      </c>
      <c r="Z743" s="231">
        <v>1.6248269477720423</v>
      </c>
      <c r="AA743" s="231">
        <v>1.6271846476597867</v>
      </c>
      <c r="AB743" s="231">
        <v>1.6296142682319612</v>
      </c>
      <c r="AC743" s="231">
        <v>1.6321206905640808</v>
      </c>
      <c r="AD743" s="231">
        <v>1.6347083784063277</v>
      </c>
      <c r="AE743" s="231">
        <v>1.6373812771519929</v>
      </c>
      <c r="AF743" s="231">
        <v>1.6401427656094398</v>
      </c>
      <c r="AG743" s="231">
        <v>1.6429956433055706</v>
      </c>
      <c r="AH743" s="231">
        <v>1.6459421412722675</v>
      </c>
      <c r="AI743" s="231">
        <v>1.6489839478992803</v>
      </c>
      <c r="AJ743" s="231">
        <v>1.6378653363905684</v>
      </c>
      <c r="AK743" s="231">
        <v>1.6423179811190693</v>
      </c>
      <c r="AL743" s="231">
        <v>1.6472130100465192</v>
      </c>
      <c r="AM743" s="231">
        <v>1.6525583662158214</v>
      </c>
      <c r="AN743" s="231">
        <v>1.6583617261095727</v>
      </c>
      <c r="AO743" s="231">
        <v>1.6646305353759021</v>
      </c>
      <c r="AP743" s="231">
        <v>1.6713720447070697</v>
      </c>
      <c r="AQ743" s="231">
        <v>1.6785933452298385</v>
      </c>
      <c r="AR743" s="231">
        <v>1.6863014029454542</v>
      </c>
      <c r="AS743" s="231">
        <v>1.6945030918972006</v>
      </c>
    </row>
    <row r="744" spans="1:45">
      <c r="A744" s="231" t="s">
        <v>596</v>
      </c>
      <c r="B744" s="231" t="s">
        <v>531</v>
      </c>
      <c r="C744" s="231">
        <v>23.32682366639245</v>
      </c>
      <c r="D744" s="231">
        <v>31.868147782939889</v>
      </c>
      <c r="E744" s="231">
        <v>36.903934209726238</v>
      </c>
      <c r="F744" s="231">
        <v>41.855475233460538</v>
      </c>
      <c r="G744" s="231">
        <v>45.83156156817217</v>
      </c>
      <c r="H744" s="231">
        <v>49.787982923185851</v>
      </c>
      <c r="I744" s="231">
        <v>53.685526595806941</v>
      </c>
      <c r="J744" s="231">
        <v>57.568999876244604</v>
      </c>
      <c r="K744" s="231">
        <v>61.444142508200066</v>
      </c>
      <c r="L744" s="231">
        <v>65.315080070053298</v>
      </c>
      <c r="M744" s="231">
        <v>69.184471085651182</v>
      </c>
      <c r="N744" s="231">
        <v>73.054364355160146</v>
      </c>
      <c r="O744" s="231">
        <v>76.926547138861082</v>
      </c>
      <c r="P744" s="231">
        <v>80.802743686964419</v>
      </c>
      <c r="Q744" s="231">
        <v>84.684726908861677</v>
      </c>
      <c r="R744" s="231">
        <v>88.574378198052031</v>
      </c>
      <c r="S744" s="231">
        <v>92.473715813603661</v>
      </c>
      <c r="T744" s="231">
        <v>96.384904125062974</v>
      </c>
      <c r="U744" s="231">
        <v>100.31025134733387</v>
      </c>
      <c r="V744" s="231">
        <v>104.2522005844484</v>
      </c>
      <c r="W744" s="231">
        <v>108.2133172643212</v>
      </c>
      <c r="X744" s="231">
        <v>112.19627494403126</v>
      </c>
      <c r="Y744" s="231">
        <v>116.20384075072563</v>
      </c>
      <c r="Z744" s="231">
        <v>120.23886125276589</v>
      </c>
      <c r="AA744" s="231">
        <v>124.30424924281286</v>
      </c>
      <c r="AB744" s="231">
        <v>128.40297170477416</v>
      </c>
      <c r="AC744" s="231">
        <v>132.53803909649571</v>
      </c>
      <c r="AD744" s="231">
        <v>136.71249598676764</v>
      </c>
      <c r="AE744" s="231">
        <v>140.92941302446661</v>
      </c>
      <c r="AF744" s="231">
        <v>145.19188017903954</v>
      </c>
      <c r="AG744" s="231">
        <v>149.50300116846122</v>
      </c>
      <c r="AH744" s="231">
        <v>153.8658889783797</v>
      </c>
      <c r="AI744" s="231">
        <v>158.28366237106019</v>
      </c>
      <c r="AJ744" s="231">
        <v>162.76023414448449</v>
      </c>
      <c r="AK744" s="231">
        <v>167.29708093353159</v>
      </c>
      <c r="AL744" s="231">
        <v>171.89816206632185</v>
      </c>
      <c r="AM744" s="231">
        <v>176.56660030151056</v>
      </c>
      <c r="AN744" s="231">
        <v>181.30551816060677</v>
      </c>
      <c r="AO744" s="231">
        <v>186.11803841064906</v>
      </c>
      <c r="AP744" s="231">
        <v>191.00728493999546</v>
      </c>
      <c r="AQ744" s="231">
        <v>195.97638396906527</v>
      </c>
      <c r="AR744" s="231">
        <v>201.02846554456255</v>
      </c>
      <c r="AS744" s="231">
        <v>206.16666527173837</v>
      </c>
    </row>
    <row r="745" spans="1:45">
      <c r="A745" s="231" t="s">
        <v>596</v>
      </c>
      <c r="B745" s="231" t="s">
        <v>532</v>
      </c>
      <c r="C745" s="231">
        <v>35.247199763141843</v>
      </c>
      <c r="D745" s="231">
        <v>16.736124754405676</v>
      </c>
      <c r="E745" s="231">
        <v>19.294025796589672</v>
      </c>
      <c r="F745" s="231">
        <v>27.480097993476136</v>
      </c>
      <c r="G745" s="231">
        <v>31.01123871621602</v>
      </c>
      <c r="H745" s="231">
        <v>34.504071426457323</v>
      </c>
      <c r="I745" s="231">
        <v>37.939737849795129</v>
      </c>
      <c r="J745" s="231">
        <v>41.35411740230078</v>
      </c>
      <c r="K745" s="231">
        <v>44.754676065817158</v>
      </c>
      <c r="L745" s="231">
        <v>48.146624110781076</v>
      </c>
      <c r="M745" s="231">
        <v>51.533429628618599</v>
      </c>
      <c r="N745" s="231">
        <v>54.917678683181812</v>
      </c>
      <c r="O745" s="231">
        <v>58.301481867850306</v>
      </c>
      <c r="P745" s="231">
        <v>61.68671811941627</v>
      </c>
      <c r="Q745" s="231">
        <v>65.075181477530137</v>
      </c>
      <c r="R745" s="231">
        <v>68.468668300567998</v>
      </c>
      <c r="S745" s="231">
        <v>71.869027237986884</v>
      </c>
      <c r="T745" s="231">
        <v>75.278185658697211</v>
      </c>
      <c r="U745" s="231">
        <v>78.69816117580541</v>
      </c>
      <c r="V745" s="231">
        <v>82.13106382961486</v>
      </c>
      <c r="W745" s="231">
        <v>85.579092562253521</v>
      </c>
      <c r="X745" s="231">
        <v>89.044528379172547</v>
      </c>
      <c r="Y745" s="231">
        <v>92.529725781288292</v>
      </c>
      <c r="Z745" s="231">
        <v>96.037103510840467</v>
      </c>
      <c r="AA745" s="231">
        <v>99.569135289259521</v>
      </c>
      <c r="AB745" s="231">
        <v>103.12834097686863</v>
      </c>
      <c r="AC745" s="231">
        <v>106.71727841447496</v>
      </c>
      <c r="AD745" s="231">
        <v>110.33853609071288</v>
      </c>
      <c r="AE745" s="231">
        <v>113.99472669999375</v>
      </c>
      <c r="AF745" s="231">
        <v>117.68848160284733</v>
      </c>
      <c r="AG745" s="231">
        <v>121.42244616552151</v>
      </c>
      <c r="AH745" s="231">
        <v>125.19927593361562</v>
      </c>
      <c r="AI745" s="231">
        <v>129.02163358138597</v>
      </c>
      <c r="AJ745" s="231">
        <v>132.89283230587327</v>
      </c>
      <c r="AK745" s="231">
        <v>136.8141990058335</v>
      </c>
      <c r="AL745" s="231">
        <v>140.78908743878333</v>
      </c>
      <c r="AM745" s="231">
        <v>144.82017102291883</v>
      </c>
      <c r="AN745" s="231">
        <v>148.91012437450289</v>
      </c>
      <c r="AO745" s="231">
        <v>153.06162353935935</v>
      </c>
      <c r="AP745" s="231">
        <v>157.27734656534111</v>
      </c>
      <c r="AQ745" s="231">
        <v>161.55997436866846</v>
      </c>
      <c r="AR745" s="231">
        <v>165.91219185171948</v>
      </c>
      <c r="AS745" s="231">
        <v>170.33668923451722</v>
      </c>
    </row>
    <row r="746" spans="1:45">
      <c r="A746" s="231" t="s">
        <v>596</v>
      </c>
      <c r="B746" s="231" t="s">
        <v>533</v>
      </c>
      <c r="C746" s="231">
        <v>0.76199049013103493</v>
      </c>
      <c r="D746" s="231">
        <v>0.80874423884194913</v>
      </c>
      <c r="E746" s="231">
        <v>0.79227331915728227</v>
      </c>
      <c r="F746" s="231">
        <v>0.8829696237416258</v>
      </c>
      <c r="G746" s="231">
        <v>0.89621348598093231</v>
      </c>
      <c r="H746" s="231">
        <v>0.91099101547854322</v>
      </c>
      <c r="I746" s="231">
        <v>0.92594663009201472</v>
      </c>
      <c r="J746" s="231">
        <v>0.94152984447032673</v>
      </c>
      <c r="K746" s="231">
        <v>0.95757805710659227</v>
      </c>
      <c r="L746" s="231">
        <v>0.97398636928604609</v>
      </c>
      <c r="M746" s="231">
        <v>0.99067869941807585</v>
      </c>
      <c r="N746" s="231">
        <v>1.0076030615824405</v>
      </c>
      <c r="O746" s="231">
        <v>1.0247252573896084</v>
      </c>
      <c r="P746" s="231">
        <v>1.0420243584691169</v>
      </c>
      <c r="Q746" s="231">
        <v>1.0594894274827664</v>
      </c>
      <c r="R746" s="231">
        <v>1.077117102268766</v>
      </c>
      <c r="S746" s="231">
        <v>1.0949097902049276</v>
      </c>
      <c r="T746" s="231">
        <v>1.1128743012790716</v>
      </c>
      <c r="U746" s="231">
        <v>1.1310208020026615</v>
      </c>
      <c r="V746" s="231">
        <v>1.1493620078490892</v>
      </c>
      <c r="W746" s="231">
        <v>1.1679125557221308</v>
      </c>
      <c r="X746" s="231">
        <v>1.1866885141613008</v>
      </c>
      <c r="Y746" s="231">
        <v>1.2057070001852153</v>
      </c>
      <c r="Z746" s="231">
        <v>1.2249858795377762</v>
      </c>
      <c r="AA746" s="231">
        <v>1.2445435327193719</v>
      </c>
      <c r="AB746" s="231">
        <v>1.264398673263426</v>
      </c>
      <c r="AC746" s="231">
        <v>1.2845702077279137</v>
      </c>
      <c r="AD746" s="231">
        <v>1.3050771291247278</v>
      </c>
      <c r="AE746" s="231">
        <v>1.3259384372225611</v>
      </c>
      <c r="AF746" s="231">
        <v>1.347173080476415</v>
      </c>
      <c r="AG746" s="231">
        <v>1.3687999153640575</v>
      </c>
      <c r="AH746" s="231">
        <v>1.3908376797181585</v>
      </c>
      <c r="AI746" s="231">
        <v>1.4133049772856903</v>
      </c>
      <c r="AJ746" s="231">
        <v>1.4362272499759932</v>
      </c>
      <c r="AK746" s="231">
        <v>1.4596082265272705</v>
      </c>
      <c r="AL746" s="231">
        <v>1.4834735623500079</v>
      </c>
      <c r="AM746" s="231">
        <v>1.5078413225048508</v>
      </c>
      <c r="AN746" s="231">
        <v>1.5327294631857498</v>
      </c>
      <c r="AO746" s="231">
        <v>1.5581558484557714</v>
      </c>
      <c r="AP746" s="231">
        <v>1.5841382689144701</v>
      </c>
      <c r="AQ746" s="231">
        <v>1.6106944617614452</v>
      </c>
      <c r="AR746" s="231">
        <v>1.6378421318242371</v>
      </c>
      <c r="AS746" s="231">
        <v>1.6655989732040981</v>
      </c>
    </row>
    <row r="747" spans="1:45">
      <c r="A747" s="231" t="s">
        <v>596</v>
      </c>
      <c r="B747" s="231" t="s">
        <v>534</v>
      </c>
      <c r="C747" s="231">
        <v>1.9226887839718101</v>
      </c>
      <c r="D747" s="231">
        <v>0.74616624140037435</v>
      </c>
      <c r="E747" s="231">
        <v>0.75705472059489343</v>
      </c>
      <c r="F747" s="231">
        <v>0.79254718857268103</v>
      </c>
      <c r="G747" s="231">
        <v>0.76847660870779722</v>
      </c>
      <c r="H747" s="231">
        <v>0.75559706706651664</v>
      </c>
      <c r="I747" s="231">
        <v>0.74783422768705465</v>
      </c>
      <c r="J747" s="231">
        <v>0.74347151210554108</v>
      </c>
      <c r="K747" s="231">
        <v>0.74111489589351898</v>
      </c>
      <c r="L747" s="231">
        <v>0.73998284996737262</v>
      </c>
      <c r="M747" s="231">
        <v>0.73961088816266041</v>
      </c>
      <c r="N747" s="231">
        <v>0.73971655684041482</v>
      </c>
      <c r="O747" s="231">
        <v>0.74012473797534906</v>
      </c>
      <c r="P747" s="231">
        <v>0.74072565712352478</v>
      </c>
      <c r="Q747" s="231">
        <v>0.74145030230712838</v>
      </c>
      <c r="R747" s="231">
        <v>0.74225555492406847</v>
      </c>
      <c r="S747" s="231">
        <v>0.74311495172497932</v>
      </c>
      <c r="T747" s="231">
        <v>0.74401281911205275</v>
      </c>
      <c r="U747" s="231">
        <v>0.74494048296029447</v>
      </c>
      <c r="V747" s="231">
        <v>0.74589378575181431</v>
      </c>
      <c r="W747" s="231">
        <v>0.7468714434885948</v>
      </c>
      <c r="X747" s="231">
        <v>0.74787395109583765</v>
      </c>
      <c r="Y747" s="231">
        <v>0.74890285109084553</v>
      </c>
      <c r="Z747" s="231">
        <v>0.74996024561656272</v>
      </c>
      <c r="AA747" s="231">
        <v>0.75104847300553323</v>
      </c>
      <c r="AB747" s="231">
        <v>0.75216989633222142</v>
      </c>
      <c r="AC747" s="231">
        <v>0.75332676852122138</v>
      </c>
      <c r="AD747" s="231">
        <v>0.75452114987513208</v>
      </c>
      <c r="AE747" s="231">
        <v>0.75575486144211201</v>
      </c>
      <c r="AF747" s="231">
        <v>0.75702946275559602</v>
      </c>
      <c r="AG747" s="231">
        <v>0.75834624597404143</v>
      </c>
      <c r="AH747" s="231">
        <v>0.75970624085955385</v>
      </c>
      <c r="AI747" s="231">
        <v>0.76111022671062567</v>
      </c>
      <c r="AJ747" s="231">
        <v>0.76256245387462196</v>
      </c>
      <c r="AK747" s="231">
        <v>0.76405507704946451</v>
      </c>
      <c r="AL747" s="231">
        <v>0.76559270623475195</v>
      </c>
      <c r="AM747" s="231">
        <v>0.76717529823794472</v>
      </c>
      <c r="AN747" s="231">
        <v>0.76880265272297965</v>
      </c>
      <c r="AO747" s="231">
        <v>0.77047443074464139</v>
      </c>
      <c r="AP747" s="231">
        <v>0.77219017222508923</v>
      </c>
      <c r="AQ747" s="231">
        <v>0.77394931224038543</v>
      </c>
      <c r="AR747" s="231">
        <v>0.77575119605730669</v>
      </c>
      <c r="AS747" s="231">
        <v>0.77759509291104834</v>
      </c>
    </row>
    <row r="748" spans="1:45">
      <c r="A748" s="231" t="s">
        <v>596</v>
      </c>
      <c r="B748" s="231" t="s">
        <v>535</v>
      </c>
      <c r="C748" s="231">
        <v>0</v>
      </c>
      <c r="D748" s="231">
        <v>0.94018968462170638</v>
      </c>
      <c r="E748" s="231">
        <v>2.0508261028494719</v>
      </c>
      <c r="F748" s="231">
        <v>1.1867685464519058</v>
      </c>
      <c r="G748" s="231">
        <v>1.2647853043912751</v>
      </c>
      <c r="H748" s="231">
        <v>1.3432022937136072</v>
      </c>
      <c r="I748" s="231">
        <v>1.4206479564663079</v>
      </c>
      <c r="J748" s="231">
        <v>1.4981490779480358</v>
      </c>
      <c r="K748" s="231">
        <v>1.5757289542542292</v>
      </c>
      <c r="L748" s="231">
        <v>1.653410216452482</v>
      </c>
      <c r="M748" s="231">
        <v>1.7312032772048951</v>
      </c>
      <c r="N748" s="231">
        <v>1.8091194282716028</v>
      </c>
      <c r="O748" s="231">
        <v>1.8871740014763538</v>
      </c>
      <c r="P748" s="231">
        <v>1.9653877184715072</v>
      </c>
      <c r="Q748" s="231">
        <v>2.0437870871975501</v>
      </c>
      <c r="R748" s="231">
        <v>2.1224042902459086</v>
      </c>
      <c r="S748" s="231">
        <v>2.201276807696924</v>
      </c>
      <c r="T748" s="231">
        <v>2.2804469114540353</v>
      </c>
      <c r="U748" s="231">
        <v>2.3599611102926916</v>
      </c>
      <c r="V748" s="231">
        <v>2.4398695918252251</v>
      </c>
      <c r="W748" s="231">
        <v>2.5202256880556622</v>
      </c>
      <c r="X748" s="231">
        <v>2.6010853793362179</v>
      </c>
      <c r="Y748" s="231">
        <v>2.6825068441892008</v>
      </c>
      <c r="Z748" s="231">
        <v>2.7645500578647781</v>
      </c>
      <c r="AA748" s="231">
        <v>2.8472764396356824</v>
      </c>
      <c r="AB748" s="231">
        <v>2.9307485470648729</v>
      </c>
      <c r="AC748" s="231">
        <v>3.0150298144411187</v>
      </c>
      <c r="AD748" s="231">
        <v>3.1001843320072946</v>
      </c>
      <c r="AE748" s="231">
        <v>3.1862766623564913</v>
      </c>
      <c r="AF748" s="231">
        <v>3.2733716903222891</v>
      </c>
      <c r="AG748" s="231">
        <v>3.3615345027817947</v>
      </c>
      <c r="AH748" s="231">
        <v>3.4508302949622429</v>
      </c>
      <c r="AI748" s="231">
        <v>3.5413243000674761</v>
      </c>
      <c r="AJ748" s="231">
        <v>3.6330993927406339</v>
      </c>
      <c r="AK748" s="231">
        <v>3.7261839619299781</v>
      </c>
      <c r="AL748" s="231">
        <v>3.820661824033234</v>
      </c>
      <c r="AM748" s="231">
        <v>3.9165980193291143</v>
      </c>
      <c r="AN748" s="231">
        <v>4.0140575303170358</v>
      </c>
      <c r="AO748" s="231">
        <v>4.1131052986241921</v>
      </c>
      <c r="AP748" s="231">
        <v>4.2138062499319036</v>
      </c>
      <c r="AQ748" s="231">
        <v>4.3162253256125771</v>
      </c>
      <c r="AR748" s="231">
        <v>4.4204275199381984</v>
      </c>
      <c r="AS748" s="231">
        <v>4.5264779218740108</v>
      </c>
    </row>
    <row r="749" spans="1:45">
      <c r="A749" s="231" t="s">
        <v>596</v>
      </c>
      <c r="B749" s="231" t="s">
        <v>536</v>
      </c>
      <c r="C749" s="231">
        <v>142.20050941028796</v>
      </c>
      <c r="D749" s="231">
        <v>193.6324602426221</v>
      </c>
      <c r="E749" s="231">
        <v>256.81297011850813</v>
      </c>
      <c r="F749" s="231">
        <v>254.29749896842148</v>
      </c>
      <c r="G749" s="231">
        <v>274.32953604983726</v>
      </c>
      <c r="H749" s="231">
        <v>294.35589126896826</v>
      </c>
      <c r="I749" s="231">
        <v>314.10746668825993</v>
      </c>
      <c r="J749" s="231">
        <v>333.82754308144393</v>
      </c>
      <c r="K749" s="231">
        <v>353.53442542026926</v>
      </c>
      <c r="L749" s="231">
        <v>373.24197019327028</v>
      </c>
      <c r="M749" s="231">
        <v>392.95861100408609</v>
      </c>
      <c r="N749" s="231">
        <v>412.69123540486345</v>
      </c>
      <c r="O749" s="231">
        <v>432.44650295948708</v>
      </c>
      <c r="P749" s="231">
        <v>452.23154301667461</v>
      </c>
      <c r="Q749" s="231">
        <v>472.0543040958417</v>
      </c>
      <c r="R749" s="231">
        <v>491.92370256721659</v>
      </c>
      <c r="S749" s="231">
        <v>511.84965466957317</v>
      </c>
      <c r="T749" s="231">
        <v>531.84304145915928</v>
      </c>
      <c r="U749" s="231">
        <v>551.91563674588235</v>
      </c>
      <c r="V749" s="231">
        <v>572.08001655061685</v>
      </c>
      <c r="W749" s="231">
        <v>592.34946159579408</v>
      </c>
      <c r="X749" s="231">
        <v>612.73785994738444</v>
      </c>
      <c r="Y749" s="231">
        <v>633.25961411962453</v>
      </c>
      <c r="Z749" s="231">
        <v>653.92955513479774</v>
      </c>
      <c r="AA749" s="231">
        <v>674.76286484152888</v>
      </c>
      <c r="AB749" s="231">
        <v>695.77500701881968</v>
      </c>
      <c r="AC749" s="231">
        <v>716.9816672889076</v>
      </c>
      <c r="AD749" s="231">
        <v>738.39870154294647</v>
      </c>
      <c r="AE749" s="231">
        <v>760.04209238825558</v>
      </c>
      <c r="AF749" s="231">
        <v>781.92791301656666</v>
      </c>
      <c r="AG749" s="231">
        <v>804.07229784047854</v>
      </c>
      <c r="AH749" s="231">
        <v>826.49141923252569</v>
      </c>
      <c r="AI749" s="231">
        <v>849.20146971418706</v>
      </c>
      <c r="AJ749" s="231">
        <v>872.22288715538912</v>
      </c>
      <c r="AK749" s="231">
        <v>895.56304155093426</v>
      </c>
      <c r="AL749" s="231">
        <v>919.24260861290929</v>
      </c>
      <c r="AM749" s="231">
        <v>943.27776875995426</v>
      </c>
      <c r="AN749" s="231">
        <v>967.68469490418477</v>
      </c>
      <c r="AO749" s="231">
        <v>992.47955576642846</v>
      </c>
      <c r="AP749" s="231">
        <v>1017.6785212083847</v>
      </c>
      <c r="AQ749" s="231">
        <v>1043.2977692687414</v>
      </c>
      <c r="AR749" s="231">
        <v>1069.3534946286509</v>
      </c>
      <c r="AS749" s="231">
        <v>1095.8619182662169</v>
      </c>
    </row>
    <row r="750" spans="1:45">
      <c r="A750" s="231" t="s">
        <v>596</v>
      </c>
      <c r="B750" s="231" t="s">
        <v>537</v>
      </c>
      <c r="C750" s="231">
        <v>9.9254260092520834</v>
      </c>
      <c r="D750" s="231">
        <v>13.640311978237623</v>
      </c>
      <c r="E750" s="231">
        <v>15.658187615528909</v>
      </c>
      <c r="F750" s="231">
        <v>16.857963133353341</v>
      </c>
      <c r="G750" s="231">
        <v>19.012599298135477</v>
      </c>
      <c r="H750" s="231">
        <v>21.144054451077047</v>
      </c>
      <c r="I750" s="231">
        <v>23.240673156407293</v>
      </c>
      <c r="J750" s="231">
        <v>25.324384757117627</v>
      </c>
      <c r="K750" s="231">
        <v>27.399722831177204</v>
      </c>
      <c r="L750" s="231">
        <v>29.469852208900118</v>
      </c>
      <c r="M750" s="231">
        <v>31.536878760437663</v>
      </c>
      <c r="N750" s="231">
        <v>33.602373325772405</v>
      </c>
      <c r="O750" s="231">
        <v>35.667618883147895</v>
      </c>
      <c r="P750" s="231">
        <v>37.733758692071362</v>
      </c>
      <c r="Q750" s="231">
        <v>39.801885400687517</v>
      </c>
      <c r="R750" s="231">
        <v>41.873093946314242</v>
      </c>
      <c r="S750" s="231">
        <v>43.948511817337199</v>
      </c>
      <c r="T750" s="231">
        <v>46.02931500990212</v>
      </c>
      <c r="U750" s="231">
        <v>48.116734934225157</v>
      </c>
      <c r="V750" s="231">
        <v>50.21205965235395</v>
      </c>
      <c r="W750" s="231">
        <v>52.31663165606917</v>
      </c>
      <c r="X750" s="231">
        <v>54.431843640525379</v>
      </c>
      <c r="Y750" s="231">
        <v>56.559133235739672</v>
      </c>
      <c r="Z750" s="231">
        <v>58.699977329261792</v>
      </c>
      <c r="AA750" s="231">
        <v>60.855886391572021</v>
      </c>
      <c r="AB750" s="231">
        <v>63.028399064726798</v>
      </c>
      <c r="AC750" s="231">
        <v>65.219077171612639</v>
      </c>
      <c r="AD750" s="231">
        <v>67.429501232553861</v>
      </c>
      <c r="AE750" s="231">
        <v>69.661266528076126</v>
      </c>
      <c r="AF750" s="231">
        <v>71.91597971440504</v>
      </c>
      <c r="AG750" s="231">
        <v>74.195255977098142</v>
      </c>
      <c r="AH750" s="231">
        <v>76.500716694838047</v>
      </c>
      <c r="AI750" s="231">
        <v>78.833987577497041</v>
      </c>
      <c r="AJ750" s="231">
        <v>81.197091780053654</v>
      </c>
      <c r="AK750" s="231">
        <v>83.590838807159784</v>
      </c>
      <c r="AL750" s="231">
        <v>86.017276570129653</v>
      </c>
      <c r="AM750" s="231">
        <v>88.478037267687071</v>
      </c>
      <c r="AN750" s="231">
        <v>90.974753816489766</v>
      </c>
      <c r="AO750" s="231">
        <v>93.509059994225112</v>
      </c>
      <c r="AP750" s="231">
        <v>96.082590790827169</v>
      </c>
      <c r="AQ750" s="231">
        <v>98.696982939035408</v>
      </c>
      <c r="AR750" s="231">
        <v>101.35387559840274</v>
      </c>
      <c r="AS750" s="231">
        <v>104.05491116966591</v>
      </c>
    </row>
    <row r="751" spans="1:45">
      <c r="A751" s="231" t="s">
        <v>596</v>
      </c>
      <c r="B751" s="231" t="s">
        <v>538</v>
      </c>
      <c r="C751" s="231">
        <v>2.4073316142704275</v>
      </c>
      <c r="D751" s="231">
        <v>3.6483894657839033</v>
      </c>
      <c r="E751" s="231">
        <v>4.2480116568919133</v>
      </c>
      <c r="F751" s="231">
        <v>4.5489311783997977</v>
      </c>
      <c r="G751" s="231">
        <v>4.9586381274057292</v>
      </c>
      <c r="H751" s="231">
        <v>5.3668263681305959</v>
      </c>
      <c r="I751" s="231">
        <v>5.7690664718949769</v>
      </c>
      <c r="J751" s="231">
        <v>6.1700708200231791</v>
      </c>
      <c r="K751" s="231">
        <v>6.570373168086614</v>
      </c>
      <c r="L751" s="231">
        <v>6.9703609669374451</v>
      </c>
      <c r="M751" s="231">
        <v>7.3702811966646227</v>
      </c>
      <c r="N751" s="231">
        <v>7.7703263031271641</v>
      </c>
      <c r="O751" s="231">
        <v>8.1706677052344467</v>
      </c>
      <c r="P751" s="231">
        <v>8.5714746081001074</v>
      </c>
      <c r="Q751" s="231">
        <v>8.9729243508301924</v>
      </c>
      <c r="R751" s="231">
        <v>9.3752077409245285</v>
      </c>
      <c r="S751" s="231">
        <v>9.7785313756102301</v>
      </c>
      <c r="T751" s="231">
        <v>10.183118150781269</v>
      </c>
      <c r="U751" s="231">
        <v>10.58920669792901</v>
      </c>
      <c r="V751" s="231">
        <v>10.997050214391962</v>
      </c>
      <c r="W751" s="231">
        <v>11.406914982685507</v>
      </c>
      <c r="X751" s="231">
        <v>11.819078767372355</v>
      </c>
      <c r="Y751" s="231">
        <v>12.233829208618584</v>
      </c>
      <c r="Z751" s="231">
        <v>12.651462286108217</v>
      </c>
      <c r="AA751" s="231">
        <v>13.07228089683829</v>
      </c>
      <c r="AB751" s="231">
        <v>13.496593570240305</v>
      </c>
      <c r="AC751" s="231">
        <v>13.924713330725867</v>
      </c>
      <c r="AD751" s="231">
        <v>14.356956708969726</v>
      </c>
      <c r="AE751" s="231">
        <v>14.793642897581261</v>
      </c>
      <c r="AF751" s="231">
        <v>15.235093043297823</v>
      </c>
      <c r="AG751" s="231">
        <v>15.681629665810208</v>
      </c>
      <c r="AH751" s="231">
        <v>16.13357619231483</v>
      </c>
      <c r="AI751" s="231">
        <v>16.591256596577253</v>
      </c>
      <c r="AJ751" s="231">
        <v>17.055078003092536</v>
      </c>
      <c r="AK751" s="231">
        <v>17.525192190744512</v>
      </c>
      <c r="AL751" s="231">
        <v>18.00201109719719</v>
      </c>
      <c r="AM751" s="231">
        <v>18.485858932793455</v>
      </c>
      <c r="AN751" s="231">
        <v>18.977059849132917</v>
      </c>
      <c r="AO751" s="231">
        <v>19.475937993610987</v>
      </c>
      <c r="AP751" s="231">
        <v>19.982817604660315</v>
      </c>
      <c r="AQ751" s="231">
        <v>20.498023141600466</v>
      </c>
      <c r="AR751" s="231">
        <v>21.021879443699859</v>
      </c>
      <c r="AS751" s="231">
        <v>21.554711913713291</v>
      </c>
    </row>
    <row r="752" spans="1:45">
      <c r="A752" s="231" t="s">
        <v>598</v>
      </c>
      <c r="B752" s="231" t="s">
        <v>514</v>
      </c>
      <c r="C752" s="231">
        <v>127.86188814314336</v>
      </c>
      <c r="D752" s="231">
        <v>123.02364237805082</v>
      </c>
      <c r="E752" s="231">
        <v>137.83979732744814</v>
      </c>
      <c r="F752" s="231">
        <v>149.49348276758406</v>
      </c>
      <c r="G752" s="231">
        <v>151.26252535280352</v>
      </c>
      <c r="H752" s="231">
        <v>153.07194707129059</v>
      </c>
      <c r="I752" s="231">
        <v>154.96628384677334</v>
      </c>
      <c r="J752" s="231">
        <v>156.84074324330754</v>
      </c>
      <c r="K752" s="231">
        <v>158.73811914280958</v>
      </c>
      <c r="L752" s="231">
        <v>160.65488908627219</v>
      </c>
      <c r="M752" s="231">
        <v>162.59001110536542</v>
      </c>
      <c r="N752" s="231">
        <v>164.54426243532521</v>
      </c>
      <c r="O752" s="231">
        <v>166.5196713609277</v>
      </c>
      <c r="P752" s="231">
        <v>168.51908331560216</v>
      </c>
      <c r="Q752" s="231">
        <v>170.54584485405269</v>
      </c>
      <c r="R752" s="231">
        <v>172.60357929764621</v>
      </c>
      <c r="S752" s="231">
        <v>174.69603053656974</v>
      </c>
      <c r="T752" s="231">
        <v>176.82695652705078</v>
      </c>
      <c r="U752" s="231">
        <v>179.00005867257039</v>
      </c>
      <c r="V752" s="231">
        <v>181.21893695335959</v>
      </c>
      <c r="W752" s="231">
        <v>183.48706341971405</v>
      </c>
      <c r="X752" s="231">
        <v>185.80776868132119</v>
      </c>
      <c r="Y752" s="231">
        <v>188.18423749248842</v>
      </c>
      <c r="Z752" s="231">
        <v>190.61951060020954</v>
      </c>
      <c r="AA752" s="231">
        <v>193.11649079927201</v>
      </c>
      <c r="AB752" s="231">
        <v>195.67795170644689</v>
      </c>
      <c r="AC752" s="231">
        <v>198.30654818161074</v>
      </c>
      <c r="AD752" s="231">
        <v>201.00482762902431</v>
      </c>
      <c r="AE752" s="231">
        <v>203.77524163641559</v>
      </c>
      <c r="AF752" s="231">
        <v>206.62015757449345</v>
      </c>
      <c r="AG752" s="231">
        <v>209.54186990067726</v>
      </c>
      <c r="AH752" s="231">
        <v>212.54261099950574</v>
      </c>
      <c r="AI752" s="231">
        <v>215.62456145678829</v>
      </c>
      <c r="AJ752" s="231">
        <v>218.7898597112098</v>
      </c>
      <c r="AK752" s="231">
        <v>222.04061106050102</v>
      </c>
      <c r="AL752" s="231">
        <v>225.37889602277394</v>
      </c>
      <c r="AM752" s="231">
        <v>228.80677806973611</v>
      </c>
      <c r="AN752" s="231">
        <v>232.32631075924908</v>
      </c>
      <c r="AO752" s="231">
        <v>235.93954430146138</v>
      </c>
      <c r="AP752" s="231">
        <v>239.66071456875503</v>
      </c>
      <c r="AQ752" s="231">
        <v>243.46661705422113</v>
      </c>
      <c r="AR752" s="231">
        <v>247.37223180209511</v>
      </c>
      <c r="AS752" s="231">
        <v>251.37965108622254</v>
      </c>
    </row>
    <row r="753" spans="1:45">
      <c r="A753" s="231" t="s">
        <v>598</v>
      </c>
      <c r="B753" s="231" t="s">
        <v>515</v>
      </c>
      <c r="C753" s="231">
        <v>0</v>
      </c>
      <c r="D753" s="231">
        <v>0</v>
      </c>
      <c r="E753" s="231">
        <v>15.460831023171517</v>
      </c>
      <c r="F753" s="231">
        <v>7.8122154265753005</v>
      </c>
      <c r="G753" s="231">
        <v>8.7433218990712085</v>
      </c>
      <c r="H753" s="231">
        <v>9.6351521536455849</v>
      </c>
      <c r="I753" s="231">
        <v>10.502280336512225</v>
      </c>
      <c r="J753" s="231">
        <v>11.345361967038276</v>
      </c>
      <c r="K753" s="231">
        <v>12.172305831325387</v>
      </c>
      <c r="L753" s="231">
        <v>12.98662334747095</v>
      </c>
      <c r="M753" s="231">
        <v>13.791041797851095</v>
      </c>
      <c r="N753" s="231">
        <v>14.587789250115756</v>
      </c>
      <c r="O753" s="231">
        <v>15.378761065873942</v>
      </c>
      <c r="P753" s="231">
        <v>16.165620958703663</v>
      </c>
      <c r="Q753" s="231">
        <v>16.949864312809535</v>
      </c>
      <c r="R753" s="231">
        <v>17.732859014452142</v>
      </c>
      <c r="S753" s="231">
        <v>18.515872533556891</v>
      </c>
      <c r="T753" s="231">
        <v>19.300090422423263</v>
      </c>
      <c r="U753" s="231">
        <v>20.086629364932712</v>
      </c>
      <c r="V753" s="231">
        <v>20.87654671448438</v>
      </c>
      <c r="W753" s="231">
        <v>21.670847738188606</v>
      </c>
      <c r="X753" s="231">
        <v>22.470491341147682</v>
      </c>
      <c r="Y753" s="231">
        <v>23.276394766934438</v>
      </c>
      <c r="Z753" s="231">
        <v>24.089437594299305</v>
      </c>
      <c r="AA753" s="231">
        <v>24.910465237447657</v>
      </c>
      <c r="AB753" s="231">
        <v>25.740292084627065</v>
      </c>
      <c r="AC753" s="231">
        <v>26.579704362827293</v>
      </c>
      <c r="AD753" s="231">
        <v>27.429462786034222</v>
      </c>
      <c r="AE753" s="231">
        <v>28.290305024863265</v>
      </c>
      <c r="AF753" s="231">
        <v>29.162948022809978</v>
      </c>
      <c r="AG753" s="231">
        <v>30.048090176319388</v>
      </c>
      <c r="AH753" s="231">
        <v>30.94641339084334</v>
      </c>
      <c r="AI753" s="231">
        <v>31.858585021905913</v>
      </c>
      <c r="AJ753" s="231">
        <v>32.785259708319167</v>
      </c>
      <c r="AK753" s="231">
        <v>33.727081103561233</v>
      </c>
      <c r="AL753" s="231">
        <v>34.684683510699294</v>
      </c>
      <c r="AM753" s="231">
        <v>35.658693425879704</v>
      </c>
      <c r="AN753" s="231">
        <v>36.649730995222136</v>
      </c>
      <c r="AO753" s="231">
        <v>37.658411389838797</v>
      </c>
      <c r="AP753" s="231">
        <v>38.687312744081225</v>
      </c>
      <c r="AQ753" s="231">
        <v>39.732983620944438</v>
      </c>
      <c r="AR753" s="231">
        <v>40.798091108018298</v>
      </c>
      <c r="AS753" s="231">
        <v>41.883242224527855</v>
      </c>
    </row>
    <row r="754" spans="1:45">
      <c r="A754" s="231" t="s">
        <v>598</v>
      </c>
      <c r="B754" s="231" t="s">
        <v>516</v>
      </c>
      <c r="C754" s="231">
        <v>5.8615244701891642</v>
      </c>
      <c r="D754" s="231">
        <v>3.7307043232176373</v>
      </c>
      <c r="E754" s="231">
        <v>7.6515318580926417</v>
      </c>
      <c r="F754" s="231">
        <v>6.6607375255728316</v>
      </c>
      <c r="G754" s="231">
        <v>6.8394993474916541</v>
      </c>
      <c r="H754" s="231">
        <v>7.0151283467082539</v>
      </c>
      <c r="I754" s="231">
        <v>7.1910682640947474</v>
      </c>
      <c r="J754" s="231">
        <v>7.363380742717303</v>
      </c>
      <c r="K754" s="231">
        <v>7.5346484567223833</v>
      </c>
      <c r="L754" s="231">
        <v>7.7051548464812276</v>
      </c>
      <c r="M754" s="231">
        <v>7.8751849804416656</v>
      </c>
      <c r="N754" s="231">
        <v>8.0450341628593645</v>
      </c>
      <c r="O754" s="231">
        <v>8.2150060001628589</v>
      </c>
      <c r="P754" s="231">
        <v>8.3854078133287651</v>
      </c>
      <c r="Q754" s="231">
        <v>8.5565460707774132</v>
      </c>
      <c r="R754" s="231">
        <v>8.7287226551331685</v>
      </c>
      <c r="S754" s="231">
        <v>8.902232103751814</v>
      </c>
      <c r="T754" s="231">
        <v>9.0773597311475669</v>
      </c>
      <c r="U754" s="231">
        <v>9.2543804773722851</v>
      </c>
      <c r="V754" s="231">
        <v>9.4335583248402397</v>
      </c>
      <c r="W754" s="231">
        <v>9.6151461456586276</v>
      </c>
      <c r="X754" s="231">
        <v>9.7993858659439166</v>
      </c>
      <c r="Y754" s="231">
        <v>9.9865088567592082</v>
      </c>
      <c r="Z754" s="231">
        <v>10.176736481226589</v>
      </c>
      <c r="AA754" s="231">
        <v>10.370280743728156</v>
      </c>
      <c r="AB754" s="231">
        <v>10.567345000220977</v>
      </c>
      <c r="AC754" s="231">
        <v>10.768124699038189</v>
      </c>
      <c r="AD754" s="231">
        <v>10.972808129630144</v>
      </c>
      <c r="AE754" s="231">
        <v>11.18157716296747</v>
      </c>
      <c r="AF754" s="231">
        <v>11.394607972148858</v>
      </c>
      <c r="AG754" s="231">
        <v>11.612071725444316</v>
      </c>
      <c r="AH754" s="231">
        <v>11.834135246801241</v>
      </c>
      <c r="AI754" s="231">
        <v>12.06096164094434</v>
      </c>
      <c r="AJ754" s="231">
        <v>12.292710881761549</v>
      </c>
      <c r="AK754" s="231">
        <v>12.52954036381731</v>
      </c>
      <c r="AL754" s="231">
        <v>12.77160541765485</v>
      </c>
      <c r="AM754" s="231">
        <v>13.019059790129175</v>
      </c>
      <c r="AN754" s="231">
        <v>13.272056091398213</v>
      </c>
      <c r="AO754" s="231">
        <v>13.5307462104471</v>
      </c>
      <c r="AP754" s="231">
        <v>13.795983009579846</v>
      </c>
      <c r="AQ754" s="231">
        <v>14.066465807806242</v>
      </c>
      <c r="AR754" s="231">
        <v>14.343086590357485</v>
      </c>
      <c r="AS754" s="231">
        <v>14.62599788698709</v>
      </c>
    </row>
    <row r="755" spans="1:45">
      <c r="A755" s="231" t="s">
        <v>598</v>
      </c>
      <c r="B755" s="231" t="s">
        <v>517</v>
      </c>
      <c r="C755" s="231">
        <v>1.4066667988248243</v>
      </c>
      <c r="D755" s="231">
        <v>1.6016015542144515</v>
      </c>
      <c r="E755" s="231">
        <v>2.1779134020926105</v>
      </c>
      <c r="F755" s="231">
        <v>2.3266945182098766</v>
      </c>
      <c r="G755" s="231">
        <v>2.4867634129626288</v>
      </c>
      <c r="H755" s="231">
        <v>2.6409203630806148</v>
      </c>
      <c r="I755" s="231">
        <v>2.7917939137877301</v>
      </c>
      <c r="J755" s="231">
        <v>2.9387221088911906</v>
      </c>
      <c r="K755" s="231">
        <v>3.0832674219138156</v>
      </c>
      <c r="L755" s="231">
        <v>3.2259590390865553</v>
      </c>
      <c r="M755" s="231">
        <v>3.3672203484454113</v>
      </c>
      <c r="N755" s="231">
        <v>3.5074091357279475</v>
      </c>
      <c r="O755" s="231">
        <v>3.6468397476168612</v>
      </c>
      <c r="P755" s="231">
        <v>3.7857958924022377</v>
      </c>
      <c r="Q755" s="231">
        <v>3.9245383377022502</v>
      </c>
      <c r="R755" s="231">
        <v>4.0633097241687581</v>
      </c>
      <c r="S755" s="231">
        <v>4.2023377041831083</v>
      </c>
      <c r="T755" s="231">
        <v>4.3418370872144658</v>
      </c>
      <c r="U755" s="231">
        <v>4.4820113861242374</v>
      </c>
      <c r="V755" s="231">
        <v>4.6230539966761137</v>
      </c>
      <c r="W755" s="231">
        <v>4.7651491487141655</v>
      </c>
      <c r="X755" s="231">
        <v>4.9084727120867129</v>
      </c>
      <c r="Y755" s="231">
        <v>5.0531929072238766</v>
      </c>
      <c r="Z755" s="231">
        <v>5.1994709502493697</v>
      </c>
      <c r="AA755" s="231">
        <v>5.3474616503739441</v>
      </c>
      <c r="AB755" s="231">
        <v>5.4973139699938987</v>
      </c>
      <c r="AC755" s="231">
        <v>5.6491715535381815</v>
      </c>
      <c r="AD755" s="231">
        <v>5.8031732285391353</v>
      </c>
      <c r="AE755" s="231">
        <v>5.9594534809443696</v>
      </c>
      <c r="AF755" s="231">
        <v>6.118142905898317</v>
      </c>
      <c r="AG755" s="231">
        <v>6.2793686348436184</v>
      </c>
      <c r="AH755" s="231">
        <v>6.4432547396384754</v>
      </c>
      <c r="AI755" s="231">
        <v>6.6099226143659351</v>
      </c>
      <c r="AJ755" s="231">
        <v>6.7794913355498823</v>
      </c>
      <c r="AK755" s="231">
        <v>6.9520780015640167</v>
      </c>
      <c r="AL755" s="231">
        <v>7.1277980520856872</v>
      </c>
      <c r="AM755" s="231">
        <v>7.3067655685122528</v>
      </c>
      <c r="AN755" s="231">
        <v>7.4890935563040921</v>
      </c>
      <c r="AO755" s="231">
        <v>7.674894210250824</v>
      </c>
      <c r="AP755" s="231">
        <v>7.8646789587148103</v>
      </c>
      <c r="AQ755" s="231">
        <v>8.0577328435016096</v>
      </c>
      <c r="AR755" s="231">
        <v>8.2545867869676641</v>
      </c>
      <c r="AS755" s="231">
        <v>8.4553520029290397</v>
      </c>
    </row>
    <row r="756" spans="1:45">
      <c r="A756" s="231" t="s">
        <v>598</v>
      </c>
      <c r="B756" s="231" t="s">
        <v>518</v>
      </c>
      <c r="C756" s="231">
        <v>63.526456420557849</v>
      </c>
      <c r="D756" s="231">
        <v>64.124668084932608</v>
      </c>
      <c r="E756" s="231">
        <v>87.667099708071092</v>
      </c>
      <c r="F756" s="231">
        <v>84.650679525134493</v>
      </c>
      <c r="G756" s="231">
        <v>85.280662913702741</v>
      </c>
      <c r="H756" s="231">
        <v>85.951855525688259</v>
      </c>
      <c r="I756" s="231">
        <v>86.684047423104914</v>
      </c>
      <c r="J756" s="231">
        <v>87.415181987319983</v>
      </c>
      <c r="K756" s="231">
        <v>88.166976925375536</v>
      </c>
      <c r="L756" s="231">
        <v>88.935799613296695</v>
      </c>
      <c r="M756" s="231">
        <v>89.71982703034557</v>
      </c>
      <c r="N756" s="231">
        <v>90.518529696062501</v>
      </c>
      <c r="O756" s="231">
        <v>91.332262987562686</v>
      </c>
      <c r="P756" s="231">
        <v>92.161966598498012</v>
      </c>
      <c r="Q756" s="231">
        <v>93.008950202252137</v>
      </c>
      <c r="R756" s="231">
        <v>93.874743115760666</v>
      </c>
      <c r="S756" s="231">
        <v>94.76099023047756</v>
      </c>
      <c r="T756" s="231">
        <v>95.669381038634526</v>
      </c>
      <c r="U756" s="231">
        <v>96.6016022255222</v>
      </c>
      <c r="V756" s="231">
        <v>97.559306994512468</v>
      </c>
      <c r="W756" s="231">
        <v>98.544096232663662</v>
      </c>
      <c r="X756" s="231">
        <v>99.557508010066286</v>
      </c>
      <c r="Y756" s="231">
        <v>100.60101289421893</v>
      </c>
      <c r="Z756" s="231">
        <v>101.67601326775987</v>
      </c>
      <c r="AA756" s="231">
        <v>102.78384534592914</v>
      </c>
      <c r="AB756" s="231">
        <v>103.92578295700662</v>
      </c>
      <c r="AC756" s="231">
        <v>105.10304241488289</v>
      </c>
      <c r="AD756" s="231">
        <v>106.31678800634165</v>
      </c>
      <c r="AE756" s="231">
        <v>107.56813775662175</v>
      </c>
      <c r="AF756" s="231">
        <v>108.85816923964349</v>
      </c>
      <c r="AG756" s="231">
        <v>110.18792527426311</v>
      </c>
      <c r="AH756" s="231">
        <v>111.55841940240293</v>
      </c>
      <c r="AI756" s="231">
        <v>112.97064108439359</v>
      </c>
      <c r="AJ756" s="231">
        <v>114.425560575183</v>
      </c>
      <c r="AK756" s="231">
        <v>115.92413346526226</v>
      </c>
      <c r="AL756" s="231">
        <v>117.46730488426226</v>
      </c>
      <c r="AM756" s="231">
        <v>119.0560133748593</v>
      </c>
      <c r="AN756" s="231">
        <v>120.69119445103671</v>
      </c>
      <c r="AO756" s="231">
        <v>122.37378385876531</v>
      </c>
      <c r="AP756" s="231">
        <v>124.11102965034816</v>
      </c>
      <c r="AQ756" s="231">
        <v>125.89078463300487</v>
      </c>
      <c r="AR756" s="231">
        <v>127.72069605523569</v>
      </c>
      <c r="AS756" s="231">
        <v>129.60172806924993</v>
      </c>
    </row>
    <row r="757" spans="1:45">
      <c r="A757" s="231" t="s">
        <v>598</v>
      </c>
      <c r="B757" s="231" t="s">
        <v>519</v>
      </c>
      <c r="C757" s="231">
        <v>40.525703760958287</v>
      </c>
      <c r="D757" s="231">
        <v>43.727397884407488</v>
      </c>
      <c r="E757" s="231">
        <v>39.237452846300187</v>
      </c>
      <c r="F757" s="231">
        <v>42.495048794360315</v>
      </c>
      <c r="G757" s="231">
        <v>40.352337854727359</v>
      </c>
      <c r="H757" s="231">
        <v>39.13428986664811</v>
      </c>
      <c r="I757" s="231">
        <v>38.416679314322053</v>
      </c>
      <c r="J757" s="231">
        <v>37.963570730357915</v>
      </c>
      <c r="K757" s="231">
        <v>37.682818416654172</v>
      </c>
      <c r="L757" s="231">
        <v>37.511883684580958</v>
      </c>
      <c r="M757" s="231">
        <v>37.413492264338551</v>
      </c>
      <c r="N757" s="231">
        <v>37.36451119298227</v>
      </c>
      <c r="O757" s="231">
        <v>37.350118483681058</v>
      </c>
      <c r="P757" s="231">
        <v>37.360568580830289</v>
      </c>
      <c r="Q757" s="231">
        <v>37.389314251843139</v>
      </c>
      <c r="R757" s="231">
        <v>37.43187482108987</v>
      </c>
      <c r="S757" s="231">
        <v>37.485132939370978</v>
      </c>
      <c r="T757" s="231">
        <v>37.546886338654019</v>
      </c>
      <c r="U757" s="231">
        <v>37.615555943026862</v>
      </c>
      <c r="V757" s="231">
        <v>37.68999234436604</v>
      </c>
      <c r="W757" s="231">
        <v>37.769345531627735</v>
      </c>
      <c r="X757" s="231">
        <v>37.852976069208808</v>
      </c>
      <c r="Y757" s="231">
        <v>37.940393880602734</v>
      </c>
      <c r="Z757" s="231">
        <v>38.031215676165111</v>
      </c>
      <c r="AA757" s="231">
        <v>38.125135124986649</v>
      </c>
      <c r="AB757" s="231">
        <v>38.221901827930964</v>
      </c>
      <c r="AC757" s="231">
        <v>38.321306421977269</v>
      </c>
      <c r="AD757" s="231">
        <v>38.423169987097204</v>
      </c>
      <c r="AE757" s="231">
        <v>38.527336490343465</v>
      </c>
      <c r="AF757" s="231">
        <v>38.633667383972799</v>
      </c>
      <c r="AG757" s="231">
        <v>38.742037736510781</v>
      </c>
      <c r="AH757" s="231">
        <v>38.852333457183583</v>
      </c>
      <c r="AI757" s="231">
        <v>38.96444930097563</v>
      </c>
      <c r="AJ757" s="231">
        <v>39.078287430876863</v>
      </c>
      <c r="AK757" s="231">
        <v>39.193756377205844</v>
      </c>
      <c r="AL757" s="231">
        <v>39.310770279041016</v>
      </c>
      <c r="AM757" s="231">
        <v>39.429248325153686</v>
      </c>
      <c r="AN757" s="231">
        <v>39.549114335118489</v>
      </c>
      <c r="AO757" s="231">
        <v>39.670296438083049</v>
      </c>
      <c r="AP757" s="231">
        <v>39.794749755012063</v>
      </c>
      <c r="AQ757" s="231">
        <v>39.91801085271058</v>
      </c>
      <c r="AR757" s="231">
        <v>40.04240110603444</v>
      </c>
      <c r="AS757" s="231">
        <v>40.1678640437678</v>
      </c>
    </row>
    <row r="758" spans="1:45">
      <c r="A758" s="231" t="s">
        <v>598</v>
      </c>
      <c r="B758" s="231" t="s">
        <v>520</v>
      </c>
      <c r="C758" s="231">
        <v>4.4460444729972464</v>
      </c>
      <c r="D758" s="231">
        <v>4.4099101913518384</v>
      </c>
      <c r="E758" s="231">
        <v>2.0321849173793125</v>
      </c>
      <c r="F758" s="231">
        <v>2.2009022237369797</v>
      </c>
      <c r="G758" s="231">
        <v>2.0899270064902686</v>
      </c>
      <c r="H758" s="231">
        <v>2.0268419035985228</v>
      </c>
      <c r="I758" s="231">
        <v>1.9896754405586892</v>
      </c>
      <c r="J758" s="231">
        <v>1.9662080551024017</v>
      </c>
      <c r="K758" s="231">
        <v>1.9516673401466424</v>
      </c>
      <c r="L758" s="231">
        <v>1.9428142939069653</v>
      </c>
      <c r="M758" s="231">
        <v>1.937718408580275</v>
      </c>
      <c r="N758" s="231">
        <v>1.9351815824810574</v>
      </c>
      <c r="O758" s="231">
        <v>1.934436155735934</v>
      </c>
      <c r="P758" s="231">
        <v>1.9349773868371221</v>
      </c>
      <c r="Q758" s="231">
        <v>1.9364661817214661</v>
      </c>
      <c r="R758" s="231">
        <v>1.9386704773784009</v>
      </c>
      <c r="S758" s="231">
        <v>1.9414288201567367</v>
      </c>
      <c r="T758" s="231">
        <v>1.944627150260158</v>
      </c>
      <c r="U758" s="231">
        <v>1.9481836842389446</v>
      </c>
      <c r="V758" s="231">
        <v>1.952038891983902</v>
      </c>
      <c r="W758" s="231">
        <v>1.9561487497499217</v>
      </c>
      <c r="X758" s="231">
        <v>1.9604801399084604</v>
      </c>
      <c r="Y758" s="231">
        <v>1.9650076804325842</v>
      </c>
      <c r="Z758" s="231">
        <v>1.9697115199971493</v>
      </c>
      <c r="AA758" s="231">
        <v>1.9745757931213845</v>
      </c>
      <c r="AB758" s="231">
        <v>1.9795875311411348</v>
      </c>
      <c r="AC758" s="231">
        <v>1.9847358907334463</v>
      </c>
      <c r="AD758" s="231">
        <v>1.9900116052778662</v>
      </c>
      <c r="AE758" s="231">
        <v>1.9954065935209204</v>
      </c>
      <c r="AF758" s="231">
        <v>2.0009136798022711</v>
      </c>
      <c r="AG758" s="231">
        <v>2.0065263936749438</v>
      </c>
      <c r="AH758" s="231">
        <v>2.0122388261531872</v>
      </c>
      <c r="AI758" s="231">
        <v>2.0180455263904817</v>
      </c>
      <c r="AJ758" s="231">
        <v>2.0239414272154961</v>
      </c>
      <c r="AK758" s="231">
        <v>2.02992179123338</v>
      </c>
      <c r="AL758" s="231">
        <v>2.0359821715379995</v>
      </c>
      <c r="AM758" s="231">
        <v>2.0421183827567519</v>
      </c>
      <c r="AN758" s="231">
        <v>2.0483264793554556</v>
      </c>
      <c r="AO758" s="231">
        <v>2.0546027390011963</v>
      </c>
      <c r="AP758" s="231">
        <v>2.0610484212571687</v>
      </c>
      <c r="AQ758" s="231">
        <v>2.0674323561324464</v>
      </c>
      <c r="AR758" s="231">
        <v>2.0738747722001745</v>
      </c>
      <c r="AS758" s="231">
        <v>2.0803727447049281</v>
      </c>
    </row>
    <row r="759" spans="1:45">
      <c r="A759" s="231" t="s">
        <v>598</v>
      </c>
      <c r="B759" s="231" t="s">
        <v>521</v>
      </c>
      <c r="C759" s="231">
        <v>1.0902549903206888</v>
      </c>
      <c r="D759" s="231">
        <v>1.1095478634121145</v>
      </c>
      <c r="E759" s="231">
        <v>1.7047505219465884</v>
      </c>
      <c r="F759" s="231">
        <v>1.8462833684975652</v>
      </c>
      <c r="G759" s="231">
        <v>1.7531889567112411</v>
      </c>
      <c r="H759" s="231">
        <v>1.7002683975819832</v>
      </c>
      <c r="I759" s="231">
        <v>1.6690903553062963</v>
      </c>
      <c r="J759" s="231">
        <v>1.6494041361718099</v>
      </c>
      <c r="K759" s="231">
        <v>1.637206283900436</v>
      </c>
      <c r="L759" s="231">
        <v>1.6297796786398429</v>
      </c>
      <c r="M759" s="231">
        <v>1.6255048643273451</v>
      </c>
      <c r="N759" s="231">
        <v>1.6233767825864838</v>
      </c>
      <c r="O759" s="231">
        <v>1.6227514622123609</v>
      </c>
      <c r="P759" s="231">
        <v>1.6232054878250668</v>
      </c>
      <c r="Q759" s="231">
        <v>1.6244544016588676</v>
      </c>
      <c r="R759" s="231">
        <v>1.6263035316959757</v>
      </c>
      <c r="S759" s="231">
        <v>1.6286174383935708</v>
      </c>
      <c r="T759" s="231">
        <v>1.6313004397614759</v>
      </c>
      <c r="U759" s="231">
        <v>1.6342839296519904</v>
      </c>
      <c r="V759" s="231">
        <v>1.6375179697037707</v>
      </c>
      <c r="W759" s="231">
        <v>1.640965629467324</v>
      </c>
      <c r="X759" s="231">
        <v>1.6445991273692004</v>
      </c>
      <c r="Y759" s="231">
        <v>1.6483971710440786</v>
      </c>
      <c r="Z759" s="231">
        <v>1.6523431076979074</v>
      </c>
      <c r="AA759" s="231">
        <v>1.6564236281645806</v>
      </c>
      <c r="AB759" s="231">
        <v>1.6606278533470245</v>
      </c>
      <c r="AC759" s="231">
        <v>1.6649466870452292</v>
      </c>
      <c r="AD759" s="231">
        <v>1.669372355716582</v>
      </c>
      <c r="AE759" s="231">
        <v>1.6738980801940095</v>
      </c>
      <c r="AF759" s="231">
        <v>1.6785178409905048</v>
      </c>
      <c r="AG759" s="231">
        <v>1.6832262102054059</v>
      </c>
      <c r="AH759" s="231">
        <v>1.6880182309342224</v>
      </c>
      <c r="AI759" s="231">
        <v>1.6928893305943267</v>
      </c>
      <c r="AJ759" s="231">
        <v>1.6978352584588785</v>
      </c>
      <c r="AK759" s="231">
        <v>1.7028520404425112</v>
      </c>
      <c r="AL759" s="231">
        <v>1.7079359461437789</v>
      </c>
      <c r="AM759" s="231">
        <v>1.7130834645553574</v>
      </c>
      <c r="AN759" s="231">
        <v>1.7182912858645438</v>
      </c>
      <c r="AO759" s="231">
        <v>1.7235562874967509</v>
      </c>
      <c r="AP759" s="231">
        <v>1.7289634136377821</v>
      </c>
      <c r="AQ759" s="231">
        <v>1.7343187414023131</v>
      </c>
      <c r="AR759" s="231">
        <v>1.7397231276174319</v>
      </c>
      <c r="AS759" s="231">
        <v>1.7451741187769167</v>
      </c>
    </row>
    <row r="760" spans="1:45">
      <c r="A760" s="231" t="s">
        <v>598</v>
      </c>
      <c r="B760" s="231" t="s">
        <v>522</v>
      </c>
      <c r="C760" s="231">
        <v>8.671484176009935</v>
      </c>
      <c r="D760" s="231">
        <v>9.6430277626988357</v>
      </c>
      <c r="E760" s="231">
        <v>12.122952354317254</v>
      </c>
      <c r="F760" s="231">
        <v>13.129431562400551</v>
      </c>
      <c r="G760" s="231">
        <v>12.467411457986611</v>
      </c>
      <c r="H760" s="231">
        <v>12.091078728576296</v>
      </c>
      <c r="I760" s="231">
        <v>11.313097188763177</v>
      </c>
      <c r="J760" s="231">
        <v>11.179663962910725</v>
      </c>
      <c r="K760" s="231">
        <v>11.096986900041406</v>
      </c>
      <c r="L760" s="231">
        <v>11.046649357302297</v>
      </c>
      <c r="M760" s="231">
        <v>11.0176746588221</v>
      </c>
      <c r="N760" s="231">
        <v>11.003250517262922</v>
      </c>
      <c r="O760" s="231">
        <v>10.999012094732906</v>
      </c>
      <c r="P760" s="231">
        <v>11.002089481086733</v>
      </c>
      <c r="Q760" s="231">
        <v>11.010554621117807</v>
      </c>
      <c r="R760" s="231">
        <v>11.02308802756759</v>
      </c>
      <c r="S760" s="231">
        <v>11.038771690990842</v>
      </c>
      <c r="T760" s="231">
        <v>11.056957078699901</v>
      </c>
      <c r="U760" s="231">
        <v>11.077179178112182</v>
      </c>
      <c r="V760" s="231">
        <v>11.099099506931907</v>
      </c>
      <c r="W760" s="231">
        <v>11.122467750511332</v>
      </c>
      <c r="X760" s="231">
        <v>11.147095605299667</v>
      </c>
      <c r="Y760" s="231">
        <v>11.172838751609548</v>
      </c>
      <c r="Z760" s="231">
        <v>11.199584316775358</v>
      </c>
      <c r="AA760" s="231">
        <v>11.227242091247213</v>
      </c>
      <c r="AB760" s="231">
        <v>11.255738336487157</v>
      </c>
      <c r="AC760" s="231">
        <v>11.285011398436479</v>
      </c>
      <c r="AD760" s="231">
        <v>11.315008588010491</v>
      </c>
      <c r="AE760" s="231">
        <v>11.345683956003558</v>
      </c>
      <c r="AF760" s="231">
        <v>11.376996702322794</v>
      </c>
      <c r="AG760" s="231">
        <v>11.408910036648537</v>
      </c>
      <c r="AH760" s="231">
        <v>11.441390361073942</v>
      </c>
      <c r="AI760" s="231">
        <v>11.474406682626409</v>
      </c>
      <c r="AJ760" s="231">
        <v>11.507930189872377</v>
      </c>
      <c r="AK760" s="231">
        <v>11.541933946454659</v>
      </c>
      <c r="AL760" s="231">
        <v>11.576392667706088</v>
      </c>
      <c r="AM760" s="231">
        <v>11.611282556013215</v>
      </c>
      <c r="AN760" s="231">
        <v>11.64658117746006</v>
      </c>
      <c r="AO760" s="231">
        <v>11.68226736723091</v>
      </c>
      <c r="AP760" s="231">
        <v>11.505357635370647</v>
      </c>
      <c r="AQ760" s="231">
        <v>11.556553398244061</v>
      </c>
      <c r="AR760" s="231">
        <v>11.611517432139044</v>
      </c>
      <c r="AS760" s="231">
        <v>11.67026807306345</v>
      </c>
    </row>
    <row r="761" spans="1:45">
      <c r="A761" s="231" t="s">
        <v>598</v>
      </c>
      <c r="B761" s="231" t="s">
        <v>523</v>
      </c>
      <c r="C761" s="231">
        <v>150.2541896525226</v>
      </c>
      <c r="D761" s="231">
        <v>165.62229686113267</v>
      </c>
      <c r="E761" s="231">
        <v>143.6134787730243</v>
      </c>
      <c r="F761" s="231">
        <v>185.36709793015132</v>
      </c>
      <c r="G761" s="231">
        <v>191.13087846136204</v>
      </c>
      <c r="H761" s="231">
        <v>196.76854371736312</v>
      </c>
      <c r="I761" s="231">
        <v>202.38745211893649</v>
      </c>
      <c r="J761" s="231">
        <v>207.88376765155832</v>
      </c>
      <c r="K761" s="231">
        <v>213.33470137568801</v>
      </c>
      <c r="L761" s="231">
        <v>218.75161749159875</v>
      </c>
      <c r="M761" s="231">
        <v>224.14506599417604</v>
      </c>
      <c r="N761" s="231">
        <v>229.52532273678048</v>
      </c>
      <c r="O761" s="231">
        <v>234.90252017011886</v>
      </c>
      <c r="P761" s="231">
        <v>240.2866360567335</v>
      </c>
      <c r="Q761" s="231">
        <v>245.687441463504</v>
      </c>
      <c r="R761" s="231">
        <v>251.1144463019441</v>
      </c>
      <c r="S761" s="231">
        <v>256.57685568448198</v>
      </c>
      <c r="T761" s="231">
        <v>262.08354030764883</v>
      </c>
      <c r="U761" s="231">
        <v>267.64302014852132</v>
      </c>
      <c r="V761" s="231">
        <v>273.26345941239168</v>
      </c>
      <c r="W761" s="231">
        <v>278.95267040110724</v>
      </c>
      <c r="X761" s="231">
        <v>284.71812413452039</v>
      </c>
      <c r="Y761" s="231">
        <v>290.56696586865166</v>
      </c>
      <c r="Z761" s="231">
        <v>296.50603399032371</v>
      </c>
      <c r="AA761" s="231">
        <v>302.54188107913939</v>
      </c>
      <c r="AB761" s="231">
        <v>308.68079619637547</v>
      </c>
      <c r="AC761" s="231">
        <v>314.92882768372743</v>
      </c>
      <c r="AD761" s="231">
        <v>321.29180593613739</v>
      </c>
      <c r="AE761" s="231">
        <v>327.77536575799076</v>
      </c>
      <c r="AF761" s="231">
        <v>334.38496802604089</v>
      </c>
      <c r="AG761" s="231">
        <v>341.12592047169795</v>
      </c>
      <c r="AH761" s="231">
        <v>348.00339746391779</v>
      </c>
      <c r="AI761" s="231">
        <v>355.02245872640646</v>
      </c>
      <c r="AJ761" s="231">
        <v>362.18806696226153</v>
      </c>
      <c r="AK761" s="231">
        <v>369.50510438836244</v>
      </c>
      <c r="AL761" s="231">
        <v>376.97838820301041</v>
      </c>
      <c r="AM761" s="231">
        <v>384.61268502522341</v>
      </c>
      <c r="AN761" s="231">
        <v>392.41272435421365</v>
      </c>
      <c r="AO761" s="231">
        <v>400.38321110399494</v>
      </c>
      <c r="AP761" s="231">
        <v>408.54960558355754</v>
      </c>
      <c r="AQ761" s="231">
        <v>416.87360417253086</v>
      </c>
      <c r="AR761" s="231">
        <v>425.38180305600861</v>
      </c>
      <c r="AS761" s="231">
        <v>434.07891524486649</v>
      </c>
    </row>
    <row r="762" spans="1:45">
      <c r="A762" s="231" t="s">
        <v>598</v>
      </c>
      <c r="B762" s="231" t="s">
        <v>524</v>
      </c>
      <c r="C762" s="231">
        <v>112.34465627272026</v>
      </c>
      <c r="D762" s="231">
        <v>120.92049192313907</v>
      </c>
      <c r="E762" s="231">
        <v>188.38680577467295</v>
      </c>
      <c r="F762" s="231">
        <v>184.29125219662686</v>
      </c>
      <c r="G762" s="231">
        <v>193.19172959677968</v>
      </c>
      <c r="H762" s="231">
        <v>201.81038258728211</v>
      </c>
      <c r="I762" s="231">
        <v>210.30023957751479</v>
      </c>
      <c r="J762" s="231">
        <v>218.58124532943731</v>
      </c>
      <c r="K762" s="231">
        <v>226.75160480483243</v>
      </c>
      <c r="L762" s="231">
        <v>234.836585279079</v>
      </c>
      <c r="M762" s="231">
        <v>242.85719051582953</v>
      </c>
      <c r="N762" s="231">
        <v>250.83190533045078</v>
      </c>
      <c r="O762" s="231">
        <v>258.77756720647551</v>
      </c>
      <c r="P762" s="231">
        <v>266.70982278752018</v>
      </c>
      <c r="Q762" s="231">
        <v>274.64337794392594</v>
      </c>
      <c r="R762" s="231">
        <v>282.59214229068533</v>
      </c>
      <c r="S762" s="231">
        <v>290.56931902061461</v>
      </c>
      <c r="T762" s="231">
        <v>298.58746642298354</v>
      </c>
      <c r="U762" s="231">
        <v>306.6585449505406</v>
      </c>
      <c r="V762" s="231">
        <v>314.79395711360138</v>
      </c>
      <c r="W762" s="231">
        <v>323.0045839450915</v>
      </c>
      <c r="X762" s="231">
        <v>331.30081986712975</v>
      </c>
      <c r="Y762" s="231">
        <v>339.69260675903365</v>
      </c>
      <c r="Z762" s="231">
        <v>348.18946748488668</v>
      </c>
      <c r="AA762" s="231">
        <v>356.80053886826971</v>
      </c>
      <c r="AB762" s="231">
        <v>365.53460398250189</v>
      </c>
      <c r="AC762" s="231">
        <v>374.40012358710521</v>
      </c>
      <c r="AD762" s="231">
        <v>383.4052665465407</v>
      </c>
      <c r="AE762" s="231">
        <v>392.55793909274848</v>
      </c>
      <c r="AF762" s="231">
        <v>401.86581282648979</v>
      </c>
      <c r="AG762" s="231">
        <v>411.3363513868436</v>
      </c>
      <c r="AH762" s="231">
        <v>420.9768357498192</v>
      </c>
      <c r="AI762" s="231">
        <v>430.79438814470575</v>
      </c>
      <c r="AJ762" s="231">
        <v>440.79599459944922</v>
      </c>
      <c r="AK762" s="231">
        <v>450.98852614467182</v>
      </c>
      <c r="AL762" s="231">
        <v>461.37875871994095</v>
      </c>
      <c r="AM762" s="231">
        <v>471.97339183607028</v>
      </c>
      <c r="AN762" s="231">
        <v>482.77906605463818</v>
      </c>
      <c r="AO762" s="231">
        <v>493.8023793503869</v>
      </c>
      <c r="AP762" s="231">
        <v>505.07557756192756</v>
      </c>
      <c r="AQ762" s="231">
        <v>516.55211660722352</v>
      </c>
      <c r="AR762" s="231">
        <v>528.26556085270374</v>
      </c>
      <c r="AS762" s="231">
        <v>540.22247719963684</v>
      </c>
    </row>
    <row r="763" spans="1:45">
      <c r="A763" s="231" t="s">
        <v>598</v>
      </c>
      <c r="B763" s="231" t="s">
        <v>525</v>
      </c>
      <c r="C763" s="231">
        <v>32.522221611490643</v>
      </c>
      <c r="D763" s="231">
        <v>37.079842964021687</v>
      </c>
      <c r="E763" s="231">
        <v>49.086377427561871</v>
      </c>
      <c r="F763" s="231">
        <v>47.134665228533827</v>
      </c>
      <c r="G763" s="231">
        <v>48.474121486231503</v>
      </c>
      <c r="H763" s="231">
        <v>49.787734402130042</v>
      </c>
      <c r="I763" s="231">
        <v>51.100960756249989</v>
      </c>
      <c r="J763" s="231">
        <v>52.386475118661821</v>
      </c>
      <c r="K763" s="231">
        <v>53.663057321409198</v>
      </c>
      <c r="L763" s="231">
        <v>54.933041184289493</v>
      </c>
      <c r="M763" s="231">
        <v>56.198690931922307</v>
      </c>
      <c r="N763" s="231">
        <v>57.462290466999363</v>
      </c>
      <c r="O763" s="231">
        <v>58.726147103896359</v>
      </c>
      <c r="P763" s="231">
        <v>59.99257008835913</v>
      </c>
      <c r="Q763" s="231">
        <v>61.263845365401913</v>
      </c>
      <c r="R763" s="231">
        <v>62.542213826521568</v>
      </c>
      <c r="S763" s="231">
        <v>63.829854911008795</v>
      </c>
      <c r="T763" s="231">
        <v>65.128875455542513</v>
      </c>
      <c r="U763" s="231">
        <v>66.441303030759002</v>
      </c>
      <c r="V763" s="231">
        <v>67.769082869274925</v>
      </c>
      <c r="W763" s="231">
        <v>69.114077551365654</v>
      </c>
      <c r="X763" s="231">
        <v>70.478068738582124</v>
      </c>
      <c r="Y763" s="231">
        <v>71.862760377964833</v>
      </c>
      <c r="Z763" s="231">
        <v>73.269782919906433</v>
      </c>
      <c r="AA763" s="231">
        <v>74.700698194848471</v>
      </c>
      <c r="AB763" s="231">
        <v>76.157004677742179</v>
      </c>
      <c r="AC763" s="231">
        <v>77.640142936278295</v>
      </c>
      <c r="AD763" s="231">
        <v>79.151501112015978</v>
      </c>
      <c r="AE763" s="231">
        <v>80.692420325074167</v>
      </c>
      <c r="AF763" s="231">
        <v>82.264199925323155</v>
      </c>
      <c r="AG763" s="231">
        <v>83.868102537783869</v>
      </c>
      <c r="AH763" s="231">
        <v>85.50535886893212</v>
      </c>
      <c r="AI763" s="231">
        <v>87.177172254858235</v>
      </c>
      <c r="AJ763" s="231">
        <v>88.884722942943299</v>
      </c>
      <c r="AK763" s="231">
        <v>90.629172106554847</v>
      </c>
      <c r="AL763" s="231">
        <v>92.411665597930323</v>
      </c>
      <c r="AM763" s="231">
        <v>94.23333744839104</v>
      </c>
      <c r="AN763" s="231">
        <v>96.095313127715343</v>
      </c>
      <c r="AO763" s="231">
        <v>97.998712576195985</v>
      </c>
      <c r="AP763" s="231">
        <v>99.949733893423655</v>
      </c>
      <c r="AQ763" s="231">
        <v>101.93897407490088</v>
      </c>
      <c r="AR763" s="231">
        <v>103.97291251765972</v>
      </c>
      <c r="AS763" s="231">
        <v>106.05267277759734</v>
      </c>
    </row>
    <row r="764" spans="1:45">
      <c r="A764" s="231" t="s">
        <v>598</v>
      </c>
      <c r="B764" s="231" t="s">
        <v>526</v>
      </c>
      <c r="C764" s="231">
        <v>285.94729854121971</v>
      </c>
      <c r="D764" s="231">
        <v>261.86005082996269</v>
      </c>
      <c r="E764" s="231">
        <v>197.9842470680527</v>
      </c>
      <c r="F764" s="231">
        <v>291.04902340224896</v>
      </c>
      <c r="G764" s="231">
        <v>308.11439765891203</v>
      </c>
      <c r="H764" s="231">
        <v>324.58620349891822</v>
      </c>
      <c r="I764" s="231">
        <v>340.75005608717066</v>
      </c>
      <c r="J764" s="231">
        <v>356.50152469183274</v>
      </c>
      <c r="K764" s="231">
        <v>372.01605500840776</v>
      </c>
      <c r="L764" s="231">
        <v>387.34681008782894</v>
      </c>
      <c r="M764" s="231">
        <v>402.53694126451393</v>
      </c>
      <c r="N764" s="231">
        <v>417.62348955364342</v>
      </c>
      <c r="O764" s="231">
        <v>432.63946611073504</v>
      </c>
      <c r="P764" s="231">
        <v>447.61501709375881</v>
      </c>
      <c r="Q764" s="231">
        <v>462.57810501836303</v>
      </c>
      <c r="R764" s="231">
        <v>477.55492555344927</v>
      </c>
      <c r="S764" s="231">
        <v>492.57017584307033</v>
      </c>
      <c r="T764" s="231">
        <v>507.64723800037524</v>
      </c>
      <c r="U764" s="231">
        <v>522.80831349851076</v>
      </c>
      <c r="V764" s="231">
        <v>538.07452880804897</v>
      </c>
      <c r="W764" s="231">
        <v>553.46602394642002</v>
      </c>
      <c r="X764" s="231">
        <v>569.00203061298612</v>
      </c>
      <c r="Y764" s="231">
        <v>584.70094368453874</v>
      </c>
      <c r="Z764" s="231">
        <v>600.58038815781958</v>
      </c>
      <c r="AA764" s="231">
        <v>616.65728264923371</v>
      </c>
      <c r="AB764" s="231">
        <v>632.94790000600619</v>
      </c>
      <c r="AC764" s="231">
        <v>649.46792527759112</v>
      </c>
      <c r="AD764" s="231">
        <v>666.23251113811887</v>
      </c>
      <c r="AE764" s="231">
        <v>683.25633077875511</v>
      </c>
      <c r="AF764" s="231">
        <v>700.55362826537771</v>
      </c>
      <c r="AG764" s="231">
        <v>718.13826635967371</v>
      </c>
      <c r="AH764" s="231">
        <v>736.02377181728707</v>
      </c>
      <c r="AI764" s="231">
        <v>754.22337819638824</v>
      </c>
      <c r="AJ764" s="231">
        <v>772.75006623102547</v>
      </c>
      <c r="AK764" s="231">
        <v>791.61660184169273</v>
      </c>
      <c r="AL764" s="231">
        <v>810.83557187111387</v>
      </c>
      <c r="AM764" s="231">
        <v>830.41941764526382</v>
      </c>
      <c r="AN764" s="231">
        <v>850.38046646836165</v>
      </c>
      <c r="AO764" s="231">
        <v>870.73096116601118</v>
      </c>
      <c r="AP764" s="231">
        <v>891.52840797005479</v>
      </c>
      <c r="AQ764" s="231">
        <v>912.69126789703353</v>
      </c>
      <c r="AR764" s="231">
        <v>934.27930913597106</v>
      </c>
      <c r="AS764" s="231">
        <v>956.30468830445136</v>
      </c>
    </row>
    <row r="765" spans="1:45">
      <c r="A765" s="231" t="s">
        <v>598</v>
      </c>
      <c r="B765" s="231" t="s">
        <v>527</v>
      </c>
      <c r="C765" s="231">
        <v>8.4130526508966508</v>
      </c>
      <c r="D765" s="231">
        <v>10.459919279643179</v>
      </c>
      <c r="E765" s="231">
        <v>14.546466540466744</v>
      </c>
      <c r="F765" s="231">
        <v>13.914985055515416</v>
      </c>
      <c r="G765" s="231">
        <v>14.426904365955039</v>
      </c>
      <c r="H765" s="231">
        <v>14.925445785838473</v>
      </c>
      <c r="I765" s="231">
        <v>15.419825660638656</v>
      </c>
      <c r="J765" s="231">
        <v>15.90282872913687</v>
      </c>
      <c r="K765" s="231">
        <v>16.380787023505437</v>
      </c>
      <c r="L765" s="231">
        <v>16.854902825246388</v>
      </c>
      <c r="M765" s="231">
        <v>17.326230950586481</v>
      </c>
      <c r="N765" s="231">
        <v>17.795749480429965</v>
      </c>
      <c r="O765" s="231">
        <v>18.26438811426225</v>
      </c>
      <c r="P765" s="231">
        <v>18.733039015013176</v>
      </c>
      <c r="Q765" s="231">
        <v>19.202560448817227</v>
      </c>
      <c r="R765" s="231">
        <v>19.673777663094334</v>
      </c>
      <c r="S765" s="231">
        <v>20.147482940710429</v>
      </c>
      <c r="T765" s="231">
        <v>20.624435650668197</v>
      </c>
      <c r="U765" s="231">
        <v>21.105362606041155</v>
      </c>
      <c r="V765" s="231">
        <v>21.590958807563705</v>
      </c>
      <c r="W765" s="231">
        <v>22.081888549441402</v>
      </c>
      <c r="X765" s="231">
        <v>22.578786824304895</v>
      </c>
      <c r="Y765" s="231">
        <v>23.082260954080542</v>
      </c>
      <c r="Z765" s="231">
        <v>23.592892376898408</v>
      </c>
      <c r="AA765" s="231">
        <v>24.111238529010819</v>
      </c>
      <c r="AB765" s="231">
        <v>24.637834771209295</v>
      </c>
      <c r="AC765" s="231">
        <v>25.173196319496935</v>
      </c>
      <c r="AD765" s="231">
        <v>25.717820149019953</v>
      </c>
      <c r="AE765" s="231">
        <v>26.272186848175515</v>
      </c>
      <c r="AF765" s="231">
        <v>26.836762406380696</v>
      </c>
      <c r="AG765" s="231">
        <v>27.411999924324558</v>
      </c>
      <c r="AH765" s="231">
        <v>27.998341239767807</v>
      </c>
      <c r="AI765" s="231">
        <v>28.596218465278465</v>
      </c>
      <c r="AJ765" s="231">
        <v>29.206055436828922</v>
      </c>
      <c r="AK765" s="231">
        <v>29.828269074120662</v>
      </c>
      <c r="AL765" s="231">
        <v>30.463270654895993</v>
      </c>
      <c r="AM765" s="231">
        <v>31.111467006521249</v>
      </c>
      <c r="AN765" s="231">
        <v>31.773261618797417</v>
      </c>
      <c r="AO765" s="231">
        <v>32.449055682405508</v>
      </c>
      <c r="AP765" s="231">
        <v>33.14093375207085</v>
      </c>
      <c r="AQ765" s="231">
        <v>33.845808927585026</v>
      </c>
      <c r="AR765" s="231">
        <v>34.565855761484478</v>
      </c>
      <c r="AS765" s="231">
        <v>35.301475074238667</v>
      </c>
    </row>
    <row r="766" spans="1:45">
      <c r="A766" s="231" t="s">
        <v>598</v>
      </c>
      <c r="B766" s="231" t="s">
        <v>528</v>
      </c>
      <c r="C766" s="231">
        <v>10.881230656758543</v>
      </c>
      <c r="D766" s="231">
        <v>11.430897414561029</v>
      </c>
      <c r="E766" s="231">
        <v>26.88187226658431</v>
      </c>
      <c r="F766" s="231">
        <v>20.587978846567555</v>
      </c>
      <c r="G766" s="231">
        <v>20.507170237527504</v>
      </c>
      <c r="H766" s="231">
        <v>20.447932998383411</v>
      </c>
      <c r="I766" s="231">
        <v>20.411662831272654</v>
      </c>
      <c r="J766" s="231">
        <v>20.381555820863333</v>
      </c>
      <c r="K766" s="231">
        <v>20.36131105471436</v>
      </c>
      <c r="L766" s="231">
        <v>20.349013813373951</v>
      </c>
      <c r="M766" s="231">
        <v>20.343444477239</v>
      </c>
      <c r="N766" s="231">
        <v>20.343863864095486</v>
      </c>
      <c r="O766" s="231">
        <v>20.349859083718606</v>
      </c>
      <c r="P766" s="231">
        <v>20.361235915432751</v>
      </c>
      <c r="Q766" s="231">
        <v>20.377944401530023</v>
      </c>
      <c r="R766" s="231">
        <v>20.400027618210935</v>
      </c>
      <c r="S766" s="231">
        <v>20.427586529982872</v>
      </c>
      <c r="T766" s="231">
        <v>20.460756012931792</v>
      </c>
      <c r="U766" s="231">
        <v>20.499688653467928</v>
      </c>
      <c r="V766" s="231">
        <v>20.544543971953235</v>
      </c>
      <c r="W766" s="231">
        <v>20.595481433947263</v>
      </c>
      <c r="X766" s="231">
        <v>20.652656101954509</v>
      </c>
      <c r="Y766" s="231">
        <v>20.716216119786534</v>
      </c>
      <c r="Z766" s="231">
        <v>20.786301458296439</v>
      </c>
      <c r="AA766" s="231">
        <v>20.863043517597763</v>
      </c>
      <c r="AB766" s="231">
        <v>20.946565298637395</v>
      </c>
      <c r="AC766" s="231">
        <v>21.036981940832117</v>
      </c>
      <c r="AD766" s="231">
        <v>21.134401482444275</v>
      </c>
      <c r="AE766" s="231">
        <v>21.238925743407723</v>
      </c>
      <c r="AF766" s="231">
        <v>21.350651261241651</v>
      </c>
      <c r="AG766" s="231">
        <v>21.469670232930966</v>
      </c>
      <c r="AH766" s="231">
        <v>21.596071431609044</v>
      </c>
      <c r="AI766" s="231">
        <v>21.729941078291112</v>
      </c>
      <c r="AJ766" s="231">
        <v>21.871363657009841</v>
      </c>
      <c r="AK766" s="231">
        <v>22.020422667411268</v>
      </c>
      <c r="AL766" s="231">
        <v>22.177201312821197</v>
      </c>
      <c r="AM766" s="231">
        <v>22.341783124481672</v>
      </c>
      <c r="AN766" s="231">
        <v>22.514252524424844</v>
      </c>
      <c r="AO766" s="231">
        <v>22.694695330559821</v>
      </c>
      <c r="AP766" s="231">
        <v>22.884362517543039</v>
      </c>
      <c r="AQ766" s="231">
        <v>23.080924494843629</v>
      </c>
      <c r="AR766" s="231">
        <v>23.285715355604506</v>
      </c>
      <c r="AS766" s="231">
        <v>23.498830714618776</v>
      </c>
    </row>
    <row r="767" spans="1:45">
      <c r="A767" s="231" t="s">
        <v>598</v>
      </c>
      <c r="B767" s="231" t="s">
        <v>529</v>
      </c>
      <c r="C767" s="231">
        <v>9.5592128762514701</v>
      </c>
      <c r="D767" s="231">
        <v>26.610971276617008</v>
      </c>
      <c r="E767" s="231">
        <v>37.547415765311293</v>
      </c>
      <c r="F767" s="231">
        <v>32.507542264787055</v>
      </c>
      <c r="G767" s="231">
        <v>35.020422511108166</v>
      </c>
      <c r="H767" s="231">
        <v>37.437060463059979</v>
      </c>
      <c r="I767" s="231">
        <v>39.798218207363597</v>
      </c>
      <c r="J767" s="231">
        <v>42.09666855091065</v>
      </c>
      <c r="K767" s="231">
        <v>44.356111638954587</v>
      </c>
      <c r="L767" s="231">
        <v>46.585159265902533</v>
      </c>
      <c r="M767" s="231">
        <v>48.790643834601809</v>
      </c>
      <c r="N767" s="231">
        <v>50.978285273333213</v>
      </c>
      <c r="O767" s="231">
        <v>53.153065368926889</v>
      </c>
      <c r="P767" s="231">
        <v>55.319447401095367</v>
      </c>
      <c r="Q767" s="231">
        <v>57.481510009130147</v>
      </c>
      <c r="R767" s="231">
        <v>59.643031772139182</v>
      </c>
      <c r="S767" s="231">
        <v>61.807546679943329</v>
      </c>
      <c r="T767" s="231">
        <v>63.978382039996916</v>
      </c>
      <c r="U767" s="231">
        <v>66.158685599966489</v>
      </c>
      <c r="V767" s="231">
        <v>68.351445944543471</v>
      </c>
      <c r="W767" s="231">
        <v>70.559508629599236</v>
      </c>
      <c r="X767" s="231">
        <v>72.785589561985972</v>
      </c>
      <c r="Y767" s="231">
        <v>75.032286552999537</v>
      </c>
      <c r="Z767" s="231">
        <v>77.302089617298762</v>
      </c>
      <c r="AA767" s="231">
        <v>79.597390368989522</v>
      </c>
      <c r="AB767" s="231">
        <v>81.920490730574443</v>
      </c>
      <c r="AC767" s="231">
        <v>84.273611086605953</v>
      </c>
      <c r="AD767" s="231">
        <v>86.658897962748426</v>
      </c>
      <c r="AE767" s="231">
        <v>89.078431280238931</v>
      </c>
      <c r="AF767" s="231">
        <v>91.534231217753003</v>
      </c>
      <c r="AG767" s="231">
        <v>94.028264702612177</v>
      </c>
      <c r="AH767" s="231">
        <v>96.562451547978654</v>
      </c>
      <c r="AI767" s="231">
        <v>99.138670250203006</v>
      </c>
      <c r="AJ767" s="231">
        <v>101.75876345967689</v>
      </c>
      <c r="AK767" s="231">
        <v>104.42454313849777</v>
      </c>
      <c r="AL767" s="231">
        <v>107.13779541866622</v>
      </c>
      <c r="AM767" s="231">
        <v>109.90028517496705</v>
      </c>
      <c r="AN767" s="231">
        <v>112.71376032713108</v>
      </c>
      <c r="AO767" s="231">
        <v>115.57995588620008</v>
      </c>
      <c r="AP767" s="231">
        <v>118.50662195508428</v>
      </c>
      <c r="AQ767" s="231">
        <v>121.48303141710988</v>
      </c>
      <c r="AR767" s="231">
        <v>124.51722324060952</v>
      </c>
      <c r="AS767" s="231">
        <v>127.61091531894263</v>
      </c>
    </row>
    <row r="768" spans="1:45">
      <c r="A768" s="231" t="s">
        <v>598</v>
      </c>
      <c r="B768" s="231" t="s">
        <v>530</v>
      </c>
      <c r="C768" s="231">
        <v>3.4283796686254742</v>
      </c>
      <c r="D768" s="231">
        <v>3.4886610916638707</v>
      </c>
      <c r="E768" s="231">
        <v>4.5795360020285232</v>
      </c>
      <c r="F768" s="231">
        <v>4.2199757319310933</v>
      </c>
      <c r="G768" s="231">
        <v>4.3474192722936174</v>
      </c>
      <c r="H768" s="231">
        <v>4.472177867998739</v>
      </c>
      <c r="I768" s="231">
        <v>4.596640508354394</v>
      </c>
      <c r="J768" s="231">
        <v>4.7184157366773594</v>
      </c>
      <c r="K768" s="231">
        <v>4.8392357901213456</v>
      </c>
      <c r="L768" s="231">
        <v>4.9593427601211264</v>
      </c>
      <c r="M768" s="231">
        <v>5.0789643119161392</v>
      </c>
      <c r="N768" s="231">
        <v>5.1983245425354125</v>
      </c>
      <c r="O768" s="231">
        <v>5.3176460747373859</v>
      </c>
      <c r="P768" s="231">
        <v>5.4371492436058686</v>
      </c>
      <c r="Q768" s="231">
        <v>5.557050553525138</v>
      </c>
      <c r="R768" s="231">
        <v>5.6775612020100397</v>
      </c>
      <c r="S768" s="231">
        <v>5.7988859276253395</v>
      </c>
      <c r="T768" s="231">
        <v>5.9212222275157158</v>
      </c>
      <c r="U768" s="231">
        <v>6.0447599109616297</v>
      </c>
      <c r="V768" s="231">
        <v>6.1696809309179841</v>
      </c>
      <c r="W768" s="231">
        <v>6.2961594332683601</v>
      </c>
      <c r="X768" s="231">
        <v>6.4243619697083556</v>
      </c>
      <c r="Y768" s="231">
        <v>6.5544478288456469</v>
      </c>
      <c r="Z768" s="231">
        <v>6.6865694488058942</v>
      </c>
      <c r="AA768" s="231">
        <v>6.8208728823998204</v>
      </c>
      <c r="AB768" s="231">
        <v>6.9574982924877649</v>
      </c>
      <c r="AC768" s="231">
        <v>7.0965804605699683</v>
      </c>
      <c r="AD768" s="231">
        <v>7.2382492959670621</v>
      </c>
      <c r="AE768" s="231">
        <v>7.3826303363991057</v>
      </c>
      <c r="AF768" s="231">
        <v>7.5298452334613764</v>
      </c>
      <c r="AG768" s="231">
        <v>7.6800122185962181</v>
      </c>
      <c r="AH768" s="231">
        <v>7.8332465467606163</v>
      </c>
      <c r="AI768" s="231">
        <v>7.9896609162181358</v>
      </c>
      <c r="AJ768" s="231">
        <v>8.1493658637963531</v>
      </c>
      <c r="AK768" s="231">
        <v>8.3124701356304893</v>
      </c>
      <c r="AL768" s="231">
        <v>8.4790810339038138</v>
      </c>
      <c r="AM768" s="231">
        <v>8.6493047404417833</v>
      </c>
      <c r="AN768" s="231">
        <v>8.8232466182477243</v>
      </c>
      <c r="AO768" s="231">
        <v>9.0010114922184101</v>
      </c>
      <c r="AP768" s="231">
        <v>9.1831707299375278</v>
      </c>
      <c r="AQ768" s="231">
        <v>9.3688623991069022</v>
      </c>
      <c r="AR768" s="231">
        <v>9.5586835009414983</v>
      </c>
      <c r="AS768" s="231">
        <v>9.7527390912165348</v>
      </c>
    </row>
    <row r="769" spans="1:45">
      <c r="A769" s="231" t="s">
        <v>598</v>
      </c>
      <c r="B769" s="231" t="s">
        <v>531</v>
      </c>
      <c r="C769" s="231">
        <v>14.359260350941065</v>
      </c>
      <c r="D769" s="231">
        <v>19.742303480580649</v>
      </c>
      <c r="E769" s="231">
        <v>35.173121864535602</v>
      </c>
      <c r="F769" s="231">
        <v>28.955017904179037</v>
      </c>
      <c r="G769" s="231">
        <v>30.355879901154889</v>
      </c>
      <c r="H769" s="231">
        <v>31.71234157078889</v>
      </c>
      <c r="I769" s="231">
        <v>33.048481957733415</v>
      </c>
      <c r="J769" s="231">
        <v>34.351741117719108</v>
      </c>
      <c r="K769" s="231">
        <v>35.637565205863815</v>
      </c>
      <c r="L769" s="231">
        <v>36.909934937924717</v>
      </c>
      <c r="M769" s="231">
        <v>38.172158486804619</v>
      </c>
      <c r="N769" s="231">
        <v>39.427146517204207</v>
      </c>
      <c r="O769" s="231">
        <v>40.677549705317645</v>
      </c>
      <c r="P769" s="231">
        <v>41.92583082355813</v>
      </c>
      <c r="Q769" s="231">
        <v>43.17430426396281</v>
      </c>
      <c r="R769" s="231">
        <v>44.425158898292572</v>
      </c>
      <c r="S769" s="231">
        <v>45.680472295541009</v>
      </c>
      <c r="T769" s="231">
        <v>46.942220458017886</v>
      </c>
      <c r="U769" s="231">
        <v>48.212285265389163</v>
      </c>
      <c r="V769" s="231">
        <v>49.492460777492767</v>
      </c>
      <c r="W769" s="231">
        <v>50.7844589888672</v>
      </c>
      <c r="X769" s="231">
        <v>52.089915325679286</v>
      </c>
      <c r="Y769" s="231">
        <v>53.410394012799721</v>
      </c>
      <c r="Z769" s="231">
        <v>54.747393352934814</v>
      </c>
      <c r="AA769" s="231">
        <v>56.10235091680628</v>
      </c>
      <c r="AB769" s="231">
        <v>57.476648624304588</v>
      </c>
      <c r="AC769" s="231">
        <v>58.871617690449291</v>
      </c>
      <c r="AD769" s="231">
        <v>60.28854341067845</v>
      </c>
      <c r="AE769" s="231">
        <v>61.728669763901507</v>
      </c>
      <c r="AF769" s="231">
        <v>63.193203816962132</v>
      </c>
      <c r="AG769" s="231">
        <v>64.683319919490714</v>
      </c>
      <c r="AH769" s="231">
        <v>66.20016368307293</v>
      </c>
      <c r="AI769" s="231">
        <v>67.744855742997601</v>
      </c>
      <c r="AJ769" s="231">
        <v>69.318495304382324</v>
      </c>
      <c r="AK769" s="231">
        <v>70.922163477352157</v>
      </c>
      <c r="AL769" s="231">
        <v>72.556926408130579</v>
      </c>
      <c r="AM769" s="231">
        <v>74.223838214521464</v>
      </c>
      <c r="AN769" s="231">
        <v>75.923943735392612</v>
      </c>
      <c r="AO769" s="231">
        <v>77.658281104482498</v>
      </c>
      <c r="AP769" s="231">
        <v>79.431922021300963</v>
      </c>
      <c r="AQ769" s="231">
        <v>81.23754712397519</v>
      </c>
      <c r="AR769" s="231">
        <v>83.080435419992682</v>
      </c>
      <c r="AS769" s="231">
        <v>84.961620130621469</v>
      </c>
    </row>
    <row r="770" spans="1:45">
      <c r="A770" s="231" t="s">
        <v>598</v>
      </c>
      <c r="B770" s="231" t="s">
        <v>532</v>
      </c>
      <c r="C770" s="231">
        <v>28.704692006486198</v>
      </c>
      <c r="D770" s="231">
        <v>35.990100999326302</v>
      </c>
      <c r="E770" s="231">
        <v>60.734756889161844</v>
      </c>
      <c r="F770" s="231">
        <v>57.083617304317954</v>
      </c>
      <c r="G770" s="231">
        <v>64.667904216561141</v>
      </c>
      <c r="H770" s="231">
        <v>71.926673872689662</v>
      </c>
      <c r="I770" s="231">
        <v>78.977819824159056</v>
      </c>
      <c r="J770" s="231">
        <v>85.831840066456778</v>
      </c>
      <c r="K770" s="231">
        <v>92.551804437229379</v>
      </c>
      <c r="L770" s="231">
        <v>99.166810948915739</v>
      </c>
      <c r="M770" s="231">
        <v>105.69937732525251</v>
      </c>
      <c r="N770" s="231">
        <v>112.16782031729302</v>
      </c>
      <c r="O770" s="231">
        <v>118.58765502190447</v>
      </c>
      <c r="P770" s="231">
        <v>124.97244849411625</v>
      </c>
      <c r="Q770" s="231">
        <v>131.3343567328327</v>
      </c>
      <c r="R770" s="231">
        <v>137.68447195970595</v>
      </c>
      <c r="S770" s="231">
        <v>144.03305331293575</v>
      </c>
      <c r="T770" s="231">
        <v>150.38968441858046</v>
      </c>
      <c r="U770" s="231">
        <v>156.76338432385666</v>
      </c>
      <c r="V770" s="231">
        <v>163.16268825237762</v>
      </c>
      <c r="W770" s="231">
        <v>169.59570857046029</v>
      </c>
      <c r="X770" s="231">
        <v>176.07018260036264</v>
      </c>
      <c r="Y770" s="231">
        <v>182.59351155702691</v>
      </c>
      <c r="Z770" s="231">
        <v>189.1727933825924</v>
      </c>
      <c r="AA770" s="231">
        <v>195.81485128670676</v>
      </c>
      <c r="AB770" s="231">
        <v>202.52625917499171</v>
      </c>
      <c r="AC770" s="231">
        <v>209.31336474115349</v>
      </c>
      <c r="AD770" s="231">
        <v>216.18231073320467</v>
      </c>
      <c r="AE770" s="231">
        <v>223.13905473180259</v>
      </c>
      <c r="AF770" s="231">
        <v>230.18938766696004</v>
      </c>
      <c r="AG770" s="231">
        <v>237.33895122731676</v>
      </c>
      <c r="AH770" s="231">
        <v>244.59325427032445</v>
      </c>
      <c r="AI770" s="231">
        <v>251.95768831271235</v>
      </c>
      <c r="AJ770" s="231">
        <v>259.4375421627696</v>
      </c>
      <c r="AK770" s="231">
        <v>267.03801574512113</v>
      </c>
      <c r="AL770" s="231">
        <v>274.76423316225839</v>
      </c>
      <c r="AM770" s="231">
        <v>282.62125503344578</v>
      </c>
      <c r="AN770" s="231">
        <v>290.61409014944246</v>
      </c>
      <c r="AO770" s="231">
        <v>298.74770648033871</v>
      </c>
      <c r="AP770" s="231">
        <v>307.04264985512793</v>
      </c>
      <c r="AQ770" s="231">
        <v>315.47161658209541</v>
      </c>
      <c r="AR770" s="231">
        <v>324.05584907445723</v>
      </c>
      <c r="AS770" s="231">
        <v>332.80024610169966</v>
      </c>
    </row>
    <row r="771" spans="1:45">
      <c r="A771" s="231" t="s">
        <v>598</v>
      </c>
      <c r="B771" s="231" t="s">
        <v>533</v>
      </c>
      <c r="C771" s="231">
        <v>7.2200510197473298</v>
      </c>
      <c r="D771" s="231">
        <v>7.7590269780962577</v>
      </c>
      <c r="E771" s="231">
        <v>5.5803453801535721</v>
      </c>
      <c r="F771" s="231">
        <v>8.1115652804874649</v>
      </c>
      <c r="G771" s="231">
        <v>8.4888490240814125</v>
      </c>
      <c r="H771" s="231">
        <v>8.8544423603063613</v>
      </c>
      <c r="I771" s="231">
        <v>9.2148695189442975</v>
      </c>
      <c r="J771" s="231">
        <v>9.5665010787455653</v>
      </c>
      <c r="K771" s="231">
        <v>9.9135616518416061</v>
      </c>
      <c r="L771" s="231">
        <v>10.257099614039332</v>
      </c>
      <c r="M771" s="231">
        <v>10.597991448867841</v>
      </c>
      <c r="N771" s="231">
        <v>10.937013022180285</v>
      </c>
      <c r="O771" s="231">
        <v>11.27487456110059</v>
      </c>
      <c r="P771" s="231">
        <v>11.612238611618432</v>
      </c>
      <c r="Q771" s="231">
        <v>11.949729667817927</v>
      </c>
      <c r="R771" s="231">
        <v>12.28793962603832</v>
      </c>
      <c r="S771" s="231">
        <v>12.627431130776133</v>
      </c>
      <c r="T771" s="231">
        <v>12.968739867222112</v>
      </c>
      <c r="U771" s="231">
        <v>13.312376344090517</v>
      </c>
      <c r="V771" s="231">
        <v>13.658827444531298</v>
      </c>
      <c r="W771" s="231">
        <v>14.008557882247548</v>
      </c>
      <c r="X771" s="231">
        <v>14.362011625195528</v>
      </c>
      <c r="Y771" s="231">
        <v>14.719613310006189</v>
      </c>
      <c r="Z771" s="231">
        <v>15.081769650404413</v>
      </c>
      <c r="AA771" s="231">
        <v>15.44887083365675</v>
      </c>
      <c r="AB771" s="231">
        <v>15.821291895582055</v>
      </c>
      <c r="AC771" s="231">
        <v>16.199394064194919</v>
      </c>
      <c r="AD771" s="231">
        <v>16.583526063079901</v>
      </c>
      <c r="AE771" s="231">
        <v>16.974025367265149</v>
      </c>
      <c r="AF771" s="231">
        <v>17.371219406193127</v>
      </c>
      <c r="AG771" s="231">
        <v>17.775426710154164</v>
      </c>
      <c r="AH771" s="231">
        <v>18.186957998102663</v>
      </c>
      <c r="AI771" s="231">
        <v>18.606117206104862</v>
      </c>
      <c r="AJ771" s="231">
        <v>19.033202456745951</v>
      </c>
      <c r="AK771" s="231">
        <v>19.468506970670507</v>
      </c>
      <c r="AL771" s="231">
        <v>19.912319922084663</v>
      </c>
      <c r="AM771" s="231">
        <v>20.364927240518604</v>
      </c>
      <c r="AN771" s="231">
        <v>20.826612361479988</v>
      </c>
      <c r="AO771" s="231">
        <v>21.297656928839228</v>
      </c>
      <c r="AP771" s="231">
        <v>21.779448593796648</v>
      </c>
      <c r="AQ771" s="231">
        <v>22.26997735031771</v>
      </c>
      <c r="AR771" s="231">
        <v>22.770688020701851</v>
      </c>
      <c r="AS771" s="231">
        <v>23.281861059700731</v>
      </c>
    </row>
    <row r="772" spans="1:45">
      <c r="A772" s="231" t="s">
        <v>598</v>
      </c>
      <c r="B772" s="231" t="s">
        <v>534</v>
      </c>
      <c r="C772" s="231">
        <v>7.1224941637026609</v>
      </c>
      <c r="D772" s="231">
        <v>3.9485395868902744</v>
      </c>
      <c r="E772" s="231">
        <v>13.319882922405283</v>
      </c>
      <c r="F772" s="231">
        <v>10.313338950977714</v>
      </c>
      <c r="G772" s="231">
        <v>10.741452078434559</v>
      </c>
      <c r="H772" s="231">
        <v>11.157246933675003</v>
      </c>
      <c r="I772" s="231">
        <v>11.568265459275853</v>
      </c>
      <c r="J772" s="231">
        <v>11.969515963075976</v>
      </c>
      <c r="K772" s="231">
        <v>12.36602090327529</v>
      </c>
      <c r="L772" s="231">
        <v>12.758885943260553</v>
      </c>
      <c r="M772" s="231">
        <v>13.149054394312451</v>
      </c>
      <c r="N772" s="231">
        <v>13.537378188209138</v>
      </c>
      <c r="O772" s="231">
        <v>13.92465028411876</v>
      </c>
      <c r="P772" s="231">
        <v>14.311619890743186</v>
      </c>
      <c r="Q772" s="231">
        <v>14.698999799358058</v>
      </c>
      <c r="R772" s="231">
        <v>15.087470086155969</v>
      </c>
      <c r="S772" s="231">
        <v>15.477680198766224</v>
      </c>
      <c r="T772" s="231">
        <v>15.870250391070185</v>
      </c>
      <c r="U772" s="231">
        <v>16.26577296043784</v>
      </c>
      <c r="V772" s="231">
        <v>16.664813488802032</v>
      </c>
      <c r="W772" s="231">
        <v>17.067912163296729</v>
      </c>
      <c r="X772" s="231">
        <v>17.475585190924427</v>
      </c>
      <c r="Y772" s="231">
        <v>17.888326293625301</v>
      </c>
      <c r="Z772" s="231">
        <v>18.306608259128819</v>
      </c>
      <c r="AA772" s="231">
        <v>18.730884520633822</v>
      </c>
      <c r="AB772" s="231">
        <v>19.161590740219015</v>
      </c>
      <c r="AC772" s="231">
        <v>19.599146374508653</v>
      </c>
      <c r="AD772" s="231">
        <v>20.043956205279514</v>
      </c>
      <c r="AE772" s="231">
        <v>20.496411821743706</v>
      </c>
      <c r="AF772" s="231">
        <v>20.956893044877546</v>
      </c>
      <c r="AG772" s="231">
        <v>21.425769287288759</v>
      </c>
      <c r="AH772" s="231">
        <v>21.903400844695874</v>
      </c>
      <c r="AI772" s="231">
        <v>22.39014011717563</v>
      </c>
      <c r="AJ772" s="231">
        <v>22.886332759975218</v>
      </c>
      <c r="AK772" s="231">
        <v>23.392318764941507</v>
      </c>
      <c r="AL772" s="231">
        <v>23.908433474559217</v>
      </c>
      <c r="AM772" s="231">
        <v>24.435008531267719</v>
      </c>
      <c r="AN772" s="231">
        <v>24.972372765190695</v>
      </c>
      <c r="AO772" s="231">
        <v>25.520853023712863</v>
      </c>
      <c r="AP772" s="231">
        <v>26.082100810477389</v>
      </c>
      <c r="AQ772" s="231">
        <v>26.653698222198777</v>
      </c>
      <c r="AR772" s="231">
        <v>27.237366372882171</v>
      </c>
      <c r="AS772" s="231">
        <v>27.833431234570085</v>
      </c>
    </row>
    <row r="773" spans="1:45">
      <c r="A773" s="231" t="s">
        <v>598</v>
      </c>
      <c r="B773" s="231" t="s">
        <v>535</v>
      </c>
      <c r="C773" s="231">
        <v>0</v>
      </c>
      <c r="D773" s="231">
        <v>1.6734575501716122</v>
      </c>
      <c r="E773" s="231">
        <v>1.2496817987587985</v>
      </c>
      <c r="F773" s="231">
        <v>1.5538453646623487</v>
      </c>
      <c r="G773" s="231">
        <v>1.7499335164470549</v>
      </c>
      <c r="H773" s="231">
        <v>1.9376721701172099</v>
      </c>
      <c r="I773" s="231">
        <v>2.1201191631015024</v>
      </c>
      <c r="J773" s="231">
        <v>2.2974845102271955</v>
      </c>
      <c r="K773" s="231">
        <v>2.471414932424175</v>
      </c>
      <c r="L773" s="231">
        <v>2.6426568418037939</v>
      </c>
      <c r="M773" s="231">
        <v>2.8117888193999629</v>
      </c>
      <c r="N773" s="231">
        <v>2.9792824348301479</v>
      </c>
      <c r="O773" s="231">
        <v>3.1455379127997762</v>
      </c>
      <c r="P773" s="231">
        <v>3.3109058403880716</v>
      </c>
      <c r="Q773" s="231">
        <v>3.4757007978844818</v>
      </c>
      <c r="R773" s="231">
        <v>3.6402101626730885</v>
      </c>
      <c r="S773" s="231">
        <v>3.8046999534619594</v>
      </c>
      <c r="T773" s="231">
        <v>3.9694188221871007</v>
      </c>
      <c r="U773" s="231">
        <v>4.1346008668876637</v>
      </c>
      <c r="V773" s="231">
        <v>4.3004676831169029</v>
      </c>
      <c r="W773" s="231">
        <v>4.4672299168766294</v>
      </c>
      <c r="X773" s="231">
        <v>4.6350884866837028</v>
      </c>
      <c r="Y773" s="231">
        <v>4.8042355825330869</v>
      </c>
      <c r="Z773" s="231">
        <v>4.9748555114916728</v>
      </c>
      <c r="AA773" s="231">
        <v>5.1471254352495102</v>
      </c>
      <c r="AB773" s="231">
        <v>5.3212160291886716</v>
      </c>
      <c r="AC773" s="231">
        <v>5.497292082302021</v>
      </c>
      <c r="AD773" s="231">
        <v>5.6755130506520794</v>
      </c>
      <c r="AE773" s="231">
        <v>5.8560335727534349</v>
      </c>
      <c r="AF773" s="231">
        <v>6.0390039524822132</v>
      </c>
      <c r="AG773" s="231">
        <v>6.2245706133320216</v>
      </c>
      <c r="AH773" s="231">
        <v>6.4128765267071595</v>
      </c>
      <c r="AI773" s="231">
        <v>6.6040616162348194</v>
      </c>
      <c r="AJ773" s="231">
        <v>6.7982631396486717</v>
      </c>
      <c r="AK773" s="231">
        <v>6.9956160495318445</v>
      </c>
      <c r="AL773" s="231">
        <v>7.1962533340602093</v>
      </c>
      <c r="AM773" s="231">
        <v>7.4003063387985755</v>
      </c>
      <c r="AN773" s="231">
        <v>7.6079050705561642</v>
      </c>
      <c r="AO773" s="231">
        <v>7.8191784842779013</v>
      </c>
      <c r="AP773" s="231">
        <v>8.0346631899932959</v>
      </c>
      <c r="AQ773" s="231">
        <v>8.253643623490408</v>
      </c>
      <c r="AR773" s="231">
        <v>8.4766747377296898</v>
      </c>
      <c r="AS773" s="231">
        <v>8.7038837318352442</v>
      </c>
    </row>
    <row r="774" spans="1:45">
      <c r="A774" s="231" t="s">
        <v>598</v>
      </c>
      <c r="B774" s="231" t="s">
        <v>536</v>
      </c>
      <c r="C774" s="231">
        <v>228.85116304145947</v>
      </c>
      <c r="D774" s="231">
        <v>274.17217429717431</v>
      </c>
      <c r="E774" s="231">
        <v>349.10784996065399</v>
      </c>
      <c r="F774" s="231">
        <v>354.16807826750846</v>
      </c>
      <c r="G774" s="231">
        <v>374.89569743431281</v>
      </c>
      <c r="H774" s="231">
        <v>394.90293126406254</v>
      </c>
      <c r="I774" s="231">
        <v>414.53677072732648</v>
      </c>
      <c r="J774" s="231">
        <v>433.66985467088466</v>
      </c>
      <c r="K774" s="231">
        <v>452.51541563375605</v>
      </c>
      <c r="L774" s="231">
        <v>471.13797556501146</v>
      </c>
      <c r="M774" s="231">
        <v>489.5899156246723</v>
      </c>
      <c r="N774" s="231">
        <v>507.91620893252968</v>
      </c>
      <c r="O774" s="231">
        <v>526.1569431630279</v>
      </c>
      <c r="P774" s="231">
        <v>544.34873232144935</v>
      </c>
      <c r="Q774" s="231">
        <v>562.52554218097043</v>
      </c>
      <c r="R774" s="231">
        <v>580.71919504372033</v>
      </c>
      <c r="S774" s="231">
        <v>598.95969462757341</v>
      </c>
      <c r="T774" s="231">
        <v>617.27544824404924</v>
      </c>
      <c r="U774" s="231">
        <v>635.69342956220351</v>
      </c>
      <c r="V774" s="231">
        <v>654.23930660734425</v>
      </c>
      <c r="W774" s="231">
        <v>672.9375491159816</v>
      </c>
      <c r="X774" s="231">
        <v>691.81152331928524</v>
      </c>
      <c r="Y774" s="231">
        <v>710.88357871616006</v>
      </c>
      <c r="Z774" s="231">
        <v>730.17512935358775</v>
      </c>
      <c r="AA774" s="231">
        <v>749.70673095051347</v>
      </c>
      <c r="AB774" s="231">
        <v>769.4981545299778</v>
      </c>
      <c r="AC774" s="231">
        <v>789.56845685561916</v>
      </c>
      <c r="AD774" s="231">
        <v>809.93604777858263</v>
      </c>
      <c r="AE774" s="231">
        <v>830.61875451462288</v>
      </c>
      <c r="AF774" s="231">
        <v>851.63388284385871</v>
      </c>
      <c r="AG774" s="231">
        <v>872.99827522946453</v>
      </c>
      <c r="AH774" s="231">
        <v>894.72836587068844</v>
      </c>
      <c r="AI774" s="231">
        <v>916.84023273057926</v>
      </c>
      <c r="AJ774" s="231">
        <v>939.34964660364619</v>
      </c>
      <c r="AK774" s="231">
        <v>962.2721173115458</v>
      </c>
      <c r="AL774" s="231">
        <v>985.6229371335296</v>
      </c>
      <c r="AM774" s="231">
        <v>1009.4172215932724</v>
      </c>
      <c r="AN774" s="231">
        <v>1033.6699477340064</v>
      </c>
      <c r="AO774" s="231">
        <v>1058.3959900210921</v>
      </c>
      <c r="AP774" s="231">
        <v>1083.6652413221038</v>
      </c>
      <c r="AQ774" s="231">
        <v>1109.3785827577831</v>
      </c>
      <c r="AR774" s="231">
        <v>1135.6086573887681</v>
      </c>
      <c r="AS774" s="231">
        <v>1162.3702352540163</v>
      </c>
    </row>
    <row r="775" spans="1:45">
      <c r="A775" s="231" t="s">
        <v>598</v>
      </c>
      <c r="B775" s="231" t="s">
        <v>537</v>
      </c>
      <c r="C775" s="231">
        <v>25.333626945404827</v>
      </c>
      <c r="D775" s="231">
        <v>28.139925164077514</v>
      </c>
      <c r="E775" s="231">
        <v>29.787121962422397</v>
      </c>
      <c r="F775" s="231">
        <v>34.925342047511968</v>
      </c>
      <c r="G775" s="231">
        <v>36.323190598455234</v>
      </c>
      <c r="H775" s="231">
        <v>37.68188661558861</v>
      </c>
      <c r="I775" s="231">
        <v>39.026212078156412</v>
      </c>
      <c r="J775" s="231">
        <v>40.33888336166271</v>
      </c>
      <c r="K775" s="231">
        <v>41.636557439912366</v>
      </c>
      <c r="L775" s="231">
        <v>42.92274975825778</v>
      </c>
      <c r="M775" s="231">
        <v>44.200482542832319</v>
      </c>
      <c r="N775" s="231">
        <v>45.47250536395628</v>
      </c>
      <c r="O775" s="231">
        <v>46.741392732294926</v>
      </c>
      <c r="P775" s="231">
        <v>48.009587986798351</v>
      </c>
      <c r="Q775" s="231">
        <v>49.279423184733467</v>
      </c>
      <c r="R775" s="231">
        <v>50.553128385491362</v>
      </c>
      <c r="S775" s="231">
        <v>51.832836534348374</v>
      </c>
      <c r="T775" s="231">
        <v>53.120586831454602</v>
      </c>
      <c r="U775" s="231">
        <v>54.418327885246597</v>
      </c>
      <c r="V775" s="231">
        <v>55.727921179545859</v>
      </c>
      <c r="W775" s="231">
        <v>57.051145011526906</v>
      </c>
      <c r="X775" s="231">
        <v>58.38969888426157</v>
      </c>
      <c r="Y775" s="231">
        <v>59.745208264353039</v>
      </c>
      <c r="Z775" s="231">
        <v>61.119229592302744</v>
      </c>
      <c r="AA775" s="231">
        <v>62.513255434860625</v>
      </c>
      <c r="AB775" s="231">
        <v>63.92871968118866</v>
      </c>
      <c r="AC775" s="231">
        <v>65.367002701228259</v>
      </c>
      <c r="AD775" s="231">
        <v>66.829436401582115</v>
      </c>
      <c r="AE775" s="231">
        <v>68.317309129912658</v>
      </c>
      <c r="AF775" s="231">
        <v>69.831870392443264</v>
      </c>
      <c r="AG775" s="231">
        <v>71.374335360647947</v>
      </c>
      <c r="AH775" s="231">
        <v>72.945889152517708</v>
      </c>
      <c r="AI775" s="231">
        <v>74.547690881294145</v>
      </c>
      <c r="AJ775" s="231">
        <v>76.180877470330884</v>
      </c>
      <c r="AK775" s="231">
        <v>77.846567237214671</v>
      </c>
      <c r="AL775" s="231">
        <v>79.545863253563041</v>
      </c>
      <c r="AM775" s="231">
        <v>81.279856489266464</v>
      </c>
      <c r="AN775" s="231">
        <v>83.049628751597709</v>
      </c>
      <c r="AO775" s="231">
        <v>84.856255430618901</v>
      </c>
      <c r="AP775" s="231">
        <v>86.70521565734235</v>
      </c>
      <c r="AQ775" s="231">
        <v>88.588459997730325</v>
      </c>
      <c r="AR775" s="231">
        <v>90.511700213371043</v>
      </c>
      <c r="AS775" s="231">
        <v>92.476009370851571</v>
      </c>
    </row>
    <row r="776" spans="1:45">
      <c r="A776" s="231" t="s">
        <v>598</v>
      </c>
      <c r="B776" s="231" t="s">
        <v>538</v>
      </c>
      <c r="C776" s="231">
        <v>12.668447308771627</v>
      </c>
      <c r="D776" s="231">
        <v>12.23084026065607</v>
      </c>
      <c r="E776" s="231">
        <v>15.769643549267961</v>
      </c>
      <c r="F776" s="231">
        <v>13.480810211354854</v>
      </c>
      <c r="G776" s="231">
        <v>13.592093403143464</v>
      </c>
      <c r="H776" s="231">
        <v>13.709398551599341</v>
      </c>
      <c r="I776" s="231">
        <v>13.836037270314012</v>
      </c>
      <c r="J776" s="231">
        <v>13.962207013974574</v>
      </c>
      <c r="K776" s="231">
        <v>14.091440485711184</v>
      </c>
      <c r="L776" s="231">
        <v>14.223207462924572</v>
      </c>
      <c r="M776" s="231">
        <v>14.357253968277938</v>
      </c>
      <c r="N776" s="231">
        <v>14.493524259435507</v>
      </c>
      <c r="O776" s="231">
        <v>14.632098308732861</v>
      </c>
      <c r="P776" s="231">
        <v>14.773145557886904</v>
      </c>
      <c r="Q776" s="231">
        <v>14.916891827390124</v>
      </c>
      <c r="R776" s="231">
        <v>15.063596061767832</v>
      </c>
      <c r="S776" s="231">
        <v>15.213534216809041</v>
      </c>
      <c r="T776" s="231">
        <v>15.366988271236069</v>
      </c>
      <c r="U776" s="231">
        <v>15.524238895617586</v>
      </c>
      <c r="V776" s="231">
        <v>15.685560722556634</v>
      </c>
      <c r="W776" s="231">
        <v>15.851219460012107</v>
      </c>
      <c r="X776" s="231">
        <v>16.02147030305639</v>
      </c>
      <c r="Y776" s="231">
        <v>16.196557252104892</v>
      </c>
      <c r="Z776" s="231">
        <v>16.376713055217049</v>
      </c>
      <c r="AA776" s="231">
        <v>16.562159570978597</v>
      </c>
      <c r="AB776" s="231">
        <v>16.753108405559086</v>
      </c>
      <c r="AC776" s="231">
        <v>16.94976171899139</v>
      </c>
      <c r="AD776" s="231">
        <v>17.152313125917026</v>
      </c>
      <c r="AE776" s="231">
        <v>17.360948638083588</v>
      </c>
      <c r="AF776" s="231">
        <v>17.575847611978336</v>
      </c>
      <c r="AG776" s="231">
        <v>17.797183676733631</v>
      </c>
      <c r="AH776" s="231">
        <v>18.025125625992892</v>
      </c>
      <c r="AI776" s="231">
        <v>18.259838263625284</v>
      </c>
      <c r="AJ776" s="231">
        <v>18.501483197633643</v>
      </c>
      <c r="AK776" s="231">
        <v>18.750219579778875</v>
      </c>
      <c r="AL776" s="231">
        <v>19.006204790663162</v>
      </c>
      <c r="AM776" s="231">
        <v>19.269595071543876</v>
      </c>
      <c r="AN776" s="231">
        <v>19.540546105158803</v>
      </c>
      <c r="AO776" s="231">
        <v>19.819213548478732</v>
      </c>
      <c r="AP776" s="231">
        <v>20.106775633485487</v>
      </c>
      <c r="AQ776" s="231">
        <v>20.401268642820376</v>
      </c>
      <c r="AR776" s="231">
        <v>20.70393503543476</v>
      </c>
      <c r="AS776" s="231">
        <v>21.014934856834749</v>
      </c>
    </row>
    <row r="777" spans="1:45">
      <c r="A777" s="231" t="s">
        <v>600</v>
      </c>
      <c r="B777" s="231" t="s">
        <v>514</v>
      </c>
      <c r="C777" s="231">
        <v>163.86543421274712</v>
      </c>
      <c r="D777" s="231">
        <v>167.90674009494205</v>
      </c>
      <c r="E777" s="231">
        <v>213.65932157550361</v>
      </c>
      <c r="F777" s="231">
        <v>224.0788430143439</v>
      </c>
      <c r="G777" s="231">
        <v>236.83636153543239</v>
      </c>
      <c r="H777" s="231">
        <v>248.43478296327814</v>
      </c>
      <c r="I777" s="231">
        <v>259.26009719957926</v>
      </c>
      <c r="J777" s="231">
        <v>269.51849305663819</v>
      </c>
      <c r="K777" s="231">
        <v>279.35078728810078</v>
      </c>
      <c r="L777" s="231">
        <v>288.86121680985718</v>
      </c>
      <c r="M777" s="231">
        <v>298.13131003263373</v>
      </c>
      <c r="N777" s="231">
        <v>307.22720078834476</v>
      </c>
      <c r="O777" s="231">
        <v>316.20383352016989</v>
      </c>
      <c r="P777" s="231">
        <v>325.107589560262</v>
      </c>
      <c r="Q777" s="231">
        <v>333.97212256201976</v>
      </c>
      <c r="R777" s="231">
        <v>342.83720894206431</v>
      </c>
      <c r="S777" s="231">
        <v>351.73244134274751</v>
      </c>
      <c r="T777" s="231">
        <v>360.68358994866804</v>
      </c>
      <c r="U777" s="231">
        <v>369.71322133788249</v>
      </c>
      <c r="V777" s="231">
        <v>378.84120790412607</v>
      </c>
      <c r="W777" s="231">
        <v>388.08515256673292</v>
      </c>
      <c r="X777" s="231">
        <v>397.46074583253733</v>
      </c>
      <c r="Y777" s="231">
        <v>406.98206763016509</v>
      </c>
      <c r="Z777" s="231">
        <v>416.66184337067648</v>
      </c>
      <c r="AA777" s="231">
        <v>426.5116616884261</v>
      </c>
      <c r="AB777" s="231">
        <v>436.54215989343129</v>
      </c>
      <c r="AC777" s="231">
        <v>446.76318210588352</v>
      </c>
      <c r="AD777" s="231">
        <v>457.183914219793</v>
      </c>
      <c r="AE777" s="231">
        <v>467.81299918419234</v>
      </c>
      <c r="AF777" s="231">
        <v>478.65863555109229</v>
      </c>
      <c r="AG777" s="231">
        <v>489.7286617917656</v>
      </c>
      <c r="AH777" s="231">
        <v>501.03062850711427</v>
      </c>
      <c r="AI777" s="231">
        <v>512.57186034058702</v>
      </c>
      <c r="AJ777" s="231">
        <v>524.35950913299553</v>
      </c>
      <c r="AK777" s="231">
        <v>536.4162276039599</v>
      </c>
      <c r="AL777" s="231">
        <v>548.71802642461898</v>
      </c>
      <c r="AM777" s="231">
        <v>561.28696313409705</v>
      </c>
      <c r="AN777" s="231">
        <v>574.12989603712822</v>
      </c>
      <c r="AO777" s="231">
        <v>587.25368472105527</v>
      </c>
      <c r="AP777" s="231">
        <v>600.66521228128192</v>
      </c>
      <c r="AQ777" s="231">
        <v>614.3714047542278</v>
      </c>
      <c r="AR777" s="231">
        <v>628.3792481828749</v>
      </c>
      <c r="AS777" s="231">
        <v>642.69580367694869</v>
      </c>
    </row>
    <row r="778" spans="1:45">
      <c r="A778" s="231" t="s">
        <v>600</v>
      </c>
      <c r="B778" s="231" t="s">
        <v>515</v>
      </c>
      <c r="C778" s="231">
        <v>765.34901175504137</v>
      </c>
      <c r="D778" s="231">
        <v>674.90779669467622</v>
      </c>
      <c r="E778" s="231">
        <v>536.03914994794263</v>
      </c>
      <c r="F778" s="231">
        <v>594.36572761358832</v>
      </c>
      <c r="G778" s="231">
        <v>563.02421746141852</v>
      </c>
      <c r="H778" s="231">
        <v>543.30106664306777</v>
      </c>
      <c r="I778" s="231">
        <v>530.37404578395035</v>
      </c>
      <c r="J778" s="231">
        <v>521.62734202507841</v>
      </c>
      <c r="K778" s="231">
        <v>515.59794343573492</v>
      </c>
      <c r="L778" s="231">
        <v>511.41743192379744</v>
      </c>
      <c r="M778" s="231">
        <v>508.54454436852274</v>
      </c>
      <c r="N778" s="231">
        <v>506.62771992839987</v>
      </c>
      <c r="O778" s="231">
        <v>505.43028051659491</v>
      </c>
      <c r="P778" s="231">
        <v>504.78772889282459</v>
      </c>
      <c r="Q778" s="231">
        <v>504.57342746303067</v>
      </c>
      <c r="R778" s="231">
        <v>504.71169700800147</v>
      </c>
      <c r="S778" s="231">
        <v>505.1372221168167</v>
      </c>
      <c r="T778" s="231">
        <v>505.79976452943538</v>
      </c>
      <c r="U778" s="231">
        <v>506.65991215396582</v>
      </c>
      <c r="V778" s="231">
        <v>507.68619542251531</v>
      </c>
      <c r="W778" s="231">
        <v>508.85309220992082</v>
      </c>
      <c r="X778" s="231">
        <v>510.13962136478659</v>
      </c>
      <c r="Y778" s="231">
        <v>511.52833306824596</v>
      </c>
      <c r="Z778" s="231">
        <v>513.0045711393949</v>
      </c>
      <c r="AA778" s="231">
        <v>514.55592461958361</v>
      </c>
      <c r="AB778" s="231">
        <v>516.17181308109184</v>
      </c>
      <c r="AC778" s="231">
        <v>517.84316780239362</v>
      </c>
      <c r="AD778" s="231">
        <v>519.56218267212091</v>
      </c>
      <c r="AE778" s="231">
        <v>521.32211654935293</v>
      </c>
      <c r="AF778" s="231">
        <v>523.11713415156237</v>
      </c>
      <c r="AG778" s="231">
        <v>524.94217621362895</v>
      </c>
      <c r="AH778" s="231">
        <v>526.79285221167845</v>
      </c>
      <c r="AI778" s="231">
        <v>528.66535073501211</v>
      </c>
      <c r="AJ778" s="231">
        <v>530.55636385731941</v>
      </c>
      <c r="AK778" s="231">
        <v>532.47853601872259</v>
      </c>
      <c r="AL778" s="231">
        <v>534.39686633885412</v>
      </c>
      <c r="AM778" s="231">
        <v>536.3262275278862</v>
      </c>
      <c r="AN778" s="231">
        <v>538.2647680118979</v>
      </c>
      <c r="AO778" s="231">
        <v>540.21089488943994</v>
      </c>
      <c r="AP778" s="231">
        <v>542.16324244438738</v>
      </c>
      <c r="AQ778" s="231">
        <v>544.12064452610457</v>
      </c>
      <c r="AR778" s="231">
        <v>546.082110264628</v>
      </c>
      <c r="AS778" s="231">
        <v>548.04680267857339</v>
      </c>
    </row>
    <row r="779" spans="1:45">
      <c r="A779" s="231" t="s">
        <v>600</v>
      </c>
      <c r="B779" s="231" t="s">
        <v>516</v>
      </c>
      <c r="C779" s="231">
        <v>98.774312727573587</v>
      </c>
      <c r="D779" s="231">
        <v>100.48286050638902</v>
      </c>
      <c r="E779" s="231">
        <v>131.62969492364627</v>
      </c>
      <c r="F779" s="231">
        <v>129.20894459652538</v>
      </c>
      <c r="G779" s="231">
        <v>133.73508734271041</v>
      </c>
      <c r="H779" s="231">
        <v>137.73615862755489</v>
      </c>
      <c r="I779" s="231">
        <v>141.40968558012855</v>
      </c>
      <c r="J779" s="231">
        <v>144.85376190704093</v>
      </c>
      <c r="K779" s="231">
        <v>148.13274866209542</v>
      </c>
      <c r="L779" s="231">
        <v>151.29294078427614</v>
      </c>
      <c r="M779" s="231">
        <v>154.36977769990594</v>
      </c>
      <c r="N779" s="231">
        <v>157.39150060274918</v>
      </c>
      <c r="O779" s="231">
        <v>160.38119375708777</v>
      </c>
      <c r="P779" s="231">
        <v>163.35803470775099</v>
      </c>
      <c r="Q779" s="231">
        <v>166.33517237645756</v>
      </c>
      <c r="R779" s="231">
        <v>169.32912411140458</v>
      </c>
      <c r="S779" s="231">
        <v>172.35152873346578</v>
      </c>
      <c r="T779" s="231">
        <v>175.41234330239854</v>
      </c>
      <c r="U779" s="231">
        <v>178.52013208105103</v>
      </c>
      <c r="V779" s="231">
        <v>181.68230325472749</v>
      </c>
      <c r="W779" s="231">
        <v>184.90530497601378</v>
      </c>
      <c r="X779" s="231">
        <v>188.19478881718089</v>
      </c>
      <c r="Y779" s="231">
        <v>191.55574660009555</v>
      </c>
      <c r="Z779" s="231">
        <v>194.99262521164459</v>
      </c>
      <c r="AA779" s="231">
        <v>198.50942307703389</v>
      </c>
      <c r="AB779" s="231">
        <v>202.10977128232608</v>
      </c>
      <c r="AC779" s="231">
        <v>205.79700181756743</v>
      </c>
      <c r="AD779" s="231">
        <v>209.57420500033982</v>
      </c>
      <c r="AE779" s="231">
        <v>213.44427780555546</v>
      </c>
      <c r="AF779" s="231">
        <v>217.40996455169994</v>
      </c>
      <c r="AG779" s="231">
        <v>221.47389116395499</v>
      </c>
      <c r="AH779" s="231">
        <v>225.63859404185555</v>
      </c>
      <c r="AI779" s="231">
        <v>229.90654439703863</v>
      </c>
      <c r="AJ779" s="231">
        <v>234.28016878985818</v>
      </c>
      <c r="AK779" s="231">
        <v>238.76882277983944</v>
      </c>
      <c r="AL779" s="231">
        <v>243.36110392113955</v>
      </c>
      <c r="AM779" s="231">
        <v>248.06617878900519</v>
      </c>
      <c r="AN779" s="231">
        <v>252.88644425862773</v>
      </c>
      <c r="AO779" s="231">
        <v>257.82431658563092</v>
      </c>
      <c r="AP779" s="231">
        <v>262.88223909751605</v>
      </c>
      <c r="AQ779" s="231">
        <v>268.06268879678623</v>
      </c>
      <c r="AR779" s="231">
        <v>273.36818205773142</v>
      </c>
      <c r="AS779" s="231">
        <v>278.80127956974883</v>
      </c>
    </row>
    <row r="780" spans="1:45">
      <c r="A780" s="231" t="s">
        <v>600</v>
      </c>
      <c r="B780" s="231" t="s">
        <v>517</v>
      </c>
      <c r="C780" s="231">
        <v>83.575366688994876</v>
      </c>
      <c r="D780" s="231">
        <v>121.73207618355084</v>
      </c>
      <c r="E780" s="231">
        <v>121.03837963268869</v>
      </c>
      <c r="F780" s="231">
        <v>128.22358570382417</v>
      </c>
      <c r="G780" s="231">
        <v>134.58028190241728</v>
      </c>
      <c r="H780" s="231">
        <v>140.32148195240282</v>
      </c>
      <c r="I780" s="231">
        <v>145.65971034534945</v>
      </c>
      <c r="J780" s="231">
        <v>150.70601964566606</v>
      </c>
      <c r="K780" s="231">
        <v>155.53537579971376</v>
      </c>
      <c r="L780" s="231">
        <v>160.20282183655999</v>
      </c>
      <c r="M780" s="231">
        <v>164.75115272633673</v>
      </c>
      <c r="N780" s="231">
        <v>169.21491387535076</v>
      </c>
      <c r="O780" s="231">
        <v>173.62267959356154</v>
      </c>
      <c r="P780" s="231">
        <v>177.99846785390363</v>
      </c>
      <c r="Q780" s="231">
        <v>182.35945039147265</v>
      </c>
      <c r="R780" s="231">
        <v>186.72624850305206</v>
      </c>
      <c r="S780" s="231">
        <v>191.11398733033701</v>
      </c>
      <c r="T780" s="231">
        <v>195.53577884491804</v>
      </c>
      <c r="U780" s="231">
        <v>200.00305334171713</v>
      </c>
      <c r="V780" s="231">
        <v>204.52583193285849</v>
      </c>
      <c r="W780" s="231">
        <v>209.11295329152594</v>
      </c>
      <c r="X780" s="231">
        <v>213.77226382441313</v>
      </c>
      <c r="Y780" s="231">
        <v>218.51077798274736</v>
      </c>
      <c r="Z780" s="231">
        <v>223.33481384053275</v>
      </c>
      <c r="AA780" s="231">
        <v>228.25010799663073</v>
      </c>
      <c r="AB780" s="231">
        <v>233.26191308990499</v>
      </c>
      <c r="AC780" s="231">
        <v>238.37508064000019</v>
      </c>
      <c r="AD780" s="231">
        <v>243.59413147639407</v>
      </c>
      <c r="AE780" s="231">
        <v>248.92331565656409</v>
      </c>
      <c r="AF780" s="231">
        <v>254.36666347749048</v>
      </c>
      <c r="AG780" s="231">
        <v>259.92802893783329</v>
      </c>
      <c r="AH780" s="231">
        <v>265.61112680126752</v>
      </c>
      <c r="AI780" s="231">
        <v>271.41956423666301</v>
      </c>
      <c r="AJ780" s="231">
        <v>277.35686786303211</v>
      </c>
      <c r="AK780" s="231">
        <v>283.43476450277348</v>
      </c>
      <c r="AL780" s="231">
        <v>289.64033705703378</v>
      </c>
      <c r="AM780" s="231">
        <v>295.98502317983764</v>
      </c>
      <c r="AN780" s="231">
        <v>302.47222805122516</v>
      </c>
      <c r="AO780" s="231">
        <v>309.1053637994695</v>
      </c>
      <c r="AP780" s="231">
        <v>315.88786051076596</v>
      </c>
      <c r="AQ780" s="231">
        <v>322.82317581497716</v>
      </c>
      <c r="AR780" s="231">
        <v>329.9148032696325</v>
      </c>
      <c r="AS780" s="231">
        <v>337.16627973067983</v>
      </c>
    </row>
    <row r="781" spans="1:45">
      <c r="A781" s="231" t="s">
        <v>600</v>
      </c>
      <c r="B781" s="231" t="s">
        <v>518</v>
      </c>
      <c r="C781" s="231">
        <v>223.22610582822915</v>
      </c>
      <c r="D781" s="231">
        <v>222.67959528888315</v>
      </c>
      <c r="E781" s="231">
        <v>376.47704392567169</v>
      </c>
      <c r="F781" s="231">
        <v>354.47667585755977</v>
      </c>
      <c r="G781" s="231">
        <v>360.87166253895811</v>
      </c>
      <c r="H781" s="231">
        <v>366.13105396480563</v>
      </c>
      <c r="I781" s="231">
        <v>370.74346392630542</v>
      </c>
      <c r="J781" s="231">
        <v>374.93374750724888</v>
      </c>
      <c r="K781" s="231">
        <v>378.84264782026662</v>
      </c>
      <c r="L781" s="231">
        <v>382.56778509048507</v>
      </c>
      <c r="M781" s="231">
        <v>386.18176188085283</v>
      </c>
      <c r="N781" s="231">
        <v>389.74100479088116</v>
      </c>
      <c r="O781" s="231">
        <v>393.29054858867698</v>
      </c>
      <c r="P781" s="231">
        <v>396.8669039786048</v>
      </c>
      <c r="Q781" s="231">
        <v>400.49283099427078</v>
      </c>
      <c r="R781" s="231">
        <v>404.19998581143466</v>
      </c>
      <c r="S781" s="231">
        <v>408.00875508458574</v>
      </c>
      <c r="T781" s="231">
        <v>411.93602317400553</v>
      </c>
      <c r="U781" s="231">
        <v>415.99582046102643</v>
      </c>
      <c r="V781" s="231">
        <v>420.19985143003032</v>
      </c>
      <c r="W781" s="231">
        <v>424.55792855241947</v>
      </c>
      <c r="X781" s="231">
        <v>429.07833040562366</v>
      </c>
      <c r="Y781" s="231">
        <v>433.76809786898082</v>
      </c>
      <c r="Z781" s="231">
        <v>438.63327924353655</v>
      </c>
      <c r="AA781" s="231">
        <v>443.67913303945733</v>
      </c>
      <c r="AB781" s="231">
        <v>448.91029560231533</v>
      </c>
      <c r="AC781" s="231">
        <v>454.33091951840635</v>
      </c>
      <c r="AD781" s="231">
        <v>459.94478774467291</v>
      </c>
      <c r="AE781" s="231">
        <v>465.75540759022647</v>
      </c>
      <c r="AF781" s="231">
        <v>471.7660879950613</v>
      </c>
      <c r="AG781" s="231">
        <v>477.98000298172855</v>
      </c>
      <c r="AH781" s="231">
        <v>484.40024367784957</v>
      </c>
      <c r="AI781" s="231">
        <v>491.02986090675631</v>
      </c>
      <c r="AJ781" s="231">
        <v>497.87190000770107</v>
      </c>
      <c r="AK781" s="231">
        <v>504.94414033103334</v>
      </c>
      <c r="AL781" s="231">
        <v>512.22047148093907</v>
      </c>
      <c r="AM781" s="231">
        <v>519.71848248341905</v>
      </c>
      <c r="AN781" s="231">
        <v>527.44143423702724</v>
      </c>
      <c r="AO781" s="231">
        <v>535.39268047493931</v>
      </c>
      <c r="AP781" s="231">
        <v>543.57567796213971</v>
      </c>
      <c r="AQ781" s="231">
        <v>551.99399481738863</v>
      </c>
      <c r="AR781" s="231">
        <v>560.65131732487578</v>
      </c>
      <c r="AS781" s="231">
        <v>569.55145553607485</v>
      </c>
    </row>
    <row r="782" spans="1:45">
      <c r="A782" s="231" t="s">
        <v>600</v>
      </c>
      <c r="B782" s="231" t="s">
        <v>519</v>
      </c>
      <c r="C782" s="231">
        <v>139.69152505775256</v>
      </c>
      <c r="D782" s="231">
        <v>137.9432630978616</v>
      </c>
      <c r="E782" s="231">
        <v>153.0068839530374</v>
      </c>
      <c r="F782" s="231">
        <v>195.03896446687193</v>
      </c>
      <c r="G782" s="231">
        <v>213.63056407840583</v>
      </c>
      <c r="H782" s="231">
        <v>230.83419231391949</v>
      </c>
      <c r="I782" s="231">
        <v>247.05207103695727</v>
      </c>
      <c r="J782" s="231">
        <v>262.51869479115697</v>
      </c>
      <c r="K782" s="231">
        <v>277.4011752236562</v>
      </c>
      <c r="L782" s="231">
        <v>291.8267774484475</v>
      </c>
      <c r="M782" s="231">
        <v>305.89707823345572</v>
      </c>
      <c r="N782" s="231">
        <v>319.695813858858</v>
      </c>
      <c r="O782" s="231">
        <v>333.29355493128782</v>
      </c>
      <c r="P782" s="231">
        <v>346.75069117113628</v>
      </c>
      <c r="Q782" s="231">
        <v>360.1130671638133</v>
      </c>
      <c r="R782" s="231">
        <v>373.43228561454572</v>
      </c>
      <c r="S782" s="231">
        <v>386.74845638418202</v>
      </c>
      <c r="T782" s="231">
        <v>400.09698030886</v>
      </c>
      <c r="U782" s="231">
        <v>413.50926743257378</v>
      </c>
      <c r="V782" s="231">
        <v>427.01333127563259</v>
      </c>
      <c r="W782" s="231">
        <v>440.63428774818948</v>
      </c>
      <c r="X782" s="231">
        <v>454.39477821128816</v>
      </c>
      <c r="Y782" s="231">
        <v>468.3153306494591</v>
      </c>
      <c r="Z782" s="231">
        <v>482.41466941521935</v>
      </c>
      <c r="AA782" s="231">
        <v>496.70998168822416</v>
      </c>
      <c r="AB782" s="231">
        <v>511.21714718606</v>
      </c>
      <c r="AC782" s="231">
        <v>525.95093649739056</v>
      </c>
      <c r="AD782" s="231">
        <v>540.92518252393802</v>
      </c>
      <c r="AE782" s="231">
        <v>556.15292882336109</v>
      </c>
      <c r="AF782" s="231">
        <v>571.64655808249029</v>
      </c>
      <c r="AG782" s="231">
        <v>587.41790348567326</v>
      </c>
      <c r="AH782" s="231">
        <v>603.47834535255367</v>
      </c>
      <c r="AI782" s="231">
        <v>619.83889508834977</v>
      </c>
      <c r="AJ782" s="231">
        <v>636.51026820674042</v>
      </c>
      <c r="AK782" s="231">
        <v>653.52198768084588</v>
      </c>
      <c r="AL782" s="231">
        <v>670.84674338358718</v>
      </c>
      <c r="AM782" s="231">
        <v>688.51313226137734</v>
      </c>
      <c r="AN782" s="231">
        <v>706.53124507425434</v>
      </c>
      <c r="AO782" s="231">
        <v>724.91112438233677</v>
      </c>
      <c r="AP782" s="231">
        <v>743.66279744764074</v>
      </c>
      <c r="AQ782" s="231">
        <v>762.79630532461965</v>
      </c>
      <c r="AR782" s="231">
        <v>782.32172867641134</v>
      </c>
      <c r="AS782" s="231">
        <v>802.24921077971192</v>
      </c>
    </row>
    <row r="783" spans="1:45">
      <c r="A783" s="231" t="s">
        <v>600</v>
      </c>
      <c r="B783" s="231" t="s">
        <v>520</v>
      </c>
      <c r="C783" s="231">
        <v>10.890894253899917</v>
      </c>
      <c r="D783" s="231">
        <v>13.137401296741601</v>
      </c>
      <c r="E783" s="231">
        <v>15.018760977695139</v>
      </c>
      <c r="F783" s="231">
        <v>18.210634211111177</v>
      </c>
      <c r="G783" s="231">
        <v>19.304644931151429</v>
      </c>
      <c r="H783" s="231">
        <v>20.301559997647892</v>
      </c>
      <c r="I783" s="231">
        <v>21.233254718823286</v>
      </c>
      <c r="J783" s="231">
        <v>22.116906364165086</v>
      </c>
      <c r="K783" s="231">
        <v>22.964299376078841</v>
      </c>
      <c r="L783" s="231">
        <v>23.784184199966937</v>
      </c>
      <c r="M783" s="231">
        <v>24.583420522528534</v>
      </c>
      <c r="N783" s="231">
        <v>25.367582990700683</v>
      </c>
      <c r="O783" s="231">
        <v>26.141310716675079</v>
      </c>
      <c r="P783" s="231">
        <v>26.908526053514617</v>
      </c>
      <c r="Q783" s="231">
        <v>27.672090494713807</v>
      </c>
      <c r="R783" s="231">
        <v>28.435366401214484</v>
      </c>
      <c r="S783" s="231">
        <v>29.200868419456878</v>
      </c>
      <c r="T783" s="231">
        <v>29.970789987719225</v>
      </c>
      <c r="U783" s="231">
        <v>30.747055001897291</v>
      </c>
      <c r="V783" s="231">
        <v>31.531360368640012</v>
      </c>
      <c r="W783" s="231">
        <v>32.325211508782751</v>
      </c>
      <c r="X783" s="231">
        <v>33.129952233396317</v>
      </c>
      <c r="Y783" s="231">
        <v>33.946790025950563</v>
      </c>
      <c r="Z783" s="231">
        <v>34.776817515953383</v>
      </c>
      <c r="AA783" s="231">
        <v>35.621030762482363</v>
      </c>
      <c r="AB783" s="231">
        <v>36.480344847609601</v>
      </c>
      <c r="AC783" s="231">
        <v>37.355607191645277</v>
      </c>
      <c r="AD783" s="231">
        <v>38.247608933932725</v>
      </c>
      <c r="AE783" s="231">
        <v>39.157094668471011</v>
      </c>
      <c r="AF783" s="231">
        <v>40.084770779098321</v>
      </c>
      <c r="AG783" s="231">
        <v>41.031312582033785</v>
      </c>
      <c r="AH783" s="231">
        <v>41.997370452534035</v>
      </c>
      <c r="AI783" s="231">
        <v>42.983575086223858</v>
      </c>
      <c r="AJ783" s="231">
        <v>43.990542023413049</v>
      </c>
      <c r="AK783" s="231">
        <v>45.020187165913214</v>
      </c>
      <c r="AL783" s="231">
        <v>46.070511789643028</v>
      </c>
      <c r="AM783" s="231">
        <v>47.14338030883625</v>
      </c>
      <c r="AN783" s="231">
        <v>48.239381586441169</v>
      </c>
      <c r="AO783" s="231">
        <v>49.35910421275284</v>
      </c>
      <c r="AP783" s="231">
        <v>50.503138415248209</v>
      </c>
      <c r="AQ783" s="231">
        <v>51.672077730939819</v>
      </c>
      <c r="AR783" s="231">
        <v>52.866520477049356</v>
      </c>
      <c r="AS783" s="231">
        <v>54.087071050561917</v>
      </c>
    </row>
    <row r="784" spans="1:45">
      <c r="A784" s="231" t="s">
        <v>600</v>
      </c>
      <c r="B784" s="231" t="s">
        <v>521</v>
      </c>
      <c r="C784" s="231">
        <v>10.430114429865885</v>
      </c>
      <c r="D784" s="231">
        <v>9.1223410109075083</v>
      </c>
      <c r="E784" s="231">
        <v>10.403632908433419</v>
      </c>
      <c r="F784" s="231">
        <v>12.257768942341782</v>
      </c>
      <c r="G784" s="231">
        <v>12.853196348167133</v>
      </c>
      <c r="H784" s="231">
        <v>13.390404623816517</v>
      </c>
      <c r="I784" s="231">
        <v>13.88960201634578</v>
      </c>
      <c r="J784" s="231">
        <v>14.361314751357794</v>
      </c>
      <c r="K784" s="231">
        <v>14.812636442431931</v>
      </c>
      <c r="L784" s="231">
        <v>15.24876923873736</v>
      </c>
      <c r="M784" s="231">
        <v>15.673754106006466</v>
      </c>
      <c r="N784" s="231">
        <v>16.090850645162977</v>
      </c>
      <c r="O784" s="231">
        <v>16.502753246270409</v>
      </c>
      <c r="P784" s="231">
        <v>16.911725191402116</v>
      </c>
      <c r="Q784" s="231">
        <v>17.31938095733895</v>
      </c>
      <c r="R784" s="231">
        <v>17.727664086262838</v>
      </c>
      <c r="S784" s="231">
        <v>18.137997007261902</v>
      </c>
      <c r="T784" s="231">
        <v>18.551611958190701</v>
      </c>
      <c r="U784" s="231">
        <v>18.969582381519501</v>
      </c>
      <c r="V784" s="231">
        <v>19.39284872700496</v>
      </c>
      <c r="W784" s="231">
        <v>19.822239916184454</v>
      </c>
      <c r="X784" s="231">
        <v>20.258491338533975</v>
      </c>
      <c r="Y784" s="231">
        <v>20.702260015580631</v>
      </c>
      <c r="Z784" s="231">
        <v>21.154137419596314</v>
      </c>
      <c r="AA784" s="231">
        <v>21.614660331974708</v>
      </c>
      <c r="AB784" s="231">
        <v>22.084320053613027</v>
      </c>
      <c r="AC784" s="231">
        <v>22.563570224909014</v>
      </c>
      <c r="AD784" s="231">
        <v>23.052833470239701</v>
      </c>
      <c r="AE784" s="231">
        <v>23.552507047396485</v>
      </c>
      <c r="AF784" s="231">
        <v>24.062967654252514</v>
      </c>
      <c r="AG784" s="231">
        <v>24.584575521459545</v>
      </c>
      <c r="AH784" s="231">
        <v>25.117677900298684</v>
      </c>
      <c r="AI784" s="231">
        <v>25.66261203818609</v>
      </c>
      <c r="AJ784" s="231">
        <v>26.219707720300974</v>
      </c>
      <c r="AK784" s="231">
        <v>26.790069946958422</v>
      </c>
      <c r="AL784" s="231">
        <v>27.372474406207491</v>
      </c>
      <c r="AM784" s="231">
        <v>27.967999122412973</v>
      </c>
      <c r="AN784" s="231">
        <v>28.576962875838564</v>
      </c>
      <c r="AO784" s="231">
        <v>29.199685191679748</v>
      </c>
      <c r="AP784" s="231">
        <v>29.836487370371557</v>
      </c>
      <c r="AQ784" s="231">
        <v>30.487693384028663</v>
      </c>
      <c r="AR784" s="231">
        <v>31.153630659990672</v>
      </c>
      <c r="AS784" s="231">
        <v>31.834630769248218</v>
      </c>
    </row>
    <row r="785" spans="1:45">
      <c r="A785" s="231" t="s">
        <v>600</v>
      </c>
      <c r="B785" s="231" t="s">
        <v>522</v>
      </c>
      <c r="C785" s="231">
        <v>11.581455342887981</v>
      </c>
      <c r="D785" s="231">
        <v>12.429312605633191</v>
      </c>
      <c r="E785" s="231">
        <v>12.203288019497039</v>
      </c>
      <c r="F785" s="231">
        <v>13.531131380405586</v>
      </c>
      <c r="G785" s="231">
        <v>12.817621041860235</v>
      </c>
      <c r="H785" s="231">
        <v>12.36861038636672</v>
      </c>
      <c r="I785" s="231">
        <v>12.074318152687194</v>
      </c>
      <c r="J785" s="231">
        <v>11.875193620083376</v>
      </c>
      <c r="K785" s="231">
        <v>11.737930348217404</v>
      </c>
      <c r="L785" s="231">
        <v>11.642758221230133</v>
      </c>
      <c r="M785" s="231">
        <v>11.577355023929989</v>
      </c>
      <c r="N785" s="231">
        <v>11.533717239772054</v>
      </c>
      <c r="O785" s="231">
        <v>11.506456734584008</v>
      </c>
      <c r="P785" s="231">
        <v>11.491828619206565</v>
      </c>
      <c r="Q785" s="231">
        <v>11.486949904524961</v>
      </c>
      <c r="R785" s="231">
        <v>11.490097702744116</v>
      </c>
      <c r="S785" s="231">
        <v>11.499785065062529</v>
      </c>
      <c r="T785" s="231">
        <v>11.514868284053351</v>
      </c>
      <c r="U785" s="231">
        <v>11.534450117213204</v>
      </c>
      <c r="V785" s="231">
        <v>11.557814138883854</v>
      </c>
      <c r="W785" s="231">
        <v>11.584379320899231</v>
      </c>
      <c r="X785" s="231">
        <v>11.613668013383412</v>
      </c>
      <c r="Y785" s="231">
        <v>11.645282959595843</v>
      </c>
      <c r="Z785" s="231">
        <v>11.678890501823545</v>
      </c>
      <c r="AA785" s="231">
        <v>11.714208096332509</v>
      </c>
      <c r="AB785" s="231">
        <v>11.750994872643684</v>
      </c>
      <c r="AC785" s="231">
        <v>11.789044375275671</v>
      </c>
      <c r="AD785" s="231">
        <v>11.828178892907673</v>
      </c>
      <c r="AE785" s="231">
        <v>11.868244958979933</v>
      </c>
      <c r="AF785" s="231">
        <v>11.909109729401935</v>
      </c>
      <c r="AG785" s="231">
        <v>11.950658026635931</v>
      </c>
      <c r="AH785" s="231">
        <v>11.992789897483725</v>
      </c>
      <c r="AI785" s="231">
        <v>12.035418572644003</v>
      </c>
      <c r="AJ785" s="231">
        <v>12.078468744972659</v>
      </c>
      <c r="AK785" s="231">
        <v>12.122228273564815</v>
      </c>
      <c r="AL785" s="231">
        <v>12.165900340083414</v>
      </c>
      <c r="AM785" s="231">
        <v>12.209823531674335</v>
      </c>
      <c r="AN785" s="231">
        <v>12.253955696024919</v>
      </c>
      <c r="AO785" s="231">
        <v>12.298260569673486</v>
      </c>
      <c r="AP785" s="231">
        <v>12.342707061183479</v>
      </c>
      <c r="AQ785" s="231">
        <v>12.387268622359519</v>
      </c>
      <c r="AR785" s="231">
        <v>12.431922695387398</v>
      </c>
      <c r="AS785" s="231">
        <v>12.476650225828829</v>
      </c>
    </row>
    <row r="786" spans="1:45">
      <c r="A786" s="231" t="s">
        <v>600</v>
      </c>
      <c r="B786" s="231" t="s">
        <v>523</v>
      </c>
      <c r="C786" s="231">
        <v>432.43433124088125</v>
      </c>
      <c r="D786" s="231">
        <v>385.99790538977317</v>
      </c>
      <c r="E786" s="231">
        <v>451.29902117851884</v>
      </c>
      <c r="F786" s="231">
        <v>513.98555413728229</v>
      </c>
      <c r="G786" s="231">
        <v>526.64023656082998</v>
      </c>
      <c r="H786" s="231">
        <v>537.47708976340152</v>
      </c>
      <c r="I786" s="231">
        <v>547.23452326075869</v>
      </c>
      <c r="J786" s="231">
        <v>556.26342902253373</v>
      </c>
      <c r="K786" s="231">
        <v>564.78800291182154</v>
      </c>
      <c r="L786" s="231">
        <v>572.9662963942078</v>
      </c>
      <c r="M786" s="231">
        <v>580.91741040776208</v>
      </c>
      <c r="N786" s="231">
        <v>588.73498500937444</v>
      </c>
      <c r="O786" s="231">
        <v>596.49459458485148</v>
      </c>
      <c r="P786" s="231">
        <v>604.25822174344023</v>
      </c>
      <c r="Q786" s="231">
        <v>612.06634483690334</v>
      </c>
      <c r="R786" s="231">
        <v>619.97253519125843</v>
      </c>
      <c r="S786" s="231">
        <v>628.01283605635172</v>
      </c>
      <c r="T786" s="231">
        <v>636.21758818861235</v>
      </c>
      <c r="U786" s="231">
        <v>644.6124510150122</v>
      </c>
      <c r="V786" s="231">
        <v>653.2192364893591</v>
      </c>
      <c r="W786" s="231">
        <v>662.05659659679611</v>
      </c>
      <c r="X786" s="231">
        <v>671.1405933342736</v>
      </c>
      <c r="Y786" s="231">
        <v>680.4851726618906</v>
      </c>
      <c r="Z786" s="231">
        <v>690.10255916104825</v>
      </c>
      <c r="AA786" s="231">
        <v>700.00358482520801</v>
      </c>
      <c r="AB786" s="231">
        <v>710.19796296298568</v>
      </c>
      <c r="AC786" s="231">
        <v>720.69451629823118</v>
      </c>
      <c r="AD786" s="231">
        <v>731.50136683444941</v>
      </c>
      <c r="AE786" s="231">
        <v>742.62609380882225</v>
      </c>
      <c r="AF786" s="231">
        <v>754.07586503117284</v>
      </c>
      <c r="AG786" s="231">
        <v>765.85754604302451</v>
      </c>
      <c r="AH786" s="231">
        <v>777.97779081034673</v>
      </c>
      <c r="AI786" s="231">
        <v>790.44311705783423</v>
      </c>
      <c r="AJ786" s="231">
        <v>803.259968843656</v>
      </c>
      <c r="AK786" s="231">
        <v>816.45855528591551</v>
      </c>
      <c r="AL786" s="231">
        <v>829.99811242307783</v>
      </c>
      <c r="AM786" s="231">
        <v>843.90838912218044</v>
      </c>
      <c r="AN786" s="231">
        <v>858.19597520528407</v>
      </c>
      <c r="AO786" s="231">
        <v>872.86757282708595</v>
      </c>
      <c r="AP786" s="231">
        <v>887.93001738421322</v>
      </c>
      <c r="AQ786" s="231">
        <v>903.39029508184376</v>
      </c>
      <c r="AR786" s="231">
        <v>919.25555776215197</v>
      </c>
      <c r="AS786" s="231">
        <v>935.5331354971529</v>
      </c>
    </row>
    <row r="787" spans="1:45">
      <c r="A787" s="231" t="s">
        <v>600</v>
      </c>
      <c r="B787" s="231" t="s">
        <v>524</v>
      </c>
      <c r="C787" s="231">
        <v>467.65472907427642</v>
      </c>
      <c r="D787" s="231">
        <v>399.75077344954519</v>
      </c>
      <c r="E787" s="231">
        <v>486.82787645044874</v>
      </c>
      <c r="F787" s="231">
        <v>585.64048565970506</v>
      </c>
      <c r="G787" s="231">
        <v>619.63304083670027</v>
      </c>
      <c r="H787" s="231">
        <v>650.56332270951691</v>
      </c>
      <c r="I787" s="231">
        <v>679.44588725494418</v>
      </c>
      <c r="J787" s="231">
        <v>706.82439693714696</v>
      </c>
      <c r="K787" s="231">
        <v>733.07075100079976</v>
      </c>
      <c r="L787" s="231">
        <v>758.46055024783823</v>
      </c>
      <c r="M787" s="231">
        <v>783.20953142610517</v>
      </c>
      <c r="N787" s="231">
        <v>807.49281119118803</v>
      </c>
      <c r="O787" s="231">
        <v>831.45596467172152</v>
      </c>
      <c r="P787" s="231">
        <v>855.22195005604851</v>
      </c>
      <c r="Q787" s="231">
        <v>878.88016009372234</v>
      </c>
      <c r="R787" s="231">
        <v>902.53602690076787</v>
      </c>
      <c r="S787" s="231">
        <v>926.26813854263128</v>
      </c>
      <c r="T787" s="231">
        <v>950.14497290911788</v>
      </c>
      <c r="U787" s="231">
        <v>974.22653070540821</v>
      </c>
      <c r="V787" s="231">
        <v>998.56567995133184</v>
      </c>
      <c r="W787" s="231">
        <v>1023.2092772039007</v>
      </c>
      <c r="X787" s="231">
        <v>1048.1991105046848</v>
      </c>
      <c r="Y787" s="231">
        <v>1073.5726967872895</v>
      </c>
      <c r="Z787" s="231">
        <v>1099.363958647275</v>
      </c>
      <c r="AA787" s="231">
        <v>1125.6038000988922</v>
      </c>
      <c r="AB787" s="231">
        <v>1152.3205971939526</v>
      </c>
      <c r="AC787" s="231">
        <v>1179.5406165839643</v>
      </c>
      <c r="AD787" s="231">
        <v>1207.2883729405596</v>
      </c>
      <c r="AE787" s="231">
        <v>1235.5869344164826</v>
      </c>
      <c r="AF787" s="231">
        <v>1264.4581839130708</v>
      </c>
      <c r="AG787" s="231">
        <v>1293.9230427426969</v>
      </c>
      <c r="AH787" s="231">
        <v>1324.0016622878422</v>
      </c>
      <c r="AI787" s="231">
        <v>1354.7135884237935</v>
      </c>
      <c r="AJ787" s="231">
        <v>1386.0779027646595</v>
      </c>
      <c r="AK787" s="231">
        <v>1418.1546607715429</v>
      </c>
      <c r="AL787" s="231">
        <v>1450.8806068760043</v>
      </c>
      <c r="AM787" s="231">
        <v>1484.3142055794131</v>
      </c>
      <c r="AN787" s="231">
        <v>1518.4737392602096</v>
      </c>
      <c r="AO787" s="231">
        <v>1553.3774893665673</v>
      </c>
      <c r="AP787" s="231">
        <v>1589.0437956807841</v>
      </c>
      <c r="AQ787" s="231">
        <v>1625.491108165563</v>
      </c>
      <c r="AR787" s="231">
        <v>1662.7380325175807</v>
      </c>
      <c r="AS787" s="231">
        <v>1700.8033703872813</v>
      </c>
    </row>
    <row r="788" spans="1:45">
      <c r="A788" s="231" t="s">
        <v>600</v>
      </c>
      <c r="B788" s="231" t="s">
        <v>525</v>
      </c>
      <c r="C788" s="231">
        <v>149.95861478288347</v>
      </c>
      <c r="D788" s="231">
        <v>253.16312813898222</v>
      </c>
      <c r="E788" s="231">
        <v>296.88391847907081</v>
      </c>
      <c r="F788" s="231">
        <v>305.15708148373528</v>
      </c>
      <c r="G788" s="231">
        <v>328.95872371640888</v>
      </c>
      <c r="H788" s="231">
        <v>350.85641854978451</v>
      </c>
      <c r="I788" s="231">
        <v>371.4326993746904</v>
      </c>
      <c r="J788" s="231">
        <v>391.01560190861795</v>
      </c>
      <c r="K788" s="231">
        <v>409.83513658688554</v>
      </c>
      <c r="L788" s="231">
        <v>428.06462392497667</v>
      </c>
      <c r="M788" s="231">
        <v>445.84137451292412</v>
      </c>
      <c r="N788" s="231">
        <v>463.2779214791608</v>
      </c>
      <c r="O788" s="231">
        <v>480.46861829590188</v>
      </c>
      <c r="P788" s="231">
        <v>497.49381531031457</v>
      </c>
      <c r="Q788" s="231">
        <v>514.41355353062909</v>
      </c>
      <c r="R788" s="231">
        <v>531.29658029463792</v>
      </c>
      <c r="S788" s="231">
        <v>548.19551746093452</v>
      </c>
      <c r="T788" s="231">
        <v>565.15659492881844</v>
      </c>
      <c r="U788" s="231">
        <v>582.22064758276281</v>
      </c>
      <c r="V788" s="231">
        <v>599.42393855927799</v>
      </c>
      <c r="W788" s="231">
        <v>616.79884858820719</v>
      </c>
      <c r="X788" s="231">
        <v>634.37445863854725</v>
      </c>
      <c r="Y788" s="231">
        <v>652.17704549066491</v>
      </c>
      <c r="Z788" s="231">
        <v>670.23050502525098</v>
      </c>
      <c r="AA788" s="231">
        <v>688.55671480089165</v>
      </c>
      <c r="AB788" s="231">
        <v>707.17584523874041</v>
      </c>
      <c r="AC788" s="231">
        <v>726.10662708022994</v>
      </c>
      <c r="AD788" s="231">
        <v>745.36658151799634</v>
      </c>
      <c r="AE788" s="231">
        <v>764.97221839959866</v>
      </c>
      <c r="AF788" s="231">
        <v>784.93920708889027</v>
      </c>
      <c r="AG788" s="231">
        <v>805.28252389628892</v>
      </c>
      <c r="AH788" s="231">
        <v>826.01657942243969</v>
      </c>
      <c r="AI788" s="231">
        <v>847.15532868111063</v>
      </c>
      <c r="AJ788" s="231">
        <v>868.71236645809779</v>
      </c>
      <c r="AK788" s="231">
        <v>890.72696049281694</v>
      </c>
      <c r="AL788" s="231">
        <v>913.1609213727462</v>
      </c>
      <c r="AM788" s="231">
        <v>936.05235604518884</v>
      </c>
      <c r="AN788" s="231">
        <v>959.41414253435562</v>
      </c>
      <c r="AO788" s="231">
        <v>983.25911827228038</v>
      </c>
      <c r="AP788" s="231">
        <v>1007.6001220046373</v>
      </c>
      <c r="AQ788" s="231">
        <v>1032.4500307084952</v>
      </c>
      <c r="AR788" s="231">
        <v>1057.8217922440938</v>
      </c>
      <c r="AS788" s="231">
        <v>1083.7284543604085</v>
      </c>
    </row>
    <row r="789" spans="1:45">
      <c r="A789" s="231" t="s">
        <v>600</v>
      </c>
      <c r="B789" s="231" t="s">
        <v>526</v>
      </c>
      <c r="C789" s="231">
        <v>415.63485169594696</v>
      </c>
      <c r="D789" s="231">
        <v>428.0365440064877</v>
      </c>
      <c r="E789" s="231">
        <v>570.42422253703626</v>
      </c>
      <c r="F789" s="231">
        <v>594.7238695223075</v>
      </c>
      <c r="G789" s="231">
        <v>624.73424821271908</v>
      </c>
      <c r="H789" s="231">
        <v>651.86316950907883</v>
      </c>
      <c r="I789" s="231">
        <v>677.10102227125242</v>
      </c>
      <c r="J789" s="231">
        <v>700.96676035348708</v>
      </c>
      <c r="K789" s="231">
        <v>723.81122376158942</v>
      </c>
      <c r="L789" s="231">
        <v>745.89228298279784</v>
      </c>
      <c r="M789" s="231">
        <v>767.4105830363369</v>
      </c>
      <c r="N789" s="231">
        <v>788.52819348068022</v>
      </c>
      <c r="O789" s="231">
        <v>809.37924774957537</v>
      </c>
      <c r="P789" s="231">
        <v>830.07655423725487</v>
      </c>
      <c r="Q789" s="231">
        <v>850.70092329890861</v>
      </c>
      <c r="R789" s="231">
        <v>871.34919515011052</v>
      </c>
      <c r="S789" s="231">
        <v>892.09253286669434</v>
      </c>
      <c r="T789" s="231">
        <v>912.99266483517226</v>
      </c>
      <c r="U789" s="231">
        <v>934.10343491567301</v>
      </c>
      <c r="V789" s="231">
        <v>955.47207693350981</v>
      </c>
      <c r="W789" s="231">
        <v>977.14027545245619</v>
      </c>
      <c r="X789" s="231">
        <v>999.14505572931455</v>
      </c>
      <c r="Y789" s="231">
        <v>1021.5195341932193</v>
      </c>
      <c r="Z789" s="231">
        <v>1044.2935533945579</v>
      </c>
      <c r="AA789" s="231">
        <v>1067.4942203554995</v>
      </c>
      <c r="AB789" s="231">
        <v>1091.1463636682411</v>
      </c>
      <c r="AC789" s="231">
        <v>1115.2729219962855</v>
      </c>
      <c r="AD789" s="231">
        <v>1139.8952745347065</v>
      </c>
      <c r="AE789" s="231">
        <v>1165.0335222992369</v>
      </c>
      <c r="AF789" s="231">
        <v>1190.7067277311876</v>
      </c>
      <c r="AG789" s="231">
        <v>1216.9331189554407</v>
      </c>
      <c r="AH789" s="231">
        <v>1243.7302640642738</v>
      </c>
      <c r="AI789" s="231">
        <v>1271.1152199855596</v>
      </c>
      <c r="AJ789" s="231">
        <v>1299.1046598048879</v>
      </c>
      <c r="AK789" s="231">
        <v>1327.7536646608335</v>
      </c>
      <c r="AL789" s="231">
        <v>1357.0018702851116</v>
      </c>
      <c r="AM789" s="231">
        <v>1386.9029878923416</v>
      </c>
      <c r="AN789" s="231">
        <v>1417.473101327842</v>
      </c>
      <c r="AO789" s="231">
        <v>1448.7283231937238</v>
      </c>
      <c r="AP789" s="231">
        <v>1480.6848468677165</v>
      </c>
      <c r="AQ789" s="231">
        <v>1513.358991820465</v>
      </c>
      <c r="AR789" s="231">
        <v>1546.7672432733359</v>
      </c>
      <c r="AS789" s="231">
        <v>1580.9262870817929</v>
      </c>
    </row>
    <row r="790" spans="1:45">
      <c r="A790" s="231" t="s">
        <v>600</v>
      </c>
      <c r="B790" s="231" t="s">
        <v>527</v>
      </c>
      <c r="C790" s="231">
        <v>21.287728240581302</v>
      </c>
      <c r="D790" s="231">
        <v>24.262970844362243</v>
      </c>
      <c r="E790" s="231">
        <v>28.904315745459098</v>
      </c>
      <c r="F790" s="231">
        <v>29.18767083687068</v>
      </c>
      <c r="G790" s="231">
        <v>29.871976181599347</v>
      </c>
      <c r="H790" s="231">
        <v>30.454789952038098</v>
      </c>
      <c r="I790" s="231">
        <v>30.977740518674686</v>
      </c>
      <c r="J790" s="231">
        <v>31.460501771548497</v>
      </c>
      <c r="K790" s="231">
        <v>31.915600959253247</v>
      </c>
      <c r="L790" s="231">
        <v>32.351845890160931</v>
      </c>
      <c r="M790" s="231">
        <v>32.77585963570818</v>
      </c>
      <c r="N790" s="231">
        <v>33.192839775056328</v>
      </c>
      <c r="O790" s="231">
        <v>33.606973696492076</v>
      </c>
      <c r="P790" s="231">
        <v>34.021689453277567</v>
      </c>
      <c r="Q790" s="231">
        <v>34.439209826720997</v>
      </c>
      <c r="R790" s="231">
        <v>34.862499142735139</v>
      </c>
      <c r="S790" s="231">
        <v>35.293538409544396</v>
      </c>
      <c r="T790" s="231">
        <v>35.733991141746657</v>
      </c>
      <c r="U790" s="231">
        <v>36.185260526056375</v>
      </c>
      <c r="V790" s="231">
        <v>36.648536082028315</v>
      </c>
      <c r="W790" s="231">
        <v>37.124832111001062</v>
      </c>
      <c r="X790" s="231">
        <v>37.615019548989743</v>
      </c>
      <c r="Y790" s="231">
        <v>38.119852429711102</v>
      </c>
      <c r="Z790" s="231">
        <v>38.639989897885449</v>
      </c>
      <c r="AA790" s="231">
        <v>39.176014527658339</v>
      </c>
      <c r="AB790" s="231">
        <v>39.728447563724941</v>
      </c>
      <c r="AC790" s="231">
        <v>40.297761596284872</v>
      </c>
      <c r="AD790" s="231">
        <v>40.884391095514104</v>
      </c>
      <c r="AE790" s="231">
        <v>41.488741161297078</v>
      </c>
      <c r="AF790" s="231">
        <v>42.111194785883519</v>
      </c>
      <c r="AG790" s="231">
        <v>42.752118878635194</v>
      </c>
      <c r="AH790" s="231">
        <v>43.411869261347931</v>
      </c>
      <c r="AI790" s="231">
        <v>44.090794808483501</v>
      </c>
      <c r="AJ790" s="231">
        <v>44.789240877970343</v>
      </c>
      <c r="AK790" s="231">
        <v>45.508878011829871</v>
      </c>
      <c r="AL790" s="231">
        <v>46.247420817127718</v>
      </c>
      <c r="AM790" s="231">
        <v>47.006515569437255</v>
      </c>
      <c r="AN790" s="231">
        <v>47.786517596517818</v>
      </c>
      <c r="AO790" s="231">
        <v>48.587788831176383</v>
      </c>
      <c r="AP790" s="231">
        <v>49.410698936512375</v>
      </c>
      <c r="AQ790" s="231">
        <v>50.255626247667308</v>
      </c>
      <c r="AR790" s="231">
        <v>51.122958563647032</v>
      </c>
      <c r="AS790" s="231">
        <v>52.013093817073276</v>
      </c>
    </row>
    <row r="791" spans="1:45">
      <c r="A791" s="231" t="s">
        <v>600</v>
      </c>
      <c r="B791" s="231" t="s">
        <v>528</v>
      </c>
      <c r="C791" s="231">
        <v>2.155994349571178</v>
      </c>
      <c r="D791" s="231">
        <v>2.6025922293695647</v>
      </c>
      <c r="E791" s="231">
        <v>7.5634182656311477</v>
      </c>
      <c r="F791" s="231">
        <v>8.3863960330776859</v>
      </c>
      <c r="G791" s="231">
        <v>7.9441728290814746</v>
      </c>
      <c r="H791" s="231">
        <v>7.6658826348488347</v>
      </c>
      <c r="I791" s="231">
        <v>7.4834846407927325</v>
      </c>
      <c r="J791" s="231">
        <v>7.3600701868664817</v>
      </c>
      <c r="K791" s="231">
        <v>7.2749964316643831</v>
      </c>
      <c r="L791" s="231">
        <v>7.2160101484197012</v>
      </c>
      <c r="M791" s="231">
        <v>7.1754742095563184</v>
      </c>
      <c r="N791" s="231">
        <v>7.14842815334225</v>
      </c>
      <c r="O791" s="231">
        <v>7.1315324935380886</v>
      </c>
      <c r="P791" s="231">
        <v>7.1224662029727321</v>
      </c>
      <c r="Q791" s="231">
        <v>7.1194424474343316</v>
      </c>
      <c r="R791" s="231">
        <v>7.1213934064307294</v>
      </c>
      <c r="S791" s="231">
        <v>7.1273974909846469</v>
      </c>
      <c r="T791" s="231">
        <v>7.1367458480698387</v>
      </c>
      <c r="U791" s="231">
        <v>7.1488823799913312</v>
      </c>
      <c r="V791" s="231">
        <v>7.1633630566728987</v>
      </c>
      <c r="W791" s="231">
        <v>7.1798277654107334</v>
      </c>
      <c r="X791" s="231">
        <v>7.1979804658433855</v>
      </c>
      <c r="Y791" s="231">
        <v>7.2175749440912158</v>
      </c>
      <c r="Z791" s="231">
        <v>7.2384044040156104</v>
      </c>
      <c r="AA791" s="231">
        <v>7.2602937291696588</v>
      </c>
      <c r="AB791" s="231">
        <v>7.2830936315763788</v>
      </c>
      <c r="AC791" s="231">
        <v>7.3066761531677038</v>
      </c>
      <c r="AD791" s="231">
        <v>7.3309311510831536</v>
      </c>
      <c r="AE791" s="231">
        <v>7.3557635090082281</v>
      </c>
      <c r="AF791" s="231">
        <v>7.381090892131267</v>
      </c>
      <c r="AG791" s="231">
        <v>7.4068419151099443</v>
      </c>
      <c r="AH791" s="231">
        <v>7.4329546284234613</v>
      </c>
      <c r="AI791" s="231">
        <v>7.459375253736229</v>
      </c>
      <c r="AJ791" s="231">
        <v>7.4860571167889498</v>
      </c>
      <c r="AK791" s="231">
        <v>7.1880671935089282</v>
      </c>
      <c r="AL791" s="231">
        <v>7.2101683628593598</v>
      </c>
      <c r="AM791" s="231">
        <v>7.2348613257644061</v>
      </c>
      <c r="AN791" s="231">
        <v>7.2621320124575677</v>
      </c>
      <c r="AO791" s="231">
        <v>7.291969409443344</v>
      </c>
      <c r="AP791" s="231">
        <v>7.3243655016213074</v>
      </c>
      <c r="AQ791" s="231">
        <v>7.3593152019784132</v>
      </c>
      <c r="AR791" s="231">
        <v>7.3968162733794083</v>
      </c>
      <c r="AS791" s="231">
        <v>7.4368692459710832</v>
      </c>
    </row>
    <row r="792" spans="1:45">
      <c r="A792" s="231" t="s">
        <v>600</v>
      </c>
      <c r="B792" s="231" t="s">
        <v>529</v>
      </c>
      <c r="C792" s="231">
        <v>14.687418749758665</v>
      </c>
      <c r="D792" s="231">
        <v>23.544237418294003</v>
      </c>
      <c r="E792" s="231">
        <v>27.493833238573597</v>
      </c>
      <c r="F792" s="231">
        <v>24.370136081450003</v>
      </c>
      <c r="G792" s="231">
        <v>25.082084161383044</v>
      </c>
      <c r="H792" s="231">
        <v>25.702174133983501</v>
      </c>
      <c r="I792" s="231">
        <v>26.266407509375384</v>
      </c>
      <c r="J792" s="231">
        <v>26.792244163125719</v>
      </c>
      <c r="K792" s="231">
        <v>27.290980074837037</v>
      </c>
      <c r="L792" s="231">
        <v>27.770655339343318</v>
      </c>
      <c r="M792" s="231">
        <v>28.237374702384962</v>
      </c>
      <c r="N792" s="231">
        <v>28.695969312455418</v>
      </c>
      <c r="O792" s="231">
        <v>29.150362526173669</v>
      </c>
      <c r="P792" s="231">
        <v>29.603792481934764</v>
      </c>
      <c r="Q792" s="231">
        <v>30.058425883042041</v>
      </c>
      <c r="R792" s="231">
        <v>30.517056635059845</v>
      </c>
      <c r="S792" s="231">
        <v>30.981608264599949</v>
      </c>
      <c r="T792" s="231">
        <v>31.453713259617224</v>
      </c>
      <c r="U792" s="231">
        <v>31.934764171721294</v>
      </c>
      <c r="V792" s="231">
        <v>32.425955408151147</v>
      </c>
      <c r="W792" s="231">
        <v>32.92831776138064</v>
      </c>
      <c r="X792" s="231">
        <v>33.442747112707636</v>
      </c>
      <c r="Y792" s="231">
        <v>33.970028376128575</v>
      </c>
      <c r="Z792" s="231">
        <v>34.510855509380534</v>
      </c>
      <c r="AA792" s="231">
        <v>35.065848253463187</v>
      </c>
      <c r="AB792" s="231">
        <v>35.63556614047782</v>
      </c>
      <c r="AC792" s="231">
        <v>36.220520216140585</v>
      </c>
      <c r="AD792" s="231">
        <v>36.821182848872851</v>
      </c>
      <c r="AE792" s="231">
        <v>37.43799593667633</v>
      </c>
      <c r="AF792" s="231">
        <v>38.071377772770035</v>
      </c>
      <c r="AG792" s="231">
        <v>38.721728789061011</v>
      </c>
      <c r="AH792" s="231">
        <v>39.38943636135528</v>
      </c>
      <c r="AI792" s="231">
        <v>40.074878830681207</v>
      </c>
      <c r="AJ792" s="231">
        <v>40.778428870229789</v>
      </c>
      <c r="AK792" s="231">
        <v>41.501665417859634</v>
      </c>
      <c r="AL792" s="231">
        <v>42.242559563253288</v>
      </c>
      <c r="AM792" s="231">
        <v>43.002662322523982</v>
      </c>
      <c r="AN792" s="231">
        <v>43.782347759624258</v>
      </c>
      <c r="AO792" s="231">
        <v>44.58199452736249</v>
      </c>
      <c r="AP792" s="231">
        <v>45.40198706147379</v>
      </c>
      <c r="AQ792" s="231">
        <v>46.242716595557759</v>
      </c>
      <c r="AR792" s="231">
        <v>47.104582028044945</v>
      </c>
      <c r="AS792" s="231">
        <v>47.987990667227372</v>
      </c>
    </row>
    <row r="793" spans="1:45">
      <c r="A793" s="231" t="s">
        <v>600</v>
      </c>
      <c r="B793" s="231" t="s">
        <v>530</v>
      </c>
      <c r="C793" s="231">
        <v>11.191365379335823</v>
      </c>
      <c r="D793" s="231">
        <v>11.162985055282533</v>
      </c>
      <c r="E793" s="231">
        <v>11.719571639450098</v>
      </c>
      <c r="F793" s="231">
        <v>12.994781678684861</v>
      </c>
      <c r="G793" s="231">
        <v>11.696875479247504</v>
      </c>
      <c r="H793" s="231">
        <v>11.555564847558527</v>
      </c>
      <c r="I793" s="231">
        <v>11.406621092537584</v>
      </c>
      <c r="J793" s="231">
        <v>11.255089018051697</v>
      </c>
      <c r="K793" s="231">
        <v>11.103676343581949</v>
      </c>
      <c r="L793" s="231">
        <v>10.954009887287178</v>
      </c>
      <c r="M793" s="231">
        <v>10.807146284809809</v>
      </c>
      <c r="N793" s="231">
        <v>10.663800738556169</v>
      </c>
      <c r="O793" s="231">
        <v>10.524461310737999</v>
      </c>
      <c r="P793" s="231">
        <v>10.389453395044887</v>
      </c>
      <c r="Q793" s="231">
        <v>10.385042680223789</v>
      </c>
      <c r="R793" s="231">
        <v>10.387888519992078</v>
      </c>
      <c r="S793" s="231">
        <v>10.396646603902228</v>
      </c>
      <c r="T793" s="231">
        <v>10.41028293680842</v>
      </c>
      <c r="U793" s="231">
        <v>10.427986345878045</v>
      </c>
      <c r="V793" s="231">
        <v>10.449109129928473</v>
      </c>
      <c r="W793" s="231">
        <v>10.473125997010738</v>
      </c>
      <c r="X793" s="231">
        <v>10.499605116709549</v>
      </c>
      <c r="Y793" s="231">
        <v>10.528187339882626</v>
      </c>
      <c r="Z793" s="231">
        <v>10.558571015559197</v>
      </c>
      <c r="AA793" s="231">
        <v>10.590500703543119</v>
      </c>
      <c r="AB793" s="231">
        <v>10.623758639308026</v>
      </c>
      <c r="AC793" s="231">
        <v>10.658158172001976</v>
      </c>
      <c r="AD793" s="231">
        <v>10.693538637596086</v>
      </c>
      <c r="AE793" s="231">
        <v>10.729761291098317</v>
      </c>
      <c r="AF793" s="231">
        <v>10.76670603173681</v>
      </c>
      <c r="AG793" s="231">
        <v>10.804268730595252</v>
      </c>
      <c r="AH793" s="231">
        <v>10.842359022673538</v>
      </c>
      <c r="AI793" s="231">
        <v>10.880898462178408</v>
      </c>
      <c r="AJ793" s="231">
        <v>10.919818965944856</v>
      </c>
      <c r="AK793" s="231">
        <v>10.959380779644157</v>
      </c>
      <c r="AL793" s="231">
        <v>10.998863521233423</v>
      </c>
      <c r="AM793" s="231">
        <v>11.038573298251228</v>
      </c>
      <c r="AN793" s="231">
        <v>11.078472001924595</v>
      </c>
      <c r="AO793" s="231">
        <v>11.118526847432458</v>
      </c>
      <c r="AP793" s="231">
        <v>11.158709725842648</v>
      </c>
      <c r="AQ793" s="231">
        <v>11.198996635645248</v>
      </c>
      <c r="AR793" s="231">
        <v>11.239367182926703</v>
      </c>
      <c r="AS793" s="231">
        <v>11.279804141081481</v>
      </c>
    </row>
    <row r="794" spans="1:45">
      <c r="A794" s="231" t="s">
        <v>600</v>
      </c>
      <c r="B794" s="231" t="s">
        <v>531</v>
      </c>
      <c r="C794" s="231">
        <v>117.14687226592694</v>
      </c>
      <c r="D794" s="231">
        <v>132.42501026899586</v>
      </c>
      <c r="E794" s="231">
        <v>245.88464177073797</v>
      </c>
      <c r="F794" s="231">
        <v>198.85192152475238</v>
      </c>
      <c r="G794" s="231">
        <v>206.90824301560554</v>
      </c>
      <c r="H794" s="231">
        <v>214.10126429452416</v>
      </c>
      <c r="I794" s="231">
        <v>220.74462927316358</v>
      </c>
      <c r="J794" s="231">
        <v>226.99731888132538</v>
      </c>
      <c r="K794" s="231">
        <v>232.96487274249998</v>
      </c>
      <c r="L794" s="231">
        <v>238.72386047976042</v>
      </c>
      <c r="M794" s="231">
        <v>244.33328242793652</v>
      </c>
      <c r="N794" s="231">
        <v>249.84041400615124</v>
      </c>
      <c r="O794" s="231">
        <v>255.28409505927735</v>
      </c>
      <c r="P794" s="231">
        <v>260.69675572124476</v>
      </c>
      <c r="Q794" s="231">
        <v>266.10104311620501</v>
      </c>
      <c r="R794" s="231">
        <v>271.52485082530012</v>
      </c>
      <c r="S794" s="231">
        <v>276.98818148380263</v>
      </c>
      <c r="T794" s="231">
        <v>282.50824821208914</v>
      </c>
      <c r="U794" s="231">
        <v>288.09994548793668</v>
      </c>
      <c r="V794" s="231">
        <v>293.77623543138935</v>
      </c>
      <c r="W794" s="231">
        <v>299.54846834247155</v>
      </c>
      <c r="X794" s="231">
        <v>305.42665060719514</v>
      </c>
      <c r="Y794" s="231">
        <v>311.41966961902659</v>
      </c>
      <c r="Z794" s="231">
        <v>317.53548313240788</v>
      </c>
      <c r="AA794" s="231">
        <v>323.78127894125765</v>
      </c>
      <c r="AB794" s="231">
        <v>330.16360967356502</v>
      </c>
      <c r="AC794" s="231">
        <v>336.6885066576113</v>
      </c>
      <c r="AD794" s="231">
        <v>343.36157615762801</v>
      </c>
      <c r="AE794" s="231">
        <v>350.18808074502221</v>
      </c>
      <c r="AF794" s="231">
        <v>357.17300813347975</v>
      </c>
      <c r="AG794" s="231">
        <v>364.32112944172701</v>
      </c>
      <c r="AH794" s="231">
        <v>371.63704854192059</v>
      </c>
      <c r="AI794" s="231">
        <v>379.12524389399442</v>
      </c>
      <c r="AJ794" s="231">
        <v>386.79010404875817</v>
      </c>
      <c r="AK794" s="231">
        <v>394.64745549524321</v>
      </c>
      <c r="AL794" s="231">
        <v>402.67881337616956</v>
      </c>
      <c r="AM794" s="231">
        <v>410.89965390872624</v>
      </c>
      <c r="AN794" s="231">
        <v>419.31426617247678</v>
      </c>
      <c r="AO794" s="231">
        <v>427.92696188999588</v>
      </c>
      <c r="AP794" s="231">
        <v>436.74208923862642</v>
      </c>
      <c r="AQ794" s="231">
        <v>445.76404478621942</v>
      </c>
      <c r="AR794" s="231">
        <v>454.99728385520251</v>
      </c>
      <c r="AS794" s="231">
        <v>464.44632957184888</v>
      </c>
    </row>
    <row r="795" spans="1:45">
      <c r="A795" s="231" t="s">
        <v>600</v>
      </c>
      <c r="B795" s="231" t="s">
        <v>532</v>
      </c>
      <c r="C795" s="231">
        <v>16.03374544611167</v>
      </c>
      <c r="D795" s="231">
        <v>3.7666867832864446</v>
      </c>
      <c r="E795" s="231">
        <v>51.520177183354015</v>
      </c>
      <c r="F795" s="231">
        <v>35.31319779999626</v>
      </c>
      <c r="G795" s="231">
        <v>40.271771678848438</v>
      </c>
      <c r="H795" s="231">
        <v>44.898418233149549</v>
      </c>
      <c r="I795" s="231">
        <v>49.280053792160999</v>
      </c>
      <c r="J795" s="231">
        <v>53.470838501485979</v>
      </c>
      <c r="K795" s="231">
        <v>57.510502848918257</v>
      </c>
      <c r="L795" s="231">
        <v>61.429859816111218</v>
      </c>
      <c r="M795" s="231">
        <v>65.253811660541672</v>
      </c>
      <c r="N795" s="231">
        <v>69.003085975730528</v>
      </c>
      <c r="O795" s="231">
        <v>72.695297886693254</v>
      </c>
      <c r="P795" s="231">
        <v>76.345639102783849</v>
      </c>
      <c r="Q795" s="231">
        <v>79.965930483788227</v>
      </c>
      <c r="R795" s="231">
        <v>83.569126645823786</v>
      </c>
      <c r="S795" s="231">
        <v>87.165542235702745</v>
      </c>
      <c r="T795" s="231">
        <v>90.76434538401675</v>
      </c>
      <c r="U795" s="231">
        <v>94.373725940059543</v>
      </c>
      <c r="V795" s="231">
        <v>98.001035154656293</v>
      </c>
      <c r="W795" s="231">
        <v>101.65290349995252</v>
      </c>
      <c r="X795" s="231">
        <v>105.33534114599759</v>
      </c>
      <c r="Y795" s="231">
        <v>109.05382429319606</v>
      </c>
      <c r="Z795" s="231">
        <v>112.81336972900574</v>
      </c>
      <c r="AA795" s="231">
        <v>116.61859943531179</v>
      </c>
      <c r="AB795" s="231">
        <v>120.4737967037215</v>
      </c>
      <c r="AC795" s="231">
        <v>124.38295495329149</v>
      </c>
      <c r="AD795" s="231">
        <v>128.34982024958731</v>
      </c>
      <c r="AE795" s="231">
        <v>132.37792837225965</v>
      </c>
      <c r="AF795" s="231">
        <v>136.47063715685368</v>
      </c>
      <c r="AG795" s="231">
        <v>140.63115473630273</v>
      </c>
      <c r="AH795" s="231">
        <v>144.8625642234442</v>
      </c>
      <c r="AI795" s="231">
        <v>149.16784530425448</v>
      </c>
      <c r="AJ795" s="231">
        <v>153.54989314981751</v>
      </c>
      <c r="AK795" s="231">
        <v>158.01613865089959</v>
      </c>
      <c r="AL795" s="231">
        <v>162.56026963001182</v>
      </c>
      <c r="AM795" s="231">
        <v>167.18946254457686</v>
      </c>
      <c r="AN795" s="231">
        <v>171.90642091515176</v>
      </c>
      <c r="AO795" s="231">
        <v>176.71382904670679</v>
      </c>
      <c r="AP795" s="231">
        <v>181.61436086898973</v>
      </c>
      <c r="AQ795" s="231">
        <v>186.6106877931829</v>
      </c>
      <c r="AR795" s="231">
        <v>191.70548571760952</v>
      </c>
      <c r="AS795" s="231">
        <v>196.90144129771082</v>
      </c>
    </row>
    <row r="796" spans="1:45">
      <c r="A796" s="231" t="s">
        <v>600</v>
      </c>
      <c r="B796" s="231" t="s">
        <v>533</v>
      </c>
      <c r="C796" s="231">
        <v>0.54682466697969423</v>
      </c>
      <c r="D796" s="231">
        <v>0.63970020725812948</v>
      </c>
      <c r="E796" s="231">
        <v>0.83328438369393354</v>
      </c>
      <c r="F796" s="231">
        <v>0.92395430272468693</v>
      </c>
      <c r="G796" s="231">
        <v>0.87523325133557817</v>
      </c>
      <c r="H796" s="231">
        <v>0.8445731893312115</v>
      </c>
      <c r="I796" s="231">
        <v>0.82447785746854008</v>
      </c>
      <c r="J796" s="231">
        <v>0.81088091841703058</v>
      </c>
      <c r="K796" s="231">
        <v>0.80150808867492296</v>
      </c>
      <c r="L796" s="231">
        <v>0.79500939364660561</v>
      </c>
      <c r="M796" s="231">
        <v>0.79054342817346523</v>
      </c>
      <c r="N796" s="231">
        <v>0.78756368336864568</v>
      </c>
      <c r="O796" s="231">
        <v>0.78570223805747086</v>
      </c>
      <c r="P796" s="231">
        <v>0.78470337774315069</v>
      </c>
      <c r="Q796" s="231">
        <v>0.78437024156295199</v>
      </c>
      <c r="R796" s="231">
        <v>0.78458518454347081</v>
      </c>
      <c r="S796" s="231">
        <v>0.78524667247411895</v>
      </c>
      <c r="T796" s="231">
        <v>0.78627660889951556</v>
      </c>
      <c r="U796" s="231">
        <v>0.78761372687543618</v>
      </c>
      <c r="V796" s="231">
        <v>0.78920910628198093</v>
      </c>
      <c r="W796" s="231">
        <v>0.79102307242684566</v>
      </c>
      <c r="X796" s="231">
        <v>0.7930230096590809</v>
      </c>
      <c r="Y796" s="231">
        <v>0.79518179186007887</v>
      </c>
      <c r="Z796" s="231">
        <v>0.79747663568150917</v>
      </c>
      <c r="AA796" s="231">
        <v>0.79988824802130942</v>
      </c>
      <c r="AB796" s="231">
        <v>0.802400181377104</v>
      </c>
      <c r="AC796" s="231">
        <v>0.80499833822629907</v>
      </c>
      <c r="AD796" s="231">
        <v>0.8076705838009377</v>
      </c>
      <c r="AE796" s="231">
        <v>0.81040643885252084</v>
      </c>
      <c r="AF796" s="231">
        <v>0.81319683230889805</v>
      </c>
      <c r="AG796" s="231">
        <v>0.81603389943366389</v>
      </c>
      <c r="AH796" s="231">
        <v>0.81891081506305696</v>
      </c>
      <c r="AI796" s="231">
        <v>0.821821654277199</v>
      </c>
      <c r="AJ796" s="231">
        <v>0.82476127483351847</v>
      </c>
      <c r="AK796" s="231">
        <v>0.82774933278604679</v>
      </c>
      <c r="AL796" s="231">
        <v>0.83073141851371701</v>
      </c>
      <c r="AM796" s="231">
        <v>0.83373065196426199</v>
      </c>
      <c r="AN796" s="231">
        <v>0.83674415482621212</v>
      </c>
      <c r="AO796" s="231">
        <v>0.83976945090001642</v>
      </c>
      <c r="AP796" s="231">
        <v>0.84280441715059462</v>
      </c>
      <c r="AQ796" s="231">
        <v>0.84584724077171147</v>
      </c>
      <c r="AR796" s="231">
        <v>0.84889638143470392</v>
      </c>
      <c r="AS796" s="231">
        <v>0.8519505380340151</v>
      </c>
    </row>
    <row r="797" spans="1:45">
      <c r="A797" s="231" t="s">
        <v>600</v>
      </c>
      <c r="B797" s="231" t="s">
        <v>786</v>
      </c>
      <c r="C797" s="231">
        <v>13.104740563380634</v>
      </c>
      <c r="D797" s="231">
        <v>22.973046538670832</v>
      </c>
      <c r="E797" s="231">
        <v>45.370641890267287</v>
      </c>
      <c r="F797" s="231">
        <v>38.318484222074353</v>
      </c>
      <c r="G797" s="231">
        <v>43.269115344481627</v>
      </c>
      <c r="H797" s="231">
        <v>47.881338637067479</v>
      </c>
      <c r="I797" s="231">
        <v>52.24566289769681</v>
      </c>
      <c r="J797" s="231">
        <v>56.417697782603277</v>
      </c>
      <c r="K797" s="231">
        <v>60.437997208937105</v>
      </c>
      <c r="L797" s="231">
        <v>64.337898464143734</v>
      </c>
      <c r="M797" s="231">
        <v>68.142665180038847</v>
      </c>
      <c r="N797" s="231">
        <v>71.873286052022621</v>
      </c>
      <c r="O797" s="231">
        <v>75.547569171686789</v>
      </c>
      <c r="P797" s="231">
        <v>79.180849590898447</v>
      </c>
      <c r="Q797" s="231">
        <v>82.785003714669529</v>
      </c>
      <c r="R797" s="231">
        <v>86.373113566397606</v>
      </c>
      <c r="S797" s="231">
        <v>89.955547480709157</v>
      </c>
      <c r="T797" s="231">
        <v>93.541509056057009</v>
      </c>
      <c r="U797" s="231">
        <v>97.139209395226501</v>
      </c>
      <c r="V797" s="231">
        <v>100.75601001283695</v>
      </c>
      <c r="W797" s="231">
        <v>104.39854326063472</v>
      </c>
      <c r="X797" s="231">
        <v>108.07281490818173</v>
      </c>
      <c r="Y797" s="231">
        <v>111.78429216908845</v>
      </c>
      <c r="Z797" s="231">
        <v>115.53797961471084</v>
      </c>
      <c r="AA797" s="231">
        <v>119.33848486203382</v>
      </c>
      <c r="AB797" s="231">
        <v>123.19007554316271</v>
      </c>
      <c r="AC797" s="231">
        <v>127.09672879260448</v>
      </c>
      <c r="AD797" s="231">
        <v>131.06217428586143</v>
      </c>
      <c r="AE797" s="231">
        <v>135.08993170531497</v>
      </c>
      <c r="AF797" s="231">
        <v>139.1833433827272</v>
      </c>
      <c r="AG797" s="231">
        <v>143.34560276338161</v>
      </c>
      <c r="AH797" s="231">
        <v>147.57977924917398</v>
      </c>
      <c r="AI797" s="231">
        <v>151.88883990335532</v>
      </c>
      <c r="AJ797" s="231">
        <v>156.27566843559418</v>
      </c>
      <c r="AK797" s="231">
        <v>160.74776506307938</v>
      </c>
      <c r="AL797" s="231">
        <v>165.29864962121223</v>
      </c>
      <c r="AM797" s="231">
        <v>169.9355696672734</v>
      </c>
      <c r="AN797" s="231">
        <v>174.66122215349506</v>
      </c>
      <c r="AO797" s="231">
        <v>179.47828601301157</v>
      </c>
      <c r="AP797" s="231">
        <v>184.38943097411627</v>
      </c>
      <c r="AQ797" s="231">
        <v>189.39732538639066</v>
      </c>
      <c r="AR797" s="231">
        <v>194.50464319316617</v>
      </c>
      <c r="AS797" s="231">
        <v>199.71407016681368</v>
      </c>
    </row>
    <row r="798" spans="1:45">
      <c r="A798" s="231" t="s">
        <v>600</v>
      </c>
      <c r="B798" s="231" t="s">
        <v>535</v>
      </c>
      <c r="C798" s="231">
        <v>1.7516958365352084</v>
      </c>
      <c r="D798" s="231">
        <v>7.1386663122922833</v>
      </c>
      <c r="E798" s="231">
        <v>1.5802408348158357</v>
      </c>
      <c r="F798" s="231">
        <v>4.492952195351454</v>
      </c>
      <c r="G798" s="231">
        <v>4.9462560925785697</v>
      </c>
      <c r="H798" s="231">
        <v>5.3663194382911836</v>
      </c>
      <c r="I798" s="231">
        <v>5.7626293247800211</v>
      </c>
      <c r="J798" s="231">
        <v>6.1407715221698638</v>
      </c>
      <c r="K798" s="231">
        <v>6.5047445203657368</v>
      </c>
      <c r="L798" s="231">
        <v>6.8576021353118986</v>
      </c>
      <c r="M798" s="231">
        <v>7.2017866264518773</v>
      </c>
      <c r="N798" s="231">
        <v>7.5393144338460951</v>
      </c>
      <c r="O798" s="231">
        <v>7.8718872590387807</v>
      </c>
      <c r="P798" s="231">
        <v>8.200963158906335</v>
      </c>
      <c r="Q798" s="231">
        <v>8.5276535388343504</v>
      </c>
      <c r="R798" s="231">
        <v>8.8532038825739381</v>
      </c>
      <c r="S798" s="231">
        <v>9.1785861364916883</v>
      </c>
      <c r="T798" s="231">
        <v>9.5046591502755113</v>
      </c>
      <c r="U798" s="231">
        <v>9.832185822469258</v>
      </c>
      <c r="V798" s="231">
        <v>10.161847294370761</v>
      </c>
      <c r="W798" s="231">
        <v>10.494254875056269</v>
      </c>
      <c r="X798" s="231">
        <v>10.829960162328931</v>
      </c>
      <c r="Y798" s="231">
        <v>11.169463691813931</v>
      </c>
      <c r="Z798" s="231">
        <v>11.5132223626188</v>
      </c>
      <c r="AA798" s="231">
        <v>11.861655832673099</v>
      </c>
      <c r="AB798" s="231">
        <v>12.215152038636045</v>
      </c>
      <c r="AC798" s="231">
        <v>12.5740719675783</v>
      </c>
      <c r="AD798" s="231">
        <v>12.938753786728142</v>
      </c>
      <c r="AE798" s="231">
        <v>13.30951642115544</v>
      </c>
      <c r="AF798" s="231">
        <v>13.686662656005215</v>
      </c>
      <c r="AG798" s="231">
        <v>14.070481828933771</v>
      </c>
      <c r="AH798" s="231">
        <v>14.461252169191791</v>
      </c>
      <c r="AI798" s="231">
        <v>14.859242831988597</v>
      </c>
      <c r="AJ798" s="231">
        <v>15.264715670086296</v>
      </c>
      <c r="AK798" s="231">
        <v>15.67838355355026</v>
      </c>
      <c r="AL798" s="231">
        <v>16.099595871916854</v>
      </c>
      <c r="AM798" s="231">
        <v>16.529042799581799</v>
      </c>
      <c r="AN798" s="231">
        <v>16.966970563231062</v>
      </c>
      <c r="AO798" s="231">
        <v>17.41362411438347</v>
      </c>
      <c r="AP798" s="231">
        <v>17.869247932631705</v>
      </c>
      <c r="AQ798" s="231">
        <v>18.334086736472344</v>
      </c>
      <c r="AR798" s="231">
        <v>18.808386114652293</v>
      </c>
      <c r="AS798" s="231">
        <v>19.292393089187808</v>
      </c>
    </row>
    <row r="799" spans="1:45">
      <c r="A799" s="231" t="s">
        <v>600</v>
      </c>
      <c r="B799" s="231" t="s">
        <v>536</v>
      </c>
      <c r="C799" s="231">
        <v>506.38107243765376</v>
      </c>
      <c r="D799" s="231">
        <v>580.82926362989826</v>
      </c>
      <c r="E799" s="231">
        <v>839.51464093517473</v>
      </c>
      <c r="F799" s="231">
        <v>864.70739321236863</v>
      </c>
      <c r="G799" s="231">
        <v>937.71444109310835</v>
      </c>
      <c r="H799" s="231">
        <v>1005.0447894068246</v>
      </c>
      <c r="I799" s="231">
        <v>1068.3983457942891</v>
      </c>
      <c r="J799" s="231">
        <v>1128.7455213965818</v>
      </c>
      <c r="K799" s="231">
        <v>1186.7711717423761</v>
      </c>
      <c r="L799" s="231">
        <v>1242.9935653647904</v>
      </c>
      <c r="M799" s="231">
        <v>1297.8245319794473</v>
      </c>
      <c r="N799" s="231">
        <v>1351.6023919848499</v>
      </c>
      <c r="O799" s="231">
        <v>1404.6114059535162</v>
      </c>
      <c r="P799" s="231">
        <v>1457.094128558977</v>
      </c>
      <c r="Q799" s="231">
        <v>1509.2329897754507</v>
      </c>
      <c r="R799" s="231">
        <v>1561.2354087844569</v>
      </c>
      <c r="S799" s="231">
        <v>1613.261158159959</v>
      </c>
      <c r="T799" s="231">
        <v>1665.450871421458</v>
      </c>
      <c r="U799" s="231">
        <v>1717.9290014151893</v>
      </c>
      <c r="V799" s="231">
        <v>1770.8062652236379</v>
      </c>
      <c r="W799" s="231">
        <v>1824.1816935172758</v>
      </c>
      <c r="X799" s="231">
        <v>1878.1443649628916</v>
      </c>
      <c r="Y799" s="231">
        <v>1932.7748836318954</v>
      </c>
      <c r="Z799" s="231">
        <v>1988.1466429771128</v>
      </c>
      <c r="AA799" s="231">
        <v>2044.3269103974917</v>
      </c>
      <c r="AB799" s="231">
        <v>2101.377759753082</v>
      </c>
      <c r="AC799" s="231">
        <v>2159.3568743271198</v>
      </c>
      <c r="AD799" s="231">
        <v>2218.3182390241932</v>
      </c>
      <c r="AE799" s="231">
        <v>2278.3127376646175</v>
      </c>
      <c r="AF799" s="231">
        <v>2339.3886688603079</v>
      </c>
      <c r="AG799" s="231">
        <v>2401.5921919905145</v>
      </c>
      <c r="AH799" s="231">
        <v>2464.9677131449262</v>
      </c>
      <c r="AI799" s="231">
        <v>2529.5582195018092</v>
      </c>
      <c r="AJ799" s="231">
        <v>2595.4055694163462</v>
      </c>
      <c r="AK799" s="231">
        <v>2662.6283176026855</v>
      </c>
      <c r="AL799" s="231">
        <v>2731.1134727889826</v>
      </c>
      <c r="AM799" s="231">
        <v>2800.9759973698492</v>
      </c>
      <c r="AN799" s="231">
        <v>2872.2554443684112</v>
      </c>
      <c r="AO799" s="231">
        <v>2944.991215152008</v>
      </c>
      <c r="AP799" s="231">
        <v>3019.222688248421</v>
      </c>
      <c r="AQ799" s="231">
        <v>3094.9893330020159</v>
      </c>
      <c r="AR799" s="231">
        <v>3172.3308102399815</v>
      </c>
      <c r="AS799" s="231">
        <v>3251.2870618150664</v>
      </c>
    </row>
    <row r="800" spans="1:45">
      <c r="A800" s="231" t="s">
        <v>600</v>
      </c>
      <c r="B800" s="231" t="s">
        <v>537</v>
      </c>
      <c r="C800" s="231">
        <v>66.720706420737102</v>
      </c>
      <c r="D800" s="231">
        <v>75.699569145792339</v>
      </c>
      <c r="E800" s="231">
        <v>101.70646968938874</v>
      </c>
      <c r="F800" s="231">
        <v>105.30807756865956</v>
      </c>
      <c r="G800" s="231">
        <v>115.05053472397695</v>
      </c>
      <c r="H800" s="231">
        <v>124.0585545378167</v>
      </c>
      <c r="I800" s="231">
        <v>132.54669285084489</v>
      </c>
      <c r="J800" s="231">
        <v>140.63938742655679</v>
      </c>
      <c r="K800" s="231">
        <v>148.42510784050992</v>
      </c>
      <c r="L800" s="231">
        <v>155.97112549731472</v>
      </c>
      <c r="M800" s="231">
        <v>163.33107576657267</v>
      </c>
      <c r="N800" s="231">
        <v>170.54913677032687</v>
      </c>
      <c r="O800" s="231">
        <v>177.66251339276556</v>
      </c>
      <c r="P800" s="231">
        <v>184.70302126005348</v>
      </c>
      <c r="Q800" s="231">
        <v>191.69475954399755</v>
      </c>
      <c r="R800" s="231">
        <v>198.66491947791539</v>
      </c>
      <c r="S800" s="231">
        <v>205.6345907691057</v>
      </c>
      <c r="T800" s="231">
        <v>212.62237515468689</v>
      </c>
      <c r="U800" s="231">
        <v>219.64476710548402</v>
      </c>
      <c r="V800" s="231">
        <v>226.71646873195459</v>
      </c>
      <c r="W800" s="231">
        <v>233.85065405884276</v>
      </c>
      <c r="X800" s="231">
        <v>241.05919301497437</v>
      </c>
      <c r="Y800" s="231">
        <v>248.35284255326007</v>
      </c>
      <c r="Z800" s="231">
        <v>255.74141046057306</v>
      </c>
      <c r="AA800" s="231">
        <v>263.23389618883635</v>
      </c>
      <c r="AB800" s="231">
        <v>270.83861218586867</v>
      </c>
      <c r="AC800" s="231">
        <v>278.56328858455191</v>
      </c>
      <c r="AD800" s="231">
        <v>286.41516363826918</v>
      </c>
      <c r="AE800" s="231">
        <v>294.40106191995136</v>
      </c>
      <c r="AF800" s="231">
        <v>302.52746200249476</v>
      </c>
      <c r="AG800" s="231">
        <v>310.80055508999004</v>
      </c>
      <c r="AH800" s="231">
        <v>319.22629586107439</v>
      </c>
      <c r="AI800" s="231">
        <v>327.81044660902194</v>
      </c>
      <c r="AJ800" s="231">
        <v>336.55861561230233</v>
      </c>
      <c r="AK800" s="231">
        <v>345.48635595457125</v>
      </c>
      <c r="AL800" s="231">
        <v>354.57917597249485</v>
      </c>
      <c r="AM800" s="231">
        <v>363.85214487304842</v>
      </c>
      <c r="AN800" s="231">
        <v>373.31054819586313</v>
      </c>
      <c r="AO800" s="231">
        <v>382.95964740394692</v>
      </c>
      <c r="AP800" s="231">
        <v>392.80469711293625</v>
      </c>
      <c r="AQ800" s="231">
        <v>402.8509603170711</v>
      </c>
      <c r="AR800" s="231">
        <v>413.10372189522354</v>
      </c>
      <c r="AS800" s="231">
        <v>423.5683006410593</v>
      </c>
    </row>
    <row r="801" spans="1:45">
      <c r="A801" s="231" t="s">
        <v>600</v>
      </c>
      <c r="B801" s="231" t="s">
        <v>538</v>
      </c>
      <c r="C801" s="231">
        <v>14.425088552447539</v>
      </c>
      <c r="D801" s="231">
        <v>18.665533802124035</v>
      </c>
      <c r="E801" s="231">
        <v>24.694666062682781</v>
      </c>
      <c r="F801" s="231">
        <v>21.973244214269354</v>
      </c>
      <c r="G801" s="231">
        <v>22.279491923123533</v>
      </c>
      <c r="H801" s="231">
        <v>22.519911541993086</v>
      </c>
      <c r="I801" s="231">
        <v>22.723993340447851</v>
      </c>
      <c r="J801" s="231">
        <v>22.905012961241923</v>
      </c>
      <c r="K801" s="231">
        <v>23.071158362311351</v>
      </c>
      <c r="L801" s="231">
        <v>23.228040831319795</v>
      </c>
      <c r="M801" s="231">
        <v>23.379792187477612</v>
      </c>
      <c r="N801" s="231">
        <v>23.52959501556548</v>
      </c>
      <c r="O801" s="231">
        <v>23.679967006068203</v>
      </c>
      <c r="P801" s="231">
        <v>23.832930306124929</v>
      </c>
      <c r="Q801" s="231">
        <v>23.989696437267323</v>
      </c>
      <c r="R801" s="231">
        <v>24.152023209494807</v>
      </c>
      <c r="S801" s="231">
        <v>24.321001516258825</v>
      </c>
      <c r="T801" s="231">
        <v>24.497521792781164</v>
      </c>
      <c r="U801" s="231">
        <v>24.682312041182222</v>
      </c>
      <c r="V801" s="231">
        <v>24.875968748412962</v>
      </c>
      <c r="W801" s="231">
        <v>25.078982225417665</v>
      </c>
      <c r="X801" s="231">
        <v>25.291757454161175</v>
      </c>
      <c r="Y801" s="231">
        <v>25.514631262571715</v>
      </c>
      <c r="Z801" s="231">
        <v>25.747886472916441</v>
      </c>
      <c r="AA801" s="231">
        <v>25.991763545678246</v>
      </c>
      <c r="AB801" s="231">
        <v>26.246470147969113</v>
      </c>
      <c r="AC801" s="231">
        <v>26.512189002116148</v>
      </c>
      <c r="AD801" s="231">
        <v>26.789084310430724</v>
      </c>
      <c r="AE801" s="231">
        <v>27.077307002882002</v>
      </c>
      <c r="AF801" s="231">
        <v>27.376999013280724</v>
      </c>
      <c r="AG801" s="231">
        <v>27.688296755165556</v>
      </c>
      <c r="AH801" s="231">
        <v>28.011333939718334</v>
      </c>
      <c r="AI801" s="231">
        <v>28.346243853868781</v>
      </c>
      <c r="AJ801" s="231">
        <v>28.693161196519565</v>
      </c>
      <c r="AK801" s="231">
        <v>29.053069987356036</v>
      </c>
      <c r="AL801" s="231">
        <v>29.424429126410324</v>
      </c>
      <c r="AM801" s="231">
        <v>29.808215748478624</v>
      </c>
      <c r="AN801" s="231">
        <v>30.204582361148194</v>
      </c>
      <c r="AO801" s="231">
        <v>30.613687820493496</v>
      </c>
      <c r="AP801" s="231">
        <v>31.035697799926957</v>
      </c>
      <c r="AQ801" s="231">
        <v>31.470785159435206</v>
      </c>
      <c r="AR801" s="231">
        <v>31.919130235809916</v>
      </c>
      <c r="AS801" s="231">
        <v>32.380921070722138</v>
      </c>
    </row>
    <row r="802" spans="1:45">
      <c r="A802" s="78" t="s">
        <v>540</v>
      </c>
      <c r="B802" s="78" t="s">
        <v>769</v>
      </c>
      <c r="C802" s="78">
        <v>67558.3</v>
      </c>
      <c r="D802" s="78">
        <v>73576.800000000003</v>
      </c>
      <c r="E802" s="78">
        <v>81084.099999999991</v>
      </c>
      <c r="F802" s="78">
        <v>86775.6</v>
      </c>
      <c r="G802" s="78">
        <v>92057.21295506999</v>
      </c>
      <c r="H802" s="78">
        <v>97462.355917298541</v>
      </c>
      <c r="I802" s="78">
        <v>102971.11590072434</v>
      </c>
      <c r="J802" s="78">
        <v>108656.26293356308</v>
      </c>
      <c r="K802" s="78">
        <v>114453.55211085117</v>
      </c>
      <c r="L802" s="78">
        <v>120377.03495466498</v>
      </c>
      <c r="M802" s="78">
        <v>126447.17096264244</v>
      </c>
      <c r="N802" s="78">
        <v>132633.0964283217</v>
      </c>
      <c r="O802" s="78">
        <v>138978.49809297116</v>
      </c>
      <c r="P802" s="78">
        <v>145445.45631205064</v>
      </c>
      <c r="Q802" s="78">
        <v>152023.06462361981</v>
      </c>
      <c r="R802" s="78">
        <v>158754.86246836808</v>
      </c>
      <c r="S802" s="78">
        <v>165608.08146007371</v>
      </c>
      <c r="T802" s="78">
        <v>172572.10698538338</v>
      </c>
      <c r="U802" s="78">
        <v>179676.87854606163</v>
      </c>
      <c r="V802" s="78">
        <v>186898.78507065712</v>
      </c>
      <c r="W802" s="78">
        <v>194283.67101823614</v>
      </c>
      <c r="X802" s="78">
        <v>201788.04713441367</v>
      </c>
      <c r="Y802" s="78">
        <v>209402.37735018163</v>
      </c>
      <c r="Z802" s="78">
        <v>217169.55052792057</v>
      </c>
      <c r="AA802" s="78">
        <v>225069.78717520885</v>
      </c>
      <c r="AB802" s="78">
        <v>233095.74875791729</v>
      </c>
      <c r="AC802" s="78">
        <v>241256.56320775815</v>
      </c>
      <c r="AD802" s="78">
        <v>249561.41263771089</v>
      </c>
      <c r="AE802" s="78">
        <v>258030.94933116125</v>
      </c>
      <c r="AF802" s="78">
        <v>266636.85802740947</v>
      </c>
      <c r="AG802" s="78">
        <v>275387.10025497194</v>
      </c>
      <c r="AH802" s="78">
        <v>284326.32221457548</v>
      </c>
      <c r="AI802" s="78">
        <v>293411.36311418138</v>
      </c>
      <c r="AJ802" s="78">
        <v>302677.81824870565</v>
      </c>
      <c r="AK802" s="78">
        <v>312134.25976431463</v>
      </c>
      <c r="AL802" s="78">
        <v>321767.92500418291</v>
      </c>
      <c r="AM802" s="78">
        <v>331614.59534660127</v>
      </c>
      <c r="AN802" s="78">
        <v>341683.32937466173</v>
      </c>
      <c r="AO802" s="78">
        <v>351986.80328101956</v>
      </c>
      <c r="AP802" s="78">
        <v>362544.12211480777</v>
      </c>
      <c r="AQ802" s="78">
        <v>373357.50422348728</v>
      </c>
      <c r="AR802" s="78">
        <v>384469.57692509203</v>
      </c>
      <c r="AS802" s="78">
        <v>395882.24279688421</v>
      </c>
    </row>
    <row r="803" spans="1:45">
      <c r="A803" s="78" t="s">
        <v>540</v>
      </c>
      <c r="B803" s="78" t="s">
        <v>478</v>
      </c>
      <c r="C803" s="231">
        <v>65223.80000000001</v>
      </c>
      <c r="D803" s="231">
        <v>70613.100000000006</v>
      </c>
      <c r="E803" s="231">
        <v>73028.60000000002</v>
      </c>
      <c r="F803" s="231">
        <v>80072.899999999994</v>
      </c>
      <c r="G803" s="231">
        <v>85981.802788250134</v>
      </c>
      <c r="H803" s="231">
        <v>92122.496258429965</v>
      </c>
      <c r="I803" s="231">
        <v>98460.911281999666</v>
      </c>
      <c r="J803" s="231">
        <v>105064.29337378334</v>
      </c>
      <c r="K803" s="231">
        <v>111878.73162049723</v>
      </c>
      <c r="L803" s="231">
        <v>118923.45143818131</v>
      </c>
      <c r="M803" s="231">
        <v>126218.56840515103</v>
      </c>
      <c r="N803" s="231">
        <v>133727.06662143202</v>
      </c>
      <c r="O803" s="231">
        <v>141493.56402920085</v>
      </c>
      <c r="P803" s="231">
        <v>149498.97778198912</v>
      </c>
      <c r="Q803" s="231">
        <v>157721.36751977797</v>
      </c>
      <c r="R803" s="231">
        <v>166210.54772015166</v>
      </c>
      <c r="S803" s="231">
        <v>174939.54924745657</v>
      </c>
      <c r="T803" s="231">
        <v>183897.00492456648</v>
      </c>
      <c r="U803" s="231">
        <v>193120.64022067733</v>
      </c>
      <c r="V803" s="231">
        <v>202587.33660162313</v>
      </c>
      <c r="W803" s="231">
        <v>212332.88950737455</v>
      </c>
      <c r="X803" s="231">
        <v>222325.28190385376</v>
      </c>
      <c r="Y803" s="231">
        <v>232563.02113465141</v>
      </c>
      <c r="Z803" s="231">
        <v>243082.30589932136</v>
      </c>
      <c r="AA803" s="231">
        <v>253869.79508851963</v>
      </c>
      <c r="AB803" s="231">
        <v>264931.30332246417</v>
      </c>
      <c r="AC803" s="231">
        <v>276262.05221949285</v>
      </c>
      <c r="AD803" s="231">
        <v>287887.56076303206</v>
      </c>
      <c r="AE803" s="231">
        <v>299820.58337256248</v>
      </c>
      <c r="AF803" s="231">
        <v>312036.5003377269</v>
      </c>
      <c r="AG803" s="231">
        <v>324556.53894709831</v>
      </c>
      <c r="AH803" s="231">
        <v>337422.52329234674</v>
      </c>
      <c r="AI803" s="231">
        <v>350605.12597665592</v>
      </c>
      <c r="AJ803" s="231">
        <v>364139.62093650392</v>
      </c>
      <c r="AK803" s="231">
        <v>378035.25597352133</v>
      </c>
      <c r="AL803" s="231">
        <v>392299.67678744538</v>
      </c>
      <c r="AM803" s="231">
        <v>406968.2359305867</v>
      </c>
      <c r="AN803" s="231">
        <v>422060.78253065055</v>
      </c>
      <c r="AO803" s="231">
        <v>437608.28613639873</v>
      </c>
      <c r="AP803" s="231">
        <v>453619.73459637136</v>
      </c>
      <c r="AQ803" s="231">
        <v>470138.67878108117</v>
      </c>
      <c r="AR803" s="231">
        <v>487209.0149694701</v>
      </c>
      <c r="AS803" s="231">
        <v>504847.58471447561</v>
      </c>
    </row>
    <row r="804" spans="1:45">
      <c r="A804" s="231" t="s">
        <v>542</v>
      </c>
      <c r="B804" s="78" t="s">
        <v>769</v>
      </c>
      <c r="C804" s="231">
        <v>122.6</v>
      </c>
      <c r="D804" s="231">
        <v>116.9</v>
      </c>
      <c r="E804" s="231">
        <v>110</v>
      </c>
      <c r="F804" s="231">
        <v>113.4</v>
      </c>
      <c r="G804" s="231">
        <v>114.90958434641088</v>
      </c>
      <c r="H804" s="231">
        <v>116.39503678709347</v>
      </c>
      <c r="I804" s="231">
        <v>117.80941592926376</v>
      </c>
      <c r="J804" s="231">
        <v>119.20566292822218</v>
      </c>
      <c r="K804" s="231">
        <v>120.54076190790801</v>
      </c>
      <c r="L804" s="231">
        <v>121.82100318663157</v>
      </c>
      <c r="M804" s="231">
        <v>123.09047378347755</v>
      </c>
      <c r="N804" s="231">
        <v>124.31317171739107</v>
      </c>
      <c r="O804" s="231">
        <v>125.49417285172264</v>
      </c>
      <c r="P804" s="231">
        <v>126.67087802034607</v>
      </c>
      <c r="Q804" s="231">
        <v>127.81260350320312</v>
      </c>
      <c r="R804" s="231">
        <v>128.95405437959866</v>
      </c>
      <c r="S804" s="231">
        <v>130.06651225293018</v>
      </c>
      <c r="T804" s="231">
        <v>131.15363898170179</v>
      </c>
      <c r="U804" s="231">
        <v>132.24537670856401</v>
      </c>
      <c r="V804" s="231">
        <v>133.31653715653158</v>
      </c>
      <c r="W804" s="231">
        <v>134.39501288899916</v>
      </c>
      <c r="X804" s="231">
        <v>135.45683737269411</v>
      </c>
      <c r="Y804" s="231">
        <v>136.50431589680392</v>
      </c>
      <c r="Z804" s="231">
        <v>137.56161404906297</v>
      </c>
      <c r="AA804" s="231">
        <v>138.60699859437193</v>
      </c>
      <c r="AB804" s="231">
        <v>139.64184516183843</v>
      </c>
      <c r="AC804" s="231">
        <v>140.68702283161582</v>
      </c>
      <c r="AD804" s="231">
        <v>141.72237151700074</v>
      </c>
      <c r="AE804" s="231">
        <v>142.76714826411981</v>
      </c>
      <c r="AF804" s="231">
        <v>143.80154257952285</v>
      </c>
      <c r="AG804" s="231">
        <v>144.82518795171273</v>
      </c>
      <c r="AH804" s="231">
        <v>145.85440844342654</v>
      </c>
      <c r="AI804" s="231">
        <v>146.87016445804952</v>
      </c>
      <c r="AJ804" s="231">
        <v>147.88722562028559</v>
      </c>
      <c r="AK804" s="231">
        <v>148.88651198253814</v>
      </c>
      <c r="AL804" s="231">
        <v>149.86555982818373</v>
      </c>
      <c r="AM804" s="231">
        <v>150.83631223087266</v>
      </c>
      <c r="AN804" s="231">
        <v>151.77976624575999</v>
      </c>
      <c r="AO804" s="231">
        <v>152.70620187284695</v>
      </c>
      <c r="AP804" s="231">
        <v>153.59613437573321</v>
      </c>
      <c r="AQ804" s="231">
        <v>154.44431786764486</v>
      </c>
      <c r="AR804" s="231">
        <v>155.25786144406828</v>
      </c>
      <c r="AS804" s="231">
        <v>156.01638853802643</v>
      </c>
    </row>
    <row r="805" spans="1:45">
      <c r="A805" s="231" t="s">
        <v>542</v>
      </c>
      <c r="B805" s="78" t="s">
        <v>478</v>
      </c>
      <c r="C805" s="231">
        <v>1387.8</v>
      </c>
      <c r="D805" s="231">
        <v>1477.4</v>
      </c>
      <c r="E805" s="231">
        <v>1539.8</v>
      </c>
      <c r="F805" s="231">
        <v>1619.7</v>
      </c>
      <c r="G805" s="231">
        <v>1713.2679943124515</v>
      </c>
      <c r="H805" s="231">
        <v>1809.3796831634404</v>
      </c>
      <c r="I805" s="231">
        <v>1904.7931111956345</v>
      </c>
      <c r="J805" s="231">
        <v>2002.7598092151834</v>
      </c>
      <c r="K805" s="231">
        <v>2100.1003720463018</v>
      </c>
      <c r="L805" s="231">
        <v>2196.8939078122794</v>
      </c>
      <c r="M805" s="231">
        <v>2296.2416423220229</v>
      </c>
      <c r="N805" s="231">
        <v>2395.2246696849684</v>
      </c>
      <c r="O805" s="231">
        <v>2493.9725614694171</v>
      </c>
      <c r="P805" s="231">
        <v>2595.453431176722</v>
      </c>
      <c r="Q805" s="231">
        <v>2696.9722516967126</v>
      </c>
      <c r="R805" s="231">
        <v>2801.4944250311764</v>
      </c>
      <c r="S805" s="231">
        <v>2906.3729919139646</v>
      </c>
      <c r="T805" s="231">
        <v>3011.7909104458668</v>
      </c>
      <c r="U805" s="231">
        <v>3120.586477573645</v>
      </c>
      <c r="V805" s="231">
        <v>3230.274362238612</v>
      </c>
      <c r="W805" s="231">
        <v>3343.6746540238046</v>
      </c>
      <c r="X805" s="231">
        <v>3458.3161920205644</v>
      </c>
      <c r="Y805" s="231">
        <v>3574.3694409069976</v>
      </c>
      <c r="Z805" s="231">
        <v>3694.5125696775008</v>
      </c>
      <c r="AA805" s="231">
        <v>3816.3510208944235</v>
      </c>
      <c r="AB805" s="231">
        <v>3939.9991434032968</v>
      </c>
      <c r="AC805" s="231">
        <v>4067.9723581927747</v>
      </c>
      <c r="AD805" s="231">
        <v>4197.8872688769216</v>
      </c>
      <c r="AE805" s="231">
        <v>4332.1836369707689</v>
      </c>
      <c r="AF805" s="231">
        <v>4468.3949272751797</v>
      </c>
      <c r="AG805" s="231">
        <v>4606.4288853687576</v>
      </c>
      <c r="AH805" s="231">
        <v>4748.4906167230138</v>
      </c>
      <c r="AI805" s="231">
        <v>4891.9978644565572</v>
      </c>
      <c r="AJ805" s="231">
        <v>5039.0082975250198</v>
      </c>
      <c r="AK805" s="231">
        <v>5186.7669021360462</v>
      </c>
      <c r="AL805" s="231">
        <v>5334.7778023661122</v>
      </c>
      <c r="AM805" s="231">
        <v>5484.736402634403</v>
      </c>
      <c r="AN805" s="231">
        <v>5633.6104515602565</v>
      </c>
      <c r="AO805" s="231">
        <v>5782.833734584643</v>
      </c>
      <c r="AP805" s="231">
        <v>5929.0815905491736</v>
      </c>
      <c r="AQ805" s="231">
        <v>6071.1656528284666</v>
      </c>
      <c r="AR805" s="231">
        <v>6209.9464497699591</v>
      </c>
      <c r="AS805" s="231">
        <v>6341.6064229158119</v>
      </c>
    </row>
    <row r="806" spans="1:45">
      <c r="A806" s="231" t="s">
        <v>544</v>
      </c>
      <c r="B806" s="78" t="s">
        <v>769</v>
      </c>
      <c r="C806" s="231">
        <v>181</v>
      </c>
      <c r="D806" s="231">
        <v>191.8</v>
      </c>
      <c r="E806" s="231">
        <v>218.2</v>
      </c>
      <c r="F806" s="231">
        <v>233.3</v>
      </c>
      <c r="G806" s="231">
        <v>242.82856301327632</v>
      </c>
      <c r="H806" s="231">
        <v>251.97494929671785</v>
      </c>
      <c r="I806" s="231">
        <v>261.29303561665319</v>
      </c>
      <c r="J806" s="231">
        <v>270.26510621466656</v>
      </c>
      <c r="K806" s="231">
        <v>278.92879244015393</v>
      </c>
      <c r="L806" s="231">
        <v>287.7335448914443</v>
      </c>
      <c r="M806" s="231">
        <v>296.26061684616229</v>
      </c>
      <c r="N806" s="231">
        <v>304.92604056102681</v>
      </c>
      <c r="O806" s="231">
        <v>313.34352291313417</v>
      </c>
      <c r="P806" s="231">
        <v>321.54027923996284</v>
      </c>
      <c r="Q806" s="231">
        <v>329.86853273227297</v>
      </c>
      <c r="R806" s="231">
        <v>338.00316586853313</v>
      </c>
      <c r="S806" s="231">
        <v>346.27476012885182</v>
      </c>
      <c r="T806" s="231">
        <v>354.37885055696609</v>
      </c>
      <c r="U806" s="231">
        <v>362.33645140342156</v>
      </c>
      <c r="V806" s="231">
        <v>370.43503667451569</v>
      </c>
      <c r="W806" s="231">
        <v>378.41011544860584</v>
      </c>
      <c r="X806" s="231">
        <v>386.27898129548117</v>
      </c>
      <c r="Y806" s="231">
        <v>394.29452124422096</v>
      </c>
      <c r="Z806" s="231">
        <v>402.22249132137341</v>
      </c>
      <c r="AA806" s="231">
        <v>410.30280543892417</v>
      </c>
      <c r="AB806" s="231">
        <v>418.31072417987502</v>
      </c>
      <c r="AC806" s="231">
        <v>426.25689471939893</v>
      </c>
      <c r="AD806" s="231">
        <v>434.35396741915446</v>
      </c>
      <c r="AE806" s="231">
        <v>442.39675105561281</v>
      </c>
      <c r="AF806" s="231">
        <v>450.58660157087348</v>
      </c>
      <c r="AG806" s="231">
        <v>458.72327726913761</v>
      </c>
      <c r="AH806" s="231">
        <v>466.80800747579639</v>
      </c>
      <c r="AI806" s="231">
        <v>475.01851957472275</v>
      </c>
      <c r="AJ806" s="231">
        <v>483.1657946262639</v>
      </c>
      <c r="AK806" s="231">
        <v>491.24349926175643</v>
      </c>
      <c r="AL806" s="231">
        <v>499.40673027479124</v>
      </c>
      <c r="AM806" s="231">
        <v>507.47320376185326</v>
      </c>
      <c r="AN806" s="231">
        <v>515.58651417397346</v>
      </c>
      <c r="AO806" s="231">
        <v>523.5630239852112</v>
      </c>
      <c r="AP806" s="231">
        <v>531.37959872676925</v>
      </c>
      <c r="AQ806" s="231">
        <v>539.15624568486214</v>
      </c>
      <c r="AR806" s="231">
        <v>546.70905883830903</v>
      </c>
      <c r="AS806" s="231">
        <v>554.14406954726167</v>
      </c>
    </row>
    <row r="807" spans="1:45">
      <c r="A807" s="231" t="s">
        <v>544</v>
      </c>
      <c r="B807" s="78" t="s">
        <v>478</v>
      </c>
      <c r="C807" s="231">
        <v>674.1</v>
      </c>
      <c r="D807" s="231">
        <v>693.8</v>
      </c>
      <c r="E807" s="231">
        <v>719.7</v>
      </c>
      <c r="F807" s="231">
        <v>760.2</v>
      </c>
      <c r="G807" s="231">
        <v>774.04578958680133</v>
      </c>
      <c r="H807" s="231">
        <v>787.04729414446103</v>
      </c>
      <c r="I807" s="231">
        <v>800.02647797342684</v>
      </c>
      <c r="J807" s="231">
        <v>812.27676880186482</v>
      </c>
      <c r="K807" s="231">
        <v>823.88841943037096</v>
      </c>
      <c r="L807" s="231">
        <v>835.48605325460244</v>
      </c>
      <c r="M807" s="231">
        <v>846.52749604762403</v>
      </c>
      <c r="N807" s="231">
        <v>857.56915020377608</v>
      </c>
      <c r="O807" s="231">
        <v>868.12599265115148</v>
      </c>
      <c r="P807" s="231">
        <v>878.25300298013053</v>
      </c>
      <c r="Q807" s="231">
        <v>888.39714650031613</v>
      </c>
      <c r="R807" s="231">
        <v>898.16685100638506</v>
      </c>
      <c r="S807" s="231">
        <v>907.96857949055493</v>
      </c>
      <c r="T807" s="231">
        <v>917.44471912850247</v>
      </c>
      <c r="U807" s="231">
        <v>926.63167122265907</v>
      </c>
      <c r="V807" s="231">
        <v>935.86761888023489</v>
      </c>
      <c r="W807" s="231">
        <v>944.85254553733864</v>
      </c>
      <c r="X807" s="231">
        <v>953.61429099454926</v>
      </c>
      <c r="Y807" s="231">
        <v>962.43861908611655</v>
      </c>
      <c r="Z807" s="231">
        <v>971.06823549708588</v>
      </c>
      <c r="AA807" s="231">
        <v>979.76762610099581</v>
      </c>
      <c r="AB807" s="231">
        <v>988.29500276882015</v>
      </c>
      <c r="AC807" s="231">
        <v>996.66687656563215</v>
      </c>
      <c r="AD807" s="231">
        <v>1005.1096247769177</v>
      </c>
      <c r="AE807" s="231">
        <v>1013.4091493519937</v>
      </c>
      <c r="AF807" s="231">
        <v>1021.7753072609435</v>
      </c>
      <c r="AG807" s="231">
        <v>1030.0034407114126</v>
      </c>
      <c r="AH807" s="231">
        <v>1038.0986973123083</v>
      </c>
      <c r="AI807" s="231">
        <v>1046.241010156544</v>
      </c>
      <c r="AJ807" s="231">
        <v>1054.2432353048687</v>
      </c>
      <c r="AK807" s="231">
        <v>1062.1030046515575</v>
      </c>
      <c r="AL807" s="231">
        <v>1069.9736274383044</v>
      </c>
      <c r="AM807" s="231">
        <v>1077.6805249527049</v>
      </c>
      <c r="AN807" s="231">
        <v>1085.3639030006209</v>
      </c>
      <c r="AO807" s="231">
        <v>1092.8518699480755</v>
      </c>
      <c r="AP807" s="231">
        <v>1100.1277579912289</v>
      </c>
      <c r="AQ807" s="231">
        <v>1107.3074831593897</v>
      </c>
      <c r="AR807" s="231">
        <v>1114.2248295832405</v>
      </c>
      <c r="AS807" s="231">
        <v>1120.9821630435451</v>
      </c>
    </row>
    <row r="808" spans="1:45">
      <c r="A808" s="231" t="s">
        <v>546</v>
      </c>
      <c r="B808" s="78" t="s">
        <v>769</v>
      </c>
      <c r="C808" s="231">
        <v>3522.3</v>
      </c>
      <c r="D808" s="231">
        <v>3727.5</v>
      </c>
      <c r="E808" s="231">
        <v>4113</v>
      </c>
      <c r="F808" s="231">
        <v>4286.1000000000004</v>
      </c>
      <c r="G808" s="231">
        <v>4568.586254581538</v>
      </c>
      <c r="H808" s="231">
        <v>4846.5816206126237</v>
      </c>
      <c r="I808" s="231">
        <v>5129.0799138680622</v>
      </c>
      <c r="J808" s="231">
        <v>5426.1820791444261</v>
      </c>
      <c r="K808" s="231">
        <v>5730.3484759023195</v>
      </c>
      <c r="L808" s="231">
        <v>6036.1812648236955</v>
      </c>
      <c r="M808" s="231">
        <v>6349.0423935190438</v>
      </c>
      <c r="N808" s="231">
        <v>6667.833438199209</v>
      </c>
      <c r="O808" s="231">
        <v>6997.4461279659008</v>
      </c>
      <c r="P808" s="231">
        <v>7331.5628516580482</v>
      </c>
      <c r="Q808" s="231">
        <v>7667.2262636630412</v>
      </c>
      <c r="R808" s="231">
        <v>8012.9473428179972</v>
      </c>
      <c r="S808" s="231">
        <v>8363.400250091101</v>
      </c>
      <c r="T808" s="231">
        <v>8720.3461716621332</v>
      </c>
      <c r="U808" s="231">
        <v>9083.8999515256728</v>
      </c>
      <c r="V808" s="231">
        <v>9451.6070385404764</v>
      </c>
      <c r="W808" s="231">
        <v>9829.6975663848298</v>
      </c>
      <c r="X808" s="231">
        <v>10213.606855376162</v>
      </c>
      <c r="Y808" s="231">
        <v>10598.166947401678</v>
      </c>
      <c r="Z808" s="231">
        <v>10992.452198525642</v>
      </c>
      <c r="AA808" s="231">
        <v>11394.635778657679</v>
      </c>
      <c r="AB808" s="231">
        <v>11799.866044684975</v>
      </c>
      <c r="AC808" s="231">
        <v>12212.157778685179</v>
      </c>
      <c r="AD808" s="231">
        <v>12631.877638246258</v>
      </c>
      <c r="AE808" s="231">
        <v>13061.685466177021</v>
      </c>
      <c r="AF808" s="231">
        <v>13492.210638410654</v>
      </c>
      <c r="AG808" s="231">
        <v>13929.629495837557</v>
      </c>
      <c r="AH808" s="231">
        <v>14379.977953597412</v>
      </c>
      <c r="AI808" s="231">
        <v>14834.13000625074</v>
      </c>
      <c r="AJ808" s="231">
        <v>15296.124508831819</v>
      </c>
      <c r="AK808" s="231">
        <v>15768.85914999582</v>
      </c>
      <c r="AL808" s="231">
        <v>16247.359398673158</v>
      </c>
      <c r="AM808" s="231">
        <v>16734.543758235191</v>
      </c>
      <c r="AN808" s="231">
        <v>17234.030898962021</v>
      </c>
      <c r="AO808" s="231">
        <v>17741.204502181001</v>
      </c>
      <c r="AP808" s="231">
        <v>18259.070234462088</v>
      </c>
      <c r="AQ808" s="231">
        <v>18791.48323619457</v>
      </c>
      <c r="AR808" s="231">
        <v>19338.33036361324</v>
      </c>
      <c r="AS808" s="231">
        <v>19895.135192023066</v>
      </c>
    </row>
    <row r="809" spans="1:45">
      <c r="A809" s="231" t="s">
        <v>546</v>
      </c>
      <c r="B809" s="78" t="s">
        <v>478</v>
      </c>
      <c r="C809" s="231">
        <v>2007.9</v>
      </c>
      <c r="D809" s="231">
        <v>2118.9</v>
      </c>
      <c r="E809" s="231">
        <v>2087.4</v>
      </c>
      <c r="F809" s="231">
        <v>2303.9</v>
      </c>
      <c r="G809" s="231">
        <v>2513.2532973800894</v>
      </c>
      <c r="H809" s="231">
        <v>2724.1030756578798</v>
      </c>
      <c r="I809" s="231">
        <v>2943.0228509241847</v>
      </c>
      <c r="J809" s="231">
        <v>3178.0625082345932</v>
      </c>
      <c r="K809" s="231">
        <v>3423.6806633974088</v>
      </c>
      <c r="L809" s="231">
        <v>3675.609233479574</v>
      </c>
      <c r="M809" s="231">
        <v>3938.2727948052666</v>
      </c>
      <c r="N809" s="231">
        <v>4210.9098242278787</v>
      </c>
      <c r="O809" s="231">
        <v>4497.9061135265501</v>
      </c>
      <c r="P809" s="231">
        <v>4794.0141512701894</v>
      </c>
      <c r="Q809" s="231">
        <v>5096.627383496626</v>
      </c>
      <c r="R809" s="231">
        <v>5413.4758600810601</v>
      </c>
      <c r="S809" s="231">
        <v>5739.9093759624466</v>
      </c>
      <c r="T809" s="231">
        <v>6077.6674488668132</v>
      </c>
      <c r="U809" s="231">
        <v>6427.0112423003284</v>
      </c>
      <c r="V809" s="231">
        <v>6785.7017447377784</v>
      </c>
      <c r="W809" s="231">
        <v>7159.9554140500095</v>
      </c>
      <c r="X809" s="231">
        <v>7545.5047345877792</v>
      </c>
      <c r="Y809" s="231">
        <v>7937.2056007666488</v>
      </c>
      <c r="Z809" s="231">
        <v>8344.3313449328507</v>
      </c>
      <c r="AA809" s="231">
        <v>8765.2541452198893</v>
      </c>
      <c r="AB809" s="231">
        <v>9195.0350338146309</v>
      </c>
      <c r="AC809" s="231">
        <v>9637.9925739149767</v>
      </c>
      <c r="AD809" s="231">
        <v>10094.696620178946</v>
      </c>
      <c r="AE809" s="231">
        <v>10568.262977444834</v>
      </c>
      <c r="AF809" s="231">
        <v>11048.531473184266</v>
      </c>
      <c r="AG809" s="231">
        <v>11542.387213433007</v>
      </c>
      <c r="AH809" s="231">
        <v>12056.887847180649</v>
      </c>
      <c r="AI809" s="231">
        <v>12581.888014893519</v>
      </c>
      <c r="AJ809" s="231">
        <v>13122.146631451949</v>
      </c>
      <c r="AK809" s="231">
        <v>13681.288565012803</v>
      </c>
      <c r="AL809" s="231">
        <v>14253.675954040766</v>
      </c>
      <c r="AM809" s="231">
        <v>14842.951733560207</v>
      </c>
      <c r="AN809" s="231">
        <v>15453.769794993956</v>
      </c>
      <c r="AO809" s="231">
        <v>16080.795540038675</v>
      </c>
      <c r="AP809" s="231">
        <v>16727.972074558817</v>
      </c>
      <c r="AQ809" s="231">
        <v>17400.475418271773</v>
      </c>
      <c r="AR809" s="231">
        <v>18098.62285579148</v>
      </c>
      <c r="AS809" s="231">
        <v>18817.096278224541</v>
      </c>
    </row>
    <row r="810" spans="1:45">
      <c r="A810" s="231" t="s">
        <v>548</v>
      </c>
      <c r="B810" s="78" t="s">
        <v>769</v>
      </c>
      <c r="C810" s="231">
        <v>788.4</v>
      </c>
      <c r="D810" s="231">
        <v>875.5</v>
      </c>
      <c r="E810" s="231">
        <v>1000.2</v>
      </c>
      <c r="F810" s="231">
        <v>1356.9</v>
      </c>
      <c r="G810" s="231">
        <v>1454.3516732530215</v>
      </c>
      <c r="H810" s="231">
        <v>1557.9592345951776</v>
      </c>
      <c r="I810" s="231">
        <v>1663.8028749885186</v>
      </c>
      <c r="J810" s="231">
        <v>1772.1981210848407</v>
      </c>
      <c r="K810" s="231">
        <v>1885.0098261895034</v>
      </c>
      <c r="L810" s="231">
        <v>2001.4408765437743</v>
      </c>
      <c r="M810" s="231">
        <v>2122.5581160243978</v>
      </c>
      <c r="N810" s="231">
        <v>2245.8942689742885</v>
      </c>
      <c r="O810" s="231">
        <v>2370.6372094733842</v>
      </c>
      <c r="P810" s="231">
        <v>2501.04357103763</v>
      </c>
      <c r="Q810" s="231">
        <v>2633.6801887436986</v>
      </c>
      <c r="R810" s="231">
        <v>2768.2484556206109</v>
      </c>
      <c r="S810" s="231">
        <v>2908.3692455580904</v>
      </c>
      <c r="T810" s="231">
        <v>3051.6175720848728</v>
      </c>
      <c r="U810" s="231">
        <v>3198.9892867806525</v>
      </c>
      <c r="V810" s="231">
        <v>3348.3738388849938</v>
      </c>
      <c r="W810" s="231">
        <v>3500.1665156128306</v>
      </c>
      <c r="X810" s="231">
        <v>3657.3422545070262</v>
      </c>
      <c r="Y810" s="231">
        <v>3815.8932202495712</v>
      </c>
      <c r="Z810" s="231">
        <v>3978.4642629582818</v>
      </c>
      <c r="AA810" s="231">
        <v>4146.1141797988284</v>
      </c>
      <c r="AB810" s="231">
        <v>4317.4389159684915</v>
      </c>
      <c r="AC810" s="231">
        <v>4492.0312239942505</v>
      </c>
      <c r="AD810" s="231">
        <v>4670.3728430823148</v>
      </c>
      <c r="AE810" s="231">
        <v>4851.9908155342237</v>
      </c>
      <c r="AF810" s="231">
        <v>5037.7209195119522</v>
      </c>
      <c r="AG810" s="231">
        <v>5228.0870165348724</v>
      </c>
      <c r="AH810" s="231">
        <v>5424.5409270016698</v>
      </c>
      <c r="AI810" s="231">
        <v>5623.9151032408299</v>
      </c>
      <c r="AJ810" s="231">
        <v>5828.1435411909406</v>
      </c>
      <c r="AK810" s="231">
        <v>6038.7714791949493</v>
      </c>
      <c r="AL810" s="231">
        <v>6254.4177636815202</v>
      </c>
      <c r="AM810" s="231">
        <v>6474.9132461617282</v>
      </c>
      <c r="AN810" s="231">
        <v>6703.3098386568236</v>
      </c>
      <c r="AO810" s="231">
        <v>6938.4371707838545</v>
      </c>
      <c r="AP810" s="231">
        <v>7180.6498316934549</v>
      </c>
      <c r="AQ810" s="231">
        <v>7430.9286505958253</v>
      </c>
      <c r="AR810" s="231">
        <v>7689.2170996858085</v>
      </c>
      <c r="AS810" s="231">
        <v>7956.6020056909611</v>
      </c>
    </row>
    <row r="811" spans="1:45">
      <c r="A811" s="231" t="s">
        <v>548</v>
      </c>
      <c r="B811" s="78" t="s">
        <v>478</v>
      </c>
      <c r="C811" s="231">
        <v>819.9</v>
      </c>
      <c r="D811" s="231">
        <v>894.8</v>
      </c>
      <c r="E811" s="231">
        <v>952.5</v>
      </c>
      <c r="F811" s="231">
        <v>1065.4000000000001</v>
      </c>
      <c r="G811" s="231">
        <v>1145.1740968164615</v>
      </c>
      <c r="H811" s="231">
        <v>1230.2293767433143</v>
      </c>
      <c r="I811" s="231">
        <v>1317.3663594852662</v>
      </c>
      <c r="J811" s="231">
        <v>1406.8456804872305</v>
      </c>
      <c r="K811" s="231">
        <v>1500.2132596841136</v>
      </c>
      <c r="L811" s="231">
        <v>1596.8218938384041</v>
      </c>
      <c r="M811" s="231">
        <v>1697.5678034774382</v>
      </c>
      <c r="N811" s="231">
        <v>1800.4086595264728</v>
      </c>
      <c r="O811" s="231">
        <v>1904.665727954691</v>
      </c>
      <c r="P811" s="231">
        <v>2013.9003207278313</v>
      </c>
      <c r="Q811" s="231">
        <v>2125.249724918348</v>
      </c>
      <c r="R811" s="231">
        <v>2238.4629954062666</v>
      </c>
      <c r="S811" s="231">
        <v>2356.5916276769267</v>
      </c>
      <c r="T811" s="231">
        <v>2477.6046449383134</v>
      </c>
      <c r="U811" s="231">
        <v>2602.3498271490816</v>
      </c>
      <c r="V811" s="231">
        <v>2729.0468256503805</v>
      </c>
      <c r="W811" s="231">
        <v>2858.0307577470517</v>
      </c>
      <c r="X811" s="231">
        <v>2991.8354824138851</v>
      </c>
      <c r="Y811" s="231">
        <v>3127.0579142947331</v>
      </c>
      <c r="Z811" s="231">
        <v>3265.9542050571122</v>
      </c>
      <c r="AA811" s="231">
        <v>3409.438945807125</v>
      </c>
      <c r="AB811" s="231">
        <v>3556.3212500733116</v>
      </c>
      <c r="AC811" s="231">
        <v>3706.2578418873245</v>
      </c>
      <c r="AD811" s="231">
        <v>3859.6677161159805</v>
      </c>
      <c r="AE811" s="231">
        <v>4016.1499125836308</v>
      </c>
      <c r="AF811" s="231">
        <v>4176.4301558219877</v>
      </c>
      <c r="AG811" s="231">
        <v>4340.9690103800795</v>
      </c>
      <c r="AH811" s="231">
        <v>4511.0329758823955</v>
      </c>
      <c r="AI811" s="231">
        <v>4683.8910472684529</v>
      </c>
      <c r="AJ811" s="231">
        <v>4861.2250387558561</v>
      </c>
      <c r="AK811" s="231">
        <v>5044.3886546044387</v>
      </c>
      <c r="AL811" s="231">
        <v>5232.1947443003064</v>
      </c>
      <c r="AM811" s="231">
        <v>5424.5058900248096</v>
      </c>
      <c r="AN811" s="231">
        <v>5623.9970230749768</v>
      </c>
      <c r="AO811" s="231">
        <v>5829.6649876983447</v>
      </c>
      <c r="AP811" s="231">
        <v>6041.836232450536</v>
      </c>
      <c r="AQ811" s="231">
        <v>6261.388053170007</v>
      </c>
      <c r="AR811" s="231">
        <v>6488.2910641582012</v>
      </c>
      <c r="AS811" s="231">
        <v>6723.521132102831</v>
      </c>
    </row>
    <row r="812" spans="1:45">
      <c r="A812" s="231" t="s">
        <v>771</v>
      </c>
      <c r="B812" s="78" t="s">
        <v>769</v>
      </c>
      <c r="C812" s="231">
        <v>1779.8</v>
      </c>
      <c r="D812" s="231">
        <v>1893.5</v>
      </c>
      <c r="E812" s="231">
        <v>2056.1999999999998</v>
      </c>
      <c r="F812" s="231">
        <v>2258.8000000000002</v>
      </c>
      <c r="G812" s="231">
        <v>2354.6202690742498</v>
      </c>
      <c r="H812" s="231">
        <v>2453.2585970459695</v>
      </c>
      <c r="I812" s="231">
        <v>2553.5742850108641</v>
      </c>
      <c r="J812" s="231">
        <v>2655.8591422426275</v>
      </c>
      <c r="K812" s="231">
        <v>2757.8584051021521</v>
      </c>
      <c r="L812" s="231">
        <v>2862.6453067425259</v>
      </c>
      <c r="M812" s="231">
        <v>2969.0251650329501</v>
      </c>
      <c r="N812" s="231">
        <v>3076.2673468613157</v>
      </c>
      <c r="O812" s="231">
        <v>3184.3189365037065</v>
      </c>
      <c r="P812" s="231">
        <v>3295.1519729515476</v>
      </c>
      <c r="Q812" s="231">
        <v>3407.9298013689931</v>
      </c>
      <c r="R812" s="231">
        <v>3521.7819239231867</v>
      </c>
      <c r="S812" s="231">
        <v>3636.4240133395833</v>
      </c>
      <c r="T812" s="231">
        <v>3753.8652056074025</v>
      </c>
      <c r="U812" s="231">
        <v>3872.5478290055617</v>
      </c>
      <c r="V812" s="231">
        <v>3991.8534570538491</v>
      </c>
      <c r="W812" s="231">
        <v>4113.0569353099054</v>
      </c>
      <c r="X812" s="231">
        <v>4235.9501993327103</v>
      </c>
      <c r="Y812" s="231">
        <v>4360.5491317672622</v>
      </c>
      <c r="Z812" s="231">
        <v>4486.9742345691429</v>
      </c>
      <c r="AA812" s="231">
        <v>4614.6724392303195</v>
      </c>
      <c r="AB812" s="231">
        <v>4744.8980697380284</v>
      </c>
      <c r="AC812" s="231">
        <v>4875.9377869302289</v>
      </c>
      <c r="AD812" s="231">
        <v>5008.9484077243696</v>
      </c>
      <c r="AE812" s="231">
        <v>5143.9982165746487</v>
      </c>
      <c r="AF812" s="231">
        <v>5280.8131716274374</v>
      </c>
      <c r="AG812" s="231">
        <v>5419.0146802435656</v>
      </c>
      <c r="AH812" s="231">
        <v>5560.0092150527789</v>
      </c>
      <c r="AI812" s="231">
        <v>5702.461592417033</v>
      </c>
      <c r="AJ812" s="231">
        <v>5846.3086547137045</v>
      </c>
      <c r="AK812" s="231">
        <v>5993.1098810689618</v>
      </c>
      <c r="AL812" s="231">
        <v>6142.1325220884191</v>
      </c>
      <c r="AM812" s="231">
        <v>6292.3009646268183</v>
      </c>
      <c r="AN812" s="231">
        <v>6445.5674110995678</v>
      </c>
      <c r="AO812" s="231">
        <v>6600.8550412017175</v>
      </c>
      <c r="AP812" s="231">
        <v>6758.0563234712599</v>
      </c>
      <c r="AQ812" s="231">
        <v>6918.4835539165006</v>
      </c>
      <c r="AR812" s="231">
        <v>7081.4099203659034</v>
      </c>
      <c r="AS812" s="231">
        <v>7246.8733711021532</v>
      </c>
    </row>
    <row r="813" spans="1:45">
      <c r="A813" s="231" t="s">
        <v>771</v>
      </c>
      <c r="B813" s="78" t="s">
        <v>478</v>
      </c>
      <c r="C813" s="231">
        <v>1231.2</v>
      </c>
      <c r="D813" s="231">
        <v>1304.5</v>
      </c>
      <c r="E813" s="231">
        <v>1320.5</v>
      </c>
      <c r="F813" s="231">
        <v>1462.3</v>
      </c>
      <c r="G813" s="231">
        <v>1519.748386470857</v>
      </c>
      <c r="H813" s="231">
        <v>1578.7084934688121</v>
      </c>
      <c r="I813" s="231">
        <v>1638.4930786595226</v>
      </c>
      <c r="J813" s="231">
        <v>1699.2742697705764</v>
      </c>
      <c r="K813" s="231">
        <v>1759.7132635170985</v>
      </c>
      <c r="L813" s="231">
        <v>1821.6343674444988</v>
      </c>
      <c r="M813" s="231">
        <v>1884.3267574253937</v>
      </c>
      <c r="N813" s="231">
        <v>1947.3600111932906</v>
      </c>
      <c r="O813" s="231">
        <v>2010.7054108901768</v>
      </c>
      <c r="P813" s="231">
        <v>2075.5185217642206</v>
      </c>
      <c r="Q813" s="231">
        <v>2141.3050003870162</v>
      </c>
      <c r="R813" s="231">
        <v>2207.5557460667183</v>
      </c>
      <c r="S813" s="231">
        <v>2274.1068188225536</v>
      </c>
      <c r="T813" s="231">
        <v>2342.1239864909512</v>
      </c>
      <c r="U813" s="231">
        <v>2410.7012409602858</v>
      </c>
      <c r="V813" s="231">
        <v>2479.4823668740969</v>
      </c>
      <c r="W813" s="231">
        <v>2549.2033120396309</v>
      </c>
      <c r="X813" s="231">
        <v>2619.7423577916466</v>
      </c>
      <c r="Y813" s="231">
        <v>2691.1071172264574</v>
      </c>
      <c r="Z813" s="231">
        <v>2763.3649388155882</v>
      </c>
      <c r="AA813" s="231">
        <v>2836.1984432980394</v>
      </c>
      <c r="AB813" s="231">
        <v>2910.3216078260689</v>
      </c>
      <c r="AC813" s="231">
        <v>2984.7568819198518</v>
      </c>
      <c r="AD813" s="231">
        <v>3060.1616615837675</v>
      </c>
      <c r="AE813" s="231">
        <v>3136.5722481575031</v>
      </c>
      <c r="AF813" s="231">
        <v>3213.8313769742554</v>
      </c>
      <c r="AG813" s="231">
        <v>3291.7240873108681</v>
      </c>
      <c r="AH813" s="231">
        <v>3371.0412417622633</v>
      </c>
      <c r="AI813" s="231">
        <v>3451.0283515022711</v>
      </c>
      <c r="AJ813" s="231">
        <v>3531.649485705555</v>
      </c>
      <c r="AK813" s="231">
        <v>3613.7767365602886</v>
      </c>
      <c r="AL813" s="231">
        <v>3696.9958493883696</v>
      </c>
      <c r="AM813" s="231">
        <v>3780.7044738308691</v>
      </c>
      <c r="AN813" s="231">
        <v>3865.9893613105696</v>
      </c>
      <c r="AO813" s="231">
        <v>3952.2471082538245</v>
      </c>
      <c r="AP813" s="231">
        <v>4039.4160407384597</v>
      </c>
      <c r="AQ813" s="231">
        <v>4128.2208760442518</v>
      </c>
      <c r="AR813" s="231">
        <v>4218.2545833120321</v>
      </c>
      <c r="AS813" s="231">
        <v>4309.5348452472781</v>
      </c>
    </row>
    <row r="814" spans="1:45">
      <c r="A814" s="231" t="s">
        <v>550</v>
      </c>
      <c r="B814" s="78" t="s">
        <v>769</v>
      </c>
      <c r="C814" s="231">
        <v>2109.6</v>
      </c>
      <c r="D814" s="231">
        <v>2266.9</v>
      </c>
      <c r="E814" s="231">
        <v>2370.1</v>
      </c>
      <c r="F814" s="231">
        <v>2546.6999999999998</v>
      </c>
      <c r="G814" s="231">
        <v>2725.7679299731694</v>
      </c>
      <c r="H814" s="231">
        <v>2903.8669812609096</v>
      </c>
      <c r="I814" s="231">
        <v>3080.4921691496934</v>
      </c>
      <c r="J814" s="231">
        <v>3265.4562347214919</v>
      </c>
      <c r="K814" s="231">
        <v>3449.5045051190168</v>
      </c>
      <c r="L814" s="231">
        <v>3641.1868152391626</v>
      </c>
      <c r="M814" s="231">
        <v>3832.3309095108521</v>
      </c>
      <c r="N814" s="231">
        <v>4023.5059359166571</v>
      </c>
      <c r="O814" s="231">
        <v>4221.1534613191252</v>
      </c>
      <c r="P814" s="231">
        <v>4418.5586509700679</v>
      </c>
      <c r="Q814" s="231">
        <v>4620.3223422839856</v>
      </c>
      <c r="R814" s="231">
        <v>4823.9314654958116</v>
      </c>
      <c r="S814" s="231">
        <v>5027.2892193984271</v>
      </c>
      <c r="T814" s="231">
        <v>5237.6431125178106</v>
      </c>
      <c r="U814" s="231">
        <v>5448.3111273557843</v>
      </c>
      <c r="V814" s="231">
        <v>5659.4629511986241</v>
      </c>
      <c r="W814" s="231">
        <v>5876.4767222455894</v>
      </c>
      <c r="X814" s="231">
        <v>6094.8085302744594</v>
      </c>
      <c r="Y814" s="231">
        <v>6317.514575011317</v>
      </c>
      <c r="Z814" s="231">
        <v>6542.7379953614072</v>
      </c>
      <c r="AA814" s="231">
        <v>6769.8779533230991</v>
      </c>
      <c r="AB814" s="231">
        <v>7004.298752886596</v>
      </c>
      <c r="AC814" s="231">
        <v>7240.2931330243555</v>
      </c>
      <c r="AD814" s="231">
        <v>7478.1800165551604</v>
      </c>
      <c r="AE814" s="231">
        <v>7723.3508888065517</v>
      </c>
      <c r="AF814" s="231">
        <v>7971.2824118756662</v>
      </c>
      <c r="AG814" s="231">
        <v>8226.2560321996571</v>
      </c>
      <c r="AH814" s="231">
        <v>8483.4962620737479</v>
      </c>
      <c r="AI814" s="231">
        <v>8744.0625007856561</v>
      </c>
      <c r="AJ814" s="231">
        <v>9011.5157171834253</v>
      </c>
      <c r="AK814" s="231">
        <v>9282.1756913784593</v>
      </c>
      <c r="AL814" s="231">
        <v>9558.4332621420035</v>
      </c>
      <c r="AM814" s="231">
        <v>9839.3174403558132</v>
      </c>
      <c r="AN814" s="231">
        <v>10122.881992937078</v>
      </c>
      <c r="AO814" s="231">
        <v>10413.125168063429</v>
      </c>
      <c r="AP814" s="231">
        <v>10706.107098311521</v>
      </c>
      <c r="AQ814" s="231">
        <v>11002.935335827295</v>
      </c>
      <c r="AR814" s="231">
        <v>11303.127094184798</v>
      </c>
      <c r="AS814" s="231">
        <v>11603.582862378911</v>
      </c>
    </row>
    <row r="815" spans="1:45">
      <c r="A815" s="231" t="s">
        <v>550</v>
      </c>
      <c r="B815" s="78" t="s">
        <v>478</v>
      </c>
      <c r="C815" s="231">
        <v>1433.9</v>
      </c>
      <c r="D815" s="231">
        <v>1480.1</v>
      </c>
      <c r="E815" s="231">
        <v>1539.7</v>
      </c>
      <c r="F815" s="231">
        <v>1646</v>
      </c>
      <c r="G815" s="231">
        <v>1735.933076399042</v>
      </c>
      <c r="H815" s="231">
        <v>1824.0694750632981</v>
      </c>
      <c r="I815" s="231">
        <v>1910.2813098683177</v>
      </c>
      <c r="J815" s="231">
        <v>1999.4093125598781</v>
      </c>
      <c r="K815" s="231">
        <v>2086.9760517311656</v>
      </c>
      <c r="L815" s="231">
        <v>2177.0900746043912</v>
      </c>
      <c r="M815" s="231">
        <v>2265.8964029511753</v>
      </c>
      <c r="N815" s="231">
        <v>2353.7294200030233</v>
      </c>
      <c r="O815" s="231">
        <v>2443.574203131674</v>
      </c>
      <c r="P815" s="231">
        <v>2532.372073481868</v>
      </c>
      <c r="Q815" s="231">
        <v>2622.2265048953936</v>
      </c>
      <c r="R815" s="231">
        <v>2712.0199749199792</v>
      </c>
      <c r="S815" s="231">
        <v>2800.8586525417263</v>
      </c>
      <c r="T815" s="231">
        <v>2891.9249060051093</v>
      </c>
      <c r="U815" s="231">
        <v>2982.3105185819281</v>
      </c>
      <c r="V815" s="231">
        <v>3072.1227302604557</v>
      </c>
      <c r="W815" s="231">
        <v>3163.6604792054177</v>
      </c>
      <c r="X815" s="231">
        <v>3254.9959463652085</v>
      </c>
      <c r="Y815" s="231">
        <v>3347.4172274938387</v>
      </c>
      <c r="Z815" s="231">
        <v>3440.1486107322748</v>
      </c>
      <c r="AA815" s="231">
        <v>3532.9513530764598</v>
      </c>
      <c r="AB815" s="231">
        <v>3628.0123917215574</v>
      </c>
      <c r="AC815" s="231">
        <v>3722.9974634827636</v>
      </c>
      <c r="AD815" s="231">
        <v>3818.0484616001859</v>
      </c>
      <c r="AE815" s="231">
        <v>3915.315118081222</v>
      </c>
      <c r="AF815" s="231">
        <v>4012.9808698868055</v>
      </c>
      <c r="AG815" s="231">
        <v>4112.7241711269025</v>
      </c>
      <c r="AH815" s="231">
        <v>4212.6587632822821</v>
      </c>
      <c r="AI815" s="231">
        <v>4313.2011398760969</v>
      </c>
      <c r="AJ815" s="231">
        <v>4415.7153045634604</v>
      </c>
      <c r="AK815" s="231">
        <v>4518.7721514994801</v>
      </c>
      <c r="AL815" s="231">
        <v>4623.2765191870822</v>
      </c>
      <c r="AM815" s="231">
        <v>4728.8463992292509</v>
      </c>
      <c r="AN815" s="231">
        <v>4834.7453774536925</v>
      </c>
      <c r="AO815" s="231">
        <v>4942.4615822146079</v>
      </c>
      <c r="AP815" s="231">
        <v>5050.5185169054603</v>
      </c>
      <c r="AQ815" s="231">
        <v>5159.3261070346416</v>
      </c>
      <c r="AR815" s="231">
        <v>5268.704812107072</v>
      </c>
      <c r="AS815" s="231">
        <v>5377.531496166549</v>
      </c>
    </row>
    <row r="816" spans="1:45">
      <c r="A816" s="231" t="s">
        <v>552</v>
      </c>
      <c r="B816" s="78" t="s">
        <v>769</v>
      </c>
      <c r="C816" s="231">
        <v>1205</v>
      </c>
      <c r="D816" s="231">
        <v>1333.4</v>
      </c>
      <c r="E816" s="231">
        <v>1600.6</v>
      </c>
      <c r="F816" s="231">
        <v>1604.2</v>
      </c>
      <c r="G816" s="231">
        <v>1693.3721553405621</v>
      </c>
      <c r="H816" s="231">
        <v>1786.7168439092932</v>
      </c>
      <c r="I816" s="231">
        <v>1878.111507779148</v>
      </c>
      <c r="J816" s="231">
        <v>1967.822619981705</v>
      </c>
      <c r="K816" s="231">
        <v>2061.0641410092794</v>
      </c>
      <c r="L816" s="231">
        <v>2153.0975140038099</v>
      </c>
      <c r="M816" s="231">
        <v>2247.9831920757547</v>
      </c>
      <c r="N816" s="231">
        <v>2341.9487000203103</v>
      </c>
      <c r="O816" s="231">
        <v>2434.940040272113</v>
      </c>
      <c r="P816" s="231">
        <v>2530.2774941678372</v>
      </c>
      <c r="Q816" s="231">
        <v>2624.3137571075558</v>
      </c>
      <c r="R816" s="231">
        <v>2720.6713575869362</v>
      </c>
      <c r="S816" s="231">
        <v>2816.2942906453181</v>
      </c>
      <c r="T816" s="231">
        <v>2911.5054114912423</v>
      </c>
      <c r="U816" s="231">
        <v>3008.9498569529505</v>
      </c>
      <c r="V816" s="231">
        <v>3106.1050333319495</v>
      </c>
      <c r="W816" s="231">
        <v>3202.6923452034544</v>
      </c>
      <c r="X816" s="231">
        <v>3301.49032727344</v>
      </c>
      <c r="Y816" s="231">
        <v>3399.5288087076274</v>
      </c>
      <c r="Z816" s="231">
        <v>3499.6742138607815</v>
      </c>
      <c r="AA816" s="231">
        <v>3599.8802191599434</v>
      </c>
      <c r="AB816" s="231">
        <v>3699.9384164318553</v>
      </c>
      <c r="AC816" s="231">
        <v>3802.5017982210884</v>
      </c>
      <c r="AD816" s="231">
        <v>3904.9854840375797</v>
      </c>
      <c r="AE816" s="231">
        <v>4007.844982715229</v>
      </c>
      <c r="AF816" s="231">
        <v>4112.482555474824</v>
      </c>
      <c r="AG816" s="231">
        <v>4217.0211182868043</v>
      </c>
      <c r="AH816" s="231">
        <v>4324.0678374785448</v>
      </c>
      <c r="AI816" s="231">
        <v>4431.3486034974285</v>
      </c>
      <c r="AJ816" s="231">
        <v>4539.0243952144365</v>
      </c>
      <c r="AK816" s="231">
        <v>4648.9676017166767</v>
      </c>
      <c r="AL816" s="231">
        <v>4759.0673176763412</v>
      </c>
      <c r="AM816" s="231">
        <v>4871.2911091854576</v>
      </c>
      <c r="AN816" s="231">
        <v>4983.5186310160107</v>
      </c>
      <c r="AO816" s="231">
        <v>5095.9607772153058</v>
      </c>
      <c r="AP816" s="231">
        <v>5210.5200340974543</v>
      </c>
      <c r="AQ816" s="231">
        <v>5324.9367133175583</v>
      </c>
      <c r="AR816" s="231">
        <v>5439.5632161407784</v>
      </c>
      <c r="AS816" s="231">
        <v>5555.6385338232067</v>
      </c>
    </row>
    <row r="817" spans="1:45">
      <c r="A817" s="231" t="s">
        <v>552</v>
      </c>
      <c r="B817" s="78" t="s">
        <v>478</v>
      </c>
      <c r="C817" s="231">
        <v>785.6</v>
      </c>
      <c r="D817" s="231">
        <v>808.6</v>
      </c>
      <c r="E817" s="231">
        <v>843.6</v>
      </c>
      <c r="F817" s="231">
        <v>959.9</v>
      </c>
      <c r="G817" s="231">
        <v>1015.5899915192484</v>
      </c>
      <c r="H817" s="231">
        <v>1074.0200091456766</v>
      </c>
      <c r="I817" s="231">
        <v>1131.360035586451</v>
      </c>
      <c r="J817" s="231">
        <v>1187.7635427106959</v>
      </c>
      <c r="K817" s="231">
        <v>1246.5035234879654</v>
      </c>
      <c r="L817" s="231">
        <v>1304.5970512872834</v>
      </c>
      <c r="M817" s="231">
        <v>1364.6029254259686</v>
      </c>
      <c r="N817" s="231">
        <v>1424.1365209035112</v>
      </c>
      <c r="O817" s="231">
        <v>1483.1562431467451</v>
      </c>
      <c r="P817" s="231">
        <v>1543.7660067954278</v>
      </c>
      <c r="Q817" s="231">
        <v>1603.6470132110205</v>
      </c>
      <c r="R817" s="231">
        <v>1665.1023223105851</v>
      </c>
      <c r="S817" s="231">
        <v>1726.1834871944316</v>
      </c>
      <c r="T817" s="231">
        <v>1787.0918616460772</v>
      </c>
      <c r="U817" s="231">
        <v>1849.5180433379392</v>
      </c>
      <c r="V817" s="231">
        <v>1911.8470168764402</v>
      </c>
      <c r="W817" s="231">
        <v>1973.8964028109995</v>
      </c>
      <c r="X817" s="231">
        <v>2037.4496311219134</v>
      </c>
      <c r="Y817" s="231">
        <v>2100.5967929364842</v>
      </c>
      <c r="Z817" s="231">
        <v>2165.1823497737018</v>
      </c>
      <c r="AA817" s="231">
        <v>2229.8878230481087</v>
      </c>
      <c r="AB817" s="231">
        <v>2294.5764670592589</v>
      </c>
      <c r="AC817" s="231">
        <v>2360.9631210730299</v>
      </c>
      <c r="AD817" s="231">
        <v>2427.3763995737363</v>
      </c>
      <c r="AE817" s="231">
        <v>2494.1096859466306</v>
      </c>
      <c r="AF817" s="231">
        <v>2562.0727106125005</v>
      </c>
      <c r="AG817" s="231">
        <v>2630.0469435226064</v>
      </c>
      <c r="AH817" s="231">
        <v>2699.7274813220215</v>
      </c>
      <c r="AI817" s="231">
        <v>2769.6359360837041</v>
      </c>
      <c r="AJ817" s="231">
        <v>2839.8760571043754</v>
      </c>
      <c r="AK817" s="231">
        <v>2911.6696480976893</v>
      </c>
      <c r="AL817" s="231">
        <v>2983.6397614013094</v>
      </c>
      <c r="AM817" s="231">
        <v>3057.072526816225</v>
      </c>
      <c r="AN817" s="231">
        <v>3130.58168335236</v>
      </c>
      <c r="AO817" s="231">
        <v>3204.3039175519298</v>
      </c>
      <c r="AP817" s="231">
        <v>3279.4866698021856</v>
      </c>
      <c r="AQ817" s="231">
        <v>3354.6480154552419</v>
      </c>
      <c r="AR817" s="231">
        <v>3430.0179189133278</v>
      </c>
      <c r="AS817" s="231">
        <v>3506.410757843802</v>
      </c>
    </row>
    <row r="818" spans="1:45">
      <c r="A818" s="231" t="s">
        <v>554</v>
      </c>
      <c r="B818" s="78" t="s">
        <v>769</v>
      </c>
      <c r="C818" s="231">
        <v>3080.2</v>
      </c>
      <c r="D818" s="231">
        <v>3268.2</v>
      </c>
      <c r="E818" s="231">
        <v>3526.5</v>
      </c>
      <c r="F818" s="231">
        <v>3558</v>
      </c>
      <c r="G818" s="231">
        <v>3920.8637377833284</v>
      </c>
      <c r="H818" s="231">
        <v>4289.8904580940707</v>
      </c>
      <c r="I818" s="231">
        <v>4665.7847546550765</v>
      </c>
      <c r="J818" s="231">
        <v>5069.3177200935979</v>
      </c>
      <c r="K818" s="231">
        <v>5475.7063418618263</v>
      </c>
      <c r="L818" s="231">
        <v>5888.5485594644697</v>
      </c>
      <c r="M818" s="231">
        <v>6326.6504246238455</v>
      </c>
      <c r="N818" s="231">
        <v>6771.639315923916</v>
      </c>
      <c r="O818" s="231">
        <v>7243.7149612726807</v>
      </c>
      <c r="P818" s="231">
        <v>7723.9881803892795</v>
      </c>
      <c r="Q818" s="231">
        <v>8212.7798104227677</v>
      </c>
      <c r="R818" s="231">
        <v>8728.3273508973507</v>
      </c>
      <c r="S818" s="231">
        <v>9250.0486076448651</v>
      </c>
      <c r="T818" s="231">
        <v>9776.3794751992154</v>
      </c>
      <c r="U818" s="231">
        <v>10326.595819972054</v>
      </c>
      <c r="V818" s="231">
        <v>10886.225188080158</v>
      </c>
      <c r="W818" s="231">
        <v>11472.459996615567</v>
      </c>
      <c r="X818" s="231">
        <v>12070.024098165806</v>
      </c>
      <c r="Y818" s="231">
        <v>12679.398212300634</v>
      </c>
      <c r="Z818" s="231">
        <v>13316.649486744675</v>
      </c>
      <c r="AA818" s="231">
        <v>13963.783976066487</v>
      </c>
      <c r="AB818" s="231">
        <v>14620.570529229768</v>
      </c>
      <c r="AC818" s="231">
        <v>15301.530798706355</v>
      </c>
      <c r="AD818" s="231">
        <v>15996.488797601876</v>
      </c>
      <c r="AE818" s="231">
        <v>16721.450502230156</v>
      </c>
      <c r="AF818" s="231">
        <v>17462.103515577994</v>
      </c>
      <c r="AG818" s="231">
        <v>18218.440692180422</v>
      </c>
      <c r="AH818" s="231">
        <v>19005.973786393206</v>
      </c>
      <c r="AI818" s="231">
        <v>19806.958919095341</v>
      </c>
      <c r="AJ818" s="231">
        <v>20634.618992731121</v>
      </c>
      <c r="AK818" s="231">
        <v>21476.778761932273</v>
      </c>
      <c r="AL818" s="231">
        <v>22335.749144054487</v>
      </c>
      <c r="AM818" s="231">
        <v>23225.752531389837</v>
      </c>
      <c r="AN818" s="231">
        <v>24131.963750333271</v>
      </c>
      <c r="AO818" s="231">
        <v>25054.030628786837</v>
      </c>
      <c r="AP818" s="231">
        <v>26001.721493208581</v>
      </c>
      <c r="AQ818" s="231">
        <v>26956.071861656084</v>
      </c>
      <c r="AR818" s="231">
        <v>27937.00913593352</v>
      </c>
      <c r="AS818" s="231">
        <v>28927.24635529469</v>
      </c>
    </row>
    <row r="819" spans="1:45">
      <c r="A819" s="231" t="s">
        <v>554</v>
      </c>
      <c r="B819" s="78" t="s">
        <v>478</v>
      </c>
      <c r="C819" s="231">
        <v>409.4</v>
      </c>
      <c r="D819" s="231">
        <v>417.4</v>
      </c>
      <c r="E819" s="231">
        <v>412.8</v>
      </c>
      <c r="F819" s="231">
        <v>442.1</v>
      </c>
      <c r="G819" s="231">
        <v>445.71047236584411</v>
      </c>
      <c r="H819" s="231">
        <v>449.06966405113678</v>
      </c>
      <c r="I819" s="231">
        <v>452.22059681494829</v>
      </c>
      <c r="J819" s="231">
        <v>455.35251596509147</v>
      </c>
      <c r="K819" s="231">
        <v>458.2756292936607</v>
      </c>
      <c r="L819" s="231">
        <v>461.04242185757226</v>
      </c>
      <c r="M819" s="231">
        <v>463.78913694841106</v>
      </c>
      <c r="N819" s="231">
        <v>466.40130905398684</v>
      </c>
      <c r="O819" s="231">
        <v>469.00496396776623</v>
      </c>
      <c r="P819" s="231">
        <v>471.49502700342089</v>
      </c>
      <c r="Q819" s="231">
        <v>473.88429662219994</v>
      </c>
      <c r="R819" s="231">
        <v>476.26637881081626</v>
      </c>
      <c r="S819" s="231">
        <v>478.54600330398301</v>
      </c>
      <c r="T819" s="231">
        <v>480.72644462460408</v>
      </c>
      <c r="U819" s="231">
        <v>482.89294782219434</v>
      </c>
      <c r="V819" s="231">
        <v>484.98850765475032</v>
      </c>
      <c r="W819" s="231">
        <v>487.07988124732532</v>
      </c>
      <c r="X819" s="231">
        <v>489.11146168952456</v>
      </c>
      <c r="Y819" s="231">
        <v>491.08883919295573</v>
      </c>
      <c r="Z819" s="231">
        <v>493.06525363893985</v>
      </c>
      <c r="AA819" s="231">
        <v>494.98396594435667</v>
      </c>
      <c r="AB819" s="231">
        <v>496.84827601864242</v>
      </c>
      <c r="AC819" s="231">
        <v>498.70132596466374</v>
      </c>
      <c r="AD819" s="231">
        <v>500.5150453066492</v>
      </c>
      <c r="AE819" s="231">
        <v>502.33145336883035</v>
      </c>
      <c r="AF819" s="231">
        <v>504.11316371977608</v>
      </c>
      <c r="AG819" s="231">
        <v>505.86161208792799</v>
      </c>
      <c r="AH819" s="231">
        <v>507.61264866426097</v>
      </c>
      <c r="AI819" s="231">
        <v>509.32570895751547</v>
      </c>
      <c r="AJ819" s="231">
        <v>511.02996831477179</v>
      </c>
      <c r="AK819" s="231">
        <v>512.70009836460474</v>
      </c>
      <c r="AL819" s="231">
        <v>514.3421179428268</v>
      </c>
      <c r="AM819" s="231">
        <v>515.98327108797992</v>
      </c>
      <c r="AN819" s="231">
        <v>517.59540511939156</v>
      </c>
      <c r="AO819" s="231">
        <v>519.17908009522728</v>
      </c>
      <c r="AP819" s="231">
        <v>520.75165796239708</v>
      </c>
      <c r="AQ819" s="231">
        <v>522.28218952108989</v>
      </c>
      <c r="AR819" s="231">
        <v>523.80412321654683</v>
      </c>
      <c r="AS819" s="231">
        <v>525.29086015944858</v>
      </c>
    </row>
    <row r="820" spans="1:45">
      <c r="A820" s="231" t="s">
        <v>556</v>
      </c>
      <c r="B820" s="78" t="s">
        <v>769</v>
      </c>
      <c r="C820" s="231">
        <v>112.4</v>
      </c>
      <c r="D820" s="231">
        <v>113.3</v>
      </c>
      <c r="E820" s="231">
        <v>110.2</v>
      </c>
      <c r="F820" s="231">
        <v>108.2</v>
      </c>
      <c r="G820" s="231">
        <v>109.27021590620267</v>
      </c>
      <c r="H820" s="231">
        <v>110.32410179209124</v>
      </c>
      <c r="I820" s="231">
        <v>111.32361938148779</v>
      </c>
      <c r="J820" s="231">
        <v>112.27439635396593</v>
      </c>
      <c r="K820" s="231">
        <v>113.21387039203414</v>
      </c>
      <c r="L820" s="231">
        <v>114.1111776802535</v>
      </c>
      <c r="M820" s="231">
        <v>115.00029662894676</v>
      </c>
      <c r="N820" s="231">
        <v>115.85304147875279</v>
      </c>
      <c r="O820" s="231">
        <v>116.6732328457683</v>
      </c>
      <c r="P820" s="231">
        <v>117.48918749266612</v>
      </c>
      <c r="Q820" s="231">
        <v>118.27729865541575</v>
      </c>
      <c r="R820" s="231">
        <v>119.04061785058437</v>
      </c>
      <c r="S820" s="231">
        <v>119.80312779195782</v>
      </c>
      <c r="T820" s="231">
        <v>120.54466978972631</v>
      </c>
      <c r="U820" s="231">
        <v>121.28743416569765</v>
      </c>
      <c r="V820" s="231">
        <v>122.01255225536597</v>
      </c>
      <c r="W820" s="231">
        <v>122.72211552842853</v>
      </c>
      <c r="X820" s="231">
        <v>123.43518635789995</v>
      </c>
      <c r="Y820" s="231">
        <v>124.13515856169248</v>
      </c>
      <c r="Z820" s="231">
        <v>124.82354940920773</v>
      </c>
      <c r="AA820" s="231">
        <v>125.5167900025026</v>
      </c>
      <c r="AB820" s="231">
        <v>126.19996340752546</v>
      </c>
      <c r="AC820" s="231">
        <v>126.88828775775303</v>
      </c>
      <c r="AD820" s="231">
        <v>127.56739605307006</v>
      </c>
      <c r="AE820" s="231">
        <v>128.23782083755961</v>
      </c>
      <c r="AF820" s="231">
        <v>128.91260830183057</v>
      </c>
      <c r="AG820" s="231">
        <v>129.57841698516413</v>
      </c>
      <c r="AH820" s="231">
        <v>130.2472223586532</v>
      </c>
      <c r="AI820" s="231">
        <v>130.90593300927137</v>
      </c>
      <c r="AJ820" s="231">
        <v>131.55394760262271</v>
      </c>
      <c r="AK820" s="231">
        <v>132.20131863166787</v>
      </c>
      <c r="AL820" s="231">
        <v>132.83548070021655</v>
      </c>
      <c r="AM820" s="231">
        <v>133.46545594500893</v>
      </c>
      <c r="AN820" s="231">
        <v>134.07867282092221</v>
      </c>
      <c r="AO820" s="231">
        <v>134.67315802214802</v>
      </c>
      <c r="AP820" s="231">
        <v>135.25605822526927</v>
      </c>
      <c r="AQ820" s="231">
        <v>135.81483988618939</v>
      </c>
      <c r="AR820" s="231">
        <v>136.3555030574677</v>
      </c>
      <c r="AS820" s="231">
        <v>136.86515967492164</v>
      </c>
    </row>
    <row r="821" spans="1:45">
      <c r="A821" s="231" t="s">
        <v>556</v>
      </c>
      <c r="B821" s="78" t="s">
        <v>478</v>
      </c>
      <c r="C821" s="231">
        <v>685.7</v>
      </c>
      <c r="D821" s="231">
        <v>716.2</v>
      </c>
      <c r="E821" s="231">
        <v>719.6</v>
      </c>
      <c r="F821" s="231">
        <v>798.5</v>
      </c>
      <c r="G821" s="231">
        <v>822.33027093277212</v>
      </c>
      <c r="H821" s="231">
        <v>846.260562129248</v>
      </c>
      <c r="I821" s="231">
        <v>869.39367420108761</v>
      </c>
      <c r="J821" s="231">
        <v>891.79727015724961</v>
      </c>
      <c r="K821" s="231">
        <v>914.31269322309834</v>
      </c>
      <c r="L821" s="231">
        <v>936.17752928519678</v>
      </c>
      <c r="M821" s="231">
        <v>958.18650392376492</v>
      </c>
      <c r="N821" s="231">
        <v>979.62429888932309</v>
      </c>
      <c r="O821" s="231">
        <v>1000.5498652785852</v>
      </c>
      <c r="P821" s="231">
        <v>1021.6625491582912</v>
      </c>
      <c r="Q821" s="231">
        <v>1042.3404748897099</v>
      </c>
      <c r="R821" s="231">
        <v>1062.6371223122239</v>
      </c>
      <c r="S821" s="231">
        <v>1083.174511839675</v>
      </c>
      <c r="T821" s="231">
        <v>1103.4035832229745</v>
      </c>
      <c r="U821" s="231">
        <v>1123.9174420936847</v>
      </c>
      <c r="V821" s="231">
        <v>1144.1913402706307</v>
      </c>
      <c r="W821" s="231">
        <v>1164.2681725963319</v>
      </c>
      <c r="X821" s="231">
        <v>1184.6795720312132</v>
      </c>
      <c r="Y821" s="231">
        <v>1204.9495200932784</v>
      </c>
      <c r="Z821" s="231">
        <v>1225.1108444261622</v>
      </c>
      <c r="AA821" s="231">
        <v>1245.6400791598362</v>
      </c>
      <c r="AB821" s="231">
        <v>1266.0965928030387</v>
      </c>
      <c r="AC821" s="231">
        <v>1286.9324159920152</v>
      </c>
      <c r="AD821" s="231">
        <v>1307.7142158283143</v>
      </c>
      <c r="AE821" s="231">
        <v>1328.4506049617476</v>
      </c>
      <c r="AF821" s="231">
        <v>1349.5420437240971</v>
      </c>
      <c r="AG821" s="231">
        <v>1370.5725824175972</v>
      </c>
      <c r="AH821" s="231">
        <v>1391.9167411656604</v>
      </c>
      <c r="AI821" s="231">
        <v>1413.1564907618531</v>
      </c>
      <c r="AJ821" s="231">
        <v>1434.2634481029816</v>
      </c>
      <c r="AK821" s="231">
        <v>1455.5589669074973</v>
      </c>
      <c r="AL821" s="231">
        <v>1476.6260397887625</v>
      </c>
      <c r="AM821" s="231">
        <v>1497.7555696459515</v>
      </c>
      <c r="AN821" s="231">
        <v>1518.5188556373826</v>
      </c>
      <c r="AO821" s="231">
        <v>1538.8336042934584</v>
      </c>
      <c r="AP821" s="231">
        <v>1558.929841250728</v>
      </c>
      <c r="AQ821" s="231">
        <v>1578.3620383541729</v>
      </c>
      <c r="AR821" s="231">
        <v>1597.3201949979157</v>
      </c>
      <c r="AS821" s="231">
        <v>1615.3340597986682</v>
      </c>
    </row>
    <row r="822" spans="1:45">
      <c r="A822" s="231" t="s">
        <v>558</v>
      </c>
      <c r="B822" s="78" t="s">
        <v>769</v>
      </c>
      <c r="C822" s="231">
        <v>4431.3999999999996</v>
      </c>
      <c r="D822" s="231">
        <v>4611.8999999999996</v>
      </c>
      <c r="E822" s="231">
        <v>4867.6000000000004</v>
      </c>
      <c r="F822" s="231">
        <v>5073.7</v>
      </c>
      <c r="G822" s="231">
        <v>5281.8619455345361</v>
      </c>
      <c r="H822" s="231">
        <v>5491.6570637379355</v>
      </c>
      <c r="I822" s="231">
        <v>5700.9728180971078</v>
      </c>
      <c r="J822" s="231">
        <v>5909.2112316797775</v>
      </c>
      <c r="K822" s="231">
        <v>6119.3379892403082</v>
      </c>
      <c r="L822" s="231">
        <v>6328.1070173942553</v>
      </c>
      <c r="M822" s="231">
        <v>6537.9208243133799</v>
      </c>
      <c r="N822" s="231">
        <v>6747.1280518267358</v>
      </c>
      <c r="O822" s="231">
        <v>6955.6773936963109</v>
      </c>
      <c r="P822" s="231">
        <v>7167.0460863995077</v>
      </c>
      <c r="Q822" s="231">
        <v>7376.4481075347194</v>
      </c>
      <c r="R822" s="231">
        <v>7586.5684257318171</v>
      </c>
      <c r="S822" s="231">
        <v>7798.337705550648</v>
      </c>
      <c r="T822" s="231">
        <v>8009.1571011398037</v>
      </c>
      <c r="U822" s="231">
        <v>8221.2787458026542</v>
      </c>
      <c r="V822" s="231">
        <v>8434.4280674756374</v>
      </c>
      <c r="W822" s="231">
        <v>8647.1992805688351</v>
      </c>
      <c r="X822" s="231">
        <v>8863.4505750159733</v>
      </c>
      <c r="Y822" s="231">
        <v>9079.4357755930214</v>
      </c>
      <c r="Z822" s="231">
        <v>9297.266121879944</v>
      </c>
      <c r="AA822" s="231">
        <v>9516.7704295913536</v>
      </c>
      <c r="AB822" s="231">
        <v>9737.0782595059009</v>
      </c>
      <c r="AC822" s="231">
        <v>9959.4608134862683</v>
      </c>
      <c r="AD822" s="231">
        <v>10183.336643808396</v>
      </c>
      <c r="AE822" s="231">
        <v>10409.375895634472</v>
      </c>
      <c r="AF822" s="231">
        <v>10637.499277751336</v>
      </c>
      <c r="AG822" s="231">
        <v>10867.184935211355</v>
      </c>
      <c r="AH822" s="231">
        <v>11099.932460043514</v>
      </c>
      <c r="AI822" s="231">
        <v>11333.860039117893</v>
      </c>
      <c r="AJ822" s="231">
        <v>11570.552882728589</v>
      </c>
      <c r="AK822" s="231">
        <v>11810.21554419012</v>
      </c>
      <c r="AL822" s="231">
        <v>12050.800856564107</v>
      </c>
      <c r="AM822" s="231">
        <v>12294.513971170249</v>
      </c>
      <c r="AN822" s="231">
        <v>12540.174103543339</v>
      </c>
      <c r="AO822" s="231">
        <v>12786.923514001775</v>
      </c>
      <c r="AP822" s="231">
        <v>13037.35145029591</v>
      </c>
      <c r="AQ822" s="231">
        <v>13288.511534612762</v>
      </c>
      <c r="AR822" s="231">
        <v>13541.963573892652</v>
      </c>
      <c r="AS822" s="231">
        <v>13796.830699512195</v>
      </c>
    </row>
    <row r="823" spans="1:45">
      <c r="A823" s="231" t="s">
        <v>558</v>
      </c>
      <c r="B823" s="78" t="s">
        <v>478</v>
      </c>
      <c r="C823" s="231">
        <v>6063.7</v>
      </c>
      <c r="D823" s="231">
        <v>6330.7</v>
      </c>
      <c r="E823" s="231">
        <v>6530.9</v>
      </c>
      <c r="F823" s="231">
        <v>7184.1</v>
      </c>
      <c r="G823" s="231">
        <v>7661.0500146831673</v>
      </c>
      <c r="H823" s="231">
        <v>8153.4528828606126</v>
      </c>
      <c r="I823" s="231">
        <v>8656.3324822459199</v>
      </c>
      <c r="J823" s="231">
        <v>9167.9786775455905</v>
      </c>
      <c r="K823" s="231">
        <v>9695.5113744945229</v>
      </c>
      <c r="L823" s="231">
        <v>10230.760901622807</v>
      </c>
      <c r="M823" s="231">
        <v>10779.659507311306</v>
      </c>
      <c r="N823" s="231">
        <v>11337.828894866754</v>
      </c>
      <c r="O823" s="231">
        <v>11904.908088854731</v>
      </c>
      <c r="P823" s="231">
        <v>12490.306070667701</v>
      </c>
      <c r="Q823" s="231">
        <v>13080.830266070276</v>
      </c>
      <c r="R823" s="231">
        <v>13683.778479206803</v>
      </c>
      <c r="S823" s="231">
        <v>14301.862561500766</v>
      </c>
      <c r="T823" s="231">
        <v>14927.503371493907</v>
      </c>
      <c r="U823" s="231">
        <v>15567.251898979519</v>
      </c>
      <c r="V823" s="231">
        <v>16220.353093725411</v>
      </c>
      <c r="W823" s="231">
        <v>16882.480369567416</v>
      </c>
      <c r="X823" s="231">
        <v>17565.673428322589</v>
      </c>
      <c r="Y823" s="231">
        <v>18258.317170558723</v>
      </c>
      <c r="Z823" s="231">
        <v>18967.150633586072</v>
      </c>
      <c r="AA823" s="231">
        <v>19691.776482944035</v>
      </c>
      <c r="AB823" s="231">
        <v>20429.424502691985</v>
      </c>
      <c r="AC823" s="231">
        <v>21184.43350437998</v>
      </c>
      <c r="AD823" s="231">
        <v>21955.003653829161</v>
      </c>
      <c r="AE823" s="231">
        <v>22743.593566802618</v>
      </c>
      <c r="AF823" s="231">
        <v>23550.137705790239</v>
      </c>
      <c r="AG823" s="231">
        <v>24372.97075713141</v>
      </c>
      <c r="AH823" s="231">
        <v>25217.66673165897</v>
      </c>
      <c r="AI823" s="231">
        <v>26077.649867388409</v>
      </c>
      <c r="AJ823" s="231">
        <v>26958.900974804215</v>
      </c>
      <c r="AK823" s="231">
        <v>27862.493008750069</v>
      </c>
      <c r="AL823" s="231">
        <v>28780.942341115733</v>
      </c>
      <c r="AM823" s="231">
        <v>29722.814465016898</v>
      </c>
      <c r="AN823" s="231">
        <v>30683.845009449458</v>
      </c>
      <c r="AO823" s="231">
        <v>31660.826378281781</v>
      </c>
      <c r="AP823" s="231">
        <v>32664.200503123342</v>
      </c>
      <c r="AQ823" s="231">
        <v>33682.457079630418</v>
      </c>
      <c r="AR823" s="231">
        <v>34722.011336263327</v>
      </c>
      <c r="AS823" s="231">
        <v>35779.464152305627</v>
      </c>
    </row>
    <row r="824" spans="1:45">
      <c r="A824" s="231" t="s">
        <v>560</v>
      </c>
      <c r="B824" s="78" t="s">
        <v>769</v>
      </c>
      <c r="C824" s="231">
        <v>2019.3</v>
      </c>
      <c r="D824" s="231">
        <v>2135.9</v>
      </c>
      <c r="E824" s="231">
        <v>2224.6</v>
      </c>
      <c r="F824" s="231">
        <v>2270.1</v>
      </c>
      <c r="G824" s="231">
        <v>2359.5154334160361</v>
      </c>
      <c r="H824" s="231">
        <v>2450.1324199470764</v>
      </c>
      <c r="I824" s="231">
        <v>2539.2133189021415</v>
      </c>
      <c r="J824" s="231">
        <v>2627.189492163508</v>
      </c>
      <c r="K824" s="231">
        <v>2716.5227332453032</v>
      </c>
      <c r="L824" s="231">
        <v>2803.6462573645981</v>
      </c>
      <c r="M824" s="231">
        <v>2891.6075398734529</v>
      </c>
      <c r="N824" s="231">
        <v>2979.0285882188077</v>
      </c>
      <c r="O824" s="231">
        <v>3064.6045779212282</v>
      </c>
      <c r="P824" s="231">
        <v>3151.8264595184455</v>
      </c>
      <c r="Q824" s="231">
        <v>3237.8404220868183</v>
      </c>
      <c r="R824" s="231">
        <v>3323.71279582845</v>
      </c>
      <c r="S824" s="231">
        <v>3409.6627384076978</v>
      </c>
      <c r="T824" s="231">
        <v>3494.6202012376602</v>
      </c>
      <c r="U824" s="231">
        <v>3580.4037037139556</v>
      </c>
      <c r="V824" s="231">
        <v>3665.5316840955688</v>
      </c>
      <c r="W824" s="231">
        <v>3750.2340687671031</v>
      </c>
      <c r="X824" s="231">
        <v>3835.9633693925443</v>
      </c>
      <c r="Y824" s="231">
        <v>3920.6576958653145</v>
      </c>
      <c r="Z824" s="231">
        <v>4005.4283104800979</v>
      </c>
      <c r="AA824" s="231">
        <v>4090.7964958185298</v>
      </c>
      <c r="AB824" s="231">
        <v>4175.6098153585926</v>
      </c>
      <c r="AC824" s="231">
        <v>4261.226715827459</v>
      </c>
      <c r="AD824" s="231">
        <v>4346.6265106106484</v>
      </c>
      <c r="AE824" s="231">
        <v>4431.9364771054306</v>
      </c>
      <c r="AF824" s="231">
        <v>4517.8917518526187</v>
      </c>
      <c r="AG824" s="231">
        <v>4603.5389818469203</v>
      </c>
      <c r="AH824" s="231">
        <v>4690.0120905290159</v>
      </c>
      <c r="AI824" s="231">
        <v>4776.3451052615374</v>
      </c>
      <c r="AJ824" s="231">
        <v>4862.6866987165549</v>
      </c>
      <c r="AK824" s="231">
        <v>4949.7290481971968</v>
      </c>
      <c r="AL824" s="231">
        <v>5036.4793493621964</v>
      </c>
      <c r="AM824" s="231">
        <v>5124.0599315229802</v>
      </c>
      <c r="AN824" s="231">
        <v>5211.5249818335487</v>
      </c>
      <c r="AO824" s="231">
        <v>5298.9163819900104</v>
      </c>
      <c r="AP824" s="231">
        <v>5387.1284377116981</v>
      </c>
      <c r="AQ824" s="231">
        <v>5474.7877402222512</v>
      </c>
      <c r="AR824" s="231">
        <v>5562.6408436381216</v>
      </c>
      <c r="AS824" s="231">
        <v>5650.7804175150059</v>
      </c>
    </row>
    <row r="825" spans="1:45">
      <c r="A825" s="231" t="s">
        <v>560</v>
      </c>
      <c r="B825" s="78" t="s">
        <v>478</v>
      </c>
      <c r="C825" s="231">
        <v>3737.6</v>
      </c>
      <c r="D825" s="231">
        <v>3832.1</v>
      </c>
      <c r="E825" s="231">
        <v>3812.2</v>
      </c>
      <c r="F825" s="231">
        <v>4225.2</v>
      </c>
      <c r="G825" s="231">
        <v>4511.477474405473</v>
      </c>
      <c r="H825" s="231">
        <v>4809.5198355007351</v>
      </c>
      <c r="I825" s="231">
        <v>5110.3138313401687</v>
      </c>
      <c r="J825" s="231">
        <v>5414.8829455234536</v>
      </c>
      <c r="K825" s="231">
        <v>5731.6085501940715</v>
      </c>
      <c r="L825" s="231">
        <v>6047.8152160743421</v>
      </c>
      <c r="M825" s="231">
        <v>6374.2070301896301</v>
      </c>
      <c r="N825" s="231">
        <v>6705.7006968090254</v>
      </c>
      <c r="O825" s="231">
        <v>7037.0559296413894</v>
      </c>
      <c r="P825" s="231">
        <v>7381.5759123309317</v>
      </c>
      <c r="Q825" s="231">
        <v>7728.0957941400811</v>
      </c>
      <c r="R825" s="231">
        <v>8080.6638273638391</v>
      </c>
      <c r="S825" s="231">
        <v>8440.1163617923721</v>
      </c>
      <c r="T825" s="231">
        <v>8801.8683723090453</v>
      </c>
      <c r="U825" s="231">
        <v>9173.5328624628037</v>
      </c>
      <c r="V825" s="231">
        <v>9548.7212276232804</v>
      </c>
      <c r="W825" s="231">
        <v>9928.2775960869585</v>
      </c>
      <c r="X825" s="231">
        <v>10318.684263738518</v>
      </c>
      <c r="Y825" s="231">
        <v>10710.585469726027</v>
      </c>
      <c r="Z825" s="231">
        <v>11108.942077253676</v>
      </c>
      <c r="AA825" s="231">
        <v>11516.221246055249</v>
      </c>
      <c r="AB825" s="231">
        <v>11926.934383487316</v>
      </c>
      <c r="AC825" s="231">
        <v>12347.603694496256</v>
      </c>
      <c r="AD825" s="231">
        <v>12773.277843644893</v>
      </c>
      <c r="AE825" s="231">
        <v>13204.52099855801</v>
      </c>
      <c r="AF825" s="231">
        <v>13645.04955506019</v>
      </c>
      <c r="AG825" s="231">
        <v>14090.013709573552</v>
      </c>
      <c r="AH825" s="231">
        <v>14545.287942541412</v>
      </c>
      <c r="AI825" s="231">
        <v>15005.860095450515</v>
      </c>
      <c r="AJ825" s="231">
        <v>15472.473985714219</v>
      </c>
      <c r="AK825" s="231">
        <v>15948.890147582357</v>
      </c>
      <c r="AL825" s="231">
        <v>16429.721126549906</v>
      </c>
      <c r="AM825" s="231">
        <v>16921.175688394513</v>
      </c>
      <c r="AN825" s="231">
        <v>17418.023398980306</v>
      </c>
      <c r="AO825" s="231">
        <v>17920.452923243967</v>
      </c>
      <c r="AP825" s="231">
        <v>18433.624114145288</v>
      </c>
      <c r="AQ825" s="231">
        <v>18949.593360521572</v>
      </c>
      <c r="AR825" s="231">
        <v>19472.666146018251</v>
      </c>
      <c r="AS825" s="231">
        <v>20003.413396481159</v>
      </c>
    </row>
    <row r="826" spans="1:45">
      <c r="A826" s="231" t="s">
        <v>562</v>
      </c>
      <c r="B826" s="78" t="s">
        <v>769</v>
      </c>
      <c r="C826" s="231">
        <v>2776</v>
      </c>
      <c r="D826" s="231">
        <v>3069.2</v>
      </c>
      <c r="E826" s="231">
        <v>3353.4</v>
      </c>
      <c r="F826" s="231">
        <v>3545.1</v>
      </c>
      <c r="G826" s="231">
        <v>3705.2690617567264</v>
      </c>
      <c r="H826" s="231">
        <v>3867.6598949810209</v>
      </c>
      <c r="I826" s="231">
        <v>4033.6006058001085</v>
      </c>
      <c r="J826" s="231">
        <v>4200.4568064941932</v>
      </c>
      <c r="K826" s="231">
        <v>4367.7795172183341</v>
      </c>
      <c r="L826" s="231">
        <v>4540.5881266387178</v>
      </c>
      <c r="M826" s="231">
        <v>4714.1857249217837</v>
      </c>
      <c r="N826" s="231">
        <v>4890.6454869696227</v>
      </c>
      <c r="O826" s="231">
        <v>5067.2658304647302</v>
      </c>
      <c r="P826" s="231">
        <v>5246.5641432774109</v>
      </c>
      <c r="Q826" s="231">
        <v>5427.9104716577058</v>
      </c>
      <c r="R826" s="231">
        <v>5609.9940605553547</v>
      </c>
      <c r="S826" s="231">
        <v>5794.8962958151287</v>
      </c>
      <c r="T826" s="231">
        <v>5981.6220362348486</v>
      </c>
      <c r="U826" s="231">
        <v>6167.916656969036</v>
      </c>
      <c r="V826" s="231">
        <v>6356.9964586401766</v>
      </c>
      <c r="W826" s="231">
        <v>6546.8545819379979</v>
      </c>
      <c r="X826" s="231">
        <v>6738.0359294263662</v>
      </c>
      <c r="Y826" s="231">
        <v>6931.1461760607426</v>
      </c>
      <c r="Z826" s="231">
        <v>7125.49259641755</v>
      </c>
      <c r="AA826" s="231">
        <v>7321.8184941630443</v>
      </c>
      <c r="AB826" s="231">
        <v>7518.1855762616342</v>
      </c>
      <c r="AC826" s="231">
        <v>7715.8279546325257</v>
      </c>
      <c r="AD826" s="231">
        <v>7915.4319900144237</v>
      </c>
      <c r="AE826" s="231">
        <v>8116.5395275316796</v>
      </c>
      <c r="AF826" s="231">
        <v>8319.3012237949188</v>
      </c>
      <c r="AG826" s="231">
        <v>8523.5899686229186</v>
      </c>
      <c r="AH826" s="231">
        <v>8729.6618814530193</v>
      </c>
      <c r="AI826" s="231">
        <v>8939.0982943488416</v>
      </c>
      <c r="AJ826" s="231">
        <v>9150.4000824115083</v>
      </c>
      <c r="AK826" s="231">
        <v>9363.725415532921</v>
      </c>
      <c r="AL826" s="231">
        <v>9581.2364638222371</v>
      </c>
      <c r="AM826" s="231">
        <v>9801.6433206064048</v>
      </c>
      <c r="AN826" s="231">
        <v>10026.519482101821</v>
      </c>
      <c r="AO826" s="231">
        <v>10256.079644032194</v>
      </c>
      <c r="AP826" s="231">
        <v>10490.130826460343</v>
      </c>
      <c r="AQ826" s="231">
        <v>10730.468758587163</v>
      </c>
      <c r="AR826" s="231">
        <v>10977.450003741789</v>
      </c>
      <c r="AS826" s="231">
        <v>11232.197713963338</v>
      </c>
    </row>
    <row r="827" spans="1:45">
      <c r="A827" s="231" t="s">
        <v>562</v>
      </c>
      <c r="B827" s="78" t="s">
        <v>478</v>
      </c>
      <c r="C827" s="231">
        <v>3476.9</v>
      </c>
      <c r="D827" s="231">
        <v>3811.6</v>
      </c>
      <c r="E827" s="231">
        <v>4032.7</v>
      </c>
      <c r="F827" s="231">
        <v>4559.3</v>
      </c>
      <c r="G827" s="231">
        <v>4893.572820973036</v>
      </c>
      <c r="H827" s="231">
        <v>5241.6059379059725</v>
      </c>
      <c r="I827" s="231">
        <v>5606.5462106420682</v>
      </c>
      <c r="J827" s="231">
        <v>5982.9011486487925</v>
      </c>
      <c r="K827" s="231">
        <v>6369.6445847999248</v>
      </c>
      <c r="L827" s="231">
        <v>6778.5968554239635</v>
      </c>
      <c r="M827" s="231">
        <v>7199.1531762690647</v>
      </c>
      <c r="N827" s="231">
        <v>7636.4468258804027</v>
      </c>
      <c r="O827" s="231">
        <v>8083.9731949715651</v>
      </c>
      <c r="P827" s="231">
        <v>8548.1464732300374</v>
      </c>
      <c r="Q827" s="231">
        <v>9027.6132187554686</v>
      </c>
      <c r="R827" s="231">
        <v>9519.0456667780145</v>
      </c>
      <c r="S827" s="231">
        <v>10028.172428384836</v>
      </c>
      <c r="T827" s="231">
        <v>10552.536672926988</v>
      </c>
      <c r="U827" s="231">
        <v>11085.86048286665</v>
      </c>
      <c r="V827" s="231">
        <v>11637.339262135451</v>
      </c>
      <c r="W827" s="231">
        <v>12201.345185646287</v>
      </c>
      <c r="X827" s="231">
        <v>12779.538802976736</v>
      </c>
      <c r="Y827" s="231">
        <v>13373.885608264627</v>
      </c>
      <c r="Z827" s="231">
        <v>13982.415403816087</v>
      </c>
      <c r="AA827" s="231">
        <v>14607.584720819852</v>
      </c>
      <c r="AB827" s="231">
        <v>15243.326711639218</v>
      </c>
      <c r="AC827" s="231">
        <v>15893.605433649336</v>
      </c>
      <c r="AD827" s="231">
        <v>16560.814539360745</v>
      </c>
      <c r="AE827" s="231">
        <v>17243.606149039722</v>
      </c>
      <c r="AF827" s="231">
        <v>17942.636219248579</v>
      </c>
      <c r="AG827" s="231">
        <v>18657.620672117791</v>
      </c>
      <c r="AH827" s="231">
        <v>19389.610873607722</v>
      </c>
      <c r="AI827" s="231">
        <v>20144.488610235527</v>
      </c>
      <c r="AJ827" s="231">
        <v>20917.202042475954</v>
      </c>
      <c r="AK827" s="231">
        <v>21708.533984474252</v>
      </c>
      <c r="AL827" s="231">
        <v>22526.84030003336</v>
      </c>
      <c r="AM827" s="231">
        <v>23367.76397256933</v>
      </c>
      <c r="AN827" s="231">
        <v>24237.754327517559</v>
      </c>
      <c r="AO827" s="231">
        <v>25138.270372307663</v>
      </c>
      <c r="AP827" s="231">
        <v>26069.201609800701</v>
      </c>
      <c r="AQ827" s="231">
        <v>27038.4205715155</v>
      </c>
      <c r="AR827" s="231">
        <v>28048.322859151831</v>
      </c>
      <c r="AS827" s="231">
        <v>29104.577122094241</v>
      </c>
    </row>
    <row r="828" spans="1:45">
      <c r="A828" s="231" t="s">
        <v>564</v>
      </c>
      <c r="B828" s="231" t="s">
        <v>769</v>
      </c>
      <c r="C828" s="231">
        <v>2464.3000000000002</v>
      </c>
      <c r="D828" s="231">
        <v>2691.1</v>
      </c>
      <c r="E828" s="231">
        <v>2833.3</v>
      </c>
      <c r="F828" s="231">
        <v>3004.9</v>
      </c>
      <c r="G828" s="231">
        <v>3130.8313612133061</v>
      </c>
      <c r="H828" s="231">
        <v>3257.5106924454408</v>
      </c>
      <c r="I828" s="231">
        <v>3386.1097087011544</v>
      </c>
      <c r="J828" s="231">
        <v>3514.553044069015</v>
      </c>
      <c r="K828" s="231">
        <v>3643.7180514089232</v>
      </c>
      <c r="L828" s="231">
        <v>3774.6714526418227</v>
      </c>
      <c r="M828" s="231">
        <v>3907.3613180443658</v>
      </c>
      <c r="N828" s="231">
        <v>4039.0822564307368</v>
      </c>
      <c r="O828" s="231">
        <v>4172.8004338883984</v>
      </c>
      <c r="P828" s="231">
        <v>4307.9739417724577</v>
      </c>
      <c r="Q828" s="231">
        <v>4443.886885338934</v>
      </c>
      <c r="R828" s="231">
        <v>4581.25868957694</v>
      </c>
      <c r="S828" s="231">
        <v>4719.1656642400085</v>
      </c>
      <c r="T828" s="231">
        <v>4857.8409215621414</v>
      </c>
      <c r="U828" s="231">
        <v>4998.0213892483262</v>
      </c>
      <c r="V828" s="231">
        <v>5139.9653577397557</v>
      </c>
      <c r="W828" s="231">
        <v>5281.862570392329</v>
      </c>
      <c r="X828" s="231">
        <v>5425.1234214114429</v>
      </c>
      <c r="Y828" s="231">
        <v>5570.1758517354865</v>
      </c>
      <c r="Z828" s="231">
        <v>5715.958991399064</v>
      </c>
      <c r="AA828" s="231">
        <v>5862.373871960328</v>
      </c>
      <c r="AB828" s="231">
        <v>6010.1952538557689</v>
      </c>
      <c r="AC828" s="231">
        <v>6159.4123205331989</v>
      </c>
      <c r="AD828" s="231">
        <v>6310.2829322349371</v>
      </c>
      <c r="AE828" s="231">
        <v>6462.1399736037702</v>
      </c>
      <c r="AF828" s="231">
        <v>6615.0286838313559</v>
      </c>
      <c r="AG828" s="231">
        <v>6769.5968612909501</v>
      </c>
      <c r="AH828" s="231">
        <v>6925.1962189171209</v>
      </c>
      <c r="AI828" s="231">
        <v>7082.7142922855955</v>
      </c>
      <c r="AJ828" s="231">
        <v>7241.098924489509</v>
      </c>
      <c r="AK828" s="231">
        <v>7400.1990656265116</v>
      </c>
      <c r="AL828" s="231">
        <v>7561.331900854876</v>
      </c>
      <c r="AM828" s="231">
        <v>7723.4569748386702</v>
      </c>
      <c r="AN828" s="231">
        <v>7887.0655283844735</v>
      </c>
      <c r="AO828" s="231">
        <v>8051.7063834291212</v>
      </c>
      <c r="AP828" s="231">
        <v>8217.2625426770664</v>
      </c>
      <c r="AQ828" s="231">
        <v>8384.3073383155461</v>
      </c>
      <c r="AR828" s="231">
        <v>8552.533668809443</v>
      </c>
      <c r="AS828" s="231">
        <v>8721.7488722292037</v>
      </c>
    </row>
    <row r="829" spans="1:45">
      <c r="A829" s="231" t="s">
        <v>564</v>
      </c>
      <c r="B829" s="231" t="s">
        <v>478</v>
      </c>
      <c r="C829" s="231">
        <v>4131.3999999999996</v>
      </c>
      <c r="D829" s="231">
        <v>4482</v>
      </c>
      <c r="E829" s="231">
        <v>4654.1000000000004</v>
      </c>
      <c r="F829" s="231">
        <v>5140.6000000000004</v>
      </c>
      <c r="G829" s="231">
        <v>5577.6325745394297</v>
      </c>
      <c r="H829" s="231">
        <v>6035.4497809855766</v>
      </c>
      <c r="I829" s="231">
        <v>6518.7951476448379</v>
      </c>
      <c r="J829" s="231">
        <v>7020.4141798613509</v>
      </c>
      <c r="K829" s="231">
        <v>7543.8140710608368</v>
      </c>
      <c r="L829" s="231">
        <v>8093.809547177384</v>
      </c>
      <c r="M829" s="231">
        <v>8670.9847982778065</v>
      </c>
      <c r="N829" s="231">
        <v>9263.9589885700352</v>
      </c>
      <c r="O829" s="231">
        <v>9886.1167128436791</v>
      </c>
      <c r="P829" s="231">
        <v>10535.776260571125</v>
      </c>
      <c r="Q829" s="231">
        <v>11210.071995617081</v>
      </c>
      <c r="R829" s="231">
        <v>11913.045782454081</v>
      </c>
      <c r="S829" s="231">
        <v>12640.524594588302</v>
      </c>
      <c r="T829" s="231">
        <v>13394.0449309736</v>
      </c>
      <c r="U829" s="231">
        <v>14178.109970743353</v>
      </c>
      <c r="V829" s="231">
        <v>14994.943010489133</v>
      </c>
      <c r="W829" s="231">
        <v>15834.701909455796</v>
      </c>
      <c r="X829" s="231">
        <v>16705.959238604268</v>
      </c>
      <c r="Y829" s="231">
        <v>17612.073418970034</v>
      </c>
      <c r="Z829" s="231">
        <v>18547.145312091128</v>
      </c>
      <c r="AA829" s="231">
        <v>19510.906228931857</v>
      </c>
      <c r="AB829" s="231">
        <v>20508.921783979255</v>
      </c>
      <c r="AC829" s="231">
        <v>21541.846973762476</v>
      </c>
      <c r="AD829" s="231">
        <v>22612.242863976888</v>
      </c>
      <c r="AE829" s="231">
        <v>23716.133034546416</v>
      </c>
      <c r="AF829" s="231">
        <v>24854.386697700927</v>
      </c>
      <c r="AG829" s="231">
        <v>26032.501270708355</v>
      </c>
      <c r="AH829" s="231">
        <v>27246.328886926862</v>
      </c>
      <c r="AI829" s="231">
        <v>28503.523250664472</v>
      </c>
      <c r="AJ829" s="231">
        <v>29796.551416833325</v>
      </c>
      <c r="AK829" s="231">
        <v>31124.643566849347</v>
      </c>
      <c r="AL829" s="231">
        <v>32499.448734111636</v>
      </c>
      <c r="AM829" s="231">
        <v>33913.040486969854</v>
      </c>
      <c r="AN829" s="231">
        <v>35370.367867516878</v>
      </c>
      <c r="AO829" s="231">
        <v>36868.18179015768</v>
      </c>
      <c r="AP829" s="231">
        <v>38406.000909898656</v>
      </c>
      <c r="AQ829" s="231">
        <v>39989.803311342104</v>
      </c>
      <c r="AR829" s="231">
        <v>41617.495101535067</v>
      </c>
      <c r="AS829" s="231">
        <v>43287.880356175534</v>
      </c>
    </row>
    <row r="830" spans="1:45">
      <c r="A830" s="231" t="s">
        <v>566</v>
      </c>
      <c r="B830" s="231" t="s">
        <v>769</v>
      </c>
      <c r="C830" s="231">
        <v>1947.9</v>
      </c>
      <c r="D830" s="231">
        <v>2135.8000000000002</v>
      </c>
      <c r="E830" s="231">
        <v>2327.6999999999998</v>
      </c>
      <c r="F830" s="231">
        <v>2437.9</v>
      </c>
      <c r="G830" s="231">
        <v>2555.2962577373187</v>
      </c>
      <c r="H830" s="231">
        <v>2672.5696744323054</v>
      </c>
      <c r="I830" s="231">
        <v>2793.3721936924826</v>
      </c>
      <c r="J830" s="231">
        <v>2916.5340152639619</v>
      </c>
      <c r="K830" s="231">
        <v>3041.671664363505</v>
      </c>
      <c r="L830" s="231">
        <v>3168.3200160181063</v>
      </c>
      <c r="M830" s="231">
        <v>3296.931120142392</v>
      </c>
      <c r="N830" s="231">
        <v>3429.1736726270983</v>
      </c>
      <c r="O830" s="231">
        <v>3563.260729789662</v>
      </c>
      <c r="P830" s="231">
        <v>3696.9146117333303</v>
      </c>
      <c r="Q830" s="231">
        <v>3833.892326703698</v>
      </c>
      <c r="R830" s="231">
        <v>3972.4619281442015</v>
      </c>
      <c r="S830" s="231">
        <v>4113.5407709427545</v>
      </c>
      <c r="T830" s="231">
        <v>4254.5510404847691</v>
      </c>
      <c r="U830" s="231">
        <v>4396.3398755089484</v>
      </c>
      <c r="V830" s="231">
        <v>4541.24316251649</v>
      </c>
      <c r="W830" s="231">
        <v>4687.0943409575821</v>
      </c>
      <c r="X830" s="231">
        <v>4832.1679756237381</v>
      </c>
      <c r="Y830" s="231">
        <v>4979.461018470919</v>
      </c>
      <c r="Z830" s="231">
        <v>5127.738164585413</v>
      </c>
      <c r="AA830" s="231">
        <v>5276.630064106922</v>
      </c>
      <c r="AB830" s="231">
        <v>5426.274139691991</v>
      </c>
      <c r="AC830" s="231">
        <v>5577.118058888479</v>
      </c>
      <c r="AD830" s="231">
        <v>5730.0084887275516</v>
      </c>
      <c r="AE830" s="231">
        <v>5882.036763496355</v>
      </c>
      <c r="AF830" s="231">
        <v>6036.3330527198586</v>
      </c>
      <c r="AG830" s="231">
        <v>6191.9776586684611</v>
      </c>
      <c r="AH830" s="231">
        <v>6347.7253045430643</v>
      </c>
      <c r="AI830" s="231">
        <v>6505.6504344225505</v>
      </c>
      <c r="AJ830" s="231">
        <v>6665.5046312176901</v>
      </c>
      <c r="AK830" s="231">
        <v>6826.249913965622</v>
      </c>
      <c r="AL830" s="231">
        <v>6989.9830882021261</v>
      </c>
      <c r="AM830" s="231">
        <v>7156.6561385823697</v>
      </c>
      <c r="AN830" s="231">
        <v>7326.8788009541922</v>
      </c>
      <c r="AO830" s="231">
        <v>7500.0395439174526</v>
      </c>
      <c r="AP830" s="231">
        <v>7677.7104868201477</v>
      </c>
      <c r="AQ830" s="231">
        <v>7860.6969326708204</v>
      </c>
      <c r="AR830" s="231">
        <v>8048.5818252318977</v>
      </c>
      <c r="AS830" s="231">
        <v>8244.0377189534775</v>
      </c>
    </row>
    <row r="831" spans="1:45">
      <c r="A831" s="231" t="s">
        <v>566</v>
      </c>
      <c r="B831" s="231" t="s">
        <v>478</v>
      </c>
      <c r="C831" s="231">
        <v>1823.4</v>
      </c>
      <c r="D831" s="231">
        <v>2053</v>
      </c>
      <c r="E831" s="231">
        <v>2139.1</v>
      </c>
      <c r="F831" s="231">
        <v>2418.4</v>
      </c>
      <c r="G831" s="231">
        <v>2610.7755267516454</v>
      </c>
      <c r="H831" s="231">
        <v>2808.7053215784995</v>
      </c>
      <c r="I831" s="231">
        <v>3018.4236823175438</v>
      </c>
      <c r="J831" s="231">
        <v>3238.2657598959067</v>
      </c>
      <c r="K831" s="231">
        <v>3467.7837625484676</v>
      </c>
      <c r="L831" s="231">
        <v>3706.3025213252786</v>
      </c>
      <c r="M831" s="231">
        <v>3954.8295415861553</v>
      </c>
      <c r="N831" s="231">
        <v>4216.8724680906553</v>
      </c>
      <c r="O831" s="231">
        <v>4489.2499292129532</v>
      </c>
      <c r="P831" s="231">
        <v>4767.407626431529</v>
      </c>
      <c r="Q831" s="231">
        <v>5059.2014577656601</v>
      </c>
      <c r="R831" s="231">
        <v>5361.2615506742486</v>
      </c>
      <c r="S831" s="231">
        <v>5675.7845888429792</v>
      </c>
      <c r="T831" s="231">
        <v>5997.1833239535563</v>
      </c>
      <c r="U831" s="231">
        <v>6327.3391329629967</v>
      </c>
      <c r="V831" s="231">
        <v>6671.8408667476651</v>
      </c>
      <c r="W831" s="231">
        <v>7025.8090173896162</v>
      </c>
      <c r="X831" s="231">
        <v>7385.0322852252893</v>
      </c>
      <c r="Y831" s="231">
        <v>7756.889259944257</v>
      </c>
      <c r="Z831" s="231">
        <v>8138.4492205015395</v>
      </c>
      <c r="AA831" s="231">
        <v>8528.8136253266748</v>
      </c>
      <c r="AB831" s="231">
        <v>8928.3670215251968</v>
      </c>
      <c r="AC831" s="231">
        <v>9338.3647339181589</v>
      </c>
      <c r="AD831" s="231">
        <v>9761.2520100787824</v>
      </c>
      <c r="AE831" s="231">
        <v>10189.06892261103</v>
      </c>
      <c r="AF831" s="231">
        <v>10630.584030617467</v>
      </c>
      <c r="AG831" s="231">
        <v>11083.378722912175</v>
      </c>
      <c r="AH831" s="231">
        <v>11543.897779132141</v>
      </c>
      <c r="AI831" s="231">
        <v>12018.324250053982</v>
      </c>
      <c r="AJ831" s="231">
        <v>12506.145324002269</v>
      </c>
      <c r="AK831" s="231">
        <v>13004.354813673639</v>
      </c>
      <c r="AL831" s="231">
        <v>13519.615051774206</v>
      </c>
      <c r="AM831" s="231">
        <v>14052.136257789776</v>
      </c>
      <c r="AN831" s="231">
        <v>14604.255524434917</v>
      </c>
      <c r="AO831" s="231">
        <v>15174.410840587219</v>
      </c>
      <c r="AP831" s="231">
        <v>15768.221534217872</v>
      </c>
      <c r="AQ831" s="231">
        <v>16389.023702849576</v>
      </c>
      <c r="AR831" s="231">
        <v>17036.117465674652</v>
      </c>
      <c r="AS831" s="231">
        <v>17719.530653288271</v>
      </c>
    </row>
    <row r="832" spans="1:45">
      <c r="A832" s="231" t="s">
        <v>568</v>
      </c>
      <c r="B832" s="231" t="s">
        <v>769</v>
      </c>
      <c r="C832" s="231">
        <v>5273.9</v>
      </c>
      <c r="D832" s="231">
        <v>5477.1</v>
      </c>
      <c r="E832" s="231">
        <v>5749.5</v>
      </c>
      <c r="F832" s="231">
        <v>6449.5</v>
      </c>
      <c r="G832" s="231">
        <v>6783.4711075557425</v>
      </c>
      <c r="H832" s="231">
        <v>7120.193116433702</v>
      </c>
      <c r="I832" s="231">
        <v>7463.7492107298749</v>
      </c>
      <c r="J832" s="231">
        <v>7815.0856369583125</v>
      </c>
      <c r="K832" s="231">
        <v>8165.9278984293105</v>
      </c>
      <c r="L832" s="231">
        <v>8520.5512144188597</v>
      </c>
      <c r="M832" s="231">
        <v>8883.941835644815</v>
      </c>
      <c r="N832" s="231">
        <v>9251.0214396647971</v>
      </c>
      <c r="O832" s="231">
        <v>9622.2234991152109</v>
      </c>
      <c r="P832" s="231">
        <v>9997.0684090140512</v>
      </c>
      <c r="Q832" s="231">
        <v>10377.948454404701</v>
      </c>
      <c r="R832" s="231">
        <v>10764.393680071664</v>
      </c>
      <c r="S832" s="231">
        <v>11152.03823484241</v>
      </c>
      <c r="T832" s="231">
        <v>11543.697007985877</v>
      </c>
      <c r="U832" s="231">
        <v>11942.824222907328</v>
      </c>
      <c r="V832" s="231">
        <v>12343.637656702282</v>
      </c>
      <c r="W832" s="231">
        <v>12752.035088463657</v>
      </c>
      <c r="X832" s="231">
        <v>13163.079356875962</v>
      </c>
      <c r="Y832" s="231">
        <v>13577.847086190906</v>
      </c>
      <c r="Z832" s="231">
        <v>13999.18977940098</v>
      </c>
      <c r="AA832" s="231">
        <v>14423.846567828692</v>
      </c>
      <c r="AB832" s="231">
        <v>14853.869536609174</v>
      </c>
      <c r="AC832" s="231">
        <v>15287.884552760139</v>
      </c>
      <c r="AD832" s="231">
        <v>15729.089050057319</v>
      </c>
      <c r="AE832" s="231">
        <v>16176.02229168247</v>
      </c>
      <c r="AF832" s="231">
        <v>16625.811995828211</v>
      </c>
      <c r="AG832" s="231">
        <v>17081.775497893053</v>
      </c>
      <c r="AH832" s="231">
        <v>17544.512263140063</v>
      </c>
      <c r="AI832" s="231">
        <v>18012.548947369811</v>
      </c>
      <c r="AJ832" s="231">
        <v>18488.412102605147</v>
      </c>
      <c r="AK832" s="231">
        <v>18968.887868514354</v>
      </c>
      <c r="AL832" s="231">
        <v>19455.587205888332</v>
      </c>
      <c r="AM832" s="231">
        <v>19951.177275990001</v>
      </c>
      <c r="AN832" s="231">
        <v>20451.818397472263</v>
      </c>
      <c r="AO832" s="231">
        <v>20963.059352975804</v>
      </c>
      <c r="AP832" s="231">
        <v>21481.873622372175</v>
      </c>
      <c r="AQ832" s="231">
        <v>22008.71408840267</v>
      </c>
      <c r="AR832" s="231">
        <v>22546.288682211463</v>
      </c>
      <c r="AS832" s="231">
        <v>23092.80242149601</v>
      </c>
    </row>
    <row r="833" spans="1:45">
      <c r="A833" s="231" t="s">
        <v>568</v>
      </c>
      <c r="B833" s="231" t="s">
        <v>478</v>
      </c>
      <c r="C833" s="231">
        <v>5024.8999999999996</v>
      </c>
      <c r="D833" s="231">
        <v>5532.8</v>
      </c>
      <c r="E833" s="231">
        <v>5616.6</v>
      </c>
      <c r="F833" s="231">
        <v>6094.5</v>
      </c>
      <c r="G833" s="231">
        <v>6541.3277917258647</v>
      </c>
      <c r="H833" s="231">
        <v>7001.0597375883453</v>
      </c>
      <c r="I833" s="231">
        <v>7479.3471085876781</v>
      </c>
      <c r="J833" s="231">
        <v>7977.8286443745774</v>
      </c>
      <c r="K833" s="231">
        <v>8484.9152167503071</v>
      </c>
      <c r="L833" s="231">
        <v>9006.624421124161</v>
      </c>
      <c r="M833" s="231">
        <v>9550.4846766872688</v>
      </c>
      <c r="N833" s="231">
        <v>10109.211094826382</v>
      </c>
      <c r="O833" s="231">
        <v>10683.535407168272</v>
      </c>
      <c r="P833" s="231">
        <v>11272.800096665413</v>
      </c>
      <c r="Q833" s="231">
        <v>11880.888341819504</v>
      </c>
      <c r="R833" s="231">
        <v>12507.278027041077</v>
      </c>
      <c r="S833" s="231">
        <v>13144.992341601719</v>
      </c>
      <c r="T833" s="231">
        <v>13798.624171977448</v>
      </c>
      <c r="U833" s="231">
        <v>14474.118108397863</v>
      </c>
      <c r="V833" s="231">
        <v>15161.893427763029</v>
      </c>
      <c r="W833" s="231">
        <v>15872.145523179253</v>
      </c>
      <c r="X833" s="231">
        <v>16596.521402865343</v>
      </c>
      <c r="Y833" s="231">
        <v>17336.951009812085</v>
      </c>
      <c r="Z833" s="231">
        <v>18098.673049911566</v>
      </c>
      <c r="AA833" s="231">
        <v>18875.995392598201</v>
      </c>
      <c r="AB833" s="231">
        <v>19672.777674630324</v>
      </c>
      <c r="AC833" s="231">
        <v>20486.638380484575</v>
      </c>
      <c r="AD833" s="231">
        <v>21323.748292033688</v>
      </c>
      <c r="AE833" s="231">
        <v>22181.619080874912</v>
      </c>
      <c r="AF833" s="231">
        <v>23054.892543098122</v>
      </c>
      <c r="AG833" s="231">
        <v>23950.112106033055</v>
      </c>
      <c r="AH833" s="231">
        <v>24868.714966705669</v>
      </c>
      <c r="AI833" s="231">
        <v>25808.029810895045</v>
      </c>
      <c r="AJ833" s="231">
        <v>26773.371371012374</v>
      </c>
      <c r="AK833" s="231">
        <v>27758.502819357218</v>
      </c>
      <c r="AL833" s="231">
        <v>28766.905915320862</v>
      </c>
      <c r="AM833" s="231">
        <v>29804.411999456221</v>
      </c>
      <c r="AN833" s="231">
        <v>30863.318941897323</v>
      </c>
      <c r="AO833" s="231">
        <v>31955.653272930114</v>
      </c>
      <c r="AP833" s="231">
        <v>33075.411327423259</v>
      </c>
      <c r="AQ833" s="231">
        <v>34223.912566510975</v>
      </c>
      <c r="AR833" s="231">
        <v>35407.479902126463</v>
      </c>
      <c r="AS833" s="231">
        <v>36622.65898349035</v>
      </c>
    </row>
    <row r="834" spans="1:45">
      <c r="A834" s="231" t="s">
        <v>570</v>
      </c>
      <c r="B834" s="231" t="s">
        <v>769</v>
      </c>
      <c r="C834" s="231">
        <v>4501.2</v>
      </c>
      <c r="D834" s="231">
        <v>4860.7</v>
      </c>
      <c r="E834" s="231">
        <v>5600.2</v>
      </c>
      <c r="F834" s="231">
        <v>5908.6</v>
      </c>
      <c r="G834" s="231">
        <v>6302.7669546107945</v>
      </c>
      <c r="H834" s="231">
        <v>6706.0720250219219</v>
      </c>
      <c r="I834" s="231">
        <v>7117.9916565367439</v>
      </c>
      <c r="J834" s="231">
        <v>7551.1736579769031</v>
      </c>
      <c r="K834" s="231">
        <v>7998.0262349455634</v>
      </c>
      <c r="L834" s="231">
        <v>8463.5534943492657</v>
      </c>
      <c r="M834" s="231">
        <v>8940.2150709373727</v>
      </c>
      <c r="N834" s="231">
        <v>9427.9319630147256</v>
      </c>
      <c r="O834" s="231">
        <v>9934.250609740342</v>
      </c>
      <c r="P834" s="231">
        <v>10451.72056822692</v>
      </c>
      <c r="Q834" s="231">
        <v>10982.445896196183</v>
      </c>
      <c r="R834" s="231">
        <v>11527.159588436369</v>
      </c>
      <c r="S834" s="231">
        <v>12084.093883996524</v>
      </c>
      <c r="T834" s="231">
        <v>12657.165162949575</v>
      </c>
      <c r="U834" s="231">
        <v>13243.491557918045</v>
      </c>
      <c r="V834" s="231">
        <v>13838.06346262536</v>
      </c>
      <c r="W834" s="231">
        <v>14450.78773565441</v>
      </c>
      <c r="X834" s="231">
        <v>15071.512326891741</v>
      </c>
      <c r="Y834" s="231">
        <v>15702.162347452128</v>
      </c>
      <c r="Z834" s="231">
        <v>16349.201968321342</v>
      </c>
      <c r="AA834" s="231">
        <v>17007.572423268164</v>
      </c>
      <c r="AB834" s="231">
        <v>17680.596361739204</v>
      </c>
      <c r="AC834" s="231">
        <v>18364.635740192083</v>
      </c>
      <c r="AD834" s="231">
        <v>19061.985174201003</v>
      </c>
      <c r="AE834" s="231">
        <v>19772.377846816362</v>
      </c>
      <c r="AF834" s="231">
        <v>20494.461794265793</v>
      </c>
      <c r="AG834" s="231">
        <v>21235.32539147478</v>
      </c>
      <c r="AH834" s="231">
        <v>21987.199943601976</v>
      </c>
      <c r="AI834" s="231">
        <v>22756.173499891418</v>
      </c>
      <c r="AJ834" s="231">
        <v>23541.491556741705</v>
      </c>
      <c r="AK834" s="231">
        <v>24342.6866558701</v>
      </c>
      <c r="AL834" s="231">
        <v>25165.147055256864</v>
      </c>
      <c r="AM834" s="231">
        <v>26010.074507019792</v>
      </c>
      <c r="AN834" s="231">
        <v>26875.494430522383</v>
      </c>
      <c r="AO834" s="231">
        <v>27771.976592435476</v>
      </c>
      <c r="AP834" s="231">
        <v>28695.30327371752</v>
      </c>
      <c r="AQ834" s="231">
        <v>29648.37667093203</v>
      </c>
      <c r="AR834" s="231">
        <v>30642.562271355153</v>
      </c>
      <c r="AS834" s="231">
        <v>31674.986497290112</v>
      </c>
    </row>
    <row r="835" spans="1:45">
      <c r="A835" s="231" t="s">
        <v>570</v>
      </c>
      <c r="B835" s="231" t="s">
        <v>478</v>
      </c>
      <c r="C835" s="231">
        <v>4790.8</v>
      </c>
      <c r="D835" s="231">
        <v>5174.8</v>
      </c>
      <c r="E835" s="231">
        <v>5183</v>
      </c>
      <c r="F835" s="231">
        <v>5619</v>
      </c>
      <c r="G835" s="231">
        <v>6079.0492613052093</v>
      </c>
      <c r="H835" s="231">
        <v>6556.4551583103166</v>
      </c>
      <c r="I835" s="231">
        <v>7050.7237975107291</v>
      </c>
      <c r="J835" s="231">
        <v>7577.3425438297054</v>
      </c>
      <c r="K835" s="231">
        <v>8127.6639588227272</v>
      </c>
      <c r="L835" s="231">
        <v>8708.2648729600114</v>
      </c>
      <c r="M835" s="231">
        <v>9310.1847921469362</v>
      </c>
      <c r="N835" s="231">
        <v>9933.5288387342316</v>
      </c>
      <c r="O835" s="231">
        <v>10588.256550160235</v>
      </c>
      <c r="P835" s="231">
        <v>11265.156013470885</v>
      </c>
      <c r="Q835" s="231">
        <v>11967.207427610445</v>
      </c>
      <c r="R835" s="231">
        <v>12695.677512975564</v>
      </c>
      <c r="S835" s="231">
        <v>13448.490707627379</v>
      </c>
      <c r="T835" s="231">
        <v>14231.231168080107</v>
      </c>
      <c r="U835" s="231">
        <v>15040.318041602679</v>
      </c>
      <c r="V835" s="231">
        <v>15869.039507595731</v>
      </c>
      <c r="W835" s="231">
        <v>16731.402463329956</v>
      </c>
      <c r="X835" s="231">
        <v>17613.444856965798</v>
      </c>
      <c r="Y835" s="231">
        <v>18517.98025877928</v>
      </c>
      <c r="Z835" s="231">
        <v>19454.495203985392</v>
      </c>
      <c r="AA835" s="231">
        <v>20415.982221522172</v>
      </c>
      <c r="AB835" s="231">
        <v>21407.517441794545</v>
      </c>
      <c r="AC835" s="231">
        <v>22424.000593264587</v>
      </c>
      <c r="AD835" s="231">
        <v>23469.035781515817</v>
      </c>
      <c r="AE835" s="231">
        <v>24542.469607683193</v>
      </c>
      <c r="AF835" s="231">
        <v>25642.479864953963</v>
      </c>
      <c r="AG835" s="231">
        <v>26780.137131582804</v>
      </c>
      <c r="AH835" s="231">
        <v>27943.858331809242</v>
      </c>
      <c r="AI835" s="231">
        <v>29143.295587490509</v>
      </c>
      <c r="AJ835" s="231">
        <v>30377.63527209359</v>
      </c>
      <c r="AK835" s="231">
        <v>31646.478469450543</v>
      </c>
      <c r="AL835" s="231">
        <v>32958.74351645197</v>
      </c>
      <c r="AM835" s="231">
        <v>34316.870189225861</v>
      </c>
      <c r="AN835" s="231">
        <v>35718.207381733147</v>
      </c>
      <c r="AO835" s="231">
        <v>37180.467138990425</v>
      </c>
      <c r="AP835" s="231">
        <v>38697.563339716668</v>
      </c>
      <c r="AQ835" s="231">
        <v>40274.988747963005</v>
      </c>
      <c r="AR835" s="231">
        <v>41932.481586405964</v>
      </c>
      <c r="AS835" s="231">
        <v>43666.418762718677</v>
      </c>
    </row>
    <row r="836" spans="1:45">
      <c r="A836" s="231" t="s">
        <v>572</v>
      </c>
      <c r="B836" s="231" t="s">
        <v>769</v>
      </c>
      <c r="C836" s="231">
        <v>3734.3</v>
      </c>
      <c r="D836" s="231">
        <v>4014.3</v>
      </c>
      <c r="E836" s="231">
        <v>4358.7</v>
      </c>
      <c r="F836" s="231">
        <v>4923.1000000000004</v>
      </c>
      <c r="G836" s="231">
        <v>5231.7043637283077</v>
      </c>
      <c r="H836" s="231">
        <v>5545.3109466132701</v>
      </c>
      <c r="I836" s="231">
        <v>5870.2999337265319</v>
      </c>
      <c r="J836" s="231">
        <v>6201.0799428010332</v>
      </c>
      <c r="K836" s="231">
        <v>6541.9399072511842</v>
      </c>
      <c r="L836" s="231">
        <v>6888.2800710414895</v>
      </c>
      <c r="M836" s="231">
        <v>7240.1261105040885</v>
      </c>
      <c r="N836" s="231">
        <v>7603.1122408563224</v>
      </c>
      <c r="O836" s="231">
        <v>7970.3316415850859</v>
      </c>
      <c r="P836" s="231">
        <v>8342.0992444768162</v>
      </c>
      <c r="Q836" s="231">
        <v>8725.9842193683744</v>
      </c>
      <c r="R836" s="231">
        <v>9114.3458349987523</v>
      </c>
      <c r="S836" s="231">
        <v>9513.3294041163717</v>
      </c>
      <c r="T836" s="231">
        <v>9917.7563286533314</v>
      </c>
      <c r="U836" s="231">
        <v>10328.213353642841</v>
      </c>
      <c r="V836" s="231">
        <v>10750.078276992248</v>
      </c>
      <c r="W836" s="231">
        <v>11179.850776439478</v>
      </c>
      <c r="X836" s="231">
        <v>11618.209949522721</v>
      </c>
      <c r="Y836" s="231">
        <v>12063.349114553845</v>
      </c>
      <c r="Z836" s="231">
        <v>12517.384759377699</v>
      </c>
      <c r="AA836" s="231">
        <v>12980.685468965892</v>
      </c>
      <c r="AB836" s="231">
        <v>13452.121019077786</v>
      </c>
      <c r="AC836" s="231">
        <v>13932.901376960097</v>
      </c>
      <c r="AD836" s="231">
        <v>14425.434279667868</v>
      </c>
      <c r="AE836" s="231">
        <v>14925.663488067139</v>
      </c>
      <c r="AF836" s="231">
        <v>15440.25379355613</v>
      </c>
      <c r="AG836" s="231">
        <v>15964.994068433838</v>
      </c>
      <c r="AH836" s="231">
        <v>16498.732872569602</v>
      </c>
      <c r="AI836" s="231">
        <v>17047.004067123391</v>
      </c>
      <c r="AJ836" s="231">
        <v>17606.962851511918</v>
      </c>
      <c r="AK836" s="231">
        <v>18180.500193495387</v>
      </c>
      <c r="AL836" s="231">
        <v>18766.553037045018</v>
      </c>
      <c r="AM836" s="231">
        <v>19366.086822073354</v>
      </c>
      <c r="AN836" s="231">
        <v>19979.884404335415</v>
      </c>
      <c r="AO836" s="231">
        <v>20607.510300552931</v>
      </c>
      <c r="AP836" s="231">
        <v>21254.706948944127</v>
      </c>
      <c r="AQ836" s="231">
        <v>21912.311373577388</v>
      </c>
      <c r="AR836" s="231">
        <v>22587.194939968547</v>
      </c>
      <c r="AS836" s="231">
        <v>23282.39924887204</v>
      </c>
    </row>
    <row r="837" spans="1:45">
      <c r="A837" s="231" t="s">
        <v>572</v>
      </c>
      <c r="B837" s="231" t="s">
        <v>478</v>
      </c>
      <c r="C837" s="231">
        <v>2781.4</v>
      </c>
      <c r="D837" s="231">
        <v>3073.1</v>
      </c>
      <c r="E837" s="231">
        <v>2828</v>
      </c>
      <c r="F837" s="231">
        <v>3324.7</v>
      </c>
      <c r="G837" s="231">
        <v>3561.6010076089206</v>
      </c>
      <c r="H837" s="231">
        <v>3804.283407125155</v>
      </c>
      <c r="I837" s="231">
        <v>4057.7184368634748</v>
      </c>
      <c r="J837" s="231">
        <v>4317.6218068743074</v>
      </c>
      <c r="K837" s="231">
        <v>4587.3984223449861</v>
      </c>
      <c r="L837" s="231">
        <v>4863.4649848304443</v>
      </c>
      <c r="M837" s="231">
        <v>5145.8480854620093</v>
      </c>
      <c r="N837" s="231">
        <v>5439.1074574285522</v>
      </c>
      <c r="O837" s="231">
        <v>5737.7233337731377</v>
      </c>
      <c r="P837" s="231">
        <v>6041.9419531147796</v>
      </c>
      <c r="Q837" s="231">
        <v>6357.9901738879171</v>
      </c>
      <c r="R837" s="231">
        <v>6679.6469963804593</v>
      </c>
      <c r="S837" s="231">
        <v>7012.0263648729342</v>
      </c>
      <c r="T837" s="231">
        <v>7350.8721638795678</v>
      </c>
      <c r="U837" s="231">
        <v>7696.6874356612552</v>
      </c>
      <c r="V837" s="231">
        <v>8054.0451035608785</v>
      </c>
      <c r="W837" s="231">
        <v>8420.054379510093</v>
      </c>
      <c r="X837" s="231">
        <v>8795.3383611277786</v>
      </c>
      <c r="Y837" s="231">
        <v>9178.3925160328854</v>
      </c>
      <c r="Z837" s="231">
        <v>9571.0733623059186</v>
      </c>
      <c r="AA837" s="231">
        <v>9973.7542782951623</v>
      </c>
      <c r="AB837" s="231">
        <v>10385.50503457064</v>
      </c>
      <c r="AC837" s="231">
        <v>10807.429404435741</v>
      </c>
      <c r="AD837" s="231">
        <v>11241.706706875613</v>
      </c>
      <c r="AE837" s="231">
        <v>11684.828836872284</v>
      </c>
      <c r="AF837" s="231">
        <v>12142.761211960111</v>
      </c>
      <c r="AG837" s="231">
        <v>12611.853677720092</v>
      </c>
      <c r="AH837" s="231">
        <v>13091.134420120721</v>
      </c>
      <c r="AI837" s="231">
        <v>13585.642235316544</v>
      </c>
      <c r="AJ837" s="231">
        <v>14092.912271829222</v>
      </c>
      <c r="AK837" s="231">
        <v>14614.742266905394</v>
      </c>
      <c r="AL837" s="231">
        <v>15150.259128612324</v>
      </c>
      <c r="AM837" s="231">
        <v>15700.433367361684</v>
      </c>
      <c r="AN837" s="231">
        <v>16266.081005536889</v>
      </c>
      <c r="AO837" s="231">
        <v>16846.90139435056</v>
      </c>
      <c r="AP837" s="231">
        <v>17448.326851562881</v>
      </c>
      <c r="AQ837" s="231">
        <v>18061.967941170016</v>
      </c>
      <c r="AR837" s="231">
        <v>18694.316843050088</v>
      </c>
      <c r="AS837" s="231">
        <v>19348.366607219177</v>
      </c>
    </row>
    <row r="838" spans="1:45">
      <c r="A838" s="231" t="s">
        <v>574</v>
      </c>
      <c r="B838" s="231" t="s">
        <v>769</v>
      </c>
      <c r="C838" s="231">
        <v>3266.5</v>
      </c>
      <c r="D838" s="231">
        <v>3850.5</v>
      </c>
      <c r="E838" s="231">
        <v>4461.7</v>
      </c>
      <c r="F838" s="231">
        <v>4561.3999999999996</v>
      </c>
      <c r="G838" s="231">
        <v>4832.3221534436361</v>
      </c>
      <c r="H838" s="231">
        <v>5114.8347784032558</v>
      </c>
      <c r="I838" s="231">
        <v>5402.205974516165</v>
      </c>
      <c r="J838" s="231">
        <v>5701.570176551415</v>
      </c>
      <c r="K838" s="231">
        <v>6005.2350068853311</v>
      </c>
      <c r="L838" s="231">
        <v>6315.2993122713824</v>
      </c>
      <c r="M838" s="231">
        <v>6636.8601478345527</v>
      </c>
      <c r="N838" s="231">
        <v>6965.5179300608097</v>
      </c>
      <c r="O838" s="231">
        <v>7302.10223138525</v>
      </c>
      <c r="P838" s="231">
        <v>7646.7234163591565</v>
      </c>
      <c r="Q838" s="231">
        <v>7996.7357153990833</v>
      </c>
      <c r="R838" s="231">
        <v>8356.2706148678426</v>
      </c>
      <c r="S838" s="231">
        <v>8721.1887112828372</v>
      </c>
      <c r="T838" s="231">
        <v>9092.8291929286552</v>
      </c>
      <c r="U838" s="231">
        <v>9475.0030453339987</v>
      </c>
      <c r="V838" s="231">
        <v>9863.915477902452</v>
      </c>
      <c r="W838" s="231">
        <v>10260.718180742548</v>
      </c>
      <c r="X838" s="231">
        <v>10663.688335072045</v>
      </c>
      <c r="Y838" s="231">
        <v>11074.460277378981</v>
      </c>
      <c r="Z838" s="231">
        <v>11492.806439768938</v>
      </c>
      <c r="AA838" s="231">
        <v>11917.899169948738</v>
      </c>
      <c r="AB838" s="231">
        <v>12350.556090211834</v>
      </c>
      <c r="AC838" s="231">
        <v>12789.223897155392</v>
      </c>
      <c r="AD838" s="231">
        <v>13234.898708246299</v>
      </c>
      <c r="AE838" s="231">
        <v>13691.515427847427</v>
      </c>
      <c r="AF838" s="231">
        <v>14154.12903651848</v>
      </c>
      <c r="AG838" s="231">
        <v>14621.864296011099</v>
      </c>
      <c r="AH838" s="231">
        <v>15101.07208270356</v>
      </c>
      <c r="AI838" s="231">
        <v>15588.632004620711</v>
      </c>
      <c r="AJ838" s="231">
        <v>16085.063865604885</v>
      </c>
      <c r="AK838" s="231">
        <v>16592.019603812139</v>
      </c>
      <c r="AL838" s="231">
        <v>17106.305619932667</v>
      </c>
      <c r="AM838" s="231">
        <v>17631.47822349385</v>
      </c>
      <c r="AN838" s="231">
        <v>18168.372964595324</v>
      </c>
      <c r="AO838" s="231">
        <v>18717.324010252421</v>
      </c>
      <c r="AP838" s="231">
        <v>19277.78398926403</v>
      </c>
      <c r="AQ838" s="231">
        <v>19852.813731336042</v>
      </c>
      <c r="AR838" s="231">
        <v>20443.058803350672</v>
      </c>
      <c r="AS838" s="231">
        <v>21048.489849349429</v>
      </c>
    </row>
    <row r="839" spans="1:45">
      <c r="A839" s="231" t="s">
        <v>574</v>
      </c>
      <c r="B839" s="231" t="s">
        <v>478</v>
      </c>
      <c r="C839" s="231">
        <v>3128.3</v>
      </c>
      <c r="D839" s="231">
        <v>3416.9</v>
      </c>
      <c r="E839" s="231">
        <v>3585.5</v>
      </c>
      <c r="F839" s="231">
        <v>3973.4</v>
      </c>
      <c r="G839" s="231">
        <v>4242.7757266359949</v>
      </c>
      <c r="H839" s="231">
        <v>4525.9031048360694</v>
      </c>
      <c r="I839" s="231">
        <v>4816.149402624299</v>
      </c>
      <c r="J839" s="231">
        <v>5120.7834839107281</v>
      </c>
      <c r="K839" s="231">
        <v>5432.0885914484998</v>
      </c>
      <c r="L839" s="231">
        <v>5752.2274709295089</v>
      </c>
      <c r="M839" s="231">
        <v>6086.5418624599361</v>
      </c>
      <c r="N839" s="231">
        <v>6430.5761106850514</v>
      </c>
      <c r="O839" s="231">
        <v>6785.2589163723242</v>
      </c>
      <c r="P839" s="231">
        <v>7150.7782032489404</v>
      </c>
      <c r="Q839" s="231">
        <v>7524.3817941290308</v>
      </c>
      <c r="R839" s="231">
        <v>7910.5254860521627</v>
      </c>
      <c r="S839" s="231">
        <v>8304.8357206222336</v>
      </c>
      <c r="T839" s="231">
        <v>8708.7862551287562</v>
      </c>
      <c r="U839" s="231">
        <v>9126.5871631207228</v>
      </c>
      <c r="V839" s="231">
        <v>9554.1802598709583</v>
      </c>
      <c r="W839" s="231">
        <v>9992.8811556915825</v>
      </c>
      <c r="X839" s="231">
        <v>10440.837462448724</v>
      </c>
      <c r="Y839" s="231">
        <v>10899.906998373897</v>
      </c>
      <c r="Z839" s="231">
        <v>11369.893974102044</v>
      </c>
      <c r="AA839" s="231">
        <v>11849.91892412671</v>
      </c>
      <c r="AB839" s="231">
        <v>12340.950180179976</v>
      </c>
      <c r="AC839" s="231">
        <v>12841.269946446713</v>
      </c>
      <c r="AD839" s="231">
        <v>13352.047360570348</v>
      </c>
      <c r="AE839" s="231">
        <v>13877.857386535437</v>
      </c>
      <c r="AF839" s="231">
        <v>14413.085743996933</v>
      </c>
      <c r="AG839" s="231">
        <v>14956.741186773635</v>
      </c>
      <c r="AH839" s="231">
        <v>15516.251256161973</v>
      </c>
      <c r="AI839" s="231">
        <v>16088.067953190424</v>
      </c>
      <c r="AJ839" s="231">
        <v>16672.865234033183</v>
      </c>
      <c r="AK839" s="231">
        <v>17272.666397982797</v>
      </c>
      <c r="AL839" s="231">
        <v>17883.769740954645</v>
      </c>
      <c r="AM839" s="231">
        <v>18510.462556453826</v>
      </c>
      <c r="AN839" s="231">
        <v>19153.842483658118</v>
      </c>
      <c r="AO839" s="231">
        <v>19814.419261787261</v>
      </c>
      <c r="AP839" s="231">
        <v>20491.642741355136</v>
      </c>
      <c r="AQ839" s="231">
        <v>21189.328382460328</v>
      </c>
      <c r="AR839" s="231">
        <v>21908.408539035245</v>
      </c>
      <c r="AS839" s="231">
        <v>22649.00128060914</v>
      </c>
    </row>
    <row r="840" spans="1:45">
      <c r="A840" s="231" t="s">
        <v>576</v>
      </c>
      <c r="B840" s="231" t="s">
        <v>769</v>
      </c>
      <c r="C840" s="231">
        <v>3948.9</v>
      </c>
      <c r="D840" s="231">
        <v>4478.3</v>
      </c>
      <c r="E840" s="231">
        <v>4916</v>
      </c>
      <c r="F840" s="231">
        <v>5169.5</v>
      </c>
      <c r="G840" s="231">
        <v>5464.5455638987596</v>
      </c>
      <c r="H840" s="231">
        <v>5760.5061327658614</v>
      </c>
      <c r="I840" s="231">
        <v>6058.6986497758317</v>
      </c>
      <c r="J840" s="231">
        <v>6362.5379162759582</v>
      </c>
      <c r="K840" s="231">
        <v>6666.4464219473111</v>
      </c>
      <c r="L840" s="231">
        <v>6976.0565679730753</v>
      </c>
      <c r="M840" s="231">
        <v>7287.4527000648604</v>
      </c>
      <c r="N840" s="231">
        <v>7600.7654502415853</v>
      </c>
      <c r="O840" s="231">
        <v>7918.6614210096723</v>
      </c>
      <c r="P840" s="231">
        <v>8239.3276521702464</v>
      </c>
      <c r="Q840" s="231">
        <v>8565.8444614167802</v>
      </c>
      <c r="R840" s="231">
        <v>8894.97822454985</v>
      </c>
      <c r="S840" s="231">
        <v>9226.254766666807</v>
      </c>
      <c r="T840" s="231">
        <v>9563.7929328995306</v>
      </c>
      <c r="U840" s="231">
        <v>9905.4225831814365</v>
      </c>
      <c r="V840" s="231">
        <v>10250.310776477188</v>
      </c>
      <c r="W840" s="231">
        <v>10600.66996368609</v>
      </c>
      <c r="X840" s="231">
        <v>10955.023357174703</v>
      </c>
      <c r="Y840" s="231">
        <v>11316.495315955814</v>
      </c>
      <c r="Z840" s="231">
        <v>11682.928564180324</v>
      </c>
      <c r="AA840" s="231">
        <v>12054.320090809082</v>
      </c>
      <c r="AB840" s="231">
        <v>12431.205951551341</v>
      </c>
      <c r="AC840" s="231">
        <v>12813.294308335533</v>
      </c>
      <c r="AD840" s="231">
        <v>13202.914234931748</v>
      </c>
      <c r="AE840" s="231">
        <v>13597.487358826329</v>
      </c>
      <c r="AF840" s="231">
        <v>13995.94346251231</v>
      </c>
      <c r="AG840" s="231">
        <v>14401.625537210366</v>
      </c>
      <c r="AH840" s="231">
        <v>14812.291367765869</v>
      </c>
      <c r="AI840" s="231">
        <v>15228.378090380456</v>
      </c>
      <c r="AJ840" s="231">
        <v>15648.633127921075</v>
      </c>
      <c r="AK840" s="231">
        <v>16073.200745608006</v>
      </c>
      <c r="AL840" s="231">
        <v>16502.834255761678</v>
      </c>
      <c r="AM840" s="231">
        <v>16935.539326218124</v>
      </c>
      <c r="AN840" s="231">
        <v>17371.980053702275</v>
      </c>
      <c r="AO840" s="231">
        <v>17809.157374687085</v>
      </c>
      <c r="AP840" s="231">
        <v>18247.128839711408</v>
      </c>
      <c r="AQ840" s="231">
        <v>18687.181231536</v>
      </c>
      <c r="AR840" s="231">
        <v>19124.922985941826</v>
      </c>
      <c r="AS840" s="231">
        <v>19560.022480381547</v>
      </c>
    </row>
    <row r="841" spans="1:45">
      <c r="A841" s="231" t="s">
        <v>576</v>
      </c>
      <c r="B841" s="231" t="s">
        <v>478</v>
      </c>
      <c r="C841" s="231">
        <v>3849.8</v>
      </c>
      <c r="D841" s="231">
        <v>4334</v>
      </c>
      <c r="E841" s="231">
        <v>4651.5</v>
      </c>
      <c r="F841" s="231">
        <v>5170.1000000000004</v>
      </c>
      <c r="G841" s="231">
        <v>5576.3235705224797</v>
      </c>
      <c r="H841" s="231">
        <v>5992.0938047958962</v>
      </c>
      <c r="I841" s="231">
        <v>6419.1060480433389</v>
      </c>
      <c r="J841" s="231">
        <v>6862.2703033306179</v>
      </c>
      <c r="K841" s="231">
        <v>7313.5085662308638</v>
      </c>
      <c r="L841" s="231">
        <v>7781.1060783158591</v>
      </c>
      <c r="M841" s="231">
        <v>8259.2627088273075</v>
      </c>
      <c r="N841" s="231">
        <v>8748.1055125075891</v>
      </c>
      <c r="O841" s="231">
        <v>9251.8001545121533</v>
      </c>
      <c r="P841" s="231">
        <v>9767.5668827015143</v>
      </c>
      <c r="Q841" s="231">
        <v>10300.442427972674</v>
      </c>
      <c r="R841" s="231">
        <v>10845.300960448913</v>
      </c>
      <c r="S841" s="231">
        <v>11401.349916343992</v>
      </c>
      <c r="T841" s="231">
        <v>11975.57127820051</v>
      </c>
      <c r="U841" s="231">
        <v>12564.479012406895</v>
      </c>
      <c r="V841" s="231">
        <v>13166.727101398461</v>
      </c>
      <c r="W841" s="231">
        <v>13786.282203524715</v>
      </c>
      <c r="X841" s="231">
        <v>14420.701045645406</v>
      </c>
      <c r="Y841" s="231">
        <v>15075.749316347083</v>
      </c>
      <c r="Z841" s="231">
        <v>15747.777454936473</v>
      </c>
      <c r="AA841" s="231">
        <v>16436.945551820594</v>
      </c>
      <c r="AB841" s="231">
        <v>17144.425064382238</v>
      </c>
      <c r="AC841" s="231">
        <v>17869.861048215473</v>
      </c>
      <c r="AD841" s="231">
        <v>18617.905076673411</v>
      </c>
      <c r="AE841" s="231">
        <v>19383.879266578821</v>
      </c>
      <c r="AF841" s="231">
        <v>20165.845756635772</v>
      </c>
      <c r="AG841" s="231">
        <v>20970.530387132676</v>
      </c>
      <c r="AH841" s="231">
        <v>21793.743150809398</v>
      </c>
      <c r="AI841" s="231">
        <v>22636.532552728404</v>
      </c>
      <c r="AJ841" s="231">
        <v>23496.525334211241</v>
      </c>
      <c r="AK841" s="231">
        <v>24374.131625165312</v>
      </c>
      <c r="AL841" s="231">
        <v>25271.045117392376</v>
      </c>
      <c r="AM841" s="231">
        <v>26183.228750667349</v>
      </c>
      <c r="AN841" s="231">
        <v>27112.141803500574</v>
      </c>
      <c r="AO841" s="231">
        <v>28051.427601509404</v>
      </c>
      <c r="AP841" s="231">
        <v>29001.120168571222</v>
      </c>
      <c r="AQ841" s="231">
        <v>29963.95157136631</v>
      </c>
      <c r="AR841" s="231">
        <v>30930.222446331794</v>
      </c>
      <c r="AS841" s="231">
        <v>31898.940856188408</v>
      </c>
    </row>
    <row r="842" spans="1:45">
      <c r="A842" s="231" t="s">
        <v>578</v>
      </c>
      <c r="B842" s="231" t="s">
        <v>769</v>
      </c>
      <c r="C842" s="231">
        <v>3116.4</v>
      </c>
      <c r="D842" s="231">
        <v>3493.9</v>
      </c>
      <c r="E842" s="231">
        <v>3664.7</v>
      </c>
      <c r="F842" s="231">
        <v>4136.3</v>
      </c>
      <c r="G842" s="231">
        <v>4390.3146274022956</v>
      </c>
      <c r="H842" s="231">
        <v>4660.0278800256619</v>
      </c>
      <c r="I842" s="231">
        <v>4937.2178880550873</v>
      </c>
      <c r="J842" s="231">
        <v>5225.4829178454156</v>
      </c>
      <c r="K842" s="231">
        <v>5525.9082396760123</v>
      </c>
      <c r="L842" s="231">
        <v>5836.7275479715145</v>
      </c>
      <c r="M842" s="231">
        <v>6158.8848142708848</v>
      </c>
      <c r="N842" s="231">
        <v>6488.9944988015977</v>
      </c>
      <c r="O842" s="231">
        <v>6833.8326466294402</v>
      </c>
      <c r="P842" s="231">
        <v>7192.3415280362269</v>
      </c>
      <c r="Q842" s="231">
        <v>7558.4151852848545</v>
      </c>
      <c r="R842" s="231">
        <v>7931.4601940623024</v>
      </c>
      <c r="S842" s="231">
        <v>8317.8793620518645</v>
      </c>
      <c r="T842" s="231">
        <v>8717.7740518492428</v>
      </c>
      <c r="U842" s="231">
        <v>9125.0627138768104</v>
      </c>
      <c r="V842" s="231">
        <v>9540.334927543412</v>
      </c>
      <c r="W842" s="231">
        <v>9966.5732357358356</v>
      </c>
      <c r="X842" s="231">
        <v>10406.271781796608</v>
      </c>
      <c r="Y842" s="231">
        <v>10848.019050225224</v>
      </c>
      <c r="Z842" s="231">
        <v>11298.878437902546</v>
      </c>
      <c r="AA842" s="231">
        <v>11763.414871411194</v>
      </c>
      <c r="AB842" s="231">
        <v>12233.705027735272</v>
      </c>
      <c r="AC842" s="231">
        <v>12710.572909806282</v>
      </c>
      <c r="AD842" s="231">
        <v>13200.485577323005</v>
      </c>
      <c r="AE842" s="231">
        <v>13703.122542118701</v>
      </c>
      <c r="AF842" s="231">
        <v>14208.862395957392</v>
      </c>
      <c r="AG842" s="231">
        <v>14724.294676513267</v>
      </c>
      <c r="AH842" s="231">
        <v>15254.106510694313</v>
      </c>
      <c r="AI842" s="231">
        <v>15790.051269368641</v>
      </c>
      <c r="AJ842" s="231">
        <v>16334.953411312768</v>
      </c>
      <c r="AK842" s="231">
        <v>16896.845397619847</v>
      </c>
      <c r="AL842" s="231">
        <v>17470.385112515462</v>
      </c>
      <c r="AM842" s="231">
        <v>18056.326919742765</v>
      </c>
      <c r="AN842" s="231">
        <v>18662.485997238102</v>
      </c>
      <c r="AO842" s="231">
        <v>19287.095656730387</v>
      </c>
      <c r="AP842" s="231">
        <v>19926.595820195627</v>
      </c>
      <c r="AQ842" s="231">
        <v>20593.812915706156</v>
      </c>
      <c r="AR842" s="231">
        <v>21285.834236825802</v>
      </c>
      <c r="AS842" s="231">
        <v>22002.796122435935</v>
      </c>
    </row>
    <row r="843" spans="1:45">
      <c r="A843" s="231" t="s">
        <v>578</v>
      </c>
      <c r="B843" s="231" t="s">
        <v>478</v>
      </c>
      <c r="C843" s="231">
        <v>1606.6</v>
      </c>
      <c r="D843" s="231">
        <v>1816.1</v>
      </c>
      <c r="E843" s="231">
        <v>1903.4</v>
      </c>
      <c r="F843" s="231">
        <v>2128.8000000000002</v>
      </c>
      <c r="G843" s="231">
        <v>2318.5399136173814</v>
      </c>
      <c r="H843" s="231">
        <v>2525.2674644017402</v>
      </c>
      <c r="I843" s="231">
        <v>2743.2760414194272</v>
      </c>
      <c r="J843" s="231">
        <v>2975.7403686372695</v>
      </c>
      <c r="K843" s="231">
        <v>3224.0435478438271</v>
      </c>
      <c r="L843" s="231">
        <v>3487.2414120582944</v>
      </c>
      <c r="M843" s="231">
        <v>3766.5971937845047</v>
      </c>
      <c r="N843" s="231">
        <v>4059.6072346872752</v>
      </c>
      <c r="O843" s="231">
        <v>4372.7187618681419</v>
      </c>
      <c r="P843" s="231">
        <v>4705.6574520057693</v>
      </c>
      <c r="Q843" s="231">
        <v>5053.2701454524149</v>
      </c>
      <c r="R843" s="231">
        <v>5415.2464536946572</v>
      </c>
      <c r="S843" s="231">
        <v>5798.1601313300416</v>
      </c>
      <c r="T843" s="231">
        <v>6202.7363640446638</v>
      </c>
      <c r="U843" s="231">
        <v>6623.3246524518217</v>
      </c>
      <c r="V843" s="231">
        <v>7060.7965894212284</v>
      </c>
      <c r="W843" s="231">
        <v>7518.6428790375257</v>
      </c>
      <c r="X843" s="231">
        <v>8000.0646932919717</v>
      </c>
      <c r="Y843" s="231">
        <v>8492.9539456319526</v>
      </c>
      <c r="Z843" s="231">
        <v>9005.2565781921039</v>
      </c>
      <c r="AA843" s="231">
        <v>9542.6071028150163</v>
      </c>
      <c r="AB843" s="231">
        <v>10096.309824786456</v>
      </c>
      <c r="AC843" s="231">
        <v>10667.498881340412</v>
      </c>
      <c r="AD843" s="231">
        <v>11264.250065793129</v>
      </c>
      <c r="AE843" s="231">
        <v>11886.756638574814</v>
      </c>
      <c r="AF843" s="231">
        <v>12523.476136746622</v>
      </c>
      <c r="AG843" s="231">
        <v>13182.823599208838</v>
      </c>
      <c r="AH843" s="231">
        <v>13871.27412500999</v>
      </c>
      <c r="AI843" s="231">
        <v>14578.611731927633</v>
      </c>
      <c r="AJ843" s="231">
        <v>15308.788961491598</v>
      </c>
      <c r="AK843" s="231">
        <v>16073.069700837083</v>
      </c>
      <c r="AL843" s="231">
        <v>16864.903133610507</v>
      </c>
      <c r="AM843" s="231">
        <v>17685.8461251384</v>
      </c>
      <c r="AN843" s="231">
        <v>18547.554248322307</v>
      </c>
      <c r="AO843" s="231">
        <v>19448.509025066389</v>
      </c>
      <c r="AP843" s="231">
        <v>20384.425902495143</v>
      </c>
      <c r="AQ843" s="231">
        <v>21375.051803578186</v>
      </c>
      <c r="AR843" s="231">
        <v>22417.530116479771</v>
      </c>
      <c r="AS843" s="231">
        <v>23513.428523668852</v>
      </c>
    </row>
    <row r="844" spans="1:45">
      <c r="A844" s="231" t="s">
        <v>580</v>
      </c>
      <c r="B844" s="231" t="s">
        <v>769</v>
      </c>
      <c r="C844" s="231">
        <v>1020.2</v>
      </c>
      <c r="D844" s="231">
        <v>1118</v>
      </c>
      <c r="E844" s="231">
        <v>1178.4000000000001</v>
      </c>
      <c r="F844" s="231">
        <v>1300.7</v>
      </c>
      <c r="G844" s="231">
        <v>1381.9981474253109</v>
      </c>
      <c r="H844" s="231">
        <v>1465.1076167547412</v>
      </c>
      <c r="I844" s="231">
        <v>1550.3885710469431</v>
      </c>
      <c r="J844" s="231">
        <v>1637.0585729752008</v>
      </c>
      <c r="K844" s="231">
        <v>1726.8522089087198</v>
      </c>
      <c r="L844" s="231">
        <v>1818.4132421076119</v>
      </c>
      <c r="M844" s="231">
        <v>1912.2437703182561</v>
      </c>
      <c r="N844" s="231">
        <v>2008.650172056063</v>
      </c>
      <c r="O844" s="231">
        <v>2107.9381783850872</v>
      </c>
      <c r="P844" s="231">
        <v>2208.0375474326888</v>
      </c>
      <c r="Q844" s="231">
        <v>2311.0498702104651</v>
      </c>
      <c r="R844" s="231">
        <v>2415.9424098115028</v>
      </c>
      <c r="S844" s="231">
        <v>2523.6737750888437</v>
      </c>
      <c r="T844" s="231">
        <v>2632.730445471138</v>
      </c>
      <c r="U844" s="231">
        <v>2744.4042015793598</v>
      </c>
      <c r="V844" s="231">
        <v>2858.0837253771629</v>
      </c>
      <c r="W844" s="231">
        <v>2974.3253278217508</v>
      </c>
      <c r="X844" s="231">
        <v>3091.9419456009737</v>
      </c>
      <c r="Y844" s="231">
        <v>3212.1028267888778</v>
      </c>
      <c r="Z844" s="231">
        <v>3334.8392736744604</v>
      </c>
      <c r="AA844" s="231">
        <v>3460.2298320090708</v>
      </c>
      <c r="AB844" s="231">
        <v>3586.1012263770667</v>
      </c>
      <c r="AC844" s="231">
        <v>3714.9388605826039</v>
      </c>
      <c r="AD844" s="231">
        <v>3846.3681875351435</v>
      </c>
      <c r="AE844" s="231">
        <v>3980.8518139077714</v>
      </c>
      <c r="AF844" s="231">
        <v>4116.4729838591784</v>
      </c>
      <c r="AG844" s="231">
        <v>4254.4931504240776</v>
      </c>
      <c r="AH844" s="231">
        <v>4395.2239602020391</v>
      </c>
      <c r="AI844" s="231">
        <v>4537.9629606358976</v>
      </c>
      <c r="AJ844" s="231">
        <v>4683.8313158320025</v>
      </c>
      <c r="AK844" s="231">
        <v>4832.9010481940004</v>
      </c>
      <c r="AL844" s="231">
        <v>4985.1104286764039</v>
      </c>
      <c r="AM844" s="231">
        <v>5139.3634973674389</v>
      </c>
      <c r="AN844" s="231">
        <v>5297.0098760152314</v>
      </c>
      <c r="AO844" s="231">
        <v>5458.3916922827939</v>
      </c>
      <c r="AP844" s="231">
        <v>5623.6778063555003</v>
      </c>
      <c r="AQ844" s="231">
        <v>5791.4499623507872</v>
      </c>
      <c r="AR844" s="231">
        <v>5963.8428820721792</v>
      </c>
      <c r="AS844" s="231">
        <v>6140.4026389707115</v>
      </c>
    </row>
    <row r="845" spans="1:45">
      <c r="A845" s="231" t="s">
        <v>580</v>
      </c>
      <c r="B845" s="231" t="s">
        <v>478</v>
      </c>
      <c r="C845" s="231">
        <v>475.2</v>
      </c>
      <c r="D845" s="231">
        <v>490.2</v>
      </c>
      <c r="E845" s="231">
        <v>522.6</v>
      </c>
      <c r="F845" s="231">
        <v>560.70000000000005</v>
      </c>
      <c r="G845" s="231">
        <v>599.91082679054875</v>
      </c>
      <c r="H845" s="231">
        <v>640.2755225086363</v>
      </c>
      <c r="I845" s="231">
        <v>681.97411148127856</v>
      </c>
      <c r="J845" s="231">
        <v>724.62892733147964</v>
      </c>
      <c r="K845" s="231">
        <v>769.09911280837071</v>
      </c>
      <c r="L845" s="231">
        <v>814.72483579507355</v>
      </c>
      <c r="M845" s="231">
        <v>861.76127813560936</v>
      </c>
      <c r="N845" s="231">
        <v>910.37082016515444</v>
      </c>
      <c r="O845" s="231">
        <v>960.71888093070493</v>
      </c>
      <c r="P845" s="231">
        <v>1011.7625319690043</v>
      </c>
      <c r="Q845" s="231">
        <v>1064.574609581266</v>
      </c>
      <c r="R845" s="231">
        <v>1118.6355158456699</v>
      </c>
      <c r="S845" s="231">
        <v>1174.4460429949174</v>
      </c>
      <c r="T845" s="231">
        <v>1231.2297868614196</v>
      </c>
      <c r="U845" s="231">
        <v>1289.6624629421699</v>
      </c>
      <c r="V845" s="231">
        <v>1349.4323127115099</v>
      </c>
      <c r="W845" s="231">
        <v>1410.8381533724653</v>
      </c>
      <c r="X845" s="231">
        <v>1473.2589558623072</v>
      </c>
      <c r="Y845" s="231">
        <v>1537.3183457535563</v>
      </c>
      <c r="Z845" s="231">
        <v>1603.041719946671</v>
      </c>
      <c r="AA845" s="231">
        <v>1670.4800315517618</v>
      </c>
      <c r="AB845" s="231">
        <v>1738.468509765931</v>
      </c>
      <c r="AC845" s="231">
        <v>1808.3494854690705</v>
      </c>
      <c r="AD845" s="231">
        <v>1879.9300163236755</v>
      </c>
      <c r="AE845" s="231">
        <v>1953.4714639146457</v>
      </c>
      <c r="AF845" s="231">
        <v>2027.9327411414383</v>
      </c>
      <c r="AG845" s="231">
        <v>2104.0078809890401</v>
      </c>
      <c r="AH845" s="231">
        <v>2181.8761740668483</v>
      </c>
      <c r="AI845" s="231">
        <v>2261.1561803948052</v>
      </c>
      <c r="AJ845" s="231">
        <v>2342.47716614</v>
      </c>
      <c r="AK845" s="231">
        <v>2425.890509086199</v>
      </c>
      <c r="AL845" s="231">
        <v>2511.3728969427666</v>
      </c>
      <c r="AM845" s="231">
        <v>2598.3174075313136</v>
      </c>
      <c r="AN845" s="231">
        <v>2687.4915210890458</v>
      </c>
      <c r="AO845" s="231">
        <v>2779.1015148835891</v>
      </c>
      <c r="AP845" s="231">
        <v>2873.2575186912391</v>
      </c>
      <c r="AQ845" s="231">
        <v>2969.1635547112123</v>
      </c>
      <c r="AR845" s="231">
        <v>3068.0503203957992</v>
      </c>
      <c r="AS845" s="231">
        <v>3169.6751760822322</v>
      </c>
    </row>
    <row r="846" spans="1:45">
      <c r="A846" s="231" t="s">
        <v>582</v>
      </c>
      <c r="B846" s="231" t="s">
        <v>769</v>
      </c>
      <c r="C846" s="231">
        <v>1405.4</v>
      </c>
      <c r="D846" s="231">
        <v>1581.3</v>
      </c>
      <c r="E846" s="231">
        <v>1836.8</v>
      </c>
      <c r="F846" s="231">
        <v>1960.9</v>
      </c>
      <c r="G846" s="231">
        <v>2095.8454237518627</v>
      </c>
      <c r="H846" s="231">
        <v>2239.4557309229408</v>
      </c>
      <c r="I846" s="231">
        <v>2380.3411112633307</v>
      </c>
      <c r="J846" s="231">
        <v>2529.3296373008766</v>
      </c>
      <c r="K846" s="231">
        <v>2675.9161708403908</v>
      </c>
      <c r="L846" s="231">
        <v>2820.5437333480272</v>
      </c>
      <c r="M846" s="231">
        <v>2972.0319178735244</v>
      </c>
      <c r="N846" s="231">
        <v>3121.6912196573985</v>
      </c>
      <c r="O846" s="231">
        <v>3277.811159225942</v>
      </c>
      <c r="P846" s="231">
        <v>3432.1800035229571</v>
      </c>
      <c r="Q846" s="231">
        <v>3585.0105969762903</v>
      </c>
      <c r="R846" s="231">
        <v>3743.4252776830494</v>
      </c>
      <c r="S846" s="231">
        <v>3900.316338530582</v>
      </c>
      <c r="T846" s="231">
        <v>4055.8270396486801</v>
      </c>
      <c r="U846" s="231">
        <v>4216.2283060129112</v>
      </c>
      <c r="V846" s="231">
        <v>4375.2538682394752</v>
      </c>
      <c r="W846" s="231">
        <v>4538.9511919098022</v>
      </c>
      <c r="X846" s="231">
        <v>4701.3023376693636</v>
      </c>
      <c r="Y846" s="231">
        <v>4862.433464778077</v>
      </c>
      <c r="Z846" s="231">
        <v>5027.825834351027</v>
      </c>
      <c r="AA846" s="231">
        <v>5192.0933594857852</v>
      </c>
      <c r="AB846" s="231">
        <v>5360.5847312416745</v>
      </c>
      <c r="AC846" s="231">
        <v>5528.1220970646564</v>
      </c>
      <c r="AD846" s="231">
        <v>5694.8966856375764</v>
      </c>
      <c r="AE846" s="231">
        <v>5865.8861001978248</v>
      </c>
      <c r="AF846" s="231">
        <v>6036.4372902733548</v>
      </c>
      <c r="AG846" s="231">
        <v>6206.8203615722514</v>
      </c>
      <c r="AH846" s="231">
        <v>6381.7498174538941</v>
      </c>
      <c r="AI846" s="231">
        <v>6557.0528455925823</v>
      </c>
      <c r="AJ846" s="231">
        <v>6737.434596006724</v>
      </c>
      <c r="AK846" s="231">
        <v>6918.9204315009765</v>
      </c>
      <c r="AL846" s="231">
        <v>7101.9980664258319</v>
      </c>
      <c r="AM846" s="231">
        <v>7291.2571857674129</v>
      </c>
      <c r="AN846" s="231">
        <v>7483.1823146335664</v>
      </c>
      <c r="AO846" s="231">
        <v>7682.4316951425808</v>
      </c>
      <c r="AP846" s="231">
        <v>7885.7030234545809</v>
      </c>
      <c r="AQ846" s="231">
        <v>8093.8162835252351</v>
      </c>
      <c r="AR846" s="231">
        <v>8311.4614811187912</v>
      </c>
      <c r="AS846" s="231">
        <v>8535.7935802335924</v>
      </c>
    </row>
    <row r="847" spans="1:45">
      <c r="A847" s="231" t="s">
        <v>582</v>
      </c>
      <c r="B847" s="231" t="s">
        <v>478</v>
      </c>
      <c r="C847" s="231">
        <v>2574.1</v>
      </c>
      <c r="D847" s="231">
        <v>2840.1</v>
      </c>
      <c r="E847" s="231">
        <v>3001.4</v>
      </c>
      <c r="F847" s="231">
        <v>3296.3</v>
      </c>
      <c r="G847" s="231">
        <v>3562.3191588006021</v>
      </c>
      <c r="H847" s="231">
        <v>3848.5672896577362</v>
      </c>
      <c r="I847" s="231">
        <v>4132.4938372786837</v>
      </c>
      <c r="J847" s="231">
        <v>4435.8196090292195</v>
      </c>
      <c r="K847" s="231">
        <v>4737.2909195302373</v>
      </c>
      <c r="L847" s="231">
        <v>5037.5471922138468</v>
      </c>
      <c r="M847" s="231">
        <v>5354.8314472108186</v>
      </c>
      <c r="N847" s="231">
        <v>5671.044302133716</v>
      </c>
      <c r="O847" s="231">
        <v>6003.6387094242909</v>
      </c>
      <c r="P847" s="231">
        <v>6335.2075746208284</v>
      </c>
      <c r="Q847" s="231">
        <v>6666.0220940694417</v>
      </c>
      <c r="R847" s="231">
        <v>7011.4482358688201</v>
      </c>
      <c r="S847" s="231">
        <v>7356.0521718043956</v>
      </c>
      <c r="T847" s="231">
        <v>7699.9969483995028</v>
      </c>
      <c r="U847" s="231">
        <v>8057.107259400962</v>
      </c>
      <c r="V847" s="231">
        <v>8413.4807867813088</v>
      </c>
      <c r="W847" s="231">
        <v>8782.6262194530227</v>
      </c>
      <c r="X847" s="231">
        <v>9151.0161201382707</v>
      </c>
      <c r="Y847" s="231">
        <v>9518.8180931060615</v>
      </c>
      <c r="Z847" s="231">
        <v>9898.5073380927188</v>
      </c>
      <c r="AA847" s="231">
        <v>10277.756534082775</v>
      </c>
      <c r="AB847" s="231">
        <v>10668.882788669162</v>
      </c>
      <c r="AC847" s="231">
        <v>11059.905454387412</v>
      </c>
      <c r="AD847" s="231">
        <v>11451.18499171753</v>
      </c>
      <c r="AE847" s="231">
        <v>11854.381977530507</v>
      </c>
      <c r="AF847" s="231">
        <v>12258.570070959357</v>
      </c>
      <c r="AG847" s="231">
        <v>12664.32988563972</v>
      </c>
      <c r="AH847" s="231">
        <v>13082.89155482453</v>
      </c>
      <c r="AI847" s="231">
        <v>13504.332624309314</v>
      </c>
      <c r="AJ847" s="231">
        <v>13939.985424778451</v>
      </c>
      <c r="AK847" s="231">
        <v>14380.331330795958</v>
      </c>
      <c r="AL847" s="231">
        <v>14826.551627050052</v>
      </c>
      <c r="AM847" s="231">
        <v>15289.891728907674</v>
      </c>
      <c r="AN847" s="231">
        <v>15761.864891021691</v>
      </c>
      <c r="AO847" s="231">
        <v>16254.019690329313</v>
      </c>
      <c r="AP847" s="231">
        <v>16758.357664375457</v>
      </c>
      <c r="AQ847" s="231">
        <v>17277.007519040271</v>
      </c>
      <c r="AR847" s="231">
        <v>17821.820866764483</v>
      </c>
      <c r="AS847" s="231">
        <v>18385.912383092214</v>
      </c>
    </row>
    <row r="848" spans="1:45">
      <c r="A848" s="231" t="s">
        <v>584</v>
      </c>
      <c r="B848" s="231" t="s">
        <v>769</v>
      </c>
      <c r="C848" s="231">
        <v>4544.3</v>
      </c>
      <c r="D848" s="231">
        <v>4938</v>
      </c>
      <c r="E848" s="231">
        <v>5700.9</v>
      </c>
      <c r="F848" s="231">
        <v>5818</v>
      </c>
      <c r="G848" s="231">
        <v>6190.4044936701521</v>
      </c>
      <c r="H848" s="231">
        <v>6562.9023258578745</v>
      </c>
      <c r="I848" s="231">
        <v>6938.3842210962603</v>
      </c>
      <c r="J848" s="231">
        <v>7328.5589918327441</v>
      </c>
      <c r="K848" s="231">
        <v>7723.2187819678193</v>
      </c>
      <c r="L848" s="231">
        <v>8131.2628809808029</v>
      </c>
      <c r="M848" s="231">
        <v>8540.0955069262836</v>
      </c>
      <c r="N848" s="231">
        <v>8953.6600031019771</v>
      </c>
      <c r="O848" s="231">
        <v>9381.0605306959205</v>
      </c>
      <c r="P848" s="231">
        <v>9809.1893369753816</v>
      </c>
      <c r="Q848" s="231">
        <v>10241.65695535695</v>
      </c>
      <c r="R848" s="231">
        <v>10686.203934981822</v>
      </c>
      <c r="S848" s="231">
        <v>11133.752778214319</v>
      </c>
      <c r="T848" s="231">
        <v>11589.510877376333</v>
      </c>
      <c r="U848" s="231">
        <v>12051.903992646925</v>
      </c>
      <c r="V848" s="231">
        <v>12519.723972813057</v>
      </c>
      <c r="W848" s="231">
        <v>12995.829827474026</v>
      </c>
      <c r="X848" s="231">
        <v>13474.983455833197</v>
      </c>
      <c r="Y848" s="231">
        <v>13967.927013401346</v>
      </c>
      <c r="Z848" s="231">
        <v>14462.411413822507</v>
      </c>
      <c r="AA848" s="231">
        <v>14961.264458424477</v>
      </c>
      <c r="AB848" s="231">
        <v>15471.813505843198</v>
      </c>
      <c r="AC848" s="231">
        <v>15986.773475092585</v>
      </c>
      <c r="AD848" s="231">
        <v>16505.851003531083</v>
      </c>
      <c r="AE848" s="231">
        <v>17036.740542552161</v>
      </c>
      <c r="AF848" s="231">
        <v>17574.651473887534</v>
      </c>
      <c r="AG848" s="231">
        <v>18121.373677041363</v>
      </c>
      <c r="AH848" s="231">
        <v>18676.688634817136</v>
      </c>
      <c r="AI848" s="231">
        <v>19238.982864148609</v>
      </c>
      <c r="AJ848" s="231">
        <v>19812.769974566425</v>
      </c>
      <c r="AK848" s="231">
        <v>20396.808890127984</v>
      </c>
      <c r="AL848" s="231">
        <v>20994.457051473972</v>
      </c>
      <c r="AM848" s="231">
        <v>21601.883753846567</v>
      </c>
      <c r="AN848" s="231">
        <v>22221.176761010734</v>
      </c>
      <c r="AO848" s="231">
        <v>22856.716156054717</v>
      </c>
      <c r="AP848" s="231">
        <v>23505.920303096671</v>
      </c>
      <c r="AQ848" s="231">
        <v>24174.63199419485</v>
      </c>
      <c r="AR848" s="231">
        <v>24858.984499823735</v>
      </c>
      <c r="AS848" s="231">
        <v>25561.421296672976</v>
      </c>
    </row>
    <row r="849" spans="1:45">
      <c r="A849" s="231" t="s">
        <v>584</v>
      </c>
      <c r="B849" s="231" t="s">
        <v>478</v>
      </c>
      <c r="C849" s="231">
        <v>3809.8</v>
      </c>
      <c r="D849" s="231">
        <v>4150.3</v>
      </c>
      <c r="E849" s="231">
        <v>4277.5</v>
      </c>
      <c r="F849" s="231">
        <v>4662.3999999999996</v>
      </c>
      <c r="G849" s="231">
        <v>5085.3117333080017</v>
      </c>
      <c r="H849" s="231">
        <v>5518.9437208088748</v>
      </c>
      <c r="I849" s="231">
        <v>5966.3973494023503</v>
      </c>
      <c r="J849" s="231">
        <v>6441.8551966295181</v>
      </c>
      <c r="K849" s="231">
        <v>6933.4578963766508</v>
      </c>
      <c r="L849" s="231">
        <v>7452.565816526032</v>
      </c>
      <c r="M849" s="231">
        <v>7983.5631902211853</v>
      </c>
      <c r="N849" s="231">
        <v>8531.4316460923019</v>
      </c>
      <c r="O849" s="231">
        <v>9108.5373662921265</v>
      </c>
      <c r="P849" s="231">
        <v>9697.6117864599237</v>
      </c>
      <c r="Q849" s="231">
        <v>10303.488526756319</v>
      </c>
      <c r="R849" s="231">
        <v>10937.257157100776</v>
      </c>
      <c r="S849" s="231">
        <v>11586.376293829699</v>
      </c>
      <c r="T849" s="231">
        <v>12258.484903870067</v>
      </c>
      <c r="U849" s="231">
        <v>12951.562813193375</v>
      </c>
      <c r="V849" s="231">
        <v>13663.996239019143</v>
      </c>
      <c r="W849" s="231">
        <v>14400.348306145788</v>
      </c>
      <c r="X849" s="231">
        <v>15152.737882809966</v>
      </c>
      <c r="Y849" s="231">
        <v>15938.261186544716</v>
      </c>
      <c r="Z849" s="231">
        <v>16737.83872639557</v>
      </c>
      <c r="AA849" s="231">
        <v>17555.983768205369</v>
      </c>
      <c r="AB849" s="231">
        <v>18404.955734230542</v>
      </c>
      <c r="AC849" s="231">
        <v>19273.048294031345</v>
      </c>
      <c r="AD849" s="231">
        <v>20159.838371270489</v>
      </c>
      <c r="AE849" s="231">
        <v>21078.704624472135</v>
      </c>
      <c r="AF849" s="231">
        <v>22021.824260603655</v>
      </c>
      <c r="AG849" s="231">
        <v>22992.62990189698</v>
      </c>
      <c r="AH849" s="231">
        <v>23991.101953397614</v>
      </c>
      <c r="AI849" s="231">
        <v>25014.661121551078</v>
      </c>
      <c r="AJ849" s="231">
        <v>26071.873677585274</v>
      </c>
      <c r="AK849" s="231">
        <v>27160.973883465918</v>
      </c>
      <c r="AL849" s="231">
        <v>28288.762501812962</v>
      </c>
      <c r="AM849" s="231">
        <v>29448.613471466975</v>
      </c>
      <c r="AN849" s="231">
        <v>30644.991453158782</v>
      </c>
      <c r="AO849" s="231">
        <v>31887.026741912265</v>
      </c>
      <c r="AP849" s="231">
        <v>33170.48126469268</v>
      </c>
      <c r="AQ849" s="231">
        <v>34507.730745043838</v>
      </c>
      <c r="AR849" s="231">
        <v>35892.047257140759</v>
      </c>
      <c r="AS849" s="231">
        <v>37329.260166888671</v>
      </c>
    </row>
    <row r="850" spans="1:45">
      <c r="A850" s="231" t="s">
        <v>586</v>
      </c>
      <c r="B850" s="231" t="s">
        <v>769</v>
      </c>
      <c r="C850" s="231">
        <v>2273</v>
      </c>
      <c r="D850" s="231">
        <v>2408</v>
      </c>
      <c r="E850" s="231">
        <v>2675.6</v>
      </c>
      <c r="F850" s="231">
        <v>2877.7</v>
      </c>
      <c r="G850" s="231">
        <v>3111.7320525443511</v>
      </c>
      <c r="H850" s="231">
        <v>3350.9482665305641</v>
      </c>
      <c r="I850" s="231">
        <v>3608.8095764623367</v>
      </c>
      <c r="J850" s="231">
        <v>3875.2442945011221</v>
      </c>
      <c r="K850" s="231">
        <v>4151.9428771396251</v>
      </c>
      <c r="L850" s="231">
        <v>4443.6884485212622</v>
      </c>
      <c r="M850" s="231">
        <v>4743.5659800719968</v>
      </c>
      <c r="N850" s="231">
        <v>5057.600355813328</v>
      </c>
      <c r="O850" s="231">
        <v>5382.0625365429014</v>
      </c>
      <c r="P850" s="231">
        <v>5718.0613552684417</v>
      </c>
      <c r="Q850" s="231">
        <v>6065.5330117198673</v>
      </c>
      <c r="R850" s="231">
        <v>6420.4762538760187</v>
      </c>
      <c r="S850" s="231">
        <v>6791.4562132531582</v>
      </c>
      <c r="T850" s="231">
        <v>7172.0902504538262</v>
      </c>
      <c r="U850" s="231">
        <v>7560.7973914907707</v>
      </c>
      <c r="V850" s="231">
        <v>7959.2614885014855</v>
      </c>
      <c r="W850" s="231">
        <v>8370.1337457683876</v>
      </c>
      <c r="X850" s="231">
        <v>8789.1195367853088</v>
      </c>
      <c r="Y850" s="231">
        <v>9216.5156872584521</v>
      </c>
      <c r="Z850" s="231">
        <v>9653.2127355238699</v>
      </c>
      <c r="AA850" s="231">
        <v>10105.94041737165</v>
      </c>
      <c r="AB850" s="231">
        <v>10564.082128149106</v>
      </c>
      <c r="AC850" s="231">
        <v>11026.743189685831</v>
      </c>
      <c r="AD850" s="231">
        <v>11505.371570782001</v>
      </c>
      <c r="AE850" s="231">
        <v>11990.064302915602</v>
      </c>
      <c r="AF850" s="231">
        <v>12488.767427982901</v>
      </c>
      <c r="AG850" s="231">
        <v>12996.387006393106</v>
      </c>
      <c r="AH850" s="231">
        <v>13517.288287141637</v>
      </c>
      <c r="AI850" s="231">
        <v>14050.51986041583</v>
      </c>
      <c r="AJ850" s="231">
        <v>14594.423963764484</v>
      </c>
      <c r="AK850" s="231">
        <v>15156.71770017473</v>
      </c>
      <c r="AL850" s="231">
        <v>15734.363131102666</v>
      </c>
      <c r="AM850" s="231">
        <v>16328.173524490465</v>
      </c>
      <c r="AN850" s="231">
        <v>16950.031181557966</v>
      </c>
      <c r="AO850" s="231">
        <v>17591.673573087406</v>
      </c>
      <c r="AP850" s="231">
        <v>18261.942878914961</v>
      </c>
      <c r="AQ850" s="231">
        <v>18967.126044684122</v>
      </c>
      <c r="AR850" s="231">
        <v>19704.006169795572</v>
      </c>
      <c r="AS850" s="231">
        <v>20486.275266260491</v>
      </c>
    </row>
    <row r="851" spans="1:45">
      <c r="A851" s="231" t="s">
        <v>586</v>
      </c>
      <c r="B851" s="231" t="s">
        <v>478</v>
      </c>
      <c r="C851" s="231">
        <v>1344.9</v>
      </c>
      <c r="D851" s="231">
        <v>1517.1</v>
      </c>
      <c r="E851" s="231">
        <v>1613.5</v>
      </c>
      <c r="F851" s="231">
        <v>1653.3</v>
      </c>
      <c r="G851" s="231">
        <v>1811.0240492672476</v>
      </c>
      <c r="H851" s="231">
        <v>1974.3401733808687</v>
      </c>
      <c r="I851" s="231">
        <v>2152.560350830177</v>
      </c>
      <c r="J851" s="231">
        <v>2338.9829732987869</v>
      </c>
      <c r="K851" s="231">
        <v>2534.8905971268027</v>
      </c>
      <c r="L851" s="231">
        <v>2743.8339457599554</v>
      </c>
      <c r="M851" s="231">
        <v>2961.0413258390658</v>
      </c>
      <c r="N851" s="231">
        <v>3190.9911815255969</v>
      </c>
      <c r="O851" s="231">
        <v>3431.1295775320327</v>
      </c>
      <c r="P851" s="231">
        <v>3682.4006874701845</v>
      </c>
      <c r="Q851" s="231">
        <v>3944.8938795791191</v>
      </c>
      <c r="R851" s="231">
        <v>4215.6895359273922</v>
      </c>
      <c r="S851" s="231">
        <v>4501.42770185257</v>
      </c>
      <c r="T851" s="231">
        <v>4797.3729855881165</v>
      </c>
      <c r="U851" s="231">
        <v>5102.3707712660107</v>
      </c>
      <c r="V851" s="231">
        <v>5417.8058856418502</v>
      </c>
      <c r="W851" s="231">
        <v>5745.8814717947262</v>
      </c>
      <c r="X851" s="231">
        <v>6083.2775173576028</v>
      </c>
      <c r="Y851" s="231">
        <v>6430.2853614205378</v>
      </c>
      <c r="Z851" s="231">
        <v>6787.6899828728338</v>
      </c>
      <c r="AA851" s="231">
        <v>7161.1151628518846</v>
      </c>
      <c r="AB851" s="231">
        <v>7541.93554589615</v>
      </c>
      <c r="AC851" s="231">
        <v>7929.3987141901371</v>
      </c>
      <c r="AD851" s="231">
        <v>8333.1443779057809</v>
      </c>
      <c r="AE851" s="231">
        <v>8744.948977175145</v>
      </c>
      <c r="AF851" s="231">
        <v>9171.6211162071213</v>
      </c>
      <c r="AG851" s="231">
        <v>9608.9229709126794</v>
      </c>
      <c r="AH851" s="231">
        <v>10060.699775777019</v>
      </c>
      <c r="AI851" s="231">
        <v>10526.254670851054</v>
      </c>
      <c r="AJ851" s="231">
        <v>11004.246246971574</v>
      </c>
      <c r="AK851" s="231">
        <v>11501.585818092024</v>
      </c>
      <c r="AL851" s="231">
        <v>12015.783758393933</v>
      </c>
      <c r="AM851" s="231">
        <v>12547.729280604181</v>
      </c>
      <c r="AN851" s="231">
        <v>13108.305857192026</v>
      </c>
      <c r="AO851" s="231">
        <v>13690.389695768372</v>
      </c>
      <c r="AP851" s="231">
        <v>14302.281184482812</v>
      </c>
      <c r="AQ851" s="231">
        <v>14950.134515344424</v>
      </c>
      <c r="AR851" s="231">
        <v>15631.463462285406</v>
      </c>
      <c r="AS851" s="231">
        <v>16359.440543171193</v>
      </c>
    </row>
    <row r="852" spans="1:45">
      <c r="A852" s="231" t="s">
        <v>588</v>
      </c>
      <c r="B852" s="231" t="s">
        <v>769</v>
      </c>
      <c r="C852" s="231">
        <v>2552.6</v>
      </c>
      <c r="D852" s="231">
        <v>3096.2</v>
      </c>
      <c r="E852" s="231">
        <v>3663.2</v>
      </c>
      <c r="F852" s="231">
        <v>3939.5</v>
      </c>
      <c r="G852" s="231">
        <v>4250.7191892518322</v>
      </c>
      <c r="H852" s="231">
        <v>4583.8734180406173</v>
      </c>
      <c r="I852" s="231">
        <v>4926.0873026862737</v>
      </c>
      <c r="J852" s="231">
        <v>5277.3906781199012</v>
      </c>
      <c r="K852" s="231">
        <v>5649.7497606925162</v>
      </c>
      <c r="L852" s="231">
        <v>6035.7259703833588</v>
      </c>
      <c r="M852" s="231">
        <v>6432.599435316105</v>
      </c>
      <c r="N852" s="231">
        <v>6849.6884531663827</v>
      </c>
      <c r="O852" s="231">
        <v>7273.9095912276043</v>
      </c>
      <c r="P852" s="231">
        <v>7720.1261298275831</v>
      </c>
      <c r="Q852" s="231">
        <v>8176.8945752056416</v>
      </c>
      <c r="R852" s="231">
        <v>8648.7961608179867</v>
      </c>
      <c r="S852" s="231">
        <v>9142.0791169255936</v>
      </c>
      <c r="T852" s="231">
        <v>9645.3261685173438</v>
      </c>
      <c r="U852" s="231">
        <v>10155.599455075186</v>
      </c>
      <c r="V852" s="231">
        <v>10688.374730768699</v>
      </c>
      <c r="W852" s="231">
        <v>11235.861609155965</v>
      </c>
      <c r="X852" s="231">
        <v>11799.554064626191</v>
      </c>
      <c r="Y852" s="231">
        <v>12373.997319309477</v>
      </c>
      <c r="Z852" s="231">
        <v>12961.398408784675</v>
      </c>
      <c r="AA852" s="231">
        <v>13567.462688762742</v>
      </c>
      <c r="AB852" s="231">
        <v>14182.090347240415</v>
      </c>
      <c r="AC852" s="231">
        <v>14817.536280321774</v>
      </c>
      <c r="AD852" s="231">
        <v>15467.050347411612</v>
      </c>
      <c r="AE852" s="231">
        <v>16122.3533916378</v>
      </c>
      <c r="AF852" s="231">
        <v>16799.065271719341</v>
      </c>
      <c r="AG852" s="231">
        <v>17490.313935404865</v>
      </c>
      <c r="AH852" s="231">
        <v>18198.294106575639</v>
      </c>
      <c r="AI852" s="231">
        <v>18920.044195312439</v>
      </c>
      <c r="AJ852" s="231">
        <v>19660.153860354778</v>
      </c>
      <c r="AK852" s="231">
        <v>20423.633863979496</v>
      </c>
      <c r="AL852" s="231">
        <v>21200.271143286711</v>
      </c>
      <c r="AM852" s="231">
        <v>21997.491601270496</v>
      </c>
      <c r="AN852" s="231">
        <v>22820.621971899363</v>
      </c>
      <c r="AO852" s="231">
        <v>23665.756172313966</v>
      </c>
      <c r="AP852" s="231">
        <v>24540.282044174906</v>
      </c>
      <c r="AQ852" s="231">
        <v>25440.212827225205</v>
      </c>
      <c r="AR852" s="231">
        <v>26370.376939897204</v>
      </c>
      <c r="AS852" s="231">
        <v>27337.968288126442</v>
      </c>
    </row>
    <row r="853" spans="1:45">
      <c r="A853" s="231" t="s">
        <v>588</v>
      </c>
      <c r="B853" s="231" t="s">
        <v>478</v>
      </c>
      <c r="C853" s="231">
        <v>2360</v>
      </c>
      <c r="D853" s="231">
        <v>2664.6</v>
      </c>
      <c r="E853" s="231">
        <v>2834.1</v>
      </c>
      <c r="F853" s="231">
        <v>3040.4</v>
      </c>
      <c r="G853" s="231">
        <v>3294.8204945926245</v>
      </c>
      <c r="H853" s="231">
        <v>3568.3541566755302</v>
      </c>
      <c r="I853" s="231">
        <v>3850.5360010333075</v>
      </c>
      <c r="J853" s="231">
        <v>4141.4050513881002</v>
      </c>
      <c r="K853" s="231">
        <v>4450.9234867895875</v>
      </c>
      <c r="L853" s="231">
        <v>4773.0137228737349</v>
      </c>
      <c r="M853" s="231">
        <v>5105.4522414321054</v>
      </c>
      <c r="N853" s="231">
        <v>5456.1012142406662</v>
      </c>
      <c r="O853" s="231">
        <v>5814.0327885489369</v>
      </c>
      <c r="P853" s="231">
        <v>6191.8235620799978</v>
      </c>
      <c r="Q853" s="231">
        <v>6579.872391230404</v>
      </c>
      <c r="R853" s="231">
        <v>6982.1043887651194</v>
      </c>
      <c r="S853" s="231">
        <v>7403.9202367759854</v>
      </c>
      <c r="T853" s="231">
        <v>7835.632217898924</v>
      </c>
      <c r="U853" s="231">
        <v>8274.7247636785105</v>
      </c>
      <c r="V853" s="231">
        <v>8734.5450869368487</v>
      </c>
      <c r="W853" s="231">
        <v>9208.4578890586872</v>
      </c>
      <c r="X853" s="231">
        <v>9697.8070564009759</v>
      </c>
      <c r="Y853" s="231">
        <v>10197.900528364093</v>
      </c>
      <c r="Z853" s="231">
        <v>10710.681154211194</v>
      </c>
      <c r="AA853" s="231">
        <v>11241.174603856665</v>
      </c>
      <c r="AB853" s="231">
        <v>11780.587423821529</v>
      </c>
      <c r="AC853" s="231">
        <v>12339.702766391107</v>
      </c>
      <c r="AD853" s="231">
        <v>12912.64833840294</v>
      </c>
      <c r="AE853" s="231">
        <v>13492.138565881773</v>
      </c>
      <c r="AF853" s="231">
        <v>14092.001826395535</v>
      </c>
      <c r="AG853" s="231">
        <v>14706.213384305209</v>
      </c>
      <c r="AH853" s="231">
        <v>15336.764733474949</v>
      </c>
      <c r="AI853" s="231">
        <v>15981.061613788732</v>
      </c>
      <c r="AJ853" s="231">
        <v>16643.241006985456</v>
      </c>
      <c r="AK853" s="231">
        <v>17327.853410504697</v>
      </c>
      <c r="AL853" s="231">
        <v>18025.806266606531</v>
      </c>
      <c r="AM853" s="231">
        <v>18743.811856054675</v>
      </c>
      <c r="AN853" s="231">
        <v>19486.744580081584</v>
      </c>
      <c r="AO853" s="231">
        <v>20251.167322324312</v>
      </c>
      <c r="AP853" s="231">
        <v>21043.848315602896</v>
      </c>
      <c r="AQ853" s="231">
        <v>21861.278794671907</v>
      </c>
      <c r="AR853" s="231">
        <v>22707.94165364981</v>
      </c>
      <c r="AS853" s="231">
        <v>23590.512372942314</v>
      </c>
    </row>
    <row r="854" spans="1:45">
      <c r="A854" s="231" t="s">
        <v>590</v>
      </c>
      <c r="B854" s="231" t="s">
        <v>769</v>
      </c>
      <c r="C854" s="231">
        <v>132.19999999999999</v>
      </c>
      <c r="D854" s="231">
        <v>142.1</v>
      </c>
      <c r="E854" s="231">
        <v>154.80000000000001</v>
      </c>
      <c r="F854" s="231">
        <v>168.5</v>
      </c>
      <c r="G854" s="231">
        <v>180.66714590502622</v>
      </c>
      <c r="H854" s="231">
        <v>193.40246035866508</v>
      </c>
      <c r="I854" s="231">
        <v>206.97201617417787</v>
      </c>
      <c r="J854" s="231">
        <v>221.42096900327948</v>
      </c>
      <c r="K854" s="231">
        <v>236.5433251377768</v>
      </c>
      <c r="L854" s="231">
        <v>252.60257085879522</v>
      </c>
      <c r="M854" s="231">
        <v>269.30306203604181</v>
      </c>
      <c r="N854" s="231">
        <v>286.77831488688616</v>
      </c>
      <c r="O854" s="231">
        <v>304.97987682307394</v>
      </c>
      <c r="P854" s="231">
        <v>324.19090632998677</v>
      </c>
      <c r="Q854" s="231">
        <v>344.45330573286702</v>
      </c>
      <c r="R854" s="231">
        <v>365.15764309599632</v>
      </c>
      <c r="S854" s="231">
        <v>386.88820966351972</v>
      </c>
      <c r="T854" s="231">
        <v>409.52371098808607</v>
      </c>
      <c r="U854" s="231">
        <v>433.27366804520562</v>
      </c>
      <c r="V854" s="231">
        <v>457.86776678497904</v>
      </c>
      <c r="W854" s="231">
        <v>483.32816825032427</v>
      </c>
      <c r="X854" s="231">
        <v>509.54213620690433</v>
      </c>
      <c r="Y854" s="231">
        <v>536.87942690918987</v>
      </c>
      <c r="Z854" s="231">
        <v>565.41795918345645</v>
      </c>
      <c r="AA854" s="231">
        <v>594.9755147768318</v>
      </c>
      <c r="AB854" s="231">
        <v>625.14818401867012</v>
      </c>
      <c r="AC854" s="231">
        <v>656.13191747625262</v>
      </c>
      <c r="AD854" s="231">
        <v>688.31644549847192</v>
      </c>
      <c r="AE854" s="231">
        <v>721.79149158020766</v>
      </c>
      <c r="AF854" s="231">
        <v>756.37690596513585</v>
      </c>
      <c r="AG854" s="231">
        <v>791.66013829635108</v>
      </c>
      <c r="AH854" s="231">
        <v>828.19806775200607</v>
      </c>
      <c r="AI854" s="231">
        <v>865.77804181319834</v>
      </c>
      <c r="AJ854" s="231">
        <v>904.83002362565389</v>
      </c>
      <c r="AK854" s="231">
        <v>945.08599654377701</v>
      </c>
      <c r="AL854" s="231">
        <v>986.71139064481156</v>
      </c>
      <c r="AM854" s="231">
        <v>1029.542491745334</v>
      </c>
      <c r="AN854" s="231">
        <v>1073.7375657104512</v>
      </c>
      <c r="AO854" s="231">
        <v>1119.8027332114855</v>
      </c>
      <c r="AP854" s="231">
        <v>1167.5076216182536</v>
      </c>
      <c r="AQ854" s="231">
        <v>1217.1018830657231</v>
      </c>
      <c r="AR854" s="231">
        <v>1268.4922958524</v>
      </c>
      <c r="AS854" s="231">
        <v>1321.9291547296075</v>
      </c>
    </row>
    <row r="855" spans="1:45">
      <c r="A855" s="231" t="s">
        <v>590</v>
      </c>
      <c r="B855" s="231" t="s">
        <v>478</v>
      </c>
      <c r="C855" s="231">
        <v>455.8</v>
      </c>
      <c r="D855" s="231">
        <v>503.9</v>
      </c>
      <c r="E855" s="231">
        <v>653.1</v>
      </c>
      <c r="F855" s="231">
        <v>567.4</v>
      </c>
      <c r="G855" s="231">
        <v>589.24398347681222</v>
      </c>
      <c r="H855" s="231">
        <v>611.3891700144801</v>
      </c>
      <c r="I855" s="231">
        <v>634.25963927676514</v>
      </c>
      <c r="J855" s="231">
        <v>657.86689563939569</v>
      </c>
      <c r="K855" s="231">
        <v>681.82168986284239</v>
      </c>
      <c r="L855" s="231">
        <v>706.50133754541969</v>
      </c>
      <c r="M855" s="231">
        <v>731.40470997806187</v>
      </c>
      <c r="N855" s="231">
        <v>756.70896912413411</v>
      </c>
      <c r="O855" s="231">
        <v>782.31515702220986</v>
      </c>
      <c r="P855" s="231">
        <v>808.58847343094794</v>
      </c>
      <c r="Q855" s="231">
        <v>835.53304523667452</v>
      </c>
      <c r="R855" s="231">
        <v>862.30920597698571</v>
      </c>
      <c r="S855" s="231">
        <v>889.66865669386209</v>
      </c>
      <c r="T855" s="231">
        <v>917.42016615506407</v>
      </c>
      <c r="U855" s="231">
        <v>945.78666631010003</v>
      </c>
      <c r="V855" s="231">
        <v>974.40968937828825</v>
      </c>
      <c r="W855" s="231">
        <v>1003.2978884007442</v>
      </c>
      <c r="X855" s="231">
        <v>1032.309660221473</v>
      </c>
      <c r="Y855" s="231">
        <v>1061.8380018010253</v>
      </c>
      <c r="Z855" s="231">
        <v>1091.9310951786654</v>
      </c>
      <c r="AA855" s="231">
        <v>1122.3643110880798</v>
      </c>
      <c r="AB855" s="231">
        <v>1152.7103621446556</v>
      </c>
      <c r="AC855" s="231">
        <v>1183.1699952797508</v>
      </c>
      <c r="AD855" s="231">
        <v>1214.1125968271465</v>
      </c>
      <c r="AE855" s="231">
        <v>1245.5933924381259</v>
      </c>
      <c r="AF855" s="231">
        <v>1277.4142015299499</v>
      </c>
      <c r="AG855" s="231">
        <v>1309.1840791045809</v>
      </c>
      <c r="AH855" s="231">
        <v>1341.3991853069228</v>
      </c>
      <c r="AI855" s="231">
        <v>1373.8506272085428</v>
      </c>
      <c r="AJ855" s="231">
        <v>1406.8898425763525</v>
      </c>
      <c r="AK855" s="231">
        <v>1440.2614492150053</v>
      </c>
      <c r="AL855" s="231">
        <v>1474.0821080494447</v>
      </c>
      <c r="AM855" s="231">
        <v>1508.1970368790317</v>
      </c>
      <c r="AN855" s="231">
        <v>1542.714698708548</v>
      </c>
      <c r="AO855" s="231">
        <v>1578.0016242945769</v>
      </c>
      <c r="AP855" s="231">
        <v>1613.8428211762125</v>
      </c>
      <c r="AQ855" s="231">
        <v>1650.3927583348657</v>
      </c>
      <c r="AR855" s="231">
        <v>1687.5459542936683</v>
      </c>
      <c r="AS855" s="231">
        <v>1725.4479774712036</v>
      </c>
    </row>
    <row r="856" spans="1:45">
      <c r="A856" s="231" t="s">
        <v>592</v>
      </c>
      <c r="B856" s="231" t="s">
        <v>769</v>
      </c>
      <c r="C856" s="231">
        <v>1927.8</v>
      </c>
      <c r="D856" s="231">
        <v>2098.1999999999998</v>
      </c>
      <c r="E856" s="231">
        <v>2381.6</v>
      </c>
      <c r="F856" s="231">
        <v>2532.1999999999998</v>
      </c>
      <c r="G856" s="231">
        <v>2706.290603649833</v>
      </c>
      <c r="H856" s="231">
        <v>2888.1044524819172</v>
      </c>
      <c r="I856" s="231">
        <v>3071.3555338942519</v>
      </c>
      <c r="J856" s="231">
        <v>3263.5639062075575</v>
      </c>
      <c r="K856" s="231">
        <v>3457.142364044078</v>
      </c>
      <c r="L856" s="231">
        <v>3651.5842007097549</v>
      </c>
      <c r="M856" s="231">
        <v>3853.615133852019</v>
      </c>
      <c r="N856" s="231">
        <v>4058.2346025264674</v>
      </c>
      <c r="O856" s="231">
        <v>4270.6079963507627</v>
      </c>
      <c r="P856" s="231">
        <v>4483.8101094704743</v>
      </c>
      <c r="Q856" s="231">
        <v>4698.5934127302871</v>
      </c>
      <c r="R856" s="231">
        <v>4921.8179161332846</v>
      </c>
      <c r="S856" s="231">
        <v>5146.7003520806484</v>
      </c>
      <c r="T856" s="231">
        <v>5372.2424608938882</v>
      </c>
      <c r="U856" s="231">
        <v>5605.5894968564389</v>
      </c>
      <c r="V856" s="231">
        <v>5841.8822297993811</v>
      </c>
      <c r="W856" s="231">
        <v>6085.4415845481808</v>
      </c>
      <c r="X856" s="231">
        <v>6330.4156690996315</v>
      </c>
      <c r="Y856" s="231">
        <v>6579.6469815030478</v>
      </c>
      <c r="Z856" s="231">
        <v>6836.5169369792648</v>
      </c>
      <c r="AA856" s="231">
        <v>7095.075953864045</v>
      </c>
      <c r="AB856" s="231">
        <v>7361.4663389406851</v>
      </c>
      <c r="AC856" s="231">
        <v>7631.8547539353658</v>
      </c>
      <c r="AD856" s="231">
        <v>7904.8680586004602</v>
      </c>
      <c r="AE856" s="231">
        <v>8186.0902972163458</v>
      </c>
      <c r="AF856" s="231">
        <v>8472.0717209082668</v>
      </c>
      <c r="AG856" s="231">
        <v>8762.3178051435916</v>
      </c>
      <c r="AH856" s="231">
        <v>9060.1881964094664</v>
      </c>
      <c r="AI856" s="231">
        <v>9363.4820344820037</v>
      </c>
      <c r="AJ856" s="231">
        <v>9675.4024628278257</v>
      </c>
      <c r="AK856" s="231">
        <v>9991.588917410365</v>
      </c>
      <c r="AL856" s="231">
        <v>10313.851390605114</v>
      </c>
      <c r="AM856" s="231">
        <v>10645.551031056431</v>
      </c>
      <c r="AN856" s="231">
        <v>10983.114519838229</v>
      </c>
      <c r="AO856" s="231">
        <v>11329.333731221614</v>
      </c>
      <c r="AP856" s="231">
        <v>11682.675369803821</v>
      </c>
      <c r="AQ856" s="231">
        <v>12042.442754829714</v>
      </c>
      <c r="AR856" s="231">
        <v>12410.903706752419</v>
      </c>
      <c r="AS856" s="231">
        <v>12786.918238191858</v>
      </c>
    </row>
    <row r="857" spans="1:45">
      <c r="A857" s="231" t="s">
        <v>592</v>
      </c>
      <c r="B857" s="231" t="s">
        <v>478</v>
      </c>
      <c r="C857" s="231">
        <v>2233</v>
      </c>
      <c r="D857" s="231">
        <v>2432.3000000000002</v>
      </c>
      <c r="E857" s="231">
        <v>2599.8000000000002</v>
      </c>
      <c r="F857" s="231">
        <v>2674.2</v>
      </c>
      <c r="G857" s="231">
        <v>2899.9854425041208</v>
      </c>
      <c r="H857" s="231">
        <v>3139.2470823021526</v>
      </c>
      <c r="I857" s="231">
        <v>3383.8625277111209</v>
      </c>
      <c r="J857" s="231">
        <v>3643.926173112508</v>
      </c>
      <c r="K857" s="231">
        <v>3909.3617916649996</v>
      </c>
      <c r="L857" s="231">
        <v>4179.3862110529553</v>
      </c>
      <c r="M857" s="231">
        <v>4463.3570746081714</v>
      </c>
      <c r="N857" s="231">
        <v>4754.405311208041</v>
      </c>
      <c r="O857" s="231">
        <v>5059.9564357154613</v>
      </c>
      <c r="P857" s="231">
        <v>5370.1789403389039</v>
      </c>
      <c r="Q857" s="231">
        <v>5686.0914246538632</v>
      </c>
      <c r="R857" s="231">
        <v>6017.8426720279931</v>
      </c>
      <c r="S857" s="231">
        <v>6355.5150605709277</v>
      </c>
      <c r="T857" s="231">
        <v>6697.5529606034788</v>
      </c>
      <c r="U857" s="231">
        <v>7054.8155703036991</v>
      </c>
      <c r="V857" s="231">
        <v>7420.0228834424015</v>
      </c>
      <c r="W857" s="231">
        <v>7799.9339882419208</v>
      </c>
      <c r="X857" s="231">
        <v>8185.5399137211125</v>
      </c>
      <c r="Y857" s="231">
        <v>8581.3095150512145</v>
      </c>
      <c r="Z857" s="231">
        <v>8992.732935309883</v>
      </c>
      <c r="AA857" s="231">
        <v>9410.4105653003353</v>
      </c>
      <c r="AB857" s="231">
        <v>9844.3157049595284</v>
      </c>
      <c r="AC857" s="231">
        <v>10288.367887090109</v>
      </c>
      <c r="AD857" s="231">
        <v>10740.353828575408</v>
      </c>
      <c r="AE857" s="231">
        <v>11209.597420696788</v>
      </c>
      <c r="AF857" s="231">
        <v>11690.520960362948</v>
      </c>
      <c r="AG857" s="231">
        <v>12182.373974031676</v>
      </c>
      <c r="AH857" s="231">
        <v>12690.960662111909</v>
      </c>
      <c r="AI857" s="231">
        <v>13212.690400763828</v>
      </c>
      <c r="AJ857" s="231">
        <v>13753.223660655898</v>
      </c>
      <c r="AK857" s="231">
        <v>14305.178383234472</v>
      </c>
      <c r="AL857" s="231">
        <v>14871.800056286183</v>
      </c>
      <c r="AM857" s="231">
        <v>15459.170914161545</v>
      </c>
      <c r="AN857" s="231">
        <v>16061.173345821053</v>
      </c>
      <c r="AO857" s="231">
        <v>16682.940314459982</v>
      </c>
      <c r="AP857" s="231">
        <v>17321.921058689892</v>
      </c>
      <c r="AQ857" s="231">
        <v>17977.009990498715</v>
      </c>
      <c r="AR857" s="231">
        <v>18652.500210029695</v>
      </c>
      <c r="AS857" s="231">
        <v>19346.505854533159</v>
      </c>
    </row>
    <row r="858" spans="1:45">
      <c r="A858" s="231" t="s">
        <v>594</v>
      </c>
      <c r="B858" s="231" t="s">
        <v>769</v>
      </c>
      <c r="C858" s="231">
        <v>962.3</v>
      </c>
      <c r="D858" s="231">
        <v>1097.2</v>
      </c>
      <c r="E858" s="231">
        <v>1237.3</v>
      </c>
      <c r="F858" s="231">
        <v>1406.8</v>
      </c>
      <c r="G858" s="231">
        <v>1519.5857884716963</v>
      </c>
      <c r="H858" s="231">
        <v>1638.6645917392786</v>
      </c>
      <c r="I858" s="231">
        <v>1761.4321664767242</v>
      </c>
      <c r="J858" s="231">
        <v>1885.2075128284353</v>
      </c>
      <c r="K858" s="231">
        <v>2015.9081220453015</v>
      </c>
      <c r="L858" s="231">
        <v>2146.537178134849</v>
      </c>
      <c r="M858" s="231">
        <v>2284.3468307457715</v>
      </c>
      <c r="N858" s="231">
        <v>2424.9362823776887</v>
      </c>
      <c r="O858" s="231">
        <v>2567.939615297832</v>
      </c>
      <c r="P858" s="231">
        <v>2716.0370779457821</v>
      </c>
      <c r="Q858" s="231">
        <v>2867.1542969041452</v>
      </c>
      <c r="R858" s="231">
        <v>3024.2737971605429</v>
      </c>
      <c r="S858" s="231">
        <v>3183.171241687573</v>
      </c>
      <c r="T858" s="231">
        <v>3344.0369643495424</v>
      </c>
      <c r="U858" s="231">
        <v>3509.8728877379099</v>
      </c>
      <c r="V858" s="231">
        <v>3679.017647105431</v>
      </c>
      <c r="W858" s="231">
        <v>3850.7820461053152</v>
      </c>
      <c r="X858" s="231">
        <v>4028.3457103102637</v>
      </c>
      <c r="Y858" s="231">
        <v>4207.9634393409142</v>
      </c>
      <c r="Z858" s="231">
        <v>4392.1786297438312</v>
      </c>
      <c r="AA858" s="231">
        <v>4578.4748262883313</v>
      </c>
      <c r="AB858" s="231">
        <v>4769.2604590209139</v>
      </c>
      <c r="AC858" s="231">
        <v>4965.1789255029707</v>
      </c>
      <c r="AD858" s="231">
        <v>5163.6823233163877</v>
      </c>
      <c r="AE858" s="231">
        <v>5366.5653047743062</v>
      </c>
      <c r="AF858" s="231">
        <v>5573.2173264231897</v>
      </c>
      <c r="AG858" s="231">
        <v>5784.0107176937308</v>
      </c>
      <c r="AH858" s="231">
        <v>6000.3683742074272</v>
      </c>
      <c r="AI858" s="231">
        <v>6222.3634717930672</v>
      </c>
      <c r="AJ858" s="231">
        <v>6447.2816630430116</v>
      </c>
      <c r="AK858" s="231">
        <v>6678.806924723217</v>
      </c>
      <c r="AL858" s="231">
        <v>6915.5524447132339</v>
      </c>
      <c r="AM858" s="231">
        <v>7159.8513350507683</v>
      </c>
      <c r="AN858" s="231">
        <v>7409.5589367460252</v>
      </c>
      <c r="AO858" s="231">
        <v>7666.5531134219455</v>
      </c>
      <c r="AP858" s="231">
        <v>7933.3396676888005</v>
      </c>
      <c r="AQ858" s="231">
        <v>8205.9109959317302</v>
      </c>
      <c r="AR858" s="231">
        <v>8486.8784314703007</v>
      </c>
      <c r="AS858" s="231">
        <v>8780.471407186169</v>
      </c>
    </row>
    <row r="859" spans="1:45">
      <c r="A859" s="231" t="s">
        <v>594</v>
      </c>
      <c r="B859" s="231" t="s">
        <v>478</v>
      </c>
      <c r="C859" s="231">
        <v>518.20000000000005</v>
      </c>
      <c r="D859" s="231">
        <v>553</v>
      </c>
      <c r="E859" s="231">
        <v>572.6</v>
      </c>
      <c r="F859" s="231">
        <v>625.9</v>
      </c>
      <c r="G859" s="231">
        <v>662.52823246919547</v>
      </c>
      <c r="H859" s="231">
        <v>700.42503927581481</v>
      </c>
      <c r="I859" s="231">
        <v>738.72905085538412</v>
      </c>
      <c r="J859" s="231">
        <v>776.62060298971824</v>
      </c>
      <c r="K859" s="231">
        <v>815.92275651808279</v>
      </c>
      <c r="L859" s="231">
        <v>854.51562771817908</v>
      </c>
      <c r="M859" s="231">
        <v>894.56080519126465</v>
      </c>
      <c r="N859" s="231">
        <v>934.74817187558244</v>
      </c>
      <c r="O859" s="231">
        <v>974.98552851582008</v>
      </c>
      <c r="P859" s="231">
        <v>1016.0295560476081</v>
      </c>
      <c r="Q859" s="231">
        <v>1057.2937712533603</v>
      </c>
      <c r="R859" s="231">
        <v>1099.5863033407297</v>
      </c>
      <c r="S859" s="231">
        <v>1141.7573245091221</v>
      </c>
      <c r="T859" s="231">
        <v>1183.8751856166894</v>
      </c>
      <c r="U859" s="231">
        <v>1226.7302795718258</v>
      </c>
      <c r="V859" s="231">
        <v>1269.8827072299816</v>
      </c>
      <c r="W859" s="231">
        <v>1313.1593818587617</v>
      </c>
      <c r="X859" s="231">
        <v>1357.3582950973403</v>
      </c>
      <c r="Y859" s="231">
        <v>1401.5362856592294</v>
      </c>
      <c r="Z859" s="231">
        <v>1446.3227540265623</v>
      </c>
      <c r="AA859" s="231">
        <v>1491.102147050359</v>
      </c>
      <c r="AB859" s="231">
        <v>1536.4567345685593</v>
      </c>
      <c r="AC859" s="231">
        <v>1582.5283730114595</v>
      </c>
      <c r="AD859" s="231">
        <v>1628.7104580696816</v>
      </c>
      <c r="AE859" s="231">
        <v>1675.4214379023058</v>
      </c>
      <c r="AF859" s="231">
        <v>1722.5144314326576</v>
      </c>
      <c r="AG859" s="231">
        <v>1770.0701634863706</v>
      </c>
      <c r="AH859" s="231">
        <v>1818.4008151853072</v>
      </c>
      <c r="AI859" s="231">
        <v>1867.5078914444089</v>
      </c>
      <c r="AJ859" s="231">
        <v>1916.7822116799775</v>
      </c>
      <c r="AK859" s="231">
        <v>1967.0261299344602</v>
      </c>
      <c r="AL859" s="231">
        <v>2017.9219363335919</v>
      </c>
      <c r="AM859" s="231">
        <v>2069.9560266661397</v>
      </c>
      <c r="AN859" s="231">
        <v>2122.6520530906623</v>
      </c>
      <c r="AO859" s="231">
        <v>2176.3921847184706</v>
      </c>
      <c r="AP859" s="231">
        <v>2231.674972675808</v>
      </c>
      <c r="AQ859" s="231">
        <v>2287.6435225186638</v>
      </c>
      <c r="AR859" s="231">
        <v>2344.8185689301085</v>
      </c>
      <c r="AS859" s="231">
        <v>2404.0286852348963</v>
      </c>
    </row>
    <row r="860" spans="1:45">
      <c r="A860" s="231" t="s">
        <v>596</v>
      </c>
      <c r="B860" s="231" t="s">
        <v>769</v>
      </c>
      <c r="C860" s="231">
        <v>272</v>
      </c>
      <c r="D860" s="231">
        <v>306</v>
      </c>
      <c r="E860" s="231">
        <v>338.7</v>
      </c>
      <c r="F860" s="231">
        <v>357.1</v>
      </c>
      <c r="G860" s="231">
        <v>378.00769561126447</v>
      </c>
      <c r="H860" s="231">
        <v>400.0472505945026</v>
      </c>
      <c r="I860" s="231">
        <v>422.52481947952907</v>
      </c>
      <c r="J860" s="231">
        <v>446.01018155350215</v>
      </c>
      <c r="K860" s="231">
        <v>470.29850904207149</v>
      </c>
      <c r="L860" s="231">
        <v>495.30252252927579</v>
      </c>
      <c r="M860" s="231">
        <v>520.73533593769901</v>
      </c>
      <c r="N860" s="231">
        <v>547.20181854586997</v>
      </c>
      <c r="O860" s="231">
        <v>574.73809422368413</v>
      </c>
      <c r="P860" s="231">
        <v>602.57201045668967</v>
      </c>
      <c r="Q860" s="231">
        <v>631.08349590371563</v>
      </c>
      <c r="R860" s="231">
        <v>660.61381976050188</v>
      </c>
      <c r="S860" s="231">
        <v>691.18891713092751</v>
      </c>
      <c r="T860" s="231">
        <v>722.04741372421438</v>
      </c>
      <c r="U860" s="231">
        <v>753.72435872276105</v>
      </c>
      <c r="V860" s="231">
        <v>786.47316871865098</v>
      </c>
      <c r="W860" s="231">
        <v>819.17608164978685</v>
      </c>
      <c r="X860" s="231">
        <v>852.83393277617154</v>
      </c>
      <c r="Y860" s="231">
        <v>887.35885825134449</v>
      </c>
      <c r="Z860" s="231">
        <v>922.93430198882834</v>
      </c>
      <c r="AA860" s="231">
        <v>958.85909871642332</v>
      </c>
      <c r="AB860" s="231">
        <v>995.51913530288232</v>
      </c>
      <c r="AC860" s="231">
        <v>1032.7210308100011</v>
      </c>
      <c r="AD860" s="231">
        <v>1070.2573569788817</v>
      </c>
      <c r="AE860" s="231">
        <v>1108.8284554472696</v>
      </c>
      <c r="AF860" s="231">
        <v>1148.2493391518422</v>
      </c>
      <c r="AG860" s="231">
        <v>1188.1491243873995</v>
      </c>
      <c r="AH860" s="231">
        <v>1228.8668885749914</v>
      </c>
      <c r="AI860" s="231">
        <v>1270.4053086016263</v>
      </c>
      <c r="AJ860" s="231">
        <v>1312.2384129286354</v>
      </c>
      <c r="AK860" s="231">
        <v>1355.3095835004165</v>
      </c>
      <c r="AL860" s="231">
        <v>1399.7139936998128</v>
      </c>
      <c r="AM860" s="231">
        <v>1444.7990829430621</v>
      </c>
      <c r="AN860" s="231">
        <v>1490.6845241031581</v>
      </c>
      <c r="AO860" s="231">
        <v>1538.1114008934228</v>
      </c>
      <c r="AP860" s="231">
        <v>1586.6881462645529</v>
      </c>
      <c r="AQ860" s="231">
        <v>1637.1701231200811</v>
      </c>
      <c r="AR860" s="231">
        <v>1689.458383947775</v>
      </c>
      <c r="AS860" s="231">
        <v>1743.0426771821294</v>
      </c>
    </row>
    <row r="861" spans="1:45">
      <c r="A861" s="231" t="s">
        <v>596</v>
      </c>
      <c r="B861" s="231" t="s">
        <v>478</v>
      </c>
      <c r="C861" s="231">
        <v>316.2</v>
      </c>
      <c r="D861" s="231">
        <v>332</v>
      </c>
      <c r="E861" s="231">
        <v>357.6</v>
      </c>
      <c r="F861" s="231">
        <v>379.5</v>
      </c>
      <c r="G861" s="231">
        <v>404.22374635094093</v>
      </c>
      <c r="H861" s="231">
        <v>430.4484254790558</v>
      </c>
      <c r="I861" s="231">
        <v>457.36038689684608</v>
      </c>
      <c r="J861" s="231">
        <v>485.64757395833749</v>
      </c>
      <c r="K861" s="231">
        <v>515.07553966464013</v>
      </c>
      <c r="L861" s="231">
        <v>545.54699728207322</v>
      </c>
      <c r="M861" s="231">
        <v>576.71738580457986</v>
      </c>
      <c r="N861" s="231">
        <v>609.33321341947897</v>
      </c>
      <c r="O861" s="231">
        <v>643.45240250730785</v>
      </c>
      <c r="P861" s="231">
        <v>678.12664161758642</v>
      </c>
      <c r="Q861" s="231">
        <v>713.82990201046823</v>
      </c>
      <c r="R861" s="231">
        <v>750.99731250394439</v>
      </c>
      <c r="S861" s="231">
        <v>789.67359801358987</v>
      </c>
      <c r="T861" s="231">
        <v>828.90300982066185</v>
      </c>
      <c r="U861" s="231">
        <v>869.36688487782544</v>
      </c>
      <c r="V861" s="231">
        <v>911.39812912882019</v>
      </c>
      <c r="W861" s="231">
        <v>953.56747269959192</v>
      </c>
      <c r="X861" s="231">
        <v>997.16348142835432</v>
      </c>
      <c r="Y861" s="231">
        <v>1042.0815241393316</v>
      </c>
      <c r="Z861" s="231">
        <v>1088.5693155056915</v>
      </c>
      <c r="AA861" s="231">
        <v>1135.7175897502548</v>
      </c>
      <c r="AB861" s="231">
        <v>1184.0339969889549</v>
      </c>
      <c r="AC861" s="231">
        <v>1233.2680749924471</v>
      </c>
      <c r="AD861" s="231">
        <v>1283.146463404953</v>
      </c>
      <c r="AE861" s="231">
        <v>1334.6024840978989</v>
      </c>
      <c r="AF861" s="231">
        <v>1387.3983725550368</v>
      </c>
      <c r="AG861" s="231">
        <v>1441.042441902847</v>
      </c>
      <c r="AH861" s="231">
        <v>1495.9934827731327</v>
      </c>
      <c r="AI861" s="231">
        <v>1552.2614224527567</v>
      </c>
      <c r="AJ861" s="231">
        <v>1609.1373953691443</v>
      </c>
      <c r="AK861" s="231">
        <v>1667.9070632847195</v>
      </c>
      <c r="AL861" s="231">
        <v>1728.712949870365</v>
      </c>
      <c r="AM861" s="231">
        <v>1790.6717066772928</v>
      </c>
      <c r="AN861" s="231">
        <v>1853.9521636173895</v>
      </c>
      <c r="AO861" s="231">
        <v>1919.5853498289496</v>
      </c>
      <c r="AP861" s="231">
        <v>1987.0434692586127</v>
      </c>
      <c r="AQ861" s="231">
        <v>2057.3892938430427</v>
      </c>
      <c r="AR861" s="231">
        <v>2130.5053979419349</v>
      </c>
      <c r="AS861" s="231">
        <v>2205.6951803423372</v>
      </c>
    </row>
    <row r="862" spans="1:45">
      <c r="A862" s="231" t="s">
        <v>598</v>
      </c>
      <c r="B862" s="231" t="s">
        <v>769</v>
      </c>
      <c r="C862" s="231">
        <v>296.10000000000002</v>
      </c>
      <c r="D862" s="231">
        <v>297.7</v>
      </c>
      <c r="E862" s="231">
        <v>356.2</v>
      </c>
      <c r="F862" s="231">
        <v>383.6</v>
      </c>
      <c r="G862" s="231">
        <v>409.47333865611756</v>
      </c>
      <c r="H862" s="231">
        <v>436.33926002217243</v>
      </c>
      <c r="I862" s="231">
        <v>464.80210346954976</v>
      </c>
      <c r="J862" s="231">
        <v>494.94321625300717</v>
      </c>
      <c r="K862" s="231">
        <v>525.27942107220144</v>
      </c>
      <c r="L862" s="231">
        <v>557.26758668633829</v>
      </c>
      <c r="M862" s="231">
        <v>590.55314849981517</v>
      </c>
      <c r="N862" s="231">
        <v>624.93199732784467</v>
      </c>
      <c r="O862" s="231">
        <v>660.15895502539524</v>
      </c>
      <c r="P862" s="231">
        <v>697.08586808394523</v>
      </c>
      <c r="Q862" s="231">
        <v>735.37558612447663</v>
      </c>
      <c r="R862" s="231">
        <v>774.62226805495413</v>
      </c>
      <c r="S862" s="231">
        <v>814.89476791137452</v>
      </c>
      <c r="T862" s="231">
        <v>856.89991124396238</v>
      </c>
      <c r="U862" s="231">
        <v>899.50081546844547</v>
      </c>
      <c r="V862" s="231">
        <v>943.43060645766684</v>
      </c>
      <c r="W862" s="231">
        <v>988.78172217166434</v>
      </c>
      <c r="X862" s="231">
        <v>1035.0957453159474</v>
      </c>
      <c r="Y862" s="231">
        <v>1082.7757663410548</v>
      </c>
      <c r="Z862" s="231">
        <v>1131.5050399870074</v>
      </c>
      <c r="AA862" s="231">
        <v>1181.3446464467113</v>
      </c>
      <c r="AB862" s="231">
        <v>1232.7884673624631</v>
      </c>
      <c r="AC862" s="231">
        <v>1285.2648628697418</v>
      </c>
      <c r="AD862" s="231">
        <v>1338.5941081850654</v>
      </c>
      <c r="AE862" s="231">
        <v>1393.5741827993427</v>
      </c>
      <c r="AF862" s="231">
        <v>1450.0622844321178</v>
      </c>
      <c r="AG862" s="231">
        <v>1506.9722066734016</v>
      </c>
      <c r="AH862" s="231">
        <v>1565.7989800137714</v>
      </c>
      <c r="AI862" s="231">
        <v>1626.6539298916991</v>
      </c>
      <c r="AJ862" s="231">
        <v>1687.7791605167026</v>
      </c>
      <c r="AK862" s="231">
        <v>1751.0549802567982</v>
      </c>
      <c r="AL862" s="231">
        <v>1816.6380634721756</v>
      </c>
      <c r="AM862" s="231">
        <v>1883.1326986291626</v>
      </c>
      <c r="AN862" s="231">
        <v>1951.8834352401861</v>
      </c>
      <c r="AO862" s="231">
        <v>2023.4060735666633</v>
      </c>
      <c r="AP862" s="231">
        <v>2096.3760629215108</v>
      </c>
      <c r="AQ862" s="231">
        <v>2172.2272009548042</v>
      </c>
      <c r="AR862" s="231">
        <v>2251.5702934685619</v>
      </c>
      <c r="AS862" s="231">
        <v>2333.1689195517465</v>
      </c>
    </row>
    <row r="863" spans="1:45">
      <c r="A863" s="231" t="s">
        <v>598</v>
      </c>
      <c r="B863" s="231" t="s">
        <v>478</v>
      </c>
      <c r="C863" s="231">
        <v>298.5</v>
      </c>
      <c r="D863" s="231">
        <v>316.2</v>
      </c>
      <c r="E863" s="231">
        <v>326.8</v>
      </c>
      <c r="F863" s="231">
        <v>345.1</v>
      </c>
      <c r="G863" s="231">
        <v>365.27324590701176</v>
      </c>
      <c r="H863" s="231">
        <v>386.04393582666273</v>
      </c>
      <c r="I863" s="231">
        <v>407.86860537535625</v>
      </c>
      <c r="J863" s="231">
        <v>430.79144541662288</v>
      </c>
      <c r="K863" s="231">
        <v>453.67533749652858</v>
      </c>
      <c r="L863" s="231">
        <v>477.61957815025801</v>
      </c>
      <c r="M863" s="231">
        <v>502.34428652413783</v>
      </c>
      <c r="N863" s="231">
        <v>527.68919672514107</v>
      </c>
      <c r="O863" s="231">
        <v>553.46887706387315</v>
      </c>
      <c r="P863" s="231">
        <v>580.30035765386378</v>
      </c>
      <c r="Q863" s="231">
        <v>607.9255732927453</v>
      </c>
      <c r="R863" s="231">
        <v>636.04465280531883</v>
      </c>
      <c r="S863" s="231">
        <v>664.70379357788204</v>
      </c>
      <c r="T863" s="231">
        <v>694.39897942368816</v>
      </c>
      <c r="U863" s="231">
        <v>724.31850770235849</v>
      </c>
      <c r="V863" s="231">
        <v>754.97652794442274</v>
      </c>
      <c r="W863" s="231">
        <v>786.42998696506515</v>
      </c>
      <c r="X863" s="231">
        <v>818.35485363945099</v>
      </c>
      <c r="Y863" s="231">
        <v>851.02525922267785</v>
      </c>
      <c r="Z863" s="231">
        <v>884.21858817157806</v>
      </c>
      <c r="AA863" s="231">
        <v>917.97332301752533</v>
      </c>
      <c r="AB863" s="231">
        <v>952.61856582068958</v>
      </c>
      <c r="AC863" s="231">
        <v>987.76258471075039</v>
      </c>
      <c r="AD863" s="231">
        <v>1023.2833507611357</v>
      </c>
      <c r="AE863" s="231">
        <v>1059.7091653352259</v>
      </c>
      <c r="AF863" s="231">
        <v>1096.9372357791606</v>
      </c>
      <c r="AG863" s="231">
        <v>1134.2485084588852</v>
      </c>
      <c r="AH863" s="231">
        <v>1172.6223211002894</v>
      </c>
      <c r="AI863" s="231">
        <v>1212.1203123012428</v>
      </c>
      <c r="AJ863" s="231">
        <v>1251.595847039539</v>
      </c>
      <c r="AK863" s="231">
        <v>1292.2629487614188</v>
      </c>
      <c r="AL863" s="231">
        <v>1334.2098505146225</v>
      </c>
      <c r="AM863" s="231">
        <v>1376.5350768608039</v>
      </c>
      <c r="AN863" s="231">
        <v>1420.0903420576044</v>
      </c>
      <c r="AO863" s="231">
        <v>1465.1888911924927</v>
      </c>
      <c r="AP863" s="231">
        <v>1510.9832307009374</v>
      </c>
      <c r="AQ863" s="231">
        <v>1558.3648067027352</v>
      </c>
      <c r="AR863" s="231">
        <v>1607.6969468353141</v>
      </c>
      <c r="AS863" s="231">
        <v>1658.1931206367512</v>
      </c>
    </row>
    <row r="864" spans="1:45">
      <c r="A864" s="231" t="s">
        <v>600</v>
      </c>
      <c r="B864" s="231" t="s">
        <v>769</v>
      </c>
      <c r="C864" s="231">
        <v>1791</v>
      </c>
      <c r="D864" s="231">
        <v>1888.4</v>
      </c>
      <c r="E864" s="231">
        <v>2098.1999999999998</v>
      </c>
      <c r="F864" s="231">
        <v>2484.9</v>
      </c>
      <c r="G864" s="231">
        <v>2610.0198625633207</v>
      </c>
      <c r="H864" s="231">
        <v>2740.0680957938816</v>
      </c>
      <c r="I864" s="231">
        <v>2875.3149437629527</v>
      </c>
      <c r="J864" s="231">
        <v>3014.0790521423864</v>
      </c>
      <c r="K864" s="231">
        <v>3156.0117854253949</v>
      </c>
      <c r="L864" s="231">
        <v>3301.5394797460262</v>
      </c>
      <c r="M864" s="231">
        <v>3450.6520464675382</v>
      </c>
      <c r="N864" s="231">
        <v>3605.1403704960703</v>
      </c>
      <c r="O864" s="231">
        <v>3764.5588785300934</v>
      </c>
      <c r="P864" s="231">
        <v>3928.2768398247358</v>
      </c>
      <c r="Q864" s="231">
        <v>4096.6967728823211</v>
      </c>
      <c r="R864" s="231">
        <v>4269.0232157283008</v>
      </c>
      <c r="S864" s="231">
        <v>4445.6021848229366</v>
      </c>
      <c r="T864" s="231">
        <v>4623.6316568998927</v>
      </c>
      <c r="U864" s="231">
        <v>4806.8429904519708</v>
      </c>
      <c r="V864" s="231">
        <v>4995.5189242041206</v>
      </c>
      <c r="W864" s="231">
        <v>5187.1025647968754</v>
      </c>
      <c r="X864" s="231">
        <v>5383.9929520301857</v>
      </c>
      <c r="Y864" s="231">
        <v>5585.5819656766807</v>
      </c>
      <c r="Z864" s="231">
        <v>5787.4758133681398</v>
      </c>
      <c r="AA864" s="231">
        <v>5994.5472909186838</v>
      </c>
      <c r="AB864" s="231">
        <v>6206.3339411327288</v>
      </c>
      <c r="AC864" s="231">
        <v>6421.4544409687451</v>
      </c>
      <c r="AD864" s="231">
        <v>6641.1660381742349</v>
      </c>
      <c r="AE864" s="231">
        <v>6866.2632632073928</v>
      </c>
      <c r="AF864" s="231">
        <v>7096.0555692874341</v>
      </c>
      <c r="AG864" s="231">
        <v>7327.258341275864</v>
      </c>
      <c r="AH864" s="231">
        <v>7562.2382855911856</v>
      </c>
      <c r="AI864" s="231">
        <v>7801.9902149745058</v>
      </c>
      <c r="AJ864" s="231">
        <v>8047.5699022634526</v>
      </c>
      <c r="AK864" s="231">
        <v>8298.1780803075872</v>
      </c>
      <c r="AL864" s="231">
        <v>8553.3467757575254</v>
      </c>
      <c r="AM864" s="231">
        <v>8812.6417112829749</v>
      </c>
      <c r="AN864" s="231">
        <v>9077.4116669781852</v>
      </c>
      <c r="AO864" s="231">
        <v>9350.282512706035</v>
      </c>
      <c r="AP864" s="231">
        <v>9630.6761457721277</v>
      </c>
      <c r="AQ864" s="231">
        <v>9919.1770827596883</v>
      </c>
      <c r="AR864" s="231">
        <v>10213.590752661828</v>
      </c>
      <c r="AS864" s="231">
        <v>10515.655349707013</v>
      </c>
    </row>
    <row r="865" spans="1:45">
      <c r="A865" s="231" t="s">
        <v>600</v>
      </c>
      <c r="B865" s="231" t="s">
        <v>478</v>
      </c>
      <c r="C865" s="231">
        <v>987.8</v>
      </c>
      <c r="D865" s="231">
        <v>1044.5999999999999</v>
      </c>
      <c r="E865" s="231">
        <v>1197</v>
      </c>
      <c r="F865" s="231">
        <v>1371.6</v>
      </c>
      <c r="G865" s="231">
        <v>1447.9828162308393</v>
      </c>
      <c r="H865" s="231">
        <v>1527.7776730439764</v>
      </c>
      <c r="I865" s="231">
        <v>1611.1797379100599</v>
      </c>
      <c r="J865" s="231">
        <v>1697.177384655012</v>
      </c>
      <c r="K865" s="231">
        <v>1785.5679703082776</v>
      </c>
      <c r="L865" s="231">
        <v>1876.6293585579047</v>
      </c>
      <c r="M865" s="231">
        <v>1970.369823877028</v>
      </c>
      <c r="N865" s="231">
        <v>2067.9346081499898</v>
      </c>
      <c r="O865" s="231">
        <v>2169.0702442527308</v>
      </c>
      <c r="P865" s="231">
        <v>2273.3996415035267</v>
      </c>
      <c r="Q865" s="231">
        <v>2381.1994622764123</v>
      </c>
      <c r="R865" s="231">
        <v>2491.9803209738657</v>
      </c>
      <c r="S865" s="231">
        <v>2605.9806005798246</v>
      </c>
      <c r="T865" s="231">
        <v>2721.4012019915081</v>
      </c>
      <c r="U865" s="231">
        <v>2840.6660687322592</v>
      </c>
      <c r="V865" s="231">
        <v>2963.9843896339044</v>
      </c>
      <c r="W865" s="231">
        <v>3089.7044477066652</v>
      </c>
      <c r="X865" s="231">
        <v>3219.4126569481914</v>
      </c>
      <c r="Y865" s="231">
        <v>3352.7309891505579</v>
      </c>
      <c r="Z865" s="231">
        <v>3486.7616663767762</v>
      </c>
      <c r="AA865" s="231">
        <v>3624.7378739599135</v>
      </c>
      <c r="AB865" s="231">
        <v>3766.3725664426802</v>
      </c>
      <c r="AC865" s="231">
        <v>3910.7571365525155</v>
      </c>
      <c r="AD865" s="231">
        <v>4058.7467615794767</v>
      </c>
      <c r="AE865" s="231">
        <v>4210.8955875735292</v>
      </c>
      <c r="AF865" s="231">
        <v>4366.7576264913614</v>
      </c>
      <c r="AG865" s="231">
        <v>4524.1145891168153</v>
      </c>
      <c r="AH865" s="231">
        <v>4684.5771565492396</v>
      </c>
      <c r="AI865" s="231">
        <v>4848.8376022922739</v>
      </c>
      <c r="AJ865" s="231">
        <v>5017.6388013922169</v>
      </c>
      <c r="AK865" s="231">
        <v>5190.4535182840091</v>
      </c>
      <c r="AL865" s="231">
        <v>5366.9763138035687</v>
      </c>
      <c r="AM865" s="231">
        <v>5546.9207739509575</v>
      </c>
      <c r="AN865" s="231">
        <v>5731.237776761388</v>
      </c>
      <c r="AO865" s="231">
        <v>5921.781382795235</v>
      </c>
      <c r="AP865" s="231">
        <v>6118.1837115057106</v>
      </c>
      <c r="AQ865" s="231">
        <v>6320.8884076244703</v>
      </c>
      <c r="AR865" s="231">
        <v>6528.3851572809226</v>
      </c>
      <c r="AS865" s="231">
        <v>6741.9245443387044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52EF-0C54-4ECF-8196-9F6A5C5EE24C}">
  <dimension ref="A1:J736"/>
  <sheetViews>
    <sheetView workbookViewId="0"/>
  </sheetViews>
  <sheetFormatPr defaultRowHeight="14.25"/>
  <cols>
    <col min="2" max="2" width="18.5" style="233" customWidth="1"/>
    <col min="3" max="3" width="26.625" style="233" customWidth="1"/>
    <col min="4" max="4" width="17.375" style="233" customWidth="1"/>
    <col min="5" max="5" width="9.5" style="233"/>
  </cols>
  <sheetData>
    <row r="1" spans="1:10">
      <c r="B1" s="233" t="s">
        <v>787</v>
      </c>
      <c r="C1" s="233" t="s">
        <v>411</v>
      </c>
      <c r="D1" s="233" t="s">
        <v>778</v>
      </c>
      <c r="E1" s="233" t="s">
        <v>788</v>
      </c>
      <c r="G1" s="263" t="s">
        <v>0</v>
      </c>
      <c r="H1" s="264" t="s">
        <v>876</v>
      </c>
      <c r="I1" s="264"/>
      <c r="J1" s="264"/>
    </row>
    <row r="2" spans="1:10">
      <c r="A2" t="s">
        <v>540</v>
      </c>
      <c r="B2" s="233" t="s">
        <v>539</v>
      </c>
      <c r="C2" s="233" t="s">
        <v>129</v>
      </c>
      <c r="D2" s="233" t="s">
        <v>789</v>
      </c>
      <c r="E2" s="233">
        <v>61675.61</v>
      </c>
      <c r="G2" s="264"/>
      <c r="H2" s="264" t="s">
        <v>823</v>
      </c>
      <c r="I2" s="264"/>
      <c r="J2" s="264"/>
    </row>
    <row r="3" spans="1:10">
      <c r="A3" t="s">
        <v>541</v>
      </c>
      <c r="B3" s="233" t="s">
        <v>613</v>
      </c>
      <c r="C3" s="233" t="s">
        <v>129</v>
      </c>
      <c r="D3" s="233" t="s">
        <v>789</v>
      </c>
      <c r="E3" s="233">
        <v>80.44</v>
      </c>
      <c r="G3" s="264"/>
      <c r="H3" s="264" t="s">
        <v>793</v>
      </c>
      <c r="I3" s="264"/>
      <c r="J3" s="264"/>
    </row>
    <row r="4" spans="1:10">
      <c r="A4" t="s">
        <v>543</v>
      </c>
      <c r="B4" s="233" t="s">
        <v>618</v>
      </c>
      <c r="C4" s="233" t="s">
        <v>129</v>
      </c>
      <c r="D4" s="233" t="s">
        <v>789</v>
      </c>
      <c r="E4" s="233">
        <v>3006.52</v>
      </c>
    </row>
    <row r="5" spans="1:10">
      <c r="A5" t="s">
        <v>545</v>
      </c>
      <c r="B5" s="233" t="s">
        <v>623</v>
      </c>
      <c r="C5" s="233" t="s">
        <v>129</v>
      </c>
      <c r="D5" s="233" t="s">
        <v>789</v>
      </c>
      <c r="E5" s="233">
        <v>11205.37</v>
      </c>
      <c r="H5" t="s">
        <v>835</v>
      </c>
    </row>
    <row r="6" spans="1:10">
      <c r="A6" t="s">
        <v>547</v>
      </c>
      <c r="B6" s="233" t="s">
        <v>628</v>
      </c>
      <c r="C6" s="233" t="s">
        <v>129</v>
      </c>
      <c r="D6" s="233" t="s">
        <v>789</v>
      </c>
      <c r="E6" s="233">
        <v>2752.93</v>
      </c>
      <c r="H6" s="291" t="s">
        <v>293</v>
      </c>
      <c r="J6" t="s">
        <v>824</v>
      </c>
    </row>
    <row r="7" spans="1:10">
      <c r="A7" t="s">
        <v>770</v>
      </c>
      <c r="B7" s="233" t="s">
        <v>633</v>
      </c>
      <c r="C7" s="233" t="s">
        <v>129</v>
      </c>
      <c r="D7" s="233" t="s">
        <v>789</v>
      </c>
      <c r="E7" s="233">
        <v>2800.51</v>
      </c>
      <c r="H7" s="291" t="s">
        <v>294</v>
      </c>
      <c r="J7" t="s">
        <v>825</v>
      </c>
    </row>
    <row r="8" spans="1:10">
      <c r="A8" t="s">
        <v>549</v>
      </c>
      <c r="B8" s="233" t="s">
        <v>638</v>
      </c>
      <c r="C8" s="233" t="s">
        <v>129</v>
      </c>
      <c r="D8" s="233" t="s">
        <v>789</v>
      </c>
      <c r="E8" s="233">
        <v>5143.83</v>
      </c>
      <c r="H8" s="291" t="s">
        <v>295</v>
      </c>
      <c r="J8" t="s">
        <v>826</v>
      </c>
    </row>
    <row r="9" spans="1:10">
      <c r="A9" t="s">
        <v>551</v>
      </c>
      <c r="B9" s="233" t="s">
        <v>643</v>
      </c>
      <c r="C9" s="233" t="s">
        <v>129</v>
      </c>
      <c r="D9" s="233" t="s">
        <v>789</v>
      </c>
      <c r="E9" s="233">
        <v>805.32</v>
      </c>
      <c r="H9" s="283" t="s">
        <v>189</v>
      </c>
      <c r="J9" t="s">
        <v>827</v>
      </c>
    </row>
    <row r="10" spans="1:10">
      <c r="A10" t="s">
        <v>553</v>
      </c>
      <c r="B10" s="233" t="s">
        <v>648</v>
      </c>
      <c r="C10" s="233" t="s">
        <v>129</v>
      </c>
      <c r="D10" s="233" t="s">
        <v>789</v>
      </c>
      <c r="E10" s="233">
        <v>344.26</v>
      </c>
      <c r="H10" s="283" t="s">
        <v>304</v>
      </c>
      <c r="J10" t="s">
        <v>828</v>
      </c>
    </row>
    <row r="11" spans="1:10">
      <c r="A11" t="s">
        <v>555</v>
      </c>
      <c r="B11" s="233" t="s">
        <v>653</v>
      </c>
      <c r="C11" s="233" t="s">
        <v>129</v>
      </c>
      <c r="D11" s="233" t="s">
        <v>789</v>
      </c>
      <c r="E11" s="233">
        <v>2745.35</v>
      </c>
      <c r="H11" s="283" t="s">
        <v>223</v>
      </c>
      <c r="J11" t="s">
        <v>829</v>
      </c>
    </row>
    <row r="12" spans="1:10">
      <c r="A12" t="s">
        <v>557</v>
      </c>
      <c r="B12" s="233" t="s">
        <v>658</v>
      </c>
      <c r="C12" s="233" t="s">
        <v>129</v>
      </c>
      <c r="D12" s="233" t="s">
        <v>789</v>
      </c>
      <c r="E12" s="233">
        <v>6233.66</v>
      </c>
      <c r="H12" s="283" t="s">
        <v>230</v>
      </c>
      <c r="J12" t="s">
        <v>830</v>
      </c>
    </row>
    <row r="13" spans="1:10">
      <c r="A13" t="s">
        <v>559</v>
      </c>
      <c r="B13" s="233" t="s">
        <v>663</v>
      </c>
      <c r="C13" s="233" t="s">
        <v>129</v>
      </c>
      <c r="D13" s="233" t="s">
        <v>789</v>
      </c>
      <c r="E13" s="233">
        <v>1263.79</v>
      </c>
      <c r="H13" s="293" t="s">
        <v>843</v>
      </c>
      <c r="J13" t="s">
        <v>845</v>
      </c>
    </row>
    <row r="14" spans="1:10">
      <c r="A14" t="s">
        <v>561</v>
      </c>
      <c r="B14" s="233" t="s">
        <v>668</v>
      </c>
      <c r="C14" s="233" t="s">
        <v>129</v>
      </c>
      <c r="D14" s="233" t="s">
        <v>792</v>
      </c>
      <c r="E14" s="233">
        <v>1391.1</v>
      </c>
      <c r="H14" s="293" t="s">
        <v>844</v>
      </c>
      <c r="J14" t="s">
        <v>846</v>
      </c>
    </row>
    <row r="15" spans="1:10">
      <c r="A15" t="s">
        <v>563</v>
      </c>
      <c r="B15" s="233" t="s">
        <v>673</v>
      </c>
      <c r="C15" s="233" t="s">
        <v>129</v>
      </c>
      <c r="D15" s="233" t="s">
        <v>789</v>
      </c>
      <c r="E15" s="233">
        <v>1117.0899999999999</v>
      </c>
      <c r="H15" s="295" t="s">
        <v>308</v>
      </c>
      <c r="J15" t="s">
        <v>831</v>
      </c>
    </row>
    <row r="16" spans="1:10">
      <c r="A16" t="s">
        <v>565</v>
      </c>
      <c r="B16" s="233" t="s">
        <v>678</v>
      </c>
      <c r="C16" s="233" t="s">
        <v>129</v>
      </c>
      <c r="D16" s="233" t="s">
        <v>789</v>
      </c>
      <c r="E16" s="233">
        <v>890.84</v>
      </c>
      <c r="H16" s="295" t="s">
        <v>309</v>
      </c>
      <c r="J16" t="s">
        <v>832</v>
      </c>
    </row>
    <row r="17" spans="1:10">
      <c r="A17" t="s">
        <v>567</v>
      </c>
      <c r="B17" s="233" t="s">
        <v>683</v>
      </c>
      <c r="C17" s="233" t="s">
        <v>129</v>
      </c>
      <c r="D17" s="233" t="s">
        <v>789</v>
      </c>
      <c r="E17" s="233">
        <v>4363.17</v>
      </c>
      <c r="H17" s="297" t="s">
        <v>313</v>
      </c>
      <c r="J17" t="s">
        <v>833</v>
      </c>
    </row>
    <row r="18" spans="1:10">
      <c r="A18" t="s">
        <v>569</v>
      </c>
      <c r="B18" s="233" t="s">
        <v>688</v>
      </c>
      <c r="C18" s="233" t="s">
        <v>129</v>
      </c>
      <c r="D18" s="233" t="s">
        <v>789</v>
      </c>
      <c r="E18" s="233">
        <v>1886.34</v>
      </c>
      <c r="H18" s="297" t="s">
        <v>314</v>
      </c>
      <c r="J18" t="s">
        <v>834</v>
      </c>
    </row>
    <row r="19" spans="1:10">
      <c r="A19" t="s">
        <v>571</v>
      </c>
      <c r="B19" s="233" t="s">
        <v>693</v>
      </c>
      <c r="C19" s="233" t="s">
        <v>129</v>
      </c>
      <c r="D19" s="233" t="s">
        <v>789</v>
      </c>
      <c r="E19" s="233">
        <v>2537.73</v>
      </c>
    </row>
    <row r="20" spans="1:10">
      <c r="A20" t="s">
        <v>573</v>
      </c>
      <c r="B20" s="233" t="s">
        <v>698</v>
      </c>
      <c r="C20" s="233" t="s">
        <v>129</v>
      </c>
      <c r="D20" s="233" t="s">
        <v>789</v>
      </c>
      <c r="E20" s="233">
        <v>933.32</v>
      </c>
    </row>
    <row r="21" spans="1:10">
      <c r="A21" t="s">
        <v>575</v>
      </c>
      <c r="B21" s="233" t="s">
        <v>703</v>
      </c>
      <c r="C21" s="233" t="s">
        <v>129</v>
      </c>
      <c r="D21" s="233" t="s">
        <v>789</v>
      </c>
      <c r="E21" s="233">
        <v>1786.42</v>
      </c>
    </row>
    <row r="22" spans="1:10">
      <c r="A22" t="s">
        <v>577</v>
      </c>
      <c r="B22" s="233" t="s">
        <v>708</v>
      </c>
      <c r="C22" s="233" t="s">
        <v>129</v>
      </c>
      <c r="D22" s="233" t="s">
        <v>792</v>
      </c>
      <c r="E22" s="233">
        <v>1427.77</v>
      </c>
    </row>
    <row r="23" spans="1:10">
      <c r="A23" t="s">
        <v>579</v>
      </c>
      <c r="B23" s="233" t="s">
        <v>713</v>
      </c>
      <c r="C23" s="233" t="s">
        <v>129</v>
      </c>
      <c r="D23" s="233" t="s">
        <v>789</v>
      </c>
    </row>
    <row r="24" spans="1:10">
      <c r="A24" t="s">
        <v>581</v>
      </c>
      <c r="B24" s="233" t="s">
        <v>718</v>
      </c>
      <c r="C24" s="233" t="s">
        <v>129</v>
      </c>
      <c r="D24" s="233" t="s">
        <v>789</v>
      </c>
      <c r="E24" s="233">
        <v>463.19</v>
      </c>
    </row>
    <row r="25" spans="1:10">
      <c r="A25" t="s">
        <v>583</v>
      </c>
      <c r="B25" s="233" t="s">
        <v>723</v>
      </c>
      <c r="C25" s="233" t="s">
        <v>129</v>
      </c>
      <c r="D25" s="233" t="s">
        <v>789</v>
      </c>
      <c r="E25" s="233">
        <v>2152.34</v>
      </c>
    </row>
    <row r="26" spans="1:10">
      <c r="A26" t="s">
        <v>585</v>
      </c>
      <c r="B26" s="233" t="s">
        <v>728</v>
      </c>
      <c r="C26" s="233" t="s">
        <v>129</v>
      </c>
      <c r="D26" s="233" t="s">
        <v>789</v>
      </c>
      <c r="E26" s="233">
        <v>450.02</v>
      </c>
    </row>
    <row r="27" spans="1:10">
      <c r="A27" t="s">
        <v>587</v>
      </c>
      <c r="B27" s="233" t="s">
        <v>733</v>
      </c>
      <c r="C27" s="233" t="s">
        <v>129</v>
      </c>
      <c r="D27" s="233" t="s">
        <v>789</v>
      </c>
      <c r="E27" s="233">
        <v>856.4</v>
      </c>
    </row>
    <row r="28" spans="1:10">
      <c r="A28" t="s">
        <v>589</v>
      </c>
      <c r="B28" s="233" t="s">
        <v>738</v>
      </c>
      <c r="C28" s="233" t="s">
        <v>129</v>
      </c>
      <c r="D28" s="233" t="s">
        <v>789</v>
      </c>
    </row>
    <row r="29" spans="1:10">
      <c r="A29" t="s">
        <v>591</v>
      </c>
      <c r="B29" s="233" t="s">
        <v>743</v>
      </c>
      <c r="C29" s="233" t="s">
        <v>129</v>
      </c>
      <c r="D29" s="233" t="s">
        <v>789</v>
      </c>
      <c r="E29" s="233">
        <v>476.32</v>
      </c>
    </row>
    <row r="30" spans="1:10">
      <c r="A30" t="s">
        <v>593</v>
      </c>
      <c r="B30" s="233" t="s">
        <v>748</v>
      </c>
      <c r="C30" s="233" t="s">
        <v>129</v>
      </c>
      <c r="D30" s="233" t="s">
        <v>789</v>
      </c>
      <c r="E30" s="233">
        <v>1274.33</v>
      </c>
    </row>
    <row r="31" spans="1:10">
      <c r="A31" t="s">
        <v>595</v>
      </c>
      <c r="B31" s="233" t="s">
        <v>753</v>
      </c>
      <c r="C31" s="233" t="s">
        <v>129</v>
      </c>
      <c r="D31" s="233" t="s">
        <v>789</v>
      </c>
      <c r="E31" s="233">
        <v>325.76</v>
      </c>
    </row>
    <row r="32" spans="1:10">
      <c r="A32" t="s">
        <v>597</v>
      </c>
      <c r="B32" s="233" t="s">
        <v>758</v>
      </c>
      <c r="C32" s="233" t="s">
        <v>129</v>
      </c>
      <c r="D32" s="233" t="s">
        <v>789</v>
      </c>
      <c r="E32" s="233">
        <v>2365</v>
      </c>
    </row>
    <row r="33" spans="1:5">
      <c r="A33" t="s">
        <v>599</v>
      </c>
      <c r="B33" s="233" t="s">
        <v>763</v>
      </c>
      <c r="C33" s="233" t="s">
        <v>129</v>
      </c>
      <c r="D33" s="233" t="s">
        <v>789</v>
      </c>
      <c r="E33" s="233">
        <v>596.5</v>
      </c>
    </row>
    <row r="34" spans="1:5">
      <c r="A34" t="s">
        <v>540</v>
      </c>
      <c r="B34" s="233" t="s">
        <v>539</v>
      </c>
      <c r="C34" s="233" t="s">
        <v>129</v>
      </c>
      <c r="D34" s="233" t="s">
        <v>790</v>
      </c>
      <c r="E34" s="233">
        <v>4432.75</v>
      </c>
    </row>
    <row r="35" spans="1:5">
      <c r="A35" t="s">
        <v>541</v>
      </c>
      <c r="B35" s="233" t="s">
        <v>613</v>
      </c>
      <c r="C35" s="233" t="s">
        <v>129</v>
      </c>
      <c r="D35" s="233" t="s">
        <v>790</v>
      </c>
      <c r="E35" s="233">
        <v>-0.01</v>
      </c>
    </row>
    <row r="36" spans="1:5">
      <c r="A36" t="s">
        <v>543</v>
      </c>
      <c r="B36" s="233" t="s">
        <v>618</v>
      </c>
      <c r="C36" s="233" t="s">
        <v>129</v>
      </c>
      <c r="D36" s="233" t="s">
        <v>790</v>
      </c>
      <c r="E36" s="233">
        <v>-18.97</v>
      </c>
    </row>
    <row r="37" spans="1:5">
      <c r="A37" t="s">
        <v>545</v>
      </c>
      <c r="B37" s="233" t="s">
        <v>623</v>
      </c>
      <c r="C37" s="233" t="s">
        <v>129</v>
      </c>
      <c r="D37" s="233" t="s">
        <v>790</v>
      </c>
      <c r="E37" s="233">
        <v>925.91</v>
      </c>
    </row>
    <row r="38" spans="1:5">
      <c r="A38" t="s">
        <v>547</v>
      </c>
      <c r="B38" s="233" t="s">
        <v>628</v>
      </c>
      <c r="C38" s="233" t="s">
        <v>129</v>
      </c>
      <c r="D38" s="233" t="s">
        <v>790</v>
      </c>
      <c r="E38" s="233">
        <v>206.83</v>
      </c>
    </row>
    <row r="39" spans="1:5">
      <c r="A39" t="s">
        <v>770</v>
      </c>
      <c r="B39" s="233" t="s">
        <v>633</v>
      </c>
      <c r="C39" s="233" t="s">
        <v>129</v>
      </c>
      <c r="D39" s="233" t="s">
        <v>790</v>
      </c>
      <c r="E39" s="233">
        <v>124.42</v>
      </c>
    </row>
    <row r="40" spans="1:5">
      <c r="A40" t="s">
        <v>549</v>
      </c>
      <c r="B40" s="233" t="s">
        <v>638</v>
      </c>
      <c r="C40" s="233" t="s">
        <v>129</v>
      </c>
      <c r="D40" s="233" t="s">
        <v>790</v>
      </c>
      <c r="E40" s="233">
        <v>245.75</v>
      </c>
    </row>
    <row r="41" spans="1:5">
      <c r="A41" t="s">
        <v>551</v>
      </c>
      <c r="B41" s="233" t="s">
        <v>643</v>
      </c>
      <c r="C41" s="233" t="s">
        <v>129</v>
      </c>
      <c r="D41" s="233" t="s">
        <v>790</v>
      </c>
      <c r="E41" s="233">
        <v>29.1</v>
      </c>
    </row>
    <row r="42" spans="1:5">
      <c r="A42" t="s">
        <v>553</v>
      </c>
      <c r="B42" s="233" t="s">
        <v>648</v>
      </c>
      <c r="C42" s="233" t="s">
        <v>129</v>
      </c>
      <c r="D42" s="233" t="s">
        <v>790</v>
      </c>
      <c r="E42" s="233">
        <v>10.91</v>
      </c>
    </row>
    <row r="43" spans="1:5">
      <c r="A43" t="s">
        <v>555</v>
      </c>
      <c r="B43" s="233" t="s">
        <v>653</v>
      </c>
      <c r="C43" s="233" t="s">
        <v>129</v>
      </c>
      <c r="D43" s="233" t="s">
        <v>790</v>
      </c>
      <c r="E43" s="233">
        <v>164.93</v>
      </c>
    </row>
    <row r="44" spans="1:5">
      <c r="A44" t="s">
        <v>557</v>
      </c>
      <c r="B44" s="233" t="s">
        <v>658</v>
      </c>
      <c r="C44" s="233" t="s">
        <v>129</v>
      </c>
      <c r="D44" s="233" t="s">
        <v>790</v>
      </c>
      <c r="E44" s="233">
        <v>666.85</v>
      </c>
    </row>
    <row r="45" spans="1:5">
      <c r="A45" t="s">
        <v>559</v>
      </c>
      <c r="B45" s="233" t="s">
        <v>663</v>
      </c>
      <c r="C45" s="233" t="s">
        <v>129</v>
      </c>
      <c r="D45" s="233" t="s">
        <v>790</v>
      </c>
      <c r="E45" s="233">
        <v>100.85</v>
      </c>
    </row>
    <row r="46" spans="1:5">
      <c r="A46" t="s">
        <v>561</v>
      </c>
      <c r="B46" s="233" t="s">
        <v>668</v>
      </c>
      <c r="C46" s="233" t="s">
        <v>129</v>
      </c>
      <c r="D46" s="233" t="s">
        <v>790</v>
      </c>
      <c r="E46" s="233">
        <v>153.93</v>
      </c>
    </row>
    <row r="47" spans="1:5">
      <c r="A47" t="s">
        <v>563</v>
      </c>
      <c r="B47" s="233" t="s">
        <v>673</v>
      </c>
      <c r="C47" s="233" t="s">
        <v>129</v>
      </c>
      <c r="D47" s="233" t="s">
        <v>790</v>
      </c>
      <c r="E47" s="233">
        <v>202.21</v>
      </c>
    </row>
    <row r="48" spans="1:5">
      <c r="A48" t="s">
        <v>565</v>
      </c>
      <c r="B48" s="233" t="s">
        <v>678</v>
      </c>
      <c r="C48" s="233" t="s">
        <v>129</v>
      </c>
      <c r="D48" s="233" t="s">
        <v>790</v>
      </c>
      <c r="E48" s="233">
        <v>183.66</v>
      </c>
    </row>
    <row r="49" spans="1:5">
      <c r="A49" t="s">
        <v>567</v>
      </c>
      <c r="B49" s="233" t="s">
        <v>683</v>
      </c>
      <c r="C49" s="233" t="s">
        <v>129</v>
      </c>
      <c r="D49" s="233" t="s">
        <v>790</v>
      </c>
      <c r="E49" s="233">
        <v>356.54</v>
      </c>
    </row>
    <row r="50" spans="1:5">
      <c r="A50" t="s">
        <v>569</v>
      </c>
      <c r="B50" s="233" t="s">
        <v>688</v>
      </c>
      <c r="C50" s="233" t="s">
        <v>129</v>
      </c>
      <c r="D50" s="233" t="s">
        <v>790</v>
      </c>
      <c r="E50" s="233">
        <v>153.72</v>
      </c>
    </row>
    <row r="51" spans="1:5">
      <c r="A51" t="s">
        <v>571</v>
      </c>
      <c r="B51" s="233" t="s">
        <v>693</v>
      </c>
      <c r="C51" s="233" t="s">
        <v>129</v>
      </c>
      <c r="D51" s="233" t="s">
        <v>790</v>
      </c>
      <c r="E51" s="233">
        <v>141.13999999999999</v>
      </c>
    </row>
    <row r="52" spans="1:5">
      <c r="A52" t="s">
        <v>573</v>
      </c>
      <c r="B52" s="233" t="s">
        <v>698</v>
      </c>
      <c r="C52" s="233" t="s">
        <v>129</v>
      </c>
      <c r="D52" s="233" t="s">
        <v>790</v>
      </c>
      <c r="E52" s="233">
        <v>125.38</v>
      </c>
    </row>
    <row r="53" spans="1:5">
      <c r="A53" t="s">
        <v>575</v>
      </c>
      <c r="B53" s="233" t="s">
        <v>703</v>
      </c>
      <c r="C53" s="233" t="s">
        <v>129</v>
      </c>
      <c r="D53" s="233" t="s">
        <v>790</v>
      </c>
      <c r="E53" s="233">
        <v>172.03</v>
      </c>
    </row>
    <row r="54" spans="1:5">
      <c r="A54" t="s">
        <v>577</v>
      </c>
      <c r="B54" s="233" t="s">
        <v>708</v>
      </c>
      <c r="C54" s="233" t="s">
        <v>129</v>
      </c>
      <c r="D54" s="233" t="s">
        <v>790</v>
      </c>
      <c r="E54" s="233">
        <v>175.56</v>
      </c>
    </row>
    <row r="55" spans="1:5">
      <c r="A55" t="s">
        <v>579</v>
      </c>
      <c r="B55" s="233" t="s">
        <v>713</v>
      </c>
      <c r="C55" s="233" t="s">
        <v>129</v>
      </c>
      <c r="D55" s="233" t="s">
        <v>790</v>
      </c>
    </row>
    <row r="56" spans="1:5">
      <c r="A56" t="s">
        <v>581</v>
      </c>
      <c r="B56" s="233" t="s">
        <v>718</v>
      </c>
      <c r="C56" s="233" t="s">
        <v>129</v>
      </c>
      <c r="D56" s="233" t="s">
        <v>790</v>
      </c>
      <c r="E56" s="233">
        <v>40.090000000000003</v>
      </c>
    </row>
    <row r="57" spans="1:5">
      <c r="A57" t="s">
        <v>583</v>
      </c>
      <c r="B57" s="233" t="s">
        <v>723</v>
      </c>
      <c r="C57" s="233" t="s">
        <v>129</v>
      </c>
      <c r="D57" s="233" t="s">
        <v>790</v>
      </c>
      <c r="E57" s="233">
        <v>114.18</v>
      </c>
    </row>
    <row r="58" spans="1:5">
      <c r="A58" t="s">
        <v>585</v>
      </c>
      <c r="B58" s="233" t="s">
        <v>728</v>
      </c>
      <c r="C58" s="233" t="s">
        <v>129</v>
      </c>
      <c r="D58" s="233" t="s">
        <v>790</v>
      </c>
      <c r="E58" s="233">
        <v>8.67</v>
      </c>
    </row>
    <row r="59" spans="1:5">
      <c r="A59" t="s">
        <v>587</v>
      </c>
      <c r="B59" s="233" t="s">
        <v>733</v>
      </c>
      <c r="C59" s="233" t="s">
        <v>129</v>
      </c>
      <c r="D59" s="233" t="s">
        <v>790</v>
      </c>
      <c r="E59" s="233">
        <v>53.39</v>
      </c>
    </row>
    <row r="60" spans="1:5">
      <c r="A60" t="s">
        <v>589</v>
      </c>
      <c r="B60" s="233" t="s">
        <v>738</v>
      </c>
      <c r="C60" s="233" t="s">
        <v>129</v>
      </c>
      <c r="D60" s="233" t="s">
        <v>790</v>
      </c>
    </row>
    <row r="61" spans="1:5">
      <c r="A61" t="s">
        <v>591</v>
      </c>
      <c r="B61" s="233" t="s">
        <v>743</v>
      </c>
      <c r="C61" s="233" t="s">
        <v>129</v>
      </c>
      <c r="D61" s="233" t="s">
        <v>790</v>
      </c>
      <c r="E61" s="233">
        <v>65.17</v>
      </c>
    </row>
    <row r="62" spans="1:5">
      <c r="A62" t="s">
        <v>593</v>
      </c>
      <c r="B62" s="233" t="s">
        <v>748</v>
      </c>
      <c r="C62" s="233" t="s">
        <v>129</v>
      </c>
      <c r="D62" s="233" t="s">
        <v>790</v>
      </c>
      <c r="E62" s="233">
        <v>2.39</v>
      </c>
    </row>
    <row r="63" spans="1:5">
      <c r="A63" t="s">
        <v>595</v>
      </c>
      <c r="B63" s="233" t="s">
        <v>753</v>
      </c>
      <c r="C63" s="233" t="s">
        <v>129</v>
      </c>
      <c r="D63" s="233" t="s">
        <v>790</v>
      </c>
      <c r="E63" s="233">
        <v>-21.56</v>
      </c>
    </row>
    <row r="64" spans="1:5">
      <c r="A64" t="s">
        <v>597</v>
      </c>
      <c r="B64" s="233" t="s">
        <v>758</v>
      </c>
      <c r="C64" s="233" t="s">
        <v>129</v>
      </c>
      <c r="D64" s="233" t="s">
        <v>790</v>
      </c>
      <c r="E64" s="233">
        <v>31.95</v>
      </c>
    </row>
    <row r="65" spans="1:5">
      <c r="A65" t="s">
        <v>540</v>
      </c>
      <c r="B65" s="233" t="s">
        <v>539</v>
      </c>
      <c r="C65" s="233" t="s">
        <v>129</v>
      </c>
      <c r="D65" s="233" t="s">
        <v>791</v>
      </c>
      <c r="E65" s="233">
        <v>17.72</v>
      </c>
    </row>
    <row r="66" spans="1:5">
      <c r="A66" t="s">
        <v>541</v>
      </c>
      <c r="B66" s="233" t="s">
        <v>613</v>
      </c>
      <c r="C66" s="233" t="s">
        <v>129</v>
      </c>
      <c r="D66" s="233" t="s">
        <v>791</v>
      </c>
      <c r="E66" s="233">
        <v>0.15</v>
      </c>
    </row>
    <row r="67" spans="1:5">
      <c r="A67" t="s">
        <v>543</v>
      </c>
      <c r="B67" s="233" t="s">
        <v>618</v>
      </c>
      <c r="C67" s="233" t="s">
        <v>129</v>
      </c>
      <c r="D67" s="233" t="s">
        <v>791</v>
      </c>
      <c r="E67" s="233">
        <v>-10.49</v>
      </c>
    </row>
    <row r="68" spans="1:5">
      <c r="A68" t="s">
        <v>545</v>
      </c>
      <c r="B68" s="233" t="s">
        <v>623</v>
      </c>
      <c r="C68" s="233" t="s">
        <v>129</v>
      </c>
      <c r="D68" s="233" t="s">
        <v>791</v>
      </c>
      <c r="E68" s="233">
        <v>905.85</v>
      </c>
    </row>
    <row r="69" spans="1:5">
      <c r="A69" t="s">
        <v>547</v>
      </c>
      <c r="B69" s="233" t="s">
        <v>628</v>
      </c>
      <c r="C69" s="233" t="s">
        <v>129</v>
      </c>
      <c r="D69" s="233" t="s">
        <v>791</v>
      </c>
      <c r="E69" s="233">
        <v>196.76</v>
      </c>
    </row>
    <row r="70" spans="1:5">
      <c r="A70" t="s">
        <v>770</v>
      </c>
      <c r="B70" s="233" t="s">
        <v>633</v>
      </c>
      <c r="C70" s="233" t="s">
        <v>129</v>
      </c>
      <c r="D70" s="233" t="s">
        <v>791</v>
      </c>
      <c r="E70" s="233">
        <v>124.64</v>
      </c>
    </row>
    <row r="71" spans="1:5">
      <c r="A71" t="s">
        <v>549</v>
      </c>
      <c r="B71" s="233" t="s">
        <v>638</v>
      </c>
      <c r="C71" s="233" t="s">
        <v>129</v>
      </c>
      <c r="D71" s="233" t="s">
        <v>791</v>
      </c>
      <c r="E71" s="233">
        <v>226.72</v>
      </c>
    </row>
    <row r="72" spans="1:5">
      <c r="A72" t="s">
        <v>551</v>
      </c>
      <c r="B72" s="233" t="s">
        <v>643</v>
      </c>
      <c r="C72" s="233" t="s">
        <v>129</v>
      </c>
      <c r="D72" s="233" t="s">
        <v>791</v>
      </c>
      <c r="E72" s="233">
        <v>30.41</v>
      </c>
    </row>
    <row r="73" spans="1:5">
      <c r="A73" t="s">
        <v>553</v>
      </c>
      <c r="B73" s="233" t="s">
        <v>648</v>
      </c>
      <c r="C73" s="233" t="s">
        <v>129</v>
      </c>
      <c r="D73" s="233" t="s">
        <v>791</v>
      </c>
      <c r="E73" s="233">
        <v>11.47</v>
      </c>
    </row>
    <row r="74" spans="1:5">
      <c r="A74" t="s">
        <v>555</v>
      </c>
      <c r="B74" s="233" t="s">
        <v>653</v>
      </c>
      <c r="C74" s="233" t="s">
        <v>129</v>
      </c>
      <c r="D74" s="233" t="s">
        <v>791</v>
      </c>
      <c r="E74" s="233">
        <v>163.38</v>
      </c>
    </row>
    <row r="75" spans="1:5">
      <c r="A75" t="s">
        <v>557</v>
      </c>
      <c r="B75" s="233" t="s">
        <v>658</v>
      </c>
      <c r="C75" s="233" t="s">
        <v>129</v>
      </c>
      <c r="D75" s="233" t="s">
        <v>791</v>
      </c>
      <c r="E75" s="233">
        <v>602.75</v>
      </c>
    </row>
    <row r="76" spans="1:5">
      <c r="A76" t="s">
        <v>559</v>
      </c>
      <c r="B76" s="233" t="s">
        <v>663</v>
      </c>
      <c r="C76" s="233" t="s">
        <v>129</v>
      </c>
      <c r="D76" s="233" t="s">
        <v>791</v>
      </c>
      <c r="E76" s="233">
        <v>106.71</v>
      </c>
    </row>
    <row r="77" spans="1:5">
      <c r="A77" t="s">
        <v>561</v>
      </c>
      <c r="B77" s="233" t="s">
        <v>668</v>
      </c>
      <c r="C77" s="233" t="s">
        <v>129</v>
      </c>
      <c r="D77" s="233" t="s">
        <v>791</v>
      </c>
      <c r="E77" s="233">
        <v>152.13</v>
      </c>
    </row>
    <row r="78" spans="1:5">
      <c r="A78" t="s">
        <v>563</v>
      </c>
      <c r="B78" s="233" t="s">
        <v>673</v>
      </c>
      <c r="C78" s="233" t="s">
        <v>129</v>
      </c>
      <c r="D78" s="233" t="s">
        <v>791</v>
      </c>
      <c r="E78" s="233">
        <v>198.97</v>
      </c>
    </row>
    <row r="79" spans="1:5">
      <c r="A79" t="s">
        <v>565</v>
      </c>
      <c r="B79" s="233" t="s">
        <v>678</v>
      </c>
      <c r="C79" s="233" t="s">
        <v>129</v>
      </c>
      <c r="D79" s="233" t="s">
        <v>791</v>
      </c>
      <c r="E79" s="233">
        <v>182.78</v>
      </c>
    </row>
    <row r="80" spans="1:5">
      <c r="A80" t="s">
        <v>567</v>
      </c>
      <c r="B80" s="233" t="s">
        <v>683</v>
      </c>
      <c r="C80" s="233" t="s">
        <v>129</v>
      </c>
      <c r="D80" s="233" t="s">
        <v>791</v>
      </c>
      <c r="E80" s="233">
        <v>350.07</v>
      </c>
    </row>
    <row r="81" spans="1:5">
      <c r="A81" t="s">
        <v>569</v>
      </c>
      <c r="B81" s="233" t="s">
        <v>688</v>
      </c>
      <c r="C81" s="233" t="s">
        <v>129</v>
      </c>
      <c r="D81" s="233" t="s">
        <v>791</v>
      </c>
      <c r="E81" s="233">
        <v>151.71</v>
      </c>
    </row>
    <row r="82" spans="1:5">
      <c r="A82" t="s">
        <v>571</v>
      </c>
      <c r="B82" s="233" t="s">
        <v>693</v>
      </c>
      <c r="C82" s="233" t="s">
        <v>129</v>
      </c>
      <c r="D82" s="233" t="s">
        <v>791</v>
      </c>
      <c r="E82" s="233">
        <v>112.56</v>
      </c>
    </row>
    <row r="83" spans="1:5">
      <c r="A83" t="s">
        <v>573</v>
      </c>
      <c r="B83" s="233" t="s">
        <v>698</v>
      </c>
      <c r="C83" s="233" t="s">
        <v>129</v>
      </c>
      <c r="D83" s="233" t="s">
        <v>791</v>
      </c>
      <c r="E83" s="233">
        <v>120.14</v>
      </c>
    </row>
    <row r="84" spans="1:5">
      <c r="A84" t="s">
        <v>575</v>
      </c>
      <c r="B84" s="233" t="s">
        <v>703</v>
      </c>
      <c r="C84" s="233" t="s">
        <v>129</v>
      </c>
      <c r="D84" s="233" t="s">
        <v>791</v>
      </c>
      <c r="E84" s="233">
        <v>172.58</v>
      </c>
    </row>
    <row r="85" spans="1:5">
      <c r="A85" t="s">
        <v>577</v>
      </c>
      <c r="B85" s="233" t="s">
        <v>708</v>
      </c>
      <c r="C85" s="233" t="s">
        <v>129</v>
      </c>
      <c r="D85" s="233" t="s">
        <v>791</v>
      </c>
      <c r="E85" s="233">
        <v>176.94</v>
      </c>
    </row>
    <row r="86" spans="1:5">
      <c r="A86" t="s">
        <v>579</v>
      </c>
      <c r="B86" s="233" t="s">
        <v>713</v>
      </c>
      <c r="C86" s="233" t="s">
        <v>129</v>
      </c>
      <c r="D86" s="233" t="s">
        <v>791</v>
      </c>
    </row>
    <row r="87" spans="1:5">
      <c r="A87" t="s">
        <v>581</v>
      </c>
      <c r="B87" s="233" t="s">
        <v>718</v>
      </c>
      <c r="C87" s="233" t="s">
        <v>129</v>
      </c>
      <c r="D87" s="233" t="s">
        <v>791</v>
      </c>
      <c r="E87" s="233">
        <v>40.83</v>
      </c>
    </row>
    <row r="88" spans="1:5">
      <c r="A88" t="s">
        <v>583</v>
      </c>
      <c r="B88" s="233" t="s">
        <v>723</v>
      </c>
      <c r="C88" s="233" t="s">
        <v>129</v>
      </c>
      <c r="D88" s="233" t="s">
        <v>791</v>
      </c>
      <c r="E88" s="233">
        <v>101.02</v>
      </c>
    </row>
    <row r="89" spans="1:5">
      <c r="A89" t="s">
        <v>585</v>
      </c>
      <c r="B89" s="233" t="s">
        <v>728</v>
      </c>
      <c r="C89" s="233" t="s">
        <v>129</v>
      </c>
      <c r="D89" s="233" t="s">
        <v>791</v>
      </c>
      <c r="E89" s="233">
        <v>5.96</v>
      </c>
    </row>
    <row r="90" spans="1:5">
      <c r="A90" t="s">
        <v>587</v>
      </c>
      <c r="B90" s="233" t="s">
        <v>733</v>
      </c>
      <c r="C90" s="233" t="s">
        <v>129</v>
      </c>
      <c r="D90" s="233" t="s">
        <v>791</v>
      </c>
      <c r="E90" s="233">
        <v>54.07</v>
      </c>
    </row>
    <row r="91" spans="1:5">
      <c r="A91" t="s">
        <v>589</v>
      </c>
      <c r="B91" s="233" t="s">
        <v>738</v>
      </c>
      <c r="C91" s="233" t="s">
        <v>129</v>
      </c>
      <c r="D91" s="233" t="s">
        <v>791</v>
      </c>
    </row>
    <row r="92" spans="1:5">
      <c r="A92" t="s">
        <v>591</v>
      </c>
      <c r="B92" s="233" t="s">
        <v>743</v>
      </c>
      <c r="C92" s="233" t="s">
        <v>129</v>
      </c>
      <c r="D92" s="233" t="s">
        <v>791</v>
      </c>
      <c r="E92" s="233">
        <v>47.66</v>
      </c>
    </row>
    <row r="93" spans="1:5">
      <c r="A93" t="s">
        <v>593</v>
      </c>
      <c r="B93" s="233" t="s">
        <v>748</v>
      </c>
      <c r="C93" s="233" t="s">
        <v>129</v>
      </c>
      <c r="D93" s="233" t="s">
        <v>791</v>
      </c>
      <c r="E93" s="233">
        <v>3.81</v>
      </c>
    </row>
    <row r="94" spans="1:5">
      <c r="A94" t="s">
        <v>595</v>
      </c>
      <c r="B94" s="233" t="s">
        <v>753</v>
      </c>
      <c r="C94" s="233" t="s">
        <v>129</v>
      </c>
      <c r="D94" s="233" t="s">
        <v>791</v>
      </c>
      <c r="E94" s="233">
        <v>-24.57</v>
      </c>
    </row>
    <row r="95" spans="1:5">
      <c r="A95" t="s">
        <v>597</v>
      </c>
      <c r="B95" s="233" t="s">
        <v>758</v>
      </c>
      <c r="C95" s="233" t="s">
        <v>129</v>
      </c>
      <c r="D95" s="233" t="s">
        <v>791</v>
      </c>
      <c r="E95" s="233">
        <v>33.43</v>
      </c>
    </row>
    <row r="96" spans="1:5">
      <c r="A96" t="s">
        <v>599</v>
      </c>
      <c r="B96" s="233" t="s">
        <v>763</v>
      </c>
      <c r="C96" s="233" t="s">
        <v>129</v>
      </c>
      <c r="D96" s="233" t="s">
        <v>791</v>
      </c>
      <c r="E96" s="233">
        <v>17.37</v>
      </c>
    </row>
    <row r="97" spans="1:5">
      <c r="A97" t="s">
        <v>540</v>
      </c>
      <c r="B97" s="233" t="s">
        <v>539</v>
      </c>
      <c r="C97" s="233" t="s">
        <v>150</v>
      </c>
      <c r="D97" s="233" t="s">
        <v>789</v>
      </c>
      <c r="E97" s="233">
        <v>42712.93</v>
      </c>
    </row>
    <row r="98" spans="1:5">
      <c r="A98" t="s">
        <v>541</v>
      </c>
      <c r="B98" s="233" t="s">
        <v>613</v>
      </c>
      <c r="C98" s="233" t="s">
        <v>150</v>
      </c>
      <c r="D98" s="233" t="s">
        <v>789</v>
      </c>
      <c r="E98" s="233">
        <v>82.86</v>
      </c>
    </row>
    <row r="99" spans="1:5">
      <c r="A99" t="s">
        <v>543</v>
      </c>
      <c r="B99" s="233" t="s">
        <v>618</v>
      </c>
      <c r="C99" s="233" t="s">
        <v>150</v>
      </c>
      <c r="D99" s="233" t="s">
        <v>789</v>
      </c>
      <c r="E99" s="233">
        <v>667.62</v>
      </c>
    </row>
    <row r="100" spans="1:5">
      <c r="A100" t="s">
        <v>545</v>
      </c>
      <c r="B100" s="233" t="s">
        <v>623</v>
      </c>
      <c r="C100" s="233" t="s">
        <v>150</v>
      </c>
      <c r="D100" s="233" t="s">
        <v>789</v>
      </c>
      <c r="E100" s="233">
        <v>409.75</v>
      </c>
    </row>
    <row r="101" spans="1:5">
      <c r="A101" t="s">
        <v>547</v>
      </c>
      <c r="B101" s="233" t="s">
        <v>628</v>
      </c>
      <c r="C101" s="233" t="s">
        <v>150</v>
      </c>
      <c r="D101" s="233" t="s">
        <v>789</v>
      </c>
      <c r="E101" s="233">
        <v>1210.9000000000001</v>
      </c>
    </row>
    <row r="102" spans="1:5">
      <c r="A102" t="s">
        <v>770</v>
      </c>
      <c r="B102" s="233" t="s">
        <v>633</v>
      </c>
      <c r="C102" s="233" t="s">
        <v>150</v>
      </c>
      <c r="D102" s="233" t="s">
        <v>789</v>
      </c>
      <c r="E102" s="233">
        <v>1988.52</v>
      </c>
    </row>
    <row r="103" spans="1:5">
      <c r="A103" t="s">
        <v>549</v>
      </c>
      <c r="B103" s="233" t="s">
        <v>638</v>
      </c>
      <c r="C103" s="233" t="s">
        <v>150</v>
      </c>
      <c r="D103" s="233" t="s">
        <v>789</v>
      </c>
      <c r="E103" s="233">
        <v>1370.36</v>
      </c>
    </row>
    <row r="104" spans="1:5">
      <c r="A104" t="s">
        <v>551</v>
      </c>
      <c r="B104" s="233" t="s">
        <v>643</v>
      </c>
      <c r="C104" s="233" t="s">
        <v>150</v>
      </c>
      <c r="D104" s="233" t="s">
        <v>789</v>
      </c>
      <c r="E104" s="233">
        <v>350.9</v>
      </c>
    </row>
    <row r="105" spans="1:5">
      <c r="A105" t="s">
        <v>553</v>
      </c>
      <c r="B105" s="233" t="s">
        <v>648</v>
      </c>
      <c r="C105" s="233" t="s">
        <v>150</v>
      </c>
      <c r="D105" s="233" t="s">
        <v>789</v>
      </c>
      <c r="E105" s="233">
        <v>63.51</v>
      </c>
    </row>
    <row r="106" spans="1:5">
      <c r="A106" t="s">
        <v>555</v>
      </c>
      <c r="B106" s="233" t="s">
        <v>653</v>
      </c>
      <c r="C106" s="233" t="s">
        <v>150</v>
      </c>
      <c r="D106" s="233" t="s">
        <v>789</v>
      </c>
      <c r="E106" s="233">
        <v>256.22000000000003</v>
      </c>
    </row>
    <row r="107" spans="1:5">
      <c r="A107" t="s">
        <v>557</v>
      </c>
      <c r="B107" s="233" t="s">
        <v>658</v>
      </c>
      <c r="C107" s="233" t="s">
        <v>150</v>
      </c>
      <c r="D107" s="233" t="s">
        <v>789</v>
      </c>
      <c r="E107" s="233">
        <v>2059.92</v>
      </c>
    </row>
    <row r="108" spans="1:5">
      <c r="A108" t="s">
        <v>559</v>
      </c>
      <c r="B108" s="233" t="s">
        <v>663</v>
      </c>
      <c r="C108" s="233" t="s">
        <v>150</v>
      </c>
      <c r="D108" s="233" t="s">
        <v>789</v>
      </c>
      <c r="E108" s="233">
        <v>1301.0899999999999</v>
      </c>
    </row>
    <row r="109" spans="1:5">
      <c r="A109" t="s">
        <v>561</v>
      </c>
      <c r="B109" s="233" t="s">
        <v>668</v>
      </c>
      <c r="C109" s="233" t="s">
        <v>150</v>
      </c>
      <c r="D109" s="233" t="s">
        <v>789</v>
      </c>
      <c r="E109" s="233">
        <v>1430.27</v>
      </c>
    </row>
    <row r="110" spans="1:5">
      <c r="A110" t="s">
        <v>563</v>
      </c>
      <c r="B110" s="233" t="s">
        <v>673</v>
      </c>
      <c r="C110" s="233" t="s">
        <v>150</v>
      </c>
      <c r="D110" s="233" t="s">
        <v>789</v>
      </c>
      <c r="E110" s="233">
        <v>1823.61</v>
      </c>
    </row>
    <row r="111" spans="1:5">
      <c r="A111" t="s">
        <v>565</v>
      </c>
      <c r="B111" s="233" t="s">
        <v>678</v>
      </c>
      <c r="C111" s="233" t="s">
        <v>150</v>
      </c>
      <c r="D111" s="233" t="s">
        <v>789</v>
      </c>
      <c r="E111" s="233">
        <v>2805.37</v>
      </c>
    </row>
    <row r="112" spans="1:5">
      <c r="A112" t="s">
        <v>567</v>
      </c>
      <c r="B112" s="233" t="s">
        <v>683</v>
      </c>
      <c r="C112" s="233" t="s">
        <v>150</v>
      </c>
      <c r="D112" s="233" t="s">
        <v>789</v>
      </c>
      <c r="E112" s="233">
        <v>6328.44</v>
      </c>
    </row>
    <row r="113" spans="1:5">
      <c r="A113" t="s">
        <v>569</v>
      </c>
      <c r="B113" s="233" t="s">
        <v>688</v>
      </c>
      <c r="C113" s="233" t="s">
        <v>150</v>
      </c>
      <c r="D113" s="233" t="s">
        <v>789</v>
      </c>
      <c r="E113" s="233">
        <v>5189.8599999999997</v>
      </c>
    </row>
    <row r="114" spans="1:5">
      <c r="A114" t="s">
        <v>571</v>
      </c>
      <c r="B114" s="233" t="s">
        <v>693</v>
      </c>
      <c r="C114" s="233" t="s">
        <v>150</v>
      </c>
      <c r="D114" s="233" t="s">
        <v>789</v>
      </c>
      <c r="E114" s="233">
        <v>383.7</v>
      </c>
    </row>
    <row r="115" spans="1:5">
      <c r="A115" t="s">
        <v>573</v>
      </c>
      <c r="B115" s="233" t="s">
        <v>698</v>
      </c>
      <c r="C115" s="233" t="s">
        <v>150</v>
      </c>
      <c r="D115" s="233" t="s">
        <v>789</v>
      </c>
      <c r="E115" s="233">
        <v>1177.71</v>
      </c>
    </row>
    <row r="116" spans="1:5">
      <c r="A116" t="s">
        <v>575</v>
      </c>
      <c r="B116" s="233" t="s">
        <v>703</v>
      </c>
      <c r="C116" s="233" t="s">
        <v>150</v>
      </c>
      <c r="D116" s="233" t="s">
        <v>789</v>
      </c>
      <c r="E116" s="233">
        <v>1781.75</v>
      </c>
    </row>
    <row r="117" spans="1:5">
      <c r="A117" t="s">
        <v>577</v>
      </c>
      <c r="B117" s="233" t="s">
        <v>708</v>
      </c>
      <c r="C117" s="233" t="s">
        <v>150</v>
      </c>
      <c r="D117" s="233" t="s">
        <v>789</v>
      </c>
      <c r="E117" s="233">
        <v>1215.2</v>
      </c>
    </row>
    <row r="118" spans="1:5">
      <c r="A118" t="s">
        <v>579</v>
      </c>
      <c r="B118" s="233" t="s">
        <v>713</v>
      </c>
      <c r="C118" s="233" t="s">
        <v>150</v>
      </c>
      <c r="D118" s="233" t="s">
        <v>789</v>
      </c>
      <c r="E118" s="233">
        <v>8.32</v>
      </c>
    </row>
    <row r="119" spans="1:5">
      <c r="A119" t="s">
        <v>581</v>
      </c>
      <c r="B119" s="233" t="s">
        <v>718</v>
      </c>
      <c r="C119" s="233" t="s">
        <v>150</v>
      </c>
      <c r="D119" s="233" t="s">
        <v>789</v>
      </c>
      <c r="E119" s="233">
        <v>471.85</v>
      </c>
    </row>
    <row r="120" spans="1:5">
      <c r="A120" t="s">
        <v>583</v>
      </c>
      <c r="B120" s="233" t="s">
        <v>723</v>
      </c>
      <c r="C120" s="233" t="s">
        <v>150</v>
      </c>
      <c r="D120" s="233" t="s">
        <v>789</v>
      </c>
      <c r="E120" s="233">
        <v>694.06</v>
      </c>
    </row>
    <row r="121" spans="1:5">
      <c r="A121" t="s">
        <v>585</v>
      </c>
      <c r="B121" s="233" t="s">
        <v>728</v>
      </c>
      <c r="C121" s="233" t="s">
        <v>150</v>
      </c>
      <c r="D121" s="233" t="s">
        <v>789</v>
      </c>
      <c r="E121" s="233">
        <v>500.83</v>
      </c>
    </row>
    <row r="122" spans="1:5">
      <c r="A122" t="s">
        <v>587</v>
      </c>
      <c r="B122" s="233" t="s">
        <v>733</v>
      </c>
      <c r="C122" s="233" t="s">
        <v>150</v>
      </c>
      <c r="D122" s="233" t="s">
        <v>789</v>
      </c>
      <c r="E122" s="233">
        <v>2171.66</v>
      </c>
    </row>
    <row r="123" spans="1:5">
      <c r="A123" t="s">
        <v>589</v>
      </c>
      <c r="B123" s="233" t="s">
        <v>738</v>
      </c>
      <c r="C123" s="233" t="s">
        <v>150</v>
      </c>
      <c r="D123" s="233" t="s">
        <v>789</v>
      </c>
    </row>
    <row r="124" spans="1:5">
      <c r="A124" t="s">
        <v>591</v>
      </c>
      <c r="B124" s="233" t="s">
        <v>743</v>
      </c>
      <c r="C124" s="233" t="s">
        <v>150</v>
      </c>
      <c r="D124" s="233" t="s">
        <v>789</v>
      </c>
      <c r="E124" s="233">
        <v>1191.77</v>
      </c>
    </row>
    <row r="125" spans="1:5">
      <c r="A125" t="s">
        <v>593</v>
      </c>
      <c r="B125" s="233" t="s">
        <v>748</v>
      </c>
      <c r="C125" s="233" t="s">
        <v>150</v>
      </c>
      <c r="D125" s="233" t="s">
        <v>789</v>
      </c>
      <c r="E125" s="233">
        <v>2433.5300000000002</v>
      </c>
    </row>
    <row r="126" spans="1:5">
      <c r="A126" t="s">
        <v>595</v>
      </c>
      <c r="B126" s="233" t="s">
        <v>753</v>
      </c>
      <c r="C126" s="233" t="s">
        <v>150</v>
      </c>
      <c r="D126" s="233" t="s">
        <v>789</v>
      </c>
      <c r="E126" s="233">
        <v>1340.26</v>
      </c>
    </row>
    <row r="127" spans="1:5">
      <c r="A127" t="s">
        <v>597</v>
      </c>
      <c r="B127" s="233" t="s">
        <v>758</v>
      </c>
      <c r="C127" s="233" t="s">
        <v>150</v>
      </c>
      <c r="D127" s="233" t="s">
        <v>789</v>
      </c>
      <c r="E127" s="233">
        <v>224.09</v>
      </c>
    </row>
    <row r="128" spans="1:5">
      <c r="A128" t="s">
        <v>599</v>
      </c>
      <c r="B128" s="233" t="s">
        <v>763</v>
      </c>
      <c r="C128" s="233" t="s">
        <v>150</v>
      </c>
      <c r="D128" s="233" t="s">
        <v>789</v>
      </c>
      <c r="E128" s="233">
        <v>1779.01</v>
      </c>
    </row>
    <row r="129" spans="1:5">
      <c r="A129" t="s">
        <v>540</v>
      </c>
      <c r="B129" s="233" t="s">
        <v>539</v>
      </c>
      <c r="C129" s="233" t="s">
        <v>150</v>
      </c>
      <c r="D129" s="233" t="s">
        <v>790</v>
      </c>
      <c r="E129" s="233">
        <v>1851.13</v>
      </c>
    </row>
    <row r="130" spans="1:5">
      <c r="A130" t="s">
        <v>541</v>
      </c>
      <c r="B130" s="233" t="s">
        <v>613</v>
      </c>
      <c r="C130" s="233" t="s">
        <v>150</v>
      </c>
      <c r="D130" s="233" t="s">
        <v>790</v>
      </c>
      <c r="E130" s="233">
        <v>2.79</v>
      </c>
    </row>
    <row r="131" spans="1:5">
      <c r="A131" t="s">
        <v>543</v>
      </c>
      <c r="B131" s="233" t="s">
        <v>618</v>
      </c>
      <c r="C131" s="233" t="s">
        <v>150</v>
      </c>
      <c r="D131" s="233" t="s">
        <v>790</v>
      </c>
      <c r="E131" s="233">
        <v>-0.11</v>
      </c>
    </row>
    <row r="132" spans="1:5">
      <c r="A132" t="s">
        <v>545</v>
      </c>
      <c r="B132" s="233" t="s">
        <v>623</v>
      </c>
      <c r="C132" s="233" t="s">
        <v>150</v>
      </c>
      <c r="D132" s="233" t="s">
        <v>790</v>
      </c>
      <c r="E132" s="233">
        <v>0.56999999999999995</v>
      </c>
    </row>
    <row r="133" spans="1:5">
      <c r="A133" t="s">
        <v>547</v>
      </c>
      <c r="B133" s="233" t="s">
        <v>628</v>
      </c>
      <c r="C133" s="233" t="s">
        <v>150</v>
      </c>
      <c r="D133" s="233" t="s">
        <v>790</v>
      </c>
      <c r="E133" s="233">
        <v>13.03</v>
      </c>
    </row>
    <row r="134" spans="1:5">
      <c r="A134" t="s">
        <v>770</v>
      </c>
      <c r="B134" s="233" t="s">
        <v>633</v>
      </c>
      <c r="C134" s="233" t="s">
        <v>150</v>
      </c>
      <c r="D134" s="233" t="s">
        <v>790</v>
      </c>
      <c r="E134" s="233">
        <v>18.510000000000002</v>
      </c>
    </row>
    <row r="135" spans="1:5">
      <c r="A135" t="s">
        <v>549</v>
      </c>
      <c r="B135" s="233" t="s">
        <v>638</v>
      </c>
      <c r="C135" s="233" t="s">
        <v>150</v>
      </c>
      <c r="D135" s="233" t="s">
        <v>790</v>
      </c>
      <c r="E135" s="233">
        <v>61.99</v>
      </c>
    </row>
    <row r="136" spans="1:5">
      <c r="A136" t="s">
        <v>551</v>
      </c>
      <c r="B136" s="233" t="s">
        <v>643</v>
      </c>
      <c r="C136" s="233" t="s">
        <v>150</v>
      </c>
      <c r="D136" s="233" t="s">
        <v>790</v>
      </c>
      <c r="E136" s="233">
        <v>-21.65</v>
      </c>
    </row>
    <row r="137" spans="1:5">
      <c r="A137" t="s">
        <v>553</v>
      </c>
      <c r="B137" s="233" t="s">
        <v>648</v>
      </c>
      <c r="C137" s="233" t="s">
        <v>150</v>
      </c>
      <c r="D137" s="233" t="s">
        <v>790</v>
      </c>
      <c r="E137" s="233">
        <v>0.34</v>
      </c>
    </row>
    <row r="138" spans="1:5">
      <c r="A138" t="s">
        <v>555</v>
      </c>
      <c r="B138" s="233" t="s">
        <v>653</v>
      </c>
      <c r="C138" s="233" t="s">
        <v>150</v>
      </c>
      <c r="D138" s="233" t="s">
        <v>790</v>
      </c>
      <c r="E138" s="233">
        <v>13.91</v>
      </c>
    </row>
    <row r="139" spans="1:5">
      <c r="A139" t="s">
        <v>557</v>
      </c>
      <c r="B139" s="233" t="s">
        <v>658</v>
      </c>
      <c r="C139" s="233" t="s">
        <v>150</v>
      </c>
      <c r="D139" s="233" t="s">
        <v>790</v>
      </c>
      <c r="E139" s="233">
        <v>211.25</v>
      </c>
    </row>
    <row r="140" spans="1:5">
      <c r="A140" t="s">
        <v>559</v>
      </c>
      <c r="B140" s="233" t="s">
        <v>663</v>
      </c>
      <c r="C140" s="233" t="s">
        <v>150</v>
      </c>
      <c r="D140" s="233" t="s">
        <v>790</v>
      </c>
      <c r="E140" s="233">
        <v>41.46</v>
      </c>
    </row>
    <row r="141" spans="1:5">
      <c r="A141" t="s">
        <v>561</v>
      </c>
      <c r="B141" s="233" t="s">
        <v>668</v>
      </c>
      <c r="C141" s="233" t="s">
        <v>150</v>
      </c>
      <c r="D141" s="233" t="s">
        <v>790</v>
      </c>
      <c r="E141" s="233">
        <v>68.75</v>
      </c>
    </row>
    <row r="142" spans="1:5">
      <c r="A142" t="s">
        <v>563</v>
      </c>
      <c r="B142" s="233" t="s">
        <v>673</v>
      </c>
      <c r="C142" s="233" t="s">
        <v>150</v>
      </c>
      <c r="D142" s="233" t="s">
        <v>790</v>
      </c>
      <c r="E142" s="233">
        <v>194.56</v>
      </c>
    </row>
    <row r="143" spans="1:5">
      <c r="A143" t="s">
        <v>565</v>
      </c>
      <c r="B143" s="233" t="s">
        <v>678</v>
      </c>
      <c r="C143" s="233" t="s">
        <v>150</v>
      </c>
      <c r="D143" s="233" t="s">
        <v>790</v>
      </c>
      <c r="E143" s="233">
        <v>208.76</v>
      </c>
    </row>
    <row r="144" spans="1:5">
      <c r="A144" t="s">
        <v>567</v>
      </c>
      <c r="B144" s="233" t="s">
        <v>683</v>
      </c>
      <c r="C144" s="233" t="s">
        <v>150</v>
      </c>
      <c r="D144" s="233" t="s">
        <v>790</v>
      </c>
      <c r="E144" s="233">
        <v>252.5</v>
      </c>
    </row>
    <row r="145" spans="1:5">
      <c r="A145" t="s">
        <v>569</v>
      </c>
      <c r="B145" s="233" t="s">
        <v>688</v>
      </c>
      <c r="C145" s="233" t="s">
        <v>150</v>
      </c>
      <c r="D145" s="233" t="s">
        <v>790</v>
      </c>
      <c r="E145" s="233">
        <v>332.66</v>
      </c>
    </row>
    <row r="146" spans="1:5">
      <c r="A146" t="s">
        <v>571</v>
      </c>
      <c r="B146" s="233" t="s">
        <v>693</v>
      </c>
      <c r="C146" s="233" t="s">
        <v>150</v>
      </c>
      <c r="D146" s="233" t="s">
        <v>790</v>
      </c>
      <c r="E146" s="233">
        <v>34.46</v>
      </c>
    </row>
    <row r="147" spans="1:5">
      <c r="A147" t="s">
        <v>573</v>
      </c>
      <c r="B147" s="233" t="s">
        <v>698</v>
      </c>
      <c r="C147" s="233" t="s">
        <v>150</v>
      </c>
      <c r="D147" s="233" t="s">
        <v>790</v>
      </c>
      <c r="E147" s="233">
        <v>74.010000000000005</v>
      </c>
    </row>
    <row r="148" spans="1:5">
      <c r="A148" t="s">
        <v>575</v>
      </c>
      <c r="B148" s="233" t="s">
        <v>703</v>
      </c>
      <c r="C148" s="233" t="s">
        <v>150</v>
      </c>
      <c r="D148" s="233" t="s">
        <v>790</v>
      </c>
      <c r="E148" s="233">
        <v>120.62</v>
      </c>
    </row>
    <row r="149" spans="1:5">
      <c r="A149" t="s">
        <v>577</v>
      </c>
      <c r="B149" s="233" t="s">
        <v>708</v>
      </c>
      <c r="C149" s="233" t="s">
        <v>150</v>
      </c>
      <c r="D149" s="233" t="s">
        <v>790</v>
      </c>
      <c r="E149" s="233">
        <v>23.82</v>
      </c>
    </row>
    <row r="150" spans="1:5">
      <c r="A150" t="s">
        <v>579</v>
      </c>
      <c r="B150" s="233" t="s">
        <v>713</v>
      </c>
      <c r="C150" s="233" t="s">
        <v>150</v>
      </c>
      <c r="D150" s="233" t="s">
        <v>790</v>
      </c>
      <c r="E150" s="233">
        <v>1.37</v>
      </c>
    </row>
    <row r="151" spans="1:5">
      <c r="A151" t="s">
        <v>581</v>
      </c>
      <c r="B151" s="233" t="s">
        <v>718</v>
      </c>
      <c r="C151" s="233" t="s">
        <v>150</v>
      </c>
      <c r="D151" s="233" t="s">
        <v>790</v>
      </c>
      <c r="E151" s="233">
        <v>37.21</v>
      </c>
    </row>
    <row r="152" spans="1:5">
      <c r="A152" t="s">
        <v>583</v>
      </c>
      <c r="B152" s="233" t="s">
        <v>723</v>
      </c>
      <c r="C152" s="233" t="s">
        <v>150</v>
      </c>
      <c r="D152" s="233" t="s">
        <v>790</v>
      </c>
      <c r="E152" s="233">
        <v>50.02</v>
      </c>
    </row>
    <row r="153" spans="1:5">
      <c r="A153" t="s">
        <v>585</v>
      </c>
      <c r="B153" s="233" t="s">
        <v>728</v>
      </c>
      <c r="C153" s="233" t="s">
        <v>150</v>
      </c>
      <c r="D153" s="233" t="s">
        <v>790</v>
      </c>
      <c r="E153" s="233">
        <v>23.58</v>
      </c>
    </row>
    <row r="154" spans="1:5">
      <c r="A154" t="s">
        <v>587</v>
      </c>
      <c r="B154" s="233" t="s">
        <v>733</v>
      </c>
      <c r="C154" s="233" t="s">
        <v>150</v>
      </c>
      <c r="D154" s="233" t="s">
        <v>790</v>
      </c>
      <c r="E154" s="233">
        <v>50.28</v>
      </c>
    </row>
    <row r="155" spans="1:5">
      <c r="A155" t="s">
        <v>589</v>
      </c>
      <c r="B155" s="233" t="s">
        <v>738</v>
      </c>
      <c r="C155" s="233" t="s">
        <v>150</v>
      </c>
      <c r="D155" s="233" t="s">
        <v>790</v>
      </c>
    </row>
    <row r="156" spans="1:5">
      <c r="A156" t="s">
        <v>591</v>
      </c>
      <c r="B156" s="233" t="s">
        <v>743</v>
      </c>
      <c r="C156" s="233" t="s">
        <v>150</v>
      </c>
      <c r="D156" s="233" t="s">
        <v>790</v>
      </c>
      <c r="E156" s="233">
        <v>71.25</v>
      </c>
    </row>
    <row r="157" spans="1:5">
      <c r="A157" t="s">
        <v>593</v>
      </c>
      <c r="B157" s="233" t="s">
        <v>748</v>
      </c>
      <c r="C157" s="233" t="s">
        <v>150</v>
      </c>
      <c r="D157" s="233" t="s">
        <v>790</v>
      </c>
      <c r="E157" s="233">
        <v>21.03</v>
      </c>
    </row>
    <row r="158" spans="1:5">
      <c r="A158" t="s">
        <v>595</v>
      </c>
      <c r="B158" s="233" t="s">
        <v>753</v>
      </c>
      <c r="C158" s="233" t="s">
        <v>150</v>
      </c>
      <c r="D158" s="233" t="s">
        <v>790</v>
      </c>
      <c r="E158" s="233">
        <v>-66.12</v>
      </c>
    </row>
    <row r="159" spans="1:5">
      <c r="A159" t="s">
        <v>597</v>
      </c>
      <c r="B159" s="233" t="s">
        <v>758</v>
      </c>
      <c r="C159" s="233" t="s">
        <v>150</v>
      </c>
      <c r="D159" s="233" t="s">
        <v>790</v>
      </c>
      <c r="E159" s="233">
        <v>-4.46</v>
      </c>
    </row>
    <row r="160" spans="1:5">
      <c r="A160" t="s">
        <v>599</v>
      </c>
      <c r="B160" s="233" t="s">
        <v>763</v>
      </c>
      <c r="C160" s="233" t="s">
        <v>150</v>
      </c>
      <c r="D160" s="233" t="s">
        <v>790</v>
      </c>
      <c r="E160" s="233">
        <v>14.75</v>
      </c>
    </row>
    <row r="161" spans="1:5">
      <c r="A161" t="s">
        <v>540</v>
      </c>
      <c r="B161" s="233" t="s">
        <v>539</v>
      </c>
      <c r="C161" s="233" t="s">
        <v>150</v>
      </c>
      <c r="D161" s="233" t="s">
        <v>791</v>
      </c>
      <c r="E161" s="233">
        <v>1811.98</v>
      </c>
    </row>
    <row r="162" spans="1:5">
      <c r="A162" t="s">
        <v>541</v>
      </c>
      <c r="B162" s="233" t="s">
        <v>613</v>
      </c>
      <c r="C162" s="233" t="s">
        <v>150</v>
      </c>
      <c r="D162" s="233" t="s">
        <v>791</v>
      </c>
      <c r="E162" s="233">
        <v>2.87</v>
      </c>
    </row>
    <row r="163" spans="1:5">
      <c r="A163" t="s">
        <v>543</v>
      </c>
      <c r="B163" s="233" t="s">
        <v>618</v>
      </c>
      <c r="C163" s="233" t="s">
        <v>150</v>
      </c>
      <c r="D163" s="233" t="s">
        <v>791</v>
      </c>
      <c r="E163" s="233">
        <v>1.1299999999999999</v>
      </c>
    </row>
    <row r="164" spans="1:5">
      <c r="A164" t="s">
        <v>545</v>
      </c>
      <c r="B164" s="233" t="s">
        <v>623</v>
      </c>
      <c r="C164" s="233" t="s">
        <v>150</v>
      </c>
      <c r="D164" s="233" t="s">
        <v>791</v>
      </c>
      <c r="E164" s="233">
        <v>2.54</v>
      </c>
    </row>
    <row r="165" spans="1:5">
      <c r="A165" t="s">
        <v>547</v>
      </c>
      <c r="B165" s="233" t="s">
        <v>628</v>
      </c>
      <c r="C165" s="233" t="s">
        <v>150</v>
      </c>
      <c r="D165" s="233" t="s">
        <v>791</v>
      </c>
      <c r="E165" s="233">
        <v>14.99</v>
      </c>
    </row>
    <row r="166" spans="1:5">
      <c r="A166" t="s">
        <v>770</v>
      </c>
      <c r="B166" s="233" t="s">
        <v>633</v>
      </c>
      <c r="C166" s="233" t="s">
        <v>150</v>
      </c>
      <c r="D166" s="233" t="s">
        <v>791</v>
      </c>
      <c r="E166" s="233">
        <v>19.46</v>
      </c>
    </row>
    <row r="167" spans="1:5">
      <c r="A167" t="s">
        <v>549</v>
      </c>
      <c r="B167" s="233" t="s">
        <v>638</v>
      </c>
      <c r="C167" s="233" t="s">
        <v>150</v>
      </c>
      <c r="D167" s="233" t="s">
        <v>791</v>
      </c>
      <c r="E167" s="233">
        <v>67.16</v>
      </c>
    </row>
    <row r="168" spans="1:5">
      <c r="A168" t="s">
        <v>551</v>
      </c>
      <c r="B168" s="233" t="s">
        <v>643</v>
      </c>
      <c r="C168" s="233" t="s">
        <v>150</v>
      </c>
      <c r="D168" s="233" t="s">
        <v>791</v>
      </c>
      <c r="E168" s="233">
        <v>-28.6</v>
      </c>
    </row>
    <row r="169" spans="1:5">
      <c r="A169" t="s">
        <v>553</v>
      </c>
      <c r="B169" s="233" t="s">
        <v>648</v>
      </c>
      <c r="C169" s="233" t="s">
        <v>150</v>
      </c>
      <c r="D169" s="233" t="s">
        <v>791</v>
      </c>
      <c r="E169" s="233">
        <v>0.4</v>
      </c>
    </row>
    <row r="170" spans="1:5">
      <c r="A170" t="s">
        <v>555</v>
      </c>
      <c r="B170" s="233" t="s">
        <v>653</v>
      </c>
      <c r="C170" s="233" t="s">
        <v>150</v>
      </c>
      <c r="D170" s="233" t="s">
        <v>791</v>
      </c>
      <c r="E170" s="233">
        <v>14.58</v>
      </c>
    </row>
    <row r="171" spans="1:5">
      <c r="A171" t="s">
        <v>557</v>
      </c>
      <c r="B171" s="233" t="s">
        <v>658</v>
      </c>
      <c r="C171" s="233" t="s">
        <v>150</v>
      </c>
      <c r="D171" s="233" t="s">
        <v>791</v>
      </c>
      <c r="E171" s="233">
        <v>203.44</v>
      </c>
    </row>
    <row r="172" spans="1:5">
      <c r="A172" t="s">
        <v>559</v>
      </c>
      <c r="B172" s="233" t="s">
        <v>663</v>
      </c>
      <c r="C172" s="233" t="s">
        <v>150</v>
      </c>
      <c r="D172" s="233" t="s">
        <v>791</v>
      </c>
      <c r="E172" s="233">
        <v>48.82</v>
      </c>
    </row>
    <row r="173" spans="1:5">
      <c r="A173" t="s">
        <v>561</v>
      </c>
      <c r="B173" s="233" t="s">
        <v>668</v>
      </c>
      <c r="C173" s="233" t="s">
        <v>150</v>
      </c>
      <c r="D173" s="233" t="s">
        <v>791</v>
      </c>
      <c r="E173" s="233">
        <v>69.39</v>
      </c>
    </row>
    <row r="174" spans="1:5">
      <c r="A174" t="s">
        <v>563</v>
      </c>
      <c r="B174" s="233" t="s">
        <v>673</v>
      </c>
      <c r="C174" s="233" t="s">
        <v>150</v>
      </c>
      <c r="D174" s="233" t="s">
        <v>791</v>
      </c>
      <c r="E174" s="233">
        <v>198.85</v>
      </c>
    </row>
    <row r="175" spans="1:5">
      <c r="A175" t="s">
        <v>565</v>
      </c>
      <c r="B175" s="233" t="s">
        <v>678</v>
      </c>
      <c r="C175" s="233" t="s">
        <v>150</v>
      </c>
      <c r="D175" s="233" t="s">
        <v>791</v>
      </c>
      <c r="E175" s="233">
        <v>227.25</v>
      </c>
    </row>
    <row r="176" spans="1:5">
      <c r="A176" t="s">
        <v>567</v>
      </c>
      <c r="B176" s="233" t="s">
        <v>683</v>
      </c>
      <c r="C176" s="233" t="s">
        <v>150</v>
      </c>
      <c r="D176" s="233" t="s">
        <v>791</v>
      </c>
      <c r="E176" s="233">
        <v>257.18</v>
      </c>
    </row>
    <row r="177" spans="1:5">
      <c r="A177" t="s">
        <v>569</v>
      </c>
      <c r="B177" s="233" t="s">
        <v>688</v>
      </c>
      <c r="C177" s="233" t="s">
        <v>150</v>
      </c>
      <c r="D177" s="233" t="s">
        <v>791</v>
      </c>
      <c r="E177" s="233">
        <v>322.99</v>
      </c>
    </row>
    <row r="178" spans="1:5">
      <c r="A178" t="s">
        <v>571</v>
      </c>
      <c r="B178" s="233" t="s">
        <v>693</v>
      </c>
      <c r="C178" s="233" t="s">
        <v>150</v>
      </c>
      <c r="D178" s="233" t="s">
        <v>791</v>
      </c>
      <c r="E178" s="233">
        <v>36.200000000000003</v>
      </c>
    </row>
    <row r="179" spans="1:5">
      <c r="A179" t="s">
        <v>573</v>
      </c>
      <c r="B179" s="233" t="s">
        <v>698</v>
      </c>
      <c r="C179" s="233" t="s">
        <v>150</v>
      </c>
      <c r="D179" s="233" t="s">
        <v>791</v>
      </c>
      <c r="E179" s="233">
        <v>49.74</v>
      </c>
    </row>
    <row r="180" spans="1:5">
      <c r="A180" t="s">
        <v>575</v>
      </c>
      <c r="B180" s="233" t="s">
        <v>703</v>
      </c>
      <c r="C180" s="233" t="s">
        <v>150</v>
      </c>
      <c r="D180" s="233" t="s">
        <v>791</v>
      </c>
      <c r="E180" s="233">
        <v>101.28</v>
      </c>
    </row>
    <row r="181" spans="1:5">
      <c r="A181" t="s">
        <v>577</v>
      </c>
      <c r="B181" s="233" t="s">
        <v>708</v>
      </c>
      <c r="C181" s="233" t="s">
        <v>150</v>
      </c>
      <c r="D181" s="233" t="s">
        <v>791</v>
      </c>
      <c r="E181" s="233">
        <v>26.84</v>
      </c>
    </row>
    <row r="182" spans="1:5">
      <c r="A182" t="s">
        <v>579</v>
      </c>
      <c r="B182" s="233" t="s">
        <v>713</v>
      </c>
      <c r="C182" s="233" t="s">
        <v>150</v>
      </c>
      <c r="D182" s="233" t="s">
        <v>791</v>
      </c>
      <c r="E182" s="233">
        <v>1.88</v>
      </c>
    </row>
    <row r="183" spans="1:5">
      <c r="A183" t="s">
        <v>581</v>
      </c>
      <c r="B183" s="233" t="s">
        <v>718</v>
      </c>
      <c r="C183" s="233" t="s">
        <v>150</v>
      </c>
      <c r="D183" s="233" t="s">
        <v>791</v>
      </c>
      <c r="E183" s="233">
        <v>38.25</v>
      </c>
    </row>
    <row r="184" spans="1:5">
      <c r="A184" t="s">
        <v>583</v>
      </c>
      <c r="B184" s="233" t="s">
        <v>723</v>
      </c>
      <c r="C184" s="233" t="s">
        <v>150</v>
      </c>
      <c r="D184" s="233" t="s">
        <v>791</v>
      </c>
      <c r="E184" s="233">
        <v>34.22</v>
      </c>
    </row>
    <row r="185" spans="1:5">
      <c r="A185" t="s">
        <v>585</v>
      </c>
      <c r="B185" s="233" t="s">
        <v>728</v>
      </c>
      <c r="C185" s="233" t="s">
        <v>150</v>
      </c>
      <c r="D185" s="233" t="s">
        <v>791</v>
      </c>
      <c r="E185" s="233">
        <v>25.05</v>
      </c>
    </row>
    <row r="186" spans="1:5">
      <c r="A186" t="s">
        <v>587</v>
      </c>
      <c r="B186" s="233" t="s">
        <v>733</v>
      </c>
      <c r="C186" s="233" t="s">
        <v>150</v>
      </c>
      <c r="D186" s="233" t="s">
        <v>791</v>
      </c>
      <c r="E186" s="233">
        <v>34.270000000000003</v>
      </c>
    </row>
    <row r="187" spans="1:5">
      <c r="A187" t="s">
        <v>589</v>
      </c>
      <c r="B187" s="233" t="s">
        <v>738</v>
      </c>
      <c r="C187" s="233" t="s">
        <v>150</v>
      </c>
      <c r="D187" s="233" t="s">
        <v>791</v>
      </c>
    </row>
    <row r="188" spans="1:5">
      <c r="A188" t="s">
        <v>591</v>
      </c>
      <c r="B188" s="233" t="s">
        <v>743</v>
      </c>
      <c r="C188" s="233" t="s">
        <v>150</v>
      </c>
      <c r="D188" s="233" t="s">
        <v>791</v>
      </c>
      <c r="E188" s="233">
        <v>72.45</v>
      </c>
    </row>
    <row r="189" spans="1:5">
      <c r="A189" t="s">
        <v>593</v>
      </c>
      <c r="B189" s="233" t="s">
        <v>748</v>
      </c>
      <c r="C189" s="233" t="s">
        <v>150</v>
      </c>
      <c r="D189" s="233" t="s">
        <v>791</v>
      </c>
      <c r="E189" s="233">
        <v>19.62</v>
      </c>
    </row>
    <row r="190" spans="1:5">
      <c r="A190" t="s">
        <v>595</v>
      </c>
      <c r="B190" s="233" t="s">
        <v>753</v>
      </c>
      <c r="C190" s="233" t="s">
        <v>150</v>
      </c>
      <c r="D190" s="233" t="s">
        <v>791</v>
      </c>
      <c r="E190" s="233">
        <v>-65.22</v>
      </c>
    </row>
    <row r="191" spans="1:5">
      <c r="A191" t="s">
        <v>597</v>
      </c>
      <c r="B191" s="233" t="s">
        <v>758</v>
      </c>
      <c r="C191" s="233" t="s">
        <v>150</v>
      </c>
      <c r="D191" s="233" t="s">
        <v>791</v>
      </c>
      <c r="E191" s="233">
        <v>-2.96</v>
      </c>
    </row>
    <row r="192" spans="1:5">
      <c r="A192" t="s">
        <v>599</v>
      </c>
      <c r="B192" s="233" t="s">
        <v>763</v>
      </c>
      <c r="C192" s="233" t="s">
        <v>150</v>
      </c>
      <c r="D192" s="233" t="s">
        <v>791</v>
      </c>
      <c r="E192" s="233">
        <v>17.920000000000002</v>
      </c>
    </row>
    <row r="193" spans="1:5">
      <c r="A193" t="s">
        <v>540</v>
      </c>
      <c r="B193" s="233" t="s">
        <v>539</v>
      </c>
      <c r="C193" s="233" t="s">
        <v>313</v>
      </c>
      <c r="D193" s="233" t="s">
        <v>789</v>
      </c>
      <c r="E193" s="233">
        <v>2273.9499999999998</v>
      </c>
    </row>
    <row r="194" spans="1:5">
      <c r="A194" t="s">
        <v>541</v>
      </c>
      <c r="B194" s="233" t="s">
        <v>613</v>
      </c>
      <c r="C194" s="233" t="s">
        <v>313</v>
      </c>
      <c r="D194" s="233" t="s">
        <v>789</v>
      </c>
      <c r="E194" s="233">
        <v>145.38</v>
      </c>
    </row>
    <row r="195" spans="1:5">
      <c r="A195" t="s">
        <v>543</v>
      </c>
      <c r="B195" s="233" t="s">
        <v>618</v>
      </c>
      <c r="C195" s="233" t="s">
        <v>313</v>
      </c>
      <c r="D195" s="233" t="s">
        <v>789</v>
      </c>
      <c r="E195" s="233">
        <v>19.989999999999998</v>
      </c>
    </row>
    <row r="196" spans="1:5">
      <c r="A196" t="s">
        <v>545</v>
      </c>
      <c r="B196" s="233" t="s">
        <v>623</v>
      </c>
      <c r="C196" s="233" t="s">
        <v>313</v>
      </c>
      <c r="D196" s="233" t="s">
        <v>789</v>
      </c>
      <c r="E196" s="233">
        <v>9.91</v>
      </c>
    </row>
    <row r="197" spans="1:5">
      <c r="A197" t="s">
        <v>547</v>
      </c>
      <c r="B197" s="233" t="s">
        <v>628</v>
      </c>
      <c r="C197" s="233" t="s">
        <v>313</v>
      </c>
      <c r="D197" s="233" t="s">
        <v>789</v>
      </c>
      <c r="E197" s="233">
        <v>47.92</v>
      </c>
    </row>
    <row r="198" spans="1:5">
      <c r="A198" t="s">
        <v>770</v>
      </c>
      <c r="B198" s="233" t="s">
        <v>633</v>
      </c>
      <c r="C198" s="233" t="s">
        <v>313</v>
      </c>
      <c r="D198" s="233" t="s">
        <v>789</v>
      </c>
    </row>
    <row r="199" spans="1:5">
      <c r="A199" t="s">
        <v>549</v>
      </c>
      <c r="B199" s="233" t="s">
        <v>638</v>
      </c>
      <c r="C199" s="233" t="s">
        <v>313</v>
      </c>
      <c r="D199" s="233" t="s">
        <v>789</v>
      </c>
      <c r="E199" s="233">
        <v>18.93</v>
      </c>
    </row>
    <row r="200" spans="1:5">
      <c r="A200" t="s">
        <v>551</v>
      </c>
      <c r="B200" s="233" t="s">
        <v>643</v>
      </c>
      <c r="C200" s="233" t="s">
        <v>313</v>
      </c>
      <c r="D200" s="233" t="s">
        <v>789</v>
      </c>
      <c r="E200" s="233">
        <v>9.4</v>
      </c>
    </row>
    <row r="201" spans="1:5">
      <c r="A201" t="s">
        <v>553</v>
      </c>
      <c r="B201" s="233" t="s">
        <v>648</v>
      </c>
      <c r="C201" s="233" t="s">
        <v>313</v>
      </c>
      <c r="D201" s="233" t="s">
        <v>789</v>
      </c>
      <c r="E201" s="233">
        <v>4.68</v>
      </c>
    </row>
    <row r="202" spans="1:5">
      <c r="A202" t="s">
        <v>555</v>
      </c>
      <c r="B202" s="233" t="s">
        <v>653</v>
      </c>
      <c r="C202" s="233" t="s">
        <v>313</v>
      </c>
      <c r="D202" s="233" t="s">
        <v>789</v>
      </c>
      <c r="E202" s="233">
        <v>61.89</v>
      </c>
    </row>
    <row r="203" spans="1:5">
      <c r="A203" t="s">
        <v>557</v>
      </c>
      <c r="B203" s="233" t="s">
        <v>658</v>
      </c>
      <c r="C203" s="233" t="s">
        <v>313</v>
      </c>
      <c r="D203" s="233" t="s">
        <v>789</v>
      </c>
      <c r="E203" s="233">
        <v>138.46</v>
      </c>
    </row>
    <row r="204" spans="1:5">
      <c r="A204" t="s">
        <v>559</v>
      </c>
      <c r="B204" s="233" t="s">
        <v>663</v>
      </c>
      <c r="C204" s="233" t="s">
        <v>313</v>
      </c>
      <c r="D204" s="233" t="s">
        <v>789</v>
      </c>
      <c r="E204" s="233">
        <v>204.73</v>
      </c>
    </row>
    <row r="205" spans="1:5">
      <c r="A205" t="s">
        <v>561</v>
      </c>
      <c r="B205" s="233" t="s">
        <v>668</v>
      </c>
      <c r="C205" s="233" t="s">
        <v>313</v>
      </c>
      <c r="D205" s="233" t="s">
        <v>789</v>
      </c>
      <c r="E205" s="233">
        <v>78.52</v>
      </c>
    </row>
    <row r="206" spans="1:5">
      <c r="A206" t="s">
        <v>563</v>
      </c>
      <c r="B206" s="233" t="s">
        <v>673</v>
      </c>
      <c r="C206" s="233" t="s">
        <v>313</v>
      </c>
      <c r="D206" s="233" t="s">
        <v>789</v>
      </c>
      <c r="E206" s="233">
        <v>158.47</v>
      </c>
    </row>
    <row r="207" spans="1:5">
      <c r="A207" t="s">
        <v>565</v>
      </c>
      <c r="B207" s="233" t="s">
        <v>678</v>
      </c>
      <c r="C207" s="233" t="s">
        <v>313</v>
      </c>
      <c r="D207" s="233" t="s">
        <v>789</v>
      </c>
      <c r="E207" s="233">
        <v>48.72</v>
      </c>
    </row>
    <row r="208" spans="1:5">
      <c r="A208" t="s">
        <v>567</v>
      </c>
      <c r="B208" s="233" t="s">
        <v>683</v>
      </c>
      <c r="C208" s="233" t="s">
        <v>313</v>
      </c>
      <c r="D208" s="233" t="s">
        <v>789</v>
      </c>
      <c r="E208" s="233">
        <v>45.33</v>
      </c>
    </row>
    <row r="209" spans="1:5">
      <c r="A209" t="s">
        <v>569</v>
      </c>
      <c r="B209" s="233" t="s">
        <v>688</v>
      </c>
      <c r="C209" s="233" t="s">
        <v>313</v>
      </c>
      <c r="D209" s="233" t="s">
        <v>789</v>
      </c>
      <c r="E209" s="233">
        <v>171.53</v>
      </c>
    </row>
    <row r="210" spans="1:5">
      <c r="A210" t="s">
        <v>571</v>
      </c>
      <c r="B210" s="233" t="s">
        <v>693</v>
      </c>
      <c r="C210" s="233" t="s">
        <v>313</v>
      </c>
      <c r="D210" s="233" t="s">
        <v>789</v>
      </c>
      <c r="E210" s="233">
        <v>94.57</v>
      </c>
    </row>
    <row r="211" spans="1:5">
      <c r="A211" t="s">
        <v>573</v>
      </c>
      <c r="B211" s="233" t="s">
        <v>698</v>
      </c>
      <c r="C211" s="233" t="s">
        <v>313</v>
      </c>
      <c r="D211" s="233" t="s">
        <v>789</v>
      </c>
      <c r="E211" s="233">
        <v>93.88</v>
      </c>
    </row>
    <row r="212" spans="1:5">
      <c r="A212" t="s">
        <v>575</v>
      </c>
      <c r="B212" s="233" t="s">
        <v>703</v>
      </c>
      <c r="C212" s="233" t="s">
        <v>313</v>
      </c>
      <c r="D212" s="233" t="s">
        <v>789</v>
      </c>
      <c r="E212" s="233">
        <v>258.25</v>
      </c>
    </row>
    <row r="213" spans="1:5">
      <c r="A213" t="s">
        <v>577</v>
      </c>
      <c r="B213" s="233" t="s">
        <v>708</v>
      </c>
      <c r="C213" s="233" t="s">
        <v>313</v>
      </c>
      <c r="D213" s="233" t="s">
        <v>789</v>
      </c>
      <c r="E213" s="233">
        <v>4.5599999999999996</v>
      </c>
    </row>
    <row r="214" spans="1:5">
      <c r="A214" t="s">
        <v>579</v>
      </c>
      <c r="B214" s="233" t="s">
        <v>713</v>
      </c>
      <c r="C214" s="233" t="s">
        <v>313</v>
      </c>
      <c r="D214" s="233" t="s">
        <v>789</v>
      </c>
    </row>
    <row r="215" spans="1:5">
      <c r="A215" t="s">
        <v>581</v>
      </c>
      <c r="B215" s="233" t="s">
        <v>718</v>
      </c>
      <c r="C215" s="233" t="s">
        <v>313</v>
      </c>
      <c r="D215" s="233" t="s">
        <v>789</v>
      </c>
      <c r="E215" s="233">
        <v>194.45</v>
      </c>
    </row>
    <row r="216" spans="1:5">
      <c r="A216" t="s">
        <v>583</v>
      </c>
      <c r="B216" s="233" t="s">
        <v>723</v>
      </c>
      <c r="C216" s="233" t="s">
        <v>313</v>
      </c>
      <c r="D216" s="233" t="s">
        <v>789</v>
      </c>
      <c r="E216" s="233">
        <v>210.69</v>
      </c>
    </row>
    <row r="217" spans="1:5">
      <c r="A217" t="s">
        <v>585</v>
      </c>
      <c r="B217" s="233" t="s">
        <v>728</v>
      </c>
      <c r="C217" s="233" t="s">
        <v>313</v>
      </c>
      <c r="D217" s="233" t="s">
        <v>789</v>
      </c>
      <c r="E217" s="233">
        <v>37.72</v>
      </c>
    </row>
    <row r="218" spans="1:5">
      <c r="A218" t="s">
        <v>587</v>
      </c>
      <c r="B218" s="233" t="s">
        <v>733</v>
      </c>
      <c r="C218" s="233" t="s">
        <v>313</v>
      </c>
      <c r="D218" s="233" t="s">
        <v>789</v>
      </c>
      <c r="E218" s="233">
        <v>4.2699999999999996</v>
      </c>
    </row>
    <row r="219" spans="1:5">
      <c r="A219" t="s">
        <v>589</v>
      </c>
      <c r="B219" s="233" t="s">
        <v>738</v>
      </c>
      <c r="C219" s="233" t="s">
        <v>313</v>
      </c>
      <c r="D219" s="233" t="s">
        <v>789</v>
      </c>
    </row>
    <row r="220" spans="1:5">
      <c r="A220" t="s">
        <v>591</v>
      </c>
      <c r="B220" s="233" t="s">
        <v>743</v>
      </c>
      <c r="C220" s="233" t="s">
        <v>313</v>
      </c>
      <c r="D220" s="233" t="s">
        <v>789</v>
      </c>
      <c r="E220" s="233">
        <v>32.729999999999997</v>
      </c>
    </row>
    <row r="221" spans="1:5">
      <c r="A221" t="s">
        <v>593</v>
      </c>
      <c r="B221" s="233" t="s">
        <v>748</v>
      </c>
      <c r="C221" s="233" t="s">
        <v>313</v>
      </c>
      <c r="D221" s="233" t="s">
        <v>789</v>
      </c>
      <c r="E221" s="233">
        <v>176.94</v>
      </c>
    </row>
    <row r="222" spans="1:5">
      <c r="A222" t="s">
        <v>595</v>
      </c>
      <c r="B222" s="233" t="s">
        <v>753</v>
      </c>
      <c r="C222" s="233" t="s">
        <v>313</v>
      </c>
      <c r="D222" s="233" t="s">
        <v>789</v>
      </c>
    </row>
    <row r="223" spans="1:5">
      <c r="A223" t="s">
        <v>597</v>
      </c>
      <c r="B223" s="233" t="s">
        <v>758</v>
      </c>
      <c r="C223" s="233" t="s">
        <v>313</v>
      </c>
      <c r="D223" s="233" t="s">
        <v>789</v>
      </c>
      <c r="E223" s="233">
        <v>2.0299999999999998</v>
      </c>
    </row>
    <row r="224" spans="1:5">
      <c r="A224" t="s">
        <v>599</v>
      </c>
      <c r="B224" s="233" t="s">
        <v>763</v>
      </c>
      <c r="C224" s="233" t="s">
        <v>313</v>
      </c>
      <c r="D224" s="233" t="s">
        <v>790</v>
      </c>
    </row>
    <row r="225" spans="1:5">
      <c r="A225" t="s">
        <v>540</v>
      </c>
      <c r="B225" s="233" t="s">
        <v>539</v>
      </c>
      <c r="C225" s="233" t="s">
        <v>313</v>
      </c>
      <c r="D225" s="233" t="s">
        <v>790</v>
      </c>
      <c r="E225" s="233">
        <v>126.97</v>
      </c>
    </row>
    <row r="226" spans="1:5">
      <c r="A226" t="s">
        <v>541</v>
      </c>
      <c r="B226" s="233" t="s">
        <v>613</v>
      </c>
      <c r="C226" s="233" t="s">
        <v>313</v>
      </c>
      <c r="D226" s="233" t="s">
        <v>790</v>
      </c>
      <c r="E226" s="233">
        <v>2.6</v>
      </c>
    </row>
    <row r="227" spans="1:5">
      <c r="A227" t="s">
        <v>543</v>
      </c>
      <c r="B227" s="233" t="s">
        <v>618</v>
      </c>
      <c r="C227" s="233" t="s">
        <v>313</v>
      </c>
      <c r="D227" s="233" t="s">
        <v>790</v>
      </c>
      <c r="E227" s="233">
        <v>0.86</v>
      </c>
    </row>
    <row r="228" spans="1:5">
      <c r="A228" t="s">
        <v>545</v>
      </c>
      <c r="B228" s="233" t="s">
        <v>623</v>
      </c>
      <c r="C228" s="233" t="s">
        <v>313</v>
      </c>
      <c r="D228" s="233" t="s">
        <v>790</v>
      </c>
      <c r="E228" s="233">
        <v>0.95</v>
      </c>
    </row>
    <row r="229" spans="1:5">
      <c r="A229" t="s">
        <v>547</v>
      </c>
      <c r="B229" s="233" t="s">
        <v>628</v>
      </c>
      <c r="C229" s="233" t="s">
        <v>313</v>
      </c>
      <c r="D229" s="233" t="s">
        <v>790</v>
      </c>
      <c r="E229" s="233">
        <v>0.47</v>
      </c>
    </row>
    <row r="230" spans="1:5">
      <c r="A230" t="s">
        <v>770</v>
      </c>
      <c r="B230" s="233" t="s">
        <v>633</v>
      </c>
      <c r="C230" s="233" t="s">
        <v>313</v>
      </c>
      <c r="D230" s="233" t="s">
        <v>790</v>
      </c>
    </row>
    <row r="231" spans="1:5">
      <c r="A231" t="s">
        <v>549</v>
      </c>
      <c r="B231" s="233" t="s">
        <v>638</v>
      </c>
      <c r="C231" s="233" t="s">
        <v>313</v>
      </c>
      <c r="D231" s="233" t="s">
        <v>790</v>
      </c>
      <c r="E231" s="233">
        <v>1.7</v>
      </c>
    </row>
    <row r="232" spans="1:5">
      <c r="A232" t="s">
        <v>551</v>
      </c>
      <c r="B232" s="233" t="s">
        <v>643</v>
      </c>
      <c r="C232" s="233" t="s">
        <v>313</v>
      </c>
      <c r="D232" s="233" t="s">
        <v>790</v>
      </c>
      <c r="E232" s="233">
        <v>0.3</v>
      </c>
    </row>
    <row r="233" spans="1:5">
      <c r="A233" t="s">
        <v>553</v>
      </c>
      <c r="B233" s="233" t="s">
        <v>648</v>
      </c>
      <c r="C233" s="233" t="s">
        <v>313</v>
      </c>
      <c r="D233" s="233" t="s">
        <v>790</v>
      </c>
      <c r="E233" s="233">
        <v>0.27</v>
      </c>
    </row>
    <row r="234" spans="1:5">
      <c r="A234" t="s">
        <v>555</v>
      </c>
      <c r="B234" s="233" t="s">
        <v>653</v>
      </c>
      <c r="C234" s="233" t="s">
        <v>313</v>
      </c>
      <c r="D234" s="233" t="s">
        <v>790</v>
      </c>
      <c r="E234" s="233">
        <v>5.77</v>
      </c>
    </row>
    <row r="235" spans="1:5">
      <c r="A235" t="s">
        <v>557</v>
      </c>
      <c r="B235" s="233" t="s">
        <v>658</v>
      </c>
      <c r="C235" s="233" t="s">
        <v>313</v>
      </c>
      <c r="D235" s="233" t="s">
        <v>790</v>
      </c>
      <c r="E235" s="233">
        <v>9.3699999999999992</v>
      </c>
    </row>
    <row r="236" spans="1:5">
      <c r="A236" t="s">
        <v>559</v>
      </c>
      <c r="B236" s="233" t="s">
        <v>663</v>
      </c>
      <c r="C236" s="233" t="s">
        <v>313</v>
      </c>
      <c r="D236" s="233" t="s">
        <v>790</v>
      </c>
      <c r="E236" s="233">
        <v>8.5</v>
      </c>
    </row>
    <row r="237" spans="1:5">
      <c r="A237" t="s">
        <v>561</v>
      </c>
      <c r="B237" s="233" t="s">
        <v>668</v>
      </c>
      <c r="C237" s="233" t="s">
        <v>313</v>
      </c>
      <c r="D237" s="233" t="s">
        <v>790</v>
      </c>
      <c r="E237" s="233">
        <v>10.32</v>
      </c>
    </row>
    <row r="238" spans="1:5">
      <c r="A238" t="s">
        <v>563</v>
      </c>
      <c r="B238" s="233" t="s">
        <v>673</v>
      </c>
      <c r="C238" s="233" t="s">
        <v>313</v>
      </c>
      <c r="D238" s="233" t="s">
        <v>790</v>
      </c>
      <c r="E238" s="233">
        <v>17.77</v>
      </c>
    </row>
    <row r="239" spans="1:5">
      <c r="A239" t="s">
        <v>565</v>
      </c>
      <c r="B239" s="233" t="s">
        <v>678</v>
      </c>
      <c r="C239" s="233" t="s">
        <v>313</v>
      </c>
      <c r="D239" s="233" t="s">
        <v>790</v>
      </c>
      <c r="E239" s="233">
        <v>4.74</v>
      </c>
    </row>
    <row r="240" spans="1:5">
      <c r="A240" t="s">
        <v>567</v>
      </c>
      <c r="B240" s="233" t="s">
        <v>683</v>
      </c>
      <c r="C240" s="233" t="s">
        <v>313</v>
      </c>
      <c r="D240" s="233" t="s">
        <v>790</v>
      </c>
      <c r="E240" s="233">
        <v>1.26</v>
      </c>
    </row>
    <row r="241" spans="1:5">
      <c r="A241" t="s">
        <v>569</v>
      </c>
      <c r="B241" s="233" t="s">
        <v>688</v>
      </c>
      <c r="C241" s="233" t="s">
        <v>313</v>
      </c>
      <c r="D241" s="233" t="s">
        <v>790</v>
      </c>
      <c r="E241" s="233">
        <v>10.09</v>
      </c>
    </row>
    <row r="242" spans="1:5">
      <c r="A242" t="s">
        <v>571</v>
      </c>
      <c r="B242" s="233" t="s">
        <v>693</v>
      </c>
      <c r="C242" s="233" t="s">
        <v>313</v>
      </c>
      <c r="D242" s="233" t="s">
        <v>790</v>
      </c>
      <c r="E242" s="233">
        <v>7.68</v>
      </c>
    </row>
    <row r="243" spans="1:5">
      <c r="A243" t="s">
        <v>573</v>
      </c>
      <c r="B243" s="233" t="s">
        <v>698</v>
      </c>
      <c r="C243" s="233" t="s">
        <v>313</v>
      </c>
      <c r="D243" s="233" t="s">
        <v>790</v>
      </c>
      <c r="E243" s="233">
        <v>11.76</v>
      </c>
    </row>
    <row r="244" spans="1:5">
      <c r="A244" t="s">
        <v>575</v>
      </c>
      <c r="B244" s="233" t="s">
        <v>703</v>
      </c>
      <c r="C244" s="233" t="s">
        <v>313</v>
      </c>
      <c r="D244" s="233" t="s">
        <v>790</v>
      </c>
      <c r="E244" s="233">
        <v>12.48</v>
      </c>
    </row>
    <row r="245" spans="1:5">
      <c r="A245" t="s">
        <v>577</v>
      </c>
      <c r="B245" s="233" t="s">
        <v>708</v>
      </c>
      <c r="C245" s="233" t="s">
        <v>313</v>
      </c>
      <c r="D245" s="233" t="s">
        <v>790</v>
      </c>
      <c r="E245" s="233">
        <v>0.09</v>
      </c>
    </row>
    <row r="246" spans="1:5">
      <c r="A246" t="s">
        <v>579</v>
      </c>
      <c r="B246" s="233" t="s">
        <v>713</v>
      </c>
      <c r="C246" s="233" t="s">
        <v>313</v>
      </c>
      <c r="D246" s="233" t="s">
        <v>790</v>
      </c>
    </row>
    <row r="247" spans="1:5">
      <c r="A247" t="s">
        <v>581</v>
      </c>
      <c r="B247" s="233" t="s">
        <v>718</v>
      </c>
      <c r="C247" s="233" t="s">
        <v>313</v>
      </c>
      <c r="D247" s="233" t="s">
        <v>790</v>
      </c>
      <c r="E247" s="233">
        <v>2.2599999999999998</v>
      </c>
    </row>
    <row r="248" spans="1:5">
      <c r="A248" t="s">
        <v>583</v>
      </c>
      <c r="B248" s="233" t="s">
        <v>723</v>
      </c>
      <c r="C248" s="233" t="s">
        <v>313</v>
      </c>
      <c r="D248" s="233" t="s">
        <v>790</v>
      </c>
      <c r="E248" s="233">
        <v>5.64</v>
      </c>
    </row>
    <row r="249" spans="1:5">
      <c r="A249" t="s">
        <v>585</v>
      </c>
      <c r="B249" s="233" t="s">
        <v>728</v>
      </c>
      <c r="C249" s="233" t="s">
        <v>313</v>
      </c>
      <c r="D249" s="233" t="s">
        <v>790</v>
      </c>
      <c r="E249" s="233">
        <v>1.36</v>
      </c>
    </row>
    <row r="250" spans="1:5">
      <c r="A250" t="s">
        <v>587</v>
      </c>
      <c r="B250" s="233" t="s">
        <v>733</v>
      </c>
      <c r="C250" s="233" t="s">
        <v>313</v>
      </c>
      <c r="D250" s="233" t="s">
        <v>790</v>
      </c>
      <c r="E250" s="233">
        <v>0.01</v>
      </c>
    </row>
    <row r="251" spans="1:5">
      <c r="A251" t="s">
        <v>589</v>
      </c>
      <c r="B251" s="233" t="s">
        <v>738</v>
      </c>
      <c r="C251" s="233" t="s">
        <v>313</v>
      </c>
      <c r="D251" s="233" t="s">
        <v>790</v>
      </c>
    </row>
    <row r="252" spans="1:5">
      <c r="A252" t="s">
        <v>591</v>
      </c>
      <c r="B252" s="233" t="s">
        <v>743</v>
      </c>
      <c r="C252" s="233" t="s">
        <v>313</v>
      </c>
      <c r="D252" s="233" t="s">
        <v>790</v>
      </c>
      <c r="E252" s="233">
        <v>2.04</v>
      </c>
    </row>
    <row r="253" spans="1:5">
      <c r="A253" t="s">
        <v>593</v>
      </c>
      <c r="B253" s="233" t="s">
        <v>748</v>
      </c>
      <c r="C253" s="233" t="s">
        <v>313</v>
      </c>
      <c r="D253" s="233" t="s">
        <v>790</v>
      </c>
      <c r="E253" s="233">
        <v>8.73</v>
      </c>
    </row>
    <row r="254" spans="1:5">
      <c r="A254" t="s">
        <v>595</v>
      </c>
      <c r="B254" s="233" t="s">
        <v>753</v>
      </c>
      <c r="C254" s="233" t="s">
        <v>313</v>
      </c>
      <c r="D254" s="233" t="s">
        <v>790</v>
      </c>
    </row>
    <row r="255" spans="1:5">
      <c r="A255" t="s">
        <v>597</v>
      </c>
      <c r="B255" s="233" t="s">
        <v>758</v>
      </c>
      <c r="C255" s="233" t="s">
        <v>313</v>
      </c>
      <c r="D255" s="233" t="s">
        <v>790</v>
      </c>
      <c r="E255" s="233">
        <v>-0.05</v>
      </c>
    </row>
    <row r="256" spans="1:5">
      <c r="A256" t="s">
        <v>599</v>
      </c>
      <c r="B256" s="233" t="s">
        <v>763</v>
      </c>
      <c r="C256" s="233" t="s">
        <v>313</v>
      </c>
      <c r="D256" s="233" t="s">
        <v>790</v>
      </c>
    </row>
    <row r="257" spans="1:5">
      <c r="A257" t="s">
        <v>540</v>
      </c>
      <c r="B257" s="233" t="s">
        <v>539</v>
      </c>
      <c r="C257" s="233" t="s">
        <v>313</v>
      </c>
      <c r="D257" s="233" t="s">
        <v>791</v>
      </c>
      <c r="E257" s="233">
        <v>133.13</v>
      </c>
    </row>
    <row r="258" spans="1:5">
      <c r="A258" t="s">
        <v>541</v>
      </c>
      <c r="B258" s="233" t="s">
        <v>613</v>
      </c>
      <c r="C258" s="233" t="s">
        <v>313</v>
      </c>
      <c r="D258" s="233" t="s">
        <v>791</v>
      </c>
      <c r="E258" s="233">
        <v>2.7</v>
      </c>
    </row>
    <row r="259" spans="1:5">
      <c r="A259" t="s">
        <v>543</v>
      </c>
      <c r="B259" s="233" t="s">
        <v>618</v>
      </c>
      <c r="C259" s="233" t="s">
        <v>313</v>
      </c>
      <c r="D259" s="233" t="s">
        <v>791</v>
      </c>
      <c r="E259" s="233">
        <v>0.2</v>
      </c>
    </row>
    <row r="260" spans="1:5">
      <c r="A260" t="s">
        <v>545</v>
      </c>
      <c r="B260" s="233" t="s">
        <v>623</v>
      </c>
      <c r="C260" s="233" t="s">
        <v>313</v>
      </c>
      <c r="D260" s="233" t="s">
        <v>791</v>
      </c>
      <c r="E260" s="233">
        <v>0.97</v>
      </c>
    </row>
    <row r="261" spans="1:5">
      <c r="A261" t="s">
        <v>547</v>
      </c>
      <c r="B261" s="233" t="s">
        <v>628</v>
      </c>
      <c r="C261" s="233" t="s">
        <v>313</v>
      </c>
      <c r="D261" s="233" t="s">
        <v>791</v>
      </c>
      <c r="E261" s="233">
        <v>0.48</v>
      </c>
    </row>
    <row r="262" spans="1:5">
      <c r="A262" t="s">
        <v>770</v>
      </c>
      <c r="B262" s="233" t="s">
        <v>633</v>
      </c>
      <c r="C262" s="233" t="s">
        <v>313</v>
      </c>
      <c r="D262" s="233" t="s">
        <v>791</v>
      </c>
    </row>
    <row r="263" spans="1:5">
      <c r="A263" t="s">
        <v>549</v>
      </c>
      <c r="B263" s="233" t="s">
        <v>638</v>
      </c>
      <c r="C263" s="233" t="s">
        <v>313</v>
      </c>
      <c r="D263" s="233" t="s">
        <v>791</v>
      </c>
      <c r="E263" s="233">
        <v>1.72</v>
      </c>
    </row>
    <row r="264" spans="1:5">
      <c r="A264" t="s">
        <v>551</v>
      </c>
      <c r="B264" s="233" t="s">
        <v>643</v>
      </c>
      <c r="C264" s="233" t="s">
        <v>313</v>
      </c>
      <c r="D264" s="233" t="s">
        <v>791</v>
      </c>
      <c r="E264" s="233">
        <v>0.33</v>
      </c>
    </row>
    <row r="265" spans="1:5">
      <c r="A265" t="s">
        <v>553</v>
      </c>
      <c r="B265" s="233" t="s">
        <v>648</v>
      </c>
      <c r="C265" s="233" t="s">
        <v>313</v>
      </c>
      <c r="D265" s="233" t="s">
        <v>791</v>
      </c>
      <c r="E265" s="233">
        <v>0.27</v>
      </c>
    </row>
    <row r="266" spans="1:5">
      <c r="A266" t="s">
        <v>555</v>
      </c>
      <c r="B266" s="233" t="s">
        <v>653</v>
      </c>
      <c r="C266" s="233" t="s">
        <v>313</v>
      </c>
      <c r="D266" s="233" t="s">
        <v>791</v>
      </c>
      <c r="E266" s="233">
        <v>6.03</v>
      </c>
    </row>
    <row r="267" spans="1:5">
      <c r="A267" t="s">
        <v>557</v>
      </c>
      <c r="B267" s="233" t="s">
        <v>658</v>
      </c>
      <c r="C267" s="233" t="s">
        <v>313</v>
      </c>
      <c r="D267" s="233" t="s">
        <v>791</v>
      </c>
      <c r="E267" s="233">
        <v>9.6300000000000008</v>
      </c>
    </row>
    <row r="268" spans="1:5">
      <c r="A268" t="s">
        <v>559</v>
      </c>
      <c r="B268" s="233" t="s">
        <v>663</v>
      </c>
      <c r="C268" s="233" t="s">
        <v>313</v>
      </c>
      <c r="D268" s="233" t="s">
        <v>791</v>
      </c>
      <c r="E268" s="233">
        <v>9.1</v>
      </c>
    </row>
    <row r="269" spans="1:5">
      <c r="A269" t="s">
        <v>561</v>
      </c>
      <c r="B269" s="233" t="s">
        <v>668</v>
      </c>
      <c r="C269" s="233" t="s">
        <v>313</v>
      </c>
      <c r="D269" s="233" t="s">
        <v>791</v>
      </c>
      <c r="E269" s="233">
        <v>10.5</v>
      </c>
    </row>
    <row r="270" spans="1:5">
      <c r="A270" t="s">
        <v>563</v>
      </c>
      <c r="B270" s="233" t="s">
        <v>673</v>
      </c>
      <c r="C270" s="233" t="s">
        <v>313</v>
      </c>
      <c r="D270" s="233" t="s">
        <v>791</v>
      </c>
      <c r="E270" s="233">
        <v>17.850000000000001</v>
      </c>
    </row>
    <row r="271" spans="1:5">
      <c r="A271" t="s">
        <v>565</v>
      </c>
      <c r="B271" s="233" t="s">
        <v>678</v>
      </c>
      <c r="C271" s="233" t="s">
        <v>313</v>
      </c>
      <c r="D271" s="233" t="s">
        <v>791</v>
      </c>
      <c r="E271" s="233">
        <v>4.96</v>
      </c>
    </row>
    <row r="272" spans="1:5">
      <c r="A272" t="s">
        <v>567</v>
      </c>
      <c r="B272" s="233" t="s">
        <v>683</v>
      </c>
      <c r="C272" s="233" t="s">
        <v>313</v>
      </c>
      <c r="D272" s="233" t="s">
        <v>791</v>
      </c>
      <c r="E272" s="233">
        <v>1.39</v>
      </c>
    </row>
    <row r="273" spans="1:5">
      <c r="A273" t="s">
        <v>569</v>
      </c>
      <c r="B273" s="233" t="s">
        <v>688</v>
      </c>
      <c r="C273" s="233" t="s">
        <v>313</v>
      </c>
      <c r="D273" s="233" t="s">
        <v>791</v>
      </c>
      <c r="E273" s="233">
        <v>10.27</v>
      </c>
    </row>
    <row r="274" spans="1:5">
      <c r="A274" t="s">
        <v>571</v>
      </c>
      <c r="B274" s="233" t="s">
        <v>693</v>
      </c>
      <c r="C274" s="233" t="s">
        <v>313</v>
      </c>
      <c r="D274" s="233" t="s">
        <v>791</v>
      </c>
      <c r="E274" s="233">
        <v>7.81</v>
      </c>
    </row>
    <row r="275" spans="1:5">
      <c r="A275" t="s">
        <v>573</v>
      </c>
      <c r="B275" s="233" t="s">
        <v>698</v>
      </c>
      <c r="C275" s="233" t="s">
        <v>313</v>
      </c>
      <c r="D275" s="233" t="s">
        <v>791</v>
      </c>
      <c r="E275" s="233">
        <v>11.69</v>
      </c>
    </row>
    <row r="276" spans="1:5">
      <c r="A276" t="s">
        <v>575</v>
      </c>
      <c r="B276" s="233" t="s">
        <v>703</v>
      </c>
      <c r="C276" s="233" t="s">
        <v>313</v>
      </c>
      <c r="D276" s="233" t="s">
        <v>791</v>
      </c>
      <c r="E276" s="233">
        <v>14.24</v>
      </c>
    </row>
    <row r="277" spans="1:5">
      <c r="A277" t="s">
        <v>577</v>
      </c>
      <c r="B277" s="233" t="s">
        <v>708</v>
      </c>
      <c r="C277" s="233" t="s">
        <v>313</v>
      </c>
      <c r="D277" s="233" t="s">
        <v>791</v>
      </c>
      <c r="E277" s="233">
        <v>0.09</v>
      </c>
    </row>
    <row r="278" spans="1:5">
      <c r="A278" t="s">
        <v>579</v>
      </c>
      <c r="B278" s="233" t="s">
        <v>713</v>
      </c>
      <c r="C278" s="233" t="s">
        <v>313</v>
      </c>
      <c r="D278" s="233" t="s">
        <v>791</v>
      </c>
    </row>
    <row r="279" spans="1:5">
      <c r="A279" t="s">
        <v>581</v>
      </c>
      <c r="B279" s="233" t="s">
        <v>718</v>
      </c>
      <c r="C279" s="233" t="s">
        <v>313</v>
      </c>
      <c r="D279" s="233" t="s">
        <v>791</v>
      </c>
      <c r="E279" s="233">
        <v>4.4800000000000004</v>
      </c>
    </row>
    <row r="280" spans="1:5">
      <c r="A280" t="s">
        <v>583</v>
      </c>
      <c r="B280" s="233" t="s">
        <v>723</v>
      </c>
      <c r="C280" s="233" t="s">
        <v>313</v>
      </c>
      <c r="D280" s="233" t="s">
        <v>791</v>
      </c>
      <c r="E280" s="233">
        <v>5.82</v>
      </c>
    </row>
    <row r="281" spans="1:5">
      <c r="A281" t="s">
        <v>585</v>
      </c>
      <c r="B281" s="233" t="s">
        <v>728</v>
      </c>
      <c r="C281" s="233" t="s">
        <v>313</v>
      </c>
      <c r="D281" s="233" t="s">
        <v>791</v>
      </c>
      <c r="E281" s="233">
        <v>1.4</v>
      </c>
    </row>
    <row r="282" spans="1:5">
      <c r="A282" t="s">
        <v>587</v>
      </c>
      <c r="B282" s="233" t="s">
        <v>733</v>
      </c>
      <c r="C282" s="233" t="s">
        <v>313</v>
      </c>
      <c r="D282" s="233" t="s">
        <v>791</v>
      </c>
      <c r="E282" s="233">
        <v>0.01</v>
      </c>
    </row>
    <row r="283" spans="1:5">
      <c r="A283" t="s">
        <v>589</v>
      </c>
      <c r="B283" s="233" t="s">
        <v>738</v>
      </c>
      <c r="C283" s="233" t="s">
        <v>313</v>
      </c>
      <c r="D283" s="233" t="s">
        <v>791</v>
      </c>
    </row>
    <row r="284" spans="1:5">
      <c r="A284" t="s">
        <v>591</v>
      </c>
      <c r="B284" s="233" t="s">
        <v>743</v>
      </c>
      <c r="C284" s="233" t="s">
        <v>313</v>
      </c>
      <c r="D284" s="233" t="s">
        <v>791</v>
      </c>
      <c r="E284" s="233">
        <v>2.17</v>
      </c>
    </row>
    <row r="285" spans="1:5">
      <c r="A285" t="s">
        <v>593</v>
      </c>
      <c r="B285" s="233" t="s">
        <v>748</v>
      </c>
      <c r="C285" s="233" t="s">
        <v>313</v>
      </c>
      <c r="D285" s="233" t="s">
        <v>791</v>
      </c>
      <c r="E285" s="233">
        <v>9.07</v>
      </c>
    </row>
    <row r="286" spans="1:5">
      <c r="A286" t="s">
        <v>595</v>
      </c>
      <c r="B286" s="233" t="s">
        <v>753</v>
      </c>
      <c r="C286" s="233" t="s">
        <v>313</v>
      </c>
      <c r="D286" s="233" t="s">
        <v>791</v>
      </c>
    </row>
    <row r="287" spans="1:5">
      <c r="A287" t="s">
        <v>597</v>
      </c>
      <c r="B287" s="233" t="s">
        <v>758</v>
      </c>
      <c r="C287" s="233" t="s">
        <v>313</v>
      </c>
      <c r="D287" s="233" t="s">
        <v>791</v>
      </c>
      <c r="E287" s="233">
        <v>-0.04</v>
      </c>
    </row>
    <row r="288" spans="1:5">
      <c r="A288" t="s">
        <v>599</v>
      </c>
      <c r="B288" s="233" t="s">
        <v>763</v>
      </c>
      <c r="C288" s="233" t="s">
        <v>313</v>
      </c>
      <c r="D288" s="233" t="s">
        <v>791</v>
      </c>
    </row>
    <row r="289" spans="1:5">
      <c r="A289" t="s">
        <v>540</v>
      </c>
      <c r="B289" s="233" t="s">
        <v>539</v>
      </c>
      <c r="C289" s="260" t="s">
        <v>314</v>
      </c>
      <c r="D289" s="233" t="s">
        <v>789</v>
      </c>
      <c r="E289" s="233">
        <v>2521.7800000000002</v>
      </c>
    </row>
    <row r="290" spans="1:5">
      <c r="A290" t="s">
        <v>541</v>
      </c>
      <c r="B290" s="233" t="s">
        <v>613</v>
      </c>
      <c r="C290" s="260" t="s">
        <v>314</v>
      </c>
      <c r="D290" s="233" t="s">
        <v>789</v>
      </c>
      <c r="E290" s="233">
        <v>12.61</v>
      </c>
    </row>
    <row r="291" spans="1:5">
      <c r="A291" t="s">
        <v>543</v>
      </c>
      <c r="B291" s="233" t="s">
        <v>618</v>
      </c>
      <c r="C291" s="260" t="s">
        <v>314</v>
      </c>
      <c r="D291" s="233" t="s">
        <v>789</v>
      </c>
      <c r="E291" s="233">
        <v>73.94</v>
      </c>
    </row>
    <row r="292" spans="1:5">
      <c r="A292" t="s">
        <v>545</v>
      </c>
      <c r="B292" s="233" t="s">
        <v>623</v>
      </c>
      <c r="C292" s="260" t="s">
        <v>314</v>
      </c>
      <c r="D292" s="233" t="s">
        <v>789</v>
      </c>
      <c r="E292" s="233">
        <v>115.68</v>
      </c>
    </row>
    <row r="293" spans="1:5">
      <c r="A293" t="s">
        <v>547</v>
      </c>
      <c r="B293" s="233" t="s">
        <v>628</v>
      </c>
      <c r="C293" s="260" t="s">
        <v>314</v>
      </c>
      <c r="D293" s="233" t="s">
        <v>789</v>
      </c>
      <c r="E293" s="233">
        <v>24.72</v>
      </c>
    </row>
    <row r="294" spans="1:5">
      <c r="A294" t="s">
        <v>770</v>
      </c>
      <c r="B294" s="233" t="s">
        <v>633</v>
      </c>
      <c r="C294" s="260" t="s">
        <v>314</v>
      </c>
      <c r="D294" s="233" t="s">
        <v>789</v>
      </c>
      <c r="E294" s="233">
        <v>22.72</v>
      </c>
    </row>
    <row r="295" spans="1:5">
      <c r="A295" t="s">
        <v>549</v>
      </c>
      <c r="B295" s="233" t="s">
        <v>638</v>
      </c>
      <c r="C295" s="260" t="s">
        <v>314</v>
      </c>
      <c r="D295" s="233" t="s">
        <v>789</v>
      </c>
      <c r="E295" s="233">
        <v>144.38</v>
      </c>
    </row>
    <row r="296" spans="1:5">
      <c r="A296" t="s">
        <v>551</v>
      </c>
      <c r="B296" s="233" t="s">
        <v>643</v>
      </c>
      <c r="C296" s="260" t="s">
        <v>314</v>
      </c>
      <c r="D296" s="233" t="s">
        <v>789</v>
      </c>
      <c r="E296" s="233">
        <v>11.31</v>
      </c>
    </row>
    <row r="297" spans="1:5">
      <c r="A297" t="s">
        <v>553</v>
      </c>
      <c r="B297" s="233" t="s">
        <v>648</v>
      </c>
      <c r="C297" s="260" t="s">
        <v>314</v>
      </c>
      <c r="D297" s="233" t="s">
        <v>789</v>
      </c>
      <c r="E297" s="233">
        <v>16.03</v>
      </c>
    </row>
    <row r="298" spans="1:5">
      <c r="A298" t="s">
        <v>555</v>
      </c>
      <c r="B298" s="233" t="s">
        <v>653</v>
      </c>
      <c r="C298" s="260" t="s">
        <v>314</v>
      </c>
      <c r="D298" s="233" t="s">
        <v>789</v>
      </c>
      <c r="E298" s="233">
        <v>57.32</v>
      </c>
    </row>
    <row r="299" spans="1:5">
      <c r="A299" t="s">
        <v>557</v>
      </c>
      <c r="B299" s="233" t="s">
        <v>658</v>
      </c>
      <c r="C299" s="260" t="s">
        <v>314</v>
      </c>
      <c r="D299" s="233" t="s">
        <v>789</v>
      </c>
      <c r="E299" s="233">
        <v>161.88999999999999</v>
      </c>
    </row>
    <row r="300" spans="1:5">
      <c r="A300" t="s">
        <v>559</v>
      </c>
      <c r="B300" s="233" t="s">
        <v>663</v>
      </c>
      <c r="C300" s="260" t="s">
        <v>314</v>
      </c>
      <c r="D300" s="233" t="s">
        <v>789</v>
      </c>
      <c r="E300" s="233">
        <v>187.04</v>
      </c>
    </row>
    <row r="301" spans="1:5">
      <c r="A301" t="s">
        <v>561</v>
      </c>
      <c r="B301" s="233" t="s">
        <v>668</v>
      </c>
      <c r="C301" s="260" t="s">
        <v>314</v>
      </c>
      <c r="D301" s="233" t="s">
        <v>789</v>
      </c>
      <c r="E301" s="233">
        <v>110.84</v>
      </c>
    </row>
    <row r="302" spans="1:5">
      <c r="A302" t="s">
        <v>563</v>
      </c>
      <c r="B302" s="233" t="s">
        <v>673</v>
      </c>
      <c r="C302" s="260" t="s">
        <v>314</v>
      </c>
      <c r="D302" s="233" t="s">
        <v>789</v>
      </c>
      <c r="E302" s="233">
        <v>45.95</v>
      </c>
    </row>
    <row r="303" spans="1:5">
      <c r="A303" t="s">
        <v>565</v>
      </c>
      <c r="B303" s="233" t="s">
        <v>678</v>
      </c>
      <c r="C303" s="260" t="s">
        <v>314</v>
      </c>
      <c r="D303" s="233" t="s">
        <v>789</v>
      </c>
      <c r="E303" s="233">
        <v>172.48</v>
      </c>
    </row>
    <row r="304" spans="1:5">
      <c r="A304" t="s">
        <v>567</v>
      </c>
      <c r="B304" s="233" t="s">
        <v>683</v>
      </c>
      <c r="C304" s="260" t="s">
        <v>314</v>
      </c>
      <c r="D304" s="233" t="s">
        <v>789</v>
      </c>
      <c r="E304" s="233">
        <v>110.39</v>
      </c>
    </row>
    <row r="305" spans="1:5">
      <c r="A305" t="s">
        <v>569</v>
      </c>
      <c r="B305" s="233" t="s">
        <v>688</v>
      </c>
      <c r="C305" s="260" t="s">
        <v>314</v>
      </c>
      <c r="D305" s="233" t="s">
        <v>789</v>
      </c>
      <c r="E305" s="233">
        <v>70.010000000000005</v>
      </c>
    </row>
    <row r="306" spans="1:5">
      <c r="A306" t="s">
        <v>571</v>
      </c>
      <c r="B306" s="233" t="s">
        <v>693</v>
      </c>
      <c r="C306" s="260" t="s">
        <v>314</v>
      </c>
      <c r="D306" s="233" t="s">
        <v>789</v>
      </c>
      <c r="E306" s="233">
        <v>304.45</v>
      </c>
    </row>
    <row r="307" spans="1:5">
      <c r="A307" t="s">
        <v>573</v>
      </c>
      <c r="B307" s="233" t="s">
        <v>698</v>
      </c>
      <c r="C307" s="260" t="s">
        <v>314</v>
      </c>
      <c r="D307" s="233" t="s">
        <v>789</v>
      </c>
      <c r="E307" s="233">
        <v>79.790000000000006</v>
      </c>
    </row>
    <row r="308" spans="1:5">
      <c r="A308" t="s">
        <v>575</v>
      </c>
      <c r="B308" s="233" t="s">
        <v>703</v>
      </c>
      <c r="C308" s="260" t="s">
        <v>314</v>
      </c>
      <c r="D308" s="233" t="s">
        <v>789</v>
      </c>
      <c r="E308" s="233">
        <v>416.67</v>
      </c>
    </row>
    <row r="309" spans="1:5">
      <c r="A309" t="s">
        <v>577</v>
      </c>
      <c r="B309" s="233" t="s">
        <v>708</v>
      </c>
      <c r="C309" s="260" t="s">
        <v>314</v>
      </c>
      <c r="D309" s="233" t="s">
        <v>789</v>
      </c>
      <c r="E309" s="233">
        <v>71.64</v>
      </c>
    </row>
    <row r="310" spans="1:5">
      <c r="A310" t="s">
        <v>579</v>
      </c>
      <c r="B310" s="233" t="s">
        <v>713</v>
      </c>
      <c r="C310" s="260" t="s">
        <v>314</v>
      </c>
      <c r="D310" s="233" t="s">
        <v>789</v>
      </c>
    </row>
    <row r="311" spans="1:5">
      <c r="A311" t="s">
        <v>581</v>
      </c>
      <c r="B311" s="233" t="s">
        <v>718</v>
      </c>
      <c r="C311" s="260" t="s">
        <v>314</v>
      </c>
      <c r="D311" s="233" t="s">
        <v>789</v>
      </c>
      <c r="E311" s="233">
        <v>53.5</v>
      </c>
    </row>
    <row r="312" spans="1:5">
      <c r="A312" t="s">
        <v>583</v>
      </c>
      <c r="B312" s="233" t="s">
        <v>723</v>
      </c>
      <c r="C312" s="260" t="s">
        <v>314</v>
      </c>
      <c r="D312" s="233" t="s">
        <v>789</v>
      </c>
      <c r="E312" s="233">
        <v>76.33</v>
      </c>
    </row>
    <row r="313" spans="1:5">
      <c r="A313" t="s">
        <v>585</v>
      </c>
      <c r="B313" s="233" t="s">
        <v>728</v>
      </c>
      <c r="C313" s="260" t="s">
        <v>314</v>
      </c>
      <c r="D313" s="233" t="s">
        <v>789</v>
      </c>
      <c r="E313" s="233">
        <v>7.76</v>
      </c>
    </row>
    <row r="314" spans="1:5">
      <c r="A314" t="s">
        <v>587</v>
      </c>
      <c r="B314" s="233" t="s">
        <v>733</v>
      </c>
      <c r="C314" s="260" t="s">
        <v>314</v>
      </c>
      <c r="D314" s="233" t="s">
        <v>789</v>
      </c>
      <c r="E314" s="233">
        <v>53.98</v>
      </c>
    </row>
    <row r="315" spans="1:5">
      <c r="A315" t="s">
        <v>589</v>
      </c>
      <c r="B315" s="233" t="s">
        <v>738</v>
      </c>
      <c r="C315" s="260" t="s">
        <v>314</v>
      </c>
      <c r="D315" s="233" t="s">
        <v>789</v>
      </c>
    </row>
    <row r="316" spans="1:5">
      <c r="A316" t="s">
        <v>591</v>
      </c>
      <c r="B316" s="233" t="s">
        <v>743</v>
      </c>
      <c r="C316" s="260" t="s">
        <v>314</v>
      </c>
      <c r="D316" s="233" t="s">
        <v>789</v>
      </c>
      <c r="E316" s="233">
        <v>36.89</v>
      </c>
    </row>
    <row r="317" spans="1:5">
      <c r="A317" t="s">
        <v>593</v>
      </c>
      <c r="B317" s="233" t="s">
        <v>748</v>
      </c>
      <c r="C317" s="260" t="s">
        <v>314</v>
      </c>
      <c r="D317" s="233" t="s">
        <v>789</v>
      </c>
      <c r="E317" s="233">
        <v>30.02</v>
      </c>
    </row>
    <row r="318" spans="1:5">
      <c r="A318" t="s">
        <v>595</v>
      </c>
      <c r="B318" s="233" t="s">
        <v>753</v>
      </c>
      <c r="C318" s="260" t="s">
        <v>314</v>
      </c>
      <c r="D318" s="233" t="s">
        <v>789</v>
      </c>
      <c r="E318" s="233">
        <v>5.47</v>
      </c>
    </row>
    <row r="319" spans="1:5">
      <c r="A319" t="s">
        <v>597</v>
      </c>
      <c r="B319" s="233" t="s">
        <v>758</v>
      </c>
      <c r="C319" s="260" t="s">
        <v>314</v>
      </c>
      <c r="D319" s="233" t="s">
        <v>789</v>
      </c>
      <c r="E319" s="233">
        <v>17.829999999999998</v>
      </c>
    </row>
    <row r="320" spans="1:5">
      <c r="A320" t="s">
        <v>599</v>
      </c>
      <c r="B320" s="233" t="s">
        <v>763</v>
      </c>
      <c r="C320" s="260" t="s">
        <v>314</v>
      </c>
      <c r="D320" s="233" t="s">
        <v>789</v>
      </c>
      <c r="E320" s="233">
        <v>30.15</v>
      </c>
    </row>
    <row r="321" spans="1:5">
      <c r="A321" t="s">
        <v>540</v>
      </c>
      <c r="B321" s="233" t="s">
        <v>539</v>
      </c>
      <c r="C321" s="260" t="s">
        <v>314</v>
      </c>
      <c r="D321" s="233" t="s">
        <v>790</v>
      </c>
      <c r="E321" s="233">
        <v>232.23</v>
      </c>
    </row>
    <row r="322" spans="1:5">
      <c r="A322" t="s">
        <v>541</v>
      </c>
      <c r="B322" s="233" t="s">
        <v>613</v>
      </c>
      <c r="C322" s="260" t="s">
        <v>314</v>
      </c>
      <c r="D322" s="233" t="s">
        <v>790</v>
      </c>
      <c r="E322" s="233">
        <v>0.77</v>
      </c>
    </row>
    <row r="323" spans="1:5">
      <c r="A323" t="s">
        <v>543</v>
      </c>
      <c r="B323" s="233" t="s">
        <v>618</v>
      </c>
      <c r="C323" s="260" t="s">
        <v>314</v>
      </c>
      <c r="D323" s="233" t="s">
        <v>790</v>
      </c>
      <c r="E323" s="233">
        <v>0.6</v>
      </c>
    </row>
    <row r="324" spans="1:5">
      <c r="A324" t="s">
        <v>545</v>
      </c>
      <c r="B324" s="233" t="s">
        <v>623</v>
      </c>
      <c r="C324" s="260" t="s">
        <v>314</v>
      </c>
      <c r="D324" s="233" t="s">
        <v>790</v>
      </c>
      <c r="E324" s="233">
        <v>2.0099999999999998</v>
      </c>
    </row>
    <row r="325" spans="1:5">
      <c r="A325" t="s">
        <v>547</v>
      </c>
      <c r="B325" s="233" t="s">
        <v>628</v>
      </c>
      <c r="C325" s="260" t="s">
        <v>314</v>
      </c>
      <c r="D325" s="233" t="s">
        <v>790</v>
      </c>
      <c r="E325" s="233">
        <v>0.34</v>
      </c>
    </row>
    <row r="326" spans="1:5">
      <c r="A326" t="s">
        <v>770</v>
      </c>
      <c r="B326" s="233" t="s">
        <v>633</v>
      </c>
      <c r="C326" s="260" t="s">
        <v>314</v>
      </c>
      <c r="D326" s="233" t="s">
        <v>790</v>
      </c>
      <c r="E326" s="233">
        <v>0.35</v>
      </c>
    </row>
    <row r="327" spans="1:5">
      <c r="A327" t="s">
        <v>549</v>
      </c>
      <c r="B327" s="233" t="s">
        <v>638</v>
      </c>
      <c r="C327" s="260" t="s">
        <v>314</v>
      </c>
      <c r="D327" s="233" t="s">
        <v>790</v>
      </c>
      <c r="E327" s="233">
        <v>3.77</v>
      </c>
    </row>
    <row r="328" spans="1:5">
      <c r="A328" t="s">
        <v>551</v>
      </c>
      <c r="B328" s="233" t="s">
        <v>643</v>
      </c>
      <c r="C328" s="260" t="s">
        <v>314</v>
      </c>
      <c r="D328" s="233" t="s">
        <v>790</v>
      </c>
      <c r="E328" s="233">
        <v>0.57999999999999996</v>
      </c>
    </row>
    <row r="329" spans="1:5">
      <c r="A329" t="s">
        <v>553</v>
      </c>
      <c r="B329" s="233" t="s">
        <v>648</v>
      </c>
      <c r="C329" s="260" t="s">
        <v>314</v>
      </c>
      <c r="D329" s="233" t="s">
        <v>790</v>
      </c>
      <c r="E329" s="233">
        <v>-0.22</v>
      </c>
    </row>
    <row r="330" spans="1:5">
      <c r="A330" t="s">
        <v>555</v>
      </c>
      <c r="B330" s="233" t="s">
        <v>653</v>
      </c>
      <c r="C330" s="260" t="s">
        <v>314</v>
      </c>
      <c r="D330" s="233" t="s">
        <v>790</v>
      </c>
      <c r="E330" s="233">
        <v>5.83</v>
      </c>
    </row>
    <row r="331" spans="1:5">
      <c r="A331" t="s">
        <v>557</v>
      </c>
      <c r="B331" s="233" t="s">
        <v>658</v>
      </c>
      <c r="C331" s="260" t="s">
        <v>314</v>
      </c>
      <c r="D331" s="233" t="s">
        <v>790</v>
      </c>
      <c r="E331" s="233">
        <v>10.61</v>
      </c>
    </row>
    <row r="332" spans="1:5">
      <c r="A332" t="s">
        <v>559</v>
      </c>
      <c r="B332" s="233" t="s">
        <v>663</v>
      </c>
      <c r="C332" s="260" t="s">
        <v>314</v>
      </c>
      <c r="D332" s="233" t="s">
        <v>790</v>
      </c>
      <c r="E332" s="233">
        <v>11.77</v>
      </c>
    </row>
    <row r="333" spans="1:5">
      <c r="A333" t="s">
        <v>561</v>
      </c>
      <c r="B333" s="233" t="s">
        <v>668</v>
      </c>
      <c r="C333" s="260" t="s">
        <v>314</v>
      </c>
      <c r="D333" s="233" t="s">
        <v>790</v>
      </c>
      <c r="E333" s="233">
        <v>23.93</v>
      </c>
    </row>
    <row r="334" spans="1:5">
      <c r="A334" t="s">
        <v>563</v>
      </c>
      <c r="B334" s="233" t="s">
        <v>673</v>
      </c>
      <c r="C334" s="260" t="s">
        <v>314</v>
      </c>
      <c r="D334" s="233" t="s">
        <v>790</v>
      </c>
      <c r="E334" s="233">
        <v>9.4499999999999993</v>
      </c>
    </row>
    <row r="335" spans="1:5">
      <c r="A335" t="s">
        <v>565</v>
      </c>
      <c r="B335" s="233" t="s">
        <v>678</v>
      </c>
      <c r="C335" s="260" t="s">
        <v>314</v>
      </c>
      <c r="D335" s="233" t="s">
        <v>790</v>
      </c>
      <c r="E335" s="233">
        <v>15.13</v>
      </c>
    </row>
    <row r="336" spans="1:5">
      <c r="A336" t="s">
        <v>567</v>
      </c>
      <c r="B336" s="233" t="s">
        <v>683</v>
      </c>
      <c r="C336" s="260" t="s">
        <v>314</v>
      </c>
      <c r="D336" s="233" t="s">
        <v>790</v>
      </c>
      <c r="E336" s="233">
        <v>6.6</v>
      </c>
    </row>
    <row r="337" spans="1:5">
      <c r="A337" t="s">
        <v>569</v>
      </c>
      <c r="B337" s="233" t="s">
        <v>688</v>
      </c>
      <c r="C337" s="260" t="s">
        <v>314</v>
      </c>
      <c r="D337" s="233" t="s">
        <v>790</v>
      </c>
      <c r="E337" s="233">
        <v>6.09</v>
      </c>
    </row>
    <row r="338" spans="1:5">
      <c r="A338" t="s">
        <v>571</v>
      </c>
      <c r="B338" s="233" t="s">
        <v>693</v>
      </c>
      <c r="C338" s="260" t="s">
        <v>314</v>
      </c>
      <c r="D338" s="233" t="s">
        <v>790</v>
      </c>
      <c r="E338" s="233">
        <v>21.92</v>
      </c>
    </row>
    <row r="339" spans="1:5">
      <c r="A339" t="s">
        <v>573</v>
      </c>
      <c r="B339" s="233" t="s">
        <v>698</v>
      </c>
      <c r="C339" s="260" t="s">
        <v>314</v>
      </c>
      <c r="D339" s="233" t="s">
        <v>790</v>
      </c>
      <c r="E339" s="233">
        <v>10.09</v>
      </c>
    </row>
    <row r="340" spans="1:5">
      <c r="A340" t="s">
        <v>575</v>
      </c>
      <c r="B340" s="233" t="s">
        <v>703</v>
      </c>
      <c r="C340" s="260" t="s">
        <v>314</v>
      </c>
      <c r="D340" s="233" t="s">
        <v>790</v>
      </c>
      <c r="E340" s="233">
        <v>63.15</v>
      </c>
    </row>
    <row r="341" spans="1:5">
      <c r="A341" t="s">
        <v>577</v>
      </c>
      <c r="B341" s="233" t="s">
        <v>708</v>
      </c>
      <c r="C341" s="260" t="s">
        <v>314</v>
      </c>
      <c r="D341" s="233" t="s">
        <v>790</v>
      </c>
      <c r="E341" s="233">
        <v>19.04</v>
      </c>
    </row>
    <row r="342" spans="1:5">
      <c r="A342" t="s">
        <v>579</v>
      </c>
      <c r="B342" s="233" t="s">
        <v>713</v>
      </c>
      <c r="C342" s="260" t="s">
        <v>314</v>
      </c>
      <c r="D342" s="233" t="s">
        <v>790</v>
      </c>
    </row>
    <row r="343" spans="1:5">
      <c r="A343" t="s">
        <v>581</v>
      </c>
      <c r="B343" s="233" t="s">
        <v>718</v>
      </c>
      <c r="C343" s="260" t="s">
        <v>314</v>
      </c>
      <c r="D343" s="233" t="s">
        <v>790</v>
      </c>
      <c r="E343" s="233">
        <v>4.24</v>
      </c>
    </row>
    <row r="344" spans="1:5">
      <c r="A344" t="s">
        <v>583</v>
      </c>
      <c r="B344" s="233" t="s">
        <v>723</v>
      </c>
      <c r="C344" s="260" t="s">
        <v>314</v>
      </c>
      <c r="D344" s="233" t="s">
        <v>790</v>
      </c>
      <c r="E344" s="233">
        <v>5.7</v>
      </c>
    </row>
    <row r="345" spans="1:5">
      <c r="A345" t="s">
        <v>585</v>
      </c>
      <c r="B345" s="233" t="s">
        <v>728</v>
      </c>
      <c r="C345" s="260" t="s">
        <v>314</v>
      </c>
      <c r="D345" s="233" t="s">
        <v>790</v>
      </c>
      <c r="E345" s="233">
        <v>0.42</v>
      </c>
    </row>
    <row r="346" spans="1:5">
      <c r="A346" t="s">
        <v>587</v>
      </c>
      <c r="B346" s="233" t="s">
        <v>733</v>
      </c>
      <c r="C346" s="260" t="s">
        <v>314</v>
      </c>
      <c r="D346" s="233" t="s">
        <v>790</v>
      </c>
      <c r="E346" s="233">
        <v>3.4</v>
      </c>
    </row>
    <row r="347" spans="1:5">
      <c r="A347" t="s">
        <v>589</v>
      </c>
      <c r="B347" s="233" t="s">
        <v>738</v>
      </c>
      <c r="C347" s="260" t="s">
        <v>314</v>
      </c>
      <c r="D347" s="233" t="s">
        <v>790</v>
      </c>
    </row>
    <row r="348" spans="1:5">
      <c r="A348" t="s">
        <v>591</v>
      </c>
      <c r="B348" s="233" t="s">
        <v>743</v>
      </c>
      <c r="C348" s="260" t="s">
        <v>314</v>
      </c>
      <c r="D348" s="233" t="s">
        <v>790</v>
      </c>
      <c r="E348" s="233">
        <v>3.8</v>
      </c>
    </row>
    <row r="349" spans="1:5">
      <c r="A349" t="s">
        <v>593</v>
      </c>
      <c r="B349" s="233" t="s">
        <v>748</v>
      </c>
      <c r="C349" s="260" t="s">
        <v>314</v>
      </c>
      <c r="D349" s="233" t="s">
        <v>790</v>
      </c>
      <c r="E349" s="233">
        <v>-0.42</v>
      </c>
    </row>
    <row r="350" spans="1:5">
      <c r="A350" t="s">
        <v>595</v>
      </c>
      <c r="B350" s="233" t="s">
        <v>753</v>
      </c>
      <c r="C350" s="260" t="s">
        <v>314</v>
      </c>
      <c r="D350" s="233" t="s">
        <v>790</v>
      </c>
      <c r="E350" s="233">
        <v>0.57999999999999996</v>
      </c>
    </row>
    <row r="351" spans="1:5">
      <c r="A351" t="s">
        <v>597</v>
      </c>
      <c r="B351" s="233" t="s">
        <v>758</v>
      </c>
      <c r="C351" s="260" t="s">
        <v>314</v>
      </c>
      <c r="D351" s="233" t="s">
        <v>790</v>
      </c>
      <c r="E351" s="233">
        <v>-0.35</v>
      </c>
    </row>
    <row r="352" spans="1:5">
      <c r="A352" t="s">
        <v>599</v>
      </c>
      <c r="B352" s="233" t="s">
        <v>763</v>
      </c>
      <c r="C352" s="260" t="s">
        <v>314</v>
      </c>
      <c r="D352" s="233" t="s">
        <v>790</v>
      </c>
      <c r="E352" s="233">
        <v>3.08</v>
      </c>
    </row>
    <row r="353" spans="1:5">
      <c r="A353" t="s">
        <v>540</v>
      </c>
      <c r="B353" s="233" t="s">
        <v>539</v>
      </c>
      <c r="C353" s="260" t="s">
        <v>314</v>
      </c>
      <c r="D353" s="233" t="s">
        <v>791</v>
      </c>
      <c r="E353" s="261">
        <v>257.73</v>
      </c>
    </row>
    <row r="354" spans="1:5">
      <c r="A354" t="s">
        <v>541</v>
      </c>
      <c r="B354" s="233" t="s">
        <v>613</v>
      </c>
      <c r="C354" s="260" t="s">
        <v>314</v>
      </c>
      <c r="D354" s="233" t="s">
        <v>791</v>
      </c>
      <c r="E354" s="261">
        <v>0.94</v>
      </c>
    </row>
    <row r="355" spans="1:5">
      <c r="A355" t="s">
        <v>543</v>
      </c>
      <c r="B355" s="233" t="s">
        <v>618</v>
      </c>
      <c r="C355" s="260" t="s">
        <v>314</v>
      </c>
      <c r="D355" s="233" t="s">
        <v>791</v>
      </c>
      <c r="E355" s="261">
        <v>5.07</v>
      </c>
    </row>
    <row r="356" spans="1:5">
      <c r="A356" t="s">
        <v>545</v>
      </c>
      <c r="B356" s="233" t="s">
        <v>623</v>
      </c>
      <c r="C356" s="260" t="s">
        <v>314</v>
      </c>
      <c r="D356" s="233" t="s">
        <v>791</v>
      </c>
      <c r="E356" s="261">
        <v>2.38</v>
      </c>
    </row>
    <row r="357" spans="1:5">
      <c r="A357" t="s">
        <v>547</v>
      </c>
      <c r="B357" s="233" t="s">
        <v>628</v>
      </c>
      <c r="C357" s="260" t="s">
        <v>314</v>
      </c>
      <c r="D357" s="233" t="s">
        <v>791</v>
      </c>
      <c r="E357" s="261">
        <v>0.85</v>
      </c>
    </row>
    <row r="358" spans="1:5">
      <c r="A358" t="s">
        <v>770</v>
      </c>
      <c r="B358" s="233" t="s">
        <v>633</v>
      </c>
      <c r="C358" s="260" t="s">
        <v>314</v>
      </c>
      <c r="D358" s="233" t="s">
        <v>791</v>
      </c>
      <c r="E358" s="261">
        <v>0.57999999999999996</v>
      </c>
    </row>
    <row r="359" spans="1:5">
      <c r="A359" t="s">
        <v>549</v>
      </c>
      <c r="B359" s="233" t="s">
        <v>638</v>
      </c>
      <c r="C359" s="260" t="s">
        <v>314</v>
      </c>
      <c r="D359" s="233" t="s">
        <v>791</v>
      </c>
      <c r="E359" s="261">
        <v>5.28</v>
      </c>
    </row>
    <row r="360" spans="1:5">
      <c r="A360" t="s">
        <v>551</v>
      </c>
      <c r="B360" s="233" t="s">
        <v>643</v>
      </c>
      <c r="C360" s="260" t="s">
        <v>314</v>
      </c>
      <c r="D360" s="233" t="s">
        <v>791</v>
      </c>
      <c r="E360" s="261">
        <v>0.51</v>
      </c>
    </row>
    <row r="361" spans="1:5">
      <c r="A361" t="s">
        <v>553</v>
      </c>
      <c r="B361" s="233" t="s">
        <v>648</v>
      </c>
      <c r="C361" s="260" t="s">
        <v>314</v>
      </c>
      <c r="D361" s="233" t="s">
        <v>791</v>
      </c>
      <c r="E361" s="261">
        <v>1</v>
      </c>
    </row>
    <row r="362" spans="1:5">
      <c r="A362" t="s">
        <v>555</v>
      </c>
      <c r="B362" s="233" t="s">
        <v>653</v>
      </c>
      <c r="C362" s="260" t="s">
        <v>314</v>
      </c>
      <c r="D362" s="233" t="s">
        <v>791</v>
      </c>
      <c r="E362" s="261">
        <v>7.8</v>
      </c>
    </row>
    <row r="363" spans="1:5">
      <c r="A363" t="s">
        <v>557</v>
      </c>
      <c r="B363" s="233" t="s">
        <v>658</v>
      </c>
      <c r="C363" s="260" t="s">
        <v>314</v>
      </c>
      <c r="D363" s="233" t="s">
        <v>791</v>
      </c>
      <c r="E363" s="261">
        <v>12.66</v>
      </c>
    </row>
    <row r="364" spans="1:5">
      <c r="A364" t="s">
        <v>559</v>
      </c>
      <c r="B364" s="233" t="s">
        <v>663</v>
      </c>
      <c r="C364" s="260" t="s">
        <v>314</v>
      </c>
      <c r="D364" s="233" t="s">
        <v>791</v>
      </c>
      <c r="E364" s="261">
        <v>14.71</v>
      </c>
    </row>
    <row r="365" spans="1:5">
      <c r="A365" t="s">
        <v>561</v>
      </c>
      <c r="B365" s="233" t="s">
        <v>668</v>
      </c>
      <c r="C365" s="260" t="s">
        <v>314</v>
      </c>
      <c r="D365" s="233" t="s">
        <v>791</v>
      </c>
      <c r="E365" s="261">
        <v>24.93</v>
      </c>
    </row>
    <row r="366" spans="1:5">
      <c r="A366" t="s">
        <v>563</v>
      </c>
      <c r="B366" s="233" t="s">
        <v>673</v>
      </c>
      <c r="C366" s="260" t="s">
        <v>314</v>
      </c>
      <c r="D366" s="233" t="s">
        <v>791</v>
      </c>
      <c r="E366" s="261">
        <v>9.34</v>
      </c>
    </row>
    <row r="367" spans="1:5">
      <c r="A367" t="s">
        <v>565</v>
      </c>
      <c r="B367" s="233" t="s">
        <v>678</v>
      </c>
      <c r="C367" s="260" t="s">
        <v>314</v>
      </c>
      <c r="D367" s="233" t="s">
        <v>791</v>
      </c>
      <c r="E367" s="261">
        <v>19.440000000000001</v>
      </c>
    </row>
    <row r="368" spans="1:5">
      <c r="A368" t="s">
        <v>567</v>
      </c>
      <c r="B368" s="233" t="s">
        <v>683</v>
      </c>
      <c r="C368" s="260" t="s">
        <v>314</v>
      </c>
      <c r="D368" s="233" t="s">
        <v>791</v>
      </c>
      <c r="E368" s="261">
        <v>6.86</v>
      </c>
    </row>
    <row r="369" spans="1:5">
      <c r="A369" t="s">
        <v>569</v>
      </c>
      <c r="B369" s="233" t="s">
        <v>688</v>
      </c>
      <c r="C369" s="260" t="s">
        <v>314</v>
      </c>
      <c r="D369" s="233" t="s">
        <v>791</v>
      </c>
      <c r="E369" s="261">
        <v>7.36</v>
      </c>
    </row>
    <row r="370" spans="1:5">
      <c r="A370" t="s">
        <v>571</v>
      </c>
      <c r="B370" s="233" t="s">
        <v>693</v>
      </c>
      <c r="C370" s="260" t="s">
        <v>314</v>
      </c>
      <c r="D370" s="233" t="s">
        <v>791</v>
      </c>
      <c r="E370" s="261">
        <v>23.36</v>
      </c>
    </row>
    <row r="371" spans="1:5">
      <c r="A371" t="s">
        <v>573</v>
      </c>
      <c r="B371" s="233" t="s">
        <v>698</v>
      </c>
      <c r="C371" s="260" t="s">
        <v>314</v>
      </c>
      <c r="D371" s="233" t="s">
        <v>791</v>
      </c>
      <c r="E371" s="261">
        <v>10.51</v>
      </c>
    </row>
    <row r="372" spans="1:5">
      <c r="A372" t="s">
        <v>575</v>
      </c>
      <c r="B372" s="233" t="s">
        <v>703</v>
      </c>
      <c r="C372" s="260" t="s">
        <v>314</v>
      </c>
      <c r="D372" s="233" t="s">
        <v>791</v>
      </c>
      <c r="E372" s="261">
        <v>62.76</v>
      </c>
    </row>
    <row r="373" spans="1:5">
      <c r="A373" t="s">
        <v>577</v>
      </c>
      <c r="B373" s="233" t="s">
        <v>708</v>
      </c>
      <c r="C373" s="260" t="s">
        <v>314</v>
      </c>
      <c r="D373" s="233" t="s">
        <v>791</v>
      </c>
      <c r="E373" s="261">
        <v>19.760000000000002</v>
      </c>
    </row>
    <row r="374" spans="1:5">
      <c r="A374" t="s">
        <v>579</v>
      </c>
      <c r="B374" s="233" t="s">
        <v>713</v>
      </c>
      <c r="C374" s="260" t="s">
        <v>314</v>
      </c>
      <c r="D374" s="233" t="s">
        <v>791</v>
      </c>
      <c r="E374" s="262"/>
    </row>
    <row r="375" spans="1:5">
      <c r="A375" t="s">
        <v>581</v>
      </c>
      <c r="B375" s="233" t="s">
        <v>718</v>
      </c>
      <c r="C375" s="260" t="s">
        <v>314</v>
      </c>
      <c r="D375" s="233" t="s">
        <v>791</v>
      </c>
      <c r="E375" s="261">
        <v>4.41</v>
      </c>
    </row>
    <row r="376" spans="1:5">
      <c r="A376" t="s">
        <v>583</v>
      </c>
      <c r="B376" s="233" t="s">
        <v>723</v>
      </c>
      <c r="C376" s="260" t="s">
        <v>314</v>
      </c>
      <c r="D376" s="233" t="s">
        <v>791</v>
      </c>
      <c r="E376" s="261">
        <v>5.31</v>
      </c>
    </row>
    <row r="377" spans="1:5">
      <c r="A377" t="s">
        <v>585</v>
      </c>
      <c r="B377" s="233" t="s">
        <v>728</v>
      </c>
      <c r="C377" s="260" t="s">
        <v>314</v>
      </c>
      <c r="D377" s="233" t="s">
        <v>791</v>
      </c>
      <c r="E377" s="261">
        <v>0.45</v>
      </c>
    </row>
    <row r="378" spans="1:5">
      <c r="A378" t="s">
        <v>587</v>
      </c>
      <c r="B378" s="233" t="s">
        <v>733</v>
      </c>
      <c r="C378" s="260" t="s">
        <v>314</v>
      </c>
      <c r="D378" s="233" t="s">
        <v>791</v>
      </c>
      <c r="E378" s="261">
        <v>3.79</v>
      </c>
    </row>
    <row r="379" spans="1:5">
      <c r="A379" t="s">
        <v>589</v>
      </c>
      <c r="B379" s="233" t="s">
        <v>738</v>
      </c>
      <c r="C379" s="260" t="s">
        <v>314</v>
      </c>
      <c r="D379" s="233" t="s">
        <v>791</v>
      </c>
      <c r="E379" s="262"/>
    </row>
    <row r="380" spans="1:5">
      <c r="A380" t="s">
        <v>591</v>
      </c>
      <c r="B380" s="233" t="s">
        <v>743</v>
      </c>
      <c r="C380" s="260" t="s">
        <v>314</v>
      </c>
      <c r="D380" s="233" t="s">
        <v>791</v>
      </c>
      <c r="E380" s="261">
        <v>3.83</v>
      </c>
    </row>
    <row r="381" spans="1:5">
      <c r="A381" t="s">
        <v>593</v>
      </c>
      <c r="B381" s="233" t="s">
        <v>748</v>
      </c>
      <c r="C381" s="260" t="s">
        <v>314</v>
      </c>
      <c r="D381" s="233" t="s">
        <v>791</v>
      </c>
      <c r="E381" s="261">
        <v>-0.32</v>
      </c>
    </row>
    <row r="382" spans="1:5">
      <c r="A382" t="s">
        <v>595</v>
      </c>
      <c r="B382" s="233" t="s">
        <v>753</v>
      </c>
      <c r="C382" s="260" t="s">
        <v>314</v>
      </c>
      <c r="D382" s="233" t="s">
        <v>791</v>
      </c>
      <c r="E382" s="261">
        <v>0.59</v>
      </c>
    </row>
    <row r="383" spans="1:5">
      <c r="A383" t="s">
        <v>597</v>
      </c>
      <c r="B383" s="233" t="s">
        <v>758</v>
      </c>
      <c r="C383" s="260" t="s">
        <v>314</v>
      </c>
      <c r="D383" s="233" t="s">
        <v>791</v>
      </c>
      <c r="E383" s="261">
        <v>-0.22</v>
      </c>
    </row>
    <row r="384" spans="1:5">
      <c r="A384" t="s">
        <v>599</v>
      </c>
      <c r="B384" s="233" t="s">
        <v>763</v>
      </c>
      <c r="C384" s="260" t="s">
        <v>314</v>
      </c>
      <c r="D384" s="233" t="s">
        <v>791</v>
      </c>
      <c r="E384" s="261">
        <v>3.78</v>
      </c>
    </row>
    <row r="385" spans="1:5">
      <c r="A385" t="s">
        <v>540</v>
      </c>
      <c r="B385" s="233" t="s">
        <v>539</v>
      </c>
      <c r="C385" s="233" t="s">
        <v>836</v>
      </c>
      <c r="D385" s="233" t="s">
        <v>792</v>
      </c>
      <c r="E385" s="233">
        <v>3431.87</v>
      </c>
    </row>
    <row r="386" spans="1:5">
      <c r="A386" t="s">
        <v>541</v>
      </c>
      <c r="B386" s="233" t="s">
        <v>613</v>
      </c>
      <c r="C386" s="233" t="s">
        <v>836</v>
      </c>
      <c r="D386" s="233" t="s">
        <v>792</v>
      </c>
      <c r="E386" s="233">
        <v>1.25</v>
      </c>
    </row>
    <row r="387" spans="1:5">
      <c r="A387" t="s">
        <v>543</v>
      </c>
      <c r="B387" s="233" t="s">
        <v>618</v>
      </c>
      <c r="C387" s="233" t="s">
        <v>836</v>
      </c>
      <c r="D387" s="233" t="s">
        <v>792</v>
      </c>
      <c r="E387" s="233">
        <v>225.48</v>
      </c>
    </row>
    <row r="388" spans="1:5">
      <c r="A388" t="s">
        <v>545</v>
      </c>
      <c r="B388" s="233" t="s">
        <v>623</v>
      </c>
      <c r="C388" s="233" t="s">
        <v>836</v>
      </c>
      <c r="D388" s="233" t="s">
        <v>792</v>
      </c>
      <c r="E388" s="233">
        <v>91.12</v>
      </c>
    </row>
    <row r="389" spans="1:5">
      <c r="A389" t="s">
        <v>547</v>
      </c>
      <c r="B389" s="233" t="s">
        <v>628</v>
      </c>
      <c r="C389" s="233" t="s">
        <v>836</v>
      </c>
      <c r="D389" s="233" t="s">
        <v>792</v>
      </c>
      <c r="E389" s="233">
        <v>7.54</v>
      </c>
    </row>
    <row r="390" spans="1:5">
      <c r="A390" t="s">
        <v>770</v>
      </c>
      <c r="B390" s="233" t="s">
        <v>633</v>
      </c>
      <c r="C390" s="233" t="s">
        <v>836</v>
      </c>
      <c r="D390" s="233" t="s">
        <v>792</v>
      </c>
      <c r="E390" s="233">
        <v>46.59</v>
      </c>
    </row>
    <row r="391" spans="1:5">
      <c r="A391" t="s">
        <v>549</v>
      </c>
      <c r="B391" s="233" t="s">
        <v>638</v>
      </c>
      <c r="C391" s="233" t="s">
        <v>836</v>
      </c>
      <c r="D391" s="233" t="s">
        <v>792</v>
      </c>
      <c r="E391" s="233">
        <v>162.11000000000001</v>
      </c>
    </row>
    <row r="392" spans="1:5">
      <c r="A392" t="s">
        <v>551</v>
      </c>
      <c r="B392" s="233" t="s">
        <v>643</v>
      </c>
      <c r="C392" s="233" t="s">
        <v>836</v>
      </c>
      <c r="D392" s="233" t="s">
        <v>792</v>
      </c>
      <c r="E392" s="233">
        <v>8.3000000000000007</v>
      </c>
    </row>
    <row r="393" spans="1:5">
      <c r="A393" t="s">
        <v>553</v>
      </c>
      <c r="B393" s="233" t="s">
        <v>648</v>
      </c>
      <c r="C393" s="233" t="s">
        <v>836</v>
      </c>
      <c r="D393" s="233" t="s">
        <v>792</v>
      </c>
      <c r="E393" s="233">
        <v>37.54</v>
      </c>
    </row>
    <row r="394" spans="1:5">
      <c r="A394" t="s">
        <v>555</v>
      </c>
      <c r="B394" s="233" t="s">
        <v>653</v>
      </c>
      <c r="C394" s="233" t="s">
        <v>836</v>
      </c>
      <c r="D394" s="233" t="s">
        <v>792</v>
      </c>
    </row>
    <row r="395" spans="1:5">
      <c r="A395" t="s">
        <v>557</v>
      </c>
      <c r="B395" s="233" t="s">
        <v>658</v>
      </c>
      <c r="C395" s="233" t="s">
        <v>836</v>
      </c>
      <c r="D395" s="233" t="s">
        <v>792</v>
      </c>
      <c r="E395" s="233">
        <v>102.8</v>
      </c>
    </row>
    <row r="396" spans="1:5">
      <c r="A396" t="s">
        <v>559</v>
      </c>
      <c r="B396" s="233" t="s">
        <v>663</v>
      </c>
      <c r="C396" s="233" t="s">
        <v>836</v>
      </c>
      <c r="D396" s="233" t="s">
        <v>792</v>
      </c>
      <c r="E396" s="233">
        <v>245.85</v>
      </c>
    </row>
    <row r="397" spans="1:5">
      <c r="A397" t="s">
        <v>561</v>
      </c>
      <c r="B397" s="233" t="s">
        <v>668</v>
      </c>
      <c r="C397" s="233" t="s">
        <v>836</v>
      </c>
      <c r="D397" s="233" t="s">
        <v>792</v>
      </c>
      <c r="E397" s="233">
        <v>183.74</v>
      </c>
    </row>
    <row r="398" spans="1:5">
      <c r="A398" t="s">
        <v>563</v>
      </c>
      <c r="B398" s="233" t="s">
        <v>673</v>
      </c>
      <c r="C398" s="233" t="s">
        <v>836</v>
      </c>
      <c r="D398" s="233" t="s">
        <v>792</v>
      </c>
      <c r="E398" s="233">
        <v>129.06</v>
      </c>
    </row>
    <row r="399" spans="1:5">
      <c r="A399" t="s">
        <v>565</v>
      </c>
      <c r="B399" s="233" t="s">
        <v>678</v>
      </c>
      <c r="C399" s="233" t="s">
        <v>836</v>
      </c>
      <c r="D399" s="233" t="s">
        <v>792</v>
      </c>
      <c r="E399" s="233">
        <v>210.78</v>
      </c>
    </row>
    <row r="400" spans="1:5">
      <c r="A400" t="s">
        <v>567</v>
      </c>
      <c r="B400" s="233" t="s">
        <v>683</v>
      </c>
      <c r="C400" s="233" t="s">
        <v>836</v>
      </c>
      <c r="D400" s="233" t="s">
        <v>792</v>
      </c>
      <c r="E400" s="233">
        <v>168.56</v>
      </c>
    </row>
    <row r="401" spans="1:5">
      <c r="A401" t="s">
        <v>569</v>
      </c>
      <c r="B401" s="233" t="s">
        <v>688</v>
      </c>
      <c r="C401" s="233" t="s">
        <v>836</v>
      </c>
      <c r="D401" s="233" t="s">
        <v>792</v>
      </c>
      <c r="E401" s="233">
        <v>182.64</v>
      </c>
    </row>
    <row r="402" spans="1:5">
      <c r="A402" t="s">
        <v>571</v>
      </c>
      <c r="B402" s="233" t="s">
        <v>693</v>
      </c>
      <c r="C402" s="233" t="s">
        <v>836</v>
      </c>
      <c r="D402" s="233" t="s">
        <v>792</v>
      </c>
      <c r="E402" s="233">
        <v>358.41</v>
      </c>
    </row>
    <row r="403" spans="1:5">
      <c r="A403" t="s">
        <v>573</v>
      </c>
      <c r="B403" s="233" t="s">
        <v>698</v>
      </c>
      <c r="C403" s="233" t="s">
        <v>836</v>
      </c>
      <c r="D403" s="233" t="s">
        <v>792</v>
      </c>
      <c r="E403" s="233">
        <v>174.97</v>
      </c>
    </row>
    <row r="404" spans="1:5">
      <c r="A404" t="s">
        <v>575</v>
      </c>
      <c r="B404" s="233" t="s">
        <v>703</v>
      </c>
      <c r="C404" s="233" t="s">
        <v>836</v>
      </c>
      <c r="D404" s="233" t="s">
        <v>792</v>
      </c>
      <c r="E404" s="233">
        <v>156.49</v>
      </c>
    </row>
    <row r="405" spans="1:5">
      <c r="A405" t="s">
        <v>577</v>
      </c>
      <c r="B405" s="233" t="s">
        <v>708</v>
      </c>
      <c r="C405" s="233" t="s">
        <v>836</v>
      </c>
      <c r="D405" s="233" t="s">
        <v>792</v>
      </c>
      <c r="E405" s="233">
        <v>116.22</v>
      </c>
    </row>
    <row r="406" spans="1:5">
      <c r="A406" t="s">
        <v>579</v>
      </c>
      <c r="B406" s="233" t="s">
        <v>713</v>
      </c>
      <c r="C406" s="233" t="s">
        <v>836</v>
      </c>
      <c r="D406" s="233" t="s">
        <v>792</v>
      </c>
      <c r="E406" s="233">
        <v>1.49</v>
      </c>
    </row>
    <row r="407" spans="1:5">
      <c r="A407" t="s">
        <v>581</v>
      </c>
      <c r="B407" s="233" t="s">
        <v>718</v>
      </c>
      <c r="C407" s="233" t="s">
        <v>836</v>
      </c>
      <c r="D407" s="233" t="s">
        <v>792</v>
      </c>
      <c r="E407" s="233">
        <v>102.23</v>
      </c>
    </row>
    <row r="408" spans="1:5">
      <c r="A408" t="s">
        <v>583</v>
      </c>
      <c r="B408" s="233" t="s">
        <v>723</v>
      </c>
      <c r="C408" s="233" t="s">
        <v>836</v>
      </c>
      <c r="D408" s="233" t="s">
        <v>792</v>
      </c>
      <c r="E408" s="233">
        <v>239.37</v>
      </c>
    </row>
    <row r="409" spans="1:5">
      <c r="A409" t="s">
        <v>585</v>
      </c>
      <c r="B409" s="233" t="s">
        <v>728</v>
      </c>
      <c r="C409" s="233" t="s">
        <v>836</v>
      </c>
      <c r="D409" s="233" t="s">
        <v>792</v>
      </c>
      <c r="E409" s="233">
        <v>121.06</v>
      </c>
    </row>
    <row r="410" spans="1:5">
      <c r="A410" t="s">
        <v>587</v>
      </c>
      <c r="B410" s="233" t="s">
        <v>733</v>
      </c>
      <c r="C410" s="233" t="s">
        <v>836</v>
      </c>
      <c r="D410" s="233" t="s">
        <v>792</v>
      </c>
      <c r="E410" s="233">
        <v>201.41</v>
      </c>
    </row>
    <row r="411" spans="1:5">
      <c r="A411" t="s">
        <v>589</v>
      </c>
      <c r="B411" s="233" t="s">
        <v>738</v>
      </c>
      <c r="C411" s="233" t="s">
        <v>836</v>
      </c>
      <c r="D411" s="233" t="s">
        <v>792</v>
      </c>
      <c r="E411" s="233">
        <v>5.17</v>
      </c>
    </row>
    <row r="412" spans="1:5">
      <c r="A412" t="s">
        <v>591</v>
      </c>
      <c r="B412" s="233" t="s">
        <v>743</v>
      </c>
      <c r="C412" s="233" t="s">
        <v>836</v>
      </c>
      <c r="D412" s="233" t="s">
        <v>792</v>
      </c>
      <c r="E412" s="233">
        <v>76.2</v>
      </c>
    </row>
    <row r="413" spans="1:5">
      <c r="A413" t="s">
        <v>593</v>
      </c>
      <c r="B413" s="233" t="s">
        <v>748</v>
      </c>
      <c r="C413" s="233" t="s">
        <v>836</v>
      </c>
      <c r="D413" s="233" t="s">
        <v>792</v>
      </c>
      <c r="E413" s="233">
        <v>26.08</v>
      </c>
    </row>
    <row r="414" spans="1:5">
      <c r="A414" t="s">
        <v>595</v>
      </c>
      <c r="B414" s="233" t="s">
        <v>753</v>
      </c>
      <c r="C414" s="233" t="s">
        <v>836</v>
      </c>
      <c r="D414" s="233" t="s">
        <v>792</v>
      </c>
      <c r="E414" s="233">
        <v>17.73</v>
      </c>
    </row>
    <row r="415" spans="1:5">
      <c r="A415" t="s">
        <v>597</v>
      </c>
      <c r="B415" s="233" t="s">
        <v>758</v>
      </c>
      <c r="C415" s="233" t="s">
        <v>836</v>
      </c>
      <c r="D415" s="233" t="s">
        <v>792</v>
      </c>
      <c r="E415" s="233">
        <v>10.23</v>
      </c>
    </row>
    <row r="416" spans="1:5">
      <c r="A416" t="s">
        <v>599</v>
      </c>
      <c r="B416" s="233" t="s">
        <v>763</v>
      </c>
      <c r="C416" s="233" t="s">
        <v>836</v>
      </c>
      <c r="D416" s="233" t="s">
        <v>792</v>
      </c>
      <c r="E416" s="233">
        <v>21.46</v>
      </c>
    </row>
    <row r="417" spans="1:5">
      <c r="A417" t="s">
        <v>540</v>
      </c>
      <c r="B417" s="233" t="s">
        <v>539</v>
      </c>
      <c r="C417" s="233" t="s">
        <v>837</v>
      </c>
      <c r="D417" s="233" t="s">
        <v>792</v>
      </c>
      <c r="E417" s="233">
        <v>2847.56</v>
      </c>
    </row>
    <row r="418" spans="1:5">
      <c r="A418" t="s">
        <v>541</v>
      </c>
      <c r="B418" s="233" t="s">
        <v>613</v>
      </c>
      <c r="C418" s="233" t="s">
        <v>837</v>
      </c>
      <c r="D418" s="233" t="s">
        <v>792</v>
      </c>
      <c r="E418" s="233">
        <v>428.72</v>
      </c>
    </row>
    <row r="419" spans="1:5">
      <c r="A419" t="s">
        <v>543</v>
      </c>
      <c r="B419" s="233" t="s">
        <v>618</v>
      </c>
      <c r="C419" s="233" t="s">
        <v>837</v>
      </c>
      <c r="D419" s="233" t="s">
        <v>792</v>
      </c>
      <c r="E419" s="233">
        <v>373.19</v>
      </c>
    </row>
    <row r="420" spans="1:5">
      <c r="A420" t="s">
        <v>545</v>
      </c>
      <c r="B420" s="233" t="s">
        <v>623</v>
      </c>
      <c r="C420" s="233" t="s">
        <v>837</v>
      </c>
      <c r="D420" s="233" t="s">
        <v>792</v>
      </c>
    </row>
    <row r="421" spans="1:5">
      <c r="A421" t="s">
        <v>547</v>
      </c>
      <c r="B421" s="233" t="s">
        <v>628</v>
      </c>
      <c r="C421" s="233" t="s">
        <v>837</v>
      </c>
      <c r="D421" s="233" t="s">
        <v>792</v>
      </c>
    </row>
    <row r="422" spans="1:5">
      <c r="A422" t="s">
        <v>770</v>
      </c>
      <c r="B422" s="233" t="s">
        <v>633</v>
      </c>
      <c r="C422" s="233" t="s">
        <v>837</v>
      </c>
      <c r="D422" s="233" t="s">
        <v>792</v>
      </c>
    </row>
    <row r="423" spans="1:5">
      <c r="A423" t="s">
        <v>549</v>
      </c>
      <c r="B423" s="233" t="s">
        <v>638</v>
      </c>
      <c r="C423" s="233" t="s">
        <v>837</v>
      </c>
      <c r="D423" s="233" t="s">
        <v>792</v>
      </c>
      <c r="E423" s="233">
        <v>268.62</v>
      </c>
    </row>
    <row r="424" spans="1:5">
      <c r="A424" t="s">
        <v>551</v>
      </c>
      <c r="B424" s="233" t="s">
        <v>643</v>
      </c>
      <c r="C424" s="233" t="s">
        <v>837</v>
      </c>
      <c r="D424" s="233" t="s">
        <v>792</v>
      </c>
      <c r="E424" s="233">
        <v>58.29</v>
      </c>
    </row>
    <row r="425" spans="1:5">
      <c r="A425" t="s">
        <v>553</v>
      </c>
      <c r="B425" s="233" t="s">
        <v>648</v>
      </c>
      <c r="C425" s="233" t="s">
        <v>837</v>
      </c>
      <c r="D425" s="233" t="s">
        <v>792</v>
      </c>
      <c r="E425" s="233">
        <v>382.63</v>
      </c>
    </row>
    <row r="426" spans="1:5">
      <c r="A426" t="s">
        <v>555</v>
      </c>
      <c r="B426" s="233" t="s">
        <v>653</v>
      </c>
      <c r="C426" s="233" t="s">
        <v>837</v>
      </c>
      <c r="D426" s="233" t="s">
        <v>792</v>
      </c>
    </row>
    <row r="427" spans="1:5">
      <c r="A427" t="s">
        <v>557</v>
      </c>
      <c r="B427" s="233" t="s">
        <v>658</v>
      </c>
      <c r="C427" s="233" t="s">
        <v>837</v>
      </c>
      <c r="D427" s="233" t="s">
        <v>792</v>
      </c>
    </row>
    <row r="428" spans="1:5">
      <c r="A428" t="s">
        <v>559</v>
      </c>
      <c r="B428" s="233" t="s">
        <v>663</v>
      </c>
      <c r="C428" s="233" t="s">
        <v>837</v>
      </c>
      <c r="D428" s="233" t="s">
        <v>792</v>
      </c>
    </row>
    <row r="429" spans="1:5">
      <c r="A429" t="s">
        <v>561</v>
      </c>
      <c r="B429" s="233" t="s">
        <v>668</v>
      </c>
      <c r="C429" s="233" t="s">
        <v>837</v>
      </c>
      <c r="D429" s="233" t="s">
        <v>792</v>
      </c>
      <c r="E429" s="233">
        <v>4.42</v>
      </c>
    </row>
    <row r="430" spans="1:5">
      <c r="A430" t="s">
        <v>563</v>
      </c>
      <c r="B430" s="233" t="s">
        <v>673</v>
      </c>
      <c r="C430" s="233" t="s">
        <v>837</v>
      </c>
      <c r="D430" s="233" t="s">
        <v>792</v>
      </c>
    </row>
    <row r="431" spans="1:5">
      <c r="A431" t="s">
        <v>565</v>
      </c>
      <c r="B431" s="233" t="s">
        <v>678</v>
      </c>
      <c r="C431" s="233" t="s">
        <v>837</v>
      </c>
      <c r="D431" s="233" t="s">
        <v>792</v>
      </c>
    </row>
    <row r="432" spans="1:5">
      <c r="A432" t="s">
        <v>567</v>
      </c>
      <c r="B432" s="233" t="s">
        <v>683</v>
      </c>
      <c r="C432" s="233" t="s">
        <v>837</v>
      </c>
      <c r="D432" s="233" t="s">
        <v>792</v>
      </c>
      <c r="E432" s="233">
        <v>119.84</v>
      </c>
    </row>
    <row r="433" spans="1:5">
      <c r="A433" t="s">
        <v>569</v>
      </c>
      <c r="B433" s="233" t="s">
        <v>688</v>
      </c>
      <c r="C433" s="233" t="s">
        <v>837</v>
      </c>
      <c r="D433" s="233" t="s">
        <v>792</v>
      </c>
      <c r="E433" s="233">
        <v>115.61</v>
      </c>
    </row>
    <row r="434" spans="1:5">
      <c r="A434" t="s">
        <v>571</v>
      </c>
      <c r="B434" s="233" t="s">
        <v>693</v>
      </c>
      <c r="C434" s="233" t="s">
        <v>837</v>
      </c>
      <c r="D434" s="233" t="s">
        <v>792</v>
      </c>
      <c r="E434" s="233">
        <v>69.56</v>
      </c>
    </row>
    <row r="435" spans="1:5">
      <c r="A435" t="s">
        <v>573</v>
      </c>
      <c r="B435" s="233" t="s">
        <v>698</v>
      </c>
      <c r="C435" s="233" t="s">
        <v>837</v>
      </c>
      <c r="D435" s="233" t="s">
        <v>792</v>
      </c>
    </row>
    <row r="436" spans="1:5">
      <c r="A436" t="s">
        <v>575</v>
      </c>
      <c r="B436" s="233" t="s">
        <v>703</v>
      </c>
      <c r="C436" s="233" t="s">
        <v>837</v>
      </c>
      <c r="D436" s="233" t="s">
        <v>792</v>
      </c>
      <c r="E436" s="233">
        <v>66.2</v>
      </c>
    </row>
    <row r="437" spans="1:5">
      <c r="A437" t="s">
        <v>577</v>
      </c>
      <c r="B437" s="233" t="s">
        <v>708</v>
      </c>
      <c r="C437" s="233" t="s">
        <v>837</v>
      </c>
      <c r="D437" s="233" t="s">
        <v>792</v>
      </c>
    </row>
    <row r="438" spans="1:5">
      <c r="A438" t="s">
        <v>579</v>
      </c>
      <c r="B438" s="233" t="s">
        <v>713</v>
      </c>
      <c r="C438" s="233" t="s">
        <v>837</v>
      </c>
      <c r="D438" s="233" t="s">
        <v>792</v>
      </c>
    </row>
    <row r="439" spans="1:5">
      <c r="A439" t="s">
        <v>581</v>
      </c>
      <c r="B439" s="233" t="s">
        <v>718</v>
      </c>
      <c r="C439" s="233" t="s">
        <v>837</v>
      </c>
      <c r="D439" s="233" t="s">
        <v>792</v>
      </c>
    </row>
    <row r="440" spans="1:5">
      <c r="A440" t="s">
        <v>583</v>
      </c>
      <c r="B440" s="233" t="s">
        <v>723</v>
      </c>
      <c r="C440" s="233" t="s">
        <v>837</v>
      </c>
      <c r="D440" s="233" t="s">
        <v>792</v>
      </c>
      <c r="E440" s="233">
        <v>406.8</v>
      </c>
    </row>
    <row r="441" spans="1:5">
      <c r="A441" t="s">
        <v>585</v>
      </c>
      <c r="B441" s="233" t="s">
        <v>728</v>
      </c>
      <c r="C441" s="233" t="s">
        <v>837</v>
      </c>
      <c r="D441" s="233" t="s">
        <v>792</v>
      </c>
    </row>
    <row r="442" spans="1:5">
      <c r="A442" t="s">
        <v>587</v>
      </c>
      <c r="B442" s="233" t="s">
        <v>733</v>
      </c>
      <c r="C442" s="233" t="s">
        <v>837</v>
      </c>
      <c r="D442" s="233" t="s">
        <v>792</v>
      </c>
      <c r="E442" s="233">
        <v>0.06</v>
      </c>
    </row>
    <row r="443" spans="1:5">
      <c r="A443" t="s">
        <v>589</v>
      </c>
      <c r="B443" s="233" t="s">
        <v>738</v>
      </c>
      <c r="C443" s="233" t="s">
        <v>837</v>
      </c>
      <c r="D443" s="233" t="s">
        <v>792</v>
      </c>
    </row>
    <row r="444" spans="1:5">
      <c r="A444" t="s">
        <v>591</v>
      </c>
      <c r="B444" s="233" t="s">
        <v>743</v>
      </c>
      <c r="C444" s="233" t="s">
        <v>837</v>
      </c>
      <c r="D444" s="233" t="s">
        <v>792</v>
      </c>
      <c r="E444" s="233">
        <v>229.91</v>
      </c>
    </row>
    <row r="445" spans="1:5">
      <c r="A445" t="s">
        <v>593</v>
      </c>
      <c r="B445" s="233" t="s">
        <v>748</v>
      </c>
      <c r="C445" s="233" t="s">
        <v>837</v>
      </c>
      <c r="D445" s="233" t="s">
        <v>792</v>
      </c>
      <c r="E445" s="233">
        <v>18.36</v>
      </c>
    </row>
    <row r="446" spans="1:5">
      <c r="A446" t="s">
        <v>595</v>
      </c>
      <c r="B446" s="233" t="s">
        <v>753</v>
      </c>
      <c r="C446" s="233" t="s">
        <v>837</v>
      </c>
      <c r="D446" s="233" t="s">
        <v>792</v>
      </c>
    </row>
    <row r="447" spans="1:5">
      <c r="A447" t="s">
        <v>597</v>
      </c>
      <c r="B447" s="233" t="s">
        <v>758</v>
      </c>
      <c r="C447" s="233" t="s">
        <v>837</v>
      </c>
      <c r="D447" s="233" t="s">
        <v>792</v>
      </c>
    </row>
    <row r="448" spans="1:5">
      <c r="A448" t="s">
        <v>599</v>
      </c>
      <c r="B448" s="233" t="s">
        <v>763</v>
      </c>
      <c r="C448" s="233" t="s">
        <v>837</v>
      </c>
      <c r="D448" s="233" t="s">
        <v>792</v>
      </c>
      <c r="E448" s="233">
        <v>305.35000000000002</v>
      </c>
    </row>
    <row r="449" spans="1:5">
      <c r="A449" t="s">
        <v>540</v>
      </c>
      <c r="B449" s="233" t="s">
        <v>539</v>
      </c>
      <c r="C449" s="233" t="s">
        <v>838</v>
      </c>
      <c r="D449" s="233" t="s">
        <v>792</v>
      </c>
      <c r="E449" s="233">
        <v>13.18</v>
      </c>
    </row>
    <row r="450" spans="1:5">
      <c r="A450" t="s">
        <v>541</v>
      </c>
      <c r="B450" s="233" t="s">
        <v>613</v>
      </c>
      <c r="C450" s="233" t="s">
        <v>838</v>
      </c>
      <c r="D450" s="233" t="s">
        <v>792</v>
      </c>
    </row>
    <row r="451" spans="1:5">
      <c r="A451" t="s">
        <v>543</v>
      </c>
      <c r="B451" s="233" t="s">
        <v>618</v>
      </c>
      <c r="C451" s="233" t="s">
        <v>838</v>
      </c>
      <c r="D451" s="233" t="s">
        <v>792</v>
      </c>
    </row>
    <row r="452" spans="1:5">
      <c r="A452" t="s">
        <v>545</v>
      </c>
      <c r="B452" s="233" t="s">
        <v>623</v>
      </c>
      <c r="C452" s="233" t="s">
        <v>838</v>
      </c>
      <c r="D452" s="233" t="s">
        <v>792</v>
      </c>
    </row>
    <row r="453" spans="1:5">
      <c r="A453" t="s">
        <v>547</v>
      </c>
      <c r="B453" s="233" t="s">
        <v>628</v>
      </c>
      <c r="C453" s="233" t="s">
        <v>838</v>
      </c>
      <c r="D453" s="233" t="s">
        <v>792</v>
      </c>
    </row>
    <row r="454" spans="1:5">
      <c r="A454" t="s">
        <v>770</v>
      </c>
      <c r="B454" s="233" t="s">
        <v>633</v>
      </c>
      <c r="C454" s="233" t="s">
        <v>838</v>
      </c>
      <c r="D454" s="233" t="s">
        <v>792</v>
      </c>
    </row>
    <row r="455" spans="1:5">
      <c r="A455" t="s">
        <v>549</v>
      </c>
      <c r="B455" s="233" t="s">
        <v>638</v>
      </c>
      <c r="C455" s="233" t="s">
        <v>838</v>
      </c>
      <c r="D455" s="233" t="s">
        <v>792</v>
      </c>
    </row>
    <row r="456" spans="1:5">
      <c r="A456" t="s">
        <v>551</v>
      </c>
      <c r="B456" s="233" t="s">
        <v>643</v>
      </c>
      <c r="C456" s="233" t="s">
        <v>838</v>
      </c>
      <c r="D456" s="233" t="s">
        <v>792</v>
      </c>
    </row>
    <row r="457" spans="1:5">
      <c r="A457" t="s">
        <v>553</v>
      </c>
      <c r="B457" s="233" t="s">
        <v>648</v>
      </c>
      <c r="C457" s="233" t="s">
        <v>838</v>
      </c>
      <c r="D457" s="233" t="s">
        <v>792</v>
      </c>
    </row>
    <row r="458" spans="1:5">
      <c r="A458" t="s">
        <v>555</v>
      </c>
      <c r="B458" s="233" t="s">
        <v>653</v>
      </c>
      <c r="C458" s="233" t="s">
        <v>838</v>
      </c>
      <c r="D458" s="233" t="s">
        <v>792</v>
      </c>
    </row>
    <row r="459" spans="1:5">
      <c r="A459" t="s">
        <v>557</v>
      </c>
      <c r="B459" s="233" t="s">
        <v>658</v>
      </c>
      <c r="C459" s="233" t="s">
        <v>838</v>
      </c>
      <c r="D459" s="233" t="s">
        <v>792</v>
      </c>
    </row>
    <row r="460" spans="1:5">
      <c r="A460" t="s">
        <v>559</v>
      </c>
      <c r="B460" s="233" t="s">
        <v>663</v>
      </c>
      <c r="C460" s="233" t="s">
        <v>838</v>
      </c>
      <c r="D460" s="233" t="s">
        <v>792</v>
      </c>
    </row>
    <row r="461" spans="1:5">
      <c r="A461" t="s">
        <v>561</v>
      </c>
      <c r="B461" s="233" t="s">
        <v>668</v>
      </c>
      <c r="C461" s="233" t="s">
        <v>838</v>
      </c>
      <c r="D461" s="233" t="s">
        <v>792</v>
      </c>
    </row>
    <row r="462" spans="1:5">
      <c r="A462" t="s">
        <v>563</v>
      </c>
      <c r="B462" s="233" t="s">
        <v>673</v>
      </c>
      <c r="C462" s="233" t="s">
        <v>838</v>
      </c>
      <c r="D462" s="233" t="s">
        <v>792</v>
      </c>
    </row>
    <row r="463" spans="1:5">
      <c r="A463" t="s">
        <v>565</v>
      </c>
      <c r="B463" s="233" t="s">
        <v>678</v>
      </c>
      <c r="C463" s="233" t="s">
        <v>838</v>
      </c>
      <c r="D463" s="233" t="s">
        <v>792</v>
      </c>
    </row>
    <row r="464" spans="1:5">
      <c r="A464" t="s">
        <v>567</v>
      </c>
      <c r="B464" s="233" t="s">
        <v>683</v>
      </c>
      <c r="C464" s="233" t="s">
        <v>838</v>
      </c>
      <c r="D464" s="233" t="s">
        <v>792</v>
      </c>
      <c r="E464" s="233">
        <v>0.5</v>
      </c>
    </row>
    <row r="465" spans="1:5">
      <c r="A465" t="s">
        <v>569</v>
      </c>
      <c r="B465" s="233" t="s">
        <v>688</v>
      </c>
      <c r="C465" s="233" t="s">
        <v>838</v>
      </c>
      <c r="D465" s="233" t="s">
        <v>792</v>
      </c>
    </row>
    <row r="466" spans="1:5">
      <c r="A466" t="s">
        <v>571</v>
      </c>
      <c r="B466" s="233" t="s">
        <v>693</v>
      </c>
      <c r="C466" s="233" t="s">
        <v>838</v>
      </c>
      <c r="D466" s="233" t="s">
        <v>792</v>
      </c>
      <c r="E466" s="233">
        <v>4.51</v>
      </c>
    </row>
    <row r="467" spans="1:5">
      <c r="A467" t="s">
        <v>573</v>
      </c>
      <c r="B467" s="233" t="s">
        <v>698</v>
      </c>
      <c r="C467" s="233" t="s">
        <v>838</v>
      </c>
      <c r="D467" s="233" t="s">
        <v>792</v>
      </c>
      <c r="E467" s="233">
        <v>0.51</v>
      </c>
    </row>
    <row r="468" spans="1:5">
      <c r="A468" t="s">
        <v>575</v>
      </c>
      <c r="B468" s="233" t="s">
        <v>703</v>
      </c>
      <c r="C468" s="233" t="s">
        <v>838</v>
      </c>
      <c r="D468" s="233" t="s">
        <v>792</v>
      </c>
    </row>
    <row r="469" spans="1:5">
      <c r="A469" t="s">
        <v>577</v>
      </c>
      <c r="B469" s="233" t="s">
        <v>708</v>
      </c>
      <c r="C469" s="233" t="s">
        <v>838</v>
      </c>
      <c r="D469" s="233" t="s">
        <v>792</v>
      </c>
      <c r="E469" s="233">
        <v>0.13</v>
      </c>
    </row>
    <row r="470" spans="1:5">
      <c r="A470" t="s">
        <v>579</v>
      </c>
      <c r="B470" s="233" t="s">
        <v>713</v>
      </c>
      <c r="C470" s="233" t="s">
        <v>838</v>
      </c>
      <c r="D470" s="233" t="s">
        <v>792</v>
      </c>
    </row>
    <row r="471" spans="1:5">
      <c r="A471" t="s">
        <v>581</v>
      </c>
      <c r="B471" s="233" t="s">
        <v>718</v>
      </c>
      <c r="C471" s="233" t="s">
        <v>838</v>
      </c>
      <c r="D471" s="233" t="s">
        <v>792</v>
      </c>
    </row>
    <row r="472" spans="1:5">
      <c r="A472" t="s">
        <v>583</v>
      </c>
      <c r="B472" s="233" t="s">
        <v>723</v>
      </c>
      <c r="C472" s="233" t="s">
        <v>838</v>
      </c>
      <c r="D472" s="233" t="s">
        <v>792</v>
      </c>
      <c r="E472" s="233">
        <v>1.49</v>
      </c>
    </row>
    <row r="473" spans="1:5">
      <c r="A473" t="s">
        <v>585</v>
      </c>
      <c r="B473" s="233" t="s">
        <v>728</v>
      </c>
      <c r="C473" s="233" t="s">
        <v>838</v>
      </c>
      <c r="D473" s="233" t="s">
        <v>792</v>
      </c>
      <c r="E473" s="233">
        <v>6.03</v>
      </c>
    </row>
    <row r="474" spans="1:5">
      <c r="A474" t="s">
        <v>587</v>
      </c>
      <c r="B474" s="233" t="s">
        <v>733</v>
      </c>
      <c r="C474" s="233" t="s">
        <v>838</v>
      </c>
      <c r="D474" s="233" t="s">
        <v>792</v>
      </c>
    </row>
    <row r="475" spans="1:5">
      <c r="A475" t="s">
        <v>589</v>
      </c>
      <c r="B475" s="233" t="s">
        <v>738</v>
      </c>
      <c r="C475" s="233" t="s">
        <v>838</v>
      </c>
      <c r="D475" s="233" t="s">
        <v>792</v>
      </c>
    </row>
    <row r="476" spans="1:5">
      <c r="A476" t="s">
        <v>591</v>
      </c>
      <c r="B476" s="233" t="s">
        <v>743</v>
      </c>
      <c r="C476" s="233" t="s">
        <v>838</v>
      </c>
      <c r="D476" s="233" t="s">
        <v>792</v>
      </c>
    </row>
    <row r="477" spans="1:5">
      <c r="A477" t="s">
        <v>593</v>
      </c>
      <c r="B477" s="233" t="s">
        <v>748</v>
      </c>
      <c r="C477" s="233" t="s">
        <v>838</v>
      </c>
      <c r="D477" s="233" t="s">
        <v>792</v>
      </c>
    </row>
    <row r="478" spans="1:5">
      <c r="A478" t="s">
        <v>595</v>
      </c>
      <c r="B478" s="233" t="s">
        <v>753</v>
      </c>
      <c r="C478" s="233" t="s">
        <v>838</v>
      </c>
      <c r="D478" s="233" t="s">
        <v>792</v>
      </c>
    </row>
    <row r="479" spans="1:5">
      <c r="A479" t="s">
        <v>597</v>
      </c>
      <c r="B479" s="233" t="s">
        <v>758</v>
      </c>
      <c r="C479" s="233" t="s">
        <v>838</v>
      </c>
      <c r="D479" s="233" t="s">
        <v>792</v>
      </c>
    </row>
    <row r="480" spans="1:5">
      <c r="A480" t="s">
        <v>599</v>
      </c>
      <c r="B480" s="233" t="s">
        <v>763</v>
      </c>
      <c r="C480" s="233" t="s">
        <v>838</v>
      </c>
      <c r="D480" s="233" t="s">
        <v>792</v>
      </c>
    </row>
    <row r="481" spans="1:5">
      <c r="A481" t="s">
        <v>540</v>
      </c>
      <c r="B481" s="233" t="s">
        <v>539</v>
      </c>
      <c r="C481" s="233" t="s">
        <v>189</v>
      </c>
      <c r="D481" s="233" t="s">
        <v>792</v>
      </c>
      <c r="E481" s="233">
        <v>73423.899999999994</v>
      </c>
    </row>
    <row r="482" spans="1:5">
      <c r="A482" t="s">
        <v>541</v>
      </c>
      <c r="B482" s="233" t="s">
        <v>613</v>
      </c>
      <c r="C482" s="233" t="s">
        <v>189</v>
      </c>
      <c r="D482" s="233" t="s">
        <v>792</v>
      </c>
      <c r="E482" s="233">
        <v>453.39</v>
      </c>
    </row>
    <row r="483" spans="1:5">
      <c r="A483" t="s">
        <v>543</v>
      </c>
      <c r="B483" s="233" t="s">
        <v>618</v>
      </c>
      <c r="C483" s="233" t="s">
        <v>189</v>
      </c>
      <c r="D483" s="233" t="s">
        <v>792</v>
      </c>
      <c r="E483" s="233">
        <v>1363.52</v>
      </c>
    </row>
    <row r="484" spans="1:5">
      <c r="A484" t="s">
        <v>545</v>
      </c>
      <c r="B484" s="233" t="s">
        <v>623</v>
      </c>
      <c r="C484" s="233" t="s">
        <v>189</v>
      </c>
      <c r="D484" s="233" t="s">
        <v>792</v>
      </c>
      <c r="E484" s="233">
        <v>2126.75</v>
      </c>
    </row>
    <row r="485" spans="1:5">
      <c r="A485" t="s">
        <v>547</v>
      </c>
      <c r="B485" s="233" t="s">
        <v>628</v>
      </c>
      <c r="C485" s="233" t="s">
        <v>189</v>
      </c>
      <c r="D485" s="233" t="s">
        <v>792</v>
      </c>
      <c r="E485" s="233">
        <v>1827</v>
      </c>
    </row>
    <row r="486" spans="1:5">
      <c r="A486" t="s">
        <v>770</v>
      </c>
      <c r="B486" s="233" t="s">
        <v>633</v>
      </c>
      <c r="C486" s="233" t="s">
        <v>189</v>
      </c>
      <c r="D486" s="233" t="s">
        <v>792</v>
      </c>
      <c r="E486" s="233">
        <v>3419.93</v>
      </c>
    </row>
    <row r="487" spans="1:5">
      <c r="A487" t="s">
        <v>549</v>
      </c>
      <c r="B487" s="233" t="s">
        <v>638</v>
      </c>
      <c r="C487" s="233" t="s">
        <v>189</v>
      </c>
      <c r="D487" s="233" t="s">
        <v>792</v>
      </c>
      <c r="E487" s="233">
        <v>1995.67</v>
      </c>
    </row>
    <row r="488" spans="1:5">
      <c r="A488" t="s">
        <v>551</v>
      </c>
      <c r="B488" s="233" t="s">
        <v>643</v>
      </c>
      <c r="C488" s="233" t="s">
        <v>189</v>
      </c>
      <c r="D488" s="233" t="s">
        <v>792</v>
      </c>
      <c r="E488" s="233">
        <v>791.59</v>
      </c>
    </row>
    <row r="489" spans="1:5">
      <c r="A489" t="s">
        <v>553</v>
      </c>
      <c r="B489" s="233" t="s">
        <v>648</v>
      </c>
      <c r="C489" s="233" t="s">
        <v>189</v>
      </c>
      <c r="D489" s="233" t="s">
        <v>792</v>
      </c>
      <c r="E489" s="233">
        <v>457.56</v>
      </c>
    </row>
    <row r="490" spans="1:5">
      <c r="A490" t="s">
        <v>555</v>
      </c>
      <c r="B490" s="233" t="s">
        <v>653</v>
      </c>
      <c r="C490" s="233" t="s">
        <v>189</v>
      </c>
      <c r="D490" s="233" t="s">
        <v>792</v>
      </c>
      <c r="E490" s="233">
        <v>2941.53</v>
      </c>
    </row>
    <row r="491" spans="1:5">
      <c r="A491" t="s">
        <v>557</v>
      </c>
      <c r="B491" s="233" t="s">
        <v>658</v>
      </c>
      <c r="C491" s="233" t="s">
        <v>189</v>
      </c>
      <c r="D491" s="233" t="s">
        <v>792</v>
      </c>
      <c r="E491" s="233">
        <v>10171</v>
      </c>
    </row>
    <row r="492" spans="1:5">
      <c r="A492" t="s">
        <v>559</v>
      </c>
      <c r="B492" s="233" t="s">
        <v>663</v>
      </c>
      <c r="C492" s="233" t="s">
        <v>189</v>
      </c>
      <c r="D492" s="233" t="s">
        <v>792</v>
      </c>
      <c r="E492" s="233">
        <v>6372.92</v>
      </c>
    </row>
    <row r="493" spans="1:5">
      <c r="A493" t="s">
        <v>561</v>
      </c>
      <c r="B493" s="233" t="s">
        <v>668</v>
      </c>
      <c r="C493" s="233" t="s">
        <v>189</v>
      </c>
      <c r="D493" s="233" t="s">
        <v>792</v>
      </c>
      <c r="E493" s="233">
        <v>2142.56</v>
      </c>
    </row>
    <row r="494" spans="1:5">
      <c r="A494" t="s">
        <v>563</v>
      </c>
      <c r="B494" s="233" t="s">
        <v>673</v>
      </c>
      <c r="C494" s="233" t="s">
        <v>189</v>
      </c>
      <c r="D494" s="233" t="s">
        <v>792</v>
      </c>
      <c r="E494" s="233">
        <v>1856.95</v>
      </c>
    </row>
    <row r="495" spans="1:5">
      <c r="A495" t="s">
        <v>565</v>
      </c>
      <c r="B495" s="233" t="s">
        <v>678</v>
      </c>
      <c r="C495" s="233" t="s">
        <v>189</v>
      </c>
      <c r="D495" s="233" t="s">
        <v>792</v>
      </c>
      <c r="E495" s="233">
        <v>1274.94</v>
      </c>
    </row>
    <row r="496" spans="1:5">
      <c r="A496" t="s">
        <v>567</v>
      </c>
      <c r="B496" s="233" t="s">
        <v>683</v>
      </c>
      <c r="C496" s="233" t="s">
        <v>189</v>
      </c>
      <c r="D496" s="233" t="s">
        <v>792</v>
      </c>
      <c r="E496" s="233">
        <v>9920.69</v>
      </c>
    </row>
    <row r="497" spans="1:5">
      <c r="A497" t="s">
        <v>569</v>
      </c>
      <c r="B497" s="233" t="s">
        <v>688</v>
      </c>
      <c r="C497" s="233" t="s">
        <v>189</v>
      </c>
      <c r="D497" s="233" t="s">
        <v>792</v>
      </c>
      <c r="E497" s="233">
        <v>3383.34</v>
      </c>
    </row>
    <row r="498" spans="1:5">
      <c r="A498" t="s">
        <v>571</v>
      </c>
      <c r="B498" s="233" t="s">
        <v>693</v>
      </c>
      <c r="C498" s="233" t="s">
        <v>189</v>
      </c>
      <c r="D498" s="233" t="s">
        <v>792</v>
      </c>
      <c r="E498" s="233">
        <v>2981.01</v>
      </c>
    </row>
    <row r="499" spans="1:5">
      <c r="A499" t="s">
        <v>573</v>
      </c>
      <c r="B499" s="233" t="s">
        <v>698</v>
      </c>
      <c r="C499" s="233" t="s">
        <v>189</v>
      </c>
      <c r="D499" s="233" t="s">
        <v>792</v>
      </c>
      <c r="E499" s="233">
        <v>1407.63</v>
      </c>
    </row>
    <row r="500" spans="1:5">
      <c r="A500" t="s">
        <v>575</v>
      </c>
      <c r="B500" s="233" t="s">
        <v>703</v>
      </c>
      <c r="C500" s="233" t="s">
        <v>189</v>
      </c>
      <c r="D500" s="233" t="s">
        <v>792</v>
      </c>
      <c r="E500" s="233">
        <v>4928.67</v>
      </c>
    </row>
    <row r="501" spans="1:5">
      <c r="A501" t="s">
        <v>577</v>
      </c>
      <c r="B501" s="233" t="s">
        <v>708</v>
      </c>
      <c r="C501" s="233" t="s">
        <v>189</v>
      </c>
      <c r="D501" s="233" t="s">
        <v>792</v>
      </c>
      <c r="E501" s="233">
        <v>608.30999999999995</v>
      </c>
    </row>
    <row r="502" spans="1:5">
      <c r="A502" t="s">
        <v>579</v>
      </c>
      <c r="B502" s="233" t="s">
        <v>713</v>
      </c>
      <c r="C502" s="233" t="s">
        <v>189</v>
      </c>
      <c r="D502" s="233" t="s">
        <v>792</v>
      </c>
      <c r="E502" s="233">
        <v>344.77</v>
      </c>
    </row>
    <row r="503" spans="1:5">
      <c r="A503" t="s">
        <v>581</v>
      </c>
      <c r="B503" s="233" t="s">
        <v>718</v>
      </c>
      <c r="C503" s="233" t="s">
        <v>189</v>
      </c>
      <c r="D503" s="233" t="s">
        <v>792</v>
      </c>
      <c r="E503" s="233">
        <v>968.3</v>
      </c>
    </row>
    <row r="504" spans="1:5">
      <c r="A504" t="s">
        <v>583</v>
      </c>
      <c r="B504" s="233" t="s">
        <v>723</v>
      </c>
      <c r="C504" s="233" t="s">
        <v>189</v>
      </c>
      <c r="D504" s="233" t="s">
        <v>792</v>
      </c>
      <c r="E504" s="233">
        <v>2300.81</v>
      </c>
    </row>
    <row r="505" spans="1:5">
      <c r="A505" t="s">
        <v>585</v>
      </c>
      <c r="B505" s="233" t="s">
        <v>728</v>
      </c>
      <c r="C505" s="233" t="s">
        <v>189</v>
      </c>
      <c r="D505" s="233" t="s">
        <v>792</v>
      </c>
      <c r="E505" s="233">
        <v>1344.16</v>
      </c>
    </row>
    <row r="506" spans="1:5">
      <c r="A506" t="s">
        <v>587</v>
      </c>
      <c r="B506" s="233" t="s">
        <v>733</v>
      </c>
      <c r="C506" s="233" t="s">
        <v>189</v>
      </c>
      <c r="D506" s="233" t="s">
        <v>792</v>
      </c>
      <c r="E506" s="233">
        <v>1094.92</v>
      </c>
    </row>
    <row r="507" spans="1:5">
      <c r="A507" t="s">
        <v>589</v>
      </c>
      <c r="B507" s="233" t="s">
        <v>738</v>
      </c>
      <c r="C507" s="233" t="s">
        <v>189</v>
      </c>
      <c r="D507" s="233" t="s">
        <v>792</v>
      </c>
      <c r="E507" s="233">
        <v>17.440000000000001</v>
      </c>
    </row>
    <row r="508" spans="1:5">
      <c r="A508" t="s">
        <v>591</v>
      </c>
      <c r="B508" s="233" t="s">
        <v>743</v>
      </c>
      <c r="C508" s="233" t="s">
        <v>189</v>
      </c>
      <c r="D508" s="233" t="s">
        <v>792</v>
      </c>
      <c r="E508" s="233">
        <v>2334.1</v>
      </c>
    </row>
    <row r="509" spans="1:5">
      <c r="A509" t="s">
        <v>593</v>
      </c>
      <c r="B509" s="233" t="s">
        <v>748</v>
      </c>
      <c r="C509" s="233" t="s">
        <v>189</v>
      </c>
      <c r="D509" s="233" t="s">
        <v>792</v>
      </c>
      <c r="E509" s="233">
        <v>354.26</v>
      </c>
    </row>
    <row r="510" spans="1:5">
      <c r="A510" t="s">
        <v>595</v>
      </c>
      <c r="B510" s="233" t="s">
        <v>753</v>
      </c>
      <c r="C510" s="233" t="s">
        <v>189</v>
      </c>
      <c r="D510" s="233" t="s">
        <v>792</v>
      </c>
      <c r="E510" s="233">
        <v>1382.94</v>
      </c>
    </row>
    <row r="511" spans="1:5">
      <c r="A511" t="s">
        <v>597</v>
      </c>
      <c r="B511" s="233" t="s">
        <v>758</v>
      </c>
      <c r="C511" s="233" t="s">
        <v>189</v>
      </c>
      <c r="D511" s="233" t="s">
        <v>792</v>
      </c>
      <c r="E511" s="233">
        <v>796.62</v>
      </c>
    </row>
    <row r="512" spans="1:5">
      <c r="A512" t="s">
        <v>599</v>
      </c>
      <c r="B512" s="233" t="s">
        <v>763</v>
      </c>
      <c r="C512" s="233" t="s">
        <v>189</v>
      </c>
      <c r="D512" s="233" t="s">
        <v>792</v>
      </c>
      <c r="E512" s="233">
        <v>2060.58</v>
      </c>
    </row>
    <row r="513" spans="1:5">
      <c r="A513" t="s">
        <v>540</v>
      </c>
      <c r="B513" s="233" t="s">
        <v>539</v>
      </c>
      <c r="C513" s="233" t="s">
        <v>839</v>
      </c>
      <c r="D513" s="233" t="s">
        <v>792</v>
      </c>
      <c r="E513" s="233">
        <v>32856.550000000003</v>
      </c>
    </row>
    <row r="514" spans="1:5">
      <c r="A514" t="s">
        <v>541</v>
      </c>
      <c r="B514" s="233" t="s">
        <v>613</v>
      </c>
      <c r="C514" s="233" t="s">
        <v>839</v>
      </c>
      <c r="D514" s="233" t="s">
        <v>792</v>
      </c>
      <c r="E514" s="233">
        <v>1658.27</v>
      </c>
    </row>
    <row r="515" spans="1:5">
      <c r="A515" t="s">
        <v>543</v>
      </c>
      <c r="B515" s="233" t="s">
        <v>618</v>
      </c>
      <c r="C515" s="233" t="s">
        <v>839</v>
      </c>
      <c r="D515" s="233" t="s">
        <v>792</v>
      </c>
      <c r="E515" s="233">
        <v>786.49</v>
      </c>
    </row>
    <row r="516" spans="1:5">
      <c r="A516" t="s">
        <v>545</v>
      </c>
      <c r="B516" s="233" t="s">
        <v>623</v>
      </c>
      <c r="C516" s="233" t="s">
        <v>839</v>
      </c>
      <c r="D516" s="233" t="s">
        <v>792</v>
      </c>
      <c r="E516" s="233">
        <v>1353.67</v>
      </c>
    </row>
    <row r="517" spans="1:5">
      <c r="A517" t="s">
        <v>547</v>
      </c>
      <c r="B517" s="233" t="s">
        <v>628</v>
      </c>
      <c r="C517" s="233" t="s">
        <v>839</v>
      </c>
      <c r="D517" s="233" t="s">
        <v>792</v>
      </c>
      <c r="E517" s="233">
        <v>423.87</v>
      </c>
    </row>
    <row r="518" spans="1:5">
      <c r="A518" t="s">
        <v>770</v>
      </c>
      <c r="B518" s="233" t="s">
        <v>633</v>
      </c>
      <c r="C518" s="233" t="s">
        <v>839</v>
      </c>
      <c r="D518" s="233" t="s">
        <v>792</v>
      </c>
      <c r="E518" s="233">
        <v>349.54</v>
      </c>
    </row>
    <row r="519" spans="1:5">
      <c r="A519" t="s">
        <v>549</v>
      </c>
      <c r="B519" s="233" t="s">
        <v>638</v>
      </c>
      <c r="C519" s="233" t="s">
        <v>839</v>
      </c>
      <c r="D519" s="233" t="s">
        <v>792</v>
      </c>
      <c r="E519" s="233">
        <v>742.78</v>
      </c>
    </row>
    <row r="520" spans="1:5">
      <c r="A520" t="s">
        <v>551</v>
      </c>
      <c r="B520" s="233" t="s">
        <v>643</v>
      </c>
      <c r="C520" s="233" t="s">
        <v>839</v>
      </c>
      <c r="D520" s="233" t="s">
        <v>792</v>
      </c>
      <c r="E520" s="233">
        <v>1401.92</v>
      </c>
    </row>
    <row r="521" spans="1:5">
      <c r="A521" t="s">
        <v>553</v>
      </c>
      <c r="B521" s="233" t="s">
        <v>648</v>
      </c>
      <c r="C521" s="233" t="s">
        <v>839</v>
      </c>
      <c r="D521" s="233" t="s">
        <v>792</v>
      </c>
      <c r="E521" s="233">
        <v>554.86</v>
      </c>
    </row>
    <row r="522" spans="1:5">
      <c r="A522" t="s">
        <v>555</v>
      </c>
      <c r="B522" s="233" t="s">
        <v>653</v>
      </c>
      <c r="C522" s="233" t="s">
        <v>839</v>
      </c>
      <c r="D522" s="233" t="s">
        <v>792</v>
      </c>
      <c r="E522" s="233">
        <v>1482.08</v>
      </c>
    </row>
    <row r="523" spans="1:5">
      <c r="A523" t="s">
        <v>557</v>
      </c>
      <c r="B523" s="233" t="s">
        <v>658</v>
      </c>
      <c r="C523" s="233" t="s">
        <v>839</v>
      </c>
      <c r="D523" s="233" t="s">
        <v>792</v>
      </c>
      <c r="E523" s="233">
        <v>3227.71</v>
      </c>
    </row>
    <row r="524" spans="1:5">
      <c r="A524" t="s">
        <v>559</v>
      </c>
      <c r="B524" s="233" t="s">
        <v>663</v>
      </c>
      <c r="C524" s="233" t="s">
        <v>839</v>
      </c>
      <c r="D524" s="233" t="s">
        <v>792</v>
      </c>
      <c r="E524" s="233">
        <v>2442.9899999999998</v>
      </c>
    </row>
    <row r="525" spans="1:5">
      <c r="A525" t="s">
        <v>561</v>
      </c>
      <c r="B525" s="233" t="s">
        <v>668</v>
      </c>
      <c r="C525" s="233" t="s">
        <v>839</v>
      </c>
      <c r="D525" s="233" t="s">
        <v>792</v>
      </c>
      <c r="E525" s="233">
        <v>1019.91</v>
      </c>
    </row>
    <row r="526" spans="1:5">
      <c r="A526" t="s">
        <v>563</v>
      </c>
      <c r="B526" s="233" t="s">
        <v>673</v>
      </c>
      <c r="C526" s="233" t="s">
        <v>839</v>
      </c>
      <c r="D526" s="233" t="s">
        <v>792</v>
      </c>
      <c r="E526" s="233">
        <v>368.28</v>
      </c>
    </row>
    <row r="527" spans="1:5">
      <c r="A527" t="s">
        <v>565</v>
      </c>
      <c r="B527" s="233" t="s">
        <v>678</v>
      </c>
      <c r="C527" s="233" t="s">
        <v>839</v>
      </c>
      <c r="D527" s="233" t="s">
        <v>792</v>
      </c>
      <c r="E527" s="233">
        <v>999.58</v>
      </c>
    </row>
    <row r="528" spans="1:5">
      <c r="A528" t="s">
        <v>567</v>
      </c>
      <c r="B528" s="233" t="s">
        <v>683</v>
      </c>
      <c r="C528" s="233" t="s">
        <v>839</v>
      </c>
      <c r="D528" s="233" t="s">
        <v>792</v>
      </c>
      <c r="E528" s="233">
        <v>3818.8</v>
      </c>
    </row>
    <row r="529" spans="1:5">
      <c r="A529" t="s">
        <v>569</v>
      </c>
      <c r="B529" s="233" t="s">
        <v>688</v>
      </c>
      <c r="C529" s="233" t="s">
        <v>839</v>
      </c>
      <c r="D529" s="233" t="s">
        <v>792</v>
      </c>
      <c r="E529" s="233">
        <v>1284.82</v>
      </c>
    </row>
    <row r="530" spans="1:5">
      <c r="A530" t="s">
        <v>571</v>
      </c>
      <c r="B530" s="233" t="s">
        <v>693</v>
      </c>
      <c r="C530" s="233" t="s">
        <v>839</v>
      </c>
      <c r="D530" s="233" t="s">
        <v>792</v>
      </c>
      <c r="E530" s="233">
        <v>1692.76</v>
      </c>
    </row>
    <row r="531" spans="1:5">
      <c r="A531" t="s">
        <v>573</v>
      </c>
      <c r="B531" s="233" t="s">
        <v>698</v>
      </c>
      <c r="C531" s="233" t="s">
        <v>839</v>
      </c>
      <c r="D531" s="233" t="s">
        <v>792</v>
      </c>
      <c r="E531" s="233">
        <v>720.3</v>
      </c>
    </row>
    <row r="532" spans="1:5">
      <c r="A532" t="s">
        <v>575</v>
      </c>
      <c r="B532" s="233" t="s">
        <v>703</v>
      </c>
      <c r="C532" s="233" t="s">
        <v>839</v>
      </c>
      <c r="D532" s="233" t="s">
        <v>792</v>
      </c>
      <c r="E532" s="233">
        <v>3231.61</v>
      </c>
    </row>
    <row r="533" spans="1:5">
      <c r="A533" t="s">
        <v>577</v>
      </c>
      <c r="B533" s="233" t="s">
        <v>708</v>
      </c>
      <c r="C533" s="233" t="s">
        <v>839</v>
      </c>
      <c r="D533" s="233" t="s">
        <v>792</v>
      </c>
      <c r="E533" s="233">
        <v>315.82</v>
      </c>
    </row>
    <row r="534" spans="1:5">
      <c r="A534" t="s">
        <v>579</v>
      </c>
      <c r="B534" s="233" t="s">
        <v>713</v>
      </c>
      <c r="C534" s="233" t="s">
        <v>839</v>
      </c>
      <c r="D534" s="233" t="s">
        <v>792</v>
      </c>
      <c r="E534" s="233">
        <v>290.54000000000002</v>
      </c>
    </row>
    <row r="535" spans="1:5">
      <c r="A535" t="s">
        <v>581</v>
      </c>
      <c r="B535" s="233" t="s">
        <v>718</v>
      </c>
      <c r="C535" s="233" t="s">
        <v>839</v>
      </c>
      <c r="D535" s="233" t="s">
        <v>792</v>
      </c>
      <c r="E535" s="233">
        <v>686.12</v>
      </c>
    </row>
    <row r="536" spans="1:5">
      <c r="A536" t="s">
        <v>583</v>
      </c>
      <c r="B536" s="233" t="s">
        <v>723</v>
      </c>
      <c r="C536" s="233" t="s">
        <v>839</v>
      </c>
      <c r="D536" s="233" t="s">
        <v>792</v>
      </c>
      <c r="E536" s="233">
        <v>1422.31</v>
      </c>
    </row>
    <row r="537" spans="1:5">
      <c r="A537" t="s">
        <v>585</v>
      </c>
      <c r="B537" s="233" t="s">
        <v>728</v>
      </c>
      <c r="C537" s="233" t="s">
        <v>839</v>
      </c>
      <c r="D537" s="233" t="s">
        <v>792</v>
      </c>
      <c r="E537" s="233">
        <v>483.38</v>
      </c>
    </row>
    <row r="538" spans="1:5">
      <c r="A538" t="s">
        <v>587</v>
      </c>
      <c r="B538" s="233" t="s">
        <v>733</v>
      </c>
      <c r="C538" s="233" t="s">
        <v>839</v>
      </c>
      <c r="D538" s="233" t="s">
        <v>792</v>
      </c>
      <c r="E538" s="233">
        <v>741.76</v>
      </c>
    </row>
    <row r="539" spans="1:5">
      <c r="A539" t="s">
        <v>589</v>
      </c>
      <c r="B539" s="233" t="s">
        <v>738</v>
      </c>
      <c r="C539" s="233" t="s">
        <v>839</v>
      </c>
      <c r="D539" s="233" t="s">
        <v>792</v>
      </c>
      <c r="E539" s="233">
        <v>36.369999999999997</v>
      </c>
    </row>
    <row r="540" spans="1:5">
      <c r="A540" t="s">
        <v>591</v>
      </c>
      <c r="B540" s="233" t="s">
        <v>743</v>
      </c>
      <c r="C540" s="233" t="s">
        <v>839</v>
      </c>
      <c r="D540" s="233" t="s">
        <v>792</v>
      </c>
      <c r="E540" s="233">
        <v>655.93</v>
      </c>
    </row>
    <row r="541" spans="1:5">
      <c r="A541" t="s">
        <v>593</v>
      </c>
      <c r="B541" s="233" t="s">
        <v>748</v>
      </c>
      <c r="C541" s="233" t="s">
        <v>839</v>
      </c>
      <c r="D541" s="233" t="s">
        <v>792</v>
      </c>
      <c r="E541" s="233">
        <v>264.52</v>
      </c>
    </row>
    <row r="542" spans="1:5">
      <c r="A542" t="s">
        <v>595</v>
      </c>
      <c r="B542" s="233" t="s">
        <v>753</v>
      </c>
      <c r="C542" s="233" t="s">
        <v>839</v>
      </c>
      <c r="D542" s="233" t="s">
        <v>792</v>
      </c>
      <c r="E542" s="233">
        <v>45.72</v>
      </c>
    </row>
    <row r="543" spans="1:5">
      <c r="A543" t="s">
        <v>597</v>
      </c>
      <c r="B543" s="233" t="s">
        <v>758</v>
      </c>
      <c r="C543" s="233" t="s">
        <v>839</v>
      </c>
      <c r="D543" s="233" t="s">
        <v>792</v>
      </c>
      <c r="E543" s="233">
        <v>134.85</v>
      </c>
    </row>
    <row r="544" spans="1:5">
      <c r="A544" t="s">
        <v>599</v>
      </c>
      <c r="B544" s="233" t="s">
        <v>763</v>
      </c>
      <c r="C544" s="233" t="s">
        <v>839</v>
      </c>
      <c r="D544" s="233" t="s">
        <v>792</v>
      </c>
      <c r="E544" s="233">
        <v>219.01</v>
      </c>
    </row>
    <row r="545" spans="1:5">
      <c r="A545" t="s">
        <v>540</v>
      </c>
      <c r="B545" s="233" t="s">
        <v>539</v>
      </c>
      <c r="C545" s="233" t="s">
        <v>840</v>
      </c>
      <c r="D545" s="233" t="s">
        <v>792</v>
      </c>
      <c r="E545" s="233">
        <v>7838.25</v>
      </c>
    </row>
    <row r="546" spans="1:5">
      <c r="A546" t="s">
        <v>541</v>
      </c>
      <c r="B546" s="233" t="s">
        <v>613</v>
      </c>
      <c r="C546" s="233" t="s">
        <v>840</v>
      </c>
      <c r="D546" s="233" t="s">
        <v>792</v>
      </c>
      <c r="E546" s="233">
        <v>4</v>
      </c>
    </row>
    <row r="547" spans="1:5">
      <c r="A547" t="s">
        <v>543</v>
      </c>
      <c r="B547" s="233" t="s">
        <v>618</v>
      </c>
      <c r="C547" s="233" t="s">
        <v>840</v>
      </c>
      <c r="D547" s="233" t="s">
        <v>792</v>
      </c>
      <c r="E547" s="233">
        <v>6.98</v>
      </c>
    </row>
    <row r="548" spans="1:5">
      <c r="A548" t="s">
        <v>545</v>
      </c>
      <c r="B548" s="233" t="s">
        <v>623</v>
      </c>
      <c r="C548" s="233" t="s">
        <v>840</v>
      </c>
      <c r="D548" s="233" t="s">
        <v>792</v>
      </c>
      <c r="E548" s="233">
        <v>313.81</v>
      </c>
    </row>
    <row r="549" spans="1:5">
      <c r="A549" t="s">
        <v>547</v>
      </c>
      <c r="B549" s="233" t="s">
        <v>628</v>
      </c>
      <c r="C549" s="233" t="s">
        <v>840</v>
      </c>
      <c r="D549" s="233" t="s">
        <v>792</v>
      </c>
      <c r="E549" s="233">
        <v>8.0299999999999994</v>
      </c>
    </row>
    <row r="550" spans="1:5">
      <c r="A550" t="s">
        <v>770</v>
      </c>
      <c r="B550" s="233" t="s">
        <v>633</v>
      </c>
      <c r="C550" s="233" t="s">
        <v>840</v>
      </c>
      <c r="D550" s="233" t="s">
        <v>792</v>
      </c>
    </row>
    <row r="551" spans="1:5">
      <c r="A551" t="s">
        <v>549</v>
      </c>
      <c r="B551" s="233" t="s">
        <v>638</v>
      </c>
      <c r="C551" s="233" t="s">
        <v>840</v>
      </c>
      <c r="D551" s="233" t="s">
        <v>792</v>
      </c>
      <c r="E551" s="233">
        <v>44.85</v>
      </c>
    </row>
    <row r="552" spans="1:5">
      <c r="A552" t="s">
        <v>551</v>
      </c>
      <c r="B552" s="233" t="s">
        <v>643</v>
      </c>
      <c r="C552" s="233" t="s">
        <v>840</v>
      </c>
      <c r="D552" s="233" t="s">
        <v>792</v>
      </c>
      <c r="E552" s="233">
        <v>132.52000000000001</v>
      </c>
    </row>
    <row r="553" spans="1:5">
      <c r="A553" t="s">
        <v>553</v>
      </c>
      <c r="B553" s="233" t="s">
        <v>648</v>
      </c>
      <c r="C553" s="233" t="s">
        <v>840</v>
      </c>
      <c r="D553" s="233" t="s">
        <v>792</v>
      </c>
      <c r="E553" s="233">
        <v>2.73</v>
      </c>
    </row>
    <row r="554" spans="1:5">
      <c r="A554" t="s">
        <v>555</v>
      </c>
      <c r="B554" s="233" t="s">
        <v>653</v>
      </c>
      <c r="C554" s="233" t="s">
        <v>840</v>
      </c>
      <c r="D554" s="233" t="s">
        <v>792</v>
      </c>
      <c r="E554" s="233">
        <v>41.15</v>
      </c>
    </row>
    <row r="555" spans="1:5">
      <c r="A555" t="s">
        <v>557</v>
      </c>
      <c r="B555" s="233" t="s">
        <v>658</v>
      </c>
      <c r="C555" s="233" t="s">
        <v>840</v>
      </c>
      <c r="D555" s="233" t="s">
        <v>792</v>
      </c>
      <c r="E555" s="233">
        <v>2292.94</v>
      </c>
    </row>
    <row r="556" spans="1:5">
      <c r="A556" t="s">
        <v>559</v>
      </c>
      <c r="B556" s="233" t="s">
        <v>663</v>
      </c>
      <c r="C556" s="233" t="s">
        <v>840</v>
      </c>
      <c r="D556" s="233" t="s">
        <v>792</v>
      </c>
      <c r="E556" s="233">
        <v>2695.35</v>
      </c>
    </row>
    <row r="557" spans="1:5">
      <c r="A557" t="s">
        <v>561</v>
      </c>
      <c r="B557" s="233" t="s">
        <v>668</v>
      </c>
      <c r="C557" s="233" t="s">
        <v>840</v>
      </c>
      <c r="D557" s="233" t="s">
        <v>792</v>
      </c>
      <c r="E557" s="233">
        <v>155.05000000000001</v>
      </c>
    </row>
    <row r="558" spans="1:5">
      <c r="A558" t="s">
        <v>563</v>
      </c>
      <c r="B558" s="233" t="s">
        <v>673</v>
      </c>
      <c r="C558" s="233" t="s">
        <v>840</v>
      </c>
      <c r="D558" s="233" t="s">
        <v>792</v>
      </c>
      <c r="E558" s="233">
        <v>849.95</v>
      </c>
    </row>
    <row r="559" spans="1:5">
      <c r="A559" t="s">
        <v>565</v>
      </c>
      <c r="B559" s="233" t="s">
        <v>678</v>
      </c>
      <c r="C559" s="233" t="s">
        <v>840</v>
      </c>
      <c r="D559" s="233" t="s">
        <v>792</v>
      </c>
      <c r="E559" s="233">
        <v>104.54</v>
      </c>
    </row>
    <row r="560" spans="1:5">
      <c r="A560" t="s">
        <v>567</v>
      </c>
      <c r="B560" s="233" t="s">
        <v>683</v>
      </c>
      <c r="C560" s="233" t="s">
        <v>840</v>
      </c>
      <c r="D560" s="233" t="s">
        <v>792</v>
      </c>
      <c r="E560" s="233">
        <v>215.45</v>
      </c>
    </row>
    <row r="561" spans="1:5">
      <c r="A561" t="s">
        <v>569</v>
      </c>
      <c r="B561" s="233" t="s">
        <v>688</v>
      </c>
      <c r="C561" s="233" t="s">
        <v>840</v>
      </c>
      <c r="D561" s="233" t="s">
        <v>792</v>
      </c>
      <c r="E561" s="233">
        <v>224.66</v>
      </c>
    </row>
    <row r="562" spans="1:5">
      <c r="A562" t="s">
        <v>571</v>
      </c>
      <c r="B562" s="233" t="s">
        <v>693</v>
      </c>
      <c r="C562" s="233" t="s">
        <v>840</v>
      </c>
      <c r="D562" s="233" t="s">
        <v>792</v>
      </c>
      <c r="E562" s="233">
        <v>40.83</v>
      </c>
    </row>
    <row r="563" spans="1:5">
      <c r="A563" t="s">
        <v>573</v>
      </c>
      <c r="B563" s="233" t="s">
        <v>698</v>
      </c>
      <c r="C563" s="233" t="s">
        <v>840</v>
      </c>
      <c r="D563" s="233" t="s">
        <v>792</v>
      </c>
      <c r="E563" s="233">
        <v>21.31</v>
      </c>
    </row>
    <row r="564" spans="1:5">
      <c r="A564" t="s">
        <v>575</v>
      </c>
      <c r="B564" s="233" t="s">
        <v>703</v>
      </c>
      <c r="C564" s="233" t="s">
        <v>840</v>
      </c>
      <c r="D564" s="233" t="s">
        <v>792</v>
      </c>
      <c r="E564" s="233">
        <v>146.56</v>
      </c>
    </row>
    <row r="565" spans="1:5">
      <c r="A565" t="s">
        <v>577</v>
      </c>
      <c r="B565" s="233" t="s">
        <v>708</v>
      </c>
      <c r="C565" s="233" t="s">
        <v>840</v>
      </c>
      <c r="D565" s="233" t="s">
        <v>792</v>
      </c>
    </row>
    <row r="566" spans="1:5">
      <c r="A566" t="s">
        <v>579</v>
      </c>
      <c r="B566" s="233" t="s">
        <v>713</v>
      </c>
      <c r="C566" s="233" t="s">
        <v>840</v>
      </c>
      <c r="D566" s="233" t="s">
        <v>792</v>
      </c>
    </row>
    <row r="567" spans="1:5">
      <c r="A567" t="s">
        <v>581</v>
      </c>
      <c r="B567" s="233" t="s">
        <v>718</v>
      </c>
      <c r="C567" s="233" t="s">
        <v>840</v>
      </c>
      <c r="D567" s="233" t="s">
        <v>792</v>
      </c>
      <c r="E567" s="233">
        <v>29.13</v>
      </c>
    </row>
    <row r="568" spans="1:5">
      <c r="A568" t="s">
        <v>583</v>
      </c>
      <c r="B568" s="233" t="s">
        <v>723</v>
      </c>
      <c r="C568" s="233" t="s">
        <v>840</v>
      </c>
      <c r="D568" s="233" t="s">
        <v>792</v>
      </c>
      <c r="E568" s="233">
        <v>237.74</v>
      </c>
    </row>
    <row r="569" spans="1:5">
      <c r="A569" t="s">
        <v>585</v>
      </c>
      <c r="B569" s="233" t="s">
        <v>728</v>
      </c>
      <c r="C569" s="233" t="s">
        <v>840</v>
      </c>
      <c r="D569" s="233" t="s">
        <v>792</v>
      </c>
      <c r="E569" s="233">
        <v>0.62</v>
      </c>
    </row>
    <row r="570" spans="1:5">
      <c r="A570" t="s">
        <v>587</v>
      </c>
      <c r="B570" s="233" t="s">
        <v>733</v>
      </c>
      <c r="C570" s="233" t="s">
        <v>840</v>
      </c>
      <c r="D570" s="233" t="s">
        <v>792</v>
      </c>
      <c r="E570" s="233">
        <v>9.65</v>
      </c>
    </row>
    <row r="571" spans="1:5">
      <c r="A571" t="s">
        <v>589</v>
      </c>
      <c r="B571" s="233" t="s">
        <v>738</v>
      </c>
      <c r="C571" s="233" t="s">
        <v>840</v>
      </c>
      <c r="D571" s="233" t="s">
        <v>792</v>
      </c>
    </row>
    <row r="572" spans="1:5">
      <c r="A572" t="s">
        <v>591</v>
      </c>
      <c r="B572" s="233" t="s">
        <v>743</v>
      </c>
      <c r="C572" s="233" t="s">
        <v>840</v>
      </c>
      <c r="D572" s="233" t="s">
        <v>792</v>
      </c>
      <c r="E572" s="233">
        <v>17.87</v>
      </c>
    </row>
    <row r="573" spans="1:5">
      <c r="A573" t="s">
        <v>593</v>
      </c>
      <c r="B573" s="233" t="s">
        <v>748</v>
      </c>
      <c r="C573" s="233" t="s">
        <v>840</v>
      </c>
      <c r="D573" s="233" t="s">
        <v>792</v>
      </c>
      <c r="E573" s="233">
        <v>0.4</v>
      </c>
    </row>
    <row r="574" spans="1:5">
      <c r="A574" t="s">
        <v>595</v>
      </c>
      <c r="B574" s="233" t="s">
        <v>753</v>
      </c>
      <c r="C574" s="233" t="s">
        <v>840</v>
      </c>
      <c r="D574" s="233" t="s">
        <v>792</v>
      </c>
    </row>
    <row r="575" spans="1:5">
      <c r="A575" t="s">
        <v>597</v>
      </c>
      <c r="B575" s="233" t="s">
        <v>758</v>
      </c>
      <c r="C575" s="233" t="s">
        <v>840</v>
      </c>
      <c r="D575" s="233" t="s">
        <v>792</v>
      </c>
      <c r="E575" s="233">
        <v>12.09</v>
      </c>
    </row>
    <row r="576" spans="1:5">
      <c r="A576" t="s">
        <v>599</v>
      </c>
      <c r="B576" s="233" t="s">
        <v>763</v>
      </c>
      <c r="C576" s="233" t="s">
        <v>840</v>
      </c>
      <c r="D576" s="233" t="s">
        <v>792</v>
      </c>
      <c r="E576" s="233">
        <v>230.01</v>
      </c>
    </row>
    <row r="577" spans="1:5">
      <c r="A577" t="s">
        <v>540</v>
      </c>
      <c r="B577" s="233" t="s">
        <v>539</v>
      </c>
      <c r="C577" s="233" t="s">
        <v>841</v>
      </c>
      <c r="D577" s="233" t="s">
        <v>792</v>
      </c>
      <c r="E577" s="233">
        <v>22780.86</v>
      </c>
    </row>
    <row r="578" spans="1:5">
      <c r="A578" t="s">
        <v>541</v>
      </c>
      <c r="B578" s="233" t="s">
        <v>613</v>
      </c>
      <c r="C578" s="233" t="s">
        <v>841</v>
      </c>
      <c r="D578" s="233" t="s">
        <v>792</v>
      </c>
      <c r="E578" s="233">
        <v>102.13</v>
      </c>
    </row>
    <row r="579" spans="1:5">
      <c r="A579" t="s">
        <v>543</v>
      </c>
      <c r="B579" s="233" t="s">
        <v>618</v>
      </c>
      <c r="C579" s="233" t="s">
        <v>841</v>
      </c>
      <c r="D579" s="233" t="s">
        <v>792</v>
      </c>
      <c r="E579" s="233">
        <v>458.11</v>
      </c>
    </row>
    <row r="580" spans="1:5">
      <c r="A580" t="s">
        <v>545</v>
      </c>
      <c r="B580" s="233" t="s">
        <v>623</v>
      </c>
      <c r="C580" s="233" t="s">
        <v>841</v>
      </c>
      <c r="D580" s="233" t="s">
        <v>792</v>
      </c>
      <c r="E580" s="233">
        <v>759.31</v>
      </c>
    </row>
    <row r="581" spans="1:5">
      <c r="A581" t="s">
        <v>547</v>
      </c>
      <c r="B581" s="233" t="s">
        <v>628</v>
      </c>
      <c r="C581" s="233" t="s">
        <v>841</v>
      </c>
      <c r="D581" s="233" t="s">
        <v>792</v>
      </c>
      <c r="E581" s="233">
        <v>77.77</v>
      </c>
    </row>
    <row r="582" spans="1:5">
      <c r="A582" t="s">
        <v>770</v>
      </c>
      <c r="B582" s="233" t="s">
        <v>633</v>
      </c>
      <c r="C582" s="233" t="s">
        <v>841</v>
      </c>
      <c r="D582" s="233" t="s">
        <v>792</v>
      </c>
      <c r="E582" s="233">
        <v>94.62</v>
      </c>
    </row>
    <row r="583" spans="1:5">
      <c r="A583" t="s">
        <v>549</v>
      </c>
      <c r="B583" s="233" t="s">
        <v>638</v>
      </c>
      <c r="C583" s="233" t="s">
        <v>841</v>
      </c>
      <c r="D583" s="233" t="s">
        <v>792</v>
      </c>
      <c r="E583" s="233">
        <v>862.28</v>
      </c>
    </row>
    <row r="584" spans="1:5">
      <c r="A584" t="s">
        <v>551</v>
      </c>
      <c r="B584" s="233" t="s">
        <v>643</v>
      </c>
      <c r="C584" s="233" t="s">
        <v>841</v>
      </c>
      <c r="D584" s="233" t="s">
        <v>792</v>
      </c>
      <c r="E584" s="233">
        <v>142.71</v>
      </c>
    </row>
    <row r="585" spans="1:5">
      <c r="A585" t="s">
        <v>553</v>
      </c>
      <c r="B585" s="233" t="s">
        <v>648</v>
      </c>
      <c r="C585" s="233" t="s">
        <v>841</v>
      </c>
      <c r="D585" s="233" t="s">
        <v>792</v>
      </c>
      <c r="E585" s="233">
        <v>187.93</v>
      </c>
    </row>
    <row r="586" spans="1:5">
      <c r="A586" t="s">
        <v>555</v>
      </c>
      <c r="B586" s="233" t="s">
        <v>653</v>
      </c>
      <c r="C586" s="233" t="s">
        <v>841</v>
      </c>
      <c r="D586" s="233" t="s">
        <v>792</v>
      </c>
      <c r="E586" s="233">
        <v>1080.5</v>
      </c>
    </row>
    <row r="587" spans="1:5">
      <c r="A587" t="s">
        <v>557</v>
      </c>
      <c r="B587" s="233" t="s">
        <v>658</v>
      </c>
      <c r="C587" s="233" t="s">
        <v>841</v>
      </c>
      <c r="D587" s="233" t="s">
        <v>792</v>
      </c>
      <c r="E587" s="233">
        <v>2858.44</v>
      </c>
    </row>
    <row r="588" spans="1:5">
      <c r="A588" t="s">
        <v>559</v>
      </c>
      <c r="B588" s="233" t="s">
        <v>663</v>
      </c>
      <c r="C588" s="233" t="s">
        <v>841</v>
      </c>
      <c r="D588" s="233" t="s">
        <v>792</v>
      </c>
      <c r="E588" s="233">
        <v>2470.41</v>
      </c>
    </row>
    <row r="589" spans="1:5">
      <c r="A589" t="s">
        <v>561</v>
      </c>
      <c r="B589" s="233" t="s">
        <v>668</v>
      </c>
      <c r="C589" s="233" t="s">
        <v>841</v>
      </c>
      <c r="D589" s="233" t="s">
        <v>792</v>
      </c>
      <c r="E589" s="233">
        <v>1175.46</v>
      </c>
    </row>
    <row r="590" spans="1:5">
      <c r="A590" t="s">
        <v>563</v>
      </c>
      <c r="B590" s="233" t="s">
        <v>673</v>
      </c>
      <c r="C590" s="233" t="s">
        <v>841</v>
      </c>
      <c r="D590" s="233" t="s">
        <v>792</v>
      </c>
      <c r="E590" s="233">
        <v>1084.31</v>
      </c>
    </row>
    <row r="591" spans="1:5">
      <c r="A591" t="s">
        <v>565</v>
      </c>
      <c r="B591" s="233" t="s">
        <v>678</v>
      </c>
      <c r="C591" s="233" t="s">
        <v>841</v>
      </c>
      <c r="D591" s="233" t="s">
        <v>792</v>
      </c>
      <c r="E591" s="233">
        <v>402.04</v>
      </c>
    </row>
    <row r="592" spans="1:5">
      <c r="A592" t="s">
        <v>567</v>
      </c>
      <c r="B592" s="233" t="s">
        <v>683</v>
      </c>
      <c r="C592" s="233" t="s">
        <v>841</v>
      </c>
      <c r="D592" s="233" t="s">
        <v>792</v>
      </c>
      <c r="E592" s="233">
        <v>3189.69</v>
      </c>
    </row>
    <row r="593" spans="1:5">
      <c r="A593" t="s">
        <v>569</v>
      </c>
      <c r="B593" s="233" t="s">
        <v>688</v>
      </c>
      <c r="C593" s="233" t="s">
        <v>841</v>
      </c>
      <c r="D593" s="233" t="s">
        <v>792</v>
      </c>
      <c r="E593" s="233">
        <v>838.07</v>
      </c>
    </row>
    <row r="594" spans="1:5">
      <c r="A594" t="s">
        <v>571</v>
      </c>
      <c r="B594" s="233" t="s">
        <v>693</v>
      </c>
      <c r="C594" s="233" t="s">
        <v>841</v>
      </c>
      <c r="D594" s="233" t="s">
        <v>792</v>
      </c>
      <c r="E594" s="233">
        <v>578.03</v>
      </c>
    </row>
    <row r="595" spans="1:5">
      <c r="A595" t="s">
        <v>573</v>
      </c>
      <c r="B595" s="233" t="s">
        <v>698</v>
      </c>
      <c r="C595" s="233" t="s">
        <v>841</v>
      </c>
      <c r="D595" s="233" t="s">
        <v>792</v>
      </c>
      <c r="E595" s="233">
        <v>254.71</v>
      </c>
    </row>
    <row r="596" spans="1:5">
      <c r="A596" t="s">
        <v>575</v>
      </c>
      <c r="B596" s="233" t="s">
        <v>703</v>
      </c>
      <c r="C596" s="233" t="s">
        <v>841</v>
      </c>
      <c r="D596" s="233" t="s">
        <v>792</v>
      </c>
      <c r="E596" s="233">
        <v>4054.87</v>
      </c>
    </row>
    <row r="597" spans="1:5">
      <c r="A597" t="s">
        <v>577</v>
      </c>
      <c r="B597" s="233" t="s">
        <v>708</v>
      </c>
      <c r="C597" s="233" t="s">
        <v>841</v>
      </c>
      <c r="D597" s="233" t="s">
        <v>792</v>
      </c>
      <c r="E597" s="233">
        <v>132.03</v>
      </c>
    </row>
    <row r="598" spans="1:5">
      <c r="A598" t="s">
        <v>579</v>
      </c>
      <c r="B598" s="233" t="s">
        <v>713</v>
      </c>
      <c r="C598" s="233" t="s">
        <v>841</v>
      </c>
      <c r="D598" s="233" t="s">
        <v>792</v>
      </c>
      <c r="E598" s="233">
        <v>23.51</v>
      </c>
    </row>
    <row r="599" spans="1:5">
      <c r="A599" t="s">
        <v>581</v>
      </c>
      <c r="B599" s="233" t="s">
        <v>718</v>
      </c>
      <c r="C599" s="233" t="s">
        <v>841</v>
      </c>
      <c r="D599" s="233" t="s">
        <v>792</v>
      </c>
      <c r="E599" s="233">
        <v>312.33</v>
      </c>
    </row>
    <row r="600" spans="1:5">
      <c r="A600" t="s">
        <v>583</v>
      </c>
      <c r="B600" s="233" t="s">
        <v>723</v>
      </c>
      <c r="C600" s="233" t="s">
        <v>841</v>
      </c>
      <c r="D600" s="233" t="s">
        <v>792</v>
      </c>
      <c r="E600" s="233">
        <v>582.17999999999995</v>
      </c>
    </row>
    <row r="601" spans="1:5">
      <c r="A601" t="s">
        <v>585</v>
      </c>
      <c r="B601" s="233" t="s">
        <v>728</v>
      </c>
      <c r="C601" s="233" t="s">
        <v>841</v>
      </c>
      <c r="D601" s="233" t="s">
        <v>792</v>
      </c>
      <c r="E601" s="233">
        <v>204.17</v>
      </c>
    </row>
    <row r="602" spans="1:5">
      <c r="A602" t="s">
        <v>587</v>
      </c>
      <c r="B602" s="233" t="s">
        <v>733</v>
      </c>
      <c r="C602" s="233" t="s">
        <v>841</v>
      </c>
      <c r="D602" s="233" t="s">
        <v>792</v>
      </c>
      <c r="E602" s="233">
        <v>99.28</v>
      </c>
    </row>
    <row r="603" spans="1:5">
      <c r="A603" t="s">
        <v>589</v>
      </c>
      <c r="B603" s="233" t="s">
        <v>738</v>
      </c>
      <c r="C603" s="233" t="s">
        <v>841</v>
      </c>
      <c r="D603" s="233" t="s">
        <v>792</v>
      </c>
      <c r="E603" s="233">
        <v>1.82</v>
      </c>
    </row>
    <row r="604" spans="1:5">
      <c r="A604" t="s">
        <v>591</v>
      </c>
      <c r="B604" s="233" t="s">
        <v>743</v>
      </c>
      <c r="C604" s="233" t="s">
        <v>841</v>
      </c>
      <c r="D604" s="233" t="s">
        <v>792</v>
      </c>
      <c r="E604" s="233">
        <v>407.94</v>
      </c>
    </row>
    <row r="605" spans="1:5">
      <c r="A605" t="s">
        <v>593</v>
      </c>
      <c r="B605" s="233" t="s">
        <v>748</v>
      </c>
      <c r="C605" s="233" t="s">
        <v>841</v>
      </c>
      <c r="D605" s="233" t="s">
        <v>792</v>
      </c>
      <c r="E605" s="233">
        <v>93.67</v>
      </c>
    </row>
    <row r="606" spans="1:5">
      <c r="A606" t="s">
        <v>595</v>
      </c>
      <c r="B606" s="233" t="s">
        <v>753</v>
      </c>
      <c r="C606" s="233" t="s">
        <v>841</v>
      </c>
      <c r="D606" s="233" t="s">
        <v>792</v>
      </c>
      <c r="E606" s="233">
        <v>6.83</v>
      </c>
    </row>
    <row r="607" spans="1:5">
      <c r="A607" t="s">
        <v>597</v>
      </c>
      <c r="B607" s="233" t="s">
        <v>758</v>
      </c>
      <c r="C607" s="233" t="s">
        <v>841</v>
      </c>
      <c r="D607" s="233" t="s">
        <v>792</v>
      </c>
      <c r="E607" s="233">
        <v>53.17</v>
      </c>
    </row>
    <row r="608" spans="1:5">
      <c r="A608" t="s">
        <v>599</v>
      </c>
      <c r="B608" s="233" t="s">
        <v>763</v>
      </c>
      <c r="C608" s="233" t="s">
        <v>841</v>
      </c>
      <c r="D608" s="233" t="s">
        <v>792</v>
      </c>
      <c r="E608" s="233">
        <v>192.53</v>
      </c>
    </row>
    <row r="609" spans="1:5">
      <c r="A609" t="s">
        <v>540</v>
      </c>
      <c r="B609" s="233" t="s">
        <v>539</v>
      </c>
      <c r="C609" s="233" t="s">
        <v>842</v>
      </c>
      <c r="D609" s="233" t="s">
        <v>792</v>
      </c>
      <c r="E609" s="233">
        <v>79793.08</v>
      </c>
    </row>
    <row r="610" spans="1:5">
      <c r="A610" t="s">
        <v>541</v>
      </c>
      <c r="B610" s="233" t="s">
        <v>613</v>
      </c>
      <c r="C610" s="233" t="s">
        <v>842</v>
      </c>
      <c r="D610" s="233" t="s">
        <v>792</v>
      </c>
      <c r="E610" s="233">
        <v>5691.16</v>
      </c>
    </row>
    <row r="611" spans="1:5">
      <c r="A611" t="s">
        <v>543</v>
      </c>
      <c r="B611" s="233" t="s">
        <v>618</v>
      </c>
      <c r="C611" s="233" t="s">
        <v>842</v>
      </c>
      <c r="D611" s="233" t="s">
        <v>792</v>
      </c>
      <c r="E611" s="233">
        <v>1711.2</v>
      </c>
    </row>
    <row r="612" spans="1:5">
      <c r="A612" t="s">
        <v>545</v>
      </c>
      <c r="B612" s="233" t="s">
        <v>623</v>
      </c>
      <c r="C612" s="233" t="s">
        <v>842</v>
      </c>
      <c r="D612" s="233" t="s">
        <v>792</v>
      </c>
      <c r="E612" s="233">
        <v>2635.24</v>
      </c>
    </row>
    <row r="613" spans="1:5">
      <c r="A613" t="s">
        <v>547</v>
      </c>
      <c r="B613" s="233" t="s">
        <v>628</v>
      </c>
      <c r="C613" s="233" t="s">
        <v>842</v>
      </c>
      <c r="D613" s="233" t="s">
        <v>792</v>
      </c>
      <c r="E613" s="233">
        <v>403.27</v>
      </c>
    </row>
    <row r="614" spans="1:5">
      <c r="A614" t="s">
        <v>770</v>
      </c>
      <c r="B614" s="233" t="s">
        <v>633</v>
      </c>
      <c r="C614" s="233" t="s">
        <v>842</v>
      </c>
      <c r="D614" s="233" t="s">
        <v>792</v>
      </c>
      <c r="E614" s="233">
        <v>393.37</v>
      </c>
    </row>
    <row r="615" spans="1:5">
      <c r="A615" t="s">
        <v>549</v>
      </c>
      <c r="B615" s="233" t="s">
        <v>638</v>
      </c>
      <c r="C615" s="233" t="s">
        <v>842</v>
      </c>
      <c r="D615" s="233" t="s">
        <v>792</v>
      </c>
      <c r="E615" s="233">
        <v>3432.46</v>
      </c>
    </row>
    <row r="616" spans="1:5">
      <c r="A616" t="s">
        <v>551</v>
      </c>
      <c r="B616" s="233" t="s">
        <v>643</v>
      </c>
      <c r="C616" s="233" t="s">
        <v>842</v>
      </c>
      <c r="D616" s="233" t="s">
        <v>792</v>
      </c>
      <c r="E616" s="233">
        <v>5702.38</v>
      </c>
    </row>
    <row r="617" spans="1:5">
      <c r="A617" t="s">
        <v>553</v>
      </c>
      <c r="B617" s="233" t="s">
        <v>648</v>
      </c>
      <c r="C617" s="233" t="s">
        <v>842</v>
      </c>
      <c r="D617" s="233" t="s">
        <v>792</v>
      </c>
      <c r="E617" s="233">
        <v>371.34</v>
      </c>
    </row>
    <row r="618" spans="1:5">
      <c r="A618" t="s">
        <v>555</v>
      </c>
      <c r="B618" s="233" t="s">
        <v>653</v>
      </c>
      <c r="C618" s="233" t="s">
        <v>842</v>
      </c>
      <c r="D618" s="233" t="s">
        <v>792</v>
      </c>
      <c r="E618" s="233">
        <v>7804.04</v>
      </c>
    </row>
    <row r="619" spans="1:5">
      <c r="A619" t="s">
        <v>557</v>
      </c>
      <c r="B619" s="233" t="s">
        <v>658</v>
      </c>
      <c r="C619" s="233" t="s">
        <v>842</v>
      </c>
      <c r="D619" s="233" t="s">
        <v>792</v>
      </c>
      <c r="E619" s="233">
        <v>7034.85</v>
      </c>
    </row>
    <row r="620" spans="1:5">
      <c r="A620" t="s">
        <v>559</v>
      </c>
      <c r="B620" s="233" t="s">
        <v>663</v>
      </c>
      <c r="C620" s="233" t="s">
        <v>842</v>
      </c>
      <c r="D620" s="233" t="s">
        <v>792</v>
      </c>
      <c r="E620" s="233">
        <v>7148.08</v>
      </c>
    </row>
    <row r="621" spans="1:5">
      <c r="A621" t="s">
        <v>561</v>
      </c>
      <c r="B621" s="233" t="s">
        <v>668</v>
      </c>
      <c r="C621" s="233" t="s">
        <v>842</v>
      </c>
      <c r="D621" s="233" t="s">
        <v>792</v>
      </c>
      <c r="E621" s="233">
        <v>2755.89</v>
      </c>
    </row>
    <row r="622" spans="1:5">
      <c r="A622" t="s">
        <v>563</v>
      </c>
      <c r="B622" s="233" t="s">
        <v>673</v>
      </c>
      <c r="C622" s="233" t="s">
        <v>842</v>
      </c>
      <c r="D622" s="233" t="s">
        <v>792</v>
      </c>
      <c r="E622" s="233">
        <v>952.11</v>
      </c>
    </row>
    <row r="623" spans="1:5">
      <c r="A623" t="s">
        <v>565</v>
      </c>
      <c r="B623" s="233" t="s">
        <v>678</v>
      </c>
      <c r="C623" s="233" t="s">
        <v>842</v>
      </c>
      <c r="D623" s="233" t="s">
        <v>792</v>
      </c>
      <c r="E623" s="233">
        <v>1454.66</v>
      </c>
    </row>
    <row r="624" spans="1:5">
      <c r="A624" t="s">
        <v>567</v>
      </c>
      <c r="B624" s="233" t="s">
        <v>683</v>
      </c>
      <c r="C624" s="233" t="s">
        <v>842</v>
      </c>
      <c r="D624" s="233" t="s">
        <v>792</v>
      </c>
      <c r="E624" s="233">
        <v>5598.8</v>
      </c>
    </row>
    <row r="625" spans="1:5">
      <c r="A625" t="s">
        <v>569</v>
      </c>
      <c r="B625" s="233" t="s">
        <v>688</v>
      </c>
      <c r="C625" s="233" t="s">
        <v>842</v>
      </c>
      <c r="D625" s="233" t="s">
        <v>792</v>
      </c>
      <c r="E625" s="233">
        <v>1900.34</v>
      </c>
    </row>
    <row r="626" spans="1:5">
      <c r="A626" t="s">
        <v>571</v>
      </c>
      <c r="B626" s="233" t="s">
        <v>693</v>
      </c>
      <c r="C626" s="233" t="s">
        <v>842</v>
      </c>
      <c r="D626" s="233" t="s">
        <v>792</v>
      </c>
      <c r="E626" s="233">
        <v>7214.56</v>
      </c>
    </row>
    <row r="627" spans="1:5">
      <c r="A627" t="s">
        <v>573</v>
      </c>
      <c r="B627" s="233" t="s">
        <v>698</v>
      </c>
      <c r="C627" s="233" t="s">
        <v>842</v>
      </c>
      <c r="D627" s="233" t="s">
        <v>792</v>
      </c>
      <c r="E627" s="233">
        <v>1627.21</v>
      </c>
    </row>
    <row r="628" spans="1:5">
      <c r="A628" t="s">
        <v>575</v>
      </c>
      <c r="B628" s="233" t="s">
        <v>703</v>
      </c>
      <c r="C628" s="233" t="s">
        <v>842</v>
      </c>
      <c r="D628" s="233" t="s">
        <v>792</v>
      </c>
      <c r="E628" s="233">
        <v>6136.58</v>
      </c>
    </row>
    <row r="629" spans="1:5">
      <c r="A629" t="s">
        <v>577</v>
      </c>
      <c r="B629" s="233" t="s">
        <v>708</v>
      </c>
      <c r="C629" s="233" t="s">
        <v>842</v>
      </c>
      <c r="D629" s="233" t="s">
        <v>792</v>
      </c>
      <c r="E629" s="233">
        <v>1620.34</v>
      </c>
    </row>
    <row r="630" spans="1:5">
      <c r="A630" t="s">
        <v>579</v>
      </c>
      <c r="B630" s="233" t="s">
        <v>713</v>
      </c>
      <c r="C630" s="233" t="s">
        <v>842</v>
      </c>
      <c r="D630" s="233" t="s">
        <v>792</v>
      </c>
      <c r="E630" s="233">
        <v>47.15</v>
      </c>
    </row>
    <row r="631" spans="1:5">
      <c r="A631" t="s">
        <v>581</v>
      </c>
      <c r="B631" s="233" t="s">
        <v>718</v>
      </c>
      <c r="C631" s="233" t="s">
        <v>842</v>
      </c>
      <c r="D631" s="233" t="s">
        <v>792</v>
      </c>
      <c r="E631" s="233">
        <v>4006.26</v>
      </c>
    </row>
    <row r="632" spans="1:5">
      <c r="A632" t="s">
        <v>583</v>
      </c>
      <c r="B632" s="233" t="s">
        <v>723</v>
      </c>
      <c r="C632" s="233" t="s">
        <v>842</v>
      </c>
      <c r="D632" s="233" t="s">
        <v>792</v>
      </c>
      <c r="E632" s="233">
        <v>2318.35</v>
      </c>
    </row>
    <row r="633" spans="1:5">
      <c r="A633" t="s">
        <v>585</v>
      </c>
      <c r="B633" s="233" t="s">
        <v>728</v>
      </c>
      <c r="C633" s="233" t="s">
        <v>842</v>
      </c>
      <c r="D633" s="233" t="s">
        <v>792</v>
      </c>
      <c r="E633" s="233">
        <v>229.41</v>
      </c>
    </row>
    <row r="634" spans="1:5">
      <c r="A634" t="s">
        <v>587</v>
      </c>
      <c r="B634" s="233" t="s">
        <v>733</v>
      </c>
      <c r="C634" s="233" t="s">
        <v>842</v>
      </c>
      <c r="D634" s="233" t="s">
        <v>792</v>
      </c>
      <c r="E634" s="233">
        <v>312.08999999999997</v>
      </c>
    </row>
    <row r="635" spans="1:5">
      <c r="A635" t="s">
        <v>589</v>
      </c>
      <c r="B635" s="233" t="s">
        <v>738</v>
      </c>
      <c r="C635" s="233" t="s">
        <v>842</v>
      </c>
      <c r="D635" s="233" t="s">
        <v>792</v>
      </c>
    </row>
    <row r="636" spans="1:5">
      <c r="A636" t="s">
        <v>591</v>
      </c>
      <c r="B636" s="233" t="s">
        <v>743</v>
      </c>
      <c r="C636" s="233" t="s">
        <v>842</v>
      </c>
      <c r="D636" s="233" t="s">
        <v>792</v>
      </c>
      <c r="E636" s="233">
        <v>1223.42</v>
      </c>
    </row>
    <row r="637" spans="1:5">
      <c r="A637" t="s">
        <v>593</v>
      </c>
      <c r="B637" s="233" t="s">
        <v>748</v>
      </c>
      <c r="C637" s="233" t="s">
        <v>842</v>
      </c>
      <c r="D637" s="233" t="s">
        <v>792</v>
      </c>
      <c r="E637" s="233">
        <v>28.84</v>
      </c>
    </row>
    <row r="638" spans="1:5">
      <c r="A638" t="s">
        <v>595</v>
      </c>
      <c r="B638" s="233" t="s">
        <v>753</v>
      </c>
      <c r="C638" s="233" t="s">
        <v>842</v>
      </c>
      <c r="D638" s="233" t="s">
        <v>792</v>
      </c>
    </row>
    <row r="639" spans="1:5">
      <c r="A639" t="s">
        <v>597</v>
      </c>
      <c r="B639" s="233" t="s">
        <v>758</v>
      </c>
      <c r="C639" s="233" t="s">
        <v>842</v>
      </c>
      <c r="D639" s="233" t="s">
        <v>792</v>
      </c>
      <c r="E639" s="233">
        <v>9.8000000000000007</v>
      </c>
    </row>
    <row r="640" spans="1:5">
      <c r="A640" t="s">
        <v>599</v>
      </c>
      <c r="B640" s="233" t="s">
        <v>763</v>
      </c>
      <c r="C640" s="233" t="s">
        <v>842</v>
      </c>
      <c r="D640" s="233" t="s">
        <v>792</v>
      </c>
      <c r="E640" s="233">
        <v>29.89</v>
      </c>
    </row>
    <row r="641" spans="1:5">
      <c r="A641" t="s">
        <v>540</v>
      </c>
      <c r="B641" s="233" t="s">
        <v>539</v>
      </c>
      <c r="C641" s="233" t="s">
        <v>309</v>
      </c>
      <c r="D641" s="233" t="s">
        <v>792</v>
      </c>
      <c r="E641" s="233">
        <v>24446.22</v>
      </c>
    </row>
    <row r="642" spans="1:5">
      <c r="A642" t="s">
        <v>541</v>
      </c>
      <c r="B642" s="233" t="s">
        <v>613</v>
      </c>
      <c r="C642" s="233" t="s">
        <v>309</v>
      </c>
      <c r="D642" s="233" t="s">
        <v>792</v>
      </c>
      <c r="E642" s="233">
        <v>826.27</v>
      </c>
    </row>
    <row r="643" spans="1:5">
      <c r="A643" t="s">
        <v>543</v>
      </c>
      <c r="B643" s="233" t="s">
        <v>618</v>
      </c>
      <c r="C643" s="233" t="s">
        <v>309</v>
      </c>
      <c r="D643" s="233" t="s">
        <v>792</v>
      </c>
      <c r="E643" s="233">
        <v>531.11</v>
      </c>
    </row>
    <row r="644" spans="1:5">
      <c r="A644" t="s">
        <v>545</v>
      </c>
      <c r="B644" s="233" t="s">
        <v>623</v>
      </c>
      <c r="C644" s="233" t="s">
        <v>309</v>
      </c>
      <c r="D644" s="233" t="s">
        <v>792</v>
      </c>
      <c r="E644" s="233">
        <v>560.97</v>
      </c>
    </row>
    <row r="645" spans="1:5">
      <c r="A645" t="s">
        <v>547</v>
      </c>
      <c r="B645" s="233" t="s">
        <v>628</v>
      </c>
      <c r="C645" s="233" t="s">
        <v>309</v>
      </c>
      <c r="D645" s="233" t="s">
        <v>792</v>
      </c>
      <c r="E645" s="233">
        <v>301.61</v>
      </c>
    </row>
    <row r="646" spans="1:5">
      <c r="A646" t="s">
        <v>770</v>
      </c>
      <c r="B646" s="233" t="s">
        <v>633</v>
      </c>
      <c r="C646" s="233" t="s">
        <v>309</v>
      </c>
      <c r="D646" s="233" t="s">
        <v>792</v>
      </c>
      <c r="E646" s="233">
        <v>358.62</v>
      </c>
    </row>
    <row r="647" spans="1:5">
      <c r="A647" t="s">
        <v>549</v>
      </c>
      <c r="B647" s="233" t="s">
        <v>638</v>
      </c>
      <c r="C647" s="233" t="s">
        <v>309</v>
      </c>
      <c r="D647" s="233" t="s">
        <v>792</v>
      </c>
      <c r="E647" s="233">
        <v>2767.34</v>
      </c>
    </row>
    <row r="648" spans="1:5">
      <c r="A648" t="s">
        <v>551</v>
      </c>
      <c r="B648" s="233" t="s">
        <v>643</v>
      </c>
      <c r="C648" s="233" t="s">
        <v>309</v>
      </c>
      <c r="D648" s="233" t="s">
        <v>792</v>
      </c>
      <c r="E648" s="233">
        <v>664.55</v>
      </c>
    </row>
    <row r="649" spans="1:5">
      <c r="A649" t="s">
        <v>553</v>
      </c>
      <c r="B649" s="233" t="s">
        <v>648</v>
      </c>
      <c r="C649" s="233" t="s">
        <v>309</v>
      </c>
      <c r="D649" s="233" t="s">
        <v>792</v>
      </c>
      <c r="E649" s="233">
        <v>161.02000000000001</v>
      </c>
    </row>
    <row r="650" spans="1:5">
      <c r="A650" t="s">
        <v>555</v>
      </c>
      <c r="B650" s="233" t="s">
        <v>653</v>
      </c>
      <c r="C650" s="233" t="s">
        <v>309</v>
      </c>
      <c r="D650" s="233" t="s">
        <v>792</v>
      </c>
      <c r="E650" s="233">
        <v>1776.92</v>
      </c>
    </row>
    <row r="651" spans="1:5">
      <c r="A651" t="s">
        <v>557</v>
      </c>
      <c r="B651" s="233" t="s">
        <v>658</v>
      </c>
      <c r="C651" s="233" t="s">
        <v>309</v>
      </c>
      <c r="D651" s="233" t="s">
        <v>792</v>
      </c>
      <c r="E651" s="233">
        <v>3753.76</v>
      </c>
    </row>
    <row r="652" spans="1:5">
      <c r="A652" t="s">
        <v>559</v>
      </c>
      <c r="B652" s="233" t="s">
        <v>663</v>
      </c>
      <c r="C652" s="233" t="s">
        <v>309</v>
      </c>
      <c r="D652" s="233" t="s">
        <v>792</v>
      </c>
      <c r="E652" s="233">
        <v>1200.83</v>
      </c>
    </row>
    <row r="653" spans="1:5">
      <c r="A653" t="s">
        <v>561</v>
      </c>
      <c r="B653" s="233" t="s">
        <v>668</v>
      </c>
      <c r="C653" s="233" t="s">
        <v>309</v>
      </c>
      <c r="D653" s="233" t="s">
        <v>792</v>
      </c>
      <c r="E653" s="233">
        <v>204.03</v>
      </c>
    </row>
    <row r="654" spans="1:5">
      <c r="A654" t="s">
        <v>563</v>
      </c>
      <c r="B654" s="233" t="s">
        <v>673</v>
      </c>
      <c r="C654" s="233" t="s">
        <v>309</v>
      </c>
      <c r="D654" s="233" t="s">
        <v>792</v>
      </c>
      <c r="E654" s="233">
        <v>344.98</v>
      </c>
    </row>
    <row r="655" spans="1:5">
      <c r="A655" t="s">
        <v>565</v>
      </c>
      <c r="B655" s="233" t="s">
        <v>678</v>
      </c>
      <c r="C655" s="233" t="s">
        <v>309</v>
      </c>
      <c r="D655" s="233" t="s">
        <v>792</v>
      </c>
      <c r="E655" s="233">
        <v>667.35</v>
      </c>
    </row>
    <row r="656" spans="1:5">
      <c r="A656" t="s">
        <v>567</v>
      </c>
      <c r="B656" s="233" t="s">
        <v>683</v>
      </c>
      <c r="C656" s="233" t="s">
        <v>309</v>
      </c>
      <c r="D656" s="233" t="s">
        <v>792</v>
      </c>
      <c r="E656" s="233">
        <v>1830.28</v>
      </c>
    </row>
    <row r="657" spans="1:5">
      <c r="A657" t="s">
        <v>569</v>
      </c>
      <c r="B657" s="233" t="s">
        <v>688</v>
      </c>
      <c r="C657" s="233" t="s">
        <v>309</v>
      </c>
      <c r="D657" s="233" t="s">
        <v>792</v>
      </c>
      <c r="E657" s="233">
        <v>677.08</v>
      </c>
    </row>
    <row r="658" spans="1:5">
      <c r="A658" t="s">
        <v>571</v>
      </c>
      <c r="B658" s="233" t="s">
        <v>693</v>
      </c>
      <c r="C658" s="233" t="s">
        <v>309</v>
      </c>
      <c r="D658" s="233" t="s">
        <v>792</v>
      </c>
      <c r="E658" s="233">
        <v>1174.02</v>
      </c>
    </row>
    <row r="659" spans="1:5">
      <c r="A659" t="s">
        <v>573</v>
      </c>
      <c r="B659" s="233" t="s">
        <v>698</v>
      </c>
      <c r="C659" s="233" t="s">
        <v>309</v>
      </c>
      <c r="D659" s="233" t="s">
        <v>792</v>
      </c>
      <c r="E659" s="233">
        <v>854.12</v>
      </c>
    </row>
    <row r="660" spans="1:5">
      <c r="A660" t="s">
        <v>575</v>
      </c>
      <c r="B660" s="233" t="s">
        <v>703</v>
      </c>
      <c r="C660" s="233" t="s">
        <v>309</v>
      </c>
      <c r="D660" s="233" t="s">
        <v>792</v>
      </c>
      <c r="E660" s="233">
        <v>1517.16</v>
      </c>
    </row>
    <row r="661" spans="1:5">
      <c r="A661" t="s">
        <v>577</v>
      </c>
      <c r="B661" s="233" t="s">
        <v>708</v>
      </c>
      <c r="C661" s="233" t="s">
        <v>309</v>
      </c>
      <c r="D661" s="233" t="s">
        <v>792</v>
      </c>
      <c r="E661" s="233">
        <v>88.81</v>
      </c>
    </row>
    <row r="662" spans="1:5">
      <c r="A662" t="s">
        <v>579</v>
      </c>
      <c r="B662" s="233" t="s">
        <v>713</v>
      </c>
      <c r="C662" s="233" t="s">
        <v>309</v>
      </c>
      <c r="D662" s="233" t="s">
        <v>792</v>
      </c>
      <c r="E662" s="233">
        <v>9.24</v>
      </c>
    </row>
    <row r="663" spans="1:5">
      <c r="A663" t="s">
        <v>581</v>
      </c>
      <c r="B663" s="233" t="s">
        <v>718</v>
      </c>
      <c r="C663" s="233" t="s">
        <v>309</v>
      </c>
      <c r="D663" s="233" t="s">
        <v>792</v>
      </c>
      <c r="E663" s="233">
        <v>986.36</v>
      </c>
    </row>
    <row r="664" spans="1:5">
      <c r="A664" t="s">
        <v>583</v>
      </c>
      <c r="B664" s="233" t="s">
        <v>723</v>
      </c>
      <c r="C664" s="233" t="s">
        <v>309</v>
      </c>
      <c r="D664" s="233" t="s">
        <v>792</v>
      </c>
      <c r="E664" s="233">
        <v>1031.53</v>
      </c>
    </row>
    <row r="665" spans="1:5">
      <c r="A665" t="s">
        <v>585</v>
      </c>
      <c r="B665" s="233" t="s">
        <v>728</v>
      </c>
      <c r="C665" s="233" t="s">
        <v>309</v>
      </c>
      <c r="D665" s="233" t="s">
        <v>792</v>
      </c>
      <c r="E665" s="233">
        <v>467.3</v>
      </c>
    </row>
    <row r="666" spans="1:5">
      <c r="A666" t="s">
        <v>587</v>
      </c>
      <c r="B666" s="233" t="s">
        <v>733</v>
      </c>
      <c r="C666" s="233" t="s">
        <v>309</v>
      </c>
      <c r="D666" s="233" t="s">
        <v>792</v>
      </c>
      <c r="E666" s="233">
        <v>89.21</v>
      </c>
    </row>
    <row r="667" spans="1:5">
      <c r="A667" t="s">
        <v>589</v>
      </c>
      <c r="B667" s="233" t="s">
        <v>738</v>
      </c>
      <c r="C667" s="233" t="s">
        <v>309</v>
      </c>
      <c r="D667" s="233" t="s">
        <v>792</v>
      </c>
    </row>
    <row r="668" spans="1:5">
      <c r="A668" t="s">
        <v>591</v>
      </c>
      <c r="B668" s="233" t="s">
        <v>743</v>
      </c>
      <c r="C668" s="233" t="s">
        <v>309</v>
      </c>
      <c r="D668" s="233" t="s">
        <v>792</v>
      </c>
      <c r="E668" s="233">
        <v>1561.32</v>
      </c>
    </row>
    <row r="669" spans="1:5">
      <c r="A669" t="s">
        <v>593</v>
      </c>
      <c r="B669" s="233" t="s">
        <v>748</v>
      </c>
      <c r="C669" s="233" t="s">
        <v>309</v>
      </c>
      <c r="D669" s="233" t="s">
        <v>792</v>
      </c>
      <c r="E669" s="233">
        <v>34.869999999999997</v>
      </c>
    </row>
    <row r="670" spans="1:5">
      <c r="A670" t="s">
        <v>595</v>
      </c>
      <c r="B670" s="233" t="s">
        <v>753</v>
      </c>
      <c r="C670" s="233" t="s">
        <v>309</v>
      </c>
      <c r="D670" s="233" t="s">
        <v>792</v>
      </c>
      <c r="E670" s="233">
        <v>1.71</v>
      </c>
    </row>
    <row r="671" spans="1:5">
      <c r="A671" t="s">
        <v>597</v>
      </c>
      <c r="B671" s="233" t="s">
        <v>758</v>
      </c>
      <c r="C671" s="233" t="s">
        <v>309</v>
      </c>
      <c r="D671" s="233" t="s">
        <v>792</v>
      </c>
      <c r="E671" s="233">
        <v>0.42</v>
      </c>
    </row>
    <row r="672" spans="1:5">
      <c r="A672" t="s">
        <v>599</v>
      </c>
      <c r="B672" s="233" t="s">
        <v>763</v>
      </c>
      <c r="C672" s="233" t="s">
        <v>309</v>
      </c>
      <c r="D672" s="233" t="s">
        <v>792</v>
      </c>
      <c r="E672" s="233">
        <v>3.43</v>
      </c>
    </row>
    <row r="673" spans="1:5">
      <c r="A673" t="s">
        <v>540</v>
      </c>
      <c r="B673" s="233" t="s">
        <v>539</v>
      </c>
      <c r="C673" s="233" t="s">
        <v>780</v>
      </c>
      <c r="D673" s="233" t="s">
        <v>792</v>
      </c>
      <c r="E673" s="233">
        <v>2273.9499999999998</v>
      </c>
    </row>
    <row r="674" spans="1:5">
      <c r="A674" t="s">
        <v>541</v>
      </c>
      <c r="B674" s="233" t="s">
        <v>613</v>
      </c>
      <c r="C674" s="233" t="s">
        <v>780</v>
      </c>
      <c r="D674" s="233" t="s">
        <v>792</v>
      </c>
      <c r="E674" s="233">
        <v>145.38</v>
      </c>
    </row>
    <row r="675" spans="1:5">
      <c r="A675" t="s">
        <v>543</v>
      </c>
      <c r="B675" s="233" t="s">
        <v>618</v>
      </c>
      <c r="C675" s="233" t="s">
        <v>780</v>
      </c>
      <c r="D675" s="233" t="s">
        <v>792</v>
      </c>
      <c r="E675" s="233">
        <v>19.989999999999998</v>
      </c>
    </row>
    <row r="676" spans="1:5">
      <c r="A676" t="s">
        <v>545</v>
      </c>
      <c r="B676" s="233" t="s">
        <v>623</v>
      </c>
      <c r="C676" s="233" t="s">
        <v>780</v>
      </c>
      <c r="D676" s="233" t="s">
        <v>792</v>
      </c>
      <c r="E676" s="233">
        <v>9.91</v>
      </c>
    </row>
    <row r="677" spans="1:5">
      <c r="A677" t="s">
        <v>547</v>
      </c>
      <c r="B677" s="233" t="s">
        <v>628</v>
      </c>
      <c r="C677" s="233" t="s">
        <v>780</v>
      </c>
      <c r="D677" s="233" t="s">
        <v>792</v>
      </c>
      <c r="E677" s="233">
        <v>47.92</v>
      </c>
    </row>
    <row r="678" spans="1:5">
      <c r="A678" t="s">
        <v>770</v>
      </c>
      <c r="B678" s="233" t="s">
        <v>633</v>
      </c>
      <c r="C678" s="233" t="s">
        <v>780</v>
      </c>
      <c r="D678" s="233" t="s">
        <v>792</v>
      </c>
    </row>
    <row r="679" spans="1:5">
      <c r="A679" t="s">
        <v>549</v>
      </c>
      <c r="B679" s="233" t="s">
        <v>638</v>
      </c>
      <c r="C679" s="233" t="s">
        <v>780</v>
      </c>
      <c r="D679" s="233" t="s">
        <v>792</v>
      </c>
      <c r="E679" s="233">
        <v>18.93</v>
      </c>
    </row>
    <row r="680" spans="1:5">
      <c r="A680" t="s">
        <v>551</v>
      </c>
      <c r="B680" s="233" t="s">
        <v>643</v>
      </c>
      <c r="C680" s="233" t="s">
        <v>780</v>
      </c>
      <c r="D680" s="233" t="s">
        <v>792</v>
      </c>
      <c r="E680" s="233">
        <v>9.4</v>
      </c>
    </row>
    <row r="681" spans="1:5">
      <c r="A681" t="s">
        <v>553</v>
      </c>
      <c r="B681" s="233" t="s">
        <v>648</v>
      </c>
      <c r="C681" s="233" t="s">
        <v>780</v>
      </c>
      <c r="D681" s="233" t="s">
        <v>792</v>
      </c>
      <c r="E681" s="233">
        <v>4.68</v>
      </c>
    </row>
    <row r="682" spans="1:5">
      <c r="A682" t="s">
        <v>555</v>
      </c>
      <c r="B682" s="233" t="s">
        <v>653</v>
      </c>
      <c r="C682" s="233" t="s">
        <v>780</v>
      </c>
      <c r="D682" s="233" t="s">
        <v>792</v>
      </c>
      <c r="E682" s="233">
        <v>61.89</v>
      </c>
    </row>
    <row r="683" spans="1:5">
      <c r="A683" t="s">
        <v>557</v>
      </c>
      <c r="B683" s="233" t="s">
        <v>658</v>
      </c>
      <c r="C683" s="233" t="s">
        <v>780</v>
      </c>
      <c r="D683" s="233" t="s">
        <v>792</v>
      </c>
      <c r="E683" s="233">
        <v>138.46</v>
      </c>
    </row>
    <row r="684" spans="1:5">
      <c r="A684" t="s">
        <v>559</v>
      </c>
      <c r="B684" s="233" t="s">
        <v>663</v>
      </c>
      <c r="C684" s="233" t="s">
        <v>780</v>
      </c>
      <c r="D684" s="233" t="s">
        <v>792</v>
      </c>
      <c r="E684" s="233">
        <v>204.73</v>
      </c>
    </row>
    <row r="685" spans="1:5">
      <c r="A685" t="s">
        <v>561</v>
      </c>
      <c r="B685" s="233" t="s">
        <v>668</v>
      </c>
      <c r="C685" s="233" t="s">
        <v>780</v>
      </c>
      <c r="D685" s="233" t="s">
        <v>792</v>
      </c>
      <c r="E685" s="233">
        <v>78.52</v>
      </c>
    </row>
    <row r="686" spans="1:5">
      <c r="A686" t="s">
        <v>563</v>
      </c>
      <c r="B686" s="233" t="s">
        <v>673</v>
      </c>
      <c r="C686" s="233" t="s">
        <v>780</v>
      </c>
      <c r="D686" s="233" t="s">
        <v>792</v>
      </c>
      <c r="E686" s="233">
        <v>158.47</v>
      </c>
    </row>
    <row r="687" spans="1:5">
      <c r="A687" t="s">
        <v>565</v>
      </c>
      <c r="B687" s="233" t="s">
        <v>678</v>
      </c>
      <c r="C687" s="233" t="s">
        <v>780</v>
      </c>
      <c r="D687" s="233" t="s">
        <v>792</v>
      </c>
      <c r="E687" s="233">
        <v>48.72</v>
      </c>
    </row>
    <row r="688" spans="1:5">
      <c r="A688" t="s">
        <v>567</v>
      </c>
      <c r="B688" s="233" t="s">
        <v>683</v>
      </c>
      <c r="C688" s="233" t="s">
        <v>780</v>
      </c>
      <c r="D688" s="233" t="s">
        <v>792</v>
      </c>
      <c r="E688" s="233">
        <v>45.33</v>
      </c>
    </row>
    <row r="689" spans="1:5">
      <c r="A689" t="s">
        <v>569</v>
      </c>
      <c r="B689" s="233" t="s">
        <v>688</v>
      </c>
      <c r="C689" s="233" t="s">
        <v>780</v>
      </c>
      <c r="D689" s="233" t="s">
        <v>792</v>
      </c>
      <c r="E689" s="233">
        <v>171.53</v>
      </c>
    </row>
    <row r="690" spans="1:5">
      <c r="A690" t="s">
        <v>571</v>
      </c>
      <c r="B690" s="233" t="s">
        <v>693</v>
      </c>
      <c r="C690" s="233" t="s">
        <v>780</v>
      </c>
      <c r="D690" s="233" t="s">
        <v>792</v>
      </c>
      <c r="E690" s="233">
        <v>94.57</v>
      </c>
    </row>
    <row r="691" spans="1:5">
      <c r="A691" t="s">
        <v>573</v>
      </c>
      <c r="B691" s="233" t="s">
        <v>698</v>
      </c>
      <c r="C691" s="233" t="s">
        <v>780</v>
      </c>
      <c r="D691" s="233" t="s">
        <v>792</v>
      </c>
      <c r="E691" s="233">
        <v>93.88</v>
      </c>
    </row>
    <row r="692" spans="1:5">
      <c r="A692" t="s">
        <v>575</v>
      </c>
      <c r="B692" s="233" t="s">
        <v>703</v>
      </c>
      <c r="C692" s="233" t="s">
        <v>780</v>
      </c>
      <c r="D692" s="233" t="s">
        <v>792</v>
      </c>
      <c r="E692" s="233">
        <v>258.25</v>
      </c>
    </row>
    <row r="693" spans="1:5">
      <c r="A693" t="s">
        <v>577</v>
      </c>
      <c r="B693" s="233" t="s">
        <v>708</v>
      </c>
      <c r="C693" s="233" t="s">
        <v>780</v>
      </c>
      <c r="D693" s="233" t="s">
        <v>792</v>
      </c>
      <c r="E693" s="233">
        <v>4.5599999999999996</v>
      </c>
    </row>
    <row r="694" spans="1:5">
      <c r="A694" t="s">
        <v>579</v>
      </c>
      <c r="B694" s="233" t="s">
        <v>713</v>
      </c>
      <c r="C694" s="233" t="s">
        <v>780</v>
      </c>
      <c r="D694" s="233" t="s">
        <v>792</v>
      </c>
    </row>
    <row r="695" spans="1:5">
      <c r="A695" t="s">
        <v>581</v>
      </c>
      <c r="B695" s="233" t="s">
        <v>718</v>
      </c>
      <c r="C695" s="233" t="s">
        <v>780</v>
      </c>
      <c r="D695" s="233" t="s">
        <v>792</v>
      </c>
      <c r="E695" s="233">
        <v>194.45</v>
      </c>
    </row>
    <row r="696" spans="1:5">
      <c r="A696" t="s">
        <v>583</v>
      </c>
      <c r="B696" s="233" t="s">
        <v>723</v>
      </c>
      <c r="C696" s="233" t="s">
        <v>780</v>
      </c>
      <c r="D696" s="233" t="s">
        <v>792</v>
      </c>
      <c r="E696" s="233">
        <v>210.69</v>
      </c>
    </row>
    <row r="697" spans="1:5">
      <c r="A697" t="s">
        <v>585</v>
      </c>
      <c r="B697" s="233" t="s">
        <v>728</v>
      </c>
      <c r="C697" s="233" t="s">
        <v>780</v>
      </c>
      <c r="D697" s="233" t="s">
        <v>792</v>
      </c>
      <c r="E697" s="233">
        <v>37.72</v>
      </c>
    </row>
    <row r="698" spans="1:5">
      <c r="A698" t="s">
        <v>587</v>
      </c>
      <c r="B698" s="233" t="s">
        <v>733</v>
      </c>
      <c r="C698" s="233" t="s">
        <v>780</v>
      </c>
      <c r="D698" s="233" t="s">
        <v>792</v>
      </c>
      <c r="E698" s="233">
        <v>4.2699999999999996</v>
      </c>
    </row>
    <row r="699" spans="1:5">
      <c r="A699" t="s">
        <v>589</v>
      </c>
      <c r="B699" s="233" t="s">
        <v>738</v>
      </c>
      <c r="C699" s="233" t="s">
        <v>780</v>
      </c>
      <c r="D699" s="233" t="s">
        <v>792</v>
      </c>
    </row>
    <row r="700" spans="1:5">
      <c r="A700" t="s">
        <v>591</v>
      </c>
      <c r="B700" s="233" t="s">
        <v>743</v>
      </c>
      <c r="C700" s="233" t="s">
        <v>780</v>
      </c>
      <c r="D700" s="233" t="s">
        <v>792</v>
      </c>
      <c r="E700" s="233">
        <v>32.729999999999997</v>
      </c>
    </row>
    <row r="701" spans="1:5">
      <c r="A701" t="s">
        <v>593</v>
      </c>
      <c r="B701" s="233" t="s">
        <v>748</v>
      </c>
      <c r="C701" s="233" t="s">
        <v>780</v>
      </c>
      <c r="D701" s="233" t="s">
        <v>792</v>
      </c>
      <c r="E701" s="233">
        <v>176.94</v>
      </c>
    </row>
    <row r="702" spans="1:5">
      <c r="A702" t="s">
        <v>595</v>
      </c>
      <c r="B702" s="233" t="s">
        <v>753</v>
      </c>
      <c r="C702" s="233" t="s">
        <v>780</v>
      </c>
      <c r="D702" s="233" t="s">
        <v>792</v>
      </c>
    </row>
    <row r="703" spans="1:5">
      <c r="A703" t="s">
        <v>597</v>
      </c>
      <c r="B703" s="233" t="s">
        <v>758</v>
      </c>
      <c r="C703" s="233" t="s">
        <v>780</v>
      </c>
      <c r="D703" s="233" t="s">
        <v>792</v>
      </c>
      <c r="E703" s="233">
        <v>2.0299999999999998</v>
      </c>
    </row>
    <row r="704" spans="1:5">
      <c r="A704" t="s">
        <v>599</v>
      </c>
      <c r="B704" s="233" t="s">
        <v>763</v>
      </c>
      <c r="C704" s="233" t="s">
        <v>780</v>
      </c>
      <c r="D704" s="233" t="s">
        <v>792</v>
      </c>
    </row>
    <row r="705" spans="1:5">
      <c r="A705" t="s">
        <v>540</v>
      </c>
      <c r="B705" s="233" t="s">
        <v>539</v>
      </c>
      <c r="C705" s="233" t="s">
        <v>438</v>
      </c>
      <c r="D705" s="233" t="s">
        <v>792</v>
      </c>
      <c r="E705" s="233">
        <v>2521.7800000000002</v>
      </c>
    </row>
    <row r="706" spans="1:5">
      <c r="A706" t="s">
        <v>541</v>
      </c>
      <c r="B706" s="233" t="s">
        <v>613</v>
      </c>
      <c r="C706" s="233" t="s">
        <v>438</v>
      </c>
      <c r="D706" s="233" t="s">
        <v>792</v>
      </c>
      <c r="E706" s="233">
        <v>12.61</v>
      </c>
    </row>
    <row r="707" spans="1:5">
      <c r="A707" t="s">
        <v>543</v>
      </c>
      <c r="B707" s="233" t="s">
        <v>618</v>
      </c>
      <c r="C707" s="233" t="s">
        <v>438</v>
      </c>
      <c r="D707" s="233" t="s">
        <v>792</v>
      </c>
      <c r="E707" s="233">
        <v>73.94</v>
      </c>
    </row>
    <row r="708" spans="1:5">
      <c r="A708" t="s">
        <v>545</v>
      </c>
      <c r="B708" s="233" t="s">
        <v>623</v>
      </c>
      <c r="C708" s="233" t="s">
        <v>438</v>
      </c>
      <c r="D708" s="233" t="s">
        <v>792</v>
      </c>
      <c r="E708" s="233">
        <v>115.68</v>
      </c>
    </row>
    <row r="709" spans="1:5">
      <c r="A709" t="s">
        <v>547</v>
      </c>
      <c r="B709" s="233" t="s">
        <v>628</v>
      </c>
      <c r="C709" s="233" t="s">
        <v>438</v>
      </c>
      <c r="D709" s="233" t="s">
        <v>792</v>
      </c>
      <c r="E709" s="233">
        <v>24.72</v>
      </c>
    </row>
    <row r="710" spans="1:5">
      <c r="A710" t="s">
        <v>770</v>
      </c>
      <c r="B710" s="233" t="s">
        <v>633</v>
      </c>
      <c r="C710" s="233" t="s">
        <v>438</v>
      </c>
      <c r="D710" s="233" t="s">
        <v>792</v>
      </c>
      <c r="E710" s="233">
        <v>22.72</v>
      </c>
    </row>
    <row r="711" spans="1:5">
      <c r="A711" t="s">
        <v>549</v>
      </c>
      <c r="B711" s="233" t="s">
        <v>638</v>
      </c>
      <c r="C711" s="233" t="s">
        <v>438</v>
      </c>
      <c r="D711" s="233" t="s">
        <v>792</v>
      </c>
      <c r="E711" s="233">
        <v>144.38</v>
      </c>
    </row>
    <row r="712" spans="1:5">
      <c r="A712" t="s">
        <v>551</v>
      </c>
      <c r="B712" s="233" t="s">
        <v>643</v>
      </c>
      <c r="C712" s="233" t="s">
        <v>438</v>
      </c>
      <c r="D712" s="233" t="s">
        <v>792</v>
      </c>
      <c r="E712" s="233">
        <v>11.31</v>
      </c>
    </row>
    <row r="713" spans="1:5">
      <c r="A713" t="s">
        <v>553</v>
      </c>
      <c r="B713" s="233" t="s">
        <v>648</v>
      </c>
      <c r="C713" s="233" t="s">
        <v>438</v>
      </c>
      <c r="D713" s="233" t="s">
        <v>792</v>
      </c>
      <c r="E713" s="233">
        <v>16.03</v>
      </c>
    </row>
    <row r="714" spans="1:5">
      <c r="A714" t="s">
        <v>555</v>
      </c>
      <c r="B714" s="233" t="s">
        <v>653</v>
      </c>
      <c r="C714" s="233" t="s">
        <v>438</v>
      </c>
      <c r="D714" s="233" t="s">
        <v>792</v>
      </c>
      <c r="E714" s="233">
        <v>57.32</v>
      </c>
    </row>
    <row r="715" spans="1:5">
      <c r="A715" t="s">
        <v>557</v>
      </c>
      <c r="B715" s="233" t="s">
        <v>658</v>
      </c>
      <c r="C715" s="233" t="s">
        <v>438</v>
      </c>
      <c r="D715" s="233" t="s">
        <v>792</v>
      </c>
      <c r="E715" s="233">
        <v>161.88999999999999</v>
      </c>
    </row>
    <row r="716" spans="1:5">
      <c r="A716" t="s">
        <v>559</v>
      </c>
      <c r="B716" s="233" t="s">
        <v>663</v>
      </c>
      <c r="C716" s="233" t="s">
        <v>438</v>
      </c>
      <c r="D716" s="233" t="s">
        <v>792</v>
      </c>
      <c r="E716" s="233">
        <v>187.04</v>
      </c>
    </row>
    <row r="717" spans="1:5">
      <c r="A717" t="s">
        <v>561</v>
      </c>
      <c r="B717" s="233" t="s">
        <v>668</v>
      </c>
      <c r="C717" s="233" t="s">
        <v>438</v>
      </c>
      <c r="D717" s="233" t="s">
        <v>792</v>
      </c>
      <c r="E717" s="233">
        <v>110.84</v>
      </c>
    </row>
    <row r="718" spans="1:5">
      <c r="A718" t="s">
        <v>563</v>
      </c>
      <c r="B718" s="233" t="s">
        <v>673</v>
      </c>
      <c r="C718" s="233" t="s">
        <v>438</v>
      </c>
      <c r="D718" s="233" t="s">
        <v>792</v>
      </c>
      <c r="E718" s="233">
        <v>45.95</v>
      </c>
    </row>
    <row r="719" spans="1:5">
      <c r="A719" t="s">
        <v>565</v>
      </c>
      <c r="B719" s="233" t="s">
        <v>678</v>
      </c>
      <c r="C719" s="233" t="s">
        <v>438</v>
      </c>
      <c r="D719" s="233" t="s">
        <v>792</v>
      </c>
      <c r="E719" s="233">
        <v>172.48</v>
      </c>
    </row>
    <row r="720" spans="1:5">
      <c r="A720" t="s">
        <v>567</v>
      </c>
      <c r="B720" s="233" t="s">
        <v>683</v>
      </c>
      <c r="C720" s="233" t="s">
        <v>438</v>
      </c>
      <c r="D720" s="233" t="s">
        <v>792</v>
      </c>
      <c r="E720" s="233">
        <v>110.39</v>
      </c>
    </row>
    <row r="721" spans="1:5">
      <c r="A721" t="s">
        <v>569</v>
      </c>
      <c r="B721" s="233" t="s">
        <v>688</v>
      </c>
      <c r="C721" s="233" t="s">
        <v>438</v>
      </c>
      <c r="D721" s="233" t="s">
        <v>792</v>
      </c>
      <c r="E721" s="233">
        <v>70.010000000000005</v>
      </c>
    </row>
    <row r="722" spans="1:5">
      <c r="A722" t="s">
        <v>571</v>
      </c>
      <c r="B722" s="233" t="s">
        <v>693</v>
      </c>
      <c r="C722" s="233" t="s">
        <v>438</v>
      </c>
      <c r="D722" s="233" t="s">
        <v>792</v>
      </c>
      <c r="E722" s="233">
        <v>304.45</v>
      </c>
    </row>
    <row r="723" spans="1:5">
      <c r="A723" t="s">
        <v>573</v>
      </c>
      <c r="B723" s="233" t="s">
        <v>698</v>
      </c>
      <c r="C723" s="233" t="s">
        <v>438</v>
      </c>
      <c r="D723" s="233" t="s">
        <v>792</v>
      </c>
      <c r="E723" s="233">
        <v>79.790000000000006</v>
      </c>
    </row>
    <row r="724" spans="1:5">
      <c r="A724" t="s">
        <v>575</v>
      </c>
      <c r="B724" s="233" t="s">
        <v>703</v>
      </c>
      <c r="C724" s="233" t="s">
        <v>438</v>
      </c>
      <c r="D724" s="233" t="s">
        <v>792</v>
      </c>
      <c r="E724" s="233">
        <v>416.67</v>
      </c>
    </row>
    <row r="725" spans="1:5">
      <c r="A725" t="s">
        <v>577</v>
      </c>
      <c r="B725" s="233" t="s">
        <v>708</v>
      </c>
      <c r="C725" s="233" t="s">
        <v>438</v>
      </c>
      <c r="D725" s="233" t="s">
        <v>792</v>
      </c>
      <c r="E725" s="233">
        <v>71.64</v>
      </c>
    </row>
    <row r="726" spans="1:5">
      <c r="A726" t="s">
        <v>579</v>
      </c>
      <c r="B726" s="233" t="s">
        <v>713</v>
      </c>
      <c r="C726" s="233" t="s">
        <v>438</v>
      </c>
      <c r="D726" s="233" t="s">
        <v>792</v>
      </c>
    </row>
    <row r="727" spans="1:5">
      <c r="A727" t="s">
        <v>581</v>
      </c>
      <c r="B727" s="233" t="s">
        <v>718</v>
      </c>
      <c r="C727" s="233" t="s">
        <v>438</v>
      </c>
      <c r="D727" s="233" t="s">
        <v>792</v>
      </c>
      <c r="E727" s="233">
        <v>53.5</v>
      </c>
    </row>
    <row r="728" spans="1:5">
      <c r="A728" t="s">
        <v>583</v>
      </c>
      <c r="B728" s="233" t="s">
        <v>723</v>
      </c>
      <c r="C728" s="233" t="s">
        <v>438</v>
      </c>
      <c r="D728" s="233" t="s">
        <v>792</v>
      </c>
      <c r="E728" s="233">
        <v>76.33</v>
      </c>
    </row>
    <row r="729" spans="1:5">
      <c r="A729" t="s">
        <v>585</v>
      </c>
      <c r="B729" s="233" t="s">
        <v>728</v>
      </c>
      <c r="C729" s="233" t="s">
        <v>438</v>
      </c>
      <c r="D729" s="233" t="s">
        <v>792</v>
      </c>
      <c r="E729" s="233">
        <v>7.76</v>
      </c>
    </row>
    <row r="730" spans="1:5">
      <c r="A730" t="s">
        <v>587</v>
      </c>
      <c r="B730" s="233" t="s">
        <v>733</v>
      </c>
      <c r="C730" s="233" t="s">
        <v>438</v>
      </c>
      <c r="D730" s="233" t="s">
        <v>792</v>
      </c>
      <c r="E730" s="233">
        <v>53.98</v>
      </c>
    </row>
    <row r="731" spans="1:5">
      <c r="A731" t="s">
        <v>589</v>
      </c>
      <c r="B731" s="233" t="s">
        <v>738</v>
      </c>
      <c r="C731" s="233" t="s">
        <v>438</v>
      </c>
      <c r="D731" s="233" t="s">
        <v>792</v>
      </c>
    </row>
    <row r="732" spans="1:5">
      <c r="A732" t="s">
        <v>591</v>
      </c>
      <c r="B732" s="233" t="s">
        <v>743</v>
      </c>
      <c r="C732" s="233" t="s">
        <v>438</v>
      </c>
      <c r="D732" s="233" t="s">
        <v>792</v>
      </c>
      <c r="E732" s="233">
        <v>36.89</v>
      </c>
    </row>
    <row r="733" spans="1:5">
      <c r="A733" t="s">
        <v>593</v>
      </c>
      <c r="B733" s="233" t="s">
        <v>748</v>
      </c>
      <c r="C733" s="233" t="s">
        <v>438</v>
      </c>
      <c r="D733" s="233" t="s">
        <v>792</v>
      </c>
      <c r="E733" s="233">
        <v>30.02</v>
      </c>
    </row>
    <row r="734" spans="1:5">
      <c r="A734" t="s">
        <v>595</v>
      </c>
      <c r="B734" s="233" t="s">
        <v>753</v>
      </c>
      <c r="C734" s="233" t="s">
        <v>438</v>
      </c>
      <c r="D734" s="233" t="s">
        <v>792</v>
      </c>
      <c r="E734" s="233">
        <v>5.47</v>
      </c>
    </row>
    <row r="735" spans="1:5">
      <c r="A735" t="s">
        <v>597</v>
      </c>
      <c r="B735" s="233" t="s">
        <v>758</v>
      </c>
      <c r="C735" s="233" t="s">
        <v>438</v>
      </c>
      <c r="D735" s="233" t="s">
        <v>792</v>
      </c>
      <c r="E735" s="233">
        <v>17.829999999999998</v>
      </c>
    </row>
    <row r="736" spans="1:5">
      <c r="A736" t="s">
        <v>599</v>
      </c>
      <c r="B736" s="233" t="s">
        <v>763</v>
      </c>
      <c r="C736" s="233" t="s">
        <v>438</v>
      </c>
      <c r="D736" s="233" t="s">
        <v>792</v>
      </c>
      <c r="E736" s="233">
        <v>30.15</v>
      </c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3037-5F10-49E1-B471-934F09708B19}">
  <sheetPr>
    <tabColor theme="7" tint="0.59999389629810485"/>
  </sheetPr>
  <dimension ref="A1:BY62"/>
  <sheetViews>
    <sheetView workbookViewId="0">
      <selection sqref="A1:D1"/>
    </sheetView>
  </sheetViews>
  <sheetFormatPr defaultRowHeight="14.25"/>
  <cols>
    <col min="1" max="1" width="30.875" customWidth="1"/>
    <col min="2" max="6" width="11.25" customWidth="1"/>
    <col min="7" max="7" width="13.125" customWidth="1"/>
    <col min="8" max="16" width="11.25" customWidth="1"/>
  </cols>
  <sheetData>
    <row r="1" spans="1:8" ht="15" customHeight="1">
      <c r="A1" s="342" t="s">
        <v>323</v>
      </c>
      <c r="B1" s="343"/>
      <c r="C1" s="343"/>
      <c r="D1" s="343"/>
      <c r="G1" s="66" t="s">
        <v>324</v>
      </c>
    </row>
    <row r="2" spans="1:8" ht="15" customHeight="1">
      <c r="A2" s="36" t="s">
        <v>325</v>
      </c>
      <c r="B2" s="37" t="s">
        <v>326</v>
      </c>
      <c r="C2" s="37" t="s">
        <v>327</v>
      </c>
      <c r="D2" s="37" t="s">
        <v>328</v>
      </c>
      <c r="G2" s="67" t="s">
        <v>329</v>
      </c>
      <c r="H2" s="67" t="s">
        <v>330</v>
      </c>
    </row>
    <row r="3" spans="1:8" ht="15" customHeight="1">
      <c r="A3" s="37" t="s">
        <v>331</v>
      </c>
      <c r="B3" s="38">
        <v>1089586.6000000001</v>
      </c>
      <c r="C3" s="38">
        <v>6013.2</v>
      </c>
      <c r="D3" s="38">
        <v>191.4</v>
      </c>
      <c r="G3" s="61" t="s">
        <v>1</v>
      </c>
      <c r="H3" s="61">
        <v>1</v>
      </c>
    </row>
    <row r="4" spans="1:8" ht="15" customHeight="1">
      <c r="A4" s="37" t="s">
        <v>332</v>
      </c>
      <c r="B4" s="38">
        <v>955539.4</v>
      </c>
      <c r="C4" s="38">
        <v>6411.3</v>
      </c>
      <c r="D4" s="38">
        <v>191.5</v>
      </c>
      <c r="G4" s="61" t="s">
        <v>2</v>
      </c>
      <c r="H4" s="61">
        <v>21</v>
      </c>
    </row>
    <row r="5" spans="1:8" ht="15" customHeight="1">
      <c r="A5" s="39" t="s">
        <v>333</v>
      </c>
      <c r="B5" s="38">
        <v>942619.4</v>
      </c>
      <c r="C5" s="38">
        <v>2865.8</v>
      </c>
      <c r="D5" s="38">
        <v>41.1</v>
      </c>
      <c r="G5" s="61" t="s">
        <v>3</v>
      </c>
      <c r="H5" s="61">
        <v>310</v>
      </c>
    </row>
    <row r="6" spans="1:8" ht="15" customHeight="1">
      <c r="A6" s="37" t="s">
        <v>334</v>
      </c>
      <c r="B6" s="38">
        <v>942619.4</v>
      </c>
      <c r="C6" s="38">
        <v>165.8</v>
      </c>
      <c r="D6" s="38">
        <v>41.1</v>
      </c>
      <c r="G6" s="61" t="s">
        <v>335</v>
      </c>
      <c r="H6" s="61">
        <v>11700</v>
      </c>
    </row>
    <row r="7" spans="1:8" ht="15" customHeight="1">
      <c r="A7" s="37" t="s">
        <v>336</v>
      </c>
      <c r="B7" s="38">
        <v>440332.6</v>
      </c>
      <c r="C7" s="38">
        <v>10.199999999999999</v>
      </c>
      <c r="D7" s="38">
        <v>29.1</v>
      </c>
      <c r="G7" s="61" t="s">
        <v>337</v>
      </c>
      <c r="H7" s="61">
        <v>650</v>
      </c>
    </row>
    <row r="8" spans="1:8" ht="15" customHeight="1">
      <c r="A8" s="37" t="s">
        <v>338</v>
      </c>
      <c r="B8" s="38">
        <v>334433.59999999998</v>
      </c>
      <c r="C8" s="38">
        <v>29.2</v>
      </c>
      <c r="D8" s="38">
        <v>7.5</v>
      </c>
      <c r="G8" s="61" t="s">
        <v>339</v>
      </c>
      <c r="H8" s="61">
        <v>2800</v>
      </c>
    </row>
    <row r="9" spans="1:8" ht="15" customHeight="1">
      <c r="A9" s="37" t="s">
        <v>340</v>
      </c>
      <c r="B9" s="38">
        <v>98202.8</v>
      </c>
      <c r="C9" s="38">
        <v>12.9</v>
      </c>
      <c r="D9" s="38">
        <v>2.2999999999999998</v>
      </c>
      <c r="G9" s="61" t="s">
        <v>341</v>
      </c>
      <c r="H9" s="61">
        <v>1300</v>
      </c>
    </row>
    <row r="10" spans="1:8" ht="15" customHeight="1">
      <c r="A10" s="37" t="s">
        <v>342</v>
      </c>
      <c r="B10" s="38">
        <v>69650.5</v>
      </c>
      <c r="C10" s="38">
        <v>113.5</v>
      </c>
      <c r="D10" s="38">
        <v>2.2000000000000002</v>
      </c>
      <c r="G10" s="61" t="s">
        <v>343</v>
      </c>
      <c r="H10" s="61">
        <v>3800</v>
      </c>
    </row>
    <row r="11" spans="1:8" ht="15" customHeight="1">
      <c r="A11" s="37" t="s">
        <v>344</v>
      </c>
      <c r="B11" s="40"/>
      <c r="C11" s="38">
        <v>2700.1</v>
      </c>
      <c r="D11" s="40"/>
      <c r="G11" s="61" t="s">
        <v>345</v>
      </c>
      <c r="H11" s="61">
        <v>140</v>
      </c>
    </row>
    <row r="12" spans="1:8" ht="15" customHeight="1">
      <c r="A12" s="37" t="s">
        <v>346</v>
      </c>
      <c r="B12" s="40"/>
      <c r="C12" s="38">
        <v>2512.1999999999998</v>
      </c>
      <c r="D12" s="40"/>
      <c r="G12" s="61" t="s">
        <v>347</v>
      </c>
      <c r="H12" s="61">
        <v>2900</v>
      </c>
    </row>
    <row r="13" spans="1:8" ht="15" customHeight="1">
      <c r="A13" s="37" t="s">
        <v>348</v>
      </c>
      <c r="B13" s="40"/>
      <c r="C13" s="38">
        <v>187.9</v>
      </c>
      <c r="D13" s="40"/>
      <c r="G13" s="61" t="s">
        <v>349</v>
      </c>
      <c r="H13" s="61">
        <v>6300</v>
      </c>
    </row>
    <row r="14" spans="1:8" ht="15" customHeight="1">
      <c r="A14" s="39" t="s">
        <v>350</v>
      </c>
      <c r="B14" s="38">
        <v>146625.20000000001</v>
      </c>
      <c r="C14" s="38">
        <v>0.5</v>
      </c>
      <c r="D14" s="38">
        <v>44.1</v>
      </c>
      <c r="G14" s="61" t="s">
        <v>351</v>
      </c>
      <c r="H14" s="61">
        <v>1030</v>
      </c>
    </row>
    <row r="15" spans="1:8" ht="15" customHeight="1">
      <c r="A15" s="37" t="s">
        <v>352</v>
      </c>
      <c r="B15" s="38">
        <v>99136</v>
      </c>
      <c r="C15" s="40"/>
      <c r="D15" s="40"/>
      <c r="G15" s="61" t="s">
        <v>353</v>
      </c>
      <c r="H15" s="61">
        <v>794</v>
      </c>
    </row>
    <row r="16" spans="1:8" ht="15" customHeight="1">
      <c r="A16" s="37" t="s">
        <v>354</v>
      </c>
      <c r="B16" s="38">
        <v>29057.599999999999</v>
      </c>
      <c r="C16" s="40"/>
      <c r="D16" s="38">
        <v>44.1</v>
      </c>
      <c r="G16" s="61" t="s">
        <v>355</v>
      </c>
      <c r="H16" s="61">
        <v>6500</v>
      </c>
    </row>
    <row r="17" spans="1:9" ht="15" customHeight="1">
      <c r="A17" s="37" t="s">
        <v>356</v>
      </c>
      <c r="B17" s="38">
        <v>18167</v>
      </c>
      <c r="C17" s="38">
        <v>0.5</v>
      </c>
      <c r="D17" s="41" t="s">
        <v>357</v>
      </c>
      <c r="G17" s="61" t="s">
        <v>358</v>
      </c>
      <c r="H17" s="61">
        <v>9200</v>
      </c>
    </row>
    <row r="18" spans="1:9" ht="15" customHeight="1">
      <c r="A18" s="112" t="s">
        <v>431</v>
      </c>
      <c r="B18" s="38">
        <v>264.5</v>
      </c>
      <c r="C18" s="42"/>
      <c r="D18" s="40"/>
      <c r="G18" s="61" t="s">
        <v>4</v>
      </c>
      <c r="H18" s="61">
        <v>23900</v>
      </c>
    </row>
    <row r="19" spans="1:9" ht="15" customHeight="1">
      <c r="A19" s="37" t="s">
        <v>360</v>
      </c>
      <c r="B19" s="40"/>
      <c r="C19" s="40"/>
      <c r="D19" s="40"/>
      <c r="G19" s="66" t="s">
        <v>361</v>
      </c>
    </row>
    <row r="20" spans="1:9" ht="15" customHeight="1">
      <c r="A20" s="39" t="s">
        <v>362</v>
      </c>
      <c r="B20" s="40"/>
      <c r="C20" s="38">
        <v>2384.6</v>
      </c>
      <c r="D20" s="38">
        <v>94.3</v>
      </c>
    </row>
    <row r="21" spans="1:9" ht="15" customHeight="1">
      <c r="A21" s="37" t="s">
        <v>363</v>
      </c>
      <c r="B21" s="40"/>
      <c r="C21" s="38">
        <v>1084.0999999999999</v>
      </c>
      <c r="D21" s="40"/>
      <c r="G21" s="34" t="s">
        <v>364</v>
      </c>
    </row>
    <row r="22" spans="1:9" ht="15" customHeight="1">
      <c r="A22" s="37" t="s">
        <v>365</v>
      </c>
      <c r="B22" s="40"/>
      <c r="C22" s="38">
        <v>346.1</v>
      </c>
      <c r="D22" s="38">
        <v>21.7</v>
      </c>
      <c r="G22" s="61" t="s">
        <v>366</v>
      </c>
      <c r="H22" s="61" t="s">
        <v>367</v>
      </c>
      <c r="I22" s="61" t="s">
        <v>368</v>
      </c>
    </row>
    <row r="23" spans="1:9" ht="15" customHeight="1">
      <c r="A23" s="37" t="s">
        <v>369</v>
      </c>
      <c r="B23" s="40"/>
      <c r="C23" s="38">
        <v>932.9</v>
      </c>
      <c r="D23" s="40"/>
      <c r="G23" s="61" t="s">
        <v>1</v>
      </c>
      <c r="H23" s="61">
        <v>1</v>
      </c>
      <c r="I23" s="61">
        <v>1</v>
      </c>
    </row>
    <row r="24" spans="1:9" ht="15" customHeight="1">
      <c r="A24" s="37" t="s">
        <v>370</v>
      </c>
      <c r="B24" s="40"/>
      <c r="C24" s="40"/>
      <c r="D24" s="38">
        <v>72</v>
      </c>
      <c r="G24" s="61" t="s">
        <v>74</v>
      </c>
      <c r="H24" s="61">
        <v>16.2</v>
      </c>
      <c r="I24" s="68">
        <v>5</v>
      </c>
    </row>
    <row r="25" spans="1:9" ht="15" customHeight="1">
      <c r="A25" s="37" t="s">
        <v>371</v>
      </c>
      <c r="B25" s="40"/>
      <c r="C25" s="38">
        <v>21.6</v>
      </c>
      <c r="D25" s="38">
        <v>0.6</v>
      </c>
      <c r="G25" s="61" t="s">
        <v>75</v>
      </c>
      <c r="H25" s="61">
        <v>5.6</v>
      </c>
      <c r="I25" s="61">
        <v>1.8</v>
      </c>
    </row>
    <row r="26" spans="1:9" ht="15" customHeight="1">
      <c r="A26" s="39" t="s">
        <v>372</v>
      </c>
      <c r="B26" s="38">
        <v>-134047.29999999999</v>
      </c>
      <c r="C26" s="38">
        <v>398.1</v>
      </c>
      <c r="D26" s="38">
        <v>0.1</v>
      </c>
      <c r="G26" s="61" t="s">
        <v>76</v>
      </c>
      <c r="H26" s="61">
        <v>-2.4</v>
      </c>
      <c r="I26" s="61">
        <v>-8.1999999999999993</v>
      </c>
    </row>
    <row r="27" spans="1:9" ht="15" customHeight="1">
      <c r="A27" s="37" t="s">
        <v>373</v>
      </c>
      <c r="B27" s="38">
        <v>-96579.199999999997</v>
      </c>
      <c r="C27" s="38">
        <v>0.1</v>
      </c>
      <c r="D27" s="38">
        <v>0</v>
      </c>
      <c r="G27" s="61" t="s">
        <v>77</v>
      </c>
      <c r="H27" s="61">
        <v>0</v>
      </c>
      <c r="I27" s="61">
        <v>0</v>
      </c>
    </row>
    <row r="28" spans="1:9" ht="15" customHeight="1">
      <c r="A28" s="37" t="s">
        <v>374</v>
      </c>
      <c r="B28" s="38">
        <v>-7810</v>
      </c>
      <c r="C28" s="41" t="s">
        <v>375</v>
      </c>
      <c r="D28" s="41" t="s">
        <v>375</v>
      </c>
      <c r="G28" s="61" t="s">
        <v>78</v>
      </c>
      <c r="H28" s="61">
        <v>0</v>
      </c>
      <c r="I28" s="61">
        <v>0</v>
      </c>
    </row>
    <row r="29" spans="1:9" ht="15" customHeight="1">
      <c r="A29" s="37" t="s">
        <v>376</v>
      </c>
      <c r="B29" s="38">
        <v>-10175.200000000001</v>
      </c>
      <c r="C29" s="38">
        <v>0.1</v>
      </c>
      <c r="D29" s="38">
        <v>0.1</v>
      </c>
      <c r="G29" s="61" t="s">
        <v>79</v>
      </c>
      <c r="H29" s="61">
        <v>0</v>
      </c>
      <c r="I29" s="61">
        <v>0</v>
      </c>
    </row>
    <row r="30" spans="1:9" ht="15" customHeight="1">
      <c r="A30" s="37" t="s">
        <v>377</v>
      </c>
      <c r="B30" s="38">
        <v>-8641.7000000000007</v>
      </c>
      <c r="C30" s="38">
        <v>398</v>
      </c>
      <c r="D30" s="41" t="s">
        <v>378</v>
      </c>
      <c r="G30" s="61" t="s">
        <v>80</v>
      </c>
      <c r="H30" s="61">
        <v>1200</v>
      </c>
      <c r="I30" s="61">
        <v>345</v>
      </c>
    </row>
    <row r="31" spans="1:9" ht="15" customHeight="1">
      <c r="A31" s="37" t="s">
        <v>379</v>
      </c>
      <c r="B31" s="38">
        <v>-91.8</v>
      </c>
      <c r="C31" s="40"/>
      <c r="D31" s="40"/>
      <c r="G31" s="61" t="s">
        <v>81</v>
      </c>
      <c r="H31" s="61">
        <v>-160</v>
      </c>
      <c r="I31" s="61">
        <v>-46</v>
      </c>
    </row>
    <row r="32" spans="1:9" ht="15" customHeight="1">
      <c r="A32" s="37" t="s">
        <v>380</v>
      </c>
      <c r="B32" s="38">
        <v>109.5</v>
      </c>
      <c r="C32" s="40"/>
      <c r="D32" s="40"/>
      <c r="G32" s="61" t="s">
        <v>2</v>
      </c>
      <c r="H32" s="61">
        <v>84</v>
      </c>
      <c r="I32" s="61">
        <v>28</v>
      </c>
    </row>
    <row r="33" spans="1:77" ht="15" customHeight="1">
      <c r="A33" s="37" t="s">
        <v>381</v>
      </c>
      <c r="B33" s="38">
        <v>-10859</v>
      </c>
      <c r="C33" s="40"/>
      <c r="D33" s="40"/>
      <c r="G33" s="61" t="s">
        <v>3</v>
      </c>
      <c r="H33" s="61">
        <v>264</v>
      </c>
      <c r="I33" s="61">
        <v>265</v>
      </c>
    </row>
    <row r="34" spans="1:77" ht="15" customHeight="1">
      <c r="A34" s="39" t="s">
        <v>382</v>
      </c>
      <c r="B34" s="38">
        <v>342</v>
      </c>
      <c r="C34" s="38">
        <v>762.2</v>
      </c>
      <c r="D34" s="38">
        <v>11.9</v>
      </c>
      <c r="G34" s="61" t="s">
        <v>383</v>
      </c>
      <c r="H34" s="61">
        <v>1</v>
      </c>
      <c r="I34" s="61">
        <v>1</v>
      </c>
    </row>
    <row r="35" spans="1:77" ht="15" customHeight="1">
      <c r="A35" s="37" t="s">
        <v>384</v>
      </c>
      <c r="B35" s="40"/>
      <c r="C35" s="38">
        <v>468.6</v>
      </c>
      <c r="D35" s="40"/>
    </row>
    <row r="36" spans="1:77" ht="15" customHeight="1">
      <c r="A36" s="37" t="s">
        <v>385</v>
      </c>
      <c r="B36" s="40"/>
      <c r="C36" s="38">
        <v>2.7</v>
      </c>
      <c r="D36" s="38">
        <v>0.2</v>
      </c>
    </row>
    <row r="37" spans="1:77" ht="15" customHeight="1">
      <c r="A37" s="37" t="s">
        <v>386</v>
      </c>
      <c r="B37" s="40"/>
      <c r="C37" s="38">
        <v>290.8</v>
      </c>
      <c r="D37" s="38">
        <v>11.3</v>
      </c>
    </row>
    <row r="38" spans="1:77" ht="15" customHeight="1">
      <c r="A38" s="37" t="s">
        <v>387</v>
      </c>
      <c r="B38" s="38">
        <v>342</v>
      </c>
      <c r="C38" s="38">
        <v>0.1</v>
      </c>
      <c r="D38" s="38">
        <v>0.4</v>
      </c>
    </row>
    <row r="39" spans="1:77" ht="15" customHeight="1">
      <c r="A39" s="39" t="s">
        <v>388</v>
      </c>
      <c r="B39" s="39"/>
      <c r="C39" s="39"/>
      <c r="D39" s="39"/>
    </row>
    <row r="40" spans="1:77" ht="15" customHeight="1">
      <c r="A40" s="37" t="s">
        <v>389</v>
      </c>
      <c r="B40" s="38">
        <v>4683.3999999999996</v>
      </c>
      <c r="C40" s="38">
        <v>0</v>
      </c>
      <c r="D40" s="38">
        <v>0.1</v>
      </c>
    </row>
    <row r="41" spans="1:77" ht="15" customHeight="1">
      <c r="A41" s="37" t="s">
        <v>390</v>
      </c>
      <c r="B41" s="38">
        <v>3329.8</v>
      </c>
      <c r="C41" s="38">
        <v>0.3</v>
      </c>
      <c r="D41" s="38">
        <v>0.1</v>
      </c>
    </row>
    <row r="42" spans="1:77" ht="15" customHeight="1">
      <c r="A42" s="37" t="s">
        <v>391</v>
      </c>
      <c r="B42" s="38">
        <v>31658.400000000001</v>
      </c>
      <c r="C42" s="40"/>
      <c r="D42" s="40"/>
    </row>
    <row r="43" spans="1:77" ht="15" customHeight="1">
      <c r="A43" s="35" t="s">
        <v>847</v>
      </c>
    </row>
    <row r="44" spans="1:77" ht="15" customHeight="1"/>
    <row r="45" spans="1:77" ht="15" customHeight="1"/>
    <row r="46" spans="1:77" ht="15" customHeight="1"/>
    <row r="47" spans="1:77" ht="15" customHeight="1">
      <c r="A47" s="344" t="s">
        <v>393</v>
      </c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  <c r="BU47" s="345"/>
      <c r="BV47" s="345"/>
      <c r="BW47" s="345"/>
      <c r="BX47" s="345"/>
      <c r="BY47" s="345"/>
    </row>
    <row r="48" spans="1:77" ht="15" customHeight="1">
      <c r="A48" s="346" t="s">
        <v>394</v>
      </c>
      <c r="B48" s="338" t="s">
        <v>395</v>
      </c>
      <c r="C48" s="348"/>
      <c r="D48" s="348"/>
      <c r="E48" s="348"/>
      <c r="F48" s="348"/>
      <c r="G48" s="348"/>
      <c r="H48" s="348"/>
      <c r="I48" s="348"/>
      <c r="J48" s="348"/>
      <c r="K48" s="339"/>
      <c r="L48" s="338" t="s">
        <v>396</v>
      </c>
      <c r="M48" s="339"/>
      <c r="N48" s="340" t="s">
        <v>397</v>
      </c>
      <c r="O48" s="43"/>
    </row>
    <row r="49" spans="1:15" ht="15" customHeight="1">
      <c r="A49" s="347"/>
      <c r="B49" s="48" t="s">
        <v>398</v>
      </c>
      <c r="C49" s="48" t="s">
        <v>337</v>
      </c>
      <c r="D49" s="48" t="s">
        <v>339</v>
      </c>
      <c r="E49" s="60" t="s">
        <v>341</v>
      </c>
      <c r="F49" s="60" t="s">
        <v>343</v>
      </c>
      <c r="G49" s="60" t="s">
        <v>345</v>
      </c>
      <c r="H49" s="60" t="s">
        <v>399</v>
      </c>
      <c r="I49" s="60" t="s">
        <v>349</v>
      </c>
      <c r="J49" s="60" t="s">
        <v>351</v>
      </c>
      <c r="K49" s="60" t="s">
        <v>353</v>
      </c>
      <c r="L49" s="49" t="s">
        <v>400</v>
      </c>
      <c r="M49" s="49" t="s">
        <v>401</v>
      </c>
      <c r="N49" s="341"/>
      <c r="O49" s="44"/>
    </row>
    <row r="50" spans="1:15" ht="15" customHeight="1">
      <c r="A50" s="46" t="s">
        <v>402</v>
      </c>
      <c r="B50" s="50">
        <v>0.2</v>
      </c>
      <c r="C50" s="50">
        <v>3.04</v>
      </c>
      <c r="D50" s="50">
        <v>2.58</v>
      </c>
      <c r="E50" s="50">
        <v>4.46</v>
      </c>
      <c r="F50" s="50">
        <v>0.23</v>
      </c>
      <c r="G50" s="50">
        <v>7.0000000000000007E-2</v>
      </c>
      <c r="H50" s="50">
        <v>0.18</v>
      </c>
      <c r="I50" s="50">
        <v>0.01</v>
      </c>
      <c r="J50" s="50">
        <v>0.04</v>
      </c>
      <c r="K50" s="50">
        <v>0</v>
      </c>
      <c r="L50" s="50">
        <v>0.28999999999999998</v>
      </c>
      <c r="M50" s="50">
        <v>0.03</v>
      </c>
      <c r="N50" s="51">
        <v>0.3</v>
      </c>
      <c r="O50" s="43"/>
    </row>
    <row r="51" spans="1:15" ht="15" customHeight="1">
      <c r="A51" s="46" t="s">
        <v>403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43"/>
    </row>
    <row r="52" spans="1:15" ht="15" customHeight="1">
      <c r="A52" s="46" t="s">
        <v>404</v>
      </c>
      <c r="B52" s="50">
        <v>0.2</v>
      </c>
      <c r="C52" s="50">
        <v>3.04</v>
      </c>
      <c r="D52" s="50">
        <v>2.58</v>
      </c>
      <c r="E52" s="50">
        <v>4.46</v>
      </c>
      <c r="F52" s="50">
        <v>0.23</v>
      </c>
      <c r="G52" s="50">
        <v>7.0000000000000007E-2</v>
      </c>
      <c r="H52" s="50">
        <v>0.18</v>
      </c>
      <c r="I52" s="50">
        <v>0.01</v>
      </c>
      <c r="J52" s="50">
        <v>0.04</v>
      </c>
      <c r="K52" s="50">
        <v>0</v>
      </c>
      <c r="L52" s="50">
        <v>0.28999999999999998</v>
      </c>
      <c r="M52" s="50">
        <v>0.03</v>
      </c>
      <c r="N52" s="51">
        <v>0.3</v>
      </c>
      <c r="O52" s="43"/>
    </row>
    <row r="53" spans="1:15" ht="15" customHeight="1">
      <c r="A53" s="63" t="s">
        <v>405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44"/>
    </row>
    <row r="54" spans="1:15" ht="15" customHeight="1">
      <c r="A54" s="47" t="s">
        <v>406</v>
      </c>
      <c r="B54" s="50">
        <v>0.2</v>
      </c>
      <c r="C54" s="50">
        <v>0.1</v>
      </c>
      <c r="D54" s="50">
        <v>0.08</v>
      </c>
      <c r="E54" s="50">
        <v>0.09</v>
      </c>
      <c r="F54" s="50">
        <v>0.01</v>
      </c>
      <c r="G54" s="50">
        <v>0.02</v>
      </c>
      <c r="H54" s="50">
        <v>0.01</v>
      </c>
      <c r="I54" s="50">
        <v>0</v>
      </c>
      <c r="J54" s="50">
        <v>0.01</v>
      </c>
      <c r="K54" s="54"/>
      <c r="L54" s="50">
        <v>0</v>
      </c>
      <c r="M54" s="50">
        <v>0</v>
      </c>
      <c r="N54" s="51">
        <v>0.01</v>
      </c>
      <c r="O54" s="43"/>
    </row>
    <row r="55" spans="1:15" ht="15" customHeight="1">
      <c r="A55" s="47" t="s">
        <v>407</v>
      </c>
      <c r="B55" s="52"/>
      <c r="C55" s="52"/>
      <c r="D55" s="52"/>
      <c r="E55" s="52"/>
      <c r="F55" s="52"/>
      <c r="G55" s="52"/>
      <c r="H55" s="52"/>
      <c r="I55" s="52"/>
      <c r="J55" s="54"/>
      <c r="K55" s="54"/>
      <c r="L55" s="50">
        <v>0.26</v>
      </c>
      <c r="M55" s="50">
        <v>0.03</v>
      </c>
      <c r="N55" s="55" t="s">
        <v>357</v>
      </c>
      <c r="O55" s="43"/>
    </row>
    <row r="56" spans="1:15" ht="15" customHeight="1">
      <c r="A56" s="64" t="s">
        <v>359</v>
      </c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45"/>
    </row>
    <row r="57" spans="1:15" ht="15" customHeight="1">
      <c r="A57" s="65" t="s">
        <v>435</v>
      </c>
      <c r="B57" s="58">
        <v>0</v>
      </c>
      <c r="C57" s="58">
        <v>2.94</v>
      </c>
      <c r="D57" s="58">
        <v>2.5</v>
      </c>
      <c r="E57" s="58">
        <v>4.37</v>
      </c>
      <c r="F57" s="58">
        <v>0.22</v>
      </c>
      <c r="G57" s="58">
        <v>0.05</v>
      </c>
      <c r="H57" s="58">
        <v>0.17</v>
      </c>
      <c r="I57" s="58">
        <v>0.01</v>
      </c>
      <c r="J57" s="58">
        <v>0.03</v>
      </c>
      <c r="K57" s="58">
        <v>0</v>
      </c>
      <c r="L57" s="58">
        <v>0.03</v>
      </c>
      <c r="M57" s="58">
        <v>0</v>
      </c>
      <c r="N57" s="59">
        <v>0.3</v>
      </c>
      <c r="O57" s="44"/>
    </row>
    <row r="58" spans="1:15" ht="15" customHeight="1">
      <c r="A58" s="47" t="s">
        <v>408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43"/>
    </row>
    <row r="59" spans="1:15" ht="15" customHeight="1">
      <c r="A59" s="47" t="s">
        <v>409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45"/>
    </row>
    <row r="60" spans="1:15" ht="15" customHeight="1">
      <c r="A60" s="47" t="s">
        <v>410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43"/>
    </row>
    <row r="61" spans="1:15" ht="15" customHeight="1">
      <c r="A61" s="35" t="s">
        <v>392</v>
      </c>
    </row>
    <row r="62" spans="1:15" ht="15" customHeight="1"/>
  </sheetData>
  <mergeCells count="6">
    <mergeCell ref="L48:M48"/>
    <mergeCell ref="N48:N49"/>
    <mergeCell ref="A1:D1"/>
    <mergeCell ref="A47:BY47"/>
    <mergeCell ref="A48:A49"/>
    <mergeCell ref="B48:K48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1A9E-BFF7-4423-A5A4-8C4BC7CDCEA7}">
  <sheetPr>
    <tabColor theme="7" tint="0.59999389629810485"/>
  </sheetPr>
  <dimension ref="A1:O58"/>
  <sheetViews>
    <sheetView topLeftCell="A30" workbookViewId="0">
      <selection activeCell="G58" activeCellId="1" sqref="G53 G58"/>
    </sheetView>
  </sheetViews>
  <sheetFormatPr defaultRowHeight="14.25"/>
  <cols>
    <col min="1" max="1" width="43.875" customWidth="1"/>
    <col min="2" max="7" width="11.875" customWidth="1"/>
    <col min="11" max="11" width="20" bestFit="1" customWidth="1"/>
  </cols>
  <sheetData>
    <row r="1" spans="1:15">
      <c r="A1" s="349" t="s">
        <v>939</v>
      </c>
      <c r="B1" s="349"/>
      <c r="C1" s="349"/>
      <c r="D1" s="349"/>
      <c r="E1" s="349"/>
      <c r="F1" s="349"/>
      <c r="G1" s="349"/>
      <c r="J1" s="353" t="s">
        <v>975</v>
      </c>
      <c r="K1" s="353"/>
      <c r="L1" s="353"/>
      <c r="M1" s="353"/>
      <c r="N1" s="353"/>
      <c r="O1" s="353"/>
    </row>
    <row r="2" spans="1:15">
      <c r="A2" s="313" t="s">
        <v>888</v>
      </c>
      <c r="B2" s="313" t="s">
        <v>889</v>
      </c>
      <c r="C2" s="313" t="s">
        <v>890</v>
      </c>
      <c r="D2" s="313" t="s">
        <v>891</v>
      </c>
      <c r="E2" s="313" t="s">
        <v>892</v>
      </c>
      <c r="F2" s="313" t="s">
        <v>893</v>
      </c>
      <c r="G2" s="313" t="s">
        <v>894</v>
      </c>
      <c r="J2" s="313" t="s">
        <v>960</v>
      </c>
      <c r="K2" s="313" t="s">
        <v>961</v>
      </c>
      <c r="L2" s="313" t="s">
        <v>962</v>
      </c>
      <c r="M2" s="313" t="s">
        <v>963</v>
      </c>
      <c r="N2" s="313" t="s">
        <v>964</v>
      </c>
      <c r="O2" s="313" t="s">
        <v>965</v>
      </c>
    </row>
    <row r="3" spans="1:15">
      <c r="A3" s="313" t="s">
        <v>895</v>
      </c>
      <c r="B3" s="313">
        <v>1120166.8</v>
      </c>
      <c r="C3" s="313">
        <v>5902.8</v>
      </c>
      <c r="D3" s="313">
        <v>197.9</v>
      </c>
      <c r="E3" s="313">
        <v>1162800.8999999999</v>
      </c>
      <c r="F3" s="313">
        <v>5953.5</v>
      </c>
      <c r="G3" s="313">
        <v>210.2</v>
      </c>
      <c r="J3" s="313" t="s">
        <v>976</v>
      </c>
      <c r="K3" s="314" t="s">
        <v>967</v>
      </c>
      <c r="L3" s="314">
        <v>17893.3</v>
      </c>
      <c r="M3" s="314">
        <v>15</v>
      </c>
      <c r="N3" s="314">
        <v>2083</v>
      </c>
      <c r="O3" s="314">
        <v>19991.3</v>
      </c>
    </row>
    <row r="4" spans="1:15">
      <c r="A4" s="313" t="s">
        <v>896</v>
      </c>
      <c r="B4" s="313">
        <v>985904</v>
      </c>
      <c r="C4" s="313">
        <v>6042.6</v>
      </c>
      <c r="D4" s="313">
        <v>197.9</v>
      </c>
      <c r="E4" s="313">
        <v>1028151</v>
      </c>
      <c r="F4" s="313">
        <v>6064.5</v>
      </c>
      <c r="G4" s="313">
        <v>210.2</v>
      </c>
      <c r="J4" s="313" t="s">
        <v>966</v>
      </c>
      <c r="K4" s="313" t="s">
        <v>968</v>
      </c>
      <c r="L4" s="313">
        <v>6702.9</v>
      </c>
      <c r="M4" s="313"/>
      <c r="N4" s="313"/>
      <c r="O4" s="313">
        <v>6702.9</v>
      </c>
    </row>
    <row r="5" spans="1:15">
      <c r="A5" s="314" t="s">
        <v>940</v>
      </c>
      <c r="B5" s="314">
        <v>966087.9</v>
      </c>
      <c r="C5" s="314">
        <v>2792.2</v>
      </c>
      <c r="D5" s="314">
        <v>44.2</v>
      </c>
      <c r="E5" s="314">
        <v>1009504.3</v>
      </c>
      <c r="F5" s="314">
        <v>2816.5</v>
      </c>
      <c r="G5" s="314">
        <v>46.4</v>
      </c>
      <c r="J5" s="313" t="s">
        <v>966</v>
      </c>
      <c r="K5" s="313" t="s">
        <v>969</v>
      </c>
      <c r="L5" s="313">
        <v>5012</v>
      </c>
      <c r="M5" s="313">
        <v>15</v>
      </c>
      <c r="N5" s="313"/>
      <c r="O5" s="313">
        <v>5027</v>
      </c>
    </row>
    <row r="6" spans="1:15">
      <c r="A6" s="313" t="s">
        <v>897</v>
      </c>
      <c r="B6" s="313">
        <v>966087.9</v>
      </c>
      <c r="C6" s="313">
        <v>142.9</v>
      </c>
      <c r="D6" s="313">
        <v>44.2</v>
      </c>
      <c r="E6" s="313">
        <v>1009504.3</v>
      </c>
      <c r="F6" s="313">
        <v>138</v>
      </c>
      <c r="G6" s="313">
        <v>46.4</v>
      </c>
      <c r="J6" s="313" t="s">
        <v>966</v>
      </c>
      <c r="K6" s="313" t="s">
        <v>970</v>
      </c>
      <c r="L6" s="313">
        <v>5302.4</v>
      </c>
      <c r="M6" s="313"/>
      <c r="N6" s="313">
        <v>2083</v>
      </c>
      <c r="O6" s="313">
        <v>7385.5</v>
      </c>
    </row>
    <row r="7" spans="1:15">
      <c r="A7" s="313" t="s">
        <v>898</v>
      </c>
      <c r="B7" s="313">
        <v>478003</v>
      </c>
      <c r="C7" s="313">
        <v>12.9</v>
      </c>
      <c r="D7" s="313">
        <v>32.6</v>
      </c>
      <c r="E7" s="313">
        <v>525862.1</v>
      </c>
      <c r="F7" s="313">
        <v>14.7</v>
      </c>
      <c r="G7" s="313">
        <v>34.6</v>
      </c>
      <c r="J7" s="313" t="s">
        <v>966</v>
      </c>
      <c r="K7" s="313" t="s">
        <v>971</v>
      </c>
      <c r="L7" s="313">
        <v>436.5</v>
      </c>
      <c r="M7" s="313"/>
      <c r="N7" s="313"/>
      <c r="O7" s="313">
        <v>436.5</v>
      </c>
    </row>
    <row r="8" spans="1:15">
      <c r="A8" s="313" t="s">
        <v>899</v>
      </c>
      <c r="B8" s="313">
        <v>332293.09999999998</v>
      </c>
      <c r="C8" s="313">
        <v>29.8</v>
      </c>
      <c r="D8" s="313">
        <v>8</v>
      </c>
      <c r="E8" s="313">
        <v>323880.8</v>
      </c>
      <c r="F8" s="313">
        <v>29</v>
      </c>
      <c r="G8" s="313">
        <v>8.1</v>
      </c>
      <c r="J8" s="313" t="s">
        <v>966</v>
      </c>
      <c r="K8" s="313" t="s">
        <v>972</v>
      </c>
      <c r="L8" s="313">
        <v>121.8</v>
      </c>
      <c r="M8" s="313"/>
      <c r="N8" s="313"/>
      <c r="O8" s="313">
        <v>121.8</v>
      </c>
    </row>
    <row r="9" spans="1:15">
      <c r="A9" s="313" t="s">
        <v>900</v>
      </c>
      <c r="B9" s="313">
        <v>91049.9</v>
      </c>
      <c r="C9" s="313">
        <v>14</v>
      </c>
      <c r="D9" s="313">
        <v>2.2000000000000002</v>
      </c>
      <c r="E9" s="313">
        <v>99129.3</v>
      </c>
      <c r="F9" s="313">
        <v>15.6</v>
      </c>
      <c r="G9" s="313">
        <v>2.2999999999999998</v>
      </c>
      <c r="J9" s="313" t="s">
        <v>966</v>
      </c>
      <c r="K9" s="313" t="s">
        <v>973</v>
      </c>
      <c r="L9" s="313">
        <v>317.60000000000002</v>
      </c>
      <c r="M9" s="313"/>
      <c r="N9" s="313"/>
      <c r="O9" s="313">
        <v>317.60000000000002</v>
      </c>
    </row>
    <row r="10" spans="1:15">
      <c r="A10" s="313" t="s">
        <v>901</v>
      </c>
      <c r="B10" s="313">
        <v>64741.9</v>
      </c>
      <c r="C10" s="313">
        <v>86.1</v>
      </c>
      <c r="D10" s="313">
        <v>1.4</v>
      </c>
      <c r="E10" s="313">
        <v>60632.1</v>
      </c>
      <c r="F10" s="313">
        <v>78.7</v>
      </c>
      <c r="G10" s="313">
        <v>1.4</v>
      </c>
      <c r="J10" s="313" t="s">
        <v>974</v>
      </c>
      <c r="K10" s="314" t="s">
        <v>967</v>
      </c>
      <c r="L10" s="314">
        <v>17943.3</v>
      </c>
      <c r="M10" s="314">
        <v>16</v>
      </c>
      <c r="N10" s="314">
        <v>2162.8000000000002</v>
      </c>
      <c r="O10" s="314">
        <v>20122.099999999999</v>
      </c>
    </row>
    <row r="11" spans="1:15">
      <c r="A11" s="313" t="s">
        <v>902</v>
      </c>
      <c r="B11" s="313"/>
      <c r="C11" s="313">
        <v>2649.3</v>
      </c>
      <c r="D11" s="313"/>
      <c r="E11" s="313"/>
      <c r="F11" s="313">
        <v>2678.5</v>
      </c>
      <c r="G11" s="313"/>
      <c r="J11" s="313" t="s">
        <v>974</v>
      </c>
      <c r="K11" s="313" t="s">
        <v>968</v>
      </c>
      <c r="L11" s="313">
        <v>6549</v>
      </c>
      <c r="M11" s="313"/>
      <c r="N11" s="313"/>
      <c r="O11" s="313">
        <v>6549</v>
      </c>
    </row>
    <row r="12" spans="1:15">
      <c r="A12" s="313" t="s">
        <v>903</v>
      </c>
      <c r="B12" s="313"/>
      <c r="C12" s="313">
        <v>2486.3000000000002</v>
      </c>
      <c r="D12" s="313"/>
      <c r="E12" s="313"/>
      <c r="F12" s="313">
        <v>2503</v>
      </c>
      <c r="G12" s="313"/>
      <c r="J12" s="313" t="s">
        <v>974</v>
      </c>
      <c r="K12" s="313" t="s">
        <v>969</v>
      </c>
      <c r="L12" s="313">
        <v>5094</v>
      </c>
      <c r="M12" s="313">
        <v>16</v>
      </c>
      <c r="N12" s="313"/>
      <c r="O12" s="313">
        <v>5110</v>
      </c>
    </row>
    <row r="13" spans="1:15">
      <c r="A13" s="313" t="s">
        <v>904</v>
      </c>
      <c r="B13" s="313"/>
      <c r="C13" s="313">
        <v>163</v>
      </c>
      <c r="D13" s="313"/>
      <c r="E13" s="313"/>
      <c r="F13" s="313">
        <v>175.5</v>
      </c>
      <c r="G13" s="313"/>
      <c r="J13" s="313" t="s">
        <v>974</v>
      </c>
      <c r="K13" s="313" t="s">
        <v>970</v>
      </c>
      <c r="L13" s="313">
        <v>5428.5</v>
      </c>
      <c r="M13" s="313"/>
      <c r="N13" s="313">
        <v>2162.8000000000002</v>
      </c>
      <c r="O13" s="313">
        <v>7591.3</v>
      </c>
    </row>
    <row r="14" spans="1:15">
      <c r="A14" s="314" t="s">
        <v>905</v>
      </c>
      <c r="B14" s="314">
        <v>153211.79999999999</v>
      </c>
      <c r="C14" s="314">
        <v>0.5</v>
      </c>
      <c r="D14" s="314">
        <v>48.9</v>
      </c>
      <c r="E14" s="314">
        <v>152398.29999999999</v>
      </c>
      <c r="F14" s="314">
        <v>0.6</v>
      </c>
      <c r="G14" s="314">
        <v>58</v>
      </c>
      <c r="J14" s="313" t="s">
        <v>974</v>
      </c>
      <c r="K14" s="313" t="s">
        <v>971</v>
      </c>
      <c r="L14" s="313">
        <v>387.3</v>
      </c>
      <c r="M14" s="313"/>
      <c r="N14" s="313"/>
      <c r="O14" s="313">
        <v>387.3</v>
      </c>
    </row>
    <row r="15" spans="1:15">
      <c r="A15" s="313" t="s">
        <v>906</v>
      </c>
      <c r="B15" s="313">
        <v>103494.7</v>
      </c>
      <c r="C15" s="313"/>
      <c r="D15" s="313"/>
      <c r="E15" s="313">
        <v>101302.7</v>
      </c>
      <c r="F15" s="313"/>
      <c r="G15" s="313"/>
      <c r="J15" s="313" t="s">
        <v>974</v>
      </c>
      <c r="K15" s="313" t="s">
        <v>972</v>
      </c>
      <c r="L15" s="313">
        <v>127.9</v>
      </c>
      <c r="M15" s="313"/>
      <c r="N15" s="313"/>
      <c r="O15" s="313">
        <v>127.9</v>
      </c>
    </row>
    <row r="16" spans="1:15">
      <c r="A16" s="313" t="s">
        <v>907</v>
      </c>
      <c r="B16" s="313">
        <v>31576.1</v>
      </c>
      <c r="C16" s="313"/>
      <c r="D16" s="313">
        <v>48.9</v>
      </c>
      <c r="E16" s="313">
        <v>32877.5</v>
      </c>
      <c r="F16" s="313"/>
      <c r="G16" s="313">
        <v>58</v>
      </c>
      <c r="J16" s="313" t="s">
        <v>974</v>
      </c>
      <c r="K16" s="313" t="s">
        <v>973</v>
      </c>
      <c r="L16" s="313">
        <v>356.6</v>
      </c>
      <c r="M16" s="313"/>
      <c r="N16" s="313"/>
      <c r="O16" s="313">
        <v>356.6</v>
      </c>
    </row>
    <row r="17" spans="1:11">
      <c r="A17" s="313" t="s">
        <v>908</v>
      </c>
      <c r="B17" s="313">
        <v>17893.3</v>
      </c>
      <c r="C17" s="313">
        <v>0.5</v>
      </c>
      <c r="D17" s="313" t="s">
        <v>909</v>
      </c>
      <c r="E17" s="313">
        <v>17943.3</v>
      </c>
      <c r="F17" s="313">
        <v>0.6</v>
      </c>
      <c r="G17" s="313" t="s">
        <v>909</v>
      </c>
    </row>
    <row r="18" spans="1:11">
      <c r="A18" s="313" t="s">
        <v>910</v>
      </c>
      <c r="B18" s="313">
        <v>247.7</v>
      </c>
      <c r="C18" s="313"/>
      <c r="D18" s="313"/>
      <c r="E18" s="313">
        <v>274.8</v>
      </c>
      <c r="F18" s="313"/>
      <c r="G18" s="313"/>
    </row>
    <row r="19" spans="1:11">
      <c r="A19" s="313" t="s">
        <v>911</v>
      </c>
      <c r="B19" s="313"/>
      <c r="C19" s="313"/>
      <c r="D19" s="313"/>
      <c r="E19" s="313"/>
      <c r="F19" s="313"/>
      <c r="G19" s="313"/>
    </row>
    <row r="20" spans="1:11" ht="15">
      <c r="A20" s="313" t="s">
        <v>912</v>
      </c>
      <c r="B20" s="313"/>
      <c r="C20" s="313"/>
      <c r="D20" s="313"/>
      <c r="E20" s="313"/>
      <c r="F20" s="313"/>
      <c r="G20" s="313"/>
      <c r="J20" s="66" t="s">
        <v>979</v>
      </c>
    </row>
    <row r="21" spans="1:11">
      <c r="A21" s="313" t="s">
        <v>913</v>
      </c>
      <c r="B21" s="313"/>
      <c r="C21" s="313"/>
      <c r="D21" s="313"/>
      <c r="E21" s="313"/>
      <c r="F21" s="313"/>
      <c r="G21" s="313"/>
      <c r="J21" s="67" t="s">
        <v>329</v>
      </c>
      <c r="K21" s="67" t="s">
        <v>330</v>
      </c>
    </row>
    <row r="22" spans="1:11" ht="15">
      <c r="A22" s="314" t="s">
        <v>914</v>
      </c>
      <c r="B22" s="314"/>
      <c r="C22" s="314">
        <v>2372</v>
      </c>
      <c r="D22" s="314">
        <v>94.6</v>
      </c>
      <c r="E22" s="314"/>
      <c r="F22" s="314">
        <v>2427.9</v>
      </c>
      <c r="G22" s="314">
        <v>94.9</v>
      </c>
      <c r="J22" s="61" t="s">
        <v>1</v>
      </c>
      <c r="K22" s="61">
        <v>1</v>
      </c>
    </row>
    <row r="23" spans="1:11" ht="15">
      <c r="A23" s="313" t="s">
        <v>915</v>
      </c>
      <c r="B23" s="313"/>
      <c r="C23" s="313">
        <v>1124.2</v>
      </c>
      <c r="D23" s="313"/>
      <c r="E23" s="313"/>
      <c r="F23" s="313">
        <v>1151.8</v>
      </c>
      <c r="G23" s="313"/>
      <c r="J23" s="61" t="s">
        <v>2</v>
      </c>
      <c r="K23" s="61">
        <v>21</v>
      </c>
    </row>
    <row r="24" spans="1:11" ht="15">
      <c r="A24" s="313" t="s">
        <v>916</v>
      </c>
      <c r="B24" s="313"/>
      <c r="C24" s="313">
        <v>344.7</v>
      </c>
      <c r="D24" s="313">
        <v>22.2</v>
      </c>
      <c r="E24" s="313"/>
      <c r="F24" s="313">
        <v>375.3</v>
      </c>
      <c r="G24" s="313">
        <v>22.7</v>
      </c>
      <c r="J24" s="61" t="s">
        <v>3</v>
      </c>
      <c r="K24" s="61">
        <v>265</v>
      </c>
    </row>
    <row r="25" spans="1:11">
      <c r="A25" s="313" t="s">
        <v>917</v>
      </c>
      <c r="B25" s="313"/>
      <c r="C25" s="313">
        <v>884.9</v>
      </c>
      <c r="D25" s="313"/>
      <c r="E25" s="313"/>
      <c r="F25" s="313">
        <v>885.1</v>
      </c>
      <c r="G25" s="313"/>
    </row>
    <row r="26" spans="1:11">
      <c r="A26" s="313" t="s">
        <v>918</v>
      </c>
      <c r="B26" s="313"/>
      <c r="C26" s="313"/>
      <c r="D26" s="313">
        <v>71.900000000000006</v>
      </c>
      <c r="E26" s="313"/>
      <c r="F26" s="313"/>
      <c r="G26" s="313">
        <v>71.8</v>
      </c>
    </row>
    <row r="27" spans="1:11">
      <c r="A27" s="313" t="s">
        <v>919</v>
      </c>
      <c r="B27" s="313"/>
      <c r="C27" s="313">
        <v>18.2</v>
      </c>
      <c r="D27" s="313">
        <v>0.5</v>
      </c>
      <c r="E27" s="313"/>
      <c r="F27" s="313">
        <v>15.7</v>
      </c>
      <c r="G27" s="313">
        <v>0.4</v>
      </c>
    </row>
    <row r="28" spans="1:11">
      <c r="A28" s="314" t="s">
        <v>920</v>
      </c>
      <c r="B28" s="314">
        <v>-134262.9</v>
      </c>
      <c r="C28" s="314">
        <v>139.80000000000001</v>
      </c>
      <c r="D28" s="314">
        <v>0</v>
      </c>
      <c r="E28" s="314">
        <v>-134649.9</v>
      </c>
      <c r="F28" s="314">
        <v>111</v>
      </c>
      <c r="G28" s="314">
        <v>0</v>
      </c>
    </row>
    <row r="29" spans="1:11">
      <c r="A29" s="313" t="s">
        <v>921</v>
      </c>
      <c r="B29" s="313">
        <v>-89559.2</v>
      </c>
      <c r="C29" s="313">
        <v>0</v>
      </c>
      <c r="D29" s="313">
        <v>0</v>
      </c>
      <c r="E29" s="313">
        <v>-87682.7</v>
      </c>
      <c r="F29" s="313">
        <v>0</v>
      </c>
      <c r="G29" s="313">
        <v>0</v>
      </c>
    </row>
    <row r="30" spans="1:11">
      <c r="A30" s="313" t="s">
        <v>922</v>
      </c>
      <c r="B30" s="313">
        <v>-9801.7999999999993</v>
      </c>
      <c r="C30" s="313">
        <v>0</v>
      </c>
      <c r="D30" s="313">
        <v>0</v>
      </c>
      <c r="E30" s="313">
        <v>-10616.2</v>
      </c>
      <c r="F30" s="313">
        <v>0</v>
      </c>
      <c r="G30" s="313">
        <v>0</v>
      </c>
    </row>
    <row r="31" spans="1:11">
      <c r="A31" s="313" t="s">
        <v>923</v>
      </c>
      <c r="B31" s="313">
        <v>-7270.7</v>
      </c>
      <c r="C31" s="313">
        <v>0</v>
      </c>
      <c r="D31" s="313">
        <v>0</v>
      </c>
      <c r="E31" s="313">
        <v>-6408.2</v>
      </c>
      <c r="F31" s="313">
        <v>0</v>
      </c>
      <c r="G31" s="313">
        <v>0</v>
      </c>
    </row>
    <row r="32" spans="1:11">
      <c r="A32" s="313" t="s">
        <v>924</v>
      </c>
      <c r="B32" s="313">
        <v>-2978.8</v>
      </c>
      <c r="C32" s="313">
        <v>139.80000000000001</v>
      </c>
      <c r="D32" s="313" t="s">
        <v>925</v>
      </c>
      <c r="E32" s="313">
        <v>-2459.9</v>
      </c>
      <c r="F32" s="313">
        <v>111</v>
      </c>
      <c r="G32" s="313" t="s">
        <v>925</v>
      </c>
    </row>
    <row r="33" spans="1:7">
      <c r="A33" s="313" t="s">
        <v>926</v>
      </c>
      <c r="B33" s="313">
        <v>-239.6</v>
      </c>
      <c r="C33" s="313"/>
      <c r="D33" s="313"/>
      <c r="E33" s="313">
        <v>-63.4</v>
      </c>
      <c r="F33" s="313"/>
      <c r="G33" s="313"/>
    </row>
    <row r="34" spans="1:7">
      <c r="A34" s="313" t="s">
        <v>927</v>
      </c>
      <c r="B34" s="313">
        <v>264.10000000000002</v>
      </c>
      <c r="C34" s="313"/>
      <c r="D34" s="313"/>
      <c r="E34" s="313">
        <v>155.6</v>
      </c>
      <c r="F34" s="313"/>
      <c r="G34" s="313"/>
    </row>
    <row r="35" spans="1:7">
      <c r="A35" s="313" t="s">
        <v>928</v>
      </c>
      <c r="B35" s="313">
        <v>-10386.299999999999</v>
      </c>
      <c r="C35" s="313"/>
      <c r="D35" s="313"/>
      <c r="E35" s="313">
        <v>-10382</v>
      </c>
      <c r="F35" s="313"/>
      <c r="G35" s="313"/>
    </row>
    <row r="36" spans="1:7">
      <c r="A36" s="313" t="s">
        <v>929</v>
      </c>
      <c r="B36" s="313">
        <v>-14290.6</v>
      </c>
      <c r="C36" s="313"/>
      <c r="D36" s="313"/>
      <c r="E36" s="313">
        <v>-17193.099999999999</v>
      </c>
      <c r="F36" s="313"/>
      <c r="G36" s="313"/>
    </row>
    <row r="37" spans="1:7">
      <c r="A37" s="314" t="s">
        <v>930</v>
      </c>
      <c r="B37" s="314">
        <v>867.1</v>
      </c>
      <c r="C37" s="314">
        <v>738</v>
      </c>
      <c r="D37" s="314">
        <v>10.3</v>
      </c>
      <c r="E37" s="314">
        <v>898.3</v>
      </c>
      <c r="F37" s="314">
        <v>708.5</v>
      </c>
      <c r="G37" s="314">
        <v>10.9</v>
      </c>
    </row>
    <row r="38" spans="1:7">
      <c r="A38" s="313" t="s">
        <v>931</v>
      </c>
      <c r="B38" s="313"/>
      <c r="C38" s="313">
        <v>505.5</v>
      </c>
      <c r="D38" s="313"/>
      <c r="E38" s="313"/>
      <c r="F38" s="313">
        <v>472.1</v>
      </c>
      <c r="G38" s="313"/>
    </row>
    <row r="39" spans="1:7">
      <c r="A39" s="313" t="s">
        <v>932</v>
      </c>
      <c r="B39" s="313"/>
      <c r="C39" s="313">
        <v>4.3</v>
      </c>
      <c r="D39" s="313">
        <v>0.3</v>
      </c>
      <c r="E39" s="313"/>
      <c r="F39" s="313">
        <v>6.4</v>
      </c>
      <c r="G39" s="313">
        <v>0.5</v>
      </c>
    </row>
    <row r="40" spans="1:7">
      <c r="A40" s="313" t="s">
        <v>933</v>
      </c>
      <c r="B40" s="313">
        <v>867.1</v>
      </c>
      <c r="C40" s="313">
        <v>0.2</v>
      </c>
      <c r="D40" s="313">
        <v>1.1000000000000001</v>
      </c>
      <c r="E40" s="313">
        <v>898.3</v>
      </c>
      <c r="F40" s="313">
        <v>0.2</v>
      </c>
      <c r="G40" s="313">
        <v>1.6</v>
      </c>
    </row>
    <row r="41" spans="1:7">
      <c r="A41" s="313" t="s">
        <v>934</v>
      </c>
      <c r="B41" s="313"/>
      <c r="C41" s="313">
        <v>228</v>
      </c>
      <c r="D41" s="313">
        <v>8.8000000000000007</v>
      </c>
      <c r="E41" s="313"/>
      <c r="F41" s="313">
        <v>229.7</v>
      </c>
      <c r="G41" s="313">
        <v>8.8000000000000007</v>
      </c>
    </row>
    <row r="42" spans="1:7">
      <c r="A42" s="313" t="s">
        <v>935</v>
      </c>
      <c r="B42" s="313"/>
      <c r="C42" s="313"/>
      <c r="D42" s="313"/>
      <c r="E42" s="313"/>
      <c r="F42" s="313"/>
      <c r="G42" s="313"/>
    </row>
    <row r="43" spans="1:7">
      <c r="A43" s="313" t="s">
        <v>936</v>
      </c>
      <c r="B43" s="313">
        <v>2206.9</v>
      </c>
      <c r="C43" s="313">
        <v>0</v>
      </c>
      <c r="D43" s="313">
        <v>0.1</v>
      </c>
      <c r="E43" s="313">
        <v>2032.2</v>
      </c>
      <c r="F43" s="313">
        <v>0</v>
      </c>
      <c r="G43" s="313">
        <v>0.1</v>
      </c>
    </row>
    <row r="44" spans="1:7">
      <c r="A44" s="313" t="s">
        <v>937</v>
      </c>
      <c r="B44" s="313">
        <v>3586.8</v>
      </c>
      <c r="C44" s="313">
        <v>0.3</v>
      </c>
      <c r="D44" s="313">
        <v>0.1</v>
      </c>
      <c r="E44" s="313">
        <v>3993.3</v>
      </c>
      <c r="F44" s="313">
        <v>0.4</v>
      </c>
      <c r="G44" s="313">
        <v>0.1</v>
      </c>
    </row>
    <row r="45" spans="1:7">
      <c r="A45" s="313" t="s">
        <v>938</v>
      </c>
      <c r="B45" s="313">
        <v>29230.6</v>
      </c>
      <c r="C45" s="313"/>
      <c r="D45" s="313"/>
      <c r="E45" s="313">
        <v>32506.799999999999</v>
      </c>
      <c r="F45" s="313"/>
      <c r="G45" s="313"/>
    </row>
    <row r="49" spans="1:7">
      <c r="A49" s="350" t="s">
        <v>949</v>
      </c>
      <c r="B49" s="351"/>
      <c r="C49" s="351"/>
      <c r="D49" s="351"/>
      <c r="E49" s="351"/>
      <c r="F49" s="351"/>
      <c r="G49" s="352"/>
    </row>
    <row r="50" spans="1:7">
      <c r="A50" s="313" t="s">
        <v>941</v>
      </c>
      <c r="B50" s="313" t="s">
        <v>942</v>
      </c>
      <c r="C50" s="313" t="s">
        <v>943</v>
      </c>
      <c r="D50" s="313" t="s">
        <v>944</v>
      </c>
      <c r="E50" s="313" t="s">
        <v>945</v>
      </c>
      <c r="F50" s="313" t="s">
        <v>946</v>
      </c>
      <c r="G50" s="313" t="s">
        <v>947</v>
      </c>
    </row>
    <row r="51" spans="1:7">
      <c r="A51" s="313" t="s">
        <v>948</v>
      </c>
      <c r="B51" s="313">
        <v>27256.3</v>
      </c>
      <c r="C51" s="313">
        <v>2160.6999999999998</v>
      </c>
      <c r="D51" s="313">
        <v>9291.9</v>
      </c>
      <c r="E51" s="313">
        <v>33585.300000000003</v>
      </c>
      <c r="F51" s="313">
        <v>2305.1</v>
      </c>
      <c r="G51" s="313">
        <v>10331.1</v>
      </c>
    </row>
    <row r="52" spans="1:7">
      <c r="A52" s="313" t="s">
        <v>906</v>
      </c>
      <c r="B52" s="313"/>
      <c r="C52" s="313"/>
      <c r="D52" s="313"/>
      <c r="E52" s="313"/>
      <c r="F52" s="313"/>
      <c r="G52" s="313"/>
    </row>
    <row r="53" spans="1:7">
      <c r="A53" s="313" t="s">
        <v>907</v>
      </c>
      <c r="B53" s="313">
        <v>1421.5</v>
      </c>
      <c r="C53" s="313">
        <v>12.7</v>
      </c>
      <c r="D53" s="313">
        <v>236.3</v>
      </c>
      <c r="E53" s="313">
        <v>2725.5</v>
      </c>
      <c r="F53" s="313">
        <v>15.1</v>
      </c>
      <c r="G53" s="313">
        <v>190.4</v>
      </c>
    </row>
    <row r="54" spans="1:7">
      <c r="A54" s="313" t="s">
        <v>908</v>
      </c>
      <c r="B54" s="313"/>
      <c r="C54" s="313">
        <v>2083</v>
      </c>
      <c r="D54" s="313" t="s">
        <v>909</v>
      </c>
      <c r="E54" s="313"/>
      <c r="F54" s="313">
        <v>2162.8000000000002</v>
      </c>
      <c r="G54" s="313" t="s">
        <v>909</v>
      </c>
    </row>
    <row r="55" spans="1:7">
      <c r="A55" s="313" t="s">
        <v>910</v>
      </c>
      <c r="B55" s="313"/>
      <c r="C55" s="313"/>
      <c r="D55" s="313"/>
      <c r="E55" s="313"/>
      <c r="F55" s="313"/>
      <c r="G55" s="313"/>
    </row>
    <row r="56" spans="1:7">
      <c r="A56" s="313" t="s">
        <v>952</v>
      </c>
      <c r="B56" s="313"/>
      <c r="C56" s="313">
        <v>65</v>
      </c>
      <c r="D56" s="313"/>
      <c r="E56" s="313"/>
      <c r="F56" s="313">
        <v>127.3</v>
      </c>
      <c r="G56" s="313"/>
    </row>
    <row r="57" spans="1:7">
      <c r="A57" s="313" t="s">
        <v>955</v>
      </c>
      <c r="B57" s="313">
        <v>25834.799999999999</v>
      </c>
      <c r="C57" s="313"/>
      <c r="D57" s="313"/>
      <c r="E57" s="313">
        <v>30859.8</v>
      </c>
      <c r="F57" s="313"/>
      <c r="G57" s="313"/>
    </row>
    <row r="58" spans="1:7">
      <c r="A58" s="313" t="s">
        <v>957</v>
      </c>
      <c r="B58" s="313"/>
      <c r="C58" s="313"/>
      <c r="D58" s="313">
        <v>9055.6</v>
      </c>
      <c r="E58" s="313"/>
      <c r="F58" s="313"/>
      <c r="G58" s="313">
        <v>10140.799999999999</v>
      </c>
    </row>
  </sheetData>
  <mergeCells count="3">
    <mergeCell ref="A1:G1"/>
    <mergeCell ref="A49:G49"/>
    <mergeCell ref="J1:O1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D221-31E0-41C6-9CEB-57F31DC5EA4A}">
  <sheetPr>
    <tabColor theme="7" tint="0.59999389629810485"/>
  </sheetPr>
  <dimension ref="A1:G48"/>
  <sheetViews>
    <sheetView topLeftCell="A16" workbookViewId="0">
      <selection activeCell="G45" sqref="G45"/>
    </sheetView>
  </sheetViews>
  <sheetFormatPr defaultColWidth="36" defaultRowHeight="14.25" customHeight="1"/>
  <cols>
    <col min="1" max="1" width="32.75" style="31" customWidth="1"/>
    <col min="2" max="2" width="22.875" style="31" customWidth="1"/>
    <col min="3" max="3" width="26" style="31" customWidth="1"/>
    <col min="4" max="7" width="12.5" style="31" customWidth="1"/>
    <col min="8" max="8" width="12.375" style="31" customWidth="1"/>
    <col min="9" max="43" width="15.625" style="31" customWidth="1"/>
    <col min="44" max="16384" width="36" style="31"/>
  </cols>
  <sheetData>
    <row r="1" spans="1:7" ht="14.25" customHeight="1">
      <c r="A1" s="92" t="s">
        <v>419</v>
      </c>
    </row>
    <row r="2" spans="1:7" ht="14.25" customHeight="1">
      <c r="A2" s="332" t="s">
        <v>412</v>
      </c>
      <c r="B2" s="334" t="s">
        <v>413</v>
      </c>
      <c r="C2" s="336" t="s">
        <v>426</v>
      </c>
      <c r="D2" s="94" t="s">
        <v>420</v>
      </c>
      <c r="E2" s="94" t="s">
        <v>421</v>
      </c>
      <c r="F2" s="94" t="s">
        <v>422</v>
      </c>
      <c r="G2" s="95" t="s">
        <v>423</v>
      </c>
    </row>
    <row r="3" spans="1:7" ht="14.25" customHeight="1">
      <c r="A3" s="333"/>
      <c r="B3" s="335"/>
      <c r="C3" s="337"/>
      <c r="D3" s="104" t="s">
        <v>424</v>
      </c>
      <c r="E3" s="104" t="s">
        <v>424</v>
      </c>
      <c r="F3" s="104" t="s">
        <v>424</v>
      </c>
      <c r="G3" s="105" t="s">
        <v>425</v>
      </c>
    </row>
    <row r="4" spans="1:7" ht="14.25" customHeight="1">
      <c r="A4" s="107" t="str">
        <f>VLOOKUP($B4,'Sector Match'!$B$1:$C$43,2,0)</f>
        <v>agriculture and forestry 01T03</v>
      </c>
      <c r="B4" s="91" t="s">
        <v>321</v>
      </c>
      <c r="C4" s="111" t="s">
        <v>427</v>
      </c>
      <c r="D4" s="104"/>
      <c r="E4" s="108">
        <f>'GHGs Inventory 2018'!C21+'GHGs Inventory 2018'!C22</f>
        <v>1430.1999999999998</v>
      </c>
      <c r="F4" s="108">
        <f>'GHGs Inventory 2018'!D22</f>
        <v>21.7</v>
      </c>
      <c r="G4" s="109"/>
    </row>
    <row r="5" spans="1:7" ht="14.25" customHeight="1">
      <c r="A5" s="113" t="str">
        <f>VLOOKUP($B5,'Sector Match'!$B$1:$C$43,2,0)</f>
        <v>agriculture and forestry 01T03</v>
      </c>
      <c r="B5" s="103" t="s">
        <v>321</v>
      </c>
      <c r="C5" s="115" t="s">
        <v>428</v>
      </c>
      <c r="D5" s="106"/>
      <c r="E5" s="31">
        <f>SUM('GHGs Inventory 2018'!C23:C25)</f>
        <v>954.5</v>
      </c>
      <c r="F5" s="31">
        <f>SUM('GHGs Inventory 2018'!D23:D25)</f>
        <v>72.599999999999994</v>
      </c>
      <c r="G5" s="96"/>
    </row>
    <row r="6" spans="1:7" ht="14.25" customHeight="1">
      <c r="A6" s="107" t="str">
        <f>VLOOKUP($B6,'Sector Match'!$B$1:$C$43,2,0)</f>
        <v>coal mining 05</v>
      </c>
      <c r="B6" s="116" t="s">
        <v>289</v>
      </c>
      <c r="C6" s="129" t="s">
        <v>429</v>
      </c>
      <c r="D6" s="108"/>
      <c r="E6" s="108">
        <f>'GHGs Inventory 2018'!C12</f>
        <v>2512.1999999999998</v>
      </c>
      <c r="F6" s="108"/>
      <c r="G6" s="109"/>
    </row>
    <row r="7" spans="1:7" ht="14.25" customHeight="1">
      <c r="A7" s="113" t="str">
        <f>VLOOKUP($B7,'Sector Match'!$B$1:$C$43,2,0)</f>
        <v>energy pipelines and gas processing 352T353</v>
      </c>
      <c r="B7" s="114" t="s">
        <v>437</v>
      </c>
      <c r="C7" s="123" t="s">
        <v>430</v>
      </c>
      <c r="E7" s="31">
        <f>'GHGs Inventory 2018'!C13</f>
        <v>187.9</v>
      </c>
      <c r="G7" s="96"/>
    </row>
    <row r="8" spans="1:7" ht="14.25" customHeight="1">
      <c r="A8" s="113" t="str">
        <f>VLOOKUP($B8,'Sector Match'!$B$1:$C$43,2,0)</f>
        <v>refined petroleum and coke 19</v>
      </c>
      <c r="B8" s="89" t="s">
        <v>303</v>
      </c>
      <c r="C8" s="315" t="s">
        <v>432</v>
      </c>
      <c r="D8" s="31">
        <f>'GHGs Inventory 2018'!B18</f>
        <v>264.5</v>
      </c>
      <c r="G8" s="96"/>
    </row>
    <row r="9" spans="1:7" ht="14.25" customHeight="1">
      <c r="A9" s="113" t="str">
        <f>VLOOKUP($B9,'Sector Match'!$B$1:$C$43,2,0)</f>
        <v>chemicals 20</v>
      </c>
      <c r="B9" s="89" t="s">
        <v>189</v>
      </c>
      <c r="C9" s="123" t="s">
        <v>433</v>
      </c>
      <c r="D9" s="31">
        <f>'GHGs Inventory 2018'!B16</f>
        <v>29057.599999999999</v>
      </c>
      <c r="F9" s="31">
        <f>'GHGs Inventory 2018'!D16</f>
        <v>44.1</v>
      </c>
      <c r="G9" s="96" cm="1">
        <f t="array" ref="G9">SUMPRODUCT(TRANSPOSE('GHGs Inventory 2018'!B54:N54),'GHGs Inventory 2018'!H6:H18)</f>
        <v>3065.1000000000004</v>
      </c>
    </row>
    <row r="10" spans="1:7" ht="14.25" customHeight="1">
      <c r="A10" s="113" t="str">
        <f>VLOOKUP($B10,'Sector Match'!$B$1:$C$43,2,0)</f>
        <v>cement and other nonmetallic minerals 239</v>
      </c>
      <c r="B10" s="89" t="s">
        <v>165</v>
      </c>
      <c r="C10" s="123" t="s">
        <v>434</v>
      </c>
      <c r="D10" s="31">
        <f>'GHGs Inventory 2018'!B15</f>
        <v>99136</v>
      </c>
      <c r="G10" s="96"/>
    </row>
    <row r="11" spans="1:7" ht="14.25" customHeight="1">
      <c r="A11" s="113" t="str">
        <f>VLOOKUP($B11,'Sector Match'!$B$1:$C$43,2,0)</f>
        <v>iron and steel 241</v>
      </c>
      <c r="B11" s="89" t="s">
        <v>129</v>
      </c>
      <c r="C11" s="123" t="s">
        <v>977</v>
      </c>
      <c r="D11" s="31">
        <f>'GHGs Inventory 2018'!B17*D25/SUM(D25:D26)</f>
        <v>11894.160256410254</v>
      </c>
      <c r="E11" s="31">
        <f>'GHGs Inventory 2018'!C17</f>
        <v>0.5</v>
      </c>
      <c r="G11" s="96"/>
    </row>
    <row r="12" spans="1:7" ht="14.25" customHeight="1">
      <c r="A12" s="113" t="str">
        <f>VLOOKUP($B12,'Sector Match'!$B$1:$C$43,2,0)</f>
        <v>other metals 242</v>
      </c>
      <c r="B12" s="89" t="s">
        <v>150</v>
      </c>
      <c r="C12" s="123" t="s">
        <v>978</v>
      </c>
      <c r="D12" s="31">
        <f>'GHGs Inventory 2018'!B17*D26/SUM(D25:D26)</f>
        <v>6272.8397435897441</v>
      </c>
      <c r="G12" s="96">
        <f>'GHGs Inventory 2018'!L55*'GHGs Inventory 2018'!H16+'GHGs Inventory 2018'!H17*'GHGs Inventory 2018'!M55</f>
        <v>1966</v>
      </c>
    </row>
    <row r="13" spans="1:7" ht="14.25" customHeight="1">
      <c r="A13" s="113" t="str">
        <f>VLOOKUP($B13,'Sector Match'!$B$1:$C$43,2,0)</f>
        <v>glass and glass products 231</v>
      </c>
      <c r="B13" s="331" t="s">
        <v>988</v>
      </c>
      <c r="C13" s="315" t="s">
        <v>440</v>
      </c>
      <c r="G13" s="96" cm="1">
        <f t="array" ref="G13">SUMPRODUCT(TRANSPOSE('GHGs Inventory 2018'!B57:N57),'GHGs Inventory 2018'!H6:H18)</f>
        <v>23386.9</v>
      </c>
    </row>
    <row r="14" spans="1:7" ht="14.25" customHeight="1">
      <c r="A14" s="110" t="str">
        <f>VLOOKUP($B14,'Sector Match'!$B$1:$C$43,2,0)</f>
        <v>water and waste 36T39</v>
      </c>
      <c r="B14" s="88" t="s">
        <v>438</v>
      </c>
      <c r="C14" s="124" t="s">
        <v>439</v>
      </c>
      <c r="D14" s="99">
        <f>'GHGs Inventory 2018'!B34</f>
        <v>342</v>
      </c>
      <c r="E14" s="99">
        <f>'GHGs Inventory 2018'!C34</f>
        <v>762.2</v>
      </c>
      <c r="F14" s="99">
        <f>'GHGs Inventory 2018'!D34</f>
        <v>11.9</v>
      </c>
      <c r="G14" s="100"/>
    </row>
    <row r="15" spans="1:7" ht="14.25" customHeight="1">
      <c r="A15" s="69" t="s">
        <v>980</v>
      </c>
      <c r="B15" s="69"/>
      <c r="C15" s="69"/>
    </row>
    <row r="16" spans="1:7" ht="14.25" customHeight="1">
      <c r="A16" s="92" t="s">
        <v>950</v>
      </c>
    </row>
    <row r="17" spans="1:7" ht="14.25" customHeight="1">
      <c r="A17" s="332" t="s">
        <v>412</v>
      </c>
      <c r="B17" s="334" t="s">
        <v>413</v>
      </c>
      <c r="C17" s="336" t="s">
        <v>426</v>
      </c>
      <c r="D17" s="94" t="s">
        <v>420</v>
      </c>
      <c r="E17" s="94" t="s">
        <v>421</v>
      </c>
      <c r="F17" s="94" t="s">
        <v>422</v>
      </c>
      <c r="G17" s="95" t="s">
        <v>423</v>
      </c>
    </row>
    <row r="18" spans="1:7" ht="14.25" customHeight="1">
      <c r="A18" s="333"/>
      <c r="B18" s="335"/>
      <c r="C18" s="337"/>
      <c r="D18" s="104" t="s">
        <v>424</v>
      </c>
      <c r="E18" s="104" t="s">
        <v>424</v>
      </c>
      <c r="F18" s="104" t="s">
        <v>424</v>
      </c>
      <c r="G18" s="105" t="s">
        <v>425</v>
      </c>
    </row>
    <row r="19" spans="1:7" ht="14.25" customHeight="1">
      <c r="A19" s="107" t="str">
        <f>VLOOKUP($B19,'Sector Match'!$B$1:$C$43,2,0)</f>
        <v>agriculture and forestry 01T03</v>
      </c>
      <c r="B19" s="91" t="s">
        <v>321</v>
      </c>
      <c r="C19" s="111" t="s">
        <v>427</v>
      </c>
      <c r="D19" s="104"/>
      <c r="E19" s="108">
        <f>SUM('GHGs Inventory 2020-2021'!C23:C24)</f>
        <v>1468.9</v>
      </c>
      <c r="F19" s="108">
        <f>SUM('GHGs Inventory 2020-2021'!D23:D24)</f>
        <v>22.2</v>
      </c>
      <c r="G19" s="109"/>
    </row>
    <row r="20" spans="1:7" ht="14.25" customHeight="1">
      <c r="A20" s="113" t="str">
        <f>VLOOKUP($B20,'Sector Match'!$B$1:$C$43,2,0)</f>
        <v>agriculture and forestry 01T03</v>
      </c>
      <c r="B20" s="103" t="s">
        <v>321</v>
      </c>
      <c r="C20" s="115" t="s">
        <v>428</v>
      </c>
      <c r="D20" s="106"/>
      <c r="E20" s="31">
        <f>SUM('GHGs Inventory 2020-2021'!C25:C27)</f>
        <v>903.1</v>
      </c>
      <c r="F20" s="31">
        <f>SUM('GHGs Inventory 2020-2021'!D25:D27)</f>
        <v>72.400000000000006</v>
      </c>
      <c r="G20" s="96"/>
    </row>
    <row r="21" spans="1:7" ht="14.25" customHeight="1">
      <c r="A21" s="107" t="str">
        <f>VLOOKUP($B21,'Sector Match'!$B$1:$C$43,2,0)</f>
        <v>coal mining 05</v>
      </c>
      <c r="B21" s="116" t="s">
        <v>289</v>
      </c>
      <c r="C21" s="129" t="s">
        <v>429</v>
      </c>
      <c r="D21" s="108"/>
      <c r="E21" s="108">
        <f>'GHGs Inventory 2020-2021'!C12</f>
        <v>2486.3000000000002</v>
      </c>
      <c r="F21" s="108"/>
      <c r="G21" s="109"/>
    </row>
    <row r="22" spans="1:7" ht="14.25" customHeight="1">
      <c r="A22" s="113" t="str">
        <f>VLOOKUP($B22,'Sector Match'!$B$1:$C$43,2,0)</f>
        <v>energy pipelines and gas processing 352T353</v>
      </c>
      <c r="B22" s="114" t="s">
        <v>437</v>
      </c>
      <c r="C22" s="123" t="s">
        <v>430</v>
      </c>
      <c r="E22" s="31">
        <f>'GHGs Inventory 2020-2021'!C13</f>
        <v>163</v>
      </c>
      <c r="G22" s="96"/>
    </row>
    <row r="23" spans="1:7" ht="14.25" customHeight="1">
      <c r="A23" s="113" t="str">
        <f>VLOOKUP($B23,'Sector Match'!$B$1:$C$43,2,0)</f>
        <v>chemicals 20</v>
      </c>
      <c r="B23" s="89" t="s">
        <v>189</v>
      </c>
      <c r="C23" s="123" t="s">
        <v>433</v>
      </c>
      <c r="D23" s="31">
        <f>'GHGs Inventory 2020-2021'!B16</f>
        <v>31576.1</v>
      </c>
      <c r="E23" s="31">
        <f>'GHGs Inventory 2020-2021'!C16</f>
        <v>0</v>
      </c>
      <c r="F23" s="31">
        <f>'GHGs Inventory 2020-2021'!D16</f>
        <v>48.9</v>
      </c>
      <c r="G23" s="96">
        <f>SUM('GHGs Inventory 2020-2021'!B53:D53)</f>
        <v>1670.5</v>
      </c>
    </row>
    <row r="24" spans="1:7" ht="14.25" customHeight="1">
      <c r="A24" s="113" t="str">
        <f>VLOOKUP($B24,'Sector Match'!$B$1:$C$43,2,0)</f>
        <v>cement and other nonmetallic minerals 239</v>
      </c>
      <c r="B24" s="89" t="s">
        <v>165</v>
      </c>
      <c r="C24" s="123" t="s">
        <v>434</v>
      </c>
      <c r="D24" s="31">
        <f>'GHGs Inventory 2020-2021'!B15</f>
        <v>103494.7</v>
      </c>
      <c r="G24" s="96"/>
    </row>
    <row r="25" spans="1:7" ht="14.25" customHeight="1">
      <c r="A25" s="113" t="str">
        <f>VLOOKUP($B25,'Sector Match'!$B$1:$C$43,2,0)</f>
        <v>iron and steel 241</v>
      </c>
      <c r="B25" s="89" t="s">
        <v>129</v>
      </c>
      <c r="C25" s="123" t="s">
        <v>977</v>
      </c>
      <c r="D25" s="31">
        <f>SUM('GHGs Inventory 2020-2021'!L4:L5)</f>
        <v>11714.9</v>
      </c>
      <c r="E25" s="31">
        <f>'GHGs Inventory 2020-2021'!C17</f>
        <v>0.5</v>
      </c>
      <c r="G25" s="96"/>
    </row>
    <row r="26" spans="1:7" ht="14.25" customHeight="1">
      <c r="A26" s="113" t="str">
        <f>VLOOKUP($B26,'Sector Match'!$B$1:$C$43,2,0)</f>
        <v>other metals 242</v>
      </c>
      <c r="B26" s="89" t="s">
        <v>150</v>
      </c>
      <c r="C26" s="123" t="s">
        <v>978</v>
      </c>
      <c r="D26" s="31">
        <f>SUM('GHGs Inventory 2020-2021'!L6:L9)</f>
        <v>6178.3</v>
      </c>
      <c r="G26" s="96">
        <f>SUM('GHGs Inventory 2020-2021'!N6:N9)</f>
        <v>2083</v>
      </c>
    </row>
    <row r="27" spans="1:7" ht="14.25" customHeight="1">
      <c r="A27" s="113" t="str">
        <f>VLOOKUP($B27,'Sector Match'!$B$1:$C$43,2,0)</f>
        <v>refined petroleum and coke 19</v>
      </c>
      <c r="B27" s="89" t="s">
        <v>303</v>
      </c>
      <c r="C27" s="316" t="s">
        <v>953</v>
      </c>
      <c r="D27" s="31">
        <f>'GHGs Inventory 2020-2021'!B18</f>
        <v>247.7</v>
      </c>
      <c r="G27" s="96"/>
    </row>
    <row r="28" spans="1:7" ht="14.25" customHeight="1">
      <c r="A28" s="113" t="str">
        <f>VLOOKUP($B28,'Sector Match'!$B$1:$C$43,2,0)</f>
        <v>computers and electronics 26</v>
      </c>
      <c r="B28" s="89" t="s">
        <v>311</v>
      </c>
      <c r="C28" s="123" t="s">
        <v>954</v>
      </c>
      <c r="G28" s="96">
        <f>SUM('GHGs Inventory 2020-2021'!B56:D56)</f>
        <v>65</v>
      </c>
    </row>
    <row r="29" spans="1:7" ht="14.25" customHeight="1">
      <c r="A29" s="113" t="str">
        <f>VLOOKUP($B29,'Sector Match'!$B$1:$C$43,2,0)</f>
        <v>glass and glass products 231</v>
      </c>
      <c r="B29" s="211" t="s">
        <v>988</v>
      </c>
      <c r="C29" s="315" t="s">
        <v>956</v>
      </c>
      <c r="G29" s="96">
        <f>'GHGs Inventory 2020-2021'!B57</f>
        <v>25834.799999999999</v>
      </c>
    </row>
    <row r="30" spans="1:7" ht="14.25" customHeight="1">
      <c r="A30" s="113" t="str">
        <f>VLOOKUP($B30,'Sector Match'!$B$1:$C$43,2,0)</f>
        <v>glass and glass products 231</v>
      </c>
      <c r="B30" s="211" t="s">
        <v>988</v>
      </c>
      <c r="C30" s="315" t="s">
        <v>958</v>
      </c>
      <c r="G30" s="96">
        <f>'GHGs Inventory 2020-2021'!D58</f>
        <v>9055.6</v>
      </c>
    </row>
    <row r="31" spans="1:7" ht="14.25" customHeight="1">
      <c r="A31" s="110" t="str">
        <f>VLOOKUP($B31,'Sector Match'!$B$1:$C$43,2,0)</f>
        <v>water and waste 36T39</v>
      </c>
      <c r="B31" s="88" t="s">
        <v>438</v>
      </c>
      <c r="C31" s="124" t="s">
        <v>439</v>
      </c>
      <c r="D31" s="99">
        <f>SUM('GHGs Inventory 2020-2021'!B37)</f>
        <v>867.1</v>
      </c>
      <c r="E31" s="99">
        <f>SUM('GHGs Inventory 2020-2021'!C37)</f>
        <v>738</v>
      </c>
      <c r="F31" s="99">
        <f>SUM('GHGs Inventory 2020-2021'!D37)</f>
        <v>10.3</v>
      </c>
      <c r="G31" s="100"/>
    </row>
    <row r="33" spans="1:7" ht="14.25" customHeight="1">
      <c r="A33" s="92" t="s">
        <v>951</v>
      </c>
    </row>
    <row r="34" spans="1:7" ht="14.25" customHeight="1">
      <c r="A34" s="332" t="s">
        <v>412</v>
      </c>
      <c r="B34" s="334" t="s">
        <v>413</v>
      </c>
      <c r="C34" s="336" t="s">
        <v>426</v>
      </c>
      <c r="D34" s="94" t="s">
        <v>420</v>
      </c>
      <c r="E34" s="94" t="s">
        <v>421</v>
      </c>
      <c r="F34" s="94" t="s">
        <v>422</v>
      </c>
      <c r="G34" s="95" t="s">
        <v>423</v>
      </c>
    </row>
    <row r="35" spans="1:7" ht="14.25" customHeight="1">
      <c r="A35" s="333"/>
      <c r="B35" s="335"/>
      <c r="C35" s="337"/>
      <c r="D35" s="104" t="s">
        <v>424</v>
      </c>
      <c r="E35" s="104" t="s">
        <v>424</v>
      </c>
      <c r="F35" s="104" t="s">
        <v>424</v>
      </c>
      <c r="G35" s="105" t="s">
        <v>425</v>
      </c>
    </row>
    <row r="36" spans="1:7" ht="14.25" customHeight="1">
      <c r="A36" s="107" t="str">
        <f>VLOOKUP($B36,'Sector Match'!$B$1:$C$43,2,0)</f>
        <v>agriculture and forestry 01T03</v>
      </c>
      <c r="B36" s="91" t="s">
        <v>321</v>
      </c>
      <c r="C36" s="111" t="s">
        <v>427</v>
      </c>
      <c r="D36" s="104"/>
      <c r="E36" s="108">
        <f>SUM('GHGs Inventory 2020-2021'!F23:F24)</f>
        <v>1527.1</v>
      </c>
      <c r="F36" s="108">
        <f>SUM('GHGs Inventory 2020-2021'!G23:G24)</f>
        <v>22.7</v>
      </c>
      <c r="G36" s="109"/>
    </row>
    <row r="37" spans="1:7" ht="14.25" customHeight="1">
      <c r="A37" s="113" t="str">
        <f>VLOOKUP($B37,'Sector Match'!$B$1:$C$43,2,0)</f>
        <v>agriculture and forestry 01T03</v>
      </c>
      <c r="B37" s="103" t="s">
        <v>321</v>
      </c>
      <c r="C37" s="115" t="s">
        <v>428</v>
      </c>
      <c r="D37" s="106"/>
      <c r="E37" s="31">
        <f>SUM('GHGs Inventory 2020-2021'!F25:F27)</f>
        <v>900.80000000000007</v>
      </c>
      <c r="F37" s="31">
        <f>SUM('GHGs Inventory 2020-2021'!G25:G27)</f>
        <v>72.2</v>
      </c>
      <c r="G37" s="96"/>
    </row>
    <row r="38" spans="1:7" ht="14.25" customHeight="1">
      <c r="A38" s="107" t="str">
        <f>VLOOKUP($B38,'Sector Match'!$B$1:$C$43,2,0)</f>
        <v>coal mining 05</v>
      </c>
      <c r="B38" s="116" t="s">
        <v>289</v>
      </c>
      <c r="C38" s="129" t="s">
        <v>429</v>
      </c>
      <c r="D38" s="108"/>
      <c r="E38" s="108">
        <f>'GHGs Inventory 2020-2021'!F12</f>
        <v>2503</v>
      </c>
      <c r="F38" s="108"/>
      <c r="G38" s="109"/>
    </row>
    <row r="39" spans="1:7" ht="14.25" customHeight="1">
      <c r="A39" s="113" t="str">
        <f>VLOOKUP($B39,'Sector Match'!$B$1:$C$43,2,0)</f>
        <v>energy pipelines and gas processing 352T353</v>
      </c>
      <c r="B39" s="114" t="s">
        <v>437</v>
      </c>
      <c r="C39" s="123" t="s">
        <v>430</v>
      </c>
      <c r="E39" s="31">
        <f>'GHGs Inventory 2020-2021'!F13</f>
        <v>175.5</v>
      </c>
      <c r="G39" s="96"/>
    </row>
    <row r="40" spans="1:7" ht="14.25" customHeight="1">
      <c r="A40" s="113" t="str">
        <f>VLOOKUP($B40,'Sector Match'!$B$1:$C$43,2,0)</f>
        <v>chemicals 20</v>
      </c>
      <c r="B40" s="89" t="s">
        <v>189</v>
      </c>
      <c r="C40" s="123" t="s">
        <v>433</v>
      </c>
      <c r="D40" s="31">
        <f>'GHGs Inventory 2020-2021'!E16</f>
        <v>32877.5</v>
      </c>
      <c r="F40" s="31">
        <f>'GHGs Inventory 2020-2021'!G16</f>
        <v>58</v>
      </c>
      <c r="G40" s="96">
        <f>SUM('GHGs Inventory 2020-2021'!E53:G53)</f>
        <v>2931</v>
      </c>
    </row>
    <row r="41" spans="1:7" ht="14.25" customHeight="1">
      <c r="A41" s="113" t="str">
        <f>VLOOKUP($B41,'Sector Match'!$B$1:$C$43,2,0)</f>
        <v>cement and other nonmetallic minerals 239</v>
      </c>
      <c r="B41" s="89" t="s">
        <v>165</v>
      </c>
      <c r="C41" s="123" t="s">
        <v>434</v>
      </c>
      <c r="D41" s="31">
        <f>'GHGs Inventory 2020-2021'!E15</f>
        <v>101302.7</v>
      </c>
      <c r="G41" s="96"/>
    </row>
    <row r="42" spans="1:7" ht="14.25" customHeight="1">
      <c r="A42" s="113" t="str">
        <f>VLOOKUP($B42,'Sector Match'!$B$1:$C$43,2,0)</f>
        <v>iron and steel 241</v>
      </c>
      <c r="B42" s="89" t="s">
        <v>129</v>
      </c>
      <c r="C42" s="123" t="s">
        <v>977</v>
      </c>
      <c r="D42" s="31">
        <f>SUM('GHGs Inventory 2020-2021'!L11:L12)</f>
        <v>11643</v>
      </c>
      <c r="E42" s="31">
        <f>'GHGs Inventory 2020-2021'!F17</f>
        <v>0.6</v>
      </c>
      <c r="G42" s="96"/>
    </row>
    <row r="43" spans="1:7" ht="14.25" customHeight="1">
      <c r="A43" s="113" t="str">
        <f>VLOOKUP($B43,'Sector Match'!$B$1:$C$43,2,0)</f>
        <v>other metals 242</v>
      </c>
      <c r="B43" s="89" t="s">
        <v>150</v>
      </c>
      <c r="C43" s="123" t="s">
        <v>978</v>
      </c>
      <c r="D43" s="31">
        <f>SUM('GHGs Inventory 2020-2021'!L13:L16)</f>
        <v>6300.3</v>
      </c>
      <c r="G43" s="96">
        <f>'GHGs Inventory 2020-2021'!N13</f>
        <v>2162.8000000000002</v>
      </c>
    </row>
    <row r="44" spans="1:7" ht="14.25" customHeight="1">
      <c r="A44" s="113" t="str">
        <f>VLOOKUP($B44,'Sector Match'!$B$1:$C$43,2,0)</f>
        <v>refined petroleum and coke 19</v>
      </c>
      <c r="B44" s="89" t="s">
        <v>303</v>
      </c>
      <c r="C44" s="316" t="s">
        <v>953</v>
      </c>
      <c r="D44" s="31">
        <f>'GHGs Inventory 2020-2021'!E18</f>
        <v>274.8</v>
      </c>
      <c r="G44" s="96"/>
    </row>
    <row r="45" spans="1:7" ht="14.25" customHeight="1">
      <c r="A45" s="113" t="str">
        <f>VLOOKUP($B45,'Sector Match'!$B$1:$C$43,2,0)</f>
        <v>computers and electronics 26</v>
      </c>
      <c r="B45" s="89" t="s">
        <v>311</v>
      </c>
      <c r="C45" s="123" t="s">
        <v>954</v>
      </c>
      <c r="G45" s="96">
        <f>SUM('GHGs Inventory 2020-2021'!E56:G56)</f>
        <v>127.3</v>
      </c>
    </row>
    <row r="46" spans="1:7" ht="14.25" customHeight="1">
      <c r="A46" s="113" t="str">
        <f>VLOOKUP($B46,'Sector Match'!$B$1:$C$43,2,0)</f>
        <v>glass and glass products 231</v>
      </c>
      <c r="B46" s="211" t="s">
        <v>988</v>
      </c>
      <c r="C46" s="315" t="s">
        <v>956</v>
      </c>
      <c r="G46" s="96">
        <f>SUM('GHGs Inventory 2020-2021'!E57:G57)</f>
        <v>30859.8</v>
      </c>
    </row>
    <row r="47" spans="1:7" ht="14.25" customHeight="1">
      <c r="A47" s="113" t="str">
        <f>VLOOKUP($B47,'Sector Match'!$B$1:$C$43,2,0)</f>
        <v>glass and glass products 231</v>
      </c>
      <c r="B47" s="211" t="s">
        <v>988</v>
      </c>
      <c r="C47" s="315" t="s">
        <v>958</v>
      </c>
      <c r="G47" s="96">
        <f>SUM('GHGs Inventory 2020-2021'!E58:G58)</f>
        <v>10140.799999999999</v>
      </c>
    </row>
    <row r="48" spans="1:7" ht="14.25" customHeight="1">
      <c r="A48" s="110" t="str">
        <f>VLOOKUP($B48,'Sector Match'!$B$1:$C$43,2,0)</f>
        <v>water and waste 36T39</v>
      </c>
      <c r="B48" s="88" t="s">
        <v>438</v>
      </c>
      <c r="C48" s="124" t="s">
        <v>439</v>
      </c>
      <c r="D48" s="99">
        <f>'GHGs Inventory 2020-2021'!E37</f>
        <v>898.3</v>
      </c>
      <c r="E48" s="99">
        <f>'GHGs Inventory 2020-2021'!F37</f>
        <v>708.5</v>
      </c>
      <c r="F48" s="99">
        <f>'GHGs Inventory 2020-2021'!G37</f>
        <v>10.9</v>
      </c>
      <c r="G48" s="100"/>
    </row>
  </sheetData>
  <mergeCells count="9">
    <mergeCell ref="A34:A35"/>
    <mergeCell ref="B34:B35"/>
    <mergeCell ref="C34:C35"/>
    <mergeCell ref="A2:A3"/>
    <mergeCell ref="B2:B3"/>
    <mergeCell ref="C2:C3"/>
    <mergeCell ref="A17:A18"/>
    <mergeCell ref="B17:B18"/>
    <mergeCell ref="C17:C18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C60B-09C4-4B6D-B502-E99B76CAEB9A}">
  <sheetPr>
    <tabColor theme="7" tint="0.59999389629810485"/>
  </sheetPr>
  <dimension ref="A1:AV48"/>
  <sheetViews>
    <sheetView topLeftCell="A24" workbookViewId="0">
      <selection activeCell="O53" sqref="O53"/>
    </sheetView>
  </sheetViews>
  <sheetFormatPr defaultColWidth="9" defaultRowHeight="12.75"/>
  <cols>
    <col min="1" max="1" width="23.75" style="31" customWidth="1"/>
    <col min="2" max="2" width="16.25" style="31" customWidth="1"/>
    <col min="3" max="3" width="13.625" style="31" customWidth="1"/>
    <col min="4" max="4" width="17.5" style="31" customWidth="1"/>
    <col min="5" max="5" width="26.5" style="31" customWidth="1"/>
    <col min="6" max="22" width="9.125" style="31" bestFit="1" customWidth="1"/>
    <col min="23" max="48" width="9.375" style="31" bestFit="1" customWidth="1"/>
    <col min="49" max="16384" width="9" style="31"/>
  </cols>
  <sheetData>
    <row r="1" spans="1:48">
      <c r="A1" s="157" t="s">
        <v>462</v>
      </c>
    </row>
    <row r="2" spans="1:48" s="195" customFormat="1" ht="13.5">
      <c r="A2" s="101" t="s">
        <v>411</v>
      </c>
      <c r="B2" s="101" t="s">
        <v>482</v>
      </c>
      <c r="C2" s="118" t="s">
        <v>483</v>
      </c>
      <c r="D2" s="125" t="s">
        <v>484</v>
      </c>
      <c r="E2" s="125" t="s">
        <v>485</v>
      </c>
      <c r="F2" s="192">
        <v>2018</v>
      </c>
      <c r="G2" s="193">
        <v>2019</v>
      </c>
      <c r="H2" s="193">
        <v>2020</v>
      </c>
      <c r="I2" s="193">
        <v>2021</v>
      </c>
      <c r="J2" s="193">
        <v>2022</v>
      </c>
      <c r="K2" s="193">
        <v>2023</v>
      </c>
      <c r="L2" s="193">
        <v>2024</v>
      </c>
      <c r="M2" s="193">
        <v>2025</v>
      </c>
      <c r="N2" s="193">
        <v>2026</v>
      </c>
      <c r="O2" s="193">
        <v>2027</v>
      </c>
      <c r="P2" s="193">
        <v>2028</v>
      </c>
      <c r="Q2" s="193">
        <v>2029</v>
      </c>
      <c r="R2" s="193">
        <v>2030</v>
      </c>
      <c r="S2" s="193">
        <v>2031</v>
      </c>
      <c r="T2" s="193">
        <v>2032</v>
      </c>
      <c r="U2" s="193">
        <v>2033</v>
      </c>
      <c r="V2" s="193">
        <v>2034</v>
      </c>
      <c r="W2" s="193">
        <v>2035</v>
      </c>
      <c r="X2" s="193">
        <v>2036</v>
      </c>
      <c r="Y2" s="193">
        <v>2037</v>
      </c>
      <c r="Z2" s="193">
        <v>2038</v>
      </c>
      <c r="AA2" s="193">
        <v>2039</v>
      </c>
      <c r="AB2" s="193">
        <v>2040</v>
      </c>
      <c r="AC2" s="193">
        <v>2041</v>
      </c>
      <c r="AD2" s="193">
        <v>2042</v>
      </c>
      <c r="AE2" s="193">
        <v>2043</v>
      </c>
      <c r="AF2" s="193">
        <v>2044</v>
      </c>
      <c r="AG2" s="193">
        <v>2045</v>
      </c>
      <c r="AH2" s="193">
        <v>2046</v>
      </c>
      <c r="AI2" s="193">
        <v>2047</v>
      </c>
      <c r="AJ2" s="193">
        <v>2048</v>
      </c>
      <c r="AK2" s="193">
        <v>2049</v>
      </c>
      <c r="AL2" s="193">
        <v>2050</v>
      </c>
      <c r="AM2" s="193">
        <v>2051</v>
      </c>
      <c r="AN2" s="193">
        <v>2052</v>
      </c>
      <c r="AO2" s="193">
        <v>2053</v>
      </c>
      <c r="AP2" s="193">
        <v>2054</v>
      </c>
      <c r="AQ2" s="193">
        <v>2055</v>
      </c>
      <c r="AR2" s="193">
        <v>2056</v>
      </c>
      <c r="AS2" s="193">
        <v>2057</v>
      </c>
      <c r="AT2" s="193">
        <v>2058</v>
      </c>
      <c r="AU2" s="193">
        <v>2059</v>
      </c>
      <c r="AV2" s="194">
        <v>2060</v>
      </c>
    </row>
    <row r="3" spans="1:48" s="195" customFormat="1" ht="14.25">
      <c r="A3" s="90" t="s">
        <v>288</v>
      </c>
      <c r="B3" s="90" t="s">
        <v>486</v>
      </c>
      <c r="C3" s="117" t="s">
        <v>487</v>
      </c>
      <c r="D3" s="130" t="s">
        <v>488</v>
      </c>
      <c r="E3" s="62" t="s">
        <v>489</v>
      </c>
      <c r="F3" s="196">
        <v>13.953799999999999</v>
      </c>
      <c r="G3" s="197">
        <v>14.007930999999999</v>
      </c>
      <c r="H3" s="197">
        <v>14.131351629999999</v>
      </c>
      <c r="I3" s="197">
        <v>14.16016011</v>
      </c>
      <c r="J3" s="197">
        <v>14.188968259999999</v>
      </c>
      <c r="K3" s="197">
        <v>14.21777659</v>
      </c>
      <c r="L3" s="197">
        <v>14.246584739999999</v>
      </c>
      <c r="M3" s="197">
        <v>14.27539322</v>
      </c>
      <c r="N3" s="197">
        <v>14.27109347</v>
      </c>
      <c r="O3" s="197">
        <v>14.2667936</v>
      </c>
      <c r="P3" s="197">
        <v>14.26249434</v>
      </c>
      <c r="Q3" s="197">
        <v>14.258194469999999</v>
      </c>
      <c r="R3" s="197">
        <v>14.25389472</v>
      </c>
      <c r="S3" s="197">
        <v>14.234383210000001</v>
      </c>
      <c r="T3" s="197">
        <v>14.21487207</v>
      </c>
      <c r="U3" s="197">
        <v>14.19536108</v>
      </c>
      <c r="V3" s="197">
        <v>14.175849940000001</v>
      </c>
      <c r="W3" s="197">
        <v>14.15633843</v>
      </c>
      <c r="X3" s="197">
        <v>14.120965379999999</v>
      </c>
      <c r="Y3" s="197">
        <v>14.08559209</v>
      </c>
      <c r="Z3" s="197">
        <v>14.050218709999999</v>
      </c>
      <c r="AA3" s="197">
        <v>14.01484542</v>
      </c>
      <c r="AB3" s="197">
        <v>13.97947237</v>
      </c>
      <c r="AC3" s="197">
        <v>13.93101401</v>
      </c>
      <c r="AD3" s="197">
        <v>13.882555740000001</v>
      </c>
      <c r="AE3" s="197">
        <v>13.83409724</v>
      </c>
      <c r="AF3" s="197">
        <v>13.785638970000001</v>
      </c>
      <c r="AG3" s="197">
        <v>13.737180609999999</v>
      </c>
      <c r="AH3" s="197">
        <v>13.66731802</v>
      </c>
      <c r="AI3" s="197">
        <v>13.597455719999999</v>
      </c>
      <c r="AJ3" s="197">
        <v>13.52759292</v>
      </c>
      <c r="AK3" s="197">
        <v>13.45773062</v>
      </c>
      <c r="AL3" s="197">
        <v>13.38786803</v>
      </c>
      <c r="AM3" s="197">
        <v>13.29363728</v>
      </c>
      <c r="AN3" s="197">
        <v>13.19940598</v>
      </c>
      <c r="AO3" s="197">
        <v>13.105175389999999</v>
      </c>
      <c r="AP3" s="197">
        <v>13.010944090000001</v>
      </c>
      <c r="AQ3" s="197">
        <v>12.916713339999999</v>
      </c>
      <c r="AR3" s="197">
        <v>12.803761980000001</v>
      </c>
      <c r="AS3" s="197">
        <v>12.690810539999999</v>
      </c>
      <c r="AT3" s="197">
        <v>12.577859249999999</v>
      </c>
      <c r="AU3" s="197">
        <v>12.46490781</v>
      </c>
      <c r="AV3" s="198">
        <v>12.351956449999999</v>
      </c>
    </row>
    <row r="4" spans="1:48" s="195" customFormat="1" ht="13.5">
      <c r="A4" s="119" t="s">
        <v>289</v>
      </c>
      <c r="B4" s="116" t="s">
        <v>2</v>
      </c>
      <c r="C4" s="120" t="s">
        <v>490</v>
      </c>
      <c r="D4" s="127" t="s">
        <v>491</v>
      </c>
      <c r="E4" s="145" t="s">
        <v>853</v>
      </c>
      <c r="F4" s="199">
        <v>36.979999999999997</v>
      </c>
      <c r="G4" s="73">
        <v>38.46</v>
      </c>
      <c r="H4" s="200">
        <v>39.020000000000003</v>
      </c>
      <c r="I4" s="200">
        <v>41.26</v>
      </c>
      <c r="J4" s="200">
        <v>45.59</v>
      </c>
      <c r="K4" s="200">
        <v>46.826666666666668</v>
      </c>
      <c r="L4" s="200">
        <v>48.063333333333325</v>
      </c>
      <c r="M4" s="200">
        <v>49.25</v>
      </c>
      <c r="N4" s="200">
        <v>50.05</v>
      </c>
      <c r="O4" s="200">
        <v>50.849999999999994</v>
      </c>
      <c r="P4" s="200">
        <v>51.649999999999991</v>
      </c>
      <c r="Q4" s="200">
        <v>52.47999999999999</v>
      </c>
      <c r="R4" s="200">
        <v>53.3</v>
      </c>
      <c r="S4" s="200">
        <v>53.449999999999989</v>
      </c>
      <c r="T4" s="200">
        <v>53.599999999999994</v>
      </c>
      <c r="U4" s="200">
        <v>53.724999999999994</v>
      </c>
      <c r="V4" s="200">
        <v>53.799999999999983</v>
      </c>
      <c r="W4" s="200">
        <v>53.825000000000003</v>
      </c>
      <c r="X4" s="200">
        <v>53.190000000000005</v>
      </c>
      <c r="Y4" s="200">
        <v>52.555000000000007</v>
      </c>
      <c r="Z4" s="200">
        <v>51.92</v>
      </c>
      <c r="AA4" s="200">
        <v>51.285000000000011</v>
      </c>
      <c r="AB4" s="200">
        <v>50.650000000000006</v>
      </c>
      <c r="AC4" s="200">
        <v>49.67</v>
      </c>
      <c r="AD4" s="200">
        <v>48.690000000000005</v>
      </c>
      <c r="AE4" s="200">
        <v>47.710000000000008</v>
      </c>
      <c r="AF4" s="200">
        <v>46.730000000000004</v>
      </c>
      <c r="AG4" s="200">
        <v>45.75</v>
      </c>
      <c r="AH4" s="200">
        <v>44.860000000000007</v>
      </c>
      <c r="AI4" s="200">
        <v>43.970000000000006</v>
      </c>
      <c r="AJ4" s="200">
        <v>43.080000000000005</v>
      </c>
      <c r="AK4" s="200">
        <v>42.190000000000012</v>
      </c>
      <c r="AL4" s="200">
        <v>41.300000000000004</v>
      </c>
      <c r="AM4" s="200">
        <v>40.300000000000004</v>
      </c>
      <c r="AN4" s="200">
        <v>39.299999999999997</v>
      </c>
      <c r="AO4" s="200">
        <v>38.299999999999997</v>
      </c>
      <c r="AP4" s="200">
        <v>37.299999999999997</v>
      </c>
      <c r="AQ4" s="200">
        <v>36.300000000000004</v>
      </c>
      <c r="AR4" s="200">
        <v>35.410000000000004</v>
      </c>
      <c r="AS4" s="200">
        <v>34.520000000000003</v>
      </c>
      <c r="AT4" s="200">
        <v>33.63000000000001</v>
      </c>
      <c r="AU4" s="200">
        <v>32.740000000000009</v>
      </c>
      <c r="AV4" s="201">
        <v>31.85</v>
      </c>
    </row>
    <row r="5" spans="1:48" s="195" customFormat="1" ht="13.5">
      <c r="A5" s="121" t="s">
        <v>290</v>
      </c>
      <c r="B5" s="89" t="s">
        <v>2</v>
      </c>
      <c r="C5" s="122" t="s">
        <v>492</v>
      </c>
      <c r="D5" s="127" t="s">
        <v>491</v>
      </c>
      <c r="E5" s="145" t="s">
        <v>856</v>
      </c>
      <c r="F5" s="199">
        <v>1.8932</v>
      </c>
      <c r="G5" s="73">
        <v>1.9100999999999999</v>
      </c>
      <c r="H5" s="202">
        <v>1.9477</v>
      </c>
      <c r="I5" s="202">
        <v>1.9887999999999999</v>
      </c>
      <c r="J5" s="202">
        <v>2.0472000000000001</v>
      </c>
      <c r="K5" s="202">
        <v>2.0911333333333335</v>
      </c>
      <c r="L5" s="202">
        <v>2.1350666666666664</v>
      </c>
      <c r="M5" s="202">
        <v>2.1775000000000002</v>
      </c>
      <c r="N5" s="202">
        <v>2.1895000000000002</v>
      </c>
      <c r="O5" s="202">
        <v>2.2015000000000002</v>
      </c>
      <c r="P5" s="202">
        <v>2.2135000000000002</v>
      </c>
      <c r="Q5" s="202">
        <v>2.2292800000000006</v>
      </c>
      <c r="R5" s="202">
        <v>2.2450000000000001</v>
      </c>
      <c r="S5" s="202">
        <v>2.258</v>
      </c>
      <c r="T5" s="202">
        <v>2.2736000000000001</v>
      </c>
      <c r="U5" s="202">
        <v>2.29</v>
      </c>
      <c r="V5" s="202">
        <v>2.3079999999999998</v>
      </c>
      <c r="W5" s="202">
        <v>2.3250000000000002</v>
      </c>
      <c r="X5" s="202">
        <v>2.3254000000000001</v>
      </c>
      <c r="Y5" s="202">
        <v>2.3258000000000001</v>
      </c>
      <c r="Z5" s="202">
        <v>2.3262</v>
      </c>
      <c r="AA5" s="202">
        <v>2.3266</v>
      </c>
      <c r="AB5" s="202">
        <v>2.327</v>
      </c>
      <c r="AC5" s="202">
        <v>2.3087999999999997</v>
      </c>
      <c r="AD5" s="202">
        <v>2.2905999999999995</v>
      </c>
      <c r="AE5" s="202">
        <v>2.2724000000000002</v>
      </c>
      <c r="AF5" s="202">
        <v>2.2542</v>
      </c>
      <c r="AG5" s="202">
        <v>2.2360000000000002</v>
      </c>
      <c r="AH5" s="202">
        <v>2.2088000000000001</v>
      </c>
      <c r="AI5" s="202">
        <v>2.1816</v>
      </c>
      <c r="AJ5" s="202">
        <v>2.1544000000000003</v>
      </c>
      <c r="AK5" s="202">
        <v>2.1272000000000002</v>
      </c>
      <c r="AL5" s="202">
        <v>2.1000000000000005</v>
      </c>
      <c r="AM5" s="202">
        <v>2.0610000000000004</v>
      </c>
      <c r="AN5" s="202">
        <v>2.0220000000000002</v>
      </c>
      <c r="AO5" s="202">
        <v>1.9830000000000001</v>
      </c>
      <c r="AP5" s="202">
        <v>1.9440000000000002</v>
      </c>
      <c r="AQ5" s="202">
        <v>1.905</v>
      </c>
      <c r="AR5" s="202">
        <v>1.8804000000000001</v>
      </c>
      <c r="AS5" s="202">
        <v>1.8558000000000001</v>
      </c>
      <c r="AT5" s="202">
        <v>1.8311999999999999</v>
      </c>
      <c r="AU5" s="202">
        <v>1.8066</v>
      </c>
      <c r="AV5" s="203">
        <v>1.782</v>
      </c>
    </row>
    <row r="6" spans="1:48" s="195" customFormat="1" ht="13.5">
      <c r="A6" s="121" t="s">
        <v>290</v>
      </c>
      <c r="B6" s="89" t="s">
        <v>2</v>
      </c>
      <c r="C6" s="122" t="s">
        <v>493</v>
      </c>
      <c r="D6" s="127" t="s">
        <v>494</v>
      </c>
      <c r="E6" s="145" t="s">
        <v>450</v>
      </c>
      <c r="F6" s="199">
        <v>1601.59</v>
      </c>
      <c r="G6" s="73">
        <v>1761.74</v>
      </c>
      <c r="H6" s="204">
        <v>1924.95</v>
      </c>
      <c r="I6" s="204">
        <v>2075.84</v>
      </c>
      <c r="J6" s="204">
        <v>2201.0999999999995</v>
      </c>
      <c r="K6" s="204">
        <v>2309.1</v>
      </c>
      <c r="L6" s="204">
        <v>2417.1</v>
      </c>
      <c r="M6" s="204">
        <v>2519.75</v>
      </c>
      <c r="N6" s="204">
        <v>2590.8000000000002</v>
      </c>
      <c r="O6" s="204">
        <v>2661.8500000000004</v>
      </c>
      <c r="P6" s="204">
        <v>2732.9</v>
      </c>
      <c r="Q6" s="204">
        <v>2811.7920000000004</v>
      </c>
      <c r="R6" s="204">
        <v>2890</v>
      </c>
      <c r="S6" s="204">
        <v>2933</v>
      </c>
      <c r="T6" s="204">
        <v>2982.4</v>
      </c>
      <c r="U6" s="204">
        <v>3035.5</v>
      </c>
      <c r="V6" s="204">
        <v>3096</v>
      </c>
      <c r="W6" s="204">
        <v>3157.5</v>
      </c>
      <c r="X6" s="204">
        <v>3197.5</v>
      </c>
      <c r="Y6" s="204">
        <v>3237.5</v>
      </c>
      <c r="Z6" s="204">
        <v>3277.5</v>
      </c>
      <c r="AA6" s="204">
        <v>3317.5</v>
      </c>
      <c r="AB6" s="204">
        <v>3357.5</v>
      </c>
      <c r="AC6" s="204">
        <v>3380.2000000000003</v>
      </c>
      <c r="AD6" s="204">
        <v>3402.9000000000005</v>
      </c>
      <c r="AE6" s="204">
        <v>3425.6000000000004</v>
      </c>
      <c r="AF6" s="204">
        <v>3448.3</v>
      </c>
      <c r="AG6" s="204">
        <v>3471</v>
      </c>
      <c r="AH6" s="204">
        <v>3488.3</v>
      </c>
      <c r="AI6" s="204">
        <v>3505.6000000000004</v>
      </c>
      <c r="AJ6" s="204">
        <v>3522.9000000000005</v>
      </c>
      <c r="AK6" s="204">
        <v>3540.2000000000003</v>
      </c>
      <c r="AL6" s="204">
        <v>3557.5</v>
      </c>
      <c r="AM6" s="204">
        <v>3577.5</v>
      </c>
      <c r="AN6" s="204">
        <v>3597.5</v>
      </c>
      <c r="AO6" s="204">
        <v>3617.5</v>
      </c>
      <c r="AP6" s="204">
        <v>3637.5</v>
      </c>
      <c r="AQ6" s="204">
        <v>3657.5</v>
      </c>
      <c r="AR6" s="204">
        <v>3662</v>
      </c>
      <c r="AS6" s="204">
        <v>3666.5</v>
      </c>
      <c r="AT6" s="204">
        <v>3671</v>
      </c>
      <c r="AU6" s="204">
        <v>3675.5</v>
      </c>
      <c r="AV6" s="205">
        <v>3680</v>
      </c>
    </row>
    <row r="7" spans="1:48" s="195" customFormat="1" ht="13.5">
      <c r="A7" s="121" t="s">
        <v>303</v>
      </c>
      <c r="B7" s="89" t="s">
        <v>1</v>
      </c>
      <c r="C7" s="122" t="s">
        <v>186</v>
      </c>
      <c r="D7" s="127" t="s">
        <v>491</v>
      </c>
      <c r="E7" s="145" t="s">
        <v>451</v>
      </c>
      <c r="F7" s="199">
        <v>6</v>
      </c>
      <c r="G7" s="73">
        <v>6.5</v>
      </c>
      <c r="H7" s="202">
        <v>6.7441000000000004</v>
      </c>
      <c r="I7" s="202">
        <v>7</v>
      </c>
      <c r="J7" s="202">
        <v>6.7590000000000003</v>
      </c>
      <c r="K7" s="202">
        <v>6.9040495310668231</v>
      </c>
      <c r="L7" s="202">
        <v>7.0490990621336449</v>
      </c>
      <c r="M7" s="202">
        <v>7.1891962192262593</v>
      </c>
      <c r="N7" s="202">
        <v>7.2288152110199295</v>
      </c>
      <c r="O7" s="202">
        <v>7.2684342028135998</v>
      </c>
      <c r="P7" s="202">
        <v>7.3080531946072682</v>
      </c>
      <c r="Q7" s="202">
        <v>7.3601521688159446</v>
      </c>
      <c r="R7" s="202">
        <v>7.4120530480656495</v>
      </c>
      <c r="S7" s="202">
        <v>7.4549736225087919</v>
      </c>
      <c r="T7" s="202">
        <v>7.5064783118405627</v>
      </c>
      <c r="U7" s="202">
        <v>7.5606242672919093</v>
      </c>
      <c r="V7" s="202">
        <v>7.6200527549824137</v>
      </c>
      <c r="W7" s="202">
        <v>7.6761796600234451</v>
      </c>
      <c r="X7" s="202">
        <v>7.6775002930832343</v>
      </c>
      <c r="Y7" s="202">
        <v>7.6788209261430236</v>
      </c>
      <c r="Z7" s="202">
        <v>7.6801415592028128</v>
      </c>
      <c r="AA7" s="202">
        <v>7.6814621922626021</v>
      </c>
      <c r="AB7" s="202">
        <v>7.6827828253223904</v>
      </c>
      <c r="AC7" s="202">
        <v>7.6226940211019922</v>
      </c>
      <c r="AD7" s="202">
        <v>7.562605216881594</v>
      </c>
      <c r="AE7" s="202">
        <v>7.502516412661195</v>
      </c>
      <c r="AF7" s="202">
        <v>7.4424276084407968</v>
      </c>
      <c r="AG7" s="202">
        <v>7.3823388042203977</v>
      </c>
      <c r="AH7" s="202">
        <v>7.2925357561547468</v>
      </c>
      <c r="AI7" s="202">
        <v>7.2027327080890977</v>
      </c>
      <c r="AJ7" s="202">
        <v>7.1129296600234468</v>
      </c>
      <c r="AK7" s="202">
        <v>7.023126611957796</v>
      </c>
      <c r="AL7" s="202">
        <v>6.9333235638921451</v>
      </c>
      <c r="AM7" s="202">
        <v>6.8045618405627195</v>
      </c>
      <c r="AN7" s="202">
        <v>6.6758001172332939</v>
      </c>
      <c r="AO7" s="202">
        <v>6.5470383939038674</v>
      </c>
      <c r="AP7" s="202">
        <v>6.4182766705744418</v>
      </c>
      <c r="AQ7" s="202">
        <v>6.2895149472450171</v>
      </c>
      <c r="AR7" s="202">
        <v>6.2082960140679946</v>
      </c>
      <c r="AS7" s="202">
        <v>6.127077080890972</v>
      </c>
      <c r="AT7" s="202">
        <v>6.0458581477139504</v>
      </c>
      <c r="AU7" s="202">
        <v>5.9646392145369287</v>
      </c>
      <c r="AV7" s="203">
        <v>5.8834202813599052</v>
      </c>
    </row>
    <row r="8" spans="1:48" s="195" customFormat="1" ht="13.5">
      <c r="A8" s="121" t="s">
        <v>189</v>
      </c>
      <c r="B8" s="89" t="s">
        <v>1</v>
      </c>
      <c r="C8" s="122" t="s">
        <v>495</v>
      </c>
      <c r="D8" s="127" t="s">
        <v>258</v>
      </c>
      <c r="E8" s="165" t="s">
        <v>496</v>
      </c>
      <c r="F8" s="199">
        <v>2688.48</v>
      </c>
      <c r="G8" s="73">
        <v>2522.4899999999998</v>
      </c>
      <c r="H8" s="73">
        <v>2795</v>
      </c>
      <c r="I8" s="73">
        <v>2820</v>
      </c>
      <c r="J8" s="73">
        <v>2850</v>
      </c>
      <c r="K8" s="73">
        <v>2900</v>
      </c>
      <c r="L8" s="73">
        <v>2950</v>
      </c>
      <c r="M8" s="73">
        <v>3000</v>
      </c>
      <c r="N8" s="73">
        <v>3025</v>
      </c>
      <c r="O8" s="73">
        <v>3050</v>
      </c>
      <c r="P8" s="73">
        <v>3075</v>
      </c>
      <c r="Q8" s="73">
        <v>3100</v>
      </c>
      <c r="R8" s="73">
        <v>3125</v>
      </c>
      <c r="S8" s="73">
        <v>3150</v>
      </c>
      <c r="T8" s="73">
        <v>3175</v>
      </c>
      <c r="U8" s="73">
        <v>3200</v>
      </c>
      <c r="V8" s="204">
        <v>3179.1666666666665</v>
      </c>
      <c r="W8" s="204">
        <v>3158.333333333333</v>
      </c>
      <c r="X8" s="204">
        <v>3137.4999999999995</v>
      </c>
      <c r="Y8" s="204">
        <v>3116.6666666666661</v>
      </c>
      <c r="Z8" s="204">
        <v>3095.8333333333326</v>
      </c>
      <c r="AA8" s="204">
        <v>3074.9999999999991</v>
      </c>
      <c r="AB8" s="204">
        <v>3054.1666666666656</v>
      </c>
      <c r="AC8" s="204">
        <v>3033.3333333333321</v>
      </c>
      <c r="AD8" s="204">
        <v>3012.4999999999986</v>
      </c>
      <c r="AE8" s="204">
        <v>2991.6666666666652</v>
      </c>
      <c r="AF8" s="204">
        <v>2970.8333333333317</v>
      </c>
      <c r="AG8" s="73">
        <v>2950</v>
      </c>
      <c r="AH8" s="204">
        <v>2932</v>
      </c>
      <c r="AI8" s="204">
        <v>2914</v>
      </c>
      <c r="AJ8" s="73">
        <v>2896</v>
      </c>
      <c r="AK8" s="204">
        <v>2878</v>
      </c>
      <c r="AL8" s="204">
        <v>2860</v>
      </c>
      <c r="AM8" s="204">
        <v>2842</v>
      </c>
      <c r="AN8" s="204">
        <v>2824</v>
      </c>
      <c r="AO8" s="204">
        <v>2806</v>
      </c>
      <c r="AP8" s="204">
        <v>2788</v>
      </c>
      <c r="AQ8" s="204">
        <v>2770</v>
      </c>
      <c r="AR8" s="204">
        <v>2752</v>
      </c>
      <c r="AS8" s="204">
        <v>2734</v>
      </c>
      <c r="AT8" s="204">
        <v>2716</v>
      </c>
      <c r="AU8" s="204">
        <v>2698</v>
      </c>
      <c r="AV8" s="206">
        <v>2680</v>
      </c>
    </row>
    <row r="9" spans="1:48" s="195" customFormat="1" ht="13.5">
      <c r="A9" s="121" t="s">
        <v>189</v>
      </c>
      <c r="B9" s="89" t="s">
        <v>3</v>
      </c>
      <c r="C9" s="122" t="s">
        <v>497</v>
      </c>
      <c r="D9" s="127" t="s">
        <v>258</v>
      </c>
      <c r="E9" s="165" t="s">
        <v>496</v>
      </c>
      <c r="F9" s="199">
        <v>137.54</v>
      </c>
      <c r="G9" s="73">
        <v>140.04</v>
      </c>
      <c r="H9" s="73">
        <v>155.71</v>
      </c>
      <c r="I9" s="73">
        <v>189</v>
      </c>
      <c r="J9" s="204">
        <v>199.25</v>
      </c>
      <c r="K9" s="204">
        <v>209.5</v>
      </c>
      <c r="L9" s="204">
        <v>219.75</v>
      </c>
      <c r="M9" s="73">
        <v>230</v>
      </c>
      <c r="N9" s="204">
        <v>232.22222222222223</v>
      </c>
      <c r="O9" s="204">
        <v>234.44444444444446</v>
      </c>
      <c r="P9" s="204">
        <v>236.66666666666669</v>
      </c>
      <c r="Q9" s="204">
        <v>238.88888888888891</v>
      </c>
      <c r="R9" s="204">
        <v>241.11111111111114</v>
      </c>
      <c r="S9" s="204">
        <v>243.33333333333337</v>
      </c>
      <c r="T9" s="204">
        <v>245.5555555555556</v>
      </c>
      <c r="U9" s="204">
        <v>247.77777777777783</v>
      </c>
      <c r="V9" s="73">
        <v>250</v>
      </c>
      <c r="W9" s="204">
        <v>248.18181818181819</v>
      </c>
      <c r="X9" s="204">
        <v>246.36363636363637</v>
      </c>
      <c r="Y9" s="204">
        <v>244.54545454545456</v>
      </c>
      <c r="Z9" s="204">
        <v>242.72727272727275</v>
      </c>
      <c r="AA9" s="204">
        <v>240.90909090909093</v>
      </c>
      <c r="AB9" s="204">
        <v>239.09090909090912</v>
      </c>
      <c r="AC9" s="204">
        <v>237.27272727272731</v>
      </c>
      <c r="AD9" s="204">
        <v>235.4545454545455</v>
      </c>
      <c r="AE9" s="204">
        <v>233.63636363636368</v>
      </c>
      <c r="AF9" s="204">
        <v>231.81818181818187</v>
      </c>
      <c r="AG9" s="73">
        <v>230</v>
      </c>
      <c r="AH9" s="204">
        <v>227</v>
      </c>
      <c r="AI9" s="204">
        <v>224</v>
      </c>
      <c r="AJ9" s="204">
        <v>221</v>
      </c>
      <c r="AK9" s="204">
        <v>218</v>
      </c>
      <c r="AL9" s="204">
        <v>215</v>
      </c>
      <c r="AM9" s="204">
        <v>212</v>
      </c>
      <c r="AN9" s="204">
        <v>209</v>
      </c>
      <c r="AO9" s="204">
        <v>206</v>
      </c>
      <c r="AP9" s="204">
        <v>203</v>
      </c>
      <c r="AQ9" s="204">
        <v>200</v>
      </c>
      <c r="AR9" s="204">
        <v>197</v>
      </c>
      <c r="AS9" s="204">
        <v>194</v>
      </c>
      <c r="AT9" s="204">
        <v>191</v>
      </c>
      <c r="AU9" s="204">
        <v>188</v>
      </c>
      <c r="AV9" s="206">
        <v>185</v>
      </c>
    </row>
    <row r="10" spans="1:48" s="195" customFormat="1" ht="13.5">
      <c r="A10" s="121" t="s">
        <v>189</v>
      </c>
      <c r="B10" s="89" t="s">
        <v>3</v>
      </c>
      <c r="C10" s="122" t="s">
        <v>498</v>
      </c>
      <c r="D10" s="127" t="s">
        <v>258</v>
      </c>
      <c r="E10" s="165" t="s">
        <v>496</v>
      </c>
      <c r="F10" s="199">
        <v>246.85</v>
      </c>
      <c r="G10" s="73">
        <v>244.17</v>
      </c>
      <c r="H10" s="73">
        <v>232.31</v>
      </c>
      <c r="I10" s="73">
        <v>224.95</v>
      </c>
      <c r="J10" s="73">
        <v>201.43</v>
      </c>
      <c r="K10" s="204">
        <v>194.28666666666666</v>
      </c>
      <c r="L10" s="204">
        <v>187.14333333333332</v>
      </c>
      <c r="M10" s="73">
        <v>180</v>
      </c>
      <c r="N10" s="73">
        <v>176.5</v>
      </c>
      <c r="O10" s="73">
        <v>173</v>
      </c>
      <c r="P10" s="73">
        <v>169.5</v>
      </c>
      <c r="Q10" s="73">
        <v>166</v>
      </c>
      <c r="R10" s="73">
        <v>162.5</v>
      </c>
      <c r="S10" s="73">
        <v>159</v>
      </c>
      <c r="T10" s="73">
        <v>155.5</v>
      </c>
      <c r="U10" s="73">
        <v>152</v>
      </c>
      <c r="V10" s="73">
        <v>148.5</v>
      </c>
      <c r="W10" s="73">
        <v>145</v>
      </c>
      <c r="X10" s="73">
        <v>142.80000000000001</v>
      </c>
      <c r="Y10" s="73">
        <v>140.60000000000002</v>
      </c>
      <c r="Z10" s="73">
        <v>138.40000000000003</v>
      </c>
      <c r="AA10" s="73">
        <v>136.20000000000005</v>
      </c>
      <c r="AB10" s="73">
        <v>134.00000000000006</v>
      </c>
      <c r="AC10" s="73">
        <v>131.80000000000007</v>
      </c>
      <c r="AD10" s="73">
        <v>129.60000000000008</v>
      </c>
      <c r="AE10" s="73">
        <v>127.40000000000008</v>
      </c>
      <c r="AF10" s="73">
        <v>125.20000000000007</v>
      </c>
      <c r="AG10" s="73">
        <v>123.00000000000007</v>
      </c>
      <c r="AH10" s="73">
        <v>120.80000000000007</v>
      </c>
      <c r="AI10" s="73">
        <v>118.60000000000007</v>
      </c>
      <c r="AJ10" s="73">
        <v>116.40000000000006</v>
      </c>
      <c r="AK10" s="73">
        <v>114.20000000000006</v>
      </c>
      <c r="AL10" s="73">
        <v>112.00000000000006</v>
      </c>
      <c r="AM10" s="73">
        <v>109.80000000000005</v>
      </c>
      <c r="AN10" s="73">
        <v>107.60000000000005</v>
      </c>
      <c r="AO10" s="73">
        <v>105.40000000000005</v>
      </c>
      <c r="AP10" s="73">
        <v>103.20000000000005</v>
      </c>
      <c r="AQ10" s="73">
        <v>101.00000000000004</v>
      </c>
      <c r="AR10" s="73">
        <v>98.80000000000004</v>
      </c>
      <c r="AS10" s="73">
        <v>96.600000000000037</v>
      </c>
      <c r="AT10" s="73">
        <v>94.400000000000034</v>
      </c>
      <c r="AU10" s="73">
        <v>92.200000000000031</v>
      </c>
      <c r="AV10" s="206">
        <v>90</v>
      </c>
    </row>
    <row r="11" spans="1:48" s="195" customFormat="1" ht="13.5">
      <c r="A11" s="121" t="s">
        <v>189</v>
      </c>
      <c r="B11" s="89" t="s">
        <v>9</v>
      </c>
      <c r="C11" s="122" t="s">
        <v>499</v>
      </c>
      <c r="D11" s="127" t="s">
        <v>258</v>
      </c>
      <c r="E11" s="165" t="s">
        <v>496</v>
      </c>
      <c r="F11" s="199">
        <v>85.17</v>
      </c>
      <c r="G11" s="73">
        <v>88.95</v>
      </c>
      <c r="H11" s="73">
        <v>86.69</v>
      </c>
      <c r="I11" s="73">
        <v>93.16</v>
      </c>
      <c r="J11" s="73">
        <v>97.37</v>
      </c>
      <c r="K11" s="73">
        <v>101.58000000000001</v>
      </c>
      <c r="L11" s="73">
        <v>105.79000000000002</v>
      </c>
      <c r="M11" s="73">
        <v>110</v>
      </c>
      <c r="N11" s="204">
        <v>111.875</v>
      </c>
      <c r="O11" s="204">
        <v>113.75</v>
      </c>
      <c r="P11" s="204">
        <v>115.625</v>
      </c>
      <c r="Q11" s="204">
        <v>117.5</v>
      </c>
      <c r="R11" s="204">
        <v>119.375</v>
      </c>
      <c r="S11" s="204">
        <v>121.25</v>
      </c>
      <c r="T11" s="204">
        <v>123.125</v>
      </c>
      <c r="U11" s="73">
        <v>125</v>
      </c>
      <c r="V11" s="204">
        <v>123.75</v>
      </c>
      <c r="W11" s="204">
        <v>122.5</v>
      </c>
      <c r="X11" s="204">
        <v>121.25</v>
      </c>
      <c r="Y11" s="204">
        <v>120</v>
      </c>
      <c r="Z11" s="204">
        <v>118.75</v>
      </c>
      <c r="AA11" s="204">
        <v>117.5</v>
      </c>
      <c r="AB11" s="204">
        <v>116.25</v>
      </c>
      <c r="AC11" s="204">
        <v>115</v>
      </c>
      <c r="AD11" s="204">
        <v>113.75</v>
      </c>
      <c r="AE11" s="204">
        <v>112.5</v>
      </c>
      <c r="AF11" s="204">
        <v>111.25</v>
      </c>
      <c r="AG11" s="73">
        <v>110</v>
      </c>
      <c r="AH11" s="204">
        <v>108.66666666666667</v>
      </c>
      <c r="AI11" s="204">
        <v>107.33333333333334</v>
      </c>
      <c r="AJ11" s="204">
        <v>106.00000000000001</v>
      </c>
      <c r="AK11" s="204">
        <v>104.66666666666669</v>
      </c>
      <c r="AL11" s="204">
        <v>103.33333333333336</v>
      </c>
      <c r="AM11" s="204">
        <v>102.00000000000003</v>
      </c>
      <c r="AN11" s="204">
        <v>100.6666666666667</v>
      </c>
      <c r="AO11" s="204">
        <v>99.333333333333371</v>
      </c>
      <c r="AP11" s="204">
        <v>98.000000000000043</v>
      </c>
      <c r="AQ11" s="204">
        <v>96.666666666666714</v>
      </c>
      <c r="AR11" s="204">
        <v>95.333333333333385</v>
      </c>
      <c r="AS11" s="204">
        <v>94.000000000000057</v>
      </c>
      <c r="AT11" s="204">
        <v>92.666666666666728</v>
      </c>
      <c r="AU11" s="204">
        <v>91.3333333333334</v>
      </c>
      <c r="AV11" s="206">
        <v>90</v>
      </c>
    </row>
    <row r="12" spans="1:48" s="195" customFormat="1" ht="13.5">
      <c r="A12" s="121" t="s">
        <v>165</v>
      </c>
      <c r="B12" s="89" t="s">
        <v>1</v>
      </c>
      <c r="C12" s="122" t="s">
        <v>170</v>
      </c>
      <c r="D12" s="127" t="s">
        <v>258</v>
      </c>
      <c r="E12" s="145" t="s">
        <v>452</v>
      </c>
      <c r="F12" s="199">
        <v>223609.62</v>
      </c>
      <c r="G12" s="73">
        <v>234430.62</v>
      </c>
      <c r="H12" s="204">
        <v>239470.83</v>
      </c>
      <c r="I12" s="204">
        <v>237724.49</v>
      </c>
      <c r="J12" s="204">
        <v>212927.18</v>
      </c>
      <c r="K12" s="204">
        <v>219951.45333333331</v>
      </c>
      <c r="L12" s="204">
        <v>226975.72666666665</v>
      </c>
      <c r="M12" s="204">
        <v>235000</v>
      </c>
      <c r="N12" s="204">
        <v>237100</v>
      </c>
      <c r="O12" s="204">
        <v>239200</v>
      </c>
      <c r="P12" s="204">
        <v>241300</v>
      </c>
      <c r="Q12" s="204">
        <v>242368</v>
      </c>
      <c r="R12" s="204">
        <v>243600</v>
      </c>
      <c r="S12" s="204">
        <v>240600</v>
      </c>
      <c r="T12" s="204">
        <v>236840</v>
      </c>
      <c r="U12" s="204">
        <v>232700</v>
      </c>
      <c r="V12" s="204">
        <v>227800</v>
      </c>
      <c r="W12" s="204">
        <v>222900</v>
      </c>
      <c r="X12" s="204">
        <v>218610</v>
      </c>
      <c r="Y12" s="204">
        <v>214320</v>
      </c>
      <c r="Z12" s="204">
        <v>210030</v>
      </c>
      <c r="AA12" s="204">
        <v>205740</v>
      </c>
      <c r="AB12" s="204">
        <v>201450</v>
      </c>
      <c r="AC12" s="204">
        <v>195560</v>
      </c>
      <c r="AD12" s="204">
        <v>189670</v>
      </c>
      <c r="AE12" s="204">
        <v>183780</v>
      </c>
      <c r="AF12" s="204">
        <v>177890</v>
      </c>
      <c r="AG12" s="204">
        <v>172000</v>
      </c>
      <c r="AH12" s="204">
        <v>167780</v>
      </c>
      <c r="AI12" s="204">
        <v>163560</v>
      </c>
      <c r="AJ12" s="204">
        <v>159340</v>
      </c>
      <c r="AK12" s="204">
        <v>155120</v>
      </c>
      <c r="AL12" s="204">
        <v>150900</v>
      </c>
      <c r="AM12" s="204">
        <v>148120</v>
      </c>
      <c r="AN12" s="204">
        <v>145340</v>
      </c>
      <c r="AO12" s="204">
        <v>142560</v>
      </c>
      <c r="AP12" s="204">
        <v>139780</v>
      </c>
      <c r="AQ12" s="204">
        <v>137000</v>
      </c>
      <c r="AR12" s="204">
        <v>135577.11596</v>
      </c>
      <c r="AS12" s="204">
        <v>134154.23192000002</v>
      </c>
      <c r="AT12" s="204">
        <v>132731.34788000002</v>
      </c>
      <c r="AU12" s="204">
        <v>131308.46384000001</v>
      </c>
      <c r="AV12" s="205">
        <v>129885.57979999999</v>
      </c>
    </row>
    <row r="13" spans="1:48" s="195" customFormat="1" ht="13.5">
      <c r="A13" s="121" t="s">
        <v>129</v>
      </c>
      <c r="B13" s="89" t="s">
        <v>500</v>
      </c>
      <c r="C13" s="122" t="s">
        <v>142</v>
      </c>
      <c r="D13" s="127" t="s">
        <v>258</v>
      </c>
      <c r="E13" s="145" t="s">
        <v>452</v>
      </c>
      <c r="F13" s="199">
        <v>92903.84</v>
      </c>
      <c r="G13" s="73">
        <v>99541.89</v>
      </c>
      <c r="H13" s="204">
        <v>106476.68</v>
      </c>
      <c r="I13" s="204">
        <v>103524.26</v>
      </c>
      <c r="J13" s="204">
        <v>101795.9</v>
      </c>
      <c r="K13" s="204">
        <v>108463.93333333332</v>
      </c>
      <c r="L13" s="204">
        <v>115131.96666666666</v>
      </c>
      <c r="M13" s="204">
        <v>122500</v>
      </c>
      <c r="N13" s="204">
        <v>124800</v>
      </c>
      <c r="O13" s="204">
        <v>127100</v>
      </c>
      <c r="P13" s="204">
        <v>129400</v>
      </c>
      <c r="Q13" s="204">
        <v>131040</v>
      </c>
      <c r="R13" s="204">
        <v>132800</v>
      </c>
      <c r="S13" s="204">
        <v>132520</v>
      </c>
      <c r="T13" s="204">
        <v>131696</v>
      </c>
      <c r="U13" s="204">
        <v>130520</v>
      </c>
      <c r="V13" s="204">
        <v>128640</v>
      </c>
      <c r="W13" s="204">
        <v>126600</v>
      </c>
      <c r="X13" s="204">
        <v>124910</v>
      </c>
      <c r="Y13" s="204">
        <v>123220</v>
      </c>
      <c r="Z13" s="204">
        <v>121530</v>
      </c>
      <c r="AA13" s="204">
        <v>119840</v>
      </c>
      <c r="AB13" s="204">
        <v>118150</v>
      </c>
      <c r="AC13" s="204">
        <v>115510</v>
      </c>
      <c r="AD13" s="204">
        <v>112870</v>
      </c>
      <c r="AE13" s="204">
        <v>110230</v>
      </c>
      <c r="AF13" s="204">
        <v>107590</v>
      </c>
      <c r="AG13" s="204">
        <v>104950</v>
      </c>
      <c r="AH13" s="204">
        <v>102220</v>
      </c>
      <c r="AI13" s="204">
        <v>99490</v>
      </c>
      <c r="AJ13" s="204">
        <v>96760</v>
      </c>
      <c r="AK13" s="204">
        <v>94030</v>
      </c>
      <c r="AL13" s="204">
        <v>91300</v>
      </c>
      <c r="AM13" s="204">
        <v>88880</v>
      </c>
      <c r="AN13" s="204">
        <v>86460</v>
      </c>
      <c r="AO13" s="204">
        <v>84040</v>
      </c>
      <c r="AP13" s="204">
        <v>81620</v>
      </c>
      <c r="AQ13" s="204">
        <v>79200</v>
      </c>
      <c r="AR13" s="204">
        <v>76797.058799999999</v>
      </c>
      <c r="AS13" s="204">
        <v>74394.117599999998</v>
      </c>
      <c r="AT13" s="204">
        <v>71991.176399999997</v>
      </c>
      <c r="AU13" s="204">
        <v>69588.235199999996</v>
      </c>
      <c r="AV13" s="205">
        <v>67185.293999999994</v>
      </c>
    </row>
    <row r="14" spans="1:48" s="195" customFormat="1" ht="13.5">
      <c r="A14" s="121" t="s">
        <v>150</v>
      </c>
      <c r="B14" s="89" t="s">
        <v>9</v>
      </c>
      <c r="C14" s="122" t="s">
        <v>151</v>
      </c>
      <c r="D14" s="127" t="s">
        <v>258</v>
      </c>
      <c r="E14" s="145" t="s">
        <v>452</v>
      </c>
      <c r="F14" s="199">
        <v>3683.1</v>
      </c>
      <c r="G14" s="73">
        <v>3512.96</v>
      </c>
      <c r="H14" s="73">
        <v>3708.04</v>
      </c>
      <c r="I14" s="73">
        <v>3850.32</v>
      </c>
      <c r="J14" s="73">
        <v>4014.4299999999994</v>
      </c>
      <c r="K14" s="73">
        <v>4317.9533333333329</v>
      </c>
      <c r="L14" s="73">
        <v>4621.4766666666656</v>
      </c>
      <c r="M14" s="73">
        <v>4937.5</v>
      </c>
      <c r="N14" s="73">
        <v>5167.5</v>
      </c>
      <c r="O14" s="73">
        <v>5397.5</v>
      </c>
      <c r="P14" s="73">
        <v>5627.5</v>
      </c>
      <c r="Q14" s="73">
        <v>5835.6</v>
      </c>
      <c r="R14" s="73">
        <v>6045</v>
      </c>
      <c r="S14" s="73">
        <v>6167</v>
      </c>
      <c r="T14" s="73">
        <v>6269.6</v>
      </c>
      <c r="U14" s="73">
        <v>6359.5</v>
      </c>
      <c r="V14" s="73">
        <v>6424</v>
      </c>
      <c r="W14" s="73">
        <v>6482.5</v>
      </c>
      <c r="X14" s="73">
        <v>6486.5</v>
      </c>
      <c r="Y14" s="73">
        <v>6490.5</v>
      </c>
      <c r="Z14" s="73">
        <v>6494.5</v>
      </c>
      <c r="AA14" s="73">
        <v>6498.5</v>
      </c>
      <c r="AB14" s="73">
        <v>6502.5</v>
      </c>
      <c r="AC14" s="73">
        <v>6451</v>
      </c>
      <c r="AD14" s="73">
        <v>6399.5</v>
      </c>
      <c r="AE14" s="73">
        <v>6348</v>
      </c>
      <c r="AF14" s="73">
        <v>6296.5</v>
      </c>
      <c r="AG14" s="73">
        <v>6245</v>
      </c>
      <c r="AH14" s="73">
        <v>6145</v>
      </c>
      <c r="AI14" s="73">
        <v>6045</v>
      </c>
      <c r="AJ14" s="73">
        <v>5945</v>
      </c>
      <c r="AK14" s="73">
        <v>5845</v>
      </c>
      <c r="AL14" s="73">
        <v>5745</v>
      </c>
      <c r="AM14" s="73">
        <v>5621</v>
      </c>
      <c r="AN14" s="73">
        <v>5497</v>
      </c>
      <c r="AO14" s="73">
        <v>5373</v>
      </c>
      <c r="AP14" s="73">
        <v>5249</v>
      </c>
      <c r="AQ14" s="73">
        <v>5125</v>
      </c>
      <c r="AR14" s="73">
        <v>4992</v>
      </c>
      <c r="AS14" s="73">
        <v>4859</v>
      </c>
      <c r="AT14" s="73">
        <v>4726</v>
      </c>
      <c r="AU14" s="73">
        <v>4593</v>
      </c>
      <c r="AV14" s="206">
        <v>4460</v>
      </c>
    </row>
    <row r="15" spans="1:48" s="195" customFormat="1" ht="14.25">
      <c r="A15" s="358" t="s">
        <v>988</v>
      </c>
      <c r="B15" s="89" t="s">
        <v>9</v>
      </c>
      <c r="C15" s="123" t="s">
        <v>501</v>
      </c>
      <c r="D15" s="127" t="s">
        <v>502</v>
      </c>
      <c r="E15" s="126" t="s">
        <v>489</v>
      </c>
      <c r="F15" s="207">
        <v>68449</v>
      </c>
      <c r="G15" s="204">
        <v>72255</v>
      </c>
      <c r="H15" s="204">
        <v>75110</v>
      </c>
      <c r="I15" s="204">
        <v>83128</v>
      </c>
      <c r="J15" s="204">
        <v>86372</v>
      </c>
      <c r="K15" s="204">
        <v>92908</v>
      </c>
      <c r="L15" s="204">
        <v>98236</v>
      </c>
      <c r="M15" s="204">
        <v>103441</v>
      </c>
      <c r="N15" s="204">
        <v>108529</v>
      </c>
      <c r="O15" s="204">
        <v>113482</v>
      </c>
      <c r="P15" s="204">
        <v>118298</v>
      </c>
      <c r="Q15" s="204">
        <v>122964</v>
      </c>
      <c r="R15" s="204">
        <v>127474</v>
      </c>
      <c r="S15" s="204">
        <v>131817</v>
      </c>
      <c r="T15" s="204">
        <v>135982</v>
      </c>
      <c r="U15" s="204">
        <v>139961</v>
      </c>
      <c r="V15" s="204">
        <v>143743</v>
      </c>
      <c r="W15" s="204">
        <v>147316</v>
      </c>
      <c r="X15" s="204">
        <v>150667</v>
      </c>
      <c r="Y15" s="204">
        <v>153788</v>
      </c>
      <c r="Z15" s="204">
        <v>156673</v>
      </c>
      <c r="AA15" s="204">
        <v>159316</v>
      </c>
      <c r="AB15" s="204">
        <v>161710</v>
      </c>
      <c r="AC15" s="204">
        <v>163854</v>
      </c>
      <c r="AD15" s="204">
        <v>165743</v>
      </c>
      <c r="AE15" s="204">
        <v>167375</v>
      </c>
      <c r="AF15" s="204">
        <v>168754</v>
      </c>
      <c r="AG15" s="204">
        <v>169877</v>
      </c>
      <c r="AH15" s="204">
        <v>170749</v>
      </c>
      <c r="AI15" s="204">
        <v>171374</v>
      </c>
      <c r="AJ15" s="204">
        <v>171758</v>
      </c>
      <c r="AK15" s="204">
        <v>171907</v>
      </c>
      <c r="AL15" s="204">
        <v>171827</v>
      </c>
      <c r="AM15" s="204">
        <v>171527</v>
      </c>
      <c r="AN15" s="204">
        <v>171015</v>
      </c>
      <c r="AO15" s="204">
        <v>170299</v>
      </c>
      <c r="AP15" s="204">
        <v>169391</v>
      </c>
      <c r="AQ15" s="204">
        <v>168299</v>
      </c>
      <c r="AR15" s="204">
        <v>167033</v>
      </c>
      <c r="AS15" s="204">
        <v>165602</v>
      </c>
      <c r="AT15" s="204">
        <v>164017</v>
      </c>
      <c r="AU15" s="204">
        <v>162290</v>
      </c>
      <c r="AV15" s="205">
        <v>160429</v>
      </c>
    </row>
    <row r="16" spans="1:48" s="195" customFormat="1" ht="14.25">
      <c r="A16" s="150" t="s">
        <v>314</v>
      </c>
      <c r="B16" s="33" t="s">
        <v>503</v>
      </c>
      <c r="C16" s="100" t="s">
        <v>487</v>
      </c>
      <c r="D16" s="143" t="s">
        <v>488</v>
      </c>
      <c r="E16" s="128" t="s">
        <v>489</v>
      </c>
      <c r="F16" s="208">
        <v>13.953799999999999</v>
      </c>
      <c r="G16" s="209">
        <v>14.007930999999999</v>
      </c>
      <c r="H16" s="209">
        <v>14.131351629999999</v>
      </c>
      <c r="I16" s="209">
        <v>14.16016011</v>
      </c>
      <c r="J16" s="209">
        <v>14.188968259999999</v>
      </c>
      <c r="K16" s="209">
        <v>14.21777659</v>
      </c>
      <c r="L16" s="209">
        <v>14.246584739999999</v>
      </c>
      <c r="M16" s="209">
        <v>14.27539322</v>
      </c>
      <c r="N16" s="209">
        <v>14.27109347</v>
      </c>
      <c r="O16" s="209">
        <v>14.2667936</v>
      </c>
      <c r="P16" s="209">
        <v>14.26249434</v>
      </c>
      <c r="Q16" s="209">
        <v>14.258194469999999</v>
      </c>
      <c r="R16" s="209">
        <v>14.25389472</v>
      </c>
      <c r="S16" s="209">
        <v>14.234383210000001</v>
      </c>
      <c r="T16" s="209">
        <v>14.21487207</v>
      </c>
      <c r="U16" s="209">
        <v>14.19536108</v>
      </c>
      <c r="V16" s="209">
        <v>14.175849940000001</v>
      </c>
      <c r="W16" s="209">
        <v>14.15633843</v>
      </c>
      <c r="X16" s="209">
        <v>14.120965379999999</v>
      </c>
      <c r="Y16" s="209">
        <v>14.08559209</v>
      </c>
      <c r="Z16" s="209">
        <v>14.050218709999999</v>
      </c>
      <c r="AA16" s="209">
        <v>14.01484542</v>
      </c>
      <c r="AB16" s="209">
        <v>13.97947237</v>
      </c>
      <c r="AC16" s="209">
        <v>13.93101401</v>
      </c>
      <c r="AD16" s="209">
        <v>13.882555740000001</v>
      </c>
      <c r="AE16" s="209">
        <v>13.83409724</v>
      </c>
      <c r="AF16" s="209">
        <v>13.785638970000001</v>
      </c>
      <c r="AG16" s="209">
        <v>13.737180609999999</v>
      </c>
      <c r="AH16" s="209">
        <v>13.66731802</v>
      </c>
      <c r="AI16" s="209">
        <v>13.597455719999999</v>
      </c>
      <c r="AJ16" s="209">
        <v>13.52759292</v>
      </c>
      <c r="AK16" s="209">
        <v>13.45773062</v>
      </c>
      <c r="AL16" s="209">
        <v>13.38786803</v>
      </c>
      <c r="AM16" s="209">
        <v>13.29363728</v>
      </c>
      <c r="AN16" s="209">
        <v>13.19940598</v>
      </c>
      <c r="AO16" s="209">
        <v>13.105175389999999</v>
      </c>
      <c r="AP16" s="209">
        <v>13.010944090000001</v>
      </c>
      <c r="AQ16" s="209">
        <v>12.916713339999999</v>
      </c>
      <c r="AR16" s="209">
        <v>12.803761980000001</v>
      </c>
      <c r="AS16" s="209">
        <v>12.690810539999999</v>
      </c>
      <c r="AT16" s="209">
        <v>12.577859249999999</v>
      </c>
      <c r="AU16" s="209">
        <v>12.46490781</v>
      </c>
      <c r="AV16" s="210">
        <v>12.351956449999999</v>
      </c>
    </row>
    <row r="17" spans="1:48">
      <c r="A17" s="69" t="s">
        <v>311</v>
      </c>
      <c r="B17" s="31" t="s">
        <v>423</v>
      </c>
      <c r="C17" s="69" t="s">
        <v>989</v>
      </c>
      <c r="D17" s="69" t="s">
        <v>991</v>
      </c>
      <c r="E17" s="31" t="s">
        <v>990</v>
      </c>
      <c r="F17" s="318">
        <v>3815.9156485707945</v>
      </c>
      <c r="G17" s="318">
        <v>4021.3431733748421</v>
      </c>
      <c r="H17" s="318">
        <v>4189.6426485802067</v>
      </c>
      <c r="I17" s="318">
        <v>5047.07826989772</v>
      </c>
      <c r="J17" s="318">
        <v>5516.6342563589078</v>
      </c>
      <c r="K17" s="318">
        <v>5670.9902293897712</v>
      </c>
      <c r="L17" s="318">
        <v>6049.7711004935964</v>
      </c>
      <c r="M17" s="318">
        <v>6517.8326817475881</v>
      </c>
      <c r="N17" s="318">
        <v>6937.6804426597182</v>
      </c>
      <c r="O17" s="318">
        <v>7288.3573114086466</v>
      </c>
      <c r="P17" s="318">
        <v>7588.9287302718258</v>
      </c>
      <c r="Q17" s="318">
        <v>7864.9854308085414</v>
      </c>
      <c r="R17" s="318">
        <v>8147.2900051009774</v>
      </c>
      <c r="S17" s="318">
        <v>8463.9121730580082</v>
      </c>
      <c r="T17" s="318">
        <v>8816.002728531852</v>
      </c>
      <c r="U17" s="318">
        <v>9196.6253302009573</v>
      </c>
      <c r="V17" s="318">
        <v>9597.433171472494</v>
      </c>
      <c r="W17" s="318">
        <v>10008.411196798159</v>
      </c>
      <c r="X17" s="318">
        <v>10419.68207206336</v>
      </c>
      <c r="Y17" s="318">
        <v>10827.989846138882</v>
      </c>
      <c r="Z17" s="318">
        <v>11231.874566189555</v>
      </c>
      <c r="AA17" s="318">
        <v>11629.864943518149</v>
      </c>
      <c r="AB17" s="318">
        <v>12020.488251395016</v>
      </c>
      <c r="AC17" s="318">
        <v>12402.280355385892</v>
      </c>
      <c r="AD17" s="318">
        <v>12773.795772177593</v>
      </c>
      <c r="AE17" s="318">
        <v>13133.617652390218</v>
      </c>
      <c r="AF17" s="318">
        <v>13480.367583834384</v>
      </c>
      <c r="AG17" s="318">
        <v>13812.715114089397</v>
      </c>
      <c r="AH17" s="318">
        <v>14129.386895094452</v>
      </c>
      <c r="AI17" s="318">
        <v>14429.17535757776</v>
      </c>
      <c r="AJ17" s="318">
        <v>14710.946829502202</v>
      </c>
      <c r="AK17" s="318">
        <v>14973.649020157438</v>
      </c>
      <c r="AL17" s="318">
        <v>15216.317799945127</v>
      </c>
      <c r="AM17" s="318">
        <v>15438.083215133793</v>
      </c>
      <c r="AN17" s="318">
        <v>15638.174686743429</v>
      </c>
      <c r="AO17" s="318">
        <v>15815.925353091674</v>
      </c>
      <c r="AP17" s="318">
        <v>15970.775526219299</v>
      </c>
      <c r="AQ17" s="318">
        <v>16102.27524324554</v>
      </c>
      <c r="AR17" s="318">
        <v>16210.08590451312</v>
      </c>
      <c r="AS17" s="318">
        <v>16293.981001007109</v>
      </c>
      <c r="AT17" s="318">
        <v>16353.845943817994</v>
      </c>
      <c r="AU17" s="318">
        <v>16389.677018227001</v>
      </c>
      <c r="AV17" s="318">
        <v>16401.579494189686</v>
      </c>
    </row>
    <row r="20" spans="1:48">
      <c r="A20" s="157" t="s">
        <v>463</v>
      </c>
      <c r="E20" s="73"/>
    </row>
    <row r="21" spans="1:48">
      <c r="A21" s="171" t="s">
        <v>411</v>
      </c>
      <c r="B21" s="172" t="s">
        <v>436</v>
      </c>
      <c r="C21" s="172" t="s">
        <v>454</v>
      </c>
      <c r="D21" s="171" t="s">
        <v>268</v>
      </c>
      <c r="E21" s="147" t="s">
        <v>453</v>
      </c>
      <c r="F21" s="147" t="s">
        <v>449</v>
      </c>
    </row>
    <row r="22" spans="1:48" ht="15">
      <c r="A22" s="162" t="s">
        <v>290</v>
      </c>
      <c r="B22" s="122" t="s">
        <v>421</v>
      </c>
      <c r="C22" s="122" t="s">
        <v>443</v>
      </c>
      <c r="D22" s="170" t="s">
        <v>456</v>
      </c>
      <c r="E22" s="158">
        <f>2.91/0.9/1000*10^6</f>
        <v>3233.3333333333335</v>
      </c>
      <c r="F22" s="156" t="s">
        <v>455</v>
      </c>
    </row>
    <row r="23" spans="1:48" ht="15">
      <c r="A23" s="160" t="s">
        <v>290</v>
      </c>
      <c r="B23" s="122" t="s">
        <v>421</v>
      </c>
      <c r="C23" s="122" t="s">
        <v>444</v>
      </c>
      <c r="D23" s="169" t="s">
        <v>457</v>
      </c>
      <c r="E23" s="167">
        <f>2.54/10^2*10^6</f>
        <v>25400</v>
      </c>
      <c r="F23" s="156" t="s">
        <v>458</v>
      </c>
    </row>
    <row r="24" spans="1:48">
      <c r="A24" s="144" t="s">
        <v>416</v>
      </c>
      <c r="B24" s="122" t="s">
        <v>422</v>
      </c>
      <c r="C24" s="122" t="s">
        <v>445</v>
      </c>
      <c r="D24" s="153" t="s">
        <v>459</v>
      </c>
      <c r="E24" s="96">
        <f>0.293*10^6</f>
        <v>293000</v>
      </c>
      <c r="F24" s="127" t="s">
        <v>461</v>
      </c>
    </row>
    <row r="25" spans="1:48">
      <c r="A25" s="159" t="s">
        <v>416</v>
      </c>
      <c r="B25" s="151" t="s">
        <v>422</v>
      </c>
      <c r="C25" s="151" t="s">
        <v>446</v>
      </c>
      <c r="D25" s="128" t="s">
        <v>460</v>
      </c>
      <c r="E25" s="100">
        <f>8*10^3</f>
        <v>8000</v>
      </c>
      <c r="F25" s="143" t="s">
        <v>461</v>
      </c>
    </row>
    <row r="29" spans="1:48">
      <c r="A29" s="157" t="s">
        <v>464</v>
      </c>
    </row>
    <row r="30" spans="1:48">
      <c r="A30" s="93" t="s">
        <v>412</v>
      </c>
      <c r="B30" s="161" t="s">
        <v>413</v>
      </c>
      <c r="C30" s="161" t="s">
        <v>441</v>
      </c>
      <c r="D30" s="164" t="s">
        <v>465</v>
      </c>
      <c r="E30" s="108">
        <v>2018</v>
      </c>
      <c r="F30" s="108">
        <v>2019</v>
      </c>
      <c r="G30" s="108">
        <v>2020</v>
      </c>
      <c r="H30" s="108">
        <v>2021</v>
      </c>
      <c r="I30" s="108">
        <v>2022</v>
      </c>
      <c r="J30" s="108">
        <v>2023</v>
      </c>
      <c r="K30" s="108">
        <v>2024</v>
      </c>
      <c r="L30" s="108">
        <v>2025</v>
      </c>
      <c r="M30" s="108">
        <v>2026</v>
      </c>
      <c r="N30" s="108">
        <v>2027</v>
      </c>
      <c r="O30" s="108">
        <v>2028</v>
      </c>
      <c r="P30" s="108">
        <v>2029</v>
      </c>
      <c r="Q30" s="108">
        <v>2030</v>
      </c>
      <c r="R30" s="108">
        <v>2031</v>
      </c>
      <c r="S30" s="108">
        <v>2032</v>
      </c>
      <c r="T30" s="108">
        <v>2033</v>
      </c>
      <c r="U30" s="108">
        <v>2034</v>
      </c>
      <c r="V30" s="108">
        <v>2035</v>
      </c>
      <c r="W30" s="108">
        <v>2036</v>
      </c>
      <c r="X30" s="108">
        <v>2037</v>
      </c>
      <c r="Y30" s="108">
        <v>2038</v>
      </c>
      <c r="Z30" s="108">
        <v>2039</v>
      </c>
      <c r="AA30" s="108">
        <v>2040</v>
      </c>
      <c r="AB30" s="108">
        <v>2041</v>
      </c>
      <c r="AC30" s="108">
        <v>2042</v>
      </c>
      <c r="AD30" s="108">
        <v>2043</v>
      </c>
      <c r="AE30" s="108">
        <v>2044</v>
      </c>
      <c r="AF30" s="108">
        <v>2045</v>
      </c>
      <c r="AG30" s="108">
        <v>2046</v>
      </c>
      <c r="AH30" s="108">
        <v>2047</v>
      </c>
      <c r="AI30" s="108">
        <v>2048</v>
      </c>
      <c r="AJ30" s="108">
        <v>2049</v>
      </c>
      <c r="AK30" s="108">
        <v>2050</v>
      </c>
      <c r="AL30" s="108">
        <v>2051</v>
      </c>
      <c r="AM30" s="108">
        <v>2052</v>
      </c>
      <c r="AN30" s="108">
        <v>2053</v>
      </c>
      <c r="AO30" s="108">
        <v>2054</v>
      </c>
      <c r="AP30" s="108">
        <v>2055</v>
      </c>
      <c r="AQ30" s="108">
        <v>2056</v>
      </c>
      <c r="AR30" s="108">
        <v>2057</v>
      </c>
      <c r="AS30" s="108">
        <v>2058</v>
      </c>
      <c r="AT30" s="108">
        <v>2059</v>
      </c>
      <c r="AU30" s="109">
        <v>2060</v>
      </c>
    </row>
    <row r="31" spans="1:48">
      <c r="A31" s="97" t="str">
        <f>VLOOKUP($B31,'Sector Match'!$B$1:$C$43,2,0)</f>
        <v>agriculture and forestry 01T03</v>
      </c>
      <c r="B31" s="102" t="s">
        <v>442</v>
      </c>
      <c r="C31" s="102" t="s">
        <v>421</v>
      </c>
      <c r="D31" s="152" t="s">
        <v>466</v>
      </c>
      <c r="E31" s="108">
        <v>1</v>
      </c>
      <c r="F31" s="317">
        <v>1</v>
      </c>
      <c r="G31" s="317">
        <v>1</v>
      </c>
      <c r="H31" s="317">
        <v>1</v>
      </c>
      <c r="I31" s="166">
        <f>J3/$I3</f>
        <v>1.0020344508661068</v>
      </c>
      <c r="J31" s="166">
        <f>K3/$I3</f>
        <v>1.0040689144439343</v>
      </c>
      <c r="K31" s="166">
        <f>L3/$I3</f>
        <v>1.0061033653100409</v>
      </c>
      <c r="L31" s="166">
        <f>M3/$I3</f>
        <v>1.008137839480969</v>
      </c>
      <c r="M31" s="166">
        <f>N3/$I3</f>
        <v>1.0078341882533983</v>
      </c>
      <c r="N31" s="166">
        <f>O3/$I3</f>
        <v>1.0075305285513469</v>
      </c>
      <c r="O31" s="166">
        <f>P3/$I3</f>
        <v>1.0072269119279047</v>
      </c>
      <c r="P31" s="166">
        <f>Q3/$I3</f>
        <v>1.0069232522258535</v>
      </c>
      <c r="Q31" s="166">
        <f>R3/$I3</f>
        <v>1.0066196009982828</v>
      </c>
      <c r="R31" s="166">
        <f>S3/$I3</f>
        <v>1.0052416850814831</v>
      </c>
      <c r="S31" s="166">
        <f>T3/$I3</f>
        <v>1.0038637952943317</v>
      </c>
      <c r="T31" s="166">
        <f>U3/$I3</f>
        <v>1.0024859161002806</v>
      </c>
      <c r="U31" s="166">
        <f>V3/$I3</f>
        <v>1.0011080263131291</v>
      </c>
      <c r="V31" s="166">
        <f>W3/$I3</f>
        <v>0.99973011039632942</v>
      </c>
      <c r="W31" s="166">
        <f>X3/$I3</f>
        <v>0.99723204189108561</v>
      </c>
      <c r="X31" s="166">
        <f>Y3/$I3</f>
        <v>0.99473395643688101</v>
      </c>
      <c r="Y31" s="166">
        <f>Z3/$I3</f>
        <v>0.99223586462681601</v>
      </c>
      <c r="Z31" s="166">
        <f>AA3/$I3</f>
        <v>0.98973777917261141</v>
      </c>
      <c r="AA31" s="166">
        <f>AB3/$I3</f>
        <v>0.9872397106673676</v>
      </c>
      <c r="AB31" s="166">
        <f>AC3/$I3</f>
        <v>0.98381754879747618</v>
      </c>
      <c r="AC31" s="166">
        <f>AD3/$I3</f>
        <v>0.98039539328344505</v>
      </c>
      <c r="AD31" s="166">
        <f>AE3/$I3</f>
        <v>0.97697322152665977</v>
      </c>
      <c r="AE31" s="166">
        <f>AF3/$I3</f>
        <v>0.97355106601262864</v>
      </c>
      <c r="AF31" s="166">
        <f>AG3/$I3</f>
        <v>0.97012890414273711</v>
      </c>
      <c r="AG31" s="166">
        <f>AH3/$I3</f>
        <v>0.96519516120075854</v>
      </c>
      <c r="AH31" s="166">
        <f>AI3/$I3</f>
        <v>0.96026143873877423</v>
      </c>
      <c r="AI31" s="166">
        <f>AJ3/$I3</f>
        <v>0.95532768096645482</v>
      </c>
      <c r="AJ31" s="166">
        <f>AK3/$I3</f>
        <v>0.95039395850447062</v>
      </c>
      <c r="AK31" s="166">
        <f>AL3/$I3</f>
        <v>0.94546021556249193</v>
      </c>
      <c r="AL31" s="166">
        <f>AM3/$I3</f>
        <v>0.93880557682479482</v>
      </c>
      <c r="AM31" s="166">
        <f>AN3/$I3</f>
        <v>0.93215089924572891</v>
      </c>
      <c r="AN31" s="166">
        <f>AO3/$I3</f>
        <v>0.92549627180733907</v>
      </c>
      <c r="AO31" s="166">
        <f>AP3/$I3</f>
        <v>0.91884159422827327</v>
      </c>
      <c r="AP31" s="166">
        <f>AQ3/$I3</f>
        <v>0.91218695549057605</v>
      </c>
      <c r="AQ31" s="166">
        <f>AR3/$I3</f>
        <v>0.90421025472430205</v>
      </c>
      <c r="AR31" s="166">
        <f>AS3/$I3</f>
        <v>0.89623354830837432</v>
      </c>
      <c r="AS31" s="166">
        <f>AT3/$I3</f>
        <v>0.8882568524855472</v>
      </c>
      <c r="AT31" s="166">
        <f>AU3/$I3</f>
        <v>0.88028014606961957</v>
      </c>
      <c r="AU31" s="146">
        <f>AV3/$I3</f>
        <v>0.87230344530334547</v>
      </c>
    </row>
    <row r="32" spans="1:48">
      <c r="A32" s="97" t="str">
        <f>VLOOKUP($B32,'Sector Match'!$B$1:$C$43,2,0)</f>
        <v>agriculture and forestry 01T03</v>
      </c>
      <c r="B32" s="102" t="s">
        <v>442</v>
      </c>
      <c r="C32" s="102" t="s">
        <v>422</v>
      </c>
      <c r="D32" s="152" t="s">
        <v>466</v>
      </c>
      <c r="E32" s="31">
        <v>1</v>
      </c>
      <c r="F32" s="318">
        <v>1</v>
      </c>
      <c r="G32" s="318">
        <v>1</v>
      </c>
      <c r="H32" s="318">
        <v>1</v>
      </c>
      <c r="I32" s="154">
        <f>J3/$I3</f>
        <v>1.0020344508661068</v>
      </c>
      <c r="J32" s="154">
        <f>K3/$I3</f>
        <v>1.0040689144439343</v>
      </c>
      <c r="K32" s="154">
        <f>L3/$I3</f>
        <v>1.0061033653100409</v>
      </c>
      <c r="L32" s="154">
        <f>M3/$I3</f>
        <v>1.008137839480969</v>
      </c>
      <c r="M32" s="154">
        <f>N3/$I3</f>
        <v>1.0078341882533983</v>
      </c>
      <c r="N32" s="154">
        <f>O3/$I3</f>
        <v>1.0075305285513469</v>
      </c>
      <c r="O32" s="154">
        <f>P3/$I3</f>
        <v>1.0072269119279047</v>
      </c>
      <c r="P32" s="154">
        <f>Q3/$I3</f>
        <v>1.0069232522258535</v>
      </c>
      <c r="Q32" s="154">
        <f>R3/$I3</f>
        <v>1.0066196009982828</v>
      </c>
      <c r="R32" s="154">
        <f>S3/$I3</f>
        <v>1.0052416850814831</v>
      </c>
      <c r="S32" s="154">
        <f>T3/$I3</f>
        <v>1.0038637952943317</v>
      </c>
      <c r="T32" s="154">
        <f>U3/$I3</f>
        <v>1.0024859161002806</v>
      </c>
      <c r="U32" s="154">
        <f>V3/$I3</f>
        <v>1.0011080263131291</v>
      </c>
      <c r="V32" s="154">
        <f>W3/$I3</f>
        <v>0.99973011039632942</v>
      </c>
      <c r="W32" s="154">
        <f>X3/$I3</f>
        <v>0.99723204189108561</v>
      </c>
      <c r="X32" s="154">
        <f>Y3/$I3</f>
        <v>0.99473395643688101</v>
      </c>
      <c r="Y32" s="154">
        <f>Z3/$I3</f>
        <v>0.99223586462681601</v>
      </c>
      <c r="Z32" s="154">
        <f>AA3/$I3</f>
        <v>0.98973777917261141</v>
      </c>
      <c r="AA32" s="154">
        <f>AB3/$I3</f>
        <v>0.9872397106673676</v>
      </c>
      <c r="AB32" s="154">
        <f>AC3/$I3</f>
        <v>0.98381754879747618</v>
      </c>
      <c r="AC32" s="154">
        <f>AD3/$I3</f>
        <v>0.98039539328344505</v>
      </c>
      <c r="AD32" s="154">
        <f>AE3/$I3</f>
        <v>0.97697322152665977</v>
      </c>
      <c r="AE32" s="154">
        <f>AF3/$I3</f>
        <v>0.97355106601262864</v>
      </c>
      <c r="AF32" s="154">
        <f>AG3/$I3</f>
        <v>0.97012890414273711</v>
      </c>
      <c r="AG32" s="154">
        <f>AH3/$I3</f>
        <v>0.96519516120075854</v>
      </c>
      <c r="AH32" s="154">
        <f>AI3/$I3</f>
        <v>0.96026143873877423</v>
      </c>
      <c r="AI32" s="154">
        <f>AJ3/$I3</f>
        <v>0.95532768096645482</v>
      </c>
      <c r="AJ32" s="154">
        <f>AK3/$I3</f>
        <v>0.95039395850447062</v>
      </c>
      <c r="AK32" s="154">
        <f>AL3/$I3</f>
        <v>0.94546021556249193</v>
      </c>
      <c r="AL32" s="154">
        <f>AM3/$I3</f>
        <v>0.93880557682479482</v>
      </c>
      <c r="AM32" s="154">
        <f>AN3/$I3</f>
        <v>0.93215089924572891</v>
      </c>
      <c r="AN32" s="154">
        <f>AO3/$I3</f>
        <v>0.92549627180733907</v>
      </c>
      <c r="AO32" s="154">
        <f>AP3/$I3</f>
        <v>0.91884159422827327</v>
      </c>
      <c r="AP32" s="154">
        <f>AQ3/$I3</f>
        <v>0.91218695549057605</v>
      </c>
      <c r="AQ32" s="154">
        <f>AR3/$I3</f>
        <v>0.90421025472430205</v>
      </c>
      <c r="AR32" s="154">
        <f>AS3/$I3</f>
        <v>0.89623354830837432</v>
      </c>
      <c r="AS32" s="154">
        <f>AT3/$I3</f>
        <v>0.8882568524855472</v>
      </c>
      <c r="AT32" s="154">
        <f>AU3/$I3</f>
        <v>0.88028014606961957</v>
      </c>
      <c r="AU32" s="155">
        <f>AV3/$I3</f>
        <v>0.87230344530334547</v>
      </c>
    </row>
    <row r="33" spans="1:47">
      <c r="A33" s="97" t="str">
        <f>VLOOKUP($B33,'Sector Match'!$B$1:$C$43,2,0)</f>
        <v>coal mining 05</v>
      </c>
      <c r="B33" s="89" t="s">
        <v>414</v>
      </c>
      <c r="C33" s="89" t="s">
        <v>421</v>
      </c>
      <c r="D33" s="123" t="s">
        <v>467</v>
      </c>
      <c r="E33" s="31">
        <v>1</v>
      </c>
      <c r="F33" s="318">
        <v>1</v>
      </c>
      <c r="G33" s="318">
        <v>1</v>
      </c>
      <c r="H33" s="318">
        <v>1</v>
      </c>
      <c r="I33" s="154">
        <f>J4/$I4</f>
        <v>1.1049442559379545</v>
      </c>
      <c r="J33" s="154">
        <f>K4/$I4</f>
        <v>1.1349167878494104</v>
      </c>
      <c r="K33" s="154">
        <f>L4/$I4</f>
        <v>1.1648893197608658</v>
      </c>
      <c r="L33" s="154">
        <f>M4/$I4</f>
        <v>1.1936500242365489</v>
      </c>
      <c r="M33" s="154">
        <f>N4/$I4</f>
        <v>1.2130392632089191</v>
      </c>
      <c r="N33" s="154">
        <f>O4/$I4</f>
        <v>1.2324285021812893</v>
      </c>
      <c r="O33" s="154">
        <f>P4/$I4</f>
        <v>1.2518177411536595</v>
      </c>
      <c r="P33" s="154">
        <f>Q4/$I4</f>
        <v>1.2719340765874938</v>
      </c>
      <c r="Q33" s="154">
        <f>R4/$I4</f>
        <v>1.2918080465341735</v>
      </c>
      <c r="R33" s="154">
        <f>S4/$I4</f>
        <v>1.2954435288414927</v>
      </c>
      <c r="S33" s="154">
        <f>T4/$I4</f>
        <v>1.2990790111488124</v>
      </c>
      <c r="T33" s="154">
        <f>U4/$I4</f>
        <v>1.3021085797382452</v>
      </c>
      <c r="U33" s="154">
        <f>V4/$I4</f>
        <v>1.3039263208919047</v>
      </c>
      <c r="V33" s="154">
        <f>W4/$I4</f>
        <v>1.3045322346097916</v>
      </c>
      <c r="W33" s="154">
        <f>X4/$I4</f>
        <v>1.2891420261754727</v>
      </c>
      <c r="X33" s="154">
        <f>Y4/$I4</f>
        <v>1.273751817741154</v>
      </c>
      <c r="Y33" s="154">
        <f>Z4/$I4</f>
        <v>1.2583616093068348</v>
      </c>
      <c r="Z33" s="154">
        <f>AA4/$I4</f>
        <v>1.2429714008725161</v>
      </c>
      <c r="AA33" s="154">
        <f>AB4/$I4</f>
        <v>1.227581192438197</v>
      </c>
      <c r="AB33" s="154">
        <f>AC4/$I4</f>
        <v>1.2038293746970432</v>
      </c>
      <c r="AC33" s="154">
        <f>AD4/$I4</f>
        <v>1.1800775569558897</v>
      </c>
      <c r="AD33" s="154">
        <f>AE4/$I4</f>
        <v>1.1563257392147361</v>
      </c>
      <c r="AE33" s="154">
        <f>AF4/$I4</f>
        <v>1.1325739214735824</v>
      </c>
      <c r="AF33" s="154">
        <f>AG4/$I4</f>
        <v>1.1088221037324286</v>
      </c>
      <c r="AG33" s="154">
        <f>AH4/$I4</f>
        <v>1.0872515753756666</v>
      </c>
      <c r="AH33" s="154">
        <f>AI4/$I4</f>
        <v>1.0656810470189046</v>
      </c>
      <c r="AI33" s="154">
        <f>AJ4/$I4</f>
        <v>1.0441105186621427</v>
      </c>
      <c r="AJ33" s="154">
        <f>AK4/$I4</f>
        <v>1.0225399903053809</v>
      </c>
      <c r="AK33" s="154">
        <f>AL4/$I4</f>
        <v>1.0009694619486187</v>
      </c>
      <c r="AL33" s="154">
        <f>AM4/$I4</f>
        <v>0.9767329132331557</v>
      </c>
      <c r="AM33" s="154">
        <f>AN4/$I4</f>
        <v>0.95249636451769271</v>
      </c>
      <c r="AN33" s="154">
        <f>AO4/$I4</f>
        <v>0.92825981580222972</v>
      </c>
      <c r="AO33" s="154">
        <f>AP4/$I4</f>
        <v>0.90402326708676684</v>
      </c>
      <c r="AP33" s="154">
        <f>AQ4/$I4</f>
        <v>0.87978671837130407</v>
      </c>
      <c r="AQ33" s="154">
        <f>AR4/$I4</f>
        <v>0.85821619001454208</v>
      </c>
      <c r="AR33" s="154">
        <f>AS4/$I4</f>
        <v>0.83664566165778009</v>
      </c>
      <c r="AS33" s="154">
        <f>AT4/$I4</f>
        <v>0.81507513330101822</v>
      </c>
      <c r="AT33" s="154">
        <f>AU4/$I4</f>
        <v>0.79350460494425623</v>
      </c>
      <c r="AU33" s="155">
        <f>AV4/$I4</f>
        <v>0.77193407658749402</v>
      </c>
    </row>
    <row r="34" spans="1:47">
      <c r="A34" s="97" t="str">
        <f>VLOOKUP($B34,'Sector Match'!$B$1:$C$43,2,0)</f>
        <v>energy pipelines and gas processing 352T353</v>
      </c>
      <c r="B34" s="211" t="s">
        <v>437</v>
      </c>
      <c r="C34" s="89" t="s">
        <v>421</v>
      </c>
      <c r="D34" s="149" t="s">
        <v>470</v>
      </c>
      <c r="E34" s="31">
        <v>1</v>
      </c>
      <c r="F34" s="318">
        <v>1</v>
      </c>
      <c r="G34" s="318">
        <v>1</v>
      </c>
      <c r="H34" s="318">
        <v>1</v>
      </c>
      <c r="I34" s="154">
        <f>(J5*$E$22+J6*$E$23)/($I5*$E$22+$I6*$E$23)</f>
        <v>1.0603380600083334</v>
      </c>
      <c r="J34" s="154">
        <f>(K5*$E$22+K6*$E$23)/($I5*$E$22+$I6*$E$23)</f>
        <v>1.1123615405806808</v>
      </c>
      <c r="K34" s="154">
        <f>(L5*$E$22+L6*$E$23)/($I5*$E$22+$I6*$E$23)</f>
        <v>1.164385021153028</v>
      </c>
      <c r="L34" s="154">
        <f>(M5*$E$22+M6*$E$23)/($I5*$E$22+$I6*$E$23)</f>
        <v>1.213831454110772</v>
      </c>
      <c r="M34" s="154">
        <f>(N5*$E$22+N6*$E$23)/($I5*$E$22+$I6*$E$23)</f>
        <v>1.24805512416224</v>
      </c>
      <c r="N34" s="154">
        <f>(O5*$E$22+O6*$E$23)/($I5*$E$22+$I6*$E$23)</f>
        <v>1.2822787942137084</v>
      </c>
      <c r="O34" s="154">
        <f>(P5*$E$22+P6*$E$23)/($I5*$E$22+$I6*$E$23)</f>
        <v>1.3165024642651759</v>
      </c>
      <c r="P34" s="154">
        <f>(Q5*$E$22+Q6*$E$23)/($I5*$E$22+$I6*$E$23)</f>
        <v>1.3545036532180332</v>
      </c>
      <c r="Q34" s="154">
        <f>(R5*$E$22+R6*$E$23)/($I5*$E$22+$I6*$E$23)</f>
        <v>1.3921753735090214</v>
      </c>
      <c r="R34" s="154">
        <f>(S5*$E$22+S6*$E$23)/($I5*$E$22+$I6*$E$23)</f>
        <v>1.4128881505316326</v>
      </c>
      <c r="S34" s="154">
        <f>(T5*$E$22+T6*$E$23)/($I5*$E$22+$I6*$E$23)</f>
        <v>1.4366838002650955</v>
      </c>
      <c r="T34" s="154">
        <f>(U5*$E$22+U6*$E$23)/($I5*$E$22+$I6*$E$23)</f>
        <v>1.4622616926720924</v>
      </c>
      <c r="U34" s="154">
        <f>(V5*$E$22+V6*$E$23)/($I5*$E$22+$I6*$E$23)</f>
        <v>1.4914040704261589</v>
      </c>
      <c r="V34" s="154">
        <f>(W5*$E$22+W6*$E$23)/($I5*$E$22+$I6*$E$23)</f>
        <v>1.5210280608164435</v>
      </c>
      <c r="W34" s="154">
        <f>(X5*$E$22+X6*$E$23)/($I5*$E$22+$I6*$E$23)</f>
        <v>1.5402950434093718</v>
      </c>
      <c r="X34" s="154">
        <f>(Y5*$E$22+Y6*$E$23)/($I5*$E$22+$I6*$E$23)</f>
        <v>1.5595620260023004</v>
      </c>
      <c r="Y34" s="154">
        <f>(Z5*$E$22+Z6*$E$23)/($I5*$E$22+$I6*$E$23)</f>
        <v>1.5788290085952286</v>
      </c>
      <c r="Z34" s="154">
        <f>(AA5*$E$22+AA6*$E$23)/($I5*$E$22+$I6*$E$23)</f>
        <v>1.5980959911881572</v>
      </c>
      <c r="AA34" s="154">
        <f>(AB5*$E$22+AB6*$E$23)/($I5*$E$22+$I6*$E$23)</f>
        <v>1.6173629737810855</v>
      </c>
      <c r="AB34" s="154">
        <f>(AC5*$E$22+AC6*$E$23)/($I5*$E$22+$I6*$E$23)</f>
        <v>1.6282958565427654</v>
      </c>
      <c r="AC34" s="154">
        <f>(AD5*$E$22+AD6*$E$23)/($I5*$E$22+$I6*$E$23)</f>
        <v>1.6392287393044451</v>
      </c>
      <c r="AD34" s="154">
        <f>(AE5*$E$22+AE6*$E$23)/($I5*$E$22+$I6*$E$23)</f>
        <v>1.650161622066125</v>
      </c>
      <c r="AE34" s="154">
        <f>(AF5*$E$22+AF6*$E$23)/($I5*$E$22+$I6*$E$23)</f>
        <v>1.6610945048278045</v>
      </c>
      <c r="AF34" s="154">
        <f>(AG5*$E$22+AG6*$E$23)/($I5*$E$22+$I6*$E$23)</f>
        <v>1.6720273875894844</v>
      </c>
      <c r="AG34" s="154">
        <f>(AH5*$E$22+AH6*$E$23)/($I5*$E$22+$I6*$E$23)</f>
        <v>1.6803586791730982</v>
      </c>
      <c r="AH34" s="154">
        <f>(AI5*$E$22+AI6*$E$23)/($I5*$E$22+$I6*$E$23)</f>
        <v>1.6886899707567125</v>
      </c>
      <c r="AI34" s="154">
        <f>(AJ5*$E$22+AJ6*$E$23)/($I5*$E$22+$I6*$E$23)</f>
        <v>1.6970212623403262</v>
      </c>
      <c r="AJ34" s="154">
        <f>(AK5*$E$22+AK6*$E$23)/($I5*$E$22+$I6*$E$23)</f>
        <v>1.70535255392394</v>
      </c>
      <c r="AK34" s="154">
        <f>(AL5*$E$22+AL6*$E$23)/($I5*$E$22+$I6*$E$23)</f>
        <v>1.7136838455075538</v>
      </c>
      <c r="AL34" s="154">
        <f>(AM5*$E$22+AM6*$E$23)/($I5*$E$22+$I6*$E$23)</f>
        <v>1.723314933238357</v>
      </c>
      <c r="AM34" s="154">
        <f>(AN5*$E$22+AN6*$E$23)/($I5*$E$22+$I6*$E$23)</f>
        <v>1.7329460209691598</v>
      </c>
      <c r="AN34" s="154">
        <f>(AO5*$E$22+AO6*$E$23)/($I5*$E$22+$I6*$E$23)</f>
        <v>1.7425771086999631</v>
      </c>
      <c r="AO34" s="154">
        <f>(AP5*$E$22+AP6*$E$23)/($I5*$E$22+$I6*$E$23)</f>
        <v>1.7522081964307659</v>
      </c>
      <c r="AP34" s="154">
        <f>(AQ5*$E$22+AQ6*$E$23)/($I5*$E$22+$I6*$E$23)</f>
        <v>1.7618392841615691</v>
      </c>
      <c r="AQ34" s="154">
        <f>(AR5*$E$22+AR6*$E$23)/($I5*$E$22+$I6*$E$23)</f>
        <v>1.7640053085839948</v>
      </c>
      <c r="AR34" s="154">
        <f>(AS5*$E$22+AS6*$E$23)/($I5*$E$22+$I6*$E$23)</f>
        <v>1.7661713330064208</v>
      </c>
      <c r="AS34" s="154">
        <f>(AT5*$E$22+AT6*$E$23)/($I5*$E$22+$I6*$E$23)</f>
        <v>1.7683373574288466</v>
      </c>
      <c r="AT34" s="154">
        <f>(AU5*$E$22+AU6*$E$23)/($I5*$E$22+$I6*$E$23)</f>
        <v>1.7705033818512725</v>
      </c>
      <c r="AU34" s="155">
        <f>(AV5*$E$22+AV6*$E$23)/($I5*$E$22+$I6*$E$23)</f>
        <v>1.7726694062736983</v>
      </c>
    </row>
    <row r="35" spans="1:47">
      <c r="A35" s="97" t="str">
        <f>VLOOKUP($B35,'Sector Match'!$B$1:$C$43,2,0)</f>
        <v>refined petroleum and coke 19</v>
      </c>
      <c r="B35" s="89" t="s">
        <v>415</v>
      </c>
      <c r="C35" s="89" t="s">
        <v>420</v>
      </c>
      <c r="D35" s="123" t="s">
        <v>468</v>
      </c>
      <c r="E35" s="31">
        <v>1</v>
      </c>
      <c r="F35" s="318">
        <v>1</v>
      </c>
      <c r="G35" s="318">
        <v>1</v>
      </c>
      <c r="H35" s="318">
        <v>1</v>
      </c>
      <c r="I35" s="154">
        <f>J7/$I7</f>
        <v>0.96557142857142864</v>
      </c>
      <c r="J35" s="154">
        <f>K7/$I7</f>
        <v>0.98629279015240334</v>
      </c>
      <c r="K35" s="154">
        <f>L7/$I7</f>
        <v>1.0070141517333779</v>
      </c>
      <c r="L35" s="154">
        <f>M7/$I7</f>
        <v>1.0270280313180371</v>
      </c>
      <c r="M35" s="154">
        <f>N7/$I7</f>
        <v>1.0326878872885614</v>
      </c>
      <c r="N35" s="154">
        <f>O7/$I7</f>
        <v>1.0383477432590857</v>
      </c>
      <c r="O35" s="154">
        <f>P7/$I7</f>
        <v>1.0440075992296098</v>
      </c>
      <c r="P35" s="154">
        <f>Q7/$I7</f>
        <v>1.0514503098308492</v>
      </c>
      <c r="Q35" s="154">
        <f>R7/$I7</f>
        <v>1.0588647211522357</v>
      </c>
      <c r="R35" s="154">
        <f>S7/$I7</f>
        <v>1.0649962317869703</v>
      </c>
      <c r="S35" s="154">
        <f>T7/$I7</f>
        <v>1.0723540445486519</v>
      </c>
      <c r="T35" s="154">
        <f>U7/$I7</f>
        <v>1.0800891810417013</v>
      </c>
      <c r="U35" s="154">
        <f>V7/$I7</f>
        <v>1.0885789649974877</v>
      </c>
      <c r="V35" s="154">
        <f>W7/$I7</f>
        <v>1.0965970942890635</v>
      </c>
      <c r="W35" s="154">
        <f>X7/$I7</f>
        <v>1.0967857561547478</v>
      </c>
      <c r="X35" s="154">
        <f>Y7/$I7</f>
        <v>1.0969744180204319</v>
      </c>
      <c r="Y35" s="154">
        <f>Z7/$I7</f>
        <v>1.0971630798861161</v>
      </c>
      <c r="Z35" s="154">
        <f>AA7/$I7</f>
        <v>1.0973517417518004</v>
      </c>
      <c r="AA35" s="154">
        <f>AB7/$I7</f>
        <v>1.0975404036174843</v>
      </c>
      <c r="AB35" s="154">
        <f>AC7/$I7</f>
        <v>1.088956288728856</v>
      </c>
      <c r="AC35" s="154">
        <f>AD7/$I7</f>
        <v>1.0803721738402277</v>
      </c>
      <c r="AD35" s="154">
        <f>AE7/$I7</f>
        <v>1.0717880589515993</v>
      </c>
      <c r="AE35" s="154">
        <f>AF7/$I7</f>
        <v>1.063203944062971</v>
      </c>
      <c r="AF35" s="154">
        <f>AG7/$I7</f>
        <v>1.0546198291743425</v>
      </c>
      <c r="AG35" s="154">
        <f>AH7/$I7</f>
        <v>1.0417908223078209</v>
      </c>
      <c r="AH35" s="154">
        <f>AI7/$I7</f>
        <v>1.0289618154412996</v>
      </c>
      <c r="AI35" s="154">
        <f>AJ7/$I7</f>
        <v>1.0161328085747781</v>
      </c>
      <c r="AJ35" s="154">
        <f>AK7/$I7</f>
        <v>1.0033038017082565</v>
      </c>
      <c r="AK35" s="154">
        <f>AL7/$I7</f>
        <v>0.99047479484173506</v>
      </c>
      <c r="AL35" s="154">
        <f>AM7/$I7</f>
        <v>0.97208026293753136</v>
      </c>
      <c r="AM35" s="154">
        <f>AN7/$I7</f>
        <v>0.95368573103332765</v>
      </c>
      <c r="AN35" s="154">
        <f>AO7/$I7</f>
        <v>0.93529119912912395</v>
      </c>
      <c r="AO35" s="154">
        <f>AP7/$I7</f>
        <v>0.91689666722492025</v>
      </c>
      <c r="AP35" s="154">
        <f>AQ7/$I7</f>
        <v>0.89850213532071677</v>
      </c>
      <c r="AQ35" s="154">
        <f>AR7/$I7</f>
        <v>0.88689943058114207</v>
      </c>
      <c r="AR35" s="154">
        <f>AS7/$I7</f>
        <v>0.87529672584156748</v>
      </c>
      <c r="AS35" s="154">
        <f>AT7/$I7</f>
        <v>0.86369402110199289</v>
      </c>
      <c r="AT35" s="154">
        <f>AU7/$I7</f>
        <v>0.85209131636241842</v>
      </c>
      <c r="AU35" s="155">
        <f>AV7/$I7</f>
        <v>0.84048861162284361</v>
      </c>
    </row>
    <row r="36" spans="1:47">
      <c r="A36" s="97" t="str">
        <f>VLOOKUP($B36,'Sector Match'!$B$1:$C$43,2,0)</f>
        <v>chemicals 20</v>
      </c>
      <c r="B36" s="89" t="s">
        <v>416</v>
      </c>
      <c r="C36" s="89" t="s">
        <v>420</v>
      </c>
      <c r="D36" s="123" t="s">
        <v>469</v>
      </c>
      <c r="E36" s="31">
        <v>1</v>
      </c>
      <c r="F36" s="318">
        <v>1</v>
      </c>
      <c r="G36" s="318">
        <v>1</v>
      </c>
      <c r="H36" s="318">
        <v>1</v>
      </c>
      <c r="I36" s="154">
        <f>J8/$I8</f>
        <v>1.0106382978723405</v>
      </c>
      <c r="J36" s="154">
        <f>K8/$I8</f>
        <v>1.0283687943262412</v>
      </c>
      <c r="K36" s="154">
        <f>L8/$I8</f>
        <v>1.0460992907801419</v>
      </c>
      <c r="L36" s="154">
        <f>M8/$I8</f>
        <v>1.0638297872340425</v>
      </c>
      <c r="M36" s="154">
        <f>N8/$I8</f>
        <v>1.072695035460993</v>
      </c>
      <c r="N36" s="154">
        <f>O8/$I8</f>
        <v>1.0815602836879432</v>
      </c>
      <c r="O36" s="154">
        <f>P8/$I8</f>
        <v>1.0904255319148937</v>
      </c>
      <c r="P36" s="154">
        <f>Q8/$I8</f>
        <v>1.0992907801418439</v>
      </c>
      <c r="Q36" s="154">
        <f>R8/$I8</f>
        <v>1.1081560283687943</v>
      </c>
      <c r="R36" s="154">
        <f>S8/$I8</f>
        <v>1.1170212765957446</v>
      </c>
      <c r="S36" s="154">
        <f>T8/$I8</f>
        <v>1.125886524822695</v>
      </c>
      <c r="T36" s="154">
        <f>U8/$I8</f>
        <v>1.1347517730496455</v>
      </c>
      <c r="U36" s="154">
        <f>V8/$I8</f>
        <v>1.1273640661938533</v>
      </c>
      <c r="V36" s="154">
        <f>W8/$I8</f>
        <v>1.1199763593380614</v>
      </c>
      <c r="W36" s="154">
        <f>X8/$I8</f>
        <v>1.1125886524822692</v>
      </c>
      <c r="X36" s="154">
        <f>Y8/$I8</f>
        <v>1.1052009456264773</v>
      </c>
      <c r="Y36" s="154">
        <f>Z8/$I8</f>
        <v>1.0978132387706854</v>
      </c>
      <c r="Z36" s="154">
        <f>AA8/$I8</f>
        <v>1.0904255319148932</v>
      </c>
      <c r="AA36" s="154">
        <f>AB8/$I8</f>
        <v>1.0830378250591013</v>
      </c>
      <c r="AB36" s="154">
        <f>AC8/$I8</f>
        <v>1.0756501182033094</v>
      </c>
      <c r="AC36" s="154">
        <f>AD8/$I8</f>
        <v>1.0682624113475172</v>
      </c>
      <c r="AD36" s="154">
        <f>AE8/$I8</f>
        <v>1.0608747044917253</v>
      </c>
      <c r="AE36" s="154">
        <f>AF8/$I8</f>
        <v>1.0534869976359331</v>
      </c>
      <c r="AF36" s="154">
        <f>AG8/$I8</f>
        <v>1.0460992907801419</v>
      </c>
      <c r="AG36" s="154">
        <f>AH8/$I8</f>
        <v>1.0397163120567376</v>
      </c>
      <c r="AH36" s="154">
        <f>AI8/$I8</f>
        <v>1.0333333333333334</v>
      </c>
      <c r="AI36" s="154">
        <f>AJ8/$I8</f>
        <v>1.026950354609929</v>
      </c>
      <c r="AJ36" s="154">
        <f>AK8/$I8</f>
        <v>1.0205673758865248</v>
      </c>
      <c r="AK36" s="154">
        <f>AL8/$I8</f>
        <v>1.0141843971631206</v>
      </c>
      <c r="AL36" s="154">
        <f>AM8/$I8</f>
        <v>1.0078014184397164</v>
      </c>
      <c r="AM36" s="154">
        <f>AN8/$I8</f>
        <v>1.0014184397163119</v>
      </c>
      <c r="AN36" s="154">
        <f>AO8/$I8</f>
        <v>0.99503546099290785</v>
      </c>
      <c r="AO36" s="154">
        <f>AP8/$I8</f>
        <v>0.98865248226950353</v>
      </c>
      <c r="AP36" s="154">
        <f>AQ8/$I8</f>
        <v>0.98226950354609932</v>
      </c>
      <c r="AQ36" s="154">
        <f>AR8/$I8</f>
        <v>0.975886524822695</v>
      </c>
      <c r="AR36" s="154">
        <f>AS8/$I8</f>
        <v>0.96950354609929079</v>
      </c>
      <c r="AS36" s="154">
        <f>AT8/$I8</f>
        <v>0.96312056737588647</v>
      </c>
      <c r="AT36" s="154">
        <f>AU8/$I8</f>
        <v>0.95673758865248226</v>
      </c>
      <c r="AU36" s="155">
        <f>AV8/$I8</f>
        <v>0.95035460992907805</v>
      </c>
    </row>
    <row r="37" spans="1:47">
      <c r="A37" s="97" t="str">
        <f>VLOOKUP($B37,'Sector Match'!$B$1:$C$43,2,0)</f>
        <v>chemicals 20</v>
      </c>
      <c r="B37" s="89" t="s">
        <v>416</v>
      </c>
      <c r="C37" s="89" t="s">
        <v>422</v>
      </c>
      <c r="D37" s="149" t="s">
        <v>471</v>
      </c>
      <c r="E37" s="31">
        <v>1</v>
      </c>
      <c r="F37" s="318">
        <v>1</v>
      </c>
      <c r="G37" s="318">
        <v>1</v>
      </c>
      <c r="H37" s="318">
        <v>1</v>
      </c>
      <c r="I37" s="154">
        <f>(J9*$E$24+J10*$E$25)/($I9*$E$24+$I10*$E$25)</f>
        <v>1.0492350017314775</v>
      </c>
      <c r="J37" s="154">
        <f>(K9*$E$24+K10*$E$25)/($I9*$E$24+$I10*$E$25)</f>
        <v>1.1007613837362371</v>
      </c>
      <c r="K37" s="154">
        <f>(L9*$E$24+L10*$E$25)/($I9*$E$24+$I10*$E$25)</f>
        <v>1.1522877657409967</v>
      </c>
      <c r="L37" s="154">
        <f>(M9*$E$24+M10*$E$25)/($I9*$E$24+$I10*$E$25)</f>
        <v>1.2038141477457562</v>
      </c>
      <c r="M37" s="154">
        <f>(N9*$E$24+N10*$E$25)/($I9*$E$24+$I10*$E$25)</f>
        <v>1.2147121569157857</v>
      </c>
      <c r="N37" s="154">
        <f>(O9*$E$24+O10*$E$25)/($I9*$E$24+$I10*$E$25)</f>
        <v>1.2256101660858152</v>
      </c>
      <c r="O37" s="154">
        <f>(P9*$E$24+P10*$E$25)/($I9*$E$24+$I10*$E$25)</f>
        <v>1.2365081752558449</v>
      </c>
      <c r="P37" s="154">
        <f>(Q9*$E$24+Q10*$E$25)/($I9*$E$24+$I10*$E$25)</f>
        <v>1.2474061844258744</v>
      </c>
      <c r="Q37" s="154">
        <f>(R9*$E$24+R10*$E$25)/($I9*$E$24+$I10*$E$25)</f>
        <v>1.2583041935959041</v>
      </c>
      <c r="R37" s="154">
        <f>(S9*$E$24+S10*$E$25)/($I9*$E$24+$I10*$E$25)</f>
        <v>1.2692022027659335</v>
      </c>
      <c r="S37" s="154">
        <f>(T9*$E$24+T10*$E$25)/($I9*$E$24+$I10*$E$25)</f>
        <v>1.2801002119359632</v>
      </c>
      <c r="T37" s="154">
        <f>(U9*$E$24+U10*$E$25)/($I9*$E$24+$I10*$E$25)</f>
        <v>1.2909982211059929</v>
      </c>
      <c r="U37" s="154">
        <f>(V9*$E$24+V10*$E$25)/($I9*$E$24+$I10*$E$25)</f>
        <v>1.301896230276022</v>
      </c>
      <c r="V37" s="154">
        <f>(W9*$E$24+W10*$E$25)/($I9*$E$24+$I10*$E$25)</f>
        <v>1.2920892939991664</v>
      </c>
      <c r="W37" s="154">
        <f>(X9*$E$24+X10*$E$25)/($I9*$E$24+$I10*$E$25)</f>
        <v>1.2824642503147345</v>
      </c>
      <c r="X37" s="154">
        <f>(Y9*$E$24+Y10*$E$25)/($I9*$E$24+$I10*$E$25)</f>
        <v>1.2728392066303031</v>
      </c>
      <c r="Y37" s="154">
        <f>(Z9*$E$24+Z10*$E$25)/($I9*$E$24+$I10*$E$25)</f>
        <v>1.2632141629458715</v>
      </c>
      <c r="Z37" s="154">
        <f>(AA9*$E$24+AA10*$E$25)/($I9*$E$24+$I10*$E$25)</f>
        <v>1.2535891192614399</v>
      </c>
      <c r="AA37" s="154">
        <f>(AB9*$E$24+AB10*$E$25)/($I9*$E$24+$I10*$E$25)</f>
        <v>1.2439640755770083</v>
      </c>
      <c r="AB37" s="154">
        <f>(AC9*$E$24+AC10*$E$25)/($I9*$E$24+$I10*$E$25)</f>
        <v>1.2343390318925769</v>
      </c>
      <c r="AC37" s="154">
        <f>(AD9*$E$24+AD10*$E$25)/($I9*$E$24+$I10*$E$25)</f>
        <v>1.224713988208145</v>
      </c>
      <c r="AD37" s="154">
        <f>(AE9*$E$24+AE10*$E$25)/($I9*$E$24+$I10*$E$25)</f>
        <v>1.2150889445237136</v>
      </c>
      <c r="AE37" s="154">
        <f>(AF9*$E$24+AF10*$E$25)/($I9*$E$24+$I10*$E$25)</f>
        <v>1.2054639008392818</v>
      </c>
      <c r="AF37" s="154">
        <f>(AG9*$E$24+AG10*$E$25)/($I9*$E$24+$I10*$E$25)</f>
        <v>1.1958388571548502</v>
      </c>
      <c r="AG37" s="154">
        <f>(AH9*$E$24+AH10*$E$25)/($I9*$E$24+$I10*$E$25)</f>
        <v>1.1801576169272046</v>
      </c>
      <c r="AH37" s="154">
        <f>(AI9*$E$24+AI10*$E$25)/($I9*$E$24+$I10*$E$25)</f>
        <v>1.1644763766995589</v>
      </c>
      <c r="AI37" s="154">
        <f>(AJ9*$E$24+AJ10*$E$25)/($I9*$E$24+$I10*$E$25)</f>
        <v>1.1487951364719133</v>
      </c>
      <c r="AJ37" s="154">
        <f>(AK9*$E$24+AK10*$E$25)/($I9*$E$24+$I10*$E$25)</f>
        <v>1.1331138962442677</v>
      </c>
      <c r="AK37" s="154">
        <f>(AL9*$E$24+AL10*$E$25)/($I9*$E$24+$I10*$E$25)</f>
        <v>1.1174326560166221</v>
      </c>
      <c r="AL37" s="154">
        <f>(AM9*$E$24+AM10*$E$25)/($I9*$E$24+$I10*$E$25)</f>
        <v>1.1017514157889765</v>
      </c>
      <c r="AM37" s="154">
        <f>(AN9*$E$24+AN10*$E$25)/($I9*$E$24+$I10*$E$25)</f>
        <v>1.0860701755613311</v>
      </c>
      <c r="AN37" s="154">
        <f>(AO9*$E$24+AO10*$E$25)/($I9*$E$24+$I10*$E$25)</f>
        <v>1.0703889353336855</v>
      </c>
      <c r="AO37" s="154">
        <f>(AP9*$E$24+AP10*$E$25)/($I9*$E$24+$I10*$E$25)</f>
        <v>1.0547076951060399</v>
      </c>
      <c r="AP37" s="154">
        <f>(AQ9*$E$24+AQ10*$E$25)/($I9*$E$24+$I10*$E$25)</f>
        <v>1.0390264548783943</v>
      </c>
      <c r="AQ37" s="154">
        <f>(AR9*$E$24+AR10*$E$25)/($I9*$E$24+$I10*$E$25)</f>
        <v>1.0233452146507487</v>
      </c>
      <c r="AR37" s="154">
        <f>(AS9*$E$24+AS10*$E$25)/($I9*$E$24+$I10*$E$25)</f>
        <v>1.0076639744231031</v>
      </c>
      <c r="AS37" s="154">
        <f>(AT9*$E$24+AT10*$E$25)/($I9*$E$24+$I10*$E$25)</f>
        <v>0.99198273419545757</v>
      </c>
      <c r="AT37" s="154">
        <f>(AU9*$E$24+AU10*$E$25)/($I9*$E$24+$I10*$E$25)</f>
        <v>0.97630149396781196</v>
      </c>
      <c r="AU37" s="155">
        <f>(AV9*$E$24+AV10*$E$25)/($I9*$E$24+$I10*$E$25)</f>
        <v>0.96062025374016646</v>
      </c>
    </row>
    <row r="38" spans="1:47">
      <c r="A38" s="97" t="str">
        <f>VLOOKUP($B38,'Sector Match'!$B$1:$C$43,2,0)</f>
        <v>chemicals 20</v>
      </c>
      <c r="B38" s="89" t="s">
        <v>416</v>
      </c>
      <c r="C38" s="89" t="s">
        <v>423</v>
      </c>
      <c r="D38" s="122" t="s">
        <v>472</v>
      </c>
      <c r="E38" s="31">
        <v>1</v>
      </c>
      <c r="F38" s="318">
        <v>1</v>
      </c>
      <c r="G38" s="318">
        <v>1</v>
      </c>
      <c r="H38" s="318">
        <v>1</v>
      </c>
      <c r="I38" s="154">
        <f>J11/$I11</f>
        <v>1.0451910691283814</v>
      </c>
      <c r="J38" s="154">
        <f>K11/$I11</f>
        <v>1.0903821382567627</v>
      </c>
      <c r="K38" s="154">
        <f>L11/$I11</f>
        <v>1.1355732073851441</v>
      </c>
      <c r="L38" s="154">
        <f>M11/$I11</f>
        <v>1.1807642765135251</v>
      </c>
      <c r="M38" s="154">
        <f>N11/$I11</f>
        <v>1.200890940317733</v>
      </c>
      <c r="N38" s="154">
        <f>O11/$I11</f>
        <v>1.2210176041219407</v>
      </c>
      <c r="O38" s="154">
        <f>P11/$I11</f>
        <v>1.2411442679261486</v>
      </c>
      <c r="P38" s="154">
        <f>Q11/$I11</f>
        <v>1.2612709317303563</v>
      </c>
      <c r="Q38" s="154">
        <f>R11/$I11</f>
        <v>1.2813975955345642</v>
      </c>
      <c r="R38" s="154">
        <f>S11/$I11</f>
        <v>1.3015242593387721</v>
      </c>
      <c r="S38" s="154">
        <f>T11/$I11</f>
        <v>1.3216509231429798</v>
      </c>
      <c r="T38" s="154">
        <f>U11/$I11</f>
        <v>1.3417775869471877</v>
      </c>
      <c r="U38" s="154">
        <f>V11/$I11</f>
        <v>1.3283598110777157</v>
      </c>
      <c r="V38" s="154">
        <f>W11/$I11</f>
        <v>1.3149420352082439</v>
      </c>
      <c r="W38" s="154">
        <f>X11/$I11</f>
        <v>1.3015242593387721</v>
      </c>
      <c r="X38" s="154">
        <f>Y11/$I11</f>
        <v>1.2881064834693001</v>
      </c>
      <c r="Y38" s="154">
        <f>Z11/$I11</f>
        <v>1.2746887075998283</v>
      </c>
      <c r="Z38" s="154">
        <f>AA11/$I11</f>
        <v>1.2612709317303563</v>
      </c>
      <c r="AA38" s="154">
        <f>AB11/$I11</f>
        <v>1.2478531558608845</v>
      </c>
      <c r="AB38" s="154">
        <f>AC11/$I11</f>
        <v>1.2344353799914127</v>
      </c>
      <c r="AC38" s="154">
        <f>AD11/$I11</f>
        <v>1.2210176041219407</v>
      </c>
      <c r="AD38" s="154">
        <f>AE11/$I11</f>
        <v>1.2075998282524689</v>
      </c>
      <c r="AE38" s="154">
        <f>AF11/$I11</f>
        <v>1.1941820523829971</v>
      </c>
      <c r="AF38" s="154">
        <f>AG11/$I11</f>
        <v>1.1807642765135251</v>
      </c>
      <c r="AG38" s="154">
        <f>AH11/$I11</f>
        <v>1.1664519822527553</v>
      </c>
      <c r="AH38" s="154">
        <f>AI11/$I11</f>
        <v>1.1521396879919852</v>
      </c>
      <c r="AI38" s="154">
        <f>AJ11/$I11</f>
        <v>1.1378273937312153</v>
      </c>
      <c r="AJ38" s="154">
        <f>AK11/$I11</f>
        <v>1.1235150994704453</v>
      </c>
      <c r="AK38" s="154">
        <f>AL11/$I11</f>
        <v>1.1092028052096754</v>
      </c>
      <c r="AL38" s="154">
        <f>AM11/$I11</f>
        <v>1.0948905109489055</v>
      </c>
      <c r="AM38" s="154">
        <f>AN11/$I11</f>
        <v>1.0805782166881355</v>
      </c>
      <c r="AN38" s="154">
        <f>AO11/$I11</f>
        <v>1.0662659224273656</v>
      </c>
      <c r="AO38" s="154">
        <f>AP11/$I11</f>
        <v>1.0519536281665955</v>
      </c>
      <c r="AP38" s="154">
        <f>AQ11/$I11</f>
        <v>1.0376413339058257</v>
      </c>
      <c r="AQ38" s="154">
        <f>AR11/$I11</f>
        <v>1.0233290396450556</v>
      </c>
      <c r="AR38" s="154">
        <f>AS11/$I11</f>
        <v>1.0090167453842858</v>
      </c>
      <c r="AS38" s="154">
        <f>AT11/$I11</f>
        <v>0.9947044511235158</v>
      </c>
      <c r="AT38" s="154">
        <f>AU11/$I11</f>
        <v>0.98039215686274583</v>
      </c>
      <c r="AU38" s="155">
        <f>AV11/$I11</f>
        <v>0.96607986260197509</v>
      </c>
    </row>
    <row r="39" spans="1:47">
      <c r="A39" s="97" t="str">
        <f>VLOOKUP($B39,'Sector Match'!$B$1:$C$43,2,0)</f>
        <v>cement and other nonmetallic minerals 239</v>
      </c>
      <c r="B39" s="89" t="s">
        <v>417</v>
      </c>
      <c r="C39" s="89" t="s">
        <v>420</v>
      </c>
      <c r="D39" s="85" t="s">
        <v>473</v>
      </c>
      <c r="E39" s="31">
        <v>1</v>
      </c>
      <c r="F39" s="318">
        <v>1</v>
      </c>
      <c r="G39" s="318">
        <v>1</v>
      </c>
      <c r="H39" s="318">
        <v>1</v>
      </c>
      <c r="I39" s="154">
        <f>J12/$I12</f>
        <v>0.89568887075959236</v>
      </c>
      <c r="J39" s="154">
        <f>K12/$I12</f>
        <v>0.92523682912657979</v>
      </c>
      <c r="K39" s="154">
        <f>L12/$I12</f>
        <v>0.95478478749356732</v>
      </c>
      <c r="L39" s="154">
        <f>M12/$I12</f>
        <v>0.98853929605654012</v>
      </c>
      <c r="M39" s="154">
        <f>N12/$I12</f>
        <v>0.99737305146810917</v>
      </c>
      <c r="N39" s="154">
        <f>O12/$I12</f>
        <v>1.0062068068796783</v>
      </c>
      <c r="O39" s="154">
        <f>P12/$I12</f>
        <v>1.0150405622912473</v>
      </c>
      <c r="P39" s="154">
        <f>Q12/$I12</f>
        <v>1.0195331579005595</v>
      </c>
      <c r="Q39" s="154">
        <f>R12/$I12</f>
        <v>1.0247156277420135</v>
      </c>
      <c r="R39" s="154">
        <f>S12/$I12</f>
        <v>1.0120959771540576</v>
      </c>
      <c r="S39" s="154">
        <f>T12/$I12</f>
        <v>0.99627934841715304</v>
      </c>
      <c r="T39" s="154">
        <f>U12/$I12</f>
        <v>0.97886423060577399</v>
      </c>
      <c r="U39" s="154">
        <f>V12/$I12</f>
        <v>0.95825213464544612</v>
      </c>
      <c r="V39" s="154">
        <f>W12/$I12</f>
        <v>0.93764003868511825</v>
      </c>
      <c r="W39" s="154">
        <f>X12/$I12</f>
        <v>0.91959393834434144</v>
      </c>
      <c r="X39" s="154">
        <f>Y12/$I12</f>
        <v>0.90154783800356453</v>
      </c>
      <c r="Y39" s="154">
        <f>Z12/$I12</f>
        <v>0.88350173766278772</v>
      </c>
      <c r="Z39" s="154">
        <f>AA12/$I12</f>
        <v>0.86545563732201092</v>
      </c>
      <c r="AA39" s="154">
        <f>AB12/$I12</f>
        <v>0.84740953698123411</v>
      </c>
      <c r="AB39" s="154">
        <f>AC12/$I12</f>
        <v>0.82263295632688083</v>
      </c>
      <c r="AC39" s="154">
        <f>AD12/$I12</f>
        <v>0.79785637567252754</v>
      </c>
      <c r="AD39" s="154">
        <f>AE12/$I12</f>
        <v>0.77307979501817425</v>
      </c>
      <c r="AE39" s="154">
        <f>AF12/$I12</f>
        <v>0.74830321436382097</v>
      </c>
      <c r="AF39" s="154">
        <f>AG12/$I12</f>
        <v>0.72352663370946768</v>
      </c>
      <c r="AG39" s="154">
        <f>AH12/$I12</f>
        <v>0.70577499188240977</v>
      </c>
      <c r="AH39" s="154">
        <f>AI12/$I12</f>
        <v>0.68802335005535187</v>
      </c>
      <c r="AI39" s="154">
        <f>AJ12/$I12</f>
        <v>0.67027170822829407</v>
      </c>
      <c r="AJ39" s="154">
        <f>AK12/$I12</f>
        <v>0.65252006640123617</v>
      </c>
      <c r="AK39" s="154">
        <f>AL12/$I12</f>
        <v>0.63476842457417826</v>
      </c>
      <c r="AL39" s="154">
        <f>AM12/$I12</f>
        <v>0.62307421502933924</v>
      </c>
      <c r="AM39" s="154">
        <f>AN12/$I12</f>
        <v>0.61138000548450022</v>
      </c>
      <c r="AN39" s="154">
        <f>AO12/$I12</f>
        <v>0.59968579593966109</v>
      </c>
      <c r="AO39" s="154">
        <f>AP12/$I12</f>
        <v>0.58799158639482207</v>
      </c>
      <c r="AP39" s="154">
        <f>AQ12/$I12</f>
        <v>0.57629737684998295</v>
      </c>
      <c r="AQ39" s="154">
        <f>AR12/$I12</f>
        <v>0.57031194371265659</v>
      </c>
      <c r="AR39" s="154">
        <f>AS12/$I12</f>
        <v>0.56432651057533045</v>
      </c>
      <c r="AS39" s="154">
        <f>AT12/$I12</f>
        <v>0.5583410774380041</v>
      </c>
      <c r="AT39" s="154">
        <f>AU12/$I12</f>
        <v>0.55235564430067774</v>
      </c>
      <c r="AU39" s="155">
        <f>AV12/$I12</f>
        <v>0.54637021116335127</v>
      </c>
    </row>
    <row r="40" spans="1:47">
      <c r="A40" s="97" t="str">
        <f>VLOOKUP($B40,'Sector Match'!$B$1:$C$43,2,0)</f>
        <v>iron and steel 241</v>
      </c>
      <c r="B40" s="89" t="s">
        <v>447</v>
      </c>
      <c r="C40" s="89" t="s">
        <v>420</v>
      </c>
      <c r="D40" s="85" t="s">
        <v>474</v>
      </c>
      <c r="E40" s="31">
        <v>1</v>
      </c>
      <c r="F40" s="318">
        <v>1</v>
      </c>
      <c r="G40" s="318">
        <v>1</v>
      </c>
      <c r="H40" s="318">
        <v>1</v>
      </c>
      <c r="I40" s="154">
        <f>J13/$I13</f>
        <v>0.98330478285959255</v>
      </c>
      <c r="J40" s="154">
        <f>K13/$I13</f>
        <v>1.0477151281577219</v>
      </c>
      <c r="K40" s="154">
        <f>L13/$I13</f>
        <v>1.1121254734558514</v>
      </c>
      <c r="L40" s="154">
        <f>M13/$I13</f>
        <v>1.1832975188617625</v>
      </c>
      <c r="M40" s="154">
        <f>N13/$I13</f>
        <v>1.205514533501616</v>
      </c>
      <c r="N40" s="154">
        <f>O13/$I13</f>
        <v>1.2277315481414695</v>
      </c>
      <c r="O40" s="154">
        <f>P13/$I13</f>
        <v>1.2499485627813229</v>
      </c>
      <c r="P40" s="154">
        <f>Q13/$I13</f>
        <v>1.2657902601766968</v>
      </c>
      <c r="Q40" s="154">
        <f>R13/$I13</f>
        <v>1.2827911061619761</v>
      </c>
      <c r="R40" s="154">
        <f>S13/$I13</f>
        <v>1.2800864261188634</v>
      </c>
      <c r="S40" s="154">
        <f>T13/$I13</f>
        <v>1.2721269391348464</v>
      </c>
      <c r="T40" s="154">
        <f>U13/$I13</f>
        <v>1.2607672829537735</v>
      </c>
      <c r="U40" s="154">
        <f>V13/$I13</f>
        <v>1.2426072883785888</v>
      </c>
      <c r="V40" s="154">
        <f>W13/$I13</f>
        <v>1.222901762350197</v>
      </c>
      <c r="W40" s="154">
        <f>X13/$I13</f>
        <v>1.2065770863756959</v>
      </c>
      <c r="X40" s="154">
        <f>Y13/$I13</f>
        <v>1.1902524104011949</v>
      </c>
      <c r="Y40" s="154">
        <f>Z13/$I13</f>
        <v>1.1739277344266938</v>
      </c>
      <c r="Z40" s="154">
        <f>AA13/$I13</f>
        <v>1.1576030584521928</v>
      </c>
      <c r="AA40" s="154">
        <f>AB13/$I13</f>
        <v>1.1412783824776918</v>
      </c>
      <c r="AB40" s="154">
        <f>AC13/$I13</f>
        <v>1.1157771134997729</v>
      </c>
      <c r="AC40" s="154">
        <f>AD13/$I13</f>
        <v>1.0902758445218541</v>
      </c>
      <c r="AD40" s="154">
        <f>AE13/$I13</f>
        <v>1.0647745755439353</v>
      </c>
      <c r="AE40" s="154">
        <f>AF13/$I13</f>
        <v>1.0392733065660165</v>
      </c>
      <c r="AF40" s="154">
        <f>AG13/$I13</f>
        <v>1.0137720375880979</v>
      </c>
      <c r="AG40" s="154">
        <f>AH13/$I13</f>
        <v>0.98740140716774993</v>
      </c>
      <c r="AH40" s="154">
        <f>AI13/$I13</f>
        <v>0.961030776747402</v>
      </c>
      <c r="AI40" s="154">
        <f>AJ13/$I13</f>
        <v>0.93466014632705419</v>
      </c>
      <c r="AJ40" s="154">
        <f>AK13/$I13</f>
        <v>0.90828951590670637</v>
      </c>
      <c r="AK40" s="154">
        <f>AL13/$I13</f>
        <v>0.88191888548635855</v>
      </c>
      <c r="AL40" s="154">
        <f>AM13/$I13</f>
        <v>0.85854272225659956</v>
      </c>
      <c r="AM40" s="154">
        <f>AN13/$I13</f>
        <v>0.83516655902684067</v>
      </c>
      <c r="AN40" s="154">
        <f>AO13/$I13</f>
        <v>0.81179039579708179</v>
      </c>
      <c r="AO40" s="154">
        <f>AP13/$I13</f>
        <v>0.7884142325673229</v>
      </c>
      <c r="AP40" s="154">
        <f>AQ13/$I13</f>
        <v>0.76503806933756402</v>
      </c>
      <c r="AQ40" s="154">
        <f>AR13/$I13</f>
        <v>0.7418266868075174</v>
      </c>
      <c r="AR40" s="154">
        <f>AS13/$I13</f>
        <v>0.71861530427747078</v>
      </c>
      <c r="AS40" s="154">
        <f>AT13/$I13</f>
        <v>0.69540392174742427</v>
      </c>
      <c r="AT40" s="154">
        <f>AU13/$I13</f>
        <v>0.67219253921737765</v>
      </c>
      <c r="AU40" s="155">
        <f>AV13/$I13</f>
        <v>0.64898115668733103</v>
      </c>
    </row>
    <row r="41" spans="1:47">
      <c r="A41" s="97" t="str">
        <f>VLOOKUP($B41,'Sector Match'!$B$1:$C$43,2,0)</f>
        <v>iron and steel 241</v>
      </c>
      <c r="B41" s="89" t="s">
        <v>447</v>
      </c>
      <c r="C41" s="89" t="s">
        <v>421</v>
      </c>
      <c r="D41" s="85" t="s">
        <v>477</v>
      </c>
      <c r="E41" s="31">
        <v>1</v>
      </c>
      <c r="F41" s="318">
        <v>1</v>
      </c>
      <c r="G41" s="318">
        <v>1</v>
      </c>
      <c r="H41" s="318">
        <v>1</v>
      </c>
      <c r="I41" s="154">
        <f>J13/$I13</f>
        <v>0.98330478285959255</v>
      </c>
      <c r="J41" s="154">
        <f>K13/$I13</f>
        <v>1.0477151281577219</v>
      </c>
      <c r="K41" s="154">
        <f>L13/$I13</f>
        <v>1.1121254734558514</v>
      </c>
      <c r="L41" s="154">
        <f>M13/$I13</f>
        <v>1.1832975188617625</v>
      </c>
      <c r="M41" s="154">
        <f>N13/$I13</f>
        <v>1.205514533501616</v>
      </c>
      <c r="N41" s="154">
        <f>O13/$I13</f>
        <v>1.2277315481414695</v>
      </c>
      <c r="O41" s="154">
        <f>P13/$I13</f>
        <v>1.2499485627813229</v>
      </c>
      <c r="P41" s="154">
        <f>Q13/$I13</f>
        <v>1.2657902601766968</v>
      </c>
      <c r="Q41" s="154">
        <f>R13/$I13</f>
        <v>1.2827911061619761</v>
      </c>
      <c r="R41" s="154">
        <f>S13/$I13</f>
        <v>1.2800864261188634</v>
      </c>
      <c r="S41" s="154">
        <f>T13/$I13</f>
        <v>1.2721269391348464</v>
      </c>
      <c r="T41" s="154">
        <f>U13/$I13</f>
        <v>1.2607672829537735</v>
      </c>
      <c r="U41" s="154">
        <f>V13/$I13</f>
        <v>1.2426072883785888</v>
      </c>
      <c r="V41" s="154">
        <f>W13/$I13</f>
        <v>1.222901762350197</v>
      </c>
      <c r="W41" s="154">
        <f>X13/$I13</f>
        <v>1.2065770863756959</v>
      </c>
      <c r="X41" s="154">
        <f>Y13/$I13</f>
        <v>1.1902524104011949</v>
      </c>
      <c r="Y41" s="154">
        <f>Z13/$I13</f>
        <v>1.1739277344266938</v>
      </c>
      <c r="Z41" s="154">
        <f>AA13/$I13</f>
        <v>1.1576030584521928</v>
      </c>
      <c r="AA41" s="154">
        <f>AB13/$I13</f>
        <v>1.1412783824776918</v>
      </c>
      <c r="AB41" s="154">
        <f>AC13/$I13</f>
        <v>1.1157771134997729</v>
      </c>
      <c r="AC41" s="154">
        <f>AD13/$I13</f>
        <v>1.0902758445218541</v>
      </c>
      <c r="AD41" s="154">
        <f>AE13/$I13</f>
        <v>1.0647745755439353</v>
      </c>
      <c r="AE41" s="154">
        <f>AF13/$I13</f>
        <v>1.0392733065660165</v>
      </c>
      <c r="AF41" s="154">
        <f>AG13/$I13</f>
        <v>1.0137720375880979</v>
      </c>
      <c r="AG41" s="154">
        <f>AH13/$I13</f>
        <v>0.98740140716774993</v>
      </c>
      <c r="AH41" s="154">
        <f>AI13/$I13</f>
        <v>0.961030776747402</v>
      </c>
      <c r="AI41" s="154">
        <f>AJ13/$I13</f>
        <v>0.93466014632705419</v>
      </c>
      <c r="AJ41" s="154">
        <f>AK13/$I13</f>
        <v>0.90828951590670637</v>
      </c>
      <c r="AK41" s="154">
        <f>AL13/$I13</f>
        <v>0.88191888548635855</v>
      </c>
      <c r="AL41" s="154">
        <f>AM13/$I13</f>
        <v>0.85854272225659956</v>
      </c>
      <c r="AM41" s="154">
        <f>AN13/$I13</f>
        <v>0.83516655902684067</v>
      </c>
      <c r="AN41" s="154">
        <f>AO13/$I13</f>
        <v>0.81179039579708179</v>
      </c>
      <c r="AO41" s="154">
        <f>AP13/$I13</f>
        <v>0.7884142325673229</v>
      </c>
      <c r="AP41" s="154">
        <f>AQ13/$I13</f>
        <v>0.76503806933756402</v>
      </c>
      <c r="AQ41" s="154">
        <f>AR13/$I13</f>
        <v>0.7418266868075174</v>
      </c>
      <c r="AR41" s="154">
        <f>AS13/$I13</f>
        <v>0.71861530427747078</v>
      </c>
      <c r="AS41" s="154">
        <f>AT13/$I13</f>
        <v>0.69540392174742427</v>
      </c>
      <c r="AT41" s="154">
        <f>AU13/$I13</f>
        <v>0.67219253921737765</v>
      </c>
      <c r="AU41" s="155">
        <f>AV13/$I13</f>
        <v>0.64898115668733103</v>
      </c>
    </row>
    <row r="42" spans="1:47">
      <c r="A42" s="97" t="str">
        <f>VLOOKUP($B42,'Sector Match'!$B$1:$C$43,2,0)</f>
        <v>other metals 242</v>
      </c>
      <c r="B42" s="89" t="s">
        <v>448</v>
      </c>
      <c r="C42" s="89" t="s">
        <v>420</v>
      </c>
      <c r="D42" s="85" t="s">
        <v>475</v>
      </c>
      <c r="E42" s="31">
        <v>1</v>
      </c>
      <c r="F42" s="318">
        <v>1</v>
      </c>
      <c r="G42" s="318">
        <v>1</v>
      </c>
      <c r="H42" s="318">
        <v>1</v>
      </c>
      <c r="I42" s="154">
        <f>J14/$I14</f>
        <v>1.0426224313823265</v>
      </c>
      <c r="J42" s="154">
        <f>K14/$I14</f>
        <v>1.1214531086593666</v>
      </c>
      <c r="K42" s="154">
        <f>L14/$I14</f>
        <v>1.2002837859364066</v>
      </c>
      <c r="L42" s="154">
        <f>M14/$I14</f>
        <v>1.2823609466226182</v>
      </c>
      <c r="M42" s="154">
        <f>N14/$I14</f>
        <v>1.3420962413513682</v>
      </c>
      <c r="N42" s="154">
        <f>O14/$I14</f>
        <v>1.4018315360801179</v>
      </c>
      <c r="O42" s="154">
        <f>P14/$I14</f>
        <v>1.4615668308088678</v>
      </c>
      <c r="P42" s="154">
        <f>Q14/$I14</f>
        <v>1.5156142866047497</v>
      </c>
      <c r="Q42" s="154">
        <f>R14/$I14</f>
        <v>1.5699993766751854</v>
      </c>
      <c r="R42" s="154">
        <f>S14/$I14</f>
        <v>1.601685054748696</v>
      </c>
      <c r="S42" s="154">
        <f>T14/$I14</f>
        <v>1.6283321905711734</v>
      </c>
      <c r="T42" s="154">
        <f>U14/$I14</f>
        <v>1.6516808992499323</v>
      </c>
      <c r="U42" s="154">
        <f>V14/$I14</f>
        <v>1.6684327536412558</v>
      </c>
      <c r="V42" s="154">
        <f>W14/$I14</f>
        <v>1.683626295996177</v>
      </c>
      <c r="W42" s="154">
        <f>X14/$I14</f>
        <v>1.6846651706871116</v>
      </c>
      <c r="X42" s="154">
        <f>Y14/$I14</f>
        <v>1.6857040453780465</v>
      </c>
      <c r="Y42" s="154">
        <f>Z14/$I14</f>
        <v>1.6867429200689812</v>
      </c>
      <c r="Z42" s="154">
        <f>AA14/$I14</f>
        <v>1.6877817947599161</v>
      </c>
      <c r="AA42" s="154">
        <f>AB14/$I14</f>
        <v>1.6888206694508507</v>
      </c>
      <c r="AB42" s="154">
        <f>AC14/$I14</f>
        <v>1.6754451578050655</v>
      </c>
      <c r="AC42" s="154">
        <f>AD14/$I14</f>
        <v>1.6620696461592801</v>
      </c>
      <c r="AD42" s="154">
        <f>AE14/$I14</f>
        <v>1.6486941345134949</v>
      </c>
      <c r="AE42" s="154">
        <f>AF14/$I14</f>
        <v>1.6353186228677097</v>
      </c>
      <c r="AF42" s="154">
        <f>AG14/$I14</f>
        <v>1.6219431112219242</v>
      </c>
      <c r="AG42" s="154">
        <f>AH14/$I14</f>
        <v>1.5959712439485549</v>
      </c>
      <c r="AH42" s="154">
        <f>AI14/$I14</f>
        <v>1.5699993766751854</v>
      </c>
      <c r="AI42" s="154">
        <f>AJ14/$I14</f>
        <v>1.5440275094018159</v>
      </c>
      <c r="AJ42" s="154">
        <f>AK14/$I14</f>
        <v>1.5180556421284463</v>
      </c>
      <c r="AK42" s="154">
        <f>AL14/$I14</f>
        <v>1.4920837748550768</v>
      </c>
      <c r="AL42" s="154">
        <f>AM14/$I14</f>
        <v>1.4598786594360988</v>
      </c>
      <c r="AM42" s="154">
        <f>AN14/$I14</f>
        <v>1.4276735440171207</v>
      </c>
      <c r="AN42" s="154">
        <f>AO14/$I14</f>
        <v>1.3954684285981425</v>
      </c>
      <c r="AO42" s="154">
        <f>AP14/$I14</f>
        <v>1.3632633131791643</v>
      </c>
      <c r="AP42" s="154">
        <f>AQ14/$I14</f>
        <v>1.3310581977601861</v>
      </c>
      <c r="AQ42" s="154">
        <f>AR14/$I14</f>
        <v>1.2965156142866048</v>
      </c>
      <c r="AR42" s="154">
        <f>AS14/$I14</f>
        <v>1.2619730308130233</v>
      </c>
      <c r="AS42" s="154">
        <f>AT14/$I14</f>
        <v>1.227430447339442</v>
      </c>
      <c r="AT42" s="154">
        <f>AU14/$I14</f>
        <v>1.1928878638658604</v>
      </c>
      <c r="AU42" s="155">
        <f>AV14/$I14</f>
        <v>1.1583452803922791</v>
      </c>
    </row>
    <row r="43" spans="1:47">
      <c r="A43" s="97" t="str">
        <f>VLOOKUP($B43,'Sector Match'!$B$1:$C$43,2,0)</f>
        <v>other metals 242</v>
      </c>
      <c r="B43" s="89" t="s">
        <v>448</v>
      </c>
      <c r="C43" s="89" t="s">
        <v>423</v>
      </c>
      <c r="D43" s="85" t="s">
        <v>475</v>
      </c>
      <c r="E43" s="31">
        <v>1</v>
      </c>
      <c r="F43" s="318">
        <v>1</v>
      </c>
      <c r="G43" s="318">
        <v>1</v>
      </c>
      <c r="H43" s="318">
        <v>1</v>
      </c>
      <c r="I43" s="154">
        <f>J14/$I14</f>
        <v>1.0426224313823265</v>
      </c>
      <c r="J43" s="154">
        <f>K14/$I14</f>
        <v>1.1214531086593666</v>
      </c>
      <c r="K43" s="154">
        <f>L14/$I14</f>
        <v>1.2002837859364066</v>
      </c>
      <c r="L43" s="154">
        <f>M14/$I14</f>
        <v>1.2823609466226182</v>
      </c>
      <c r="M43" s="154">
        <f>N14/$I14</f>
        <v>1.3420962413513682</v>
      </c>
      <c r="N43" s="154">
        <f>O14/$I14</f>
        <v>1.4018315360801179</v>
      </c>
      <c r="O43" s="154">
        <f>P14/$I14</f>
        <v>1.4615668308088678</v>
      </c>
      <c r="P43" s="154">
        <f>Q14/$I14</f>
        <v>1.5156142866047497</v>
      </c>
      <c r="Q43" s="154">
        <f>R14/$I14</f>
        <v>1.5699993766751854</v>
      </c>
      <c r="R43" s="154">
        <f>S14/$I14</f>
        <v>1.601685054748696</v>
      </c>
      <c r="S43" s="154">
        <f>T14/$I14</f>
        <v>1.6283321905711734</v>
      </c>
      <c r="T43" s="154">
        <f>U14/$I14</f>
        <v>1.6516808992499323</v>
      </c>
      <c r="U43" s="154">
        <f>V14/$I14</f>
        <v>1.6684327536412558</v>
      </c>
      <c r="V43" s="154">
        <f>W14/$I14</f>
        <v>1.683626295996177</v>
      </c>
      <c r="W43" s="154">
        <f>X14/$I14</f>
        <v>1.6846651706871116</v>
      </c>
      <c r="X43" s="154">
        <f>Y14/$I14</f>
        <v>1.6857040453780465</v>
      </c>
      <c r="Y43" s="154">
        <f>Z14/$I14</f>
        <v>1.6867429200689812</v>
      </c>
      <c r="Z43" s="154">
        <f>AA14/$I14</f>
        <v>1.6877817947599161</v>
      </c>
      <c r="AA43" s="154">
        <f>AB14/$I14</f>
        <v>1.6888206694508507</v>
      </c>
      <c r="AB43" s="154">
        <f>AC14/$I14</f>
        <v>1.6754451578050655</v>
      </c>
      <c r="AC43" s="154">
        <f>AD14/$I14</f>
        <v>1.6620696461592801</v>
      </c>
      <c r="AD43" s="154">
        <f>AE14/$I14</f>
        <v>1.6486941345134949</v>
      </c>
      <c r="AE43" s="154">
        <f>AF14/$I14</f>
        <v>1.6353186228677097</v>
      </c>
      <c r="AF43" s="154">
        <f>AG14/$I14</f>
        <v>1.6219431112219242</v>
      </c>
      <c r="AG43" s="154">
        <f>AH14/$I14</f>
        <v>1.5959712439485549</v>
      </c>
      <c r="AH43" s="154">
        <f>AI14/$I14</f>
        <v>1.5699993766751854</v>
      </c>
      <c r="AI43" s="154">
        <f>AJ14/$I14</f>
        <v>1.5440275094018159</v>
      </c>
      <c r="AJ43" s="154">
        <f>AK14/$I14</f>
        <v>1.5180556421284463</v>
      </c>
      <c r="AK43" s="154">
        <f>AL14/$I14</f>
        <v>1.4920837748550768</v>
      </c>
      <c r="AL43" s="154">
        <f>AM14/$I14</f>
        <v>1.4598786594360988</v>
      </c>
      <c r="AM43" s="154">
        <f>AN14/$I14</f>
        <v>1.4276735440171207</v>
      </c>
      <c r="AN43" s="154">
        <f>AO14/$I14</f>
        <v>1.3954684285981425</v>
      </c>
      <c r="AO43" s="154">
        <f>AP14/$I14</f>
        <v>1.3632633131791643</v>
      </c>
      <c r="AP43" s="154">
        <f>AQ14/$I14</f>
        <v>1.3310581977601861</v>
      </c>
      <c r="AQ43" s="154">
        <f>AR14/$I14</f>
        <v>1.2965156142866048</v>
      </c>
      <c r="AR43" s="154">
        <f>AS14/$I14</f>
        <v>1.2619730308130233</v>
      </c>
      <c r="AS43" s="154">
        <f>AT14/$I14</f>
        <v>1.227430447339442</v>
      </c>
      <c r="AT43" s="154">
        <f>AU14/$I14</f>
        <v>1.1928878638658604</v>
      </c>
      <c r="AU43" s="155">
        <f>AV14/$I14</f>
        <v>1.1583452803922791</v>
      </c>
    </row>
    <row r="44" spans="1:47">
      <c r="A44" s="97" t="str">
        <f>VLOOKUP($B44,'Sector Match'!$B$1:$C$43,2,0)</f>
        <v>glass and glass products 231</v>
      </c>
      <c r="B44" s="114" t="s">
        <v>988</v>
      </c>
      <c r="C44" s="89" t="s">
        <v>423</v>
      </c>
      <c r="D44" s="123" t="s">
        <v>476</v>
      </c>
      <c r="E44" s="31">
        <v>1</v>
      </c>
      <c r="F44" s="318">
        <v>1</v>
      </c>
      <c r="G44" s="318">
        <v>1</v>
      </c>
      <c r="H44" s="318">
        <v>1</v>
      </c>
      <c r="I44" s="154">
        <f>J15/$I15</f>
        <v>1.0390241555191992</v>
      </c>
      <c r="J44" s="154">
        <f>K15/$I15</f>
        <v>1.1176498893273026</v>
      </c>
      <c r="K44" s="154">
        <f>L15/$I15</f>
        <v>1.1817438167645078</v>
      </c>
      <c r="L44" s="154">
        <f>M15/$I15</f>
        <v>1.2443580983543452</v>
      </c>
      <c r="M44" s="154">
        <f>N15/$I15</f>
        <v>1.3055649119430277</v>
      </c>
      <c r="N44" s="154">
        <f>O15/$I15</f>
        <v>1.3651477239919161</v>
      </c>
      <c r="O44" s="154">
        <f>P15/$I15</f>
        <v>1.4230824752189395</v>
      </c>
      <c r="P44" s="154">
        <f>Q15/$I15</f>
        <v>1.4792127802906361</v>
      </c>
      <c r="Q44" s="154">
        <f>R15/$I15</f>
        <v>1.5334664613607929</v>
      </c>
      <c r="R44" s="154">
        <f>S15/$I15</f>
        <v>1.5857111923780194</v>
      </c>
      <c r="S44" s="154">
        <f>T15/$I15</f>
        <v>1.6358146472909247</v>
      </c>
      <c r="T44" s="154">
        <f>U15/$I15</f>
        <v>1.6836805889712252</v>
      </c>
      <c r="U44" s="154">
        <f>V15/$I15</f>
        <v>1.7291766913675295</v>
      </c>
      <c r="V44" s="154">
        <f>W15/$I15</f>
        <v>1.7721585987874122</v>
      </c>
      <c r="W44" s="154">
        <f>X15/$I15</f>
        <v>1.8124699258974113</v>
      </c>
      <c r="X44" s="154">
        <f>Y15/$I15</f>
        <v>1.8500144355692427</v>
      </c>
      <c r="Y44" s="154">
        <f>Z15/$I15</f>
        <v>1.8847199499566933</v>
      </c>
      <c r="Z44" s="154">
        <f>AA15/$I15</f>
        <v>1.9165142912135502</v>
      </c>
      <c r="AA44" s="154">
        <f>AB15/$I15</f>
        <v>1.9453132518525647</v>
      </c>
      <c r="AB44" s="154">
        <f>AC15/$I15</f>
        <v>1.9711048022327013</v>
      </c>
      <c r="AC44" s="154">
        <f>AD15/$I15</f>
        <v>1.9938287941487827</v>
      </c>
      <c r="AD44" s="154">
        <f>AE15/$I15</f>
        <v>2.0134611683187376</v>
      </c>
      <c r="AE44" s="154">
        <f>AF15/$I15</f>
        <v>2.0300500433067077</v>
      </c>
      <c r="AF44" s="154">
        <f>AG15/$I15</f>
        <v>2.0435593301895874</v>
      </c>
      <c r="AG44" s="154">
        <f>AH15/$I15</f>
        <v>2.0540491771725531</v>
      </c>
      <c r="AH44" s="154">
        <f>AI15/$I15</f>
        <v>2.0615677028197479</v>
      </c>
      <c r="AI44" s="154">
        <f>AJ15/$I15</f>
        <v>2.0661870849773845</v>
      </c>
      <c r="AJ44" s="154">
        <f>AK15/$I15</f>
        <v>2.0679795014916755</v>
      </c>
      <c r="AK44" s="154">
        <f>AL15/$I15</f>
        <v>2.0670171302088347</v>
      </c>
      <c r="AL44" s="154">
        <f>AM15/$I15</f>
        <v>2.0634082378981811</v>
      </c>
      <c r="AM44" s="154">
        <f>AN15/$I15</f>
        <v>2.0572490616879993</v>
      </c>
      <c r="AN44" s="154">
        <f>AO15/$I15</f>
        <v>2.0486358387065731</v>
      </c>
      <c r="AO44" s="154">
        <f>AP15/$I15</f>
        <v>2.0377129246463284</v>
      </c>
      <c r="AP44" s="154">
        <f>AQ15/$I15</f>
        <v>2.0245765566355498</v>
      </c>
      <c r="AQ44" s="154">
        <f>AR15/$I15</f>
        <v>2.0093470310845922</v>
      </c>
      <c r="AR44" s="154">
        <f>AS15/$I15</f>
        <v>1.9921326147627756</v>
      </c>
      <c r="AS44" s="154">
        <f>AT15/$I15</f>
        <v>1.9730656337214898</v>
      </c>
      <c r="AT44" s="154">
        <f>AU15/$I15</f>
        <v>1.9522904436531614</v>
      </c>
      <c r="AU44" s="155">
        <f>AV15/$I15</f>
        <v>1.9299032816860744</v>
      </c>
    </row>
    <row r="45" spans="1:47">
      <c r="A45" s="97" t="str">
        <f>VLOOKUP($B45,'Sector Match'!$B$1:$C$43,2,0)</f>
        <v>water and waste 36T39</v>
      </c>
      <c r="B45" s="114" t="s">
        <v>438</v>
      </c>
      <c r="C45" s="89" t="s">
        <v>420</v>
      </c>
      <c r="D45" s="163" t="s">
        <v>466</v>
      </c>
      <c r="E45" s="31">
        <v>1</v>
      </c>
      <c r="F45" s="318">
        <v>1</v>
      </c>
      <c r="G45" s="318">
        <v>1</v>
      </c>
      <c r="H45" s="318">
        <v>1</v>
      </c>
      <c r="I45" s="154">
        <f>J16/$I16</f>
        <v>1.0020344508661068</v>
      </c>
      <c r="J45" s="154">
        <f t="shared" ref="J45:AU45" si="0">K16/$I16</f>
        <v>1.0040689144439343</v>
      </c>
      <c r="K45" s="154">
        <f t="shared" si="0"/>
        <v>1.0061033653100409</v>
      </c>
      <c r="L45" s="154">
        <f t="shared" si="0"/>
        <v>1.008137839480969</v>
      </c>
      <c r="M45" s="154">
        <f t="shared" si="0"/>
        <v>1.0078341882533983</v>
      </c>
      <c r="N45" s="154">
        <f t="shared" si="0"/>
        <v>1.0075305285513469</v>
      </c>
      <c r="O45" s="154">
        <f t="shared" si="0"/>
        <v>1.0072269119279047</v>
      </c>
      <c r="P45" s="154">
        <f t="shared" si="0"/>
        <v>1.0069232522258535</v>
      </c>
      <c r="Q45" s="154">
        <f t="shared" si="0"/>
        <v>1.0066196009982828</v>
      </c>
      <c r="R45" s="154">
        <f t="shared" si="0"/>
        <v>1.0052416850814831</v>
      </c>
      <c r="S45" s="154">
        <f t="shared" si="0"/>
        <v>1.0038637952943317</v>
      </c>
      <c r="T45" s="154">
        <f t="shared" si="0"/>
        <v>1.0024859161002806</v>
      </c>
      <c r="U45" s="154">
        <f t="shared" si="0"/>
        <v>1.0011080263131291</v>
      </c>
      <c r="V45" s="154">
        <f t="shared" si="0"/>
        <v>0.99973011039632942</v>
      </c>
      <c r="W45" s="154">
        <f t="shared" si="0"/>
        <v>0.99723204189108561</v>
      </c>
      <c r="X45" s="154">
        <f t="shared" si="0"/>
        <v>0.99473395643688101</v>
      </c>
      <c r="Y45" s="154">
        <f t="shared" si="0"/>
        <v>0.99223586462681601</v>
      </c>
      <c r="Z45" s="154">
        <f t="shared" si="0"/>
        <v>0.98973777917261141</v>
      </c>
      <c r="AA45" s="154">
        <f t="shared" si="0"/>
        <v>0.9872397106673676</v>
      </c>
      <c r="AB45" s="154">
        <f t="shared" si="0"/>
        <v>0.98381754879747618</v>
      </c>
      <c r="AC45" s="154">
        <f t="shared" si="0"/>
        <v>0.98039539328344505</v>
      </c>
      <c r="AD45" s="154">
        <f t="shared" si="0"/>
        <v>0.97697322152665977</v>
      </c>
      <c r="AE45" s="154">
        <f t="shared" si="0"/>
        <v>0.97355106601262864</v>
      </c>
      <c r="AF45" s="154">
        <f t="shared" si="0"/>
        <v>0.97012890414273711</v>
      </c>
      <c r="AG45" s="154">
        <f t="shared" si="0"/>
        <v>0.96519516120075854</v>
      </c>
      <c r="AH45" s="154">
        <f t="shared" si="0"/>
        <v>0.96026143873877423</v>
      </c>
      <c r="AI45" s="154">
        <f t="shared" si="0"/>
        <v>0.95532768096645482</v>
      </c>
      <c r="AJ45" s="154">
        <f t="shared" si="0"/>
        <v>0.95039395850447062</v>
      </c>
      <c r="AK45" s="154">
        <f t="shared" si="0"/>
        <v>0.94546021556249193</v>
      </c>
      <c r="AL45" s="154">
        <f t="shared" si="0"/>
        <v>0.93880557682479482</v>
      </c>
      <c r="AM45" s="154">
        <f t="shared" si="0"/>
        <v>0.93215089924572891</v>
      </c>
      <c r="AN45" s="154">
        <f t="shared" si="0"/>
        <v>0.92549627180733907</v>
      </c>
      <c r="AO45" s="154">
        <f t="shared" si="0"/>
        <v>0.91884159422827327</v>
      </c>
      <c r="AP45" s="154">
        <f t="shared" si="0"/>
        <v>0.91218695549057605</v>
      </c>
      <c r="AQ45" s="154">
        <f t="shared" si="0"/>
        <v>0.90421025472430205</v>
      </c>
      <c r="AR45" s="154">
        <f t="shared" si="0"/>
        <v>0.89623354830837432</v>
      </c>
      <c r="AS45" s="154">
        <f t="shared" si="0"/>
        <v>0.8882568524855472</v>
      </c>
      <c r="AT45" s="154">
        <f t="shared" si="0"/>
        <v>0.88028014606961957</v>
      </c>
      <c r="AU45" s="155">
        <f t="shared" si="0"/>
        <v>0.87230344530334547</v>
      </c>
    </row>
    <row r="46" spans="1:47">
      <c r="A46" s="97" t="str">
        <f>VLOOKUP($B46,'Sector Match'!$B$1:$C$43,2,0)</f>
        <v>water and waste 36T39</v>
      </c>
      <c r="B46" s="114" t="s">
        <v>438</v>
      </c>
      <c r="C46" s="89" t="s">
        <v>421</v>
      </c>
      <c r="D46" s="163" t="s">
        <v>466</v>
      </c>
      <c r="E46" s="31">
        <v>1</v>
      </c>
      <c r="F46" s="318">
        <v>1</v>
      </c>
      <c r="G46" s="318">
        <v>1</v>
      </c>
      <c r="H46" s="318">
        <v>1</v>
      </c>
      <c r="I46" s="154">
        <f>J16/$I16</f>
        <v>1.0020344508661068</v>
      </c>
      <c r="J46" s="154">
        <f t="shared" ref="J46:AU46" si="1">K16/$I16</f>
        <v>1.0040689144439343</v>
      </c>
      <c r="K46" s="154">
        <f t="shared" si="1"/>
        <v>1.0061033653100409</v>
      </c>
      <c r="L46" s="154">
        <f t="shared" si="1"/>
        <v>1.008137839480969</v>
      </c>
      <c r="M46" s="154">
        <f t="shared" si="1"/>
        <v>1.0078341882533983</v>
      </c>
      <c r="N46" s="154">
        <f t="shared" si="1"/>
        <v>1.0075305285513469</v>
      </c>
      <c r="O46" s="154">
        <f t="shared" si="1"/>
        <v>1.0072269119279047</v>
      </c>
      <c r="P46" s="154">
        <f t="shared" si="1"/>
        <v>1.0069232522258535</v>
      </c>
      <c r="Q46" s="154">
        <f t="shared" si="1"/>
        <v>1.0066196009982828</v>
      </c>
      <c r="R46" s="154">
        <f t="shared" si="1"/>
        <v>1.0052416850814831</v>
      </c>
      <c r="S46" s="154">
        <f t="shared" si="1"/>
        <v>1.0038637952943317</v>
      </c>
      <c r="T46" s="154">
        <f t="shared" si="1"/>
        <v>1.0024859161002806</v>
      </c>
      <c r="U46" s="154">
        <f t="shared" si="1"/>
        <v>1.0011080263131291</v>
      </c>
      <c r="V46" s="154">
        <f t="shared" si="1"/>
        <v>0.99973011039632942</v>
      </c>
      <c r="W46" s="154">
        <f t="shared" si="1"/>
        <v>0.99723204189108561</v>
      </c>
      <c r="X46" s="154">
        <f t="shared" si="1"/>
        <v>0.99473395643688101</v>
      </c>
      <c r="Y46" s="154">
        <f t="shared" si="1"/>
        <v>0.99223586462681601</v>
      </c>
      <c r="Z46" s="154">
        <f t="shared" si="1"/>
        <v>0.98973777917261141</v>
      </c>
      <c r="AA46" s="154">
        <f t="shared" si="1"/>
        <v>0.9872397106673676</v>
      </c>
      <c r="AB46" s="154">
        <f t="shared" si="1"/>
        <v>0.98381754879747618</v>
      </c>
      <c r="AC46" s="154">
        <f t="shared" si="1"/>
        <v>0.98039539328344505</v>
      </c>
      <c r="AD46" s="154">
        <f t="shared" si="1"/>
        <v>0.97697322152665977</v>
      </c>
      <c r="AE46" s="154">
        <f t="shared" si="1"/>
        <v>0.97355106601262864</v>
      </c>
      <c r="AF46" s="154">
        <f t="shared" si="1"/>
        <v>0.97012890414273711</v>
      </c>
      <c r="AG46" s="154">
        <f t="shared" si="1"/>
        <v>0.96519516120075854</v>
      </c>
      <c r="AH46" s="154">
        <f t="shared" si="1"/>
        <v>0.96026143873877423</v>
      </c>
      <c r="AI46" s="154">
        <f t="shared" si="1"/>
        <v>0.95532768096645482</v>
      </c>
      <c r="AJ46" s="154">
        <f t="shared" si="1"/>
        <v>0.95039395850447062</v>
      </c>
      <c r="AK46" s="154">
        <f t="shared" si="1"/>
        <v>0.94546021556249193</v>
      </c>
      <c r="AL46" s="154">
        <f t="shared" si="1"/>
        <v>0.93880557682479482</v>
      </c>
      <c r="AM46" s="154">
        <f t="shared" si="1"/>
        <v>0.93215089924572891</v>
      </c>
      <c r="AN46" s="154">
        <f t="shared" si="1"/>
        <v>0.92549627180733907</v>
      </c>
      <c r="AO46" s="154">
        <f t="shared" si="1"/>
        <v>0.91884159422827327</v>
      </c>
      <c r="AP46" s="154">
        <f t="shared" si="1"/>
        <v>0.91218695549057605</v>
      </c>
      <c r="AQ46" s="154">
        <f t="shared" si="1"/>
        <v>0.90421025472430205</v>
      </c>
      <c r="AR46" s="154">
        <f t="shared" si="1"/>
        <v>0.89623354830837432</v>
      </c>
      <c r="AS46" s="154">
        <f t="shared" si="1"/>
        <v>0.8882568524855472</v>
      </c>
      <c r="AT46" s="154">
        <f t="shared" si="1"/>
        <v>0.88028014606961957</v>
      </c>
      <c r="AU46" s="155">
        <f t="shared" si="1"/>
        <v>0.87230344530334547</v>
      </c>
    </row>
    <row r="47" spans="1:47">
      <c r="A47" s="98" t="str">
        <f>VLOOKUP($B47,'Sector Match'!$B$1:$C$43,2,0)</f>
        <v>water and waste 36T39</v>
      </c>
      <c r="B47" s="74" t="s">
        <v>438</v>
      </c>
      <c r="C47" s="33" t="s">
        <v>422</v>
      </c>
      <c r="D47" s="124" t="s">
        <v>466</v>
      </c>
      <c r="E47" s="99">
        <v>1</v>
      </c>
      <c r="F47" s="319">
        <v>1</v>
      </c>
      <c r="G47" s="319">
        <v>1</v>
      </c>
      <c r="H47" s="319">
        <v>1</v>
      </c>
      <c r="I47" s="148">
        <f>J16/$I16</f>
        <v>1.0020344508661068</v>
      </c>
      <c r="J47" s="148">
        <f t="shared" ref="J47:AU47" si="2">K16/$I16</f>
        <v>1.0040689144439343</v>
      </c>
      <c r="K47" s="148">
        <f t="shared" si="2"/>
        <v>1.0061033653100409</v>
      </c>
      <c r="L47" s="148">
        <f t="shared" si="2"/>
        <v>1.008137839480969</v>
      </c>
      <c r="M47" s="148">
        <f t="shared" si="2"/>
        <v>1.0078341882533983</v>
      </c>
      <c r="N47" s="148">
        <f t="shared" si="2"/>
        <v>1.0075305285513469</v>
      </c>
      <c r="O47" s="148">
        <f t="shared" si="2"/>
        <v>1.0072269119279047</v>
      </c>
      <c r="P47" s="148">
        <f t="shared" si="2"/>
        <v>1.0069232522258535</v>
      </c>
      <c r="Q47" s="148">
        <f t="shared" si="2"/>
        <v>1.0066196009982828</v>
      </c>
      <c r="R47" s="148">
        <f t="shared" si="2"/>
        <v>1.0052416850814831</v>
      </c>
      <c r="S47" s="148">
        <f t="shared" si="2"/>
        <v>1.0038637952943317</v>
      </c>
      <c r="T47" s="148">
        <f t="shared" si="2"/>
        <v>1.0024859161002806</v>
      </c>
      <c r="U47" s="148">
        <f t="shared" si="2"/>
        <v>1.0011080263131291</v>
      </c>
      <c r="V47" s="148">
        <f t="shared" si="2"/>
        <v>0.99973011039632942</v>
      </c>
      <c r="W47" s="148">
        <f t="shared" si="2"/>
        <v>0.99723204189108561</v>
      </c>
      <c r="X47" s="148">
        <f t="shared" si="2"/>
        <v>0.99473395643688101</v>
      </c>
      <c r="Y47" s="148">
        <f t="shared" si="2"/>
        <v>0.99223586462681601</v>
      </c>
      <c r="Z47" s="148">
        <f t="shared" si="2"/>
        <v>0.98973777917261141</v>
      </c>
      <c r="AA47" s="148">
        <f t="shared" si="2"/>
        <v>0.9872397106673676</v>
      </c>
      <c r="AB47" s="148">
        <f t="shared" si="2"/>
        <v>0.98381754879747618</v>
      </c>
      <c r="AC47" s="148">
        <f t="shared" si="2"/>
        <v>0.98039539328344505</v>
      </c>
      <c r="AD47" s="148">
        <f t="shared" si="2"/>
        <v>0.97697322152665977</v>
      </c>
      <c r="AE47" s="148">
        <f t="shared" si="2"/>
        <v>0.97355106601262864</v>
      </c>
      <c r="AF47" s="148">
        <f t="shared" si="2"/>
        <v>0.97012890414273711</v>
      </c>
      <c r="AG47" s="148">
        <f t="shared" si="2"/>
        <v>0.96519516120075854</v>
      </c>
      <c r="AH47" s="148">
        <f t="shared" si="2"/>
        <v>0.96026143873877423</v>
      </c>
      <c r="AI47" s="148">
        <f t="shared" si="2"/>
        <v>0.95532768096645482</v>
      </c>
      <c r="AJ47" s="148">
        <f t="shared" si="2"/>
        <v>0.95039395850447062</v>
      </c>
      <c r="AK47" s="148">
        <f t="shared" si="2"/>
        <v>0.94546021556249193</v>
      </c>
      <c r="AL47" s="148">
        <f t="shared" si="2"/>
        <v>0.93880557682479482</v>
      </c>
      <c r="AM47" s="148">
        <f t="shared" si="2"/>
        <v>0.93215089924572891</v>
      </c>
      <c r="AN47" s="148">
        <f t="shared" si="2"/>
        <v>0.92549627180733907</v>
      </c>
      <c r="AO47" s="148">
        <f t="shared" si="2"/>
        <v>0.91884159422827327</v>
      </c>
      <c r="AP47" s="148">
        <f t="shared" si="2"/>
        <v>0.91218695549057605</v>
      </c>
      <c r="AQ47" s="148">
        <f t="shared" si="2"/>
        <v>0.90421025472430205</v>
      </c>
      <c r="AR47" s="148">
        <f t="shared" si="2"/>
        <v>0.89623354830837432</v>
      </c>
      <c r="AS47" s="148">
        <f t="shared" si="2"/>
        <v>0.8882568524855472</v>
      </c>
      <c r="AT47" s="148">
        <f t="shared" si="2"/>
        <v>0.88028014606961957</v>
      </c>
      <c r="AU47" s="168">
        <f t="shared" si="2"/>
        <v>0.87230344530334547</v>
      </c>
    </row>
    <row r="48" spans="1:47">
      <c r="A48" s="359" t="str">
        <f>VLOOKUP($B48,'Sector Match'!$B$1:$C$43,2,0)</f>
        <v>computers and electronics 26</v>
      </c>
      <c r="B48" s="360" t="s">
        <v>311</v>
      </c>
      <c r="C48" s="361" t="s">
        <v>423</v>
      </c>
      <c r="D48" s="360" t="s">
        <v>989</v>
      </c>
      <c r="E48" s="99">
        <v>1</v>
      </c>
      <c r="F48" s="319">
        <v>1</v>
      </c>
      <c r="G48" s="319">
        <v>1</v>
      </c>
      <c r="H48" s="319">
        <v>1</v>
      </c>
      <c r="I48" s="148">
        <f>J17/$I17</f>
        <v>1.0930352099474581</v>
      </c>
      <c r="J48" s="148">
        <f t="shared" ref="J48:AU48" si="3">K17/$I17</f>
        <v>1.123618443409774</v>
      </c>
      <c r="K48" s="148">
        <f t="shared" si="3"/>
        <v>1.1986679771891464</v>
      </c>
      <c r="L48" s="148">
        <f t="shared" si="3"/>
        <v>1.2914070940056321</v>
      </c>
      <c r="M48" s="148">
        <f t="shared" si="3"/>
        <v>1.3745933927829321</v>
      </c>
      <c r="N48" s="148">
        <f t="shared" si="3"/>
        <v>1.4440745559423129</v>
      </c>
      <c r="O48" s="148">
        <f t="shared" si="3"/>
        <v>1.5036281041121276</v>
      </c>
      <c r="P48" s="148">
        <f t="shared" si="3"/>
        <v>1.5583244424239782</v>
      </c>
      <c r="Q48" s="148">
        <f t="shared" si="3"/>
        <v>1.6142586996706283</v>
      </c>
      <c r="R48" s="148">
        <f t="shared" si="3"/>
        <v>1.6769924539390055</v>
      </c>
      <c r="S48" s="148">
        <f t="shared" si="3"/>
        <v>1.7467537171185004</v>
      </c>
      <c r="T48" s="148">
        <f t="shared" si="3"/>
        <v>1.8221681611423333</v>
      </c>
      <c r="U48" s="148">
        <f t="shared" si="3"/>
        <v>1.9015819962045066</v>
      </c>
      <c r="V48" s="148">
        <f t="shared" si="3"/>
        <v>1.9830108949352556</v>
      </c>
      <c r="W48" s="148">
        <f t="shared" si="3"/>
        <v>2.0644978173232329</v>
      </c>
      <c r="X48" s="148">
        <f t="shared" si="3"/>
        <v>2.1453976473319707</v>
      </c>
      <c r="Y48" s="148">
        <f t="shared" si="3"/>
        <v>2.225421118031754</v>
      </c>
      <c r="Z48" s="148">
        <f t="shared" si="3"/>
        <v>2.3042767164682449</v>
      </c>
      <c r="AA48" s="148">
        <f t="shared" si="3"/>
        <v>2.3816726447633658</v>
      </c>
      <c r="AB48" s="148">
        <f t="shared" si="3"/>
        <v>2.4573188074686283</v>
      </c>
      <c r="AC48" s="148">
        <f t="shared" si="3"/>
        <v>2.5309288045648746</v>
      </c>
      <c r="AD48" s="148">
        <f t="shared" si="3"/>
        <v>2.6022219094011341</v>
      </c>
      <c r="AE48" s="148">
        <f t="shared" si="3"/>
        <v>2.6709250110574501</v>
      </c>
      <c r="AF48" s="148">
        <f t="shared" si="3"/>
        <v>2.7367745010955247</v>
      </c>
      <c r="AG48" s="148">
        <f t="shared" si="3"/>
        <v>2.7995180854171271</v>
      </c>
      <c r="AH48" s="148">
        <f t="shared" si="3"/>
        <v>2.858916502967205</v>
      </c>
      <c r="AI48" s="148">
        <f t="shared" si="3"/>
        <v>2.9147451342775237</v>
      </c>
      <c r="AJ48" s="148">
        <f t="shared" si="3"/>
        <v>2.9667954843230282</v>
      </c>
      <c r="AK48" s="148">
        <f t="shared" si="3"/>
        <v>3.0148765258307533</v>
      </c>
      <c r="AL48" s="148">
        <f t="shared" si="3"/>
        <v>3.0588158910098788</v>
      </c>
      <c r="AM48" s="148">
        <f t="shared" si="3"/>
        <v>3.0984609016297937</v>
      </c>
      <c r="AN48" s="148">
        <f t="shared" si="3"/>
        <v>3.1336794294280255</v>
      </c>
      <c r="AO48" s="148">
        <f t="shared" si="3"/>
        <v>3.1643605809471524</v>
      </c>
      <c r="AP48" s="148">
        <f t="shared" si="3"/>
        <v>3.190415203046149</v>
      </c>
      <c r="AQ48" s="148">
        <f t="shared" si="3"/>
        <v>3.2117762074733229</v>
      </c>
      <c r="AR48" s="148">
        <f t="shared" si="3"/>
        <v>3.2283987149930429</v>
      </c>
      <c r="AS48" s="148">
        <f t="shared" si="3"/>
        <v>3.2402600215964963</v>
      </c>
      <c r="AT48" s="148">
        <f t="shared" si="3"/>
        <v>3.2473593912699794</v>
      </c>
      <c r="AU48" s="148">
        <f t="shared" si="3"/>
        <v>3.2497176816166289</v>
      </c>
    </row>
  </sheetData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</sheetPr>
  <dimension ref="A1:AR29"/>
  <sheetViews>
    <sheetView workbookViewId="0">
      <selection activeCell="A20" sqref="A20"/>
    </sheetView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1</v>
      </c>
      <c r="C1" s="13" t="str">
        <f>_xlfn.CONCAT("Unit: grams of ",B1)</f>
        <v>Unit: grams of CO2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5">
        <v>2033</v>
      </c>
      <c r="R2" s="15">
        <v>2034</v>
      </c>
      <c r="S2" s="15">
        <v>2035</v>
      </c>
      <c r="T2" s="15">
        <v>2036</v>
      </c>
      <c r="U2" s="15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481</v>
      </c>
      <c r="B3" s="9">
        <f>SUMIFS('GHG Emissions 2018-2021'!$D$4:$D$14,'GHG Emissions 2018-2021'!$A$4:$A$14,$A3)*10^10</f>
        <v>0</v>
      </c>
      <c r="C3" s="9">
        <f>AVERAGE(B3,D3)</f>
        <v>0</v>
      </c>
      <c r="D3" s="9">
        <f>SUMIFS('GHG Emissions 2018-2021'!$D$19:$D$31,'GHG Emissions 2018-2021'!$A$19:$A$31,$A3)*10^10</f>
        <v>0</v>
      </c>
      <c r="E3" s="9">
        <f>SUMIFS('GHG Emissions 2018-2021'!$D$36:$D$48,'GHG Emissions 2018-2021'!$A$36:$A$48,$A3)*10^10</f>
        <v>0</v>
      </c>
      <c r="F3" s="9">
        <f>$E3*SUMIFS('CN-Med-Growth Rate'!I$31:I$47,'CN-Med-Growth Rate'!$A$31:$A$47,$A3,'CN-Med-Growth Rate'!$C$31:$C$47,$B$1)</f>
        <v>0</v>
      </c>
      <c r="G3" s="9">
        <f>$E3*SUMIFS('CN-Med-Growth Rate'!J$31:J$47,'CN-Med-Growth Rate'!$A$31:$A$47,$A3,'CN-Med-Growth Rate'!$C$31:$C$47,$B$1)</f>
        <v>0</v>
      </c>
      <c r="H3" s="9">
        <f>$E3*SUMIFS('CN-Med-Growth Rate'!K$31:K$47,'CN-Med-Growth Rate'!$A$31:$A$47,$A3,'CN-Med-Growth Rate'!$C$31:$C$47,$B$1)</f>
        <v>0</v>
      </c>
      <c r="I3" s="9">
        <f>$E3*SUMIFS('CN-Med-Growth Rate'!L$31:L$47,'CN-Med-Growth Rate'!$A$31:$A$47,$A3,'CN-Med-Growth Rate'!$C$31:$C$47,$B$1)</f>
        <v>0</v>
      </c>
      <c r="J3" s="9">
        <f>$E3*SUMIFS('CN-Med-Growth Rate'!M$31:M$47,'CN-Med-Growth Rate'!$A$31:$A$47,$A3,'CN-Med-Growth Rate'!$C$31:$C$47,$B$1)</f>
        <v>0</v>
      </c>
      <c r="K3" s="9">
        <f>$E3*SUMIFS('CN-Med-Growth Rate'!N$31:N$47,'CN-Med-Growth Rate'!$A$31:$A$47,$A3,'CN-Med-Growth Rate'!$C$31:$C$47,$B$1)</f>
        <v>0</v>
      </c>
      <c r="L3" s="9">
        <f>$E3*SUMIFS('CN-Med-Growth Rate'!O$31:O$47,'CN-Med-Growth Rate'!$A$31:$A$47,$A3,'CN-Med-Growth Rate'!$C$31:$C$47,$B$1)</f>
        <v>0</v>
      </c>
      <c r="M3" s="9">
        <f>$E3*SUMIFS('CN-Med-Growth Rate'!P$31:P$47,'CN-Med-Growth Rate'!$A$31:$A$47,$A3,'CN-Med-Growth Rate'!$C$31:$C$47,$B$1)</f>
        <v>0</v>
      </c>
      <c r="N3" s="9">
        <f>$E3*SUMIFS('CN-Med-Growth Rate'!Q$31:Q$47,'CN-Med-Growth Rate'!$A$31:$A$47,$A3,'CN-Med-Growth Rate'!$C$31:$C$47,$B$1)</f>
        <v>0</v>
      </c>
      <c r="O3" s="9">
        <f>$E3*SUMIFS('CN-Med-Growth Rate'!R$31:R$47,'CN-Med-Growth Rate'!$A$31:$A$47,$A3,'CN-Med-Growth Rate'!$C$31:$C$47,$B$1)</f>
        <v>0</v>
      </c>
      <c r="P3" s="9">
        <f>$E3*SUMIFS('CN-Med-Growth Rate'!S$31:S$47,'CN-Med-Growth Rate'!$A$31:$A$47,$A3,'CN-Med-Growth Rate'!$C$31:$C$47,$B$1)</f>
        <v>0</v>
      </c>
      <c r="Q3" s="9">
        <f>$E3*SUMIFS('CN-Med-Growth Rate'!T$31:T$47,'CN-Med-Growth Rate'!$A$31:$A$47,$A3,'CN-Med-Growth Rate'!$C$31:$C$47,$B$1)</f>
        <v>0</v>
      </c>
      <c r="R3" s="9">
        <f>$E3*SUMIFS('CN-Med-Growth Rate'!U$31:U$47,'CN-Med-Growth Rate'!$A$31:$A$47,$A3,'CN-Med-Growth Rate'!$C$31:$C$47,$B$1)</f>
        <v>0</v>
      </c>
      <c r="S3" s="9">
        <f>$E3*SUMIFS('CN-Med-Growth Rate'!V$31:V$47,'CN-Med-Growth Rate'!$A$31:$A$47,$A3,'CN-Med-Growth Rate'!$C$31:$C$47,$B$1)</f>
        <v>0</v>
      </c>
      <c r="T3" s="9">
        <f>$E3*SUMIFS('CN-Med-Growth Rate'!W$31:W$47,'CN-Med-Growth Rate'!$A$31:$A$47,$A3,'CN-Med-Growth Rate'!$C$31:$C$47,$B$1)</f>
        <v>0</v>
      </c>
      <c r="U3" s="9">
        <f>$E3*SUMIFS('CN-Med-Growth Rate'!X$31:X$47,'CN-Med-Growth Rate'!$A$31:$A$47,$A3,'CN-Med-Growth Rate'!$C$31:$C$47,$B$1)</f>
        <v>0</v>
      </c>
      <c r="V3" s="9">
        <f>$E3*SUMIFS('CN-Med-Growth Rate'!Y$31:Y$47,'CN-Med-Growth Rate'!$A$31:$A$47,$A3,'CN-Med-Growth Rate'!$C$31:$C$47,$B$1)</f>
        <v>0</v>
      </c>
      <c r="W3" s="9">
        <f>$E3*SUMIFS('CN-Med-Growth Rate'!Z$31:Z$47,'CN-Med-Growth Rate'!$A$31:$A$47,$A3,'CN-Med-Growth Rate'!$C$31:$C$47,$B$1)</f>
        <v>0</v>
      </c>
      <c r="X3" s="9">
        <f>$E3*SUMIFS('CN-Med-Growth Rate'!AA$31:AA$47,'CN-Med-Growth Rate'!$A$31:$A$47,$A3,'CN-Med-Growth Rate'!$C$31:$C$47,$B$1)</f>
        <v>0</v>
      </c>
      <c r="Y3" s="9">
        <f>$E3*SUMIFS('CN-Med-Growth Rate'!AB$31:AB$47,'CN-Med-Growth Rate'!$A$31:$A$47,$A3,'CN-Med-Growth Rate'!$C$31:$C$47,$B$1)</f>
        <v>0</v>
      </c>
      <c r="Z3" s="9">
        <f>$E3*SUMIFS('CN-Med-Growth Rate'!AC$31:AC$47,'CN-Med-Growth Rate'!$A$31:$A$47,$A3,'CN-Med-Growth Rate'!$C$31:$C$47,$B$1)</f>
        <v>0</v>
      </c>
      <c r="AA3" s="9">
        <f>$E3*SUMIFS('CN-Med-Growth Rate'!AD$31:AD$47,'CN-Med-Growth Rate'!$A$31:$A$47,$A3,'CN-Med-Growth Rate'!$C$31:$C$47,$B$1)</f>
        <v>0</v>
      </c>
      <c r="AB3" s="9">
        <f>$E3*SUMIFS('CN-Med-Growth Rate'!AE$31:AE$47,'CN-Med-Growth Rate'!$A$31:$A$47,$A3,'CN-Med-Growth Rate'!$C$31:$C$47,$B$1)</f>
        <v>0</v>
      </c>
      <c r="AC3" s="9">
        <f>$E3*SUMIFS('CN-Med-Growth Rate'!AF$31:AF$47,'CN-Med-Growth Rate'!$A$31:$A$47,$A3,'CN-Med-Growth Rate'!$C$31:$C$47,$B$1)</f>
        <v>0</v>
      </c>
      <c r="AD3" s="9">
        <f>$E3*SUMIFS('CN-Med-Growth Rate'!AG$31:AG$47,'CN-Med-Growth Rate'!$A$31:$A$47,$A3,'CN-Med-Growth Rate'!$C$31:$C$47,$B$1)</f>
        <v>0</v>
      </c>
      <c r="AE3" s="9">
        <f>$E3*SUMIFS('CN-Med-Growth Rate'!AH$31:AH$47,'CN-Med-Growth Rate'!$A$31:$A$47,$A3,'CN-Med-Growth Rate'!$C$31:$C$47,$B$1)</f>
        <v>0</v>
      </c>
      <c r="AF3" s="9">
        <f>$E3*SUMIFS('CN-Med-Growth Rate'!AI$31:AI$47,'CN-Med-Growth Rate'!$A$31:$A$47,$A3,'CN-Med-Growth Rate'!$C$31:$C$47,$B$1)</f>
        <v>0</v>
      </c>
      <c r="AG3" s="9">
        <f>$E3*SUMIFS('CN-Med-Growth Rate'!AJ$31:AJ$47,'CN-Med-Growth Rate'!$A$31:$A$47,$A3,'CN-Med-Growth Rate'!$C$31:$C$47,$B$1)</f>
        <v>0</v>
      </c>
      <c r="AH3" s="9">
        <f>$E3*SUMIFS('CN-Med-Growth Rate'!AK$31:AK$47,'CN-Med-Growth Rate'!$A$31:$A$47,$A3,'CN-Med-Growth Rate'!$C$31:$C$47,$B$1)</f>
        <v>0</v>
      </c>
      <c r="AI3" s="9">
        <f>$E3*SUMIFS('CN-Med-Growth Rate'!AL$31:AL$47,'CN-Med-Growth Rate'!$A$31:$A$47,$A3,'CN-Med-Growth Rate'!$C$31:$C$47,$B$1)</f>
        <v>0</v>
      </c>
      <c r="AJ3" s="9">
        <f>$E3*SUMIFS('CN-Med-Growth Rate'!AM$31:AM$47,'CN-Med-Growth Rate'!$A$31:$A$47,$A3,'CN-Med-Growth Rate'!$C$31:$C$47,$B$1)</f>
        <v>0</v>
      </c>
      <c r="AK3" s="9">
        <f>$E3*SUMIFS('CN-Med-Growth Rate'!AN$31:AN$47,'CN-Med-Growth Rate'!$A$31:$A$47,$A3,'CN-Med-Growth Rate'!$C$31:$C$47,$B$1)</f>
        <v>0</v>
      </c>
      <c r="AL3" s="9">
        <f>$E3*SUMIFS('CN-Med-Growth Rate'!AO$31:AO$47,'CN-Med-Growth Rate'!$A$31:$A$47,$A3,'CN-Med-Growth Rate'!$C$31:$C$47,$B$1)</f>
        <v>0</v>
      </c>
      <c r="AM3" s="9">
        <f>$E3*SUMIFS('CN-Med-Growth Rate'!AP$31:AP$47,'CN-Med-Growth Rate'!$A$31:$A$47,$A3,'CN-Med-Growth Rate'!$C$31:$C$47,$B$1)</f>
        <v>0</v>
      </c>
      <c r="AN3" s="9">
        <f>$E3*SUMIFS('CN-Med-Growth Rate'!AQ$31:AQ$47,'CN-Med-Growth Rate'!$A$31:$A$47,$A3,'CN-Med-Growth Rate'!$C$31:$C$47,$B$1)</f>
        <v>0</v>
      </c>
      <c r="AO3" s="9">
        <f>$E3*SUMIFS('CN-Med-Growth Rate'!AR$31:AR$47,'CN-Med-Growth Rate'!$A$31:$A$47,$A3,'CN-Med-Growth Rate'!$C$31:$C$47,$B$1)</f>
        <v>0</v>
      </c>
      <c r="AP3" s="9">
        <f>$E3*SUMIFS('CN-Med-Growth Rate'!AS$31:AS$47,'CN-Med-Growth Rate'!$A$31:$A$47,$A3,'CN-Med-Growth Rate'!$C$31:$C$47,$B$1)</f>
        <v>0</v>
      </c>
      <c r="AQ3" s="9">
        <f>$E3*SUMIFS('CN-Med-Growth Rate'!AT$31:AT$47,'CN-Med-Growth Rate'!$A$31:$A$47,$A3,'CN-Med-Growth Rate'!$C$31:$C$47,$B$1)</f>
        <v>0</v>
      </c>
      <c r="AR3" s="9">
        <f>$E3*SUMIFS('CN-Med-Growth Rate'!AU$31:AU$47,'CN-Med-Growth Rate'!$A$31:$A$47,$A3,'CN-Med-Growth Rate'!$C$31:$C$47,$B$1)</f>
        <v>0</v>
      </c>
    </row>
    <row r="4" spans="1:44">
      <c r="A4" t="s">
        <v>42</v>
      </c>
      <c r="B4" s="9">
        <f>SUMIFS('GHG Emissions 2018-2021'!$D$4:$D$14,'GHG Emissions 2018-2021'!$A$4:$A$14,$A4)*10^10</f>
        <v>0</v>
      </c>
      <c r="C4" s="9">
        <f t="shared" ref="C4:C27" si="0">AVERAGE(B4,D4)</f>
        <v>0</v>
      </c>
      <c r="D4" s="9">
        <f>SUMIFS('GHG Emissions 2018-2021'!$D$19:$D$31,'GHG Emissions 2018-2021'!$A$19:$A$31,$A4)*10^10</f>
        <v>0</v>
      </c>
      <c r="E4" s="9">
        <f>SUMIFS('GHG Emissions 2018-2021'!$D$36:$D$48,'GHG Emissions 2018-2021'!$A$36:$A$48,$A4)*10^10</f>
        <v>0</v>
      </c>
      <c r="F4" s="9">
        <f>$E4*SUMIFS('CN-Med-Growth Rate'!I$31:I$47,'CN-Med-Growth Rate'!$A$31:$A$47,$A4,'CN-Med-Growth Rate'!$C$31:$C$47,$B$1)</f>
        <v>0</v>
      </c>
      <c r="G4" s="9">
        <f>$E4*SUMIFS('CN-Med-Growth Rate'!J$31:J$47,'CN-Med-Growth Rate'!$A$31:$A$47,$A4,'CN-Med-Growth Rate'!$C$31:$C$47,$B$1)</f>
        <v>0</v>
      </c>
      <c r="H4" s="9">
        <f>$E4*SUMIFS('CN-Med-Growth Rate'!K$31:K$47,'CN-Med-Growth Rate'!$A$31:$A$47,$A4,'CN-Med-Growth Rate'!$C$31:$C$47,$B$1)</f>
        <v>0</v>
      </c>
      <c r="I4" s="9">
        <f>$E4*SUMIFS('CN-Med-Growth Rate'!L$31:L$47,'CN-Med-Growth Rate'!$A$31:$A$47,$A4,'CN-Med-Growth Rate'!$C$31:$C$47,$B$1)</f>
        <v>0</v>
      </c>
      <c r="J4" s="9">
        <f>$E4*SUMIFS('CN-Med-Growth Rate'!M$31:M$47,'CN-Med-Growth Rate'!$A$31:$A$47,$A4,'CN-Med-Growth Rate'!$C$31:$C$47,$B$1)</f>
        <v>0</v>
      </c>
      <c r="K4" s="9">
        <f>$E4*SUMIFS('CN-Med-Growth Rate'!N$31:N$47,'CN-Med-Growth Rate'!$A$31:$A$47,$A4,'CN-Med-Growth Rate'!$C$31:$C$47,$B$1)</f>
        <v>0</v>
      </c>
      <c r="L4" s="9">
        <f>$E4*SUMIFS('CN-Med-Growth Rate'!O$31:O$47,'CN-Med-Growth Rate'!$A$31:$A$47,$A4,'CN-Med-Growth Rate'!$C$31:$C$47,$B$1)</f>
        <v>0</v>
      </c>
      <c r="M4" s="9">
        <f>$E4*SUMIFS('CN-Med-Growth Rate'!P$31:P$47,'CN-Med-Growth Rate'!$A$31:$A$47,$A4,'CN-Med-Growth Rate'!$C$31:$C$47,$B$1)</f>
        <v>0</v>
      </c>
      <c r="N4" s="9">
        <f>$E4*SUMIFS('CN-Med-Growth Rate'!Q$31:Q$47,'CN-Med-Growth Rate'!$A$31:$A$47,$A4,'CN-Med-Growth Rate'!$C$31:$C$47,$B$1)</f>
        <v>0</v>
      </c>
      <c r="O4" s="9">
        <f>$E4*SUMIFS('CN-Med-Growth Rate'!R$31:R$47,'CN-Med-Growth Rate'!$A$31:$A$47,$A4,'CN-Med-Growth Rate'!$C$31:$C$47,$B$1)</f>
        <v>0</v>
      </c>
      <c r="P4" s="9">
        <f>$E4*SUMIFS('CN-Med-Growth Rate'!S$31:S$47,'CN-Med-Growth Rate'!$A$31:$A$47,$A4,'CN-Med-Growth Rate'!$C$31:$C$47,$B$1)</f>
        <v>0</v>
      </c>
      <c r="Q4" s="9">
        <f>$E4*SUMIFS('CN-Med-Growth Rate'!T$31:T$47,'CN-Med-Growth Rate'!$A$31:$A$47,$A4,'CN-Med-Growth Rate'!$C$31:$C$47,$B$1)</f>
        <v>0</v>
      </c>
      <c r="R4" s="9">
        <f>$E4*SUMIFS('CN-Med-Growth Rate'!U$31:U$47,'CN-Med-Growth Rate'!$A$31:$A$47,$A4,'CN-Med-Growth Rate'!$C$31:$C$47,$B$1)</f>
        <v>0</v>
      </c>
      <c r="S4" s="9">
        <f>$E4*SUMIFS('CN-Med-Growth Rate'!V$31:V$47,'CN-Med-Growth Rate'!$A$31:$A$47,$A4,'CN-Med-Growth Rate'!$C$31:$C$47,$B$1)</f>
        <v>0</v>
      </c>
      <c r="T4" s="9">
        <f>$E4*SUMIFS('CN-Med-Growth Rate'!W$31:W$47,'CN-Med-Growth Rate'!$A$31:$A$47,$A4,'CN-Med-Growth Rate'!$C$31:$C$47,$B$1)</f>
        <v>0</v>
      </c>
      <c r="U4" s="9">
        <f>$E4*SUMIFS('CN-Med-Growth Rate'!X$31:X$47,'CN-Med-Growth Rate'!$A$31:$A$47,$A4,'CN-Med-Growth Rate'!$C$31:$C$47,$B$1)</f>
        <v>0</v>
      </c>
      <c r="V4" s="9">
        <f>$E4*SUMIFS('CN-Med-Growth Rate'!Y$31:Y$47,'CN-Med-Growth Rate'!$A$31:$A$47,$A4,'CN-Med-Growth Rate'!$C$31:$C$47,$B$1)</f>
        <v>0</v>
      </c>
      <c r="W4" s="9">
        <f>$E4*SUMIFS('CN-Med-Growth Rate'!Z$31:Z$47,'CN-Med-Growth Rate'!$A$31:$A$47,$A4,'CN-Med-Growth Rate'!$C$31:$C$47,$B$1)</f>
        <v>0</v>
      </c>
      <c r="X4" s="9">
        <f>$E4*SUMIFS('CN-Med-Growth Rate'!AA$31:AA$47,'CN-Med-Growth Rate'!$A$31:$A$47,$A4,'CN-Med-Growth Rate'!$C$31:$C$47,$B$1)</f>
        <v>0</v>
      </c>
      <c r="Y4" s="9">
        <f>$E4*SUMIFS('CN-Med-Growth Rate'!AB$31:AB$47,'CN-Med-Growth Rate'!$A$31:$A$47,$A4,'CN-Med-Growth Rate'!$C$31:$C$47,$B$1)</f>
        <v>0</v>
      </c>
      <c r="Z4" s="9">
        <f>$E4*SUMIFS('CN-Med-Growth Rate'!AC$31:AC$47,'CN-Med-Growth Rate'!$A$31:$A$47,$A4,'CN-Med-Growth Rate'!$C$31:$C$47,$B$1)</f>
        <v>0</v>
      </c>
      <c r="AA4" s="9">
        <f>$E4*SUMIFS('CN-Med-Growth Rate'!AD$31:AD$47,'CN-Med-Growth Rate'!$A$31:$A$47,$A4,'CN-Med-Growth Rate'!$C$31:$C$47,$B$1)</f>
        <v>0</v>
      </c>
      <c r="AB4" s="9">
        <f>$E4*SUMIFS('CN-Med-Growth Rate'!AE$31:AE$47,'CN-Med-Growth Rate'!$A$31:$A$47,$A4,'CN-Med-Growth Rate'!$C$31:$C$47,$B$1)</f>
        <v>0</v>
      </c>
      <c r="AC4" s="9">
        <f>$E4*SUMIFS('CN-Med-Growth Rate'!AF$31:AF$47,'CN-Med-Growth Rate'!$A$31:$A$47,$A4,'CN-Med-Growth Rate'!$C$31:$C$47,$B$1)</f>
        <v>0</v>
      </c>
      <c r="AD4" s="9">
        <f>$E4*SUMIFS('CN-Med-Growth Rate'!AG$31:AG$47,'CN-Med-Growth Rate'!$A$31:$A$47,$A4,'CN-Med-Growth Rate'!$C$31:$C$47,$B$1)</f>
        <v>0</v>
      </c>
      <c r="AE4" s="9">
        <f>$E4*SUMIFS('CN-Med-Growth Rate'!AH$31:AH$47,'CN-Med-Growth Rate'!$A$31:$A$47,$A4,'CN-Med-Growth Rate'!$C$31:$C$47,$B$1)</f>
        <v>0</v>
      </c>
      <c r="AF4" s="9">
        <f>$E4*SUMIFS('CN-Med-Growth Rate'!AI$31:AI$47,'CN-Med-Growth Rate'!$A$31:$A$47,$A4,'CN-Med-Growth Rate'!$C$31:$C$47,$B$1)</f>
        <v>0</v>
      </c>
      <c r="AG4" s="9">
        <f>$E4*SUMIFS('CN-Med-Growth Rate'!AJ$31:AJ$47,'CN-Med-Growth Rate'!$A$31:$A$47,$A4,'CN-Med-Growth Rate'!$C$31:$C$47,$B$1)</f>
        <v>0</v>
      </c>
      <c r="AH4" s="9">
        <f>$E4*SUMIFS('CN-Med-Growth Rate'!AK$31:AK$47,'CN-Med-Growth Rate'!$A$31:$A$47,$A4,'CN-Med-Growth Rate'!$C$31:$C$47,$B$1)</f>
        <v>0</v>
      </c>
      <c r="AI4" s="9">
        <f>$E4*SUMIFS('CN-Med-Growth Rate'!AL$31:AL$47,'CN-Med-Growth Rate'!$A$31:$A$47,$A4,'CN-Med-Growth Rate'!$C$31:$C$47,$B$1)</f>
        <v>0</v>
      </c>
      <c r="AJ4" s="9">
        <f>$E4*SUMIFS('CN-Med-Growth Rate'!AM$31:AM$47,'CN-Med-Growth Rate'!$A$31:$A$47,$A4,'CN-Med-Growth Rate'!$C$31:$C$47,$B$1)</f>
        <v>0</v>
      </c>
      <c r="AK4" s="9">
        <f>$E4*SUMIFS('CN-Med-Growth Rate'!AN$31:AN$47,'CN-Med-Growth Rate'!$A$31:$A$47,$A4,'CN-Med-Growth Rate'!$C$31:$C$47,$B$1)</f>
        <v>0</v>
      </c>
      <c r="AL4" s="9">
        <f>$E4*SUMIFS('CN-Med-Growth Rate'!AO$31:AO$47,'CN-Med-Growth Rate'!$A$31:$A$47,$A4,'CN-Med-Growth Rate'!$C$31:$C$47,$B$1)</f>
        <v>0</v>
      </c>
      <c r="AM4" s="9">
        <f>$E4*SUMIFS('CN-Med-Growth Rate'!AP$31:AP$47,'CN-Med-Growth Rate'!$A$31:$A$47,$A4,'CN-Med-Growth Rate'!$C$31:$C$47,$B$1)</f>
        <v>0</v>
      </c>
      <c r="AN4" s="9">
        <f>$E4*SUMIFS('CN-Med-Growth Rate'!AQ$31:AQ$47,'CN-Med-Growth Rate'!$A$31:$A$47,$A4,'CN-Med-Growth Rate'!$C$31:$C$47,$B$1)</f>
        <v>0</v>
      </c>
      <c r="AO4" s="9">
        <f>$E4*SUMIFS('CN-Med-Growth Rate'!AR$31:AR$47,'CN-Med-Growth Rate'!$A$31:$A$47,$A4,'CN-Med-Growth Rate'!$C$31:$C$47,$B$1)</f>
        <v>0</v>
      </c>
      <c r="AP4" s="9">
        <f>$E4*SUMIFS('CN-Med-Growth Rate'!AS$31:AS$47,'CN-Med-Growth Rate'!$A$31:$A$47,$A4,'CN-Med-Growth Rate'!$C$31:$C$47,$B$1)</f>
        <v>0</v>
      </c>
      <c r="AQ4" s="9">
        <f>$E4*SUMIFS('CN-Med-Growth Rate'!AT$31:AT$47,'CN-Med-Growth Rate'!$A$31:$A$47,$A4,'CN-Med-Growth Rate'!$C$31:$C$47,$B$1)</f>
        <v>0</v>
      </c>
      <c r="AR4" s="9">
        <f>$E4*SUMIFS('CN-Med-Growth Rate'!AU$31:AU$47,'CN-Med-Growth Rate'!$A$31:$A$47,$A4,'CN-Med-Growth Rate'!$C$31:$C$47,$B$1)</f>
        <v>0</v>
      </c>
    </row>
    <row r="5" spans="1:44">
      <c r="A5" t="s">
        <v>46</v>
      </c>
      <c r="B5" s="9">
        <f>SUMIFS('GHG Emissions 2018-2021'!$D$4:$D$14,'GHG Emissions 2018-2021'!$A$4:$A$14,$A5)*10^10</f>
        <v>0</v>
      </c>
      <c r="C5" s="9">
        <f t="shared" si="0"/>
        <v>0</v>
      </c>
      <c r="D5" s="9">
        <f>SUMIFS('GHG Emissions 2018-2021'!$D$19:$D$31,'GHG Emissions 2018-2021'!$A$19:$A$31,$A5)*10^10</f>
        <v>0</v>
      </c>
      <c r="E5" s="9">
        <f>SUMIFS('GHG Emissions 2018-2021'!$D$36:$D$48,'GHG Emissions 2018-2021'!$A$36:$A$48,$A5)*10^10</f>
        <v>0</v>
      </c>
      <c r="F5" s="9">
        <f>$E5*SUMIFS('CN-Med-Growth Rate'!I$31:I$47,'CN-Med-Growth Rate'!$A$31:$A$47,$A5,'CN-Med-Growth Rate'!$C$31:$C$47,$B$1)</f>
        <v>0</v>
      </c>
      <c r="G5" s="9">
        <f>$E5*SUMIFS('CN-Med-Growth Rate'!J$31:J$47,'CN-Med-Growth Rate'!$A$31:$A$47,$A5,'CN-Med-Growth Rate'!$C$31:$C$47,$B$1)</f>
        <v>0</v>
      </c>
      <c r="H5" s="9">
        <f>$E5*SUMIFS('CN-Med-Growth Rate'!K$31:K$47,'CN-Med-Growth Rate'!$A$31:$A$47,$A5,'CN-Med-Growth Rate'!$C$31:$C$47,$B$1)</f>
        <v>0</v>
      </c>
      <c r="I5" s="9">
        <f>$E5*SUMIFS('CN-Med-Growth Rate'!L$31:L$47,'CN-Med-Growth Rate'!$A$31:$A$47,$A5,'CN-Med-Growth Rate'!$C$31:$C$47,$B$1)</f>
        <v>0</v>
      </c>
      <c r="J5" s="9">
        <f>$E5*SUMIFS('CN-Med-Growth Rate'!M$31:M$47,'CN-Med-Growth Rate'!$A$31:$A$47,$A5,'CN-Med-Growth Rate'!$C$31:$C$47,$B$1)</f>
        <v>0</v>
      </c>
      <c r="K5" s="9">
        <f>$E5*SUMIFS('CN-Med-Growth Rate'!N$31:N$47,'CN-Med-Growth Rate'!$A$31:$A$47,$A5,'CN-Med-Growth Rate'!$C$31:$C$47,$B$1)</f>
        <v>0</v>
      </c>
      <c r="L5" s="9">
        <f>$E5*SUMIFS('CN-Med-Growth Rate'!O$31:O$47,'CN-Med-Growth Rate'!$A$31:$A$47,$A5,'CN-Med-Growth Rate'!$C$31:$C$47,$B$1)</f>
        <v>0</v>
      </c>
      <c r="M5" s="9">
        <f>$E5*SUMIFS('CN-Med-Growth Rate'!P$31:P$47,'CN-Med-Growth Rate'!$A$31:$A$47,$A5,'CN-Med-Growth Rate'!$C$31:$C$47,$B$1)</f>
        <v>0</v>
      </c>
      <c r="N5" s="9">
        <f>$E5*SUMIFS('CN-Med-Growth Rate'!Q$31:Q$47,'CN-Med-Growth Rate'!$A$31:$A$47,$A5,'CN-Med-Growth Rate'!$C$31:$C$47,$B$1)</f>
        <v>0</v>
      </c>
      <c r="O5" s="9">
        <f>$E5*SUMIFS('CN-Med-Growth Rate'!R$31:R$47,'CN-Med-Growth Rate'!$A$31:$A$47,$A5,'CN-Med-Growth Rate'!$C$31:$C$47,$B$1)</f>
        <v>0</v>
      </c>
      <c r="P5" s="9">
        <f>$E5*SUMIFS('CN-Med-Growth Rate'!S$31:S$47,'CN-Med-Growth Rate'!$A$31:$A$47,$A5,'CN-Med-Growth Rate'!$C$31:$C$47,$B$1)</f>
        <v>0</v>
      </c>
      <c r="Q5" s="9">
        <f>$E5*SUMIFS('CN-Med-Growth Rate'!T$31:T$47,'CN-Med-Growth Rate'!$A$31:$A$47,$A5,'CN-Med-Growth Rate'!$C$31:$C$47,$B$1)</f>
        <v>0</v>
      </c>
      <c r="R5" s="9">
        <f>$E5*SUMIFS('CN-Med-Growth Rate'!U$31:U$47,'CN-Med-Growth Rate'!$A$31:$A$47,$A5,'CN-Med-Growth Rate'!$C$31:$C$47,$B$1)</f>
        <v>0</v>
      </c>
      <c r="S5" s="9">
        <f>$E5*SUMIFS('CN-Med-Growth Rate'!V$31:V$47,'CN-Med-Growth Rate'!$A$31:$A$47,$A5,'CN-Med-Growth Rate'!$C$31:$C$47,$B$1)</f>
        <v>0</v>
      </c>
      <c r="T5" s="9">
        <f>$E5*SUMIFS('CN-Med-Growth Rate'!W$31:W$47,'CN-Med-Growth Rate'!$A$31:$A$47,$A5,'CN-Med-Growth Rate'!$C$31:$C$47,$B$1)</f>
        <v>0</v>
      </c>
      <c r="U5" s="9">
        <f>$E5*SUMIFS('CN-Med-Growth Rate'!X$31:X$47,'CN-Med-Growth Rate'!$A$31:$A$47,$A5,'CN-Med-Growth Rate'!$C$31:$C$47,$B$1)</f>
        <v>0</v>
      </c>
      <c r="V5" s="9">
        <f>$E5*SUMIFS('CN-Med-Growth Rate'!Y$31:Y$47,'CN-Med-Growth Rate'!$A$31:$A$47,$A5,'CN-Med-Growth Rate'!$C$31:$C$47,$B$1)</f>
        <v>0</v>
      </c>
      <c r="W5" s="9">
        <f>$E5*SUMIFS('CN-Med-Growth Rate'!Z$31:Z$47,'CN-Med-Growth Rate'!$A$31:$A$47,$A5,'CN-Med-Growth Rate'!$C$31:$C$47,$B$1)</f>
        <v>0</v>
      </c>
      <c r="X5" s="9">
        <f>$E5*SUMIFS('CN-Med-Growth Rate'!AA$31:AA$47,'CN-Med-Growth Rate'!$A$31:$A$47,$A5,'CN-Med-Growth Rate'!$C$31:$C$47,$B$1)</f>
        <v>0</v>
      </c>
      <c r="Y5" s="9">
        <f>$E5*SUMIFS('CN-Med-Growth Rate'!AB$31:AB$47,'CN-Med-Growth Rate'!$A$31:$A$47,$A5,'CN-Med-Growth Rate'!$C$31:$C$47,$B$1)</f>
        <v>0</v>
      </c>
      <c r="Z5" s="9">
        <f>$E5*SUMIFS('CN-Med-Growth Rate'!AC$31:AC$47,'CN-Med-Growth Rate'!$A$31:$A$47,$A5,'CN-Med-Growth Rate'!$C$31:$C$47,$B$1)</f>
        <v>0</v>
      </c>
      <c r="AA5" s="9">
        <f>$E5*SUMIFS('CN-Med-Growth Rate'!AD$31:AD$47,'CN-Med-Growth Rate'!$A$31:$A$47,$A5,'CN-Med-Growth Rate'!$C$31:$C$47,$B$1)</f>
        <v>0</v>
      </c>
      <c r="AB5" s="9">
        <f>$E5*SUMIFS('CN-Med-Growth Rate'!AE$31:AE$47,'CN-Med-Growth Rate'!$A$31:$A$47,$A5,'CN-Med-Growth Rate'!$C$31:$C$47,$B$1)</f>
        <v>0</v>
      </c>
      <c r="AC5" s="9">
        <f>$E5*SUMIFS('CN-Med-Growth Rate'!AF$31:AF$47,'CN-Med-Growth Rate'!$A$31:$A$47,$A5,'CN-Med-Growth Rate'!$C$31:$C$47,$B$1)</f>
        <v>0</v>
      </c>
      <c r="AD5" s="9">
        <f>$E5*SUMIFS('CN-Med-Growth Rate'!AG$31:AG$47,'CN-Med-Growth Rate'!$A$31:$A$47,$A5,'CN-Med-Growth Rate'!$C$31:$C$47,$B$1)</f>
        <v>0</v>
      </c>
      <c r="AE5" s="9">
        <f>$E5*SUMIFS('CN-Med-Growth Rate'!AH$31:AH$47,'CN-Med-Growth Rate'!$A$31:$A$47,$A5,'CN-Med-Growth Rate'!$C$31:$C$47,$B$1)</f>
        <v>0</v>
      </c>
      <c r="AF5" s="9">
        <f>$E5*SUMIFS('CN-Med-Growth Rate'!AI$31:AI$47,'CN-Med-Growth Rate'!$A$31:$A$47,$A5,'CN-Med-Growth Rate'!$C$31:$C$47,$B$1)</f>
        <v>0</v>
      </c>
      <c r="AG5" s="9">
        <f>$E5*SUMIFS('CN-Med-Growth Rate'!AJ$31:AJ$47,'CN-Med-Growth Rate'!$A$31:$A$47,$A5,'CN-Med-Growth Rate'!$C$31:$C$47,$B$1)</f>
        <v>0</v>
      </c>
      <c r="AH5" s="9">
        <f>$E5*SUMIFS('CN-Med-Growth Rate'!AK$31:AK$47,'CN-Med-Growth Rate'!$A$31:$A$47,$A5,'CN-Med-Growth Rate'!$C$31:$C$47,$B$1)</f>
        <v>0</v>
      </c>
      <c r="AI5" s="9">
        <f>$E5*SUMIFS('CN-Med-Growth Rate'!AL$31:AL$47,'CN-Med-Growth Rate'!$A$31:$A$47,$A5,'CN-Med-Growth Rate'!$C$31:$C$47,$B$1)</f>
        <v>0</v>
      </c>
      <c r="AJ5" s="9">
        <f>$E5*SUMIFS('CN-Med-Growth Rate'!AM$31:AM$47,'CN-Med-Growth Rate'!$A$31:$A$47,$A5,'CN-Med-Growth Rate'!$C$31:$C$47,$B$1)</f>
        <v>0</v>
      </c>
      <c r="AK5" s="9">
        <f>$E5*SUMIFS('CN-Med-Growth Rate'!AN$31:AN$47,'CN-Med-Growth Rate'!$A$31:$A$47,$A5,'CN-Med-Growth Rate'!$C$31:$C$47,$B$1)</f>
        <v>0</v>
      </c>
      <c r="AL5" s="9">
        <f>$E5*SUMIFS('CN-Med-Growth Rate'!AO$31:AO$47,'CN-Med-Growth Rate'!$A$31:$A$47,$A5,'CN-Med-Growth Rate'!$C$31:$C$47,$B$1)</f>
        <v>0</v>
      </c>
      <c r="AM5" s="9">
        <f>$E5*SUMIFS('CN-Med-Growth Rate'!AP$31:AP$47,'CN-Med-Growth Rate'!$A$31:$A$47,$A5,'CN-Med-Growth Rate'!$C$31:$C$47,$B$1)</f>
        <v>0</v>
      </c>
      <c r="AN5" s="9">
        <f>$E5*SUMIFS('CN-Med-Growth Rate'!AQ$31:AQ$47,'CN-Med-Growth Rate'!$A$31:$A$47,$A5,'CN-Med-Growth Rate'!$C$31:$C$47,$B$1)</f>
        <v>0</v>
      </c>
      <c r="AO5" s="9">
        <f>$E5*SUMIFS('CN-Med-Growth Rate'!AR$31:AR$47,'CN-Med-Growth Rate'!$A$31:$A$47,$A5,'CN-Med-Growth Rate'!$C$31:$C$47,$B$1)</f>
        <v>0</v>
      </c>
      <c r="AP5" s="9">
        <f>$E5*SUMIFS('CN-Med-Growth Rate'!AS$31:AS$47,'CN-Med-Growth Rate'!$A$31:$A$47,$A5,'CN-Med-Growth Rate'!$C$31:$C$47,$B$1)</f>
        <v>0</v>
      </c>
      <c r="AQ5" s="9">
        <f>$E5*SUMIFS('CN-Med-Growth Rate'!AT$31:AT$47,'CN-Med-Growth Rate'!$A$31:$A$47,$A5,'CN-Med-Growth Rate'!$C$31:$C$47,$B$1)</f>
        <v>0</v>
      </c>
      <c r="AR5" s="9">
        <f>$E5*SUMIFS('CN-Med-Growth Rate'!AU$31:AU$47,'CN-Med-Growth Rate'!$A$31:$A$47,$A5,'CN-Med-Growth Rate'!$C$31:$C$47,$B$1)</f>
        <v>0</v>
      </c>
    </row>
    <row r="6" spans="1:44">
      <c r="A6" t="s">
        <v>51</v>
      </c>
      <c r="B6" s="9">
        <f>SUMIFS('GHG Emissions 2018-2021'!$D$4:$D$14,'GHG Emissions 2018-2021'!$A$4:$A$14,$A6)*10^10</f>
        <v>0</v>
      </c>
      <c r="C6" s="9">
        <f t="shared" si="0"/>
        <v>0</v>
      </c>
      <c r="D6" s="9">
        <f>SUMIFS('GHG Emissions 2018-2021'!$D$19:$D$31,'GHG Emissions 2018-2021'!$A$19:$A$31,$A6)*10^10</f>
        <v>0</v>
      </c>
      <c r="E6" s="9">
        <f>SUMIFS('GHG Emissions 2018-2021'!$D$36:$D$48,'GHG Emissions 2018-2021'!$A$36:$A$48,$A6)*10^10</f>
        <v>0</v>
      </c>
      <c r="F6" s="9">
        <f>$E6*SUMIFS('CN-Med-Growth Rate'!I$31:I$47,'CN-Med-Growth Rate'!$A$31:$A$47,$A6,'CN-Med-Growth Rate'!$C$31:$C$47,$B$1)</f>
        <v>0</v>
      </c>
      <c r="G6" s="9">
        <f>$E6*SUMIFS('CN-Med-Growth Rate'!J$31:J$47,'CN-Med-Growth Rate'!$A$31:$A$47,$A6,'CN-Med-Growth Rate'!$C$31:$C$47,$B$1)</f>
        <v>0</v>
      </c>
      <c r="H6" s="9">
        <f>$E6*SUMIFS('CN-Med-Growth Rate'!K$31:K$47,'CN-Med-Growth Rate'!$A$31:$A$47,$A6,'CN-Med-Growth Rate'!$C$31:$C$47,$B$1)</f>
        <v>0</v>
      </c>
      <c r="I6" s="9">
        <f>$E6*SUMIFS('CN-Med-Growth Rate'!L$31:L$47,'CN-Med-Growth Rate'!$A$31:$A$47,$A6,'CN-Med-Growth Rate'!$C$31:$C$47,$B$1)</f>
        <v>0</v>
      </c>
      <c r="J6" s="9">
        <f>$E6*SUMIFS('CN-Med-Growth Rate'!M$31:M$47,'CN-Med-Growth Rate'!$A$31:$A$47,$A6,'CN-Med-Growth Rate'!$C$31:$C$47,$B$1)</f>
        <v>0</v>
      </c>
      <c r="K6" s="9">
        <f>$E6*SUMIFS('CN-Med-Growth Rate'!N$31:N$47,'CN-Med-Growth Rate'!$A$31:$A$47,$A6,'CN-Med-Growth Rate'!$C$31:$C$47,$B$1)</f>
        <v>0</v>
      </c>
      <c r="L6" s="9">
        <f>$E6*SUMIFS('CN-Med-Growth Rate'!O$31:O$47,'CN-Med-Growth Rate'!$A$31:$A$47,$A6,'CN-Med-Growth Rate'!$C$31:$C$47,$B$1)</f>
        <v>0</v>
      </c>
      <c r="M6" s="9">
        <f>$E6*SUMIFS('CN-Med-Growth Rate'!P$31:P$47,'CN-Med-Growth Rate'!$A$31:$A$47,$A6,'CN-Med-Growth Rate'!$C$31:$C$47,$B$1)</f>
        <v>0</v>
      </c>
      <c r="N6" s="9">
        <f>$E6*SUMIFS('CN-Med-Growth Rate'!Q$31:Q$47,'CN-Med-Growth Rate'!$A$31:$A$47,$A6,'CN-Med-Growth Rate'!$C$31:$C$47,$B$1)</f>
        <v>0</v>
      </c>
      <c r="O6" s="9">
        <f>$E6*SUMIFS('CN-Med-Growth Rate'!R$31:R$47,'CN-Med-Growth Rate'!$A$31:$A$47,$A6,'CN-Med-Growth Rate'!$C$31:$C$47,$B$1)</f>
        <v>0</v>
      </c>
      <c r="P6" s="9">
        <f>$E6*SUMIFS('CN-Med-Growth Rate'!S$31:S$47,'CN-Med-Growth Rate'!$A$31:$A$47,$A6,'CN-Med-Growth Rate'!$C$31:$C$47,$B$1)</f>
        <v>0</v>
      </c>
      <c r="Q6" s="9">
        <f>$E6*SUMIFS('CN-Med-Growth Rate'!T$31:T$47,'CN-Med-Growth Rate'!$A$31:$A$47,$A6,'CN-Med-Growth Rate'!$C$31:$C$47,$B$1)</f>
        <v>0</v>
      </c>
      <c r="R6" s="9">
        <f>$E6*SUMIFS('CN-Med-Growth Rate'!U$31:U$47,'CN-Med-Growth Rate'!$A$31:$A$47,$A6,'CN-Med-Growth Rate'!$C$31:$C$47,$B$1)</f>
        <v>0</v>
      </c>
      <c r="S6" s="9">
        <f>$E6*SUMIFS('CN-Med-Growth Rate'!V$31:V$47,'CN-Med-Growth Rate'!$A$31:$A$47,$A6,'CN-Med-Growth Rate'!$C$31:$C$47,$B$1)</f>
        <v>0</v>
      </c>
      <c r="T6" s="9">
        <f>$E6*SUMIFS('CN-Med-Growth Rate'!W$31:W$47,'CN-Med-Growth Rate'!$A$31:$A$47,$A6,'CN-Med-Growth Rate'!$C$31:$C$47,$B$1)</f>
        <v>0</v>
      </c>
      <c r="U6" s="9">
        <f>$E6*SUMIFS('CN-Med-Growth Rate'!X$31:X$47,'CN-Med-Growth Rate'!$A$31:$A$47,$A6,'CN-Med-Growth Rate'!$C$31:$C$47,$B$1)</f>
        <v>0</v>
      </c>
      <c r="V6" s="9">
        <f>$E6*SUMIFS('CN-Med-Growth Rate'!Y$31:Y$47,'CN-Med-Growth Rate'!$A$31:$A$47,$A6,'CN-Med-Growth Rate'!$C$31:$C$47,$B$1)</f>
        <v>0</v>
      </c>
      <c r="W6" s="9">
        <f>$E6*SUMIFS('CN-Med-Growth Rate'!Z$31:Z$47,'CN-Med-Growth Rate'!$A$31:$A$47,$A6,'CN-Med-Growth Rate'!$C$31:$C$47,$B$1)</f>
        <v>0</v>
      </c>
      <c r="X6" s="9">
        <f>$E6*SUMIFS('CN-Med-Growth Rate'!AA$31:AA$47,'CN-Med-Growth Rate'!$A$31:$A$47,$A6,'CN-Med-Growth Rate'!$C$31:$C$47,$B$1)</f>
        <v>0</v>
      </c>
      <c r="Y6" s="9">
        <f>$E6*SUMIFS('CN-Med-Growth Rate'!AB$31:AB$47,'CN-Med-Growth Rate'!$A$31:$A$47,$A6,'CN-Med-Growth Rate'!$C$31:$C$47,$B$1)</f>
        <v>0</v>
      </c>
      <c r="Z6" s="9">
        <f>$E6*SUMIFS('CN-Med-Growth Rate'!AC$31:AC$47,'CN-Med-Growth Rate'!$A$31:$A$47,$A6,'CN-Med-Growth Rate'!$C$31:$C$47,$B$1)</f>
        <v>0</v>
      </c>
      <c r="AA6" s="9">
        <f>$E6*SUMIFS('CN-Med-Growth Rate'!AD$31:AD$47,'CN-Med-Growth Rate'!$A$31:$A$47,$A6,'CN-Med-Growth Rate'!$C$31:$C$47,$B$1)</f>
        <v>0</v>
      </c>
      <c r="AB6" s="9">
        <f>$E6*SUMIFS('CN-Med-Growth Rate'!AE$31:AE$47,'CN-Med-Growth Rate'!$A$31:$A$47,$A6,'CN-Med-Growth Rate'!$C$31:$C$47,$B$1)</f>
        <v>0</v>
      </c>
      <c r="AC6" s="9">
        <f>$E6*SUMIFS('CN-Med-Growth Rate'!AF$31:AF$47,'CN-Med-Growth Rate'!$A$31:$A$47,$A6,'CN-Med-Growth Rate'!$C$31:$C$47,$B$1)</f>
        <v>0</v>
      </c>
      <c r="AD6" s="9">
        <f>$E6*SUMIFS('CN-Med-Growth Rate'!AG$31:AG$47,'CN-Med-Growth Rate'!$A$31:$A$47,$A6,'CN-Med-Growth Rate'!$C$31:$C$47,$B$1)</f>
        <v>0</v>
      </c>
      <c r="AE6" s="9">
        <f>$E6*SUMIFS('CN-Med-Growth Rate'!AH$31:AH$47,'CN-Med-Growth Rate'!$A$31:$A$47,$A6,'CN-Med-Growth Rate'!$C$31:$C$47,$B$1)</f>
        <v>0</v>
      </c>
      <c r="AF6" s="9">
        <f>$E6*SUMIFS('CN-Med-Growth Rate'!AI$31:AI$47,'CN-Med-Growth Rate'!$A$31:$A$47,$A6,'CN-Med-Growth Rate'!$C$31:$C$47,$B$1)</f>
        <v>0</v>
      </c>
      <c r="AG6" s="9">
        <f>$E6*SUMIFS('CN-Med-Growth Rate'!AJ$31:AJ$47,'CN-Med-Growth Rate'!$A$31:$A$47,$A6,'CN-Med-Growth Rate'!$C$31:$C$47,$B$1)</f>
        <v>0</v>
      </c>
      <c r="AH6" s="9">
        <f>$E6*SUMIFS('CN-Med-Growth Rate'!AK$31:AK$47,'CN-Med-Growth Rate'!$A$31:$A$47,$A6,'CN-Med-Growth Rate'!$C$31:$C$47,$B$1)</f>
        <v>0</v>
      </c>
      <c r="AI6" s="9">
        <f>$E6*SUMIFS('CN-Med-Growth Rate'!AL$31:AL$47,'CN-Med-Growth Rate'!$A$31:$A$47,$A6,'CN-Med-Growth Rate'!$C$31:$C$47,$B$1)</f>
        <v>0</v>
      </c>
      <c r="AJ6" s="9">
        <f>$E6*SUMIFS('CN-Med-Growth Rate'!AM$31:AM$47,'CN-Med-Growth Rate'!$A$31:$A$47,$A6,'CN-Med-Growth Rate'!$C$31:$C$47,$B$1)</f>
        <v>0</v>
      </c>
      <c r="AK6" s="9">
        <f>$E6*SUMIFS('CN-Med-Growth Rate'!AN$31:AN$47,'CN-Med-Growth Rate'!$A$31:$A$47,$A6,'CN-Med-Growth Rate'!$C$31:$C$47,$B$1)</f>
        <v>0</v>
      </c>
      <c r="AL6" s="9">
        <f>$E6*SUMIFS('CN-Med-Growth Rate'!AO$31:AO$47,'CN-Med-Growth Rate'!$A$31:$A$47,$A6,'CN-Med-Growth Rate'!$C$31:$C$47,$B$1)</f>
        <v>0</v>
      </c>
      <c r="AM6" s="9">
        <f>$E6*SUMIFS('CN-Med-Growth Rate'!AP$31:AP$47,'CN-Med-Growth Rate'!$A$31:$A$47,$A6,'CN-Med-Growth Rate'!$C$31:$C$47,$B$1)</f>
        <v>0</v>
      </c>
      <c r="AN6" s="9">
        <f>$E6*SUMIFS('CN-Med-Growth Rate'!AQ$31:AQ$47,'CN-Med-Growth Rate'!$A$31:$A$47,$A6,'CN-Med-Growth Rate'!$C$31:$C$47,$B$1)</f>
        <v>0</v>
      </c>
      <c r="AO6" s="9">
        <f>$E6*SUMIFS('CN-Med-Growth Rate'!AR$31:AR$47,'CN-Med-Growth Rate'!$A$31:$A$47,$A6,'CN-Med-Growth Rate'!$C$31:$C$47,$B$1)</f>
        <v>0</v>
      </c>
      <c r="AP6" s="9">
        <f>$E6*SUMIFS('CN-Med-Growth Rate'!AS$31:AS$47,'CN-Med-Growth Rate'!$A$31:$A$47,$A6,'CN-Med-Growth Rate'!$C$31:$C$47,$B$1)</f>
        <v>0</v>
      </c>
      <c r="AQ6" s="9">
        <f>$E6*SUMIFS('CN-Med-Growth Rate'!AT$31:AT$47,'CN-Med-Growth Rate'!$A$31:$A$47,$A6,'CN-Med-Growth Rate'!$C$31:$C$47,$B$1)</f>
        <v>0</v>
      </c>
      <c r="AR6" s="9">
        <f>$E6*SUMIFS('CN-Med-Growth Rate'!AU$31:AU$47,'CN-Med-Growth Rate'!$A$31:$A$47,$A6,'CN-Med-Growth Rate'!$C$31:$C$47,$B$1)</f>
        <v>0</v>
      </c>
    </row>
    <row r="7" spans="1:44">
      <c r="A7" t="s">
        <v>52</v>
      </c>
      <c r="B7" s="9">
        <f>SUMIFS('GHG Emissions 2018-2021'!$D$4:$D$14,'GHG Emissions 2018-2021'!$A$4:$A$14,$A7)*10^10</f>
        <v>0</v>
      </c>
      <c r="C7" s="9">
        <f t="shared" si="0"/>
        <v>0</v>
      </c>
      <c r="D7" s="9">
        <f>SUMIFS('GHG Emissions 2018-2021'!$D$19:$D$31,'GHG Emissions 2018-2021'!$A$19:$A$31,$A7)*10^10</f>
        <v>0</v>
      </c>
      <c r="E7" s="9">
        <f>SUMIFS('GHG Emissions 2018-2021'!$D$36:$D$48,'GHG Emissions 2018-2021'!$A$36:$A$48,$A7)*10^10</f>
        <v>0</v>
      </c>
      <c r="F7" s="9">
        <f>$E7*SUMIFS('CN-Med-Growth Rate'!I$31:I$47,'CN-Med-Growth Rate'!$A$31:$A$47,$A7,'CN-Med-Growth Rate'!$C$31:$C$47,$B$1)</f>
        <v>0</v>
      </c>
      <c r="G7" s="9">
        <f>$E7*SUMIFS('CN-Med-Growth Rate'!J$31:J$47,'CN-Med-Growth Rate'!$A$31:$A$47,$A7,'CN-Med-Growth Rate'!$C$31:$C$47,$B$1)</f>
        <v>0</v>
      </c>
      <c r="H7" s="9">
        <f>$E7*SUMIFS('CN-Med-Growth Rate'!K$31:K$47,'CN-Med-Growth Rate'!$A$31:$A$47,$A7,'CN-Med-Growth Rate'!$C$31:$C$47,$B$1)</f>
        <v>0</v>
      </c>
      <c r="I7" s="9">
        <f>$E7*SUMIFS('CN-Med-Growth Rate'!L$31:L$47,'CN-Med-Growth Rate'!$A$31:$A$47,$A7,'CN-Med-Growth Rate'!$C$31:$C$47,$B$1)</f>
        <v>0</v>
      </c>
      <c r="J7" s="9">
        <f>$E7*SUMIFS('CN-Med-Growth Rate'!M$31:M$47,'CN-Med-Growth Rate'!$A$31:$A$47,$A7,'CN-Med-Growth Rate'!$C$31:$C$47,$B$1)</f>
        <v>0</v>
      </c>
      <c r="K7" s="9">
        <f>$E7*SUMIFS('CN-Med-Growth Rate'!N$31:N$47,'CN-Med-Growth Rate'!$A$31:$A$47,$A7,'CN-Med-Growth Rate'!$C$31:$C$47,$B$1)</f>
        <v>0</v>
      </c>
      <c r="L7" s="9">
        <f>$E7*SUMIFS('CN-Med-Growth Rate'!O$31:O$47,'CN-Med-Growth Rate'!$A$31:$A$47,$A7,'CN-Med-Growth Rate'!$C$31:$C$47,$B$1)</f>
        <v>0</v>
      </c>
      <c r="M7" s="9">
        <f>$E7*SUMIFS('CN-Med-Growth Rate'!P$31:P$47,'CN-Med-Growth Rate'!$A$31:$A$47,$A7,'CN-Med-Growth Rate'!$C$31:$C$47,$B$1)</f>
        <v>0</v>
      </c>
      <c r="N7" s="9">
        <f>$E7*SUMIFS('CN-Med-Growth Rate'!Q$31:Q$47,'CN-Med-Growth Rate'!$A$31:$A$47,$A7,'CN-Med-Growth Rate'!$C$31:$C$47,$B$1)</f>
        <v>0</v>
      </c>
      <c r="O7" s="9">
        <f>$E7*SUMIFS('CN-Med-Growth Rate'!R$31:R$47,'CN-Med-Growth Rate'!$A$31:$A$47,$A7,'CN-Med-Growth Rate'!$C$31:$C$47,$B$1)</f>
        <v>0</v>
      </c>
      <c r="P7" s="9">
        <f>$E7*SUMIFS('CN-Med-Growth Rate'!S$31:S$47,'CN-Med-Growth Rate'!$A$31:$A$47,$A7,'CN-Med-Growth Rate'!$C$31:$C$47,$B$1)</f>
        <v>0</v>
      </c>
      <c r="Q7" s="9">
        <f>$E7*SUMIFS('CN-Med-Growth Rate'!T$31:T$47,'CN-Med-Growth Rate'!$A$31:$A$47,$A7,'CN-Med-Growth Rate'!$C$31:$C$47,$B$1)</f>
        <v>0</v>
      </c>
      <c r="R7" s="9">
        <f>$E7*SUMIFS('CN-Med-Growth Rate'!U$31:U$47,'CN-Med-Growth Rate'!$A$31:$A$47,$A7,'CN-Med-Growth Rate'!$C$31:$C$47,$B$1)</f>
        <v>0</v>
      </c>
      <c r="S7" s="9">
        <f>$E7*SUMIFS('CN-Med-Growth Rate'!V$31:V$47,'CN-Med-Growth Rate'!$A$31:$A$47,$A7,'CN-Med-Growth Rate'!$C$31:$C$47,$B$1)</f>
        <v>0</v>
      </c>
      <c r="T7" s="9">
        <f>$E7*SUMIFS('CN-Med-Growth Rate'!W$31:W$47,'CN-Med-Growth Rate'!$A$31:$A$47,$A7,'CN-Med-Growth Rate'!$C$31:$C$47,$B$1)</f>
        <v>0</v>
      </c>
      <c r="U7" s="9">
        <f>$E7*SUMIFS('CN-Med-Growth Rate'!X$31:X$47,'CN-Med-Growth Rate'!$A$31:$A$47,$A7,'CN-Med-Growth Rate'!$C$31:$C$47,$B$1)</f>
        <v>0</v>
      </c>
      <c r="V7" s="9">
        <f>$E7*SUMIFS('CN-Med-Growth Rate'!Y$31:Y$47,'CN-Med-Growth Rate'!$A$31:$A$47,$A7,'CN-Med-Growth Rate'!$C$31:$C$47,$B$1)</f>
        <v>0</v>
      </c>
      <c r="W7" s="9">
        <f>$E7*SUMIFS('CN-Med-Growth Rate'!Z$31:Z$47,'CN-Med-Growth Rate'!$A$31:$A$47,$A7,'CN-Med-Growth Rate'!$C$31:$C$47,$B$1)</f>
        <v>0</v>
      </c>
      <c r="X7" s="9">
        <f>$E7*SUMIFS('CN-Med-Growth Rate'!AA$31:AA$47,'CN-Med-Growth Rate'!$A$31:$A$47,$A7,'CN-Med-Growth Rate'!$C$31:$C$47,$B$1)</f>
        <v>0</v>
      </c>
      <c r="Y7" s="9">
        <f>$E7*SUMIFS('CN-Med-Growth Rate'!AB$31:AB$47,'CN-Med-Growth Rate'!$A$31:$A$47,$A7,'CN-Med-Growth Rate'!$C$31:$C$47,$B$1)</f>
        <v>0</v>
      </c>
      <c r="Z7" s="9">
        <f>$E7*SUMIFS('CN-Med-Growth Rate'!AC$31:AC$47,'CN-Med-Growth Rate'!$A$31:$A$47,$A7,'CN-Med-Growth Rate'!$C$31:$C$47,$B$1)</f>
        <v>0</v>
      </c>
      <c r="AA7" s="9">
        <f>$E7*SUMIFS('CN-Med-Growth Rate'!AD$31:AD$47,'CN-Med-Growth Rate'!$A$31:$A$47,$A7,'CN-Med-Growth Rate'!$C$31:$C$47,$B$1)</f>
        <v>0</v>
      </c>
      <c r="AB7" s="9">
        <f>$E7*SUMIFS('CN-Med-Growth Rate'!AE$31:AE$47,'CN-Med-Growth Rate'!$A$31:$A$47,$A7,'CN-Med-Growth Rate'!$C$31:$C$47,$B$1)</f>
        <v>0</v>
      </c>
      <c r="AC7" s="9">
        <f>$E7*SUMIFS('CN-Med-Growth Rate'!AF$31:AF$47,'CN-Med-Growth Rate'!$A$31:$A$47,$A7,'CN-Med-Growth Rate'!$C$31:$C$47,$B$1)</f>
        <v>0</v>
      </c>
      <c r="AD7" s="9">
        <f>$E7*SUMIFS('CN-Med-Growth Rate'!AG$31:AG$47,'CN-Med-Growth Rate'!$A$31:$A$47,$A7,'CN-Med-Growth Rate'!$C$31:$C$47,$B$1)</f>
        <v>0</v>
      </c>
      <c r="AE7" s="9">
        <f>$E7*SUMIFS('CN-Med-Growth Rate'!AH$31:AH$47,'CN-Med-Growth Rate'!$A$31:$A$47,$A7,'CN-Med-Growth Rate'!$C$31:$C$47,$B$1)</f>
        <v>0</v>
      </c>
      <c r="AF7" s="9">
        <f>$E7*SUMIFS('CN-Med-Growth Rate'!AI$31:AI$47,'CN-Med-Growth Rate'!$A$31:$A$47,$A7,'CN-Med-Growth Rate'!$C$31:$C$47,$B$1)</f>
        <v>0</v>
      </c>
      <c r="AG7" s="9">
        <f>$E7*SUMIFS('CN-Med-Growth Rate'!AJ$31:AJ$47,'CN-Med-Growth Rate'!$A$31:$A$47,$A7,'CN-Med-Growth Rate'!$C$31:$C$47,$B$1)</f>
        <v>0</v>
      </c>
      <c r="AH7" s="9">
        <f>$E7*SUMIFS('CN-Med-Growth Rate'!AK$31:AK$47,'CN-Med-Growth Rate'!$A$31:$A$47,$A7,'CN-Med-Growth Rate'!$C$31:$C$47,$B$1)</f>
        <v>0</v>
      </c>
      <c r="AI7" s="9">
        <f>$E7*SUMIFS('CN-Med-Growth Rate'!AL$31:AL$47,'CN-Med-Growth Rate'!$A$31:$A$47,$A7,'CN-Med-Growth Rate'!$C$31:$C$47,$B$1)</f>
        <v>0</v>
      </c>
      <c r="AJ7" s="9">
        <f>$E7*SUMIFS('CN-Med-Growth Rate'!AM$31:AM$47,'CN-Med-Growth Rate'!$A$31:$A$47,$A7,'CN-Med-Growth Rate'!$C$31:$C$47,$B$1)</f>
        <v>0</v>
      </c>
      <c r="AK7" s="9">
        <f>$E7*SUMIFS('CN-Med-Growth Rate'!AN$31:AN$47,'CN-Med-Growth Rate'!$A$31:$A$47,$A7,'CN-Med-Growth Rate'!$C$31:$C$47,$B$1)</f>
        <v>0</v>
      </c>
      <c r="AL7" s="9">
        <f>$E7*SUMIFS('CN-Med-Growth Rate'!AO$31:AO$47,'CN-Med-Growth Rate'!$A$31:$A$47,$A7,'CN-Med-Growth Rate'!$C$31:$C$47,$B$1)</f>
        <v>0</v>
      </c>
      <c r="AM7" s="9">
        <f>$E7*SUMIFS('CN-Med-Growth Rate'!AP$31:AP$47,'CN-Med-Growth Rate'!$A$31:$A$47,$A7,'CN-Med-Growth Rate'!$C$31:$C$47,$B$1)</f>
        <v>0</v>
      </c>
      <c r="AN7" s="9">
        <f>$E7*SUMIFS('CN-Med-Growth Rate'!AQ$31:AQ$47,'CN-Med-Growth Rate'!$A$31:$A$47,$A7,'CN-Med-Growth Rate'!$C$31:$C$47,$B$1)</f>
        <v>0</v>
      </c>
      <c r="AO7" s="9">
        <f>$E7*SUMIFS('CN-Med-Growth Rate'!AR$31:AR$47,'CN-Med-Growth Rate'!$A$31:$A$47,$A7,'CN-Med-Growth Rate'!$C$31:$C$47,$B$1)</f>
        <v>0</v>
      </c>
      <c r="AP7" s="9">
        <f>$E7*SUMIFS('CN-Med-Growth Rate'!AS$31:AS$47,'CN-Med-Growth Rate'!$A$31:$A$47,$A7,'CN-Med-Growth Rate'!$C$31:$C$47,$B$1)</f>
        <v>0</v>
      </c>
      <c r="AQ7" s="9">
        <f>$E7*SUMIFS('CN-Med-Growth Rate'!AT$31:AT$47,'CN-Med-Growth Rate'!$A$31:$A$47,$A7,'CN-Med-Growth Rate'!$C$31:$C$47,$B$1)</f>
        <v>0</v>
      </c>
      <c r="AR7" s="9">
        <f>$E7*SUMIFS('CN-Med-Growth Rate'!AU$31:AU$47,'CN-Med-Growth Rate'!$A$31:$A$47,$A7,'CN-Med-Growth Rate'!$C$31:$C$47,$B$1)</f>
        <v>0</v>
      </c>
    </row>
    <row r="8" spans="1:44">
      <c r="A8" t="s">
        <v>53</v>
      </c>
      <c r="B8" s="9">
        <f>SUMIFS('GHG Emissions 2018-2021'!$D$4:$D$14,'GHG Emissions 2018-2021'!$A$4:$A$14,$A8)*10^10</f>
        <v>0</v>
      </c>
      <c r="C8" s="9">
        <f t="shared" si="0"/>
        <v>0</v>
      </c>
      <c r="D8" s="9">
        <f>SUMIFS('GHG Emissions 2018-2021'!$D$19:$D$31,'GHG Emissions 2018-2021'!$A$19:$A$31,$A8)*10^10</f>
        <v>0</v>
      </c>
      <c r="E8" s="9">
        <f>SUMIFS('GHG Emissions 2018-2021'!$D$36:$D$48,'GHG Emissions 2018-2021'!$A$36:$A$48,$A8)*10^10</f>
        <v>0</v>
      </c>
      <c r="F8" s="9">
        <f>$E8*SUMIFS('CN-Med-Growth Rate'!I$31:I$47,'CN-Med-Growth Rate'!$A$31:$A$47,$A8,'CN-Med-Growth Rate'!$C$31:$C$47,$B$1)</f>
        <v>0</v>
      </c>
      <c r="G8" s="9">
        <f>$E8*SUMIFS('CN-Med-Growth Rate'!J$31:J$47,'CN-Med-Growth Rate'!$A$31:$A$47,$A8,'CN-Med-Growth Rate'!$C$31:$C$47,$B$1)</f>
        <v>0</v>
      </c>
      <c r="H8" s="9">
        <f>$E8*SUMIFS('CN-Med-Growth Rate'!K$31:K$47,'CN-Med-Growth Rate'!$A$31:$A$47,$A8,'CN-Med-Growth Rate'!$C$31:$C$47,$B$1)</f>
        <v>0</v>
      </c>
      <c r="I8" s="9">
        <f>$E8*SUMIFS('CN-Med-Growth Rate'!L$31:L$47,'CN-Med-Growth Rate'!$A$31:$A$47,$A8,'CN-Med-Growth Rate'!$C$31:$C$47,$B$1)</f>
        <v>0</v>
      </c>
      <c r="J8" s="9">
        <f>$E8*SUMIFS('CN-Med-Growth Rate'!M$31:M$47,'CN-Med-Growth Rate'!$A$31:$A$47,$A8,'CN-Med-Growth Rate'!$C$31:$C$47,$B$1)</f>
        <v>0</v>
      </c>
      <c r="K8" s="9">
        <f>$E8*SUMIFS('CN-Med-Growth Rate'!N$31:N$47,'CN-Med-Growth Rate'!$A$31:$A$47,$A8,'CN-Med-Growth Rate'!$C$31:$C$47,$B$1)</f>
        <v>0</v>
      </c>
      <c r="L8" s="9">
        <f>$E8*SUMIFS('CN-Med-Growth Rate'!O$31:O$47,'CN-Med-Growth Rate'!$A$31:$A$47,$A8,'CN-Med-Growth Rate'!$C$31:$C$47,$B$1)</f>
        <v>0</v>
      </c>
      <c r="M8" s="9">
        <f>$E8*SUMIFS('CN-Med-Growth Rate'!P$31:P$47,'CN-Med-Growth Rate'!$A$31:$A$47,$A8,'CN-Med-Growth Rate'!$C$31:$C$47,$B$1)</f>
        <v>0</v>
      </c>
      <c r="N8" s="9">
        <f>$E8*SUMIFS('CN-Med-Growth Rate'!Q$31:Q$47,'CN-Med-Growth Rate'!$A$31:$A$47,$A8,'CN-Med-Growth Rate'!$C$31:$C$47,$B$1)</f>
        <v>0</v>
      </c>
      <c r="O8" s="9">
        <f>$E8*SUMIFS('CN-Med-Growth Rate'!R$31:R$47,'CN-Med-Growth Rate'!$A$31:$A$47,$A8,'CN-Med-Growth Rate'!$C$31:$C$47,$B$1)</f>
        <v>0</v>
      </c>
      <c r="P8" s="9">
        <f>$E8*SUMIFS('CN-Med-Growth Rate'!S$31:S$47,'CN-Med-Growth Rate'!$A$31:$A$47,$A8,'CN-Med-Growth Rate'!$C$31:$C$47,$B$1)</f>
        <v>0</v>
      </c>
      <c r="Q8" s="9">
        <f>$E8*SUMIFS('CN-Med-Growth Rate'!T$31:T$47,'CN-Med-Growth Rate'!$A$31:$A$47,$A8,'CN-Med-Growth Rate'!$C$31:$C$47,$B$1)</f>
        <v>0</v>
      </c>
      <c r="R8" s="9">
        <f>$E8*SUMIFS('CN-Med-Growth Rate'!U$31:U$47,'CN-Med-Growth Rate'!$A$31:$A$47,$A8,'CN-Med-Growth Rate'!$C$31:$C$47,$B$1)</f>
        <v>0</v>
      </c>
      <c r="S8" s="9">
        <f>$E8*SUMIFS('CN-Med-Growth Rate'!V$31:V$47,'CN-Med-Growth Rate'!$A$31:$A$47,$A8,'CN-Med-Growth Rate'!$C$31:$C$47,$B$1)</f>
        <v>0</v>
      </c>
      <c r="T8" s="9">
        <f>$E8*SUMIFS('CN-Med-Growth Rate'!W$31:W$47,'CN-Med-Growth Rate'!$A$31:$A$47,$A8,'CN-Med-Growth Rate'!$C$31:$C$47,$B$1)</f>
        <v>0</v>
      </c>
      <c r="U8" s="9">
        <f>$E8*SUMIFS('CN-Med-Growth Rate'!X$31:X$47,'CN-Med-Growth Rate'!$A$31:$A$47,$A8,'CN-Med-Growth Rate'!$C$31:$C$47,$B$1)</f>
        <v>0</v>
      </c>
      <c r="V8" s="9">
        <f>$E8*SUMIFS('CN-Med-Growth Rate'!Y$31:Y$47,'CN-Med-Growth Rate'!$A$31:$A$47,$A8,'CN-Med-Growth Rate'!$C$31:$C$47,$B$1)</f>
        <v>0</v>
      </c>
      <c r="W8" s="9">
        <f>$E8*SUMIFS('CN-Med-Growth Rate'!Z$31:Z$47,'CN-Med-Growth Rate'!$A$31:$A$47,$A8,'CN-Med-Growth Rate'!$C$31:$C$47,$B$1)</f>
        <v>0</v>
      </c>
      <c r="X8" s="9">
        <f>$E8*SUMIFS('CN-Med-Growth Rate'!AA$31:AA$47,'CN-Med-Growth Rate'!$A$31:$A$47,$A8,'CN-Med-Growth Rate'!$C$31:$C$47,$B$1)</f>
        <v>0</v>
      </c>
      <c r="Y8" s="9">
        <f>$E8*SUMIFS('CN-Med-Growth Rate'!AB$31:AB$47,'CN-Med-Growth Rate'!$A$31:$A$47,$A8,'CN-Med-Growth Rate'!$C$31:$C$47,$B$1)</f>
        <v>0</v>
      </c>
      <c r="Z8" s="9">
        <f>$E8*SUMIFS('CN-Med-Growth Rate'!AC$31:AC$47,'CN-Med-Growth Rate'!$A$31:$A$47,$A8,'CN-Med-Growth Rate'!$C$31:$C$47,$B$1)</f>
        <v>0</v>
      </c>
      <c r="AA8" s="9">
        <f>$E8*SUMIFS('CN-Med-Growth Rate'!AD$31:AD$47,'CN-Med-Growth Rate'!$A$31:$A$47,$A8,'CN-Med-Growth Rate'!$C$31:$C$47,$B$1)</f>
        <v>0</v>
      </c>
      <c r="AB8" s="9">
        <f>$E8*SUMIFS('CN-Med-Growth Rate'!AE$31:AE$47,'CN-Med-Growth Rate'!$A$31:$A$47,$A8,'CN-Med-Growth Rate'!$C$31:$C$47,$B$1)</f>
        <v>0</v>
      </c>
      <c r="AC8" s="9">
        <f>$E8*SUMIFS('CN-Med-Growth Rate'!AF$31:AF$47,'CN-Med-Growth Rate'!$A$31:$A$47,$A8,'CN-Med-Growth Rate'!$C$31:$C$47,$B$1)</f>
        <v>0</v>
      </c>
      <c r="AD8" s="9">
        <f>$E8*SUMIFS('CN-Med-Growth Rate'!AG$31:AG$47,'CN-Med-Growth Rate'!$A$31:$A$47,$A8,'CN-Med-Growth Rate'!$C$31:$C$47,$B$1)</f>
        <v>0</v>
      </c>
      <c r="AE8" s="9">
        <f>$E8*SUMIFS('CN-Med-Growth Rate'!AH$31:AH$47,'CN-Med-Growth Rate'!$A$31:$A$47,$A8,'CN-Med-Growth Rate'!$C$31:$C$47,$B$1)</f>
        <v>0</v>
      </c>
      <c r="AF8" s="9">
        <f>$E8*SUMIFS('CN-Med-Growth Rate'!AI$31:AI$47,'CN-Med-Growth Rate'!$A$31:$A$47,$A8,'CN-Med-Growth Rate'!$C$31:$C$47,$B$1)</f>
        <v>0</v>
      </c>
      <c r="AG8" s="9">
        <f>$E8*SUMIFS('CN-Med-Growth Rate'!AJ$31:AJ$47,'CN-Med-Growth Rate'!$A$31:$A$47,$A8,'CN-Med-Growth Rate'!$C$31:$C$47,$B$1)</f>
        <v>0</v>
      </c>
      <c r="AH8" s="9">
        <f>$E8*SUMIFS('CN-Med-Growth Rate'!AK$31:AK$47,'CN-Med-Growth Rate'!$A$31:$A$47,$A8,'CN-Med-Growth Rate'!$C$31:$C$47,$B$1)</f>
        <v>0</v>
      </c>
      <c r="AI8" s="9">
        <f>$E8*SUMIFS('CN-Med-Growth Rate'!AL$31:AL$47,'CN-Med-Growth Rate'!$A$31:$A$47,$A8,'CN-Med-Growth Rate'!$C$31:$C$47,$B$1)</f>
        <v>0</v>
      </c>
      <c r="AJ8" s="9">
        <f>$E8*SUMIFS('CN-Med-Growth Rate'!AM$31:AM$47,'CN-Med-Growth Rate'!$A$31:$A$47,$A8,'CN-Med-Growth Rate'!$C$31:$C$47,$B$1)</f>
        <v>0</v>
      </c>
      <c r="AK8" s="9">
        <f>$E8*SUMIFS('CN-Med-Growth Rate'!AN$31:AN$47,'CN-Med-Growth Rate'!$A$31:$A$47,$A8,'CN-Med-Growth Rate'!$C$31:$C$47,$B$1)</f>
        <v>0</v>
      </c>
      <c r="AL8" s="9">
        <f>$E8*SUMIFS('CN-Med-Growth Rate'!AO$31:AO$47,'CN-Med-Growth Rate'!$A$31:$A$47,$A8,'CN-Med-Growth Rate'!$C$31:$C$47,$B$1)</f>
        <v>0</v>
      </c>
      <c r="AM8" s="9">
        <f>$E8*SUMIFS('CN-Med-Growth Rate'!AP$31:AP$47,'CN-Med-Growth Rate'!$A$31:$A$47,$A8,'CN-Med-Growth Rate'!$C$31:$C$47,$B$1)</f>
        <v>0</v>
      </c>
      <c r="AN8" s="9">
        <f>$E8*SUMIFS('CN-Med-Growth Rate'!AQ$31:AQ$47,'CN-Med-Growth Rate'!$A$31:$A$47,$A8,'CN-Med-Growth Rate'!$C$31:$C$47,$B$1)</f>
        <v>0</v>
      </c>
      <c r="AO8" s="9">
        <f>$E8*SUMIFS('CN-Med-Growth Rate'!AR$31:AR$47,'CN-Med-Growth Rate'!$A$31:$A$47,$A8,'CN-Med-Growth Rate'!$C$31:$C$47,$B$1)</f>
        <v>0</v>
      </c>
      <c r="AP8" s="9">
        <f>$E8*SUMIFS('CN-Med-Growth Rate'!AS$31:AS$47,'CN-Med-Growth Rate'!$A$31:$A$47,$A8,'CN-Med-Growth Rate'!$C$31:$C$47,$B$1)</f>
        <v>0</v>
      </c>
      <c r="AQ8" s="9">
        <f>$E8*SUMIFS('CN-Med-Growth Rate'!AT$31:AT$47,'CN-Med-Growth Rate'!$A$31:$A$47,$A8,'CN-Med-Growth Rate'!$C$31:$C$47,$B$1)</f>
        <v>0</v>
      </c>
      <c r="AR8" s="9">
        <f>$E8*SUMIFS('CN-Med-Growth Rate'!AU$31:AU$47,'CN-Med-Growth Rate'!$A$31:$A$47,$A8,'CN-Med-Growth Rate'!$C$31:$C$47,$B$1)</f>
        <v>0</v>
      </c>
    </row>
    <row r="9" spans="1:44">
      <c r="A9" t="s">
        <v>54</v>
      </c>
      <c r="B9" s="9">
        <f>SUMIFS('GHG Emissions 2018-2021'!$D$4:$D$14,'GHG Emissions 2018-2021'!$A$4:$A$14,$A9)*10^10</f>
        <v>0</v>
      </c>
      <c r="C9" s="9">
        <f t="shared" si="0"/>
        <v>0</v>
      </c>
      <c r="D9" s="9">
        <f>SUMIFS('GHG Emissions 2018-2021'!$D$19:$D$31,'GHG Emissions 2018-2021'!$A$19:$A$31,$A9)*10^10</f>
        <v>0</v>
      </c>
      <c r="E9" s="9">
        <f>SUMIFS('GHG Emissions 2018-2021'!$D$36:$D$48,'GHG Emissions 2018-2021'!$A$36:$A$48,$A9)*10^10</f>
        <v>0</v>
      </c>
      <c r="F9" s="9">
        <f>$E9*SUMIFS('CN-Med-Growth Rate'!I$31:I$47,'CN-Med-Growth Rate'!$A$31:$A$47,$A9,'CN-Med-Growth Rate'!$C$31:$C$47,$B$1)</f>
        <v>0</v>
      </c>
      <c r="G9" s="9">
        <f>$E9*SUMIFS('CN-Med-Growth Rate'!J$31:J$47,'CN-Med-Growth Rate'!$A$31:$A$47,$A9,'CN-Med-Growth Rate'!$C$31:$C$47,$B$1)</f>
        <v>0</v>
      </c>
      <c r="H9" s="9">
        <f>$E9*SUMIFS('CN-Med-Growth Rate'!K$31:K$47,'CN-Med-Growth Rate'!$A$31:$A$47,$A9,'CN-Med-Growth Rate'!$C$31:$C$47,$B$1)</f>
        <v>0</v>
      </c>
      <c r="I9" s="9">
        <f>$E9*SUMIFS('CN-Med-Growth Rate'!L$31:L$47,'CN-Med-Growth Rate'!$A$31:$A$47,$A9,'CN-Med-Growth Rate'!$C$31:$C$47,$B$1)</f>
        <v>0</v>
      </c>
      <c r="J9" s="9">
        <f>$E9*SUMIFS('CN-Med-Growth Rate'!M$31:M$47,'CN-Med-Growth Rate'!$A$31:$A$47,$A9,'CN-Med-Growth Rate'!$C$31:$C$47,$B$1)</f>
        <v>0</v>
      </c>
      <c r="K9" s="9">
        <f>$E9*SUMIFS('CN-Med-Growth Rate'!N$31:N$47,'CN-Med-Growth Rate'!$A$31:$A$47,$A9,'CN-Med-Growth Rate'!$C$31:$C$47,$B$1)</f>
        <v>0</v>
      </c>
      <c r="L9" s="9">
        <f>$E9*SUMIFS('CN-Med-Growth Rate'!O$31:O$47,'CN-Med-Growth Rate'!$A$31:$A$47,$A9,'CN-Med-Growth Rate'!$C$31:$C$47,$B$1)</f>
        <v>0</v>
      </c>
      <c r="M9" s="9">
        <f>$E9*SUMIFS('CN-Med-Growth Rate'!P$31:P$47,'CN-Med-Growth Rate'!$A$31:$A$47,$A9,'CN-Med-Growth Rate'!$C$31:$C$47,$B$1)</f>
        <v>0</v>
      </c>
      <c r="N9" s="9">
        <f>$E9*SUMIFS('CN-Med-Growth Rate'!Q$31:Q$47,'CN-Med-Growth Rate'!$A$31:$A$47,$A9,'CN-Med-Growth Rate'!$C$31:$C$47,$B$1)</f>
        <v>0</v>
      </c>
      <c r="O9" s="9">
        <f>$E9*SUMIFS('CN-Med-Growth Rate'!R$31:R$47,'CN-Med-Growth Rate'!$A$31:$A$47,$A9,'CN-Med-Growth Rate'!$C$31:$C$47,$B$1)</f>
        <v>0</v>
      </c>
      <c r="P9" s="9">
        <f>$E9*SUMIFS('CN-Med-Growth Rate'!S$31:S$47,'CN-Med-Growth Rate'!$A$31:$A$47,$A9,'CN-Med-Growth Rate'!$C$31:$C$47,$B$1)</f>
        <v>0</v>
      </c>
      <c r="Q9" s="9">
        <f>$E9*SUMIFS('CN-Med-Growth Rate'!T$31:T$47,'CN-Med-Growth Rate'!$A$31:$A$47,$A9,'CN-Med-Growth Rate'!$C$31:$C$47,$B$1)</f>
        <v>0</v>
      </c>
      <c r="R9" s="9">
        <f>$E9*SUMIFS('CN-Med-Growth Rate'!U$31:U$47,'CN-Med-Growth Rate'!$A$31:$A$47,$A9,'CN-Med-Growth Rate'!$C$31:$C$47,$B$1)</f>
        <v>0</v>
      </c>
      <c r="S9" s="9">
        <f>$E9*SUMIFS('CN-Med-Growth Rate'!V$31:V$47,'CN-Med-Growth Rate'!$A$31:$A$47,$A9,'CN-Med-Growth Rate'!$C$31:$C$47,$B$1)</f>
        <v>0</v>
      </c>
      <c r="T9" s="9">
        <f>$E9*SUMIFS('CN-Med-Growth Rate'!W$31:W$47,'CN-Med-Growth Rate'!$A$31:$A$47,$A9,'CN-Med-Growth Rate'!$C$31:$C$47,$B$1)</f>
        <v>0</v>
      </c>
      <c r="U9" s="9">
        <f>$E9*SUMIFS('CN-Med-Growth Rate'!X$31:X$47,'CN-Med-Growth Rate'!$A$31:$A$47,$A9,'CN-Med-Growth Rate'!$C$31:$C$47,$B$1)</f>
        <v>0</v>
      </c>
      <c r="V9" s="9">
        <f>$E9*SUMIFS('CN-Med-Growth Rate'!Y$31:Y$47,'CN-Med-Growth Rate'!$A$31:$A$47,$A9,'CN-Med-Growth Rate'!$C$31:$C$47,$B$1)</f>
        <v>0</v>
      </c>
      <c r="W9" s="9">
        <f>$E9*SUMIFS('CN-Med-Growth Rate'!Z$31:Z$47,'CN-Med-Growth Rate'!$A$31:$A$47,$A9,'CN-Med-Growth Rate'!$C$31:$C$47,$B$1)</f>
        <v>0</v>
      </c>
      <c r="X9" s="9">
        <f>$E9*SUMIFS('CN-Med-Growth Rate'!AA$31:AA$47,'CN-Med-Growth Rate'!$A$31:$A$47,$A9,'CN-Med-Growth Rate'!$C$31:$C$47,$B$1)</f>
        <v>0</v>
      </c>
      <c r="Y9" s="9">
        <f>$E9*SUMIFS('CN-Med-Growth Rate'!AB$31:AB$47,'CN-Med-Growth Rate'!$A$31:$A$47,$A9,'CN-Med-Growth Rate'!$C$31:$C$47,$B$1)</f>
        <v>0</v>
      </c>
      <c r="Z9" s="9">
        <f>$E9*SUMIFS('CN-Med-Growth Rate'!AC$31:AC$47,'CN-Med-Growth Rate'!$A$31:$A$47,$A9,'CN-Med-Growth Rate'!$C$31:$C$47,$B$1)</f>
        <v>0</v>
      </c>
      <c r="AA9" s="9">
        <f>$E9*SUMIFS('CN-Med-Growth Rate'!AD$31:AD$47,'CN-Med-Growth Rate'!$A$31:$A$47,$A9,'CN-Med-Growth Rate'!$C$31:$C$47,$B$1)</f>
        <v>0</v>
      </c>
      <c r="AB9" s="9">
        <f>$E9*SUMIFS('CN-Med-Growth Rate'!AE$31:AE$47,'CN-Med-Growth Rate'!$A$31:$A$47,$A9,'CN-Med-Growth Rate'!$C$31:$C$47,$B$1)</f>
        <v>0</v>
      </c>
      <c r="AC9" s="9">
        <f>$E9*SUMIFS('CN-Med-Growth Rate'!AF$31:AF$47,'CN-Med-Growth Rate'!$A$31:$A$47,$A9,'CN-Med-Growth Rate'!$C$31:$C$47,$B$1)</f>
        <v>0</v>
      </c>
      <c r="AD9" s="9">
        <f>$E9*SUMIFS('CN-Med-Growth Rate'!AG$31:AG$47,'CN-Med-Growth Rate'!$A$31:$A$47,$A9,'CN-Med-Growth Rate'!$C$31:$C$47,$B$1)</f>
        <v>0</v>
      </c>
      <c r="AE9" s="9">
        <f>$E9*SUMIFS('CN-Med-Growth Rate'!AH$31:AH$47,'CN-Med-Growth Rate'!$A$31:$A$47,$A9,'CN-Med-Growth Rate'!$C$31:$C$47,$B$1)</f>
        <v>0</v>
      </c>
      <c r="AF9" s="9">
        <f>$E9*SUMIFS('CN-Med-Growth Rate'!AI$31:AI$47,'CN-Med-Growth Rate'!$A$31:$A$47,$A9,'CN-Med-Growth Rate'!$C$31:$C$47,$B$1)</f>
        <v>0</v>
      </c>
      <c r="AG9" s="9">
        <f>$E9*SUMIFS('CN-Med-Growth Rate'!AJ$31:AJ$47,'CN-Med-Growth Rate'!$A$31:$A$47,$A9,'CN-Med-Growth Rate'!$C$31:$C$47,$B$1)</f>
        <v>0</v>
      </c>
      <c r="AH9" s="9">
        <f>$E9*SUMIFS('CN-Med-Growth Rate'!AK$31:AK$47,'CN-Med-Growth Rate'!$A$31:$A$47,$A9,'CN-Med-Growth Rate'!$C$31:$C$47,$B$1)</f>
        <v>0</v>
      </c>
      <c r="AI9" s="9">
        <f>$E9*SUMIFS('CN-Med-Growth Rate'!AL$31:AL$47,'CN-Med-Growth Rate'!$A$31:$A$47,$A9,'CN-Med-Growth Rate'!$C$31:$C$47,$B$1)</f>
        <v>0</v>
      </c>
      <c r="AJ9" s="9">
        <f>$E9*SUMIFS('CN-Med-Growth Rate'!AM$31:AM$47,'CN-Med-Growth Rate'!$A$31:$A$47,$A9,'CN-Med-Growth Rate'!$C$31:$C$47,$B$1)</f>
        <v>0</v>
      </c>
      <c r="AK9" s="9">
        <f>$E9*SUMIFS('CN-Med-Growth Rate'!AN$31:AN$47,'CN-Med-Growth Rate'!$A$31:$A$47,$A9,'CN-Med-Growth Rate'!$C$31:$C$47,$B$1)</f>
        <v>0</v>
      </c>
      <c r="AL9" s="9">
        <f>$E9*SUMIFS('CN-Med-Growth Rate'!AO$31:AO$47,'CN-Med-Growth Rate'!$A$31:$A$47,$A9,'CN-Med-Growth Rate'!$C$31:$C$47,$B$1)</f>
        <v>0</v>
      </c>
      <c r="AM9" s="9">
        <f>$E9*SUMIFS('CN-Med-Growth Rate'!AP$31:AP$47,'CN-Med-Growth Rate'!$A$31:$A$47,$A9,'CN-Med-Growth Rate'!$C$31:$C$47,$B$1)</f>
        <v>0</v>
      </c>
      <c r="AN9" s="9">
        <f>$E9*SUMIFS('CN-Med-Growth Rate'!AQ$31:AQ$47,'CN-Med-Growth Rate'!$A$31:$A$47,$A9,'CN-Med-Growth Rate'!$C$31:$C$47,$B$1)</f>
        <v>0</v>
      </c>
      <c r="AO9" s="9">
        <f>$E9*SUMIFS('CN-Med-Growth Rate'!AR$31:AR$47,'CN-Med-Growth Rate'!$A$31:$A$47,$A9,'CN-Med-Growth Rate'!$C$31:$C$47,$B$1)</f>
        <v>0</v>
      </c>
      <c r="AP9" s="9">
        <f>$E9*SUMIFS('CN-Med-Growth Rate'!AS$31:AS$47,'CN-Med-Growth Rate'!$A$31:$A$47,$A9,'CN-Med-Growth Rate'!$C$31:$C$47,$B$1)</f>
        <v>0</v>
      </c>
      <c r="AQ9" s="9">
        <f>$E9*SUMIFS('CN-Med-Growth Rate'!AT$31:AT$47,'CN-Med-Growth Rate'!$A$31:$A$47,$A9,'CN-Med-Growth Rate'!$C$31:$C$47,$B$1)</f>
        <v>0</v>
      </c>
      <c r="AR9" s="9">
        <f>$E9*SUMIFS('CN-Med-Growth Rate'!AU$31:AU$47,'CN-Med-Growth Rate'!$A$31:$A$47,$A9,'CN-Med-Growth Rate'!$C$31:$C$47,$B$1)</f>
        <v>0</v>
      </c>
    </row>
    <row r="10" spans="1:44">
      <c r="A10" t="s">
        <v>55</v>
      </c>
      <c r="B10" s="9">
        <f>SUMIFS('GHG Emissions 2018-2021'!$D$4:$D$14,'GHG Emissions 2018-2021'!$A$4:$A$14,$A10)*10^10</f>
        <v>0</v>
      </c>
      <c r="C10" s="9">
        <f t="shared" si="0"/>
        <v>0</v>
      </c>
      <c r="D10" s="9">
        <f>SUMIFS('GHG Emissions 2018-2021'!$D$19:$D$31,'GHG Emissions 2018-2021'!$A$19:$A$31,$A10)*10^10</f>
        <v>0</v>
      </c>
      <c r="E10" s="9">
        <f>SUMIFS('GHG Emissions 2018-2021'!$D$36:$D$48,'GHG Emissions 2018-2021'!$A$36:$A$48,$A10)*10^10</f>
        <v>0</v>
      </c>
      <c r="F10" s="9">
        <f>$E10*SUMIFS('CN-Med-Growth Rate'!I$31:I$47,'CN-Med-Growth Rate'!$A$31:$A$47,$A10,'CN-Med-Growth Rate'!$C$31:$C$47,$B$1)</f>
        <v>0</v>
      </c>
      <c r="G10" s="9">
        <f>$E10*SUMIFS('CN-Med-Growth Rate'!J$31:J$47,'CN-Med-Growth Rate'!$A$31:$A$47,$A10,'CN-Med-Growth Rate'!$C$31:$C$47,$B$1)</f>
        <v>0</v>
      </c>
      <c r="H10" s="9">
        <f>$E10*SUMIFS('CN-Med-Growth Rate'!K$31:K$47,'CN-Med-Growth Rate'!$A$31:$A$47,$A10,'CN-Med-Growth Rate'!$C$31:$C$47,$B$1)</f>
        <v>0</v>
      </c>
      <c r="I10" s="9">
        <f>$E10*SUMIFS('CN-Med-Growth Rate'!L$31:L$47,'CN-Med-Growth Rate'!$A$31:$A$47,$A10,'CN-Med-Growth Rate'!$C$31:$C$47,$B$1)</f>
        <v>0</v>
      </c>
      <c r="J10" s="9">
        <f>$E10*SUMIFS('CN-Med-Growth Rate'!M$31:M$47,'CN-Med-Growth Rate'!$A$31:$A$47,$A10,'CN-Med-Growth Rate'!$C$31:$C$47,$B$1)</f>
        <v>0</v>
      </c>
      <c r="K10" s="9">
        <f>$E10*SUMIFS('CN-Med-Growth Rate'!N$31:N$47,'CN-Med-Growth Rate'!$A$31:$A$47,$A10,'CN-Med-Growth Rate'!$C$31:$C$47,$B$1)</f>
        <v>0</v>
      </c>
      <c r="L10" s="9">
        <f>$E10*SUMIFS('CN-Med-Growth Rate'!O$31:O$47,'CN-Med-Growth Rate'!$A$31:$A$47,$A10,'CN-Med-Growth Rate'!$C$31:$C$47,$B$1)</f>
        <v>0</v>
      </c>
      <c r="M10" s="9">
        <f>$E10*SUMIFS('CN-Med-Growth Rate'!P$31:P$47,'CN-Med-Growth Rate'!$A$31:$A$47,$A10,'CN-Med-Growth Rate'!$C$31:$C$47,$B$1)</f>
        <v>0</v>
      </c>
      <c r="N10" s="9">
        <f>$E10*SUMIFS('CN-Med-Growth Rate'!Q$31:Q$47,'CN-Med-Growth Rate'!$A$31:$A$47,$A10,'CN-Med-Growth Rate'!$C$31:$C$47,$B$1)</f>
        <v>0</v>
      </c>
      <c r="O10" s="9">
        <f>$E10*SUMIFS('CN-Med-Growth Rate'!R$31:R$47,'CN-Med-Growth Rate'!$A$31:$A$47,$A10,'CN-Med-Growth Rate'!$C$31:$C$47,$B$1)</f>
        <v>0</v>
      </c>
      <c r="P10" s="9">
        <f>$E10*SUMIFS('CN-Med-Growth Rate'!S$31:S$47,'CN-Med-Growth Rate'!$A$31:$A$47,$A10,'CN-Med-Growth Rate'!$C$31:$C$47,$B$1)</f>
        <v>0</v>
      </c>
      <c r="Q10" s="9">
        <f>$E10*SUMIFS('CN-Med-Growth Rate'!T$31:T$47,'CN-Med-Growth Rate'!$A$31:$A$47,$A10,'CN-Med-Growth Rate'!$C$31:$C$47,$B$1)</f>
        <v>0</v>
      </c>
      <c r="R10" s="9">
        <f>$E10*SUMIFS('CN-Med-Growth Rate'!U$31:U$47,'CN-Med-Growth Rate'!$A$31:$A$47,$A10,'CN-Med-Growth Rate'!$C$31:$C$47,$B$1)</f>
        <v>0</v>
      </c>
      <c r="S10" s="9">
        <f>$E10*SUMIFS('CN-Med-Growth Rate'!V$31:V$47,'CN-Med-Growth Rate'!$A$31:$A$47,$A10,'CN-Med-Growth Rate'!$C$31:$C$47,$B$1)</f>
        <v>0</v>
      </c>
      <c r="T10" s="9">
        <f>$E10*SUMIFS('CN-Med-Growth Rate'!W$31:W$47,'CN-Med-Growth Rate'!$A$31:$A$47,$A10,'CN-Med-Growth Rate'!$C$31:$C$47,$B$1)</f>
        <v>0</v>
      </c>
      <c r="U10" s="9">
        <f>$E10*SUMIFS('CN-Med-Growth Rate'!X$31:X$47,'CN-Med-Growth Rate'!$A$31:$A$47,$A10,'CN-Med-Growth Rate'!$C$31:$C$47,$B$1)</f>
        <v>0</v>
      </c>
      <c r="V10" s="9">
        <f>$E10*SUMIFS('CN-Med-Growth Rate'!Y$31:Y$47,'CN-Med-Growth Rate'!$A$31:$A$47,$A10,'CN-Med-Growth Rate'!$C$31:$C$47,$B$1)</f>
        <v>0</v>
      </c>
      <c r="W10" s="9">
        <f>$E10*SUMIFS('CN-Med-Growth Rate'!Z$31:Z$47,'CN-Med-Growth Rate'!$A$31:$A$47,$A10,'CN-Med-Growth Rate'!$C$31:$C$47,$B$1)</f>
        <v>0</v>
      </c>
      <c r="X10" s="9">
        <f>$E10*SUMIFS('CN-Med-Growth Rate'!AA$31:AA$47,'CN-Med-Growth Rate'!$A$31:$A$47,$A10,'CN-Med-Growth Rate'!$C$31:$C$47,$B$1)</f>
        <v>0</v>
      </c>
      <c r="Y10" s="9">
        <f>$E10*SUMIFS('CN-Med-Growth Rate'!AB$31:AB$47,'CN-Med-Growth Rate'!$A$31:$A$47,$A10,'CN-Med-Growth Rate'!$C$31:$C$47,$B$1)</f>
        <v>0</v>
      </c>
      <c r="Z10" s="9">
        <f>$E10*SUMIFS('CN-Med-Growth Rate'!AC$31:AC$47,'CN-Med-Growth Rate'!$A$31:$A$47,$A10,'CN-Med-Growth Rate'!$C$31:$C$47,$B$1)</f>
        <v>0</v>
      </c>
      <c r="AA10" s="9">
        <f>$E10*SUMIFS('CN-Med-Growth Rate'!AD$31:AD$47,'CN-Med-Growth Rate'!$A$31:$A$47,$A10,'CN-Med-Growth Rate'!$C$31:$C$47,$B$1)</f>
        <v>0</v>
      </c>
      <c r="AB10" s="9">
        <f>$E10*SUMIFS('CN-Med-Growth Rate'!AE$31:AE$47,'CN-Med-Growth Rate'!$A$31:$A$47,$A10,'CN-Med-Growth Rate'!$C$31:$C$47,$B$1)</f>
        <v>0</v>
      </c>
      <c r="AC10" s="9">
        <f>$E10*SUMIFS('CN-Med-Growth Rate'!AF$31:AF$47,'CN-Med-Growth Rate'!$A$31:$A$47,$A10,'CN-Med-Growth Rate'!$C$31:$C$47,$B$1)</f>
        <v>0</v>
      </c>
      <c r="AD10" s="9">
        <f>$E10*SUMIFS('CN-Med-Growth Rate'!AG$31:AG$47,'CN-Med-Growth Rate'!$A$31:$A$47,$A10,'CN-Med-Growth Rate'!$C$31:$C$47,$B$1)</f>
        <v>0</v>
      </c>
      <c r="AE10" s="9">
        <f>$E10*SUMIFS('CN-Med-Growth Rate'!AH$31:AH$47,'CN-Med-Growth Rate'!$A$31:$A$47,$A10,'CN-Med-Growth Rate'!$C$31:$C$47,$B$1)</f>
        <v>0</v>
      </c>
      <c r="AF10" s="9">
        <f>$E10*SUMIFS('CN-Med-Growth Rate'!AI$31:AI$47,'CN-Med-Growth Rate'!$A$31:$A$47,$A10,'CN-Med-Growth Rate'!$C$31:$C$47,$B$1)</f>
        <v>0</v>
      </c>
      <c r="AG10" s="9">
        <f>$E10*SUMIFS('CN-Med-Growth Rate'!AJ$31:AJ$47,'CN-Med-Growth Rate'!$A$31:$A$47,$A10,'CN-Med-Growth Rate'!$C$31:$C$47,$B$1)</f>
        <v>0</v>
      </c>
      <c r="AH10" s="9">
        <f>$E10*SUMIFS('CN-Med-Growth Rate'!AK$31:AK$47,'CN-Med-Growth Rate'!$A$31:$A$47,$A10,'CN-Med-Growth Rate'!$C$31:$C$47,$B$1)</f>
        <v>0</v>
      </c>
      <c r="AI10" s="9">
        <f>$E10*SUMIFS('CN-Med-Growth Rate'!AL$31:AL$47,'CN-Med-Growth Rate'!$A$31:$A$47,$A10,'CN-Med-Growth Rate'!$C$31:$C$47,$B$1)</f>
        <v>0</v>
      </c>
      <c r="AJ10" s="9">
        <f>$E10*SUMIFS('CN-Med-Growth Rate'!AM$31:AM$47,'CN-Med-Growth Rate'!$A$31:$A$47,$A10,'CN-Med-Growth Rate'!$C$31:$C$47,$B$1)</f>
        <v>0</v>
      </c>
      <c r="AK10" s="9">
        <f>$E10*SUMIFS('CN-Med-Growth Rate'!AN$31:AN$47,'CN-Med-Growth Rate'!$A$31:$A$47,$A10,'CN-Med-Growth Rate'!$C$31:$C$47,$B$1)</f>
        <v>0</v>
      </c>
      <c r="AL10" s="9">
        <f>$E10*SUMIFS('CN-Med-Growth Rate'!AO$31:AO$47,'CN-Med-Growth Rate'!$A$31:$A$47,$A10,'CN-Med-Growth Rate'!$C$31:$C$47,$B$1)</f>
        <v>0</v>
      </c>
      <c r="AM10" s="9">
        <f>$E10*SUMIFS('CN-Med-Growth Rate'!AP$31:AP$47,'CN-Med-Growth Rate'!$A$31:$A$47,$A10,'CN-Med-Growth Rate'!$C$31:$C$47,$B$1)</f>
        <v>0</v>
      </c>
      <c r="AN10" s="9">
        <f>$E10*SUMIFS('CN-Med-Growth Rate'!AQ$31:AQ$47,'CN-Med-Growth Rate'!$A$31:$A$47,$A10,'CN-Med-Growth Rate'!$C$31:$C$47,$B$1)</f>
        <v>0</v>
      </c>
      <c r="AO10" s="9">
        <f>$E10*SUMIFS('CN-Med-Growth Rate'!AR$31:AR$47,'CN-Med-Growth Rate'!$A$31:$A$47,$A10,'CN-Med-Growth Rate'!$C$31:$C$47,$B$1)</f>
        <v>0</v>
      </c>
      <c r="AP10" s="9">
        <f>$E10*SUMIFS('CN-Med-Growth Rate'!AS$31:AS$47,'CN-Med-Growth Rate'!$A$31:$A$47,$A10,'CN-Med-Growth Rate'!$C$31:$C$47,$B$1)</f>
        <v>0</v>
      </c>
      <c r="AQ10" s="9">
        <f>$E10*SUMIFS('CN-Med-Growth Rate'!AT$31:AT$47,'CN-Med-Growth Rate'!$A$31:$A$47,$A10,'CN-Med-Growth Rate'!$C$31:$C$47,$B$1)</f>
        <v>0</v>
      </c>
      <c r="AR10" s="9">
        <f>$E10*SUMIFS('CN-Med-Growth Rate'!AU$31:AU$47,'CN-Med-Growth Rate'!$A$31:$A$47,$A10,'CN-Med-Growth Rate'!$C$31:$C$47,$B$1)</f>
        <v>0</v>
      </c>
    </row>
    <row r="11" spans="1:44">
      <c r="A11" t="s">
        <v>44</v>
      </c>
      <c r="B11" s="9">
        <f>SUMIFS('GHG Emissions 2018-2021'!$D$4:$D$14,'GHG Emissions 2018-2021'!$A$4:$A$14,$A11)*10^10</f>
        <v>2645000000000</v>
      </c>
      <c r="C11" s="9">
        <f t="shared" si="0"/>
        <v>2561000000000</v>
      </c>
      <c r="D11" s="9">
        <f>SUMIFS('GHG Emissions 2018-2021'!$D$19:$D$31,'GHG Emissions 2018-2021'!$A$19:$A$31,$A11)*10^10</f>
        <v>2477000000000</v>
      </c>
      <c r="E11" s="9">
        <f>SUMIFS('GHG Emissions 2018-2021'!$D$36:$D$48,'GHG Emissions 2018-2021'!$A$36:$A$48,$A11)*10^10</f>
        <v>2748000000000</v>
      </c>
      <c r="F11" s="9">
        <f>$E11*SUMIFS('CN-Med-Growth Rate'!I$31:I$47,'CN-Med-Growth Rate'!$A$31:$A$47,$A11,'CN-Med-Growth Rate'!$C$31:$C$47,$B$1)</f>
        <v>2653390285714.2861</v>
      </c>
      <c r="G11" s="9">
        <f>$E11*SUMIFS('CN-Med-Growth Rate'!J$31:J$47,'CN-Med-Growth Rate'!$A$31:$A$47,$A11,'CN-Med-Growth Rate'!$C$31:$C$47,$B$1)</f>
        <v>2710332587338.8042</v>
      </c>
      <c r="H11" s="9">
        <f>$E11*SUMIFS('CN-Med-Growth Rate'!K$31:K$47,'CN-Med-Growth Rate'!$A$31:$A$47,$A11,'CN-Med-Growth Rate'!$C$31:$C$47,$B$1)</f>
        <v>2767274888963.3228</v>
      </c>
      <c r="I11" s="9">
        <f>$E11*SUMIFS('CN-Med-Growth Rate'!L$31:L$47,'CN-Med-Growth Rate'!$A$31:$A$47,$A11,'CN-Med-Growth Rate'!$C$31:$C$47,$B$1)</f>
        <v>2822273030061.9658</v>
      </c>
      <c r="J11" s="9">
        <f>$E11*SUMIFS('CN-Med-Growth Rate'!M$31:M$47,'CN-Med-Growth Rate'!$A$31:$A$47,$A11,'CN-Med-Growth Rate'!$C$31:$C$47,$B$1)</f>
        <v>2837826314268.9668</v>
      </c>
      <c r="K11" s="9">
        <f>$E11*SUMIFS('CN-Med-Growth Rate'!N$31:N$47,'CN-Med-Growth Rate'!$A$31:$A$47,$A11,'CN-Med-Growth Rate'!$C$31:$C$47,$B$1)</f>
        <v>2853379598475.9678</v>
      </c>
      <c r="L11" s="9">
        <f>$E11*SUMIFS('CN-Med-Growth Rate'!O$31:O$47,'CN-Med-Growth Rate'!$A$31:$A$47,$A11,'CN-Med-Growth Rate'!$C$31:$C$47,$B$1)</f>
        <v>2868932882682.9678</v>
      </c>
      <c r="M11" s="9">
        <f>$E11*SUMIFS('CN-Med-Growth Rate'!P$31:P$47,'CN-Med-Growth Rate'!$A$31:$A$47,$A11,'CN-Med-Growth Rate'!$C$31:$C$47,$B$1)</f>
        <v>2889385451415.1738</v>
      </c>
      <c r="N11" s="9">
        <f>$E11*SUMIFS('CN-Med-Growth Rate'!Q$31:Q$47,'CN-Med-Growth Rate'!$A$31:$A$47,$A11,'CN-Med-Growth Rate'!$C$31:$C$47,$B$1)</f>
        <v>2909760253726.3438</v>
      </c>
      <c r="O11" s="9">
        <f>$E11*SUMIFS('CN-Med-Growth Rate'!R$31:R$47,'CN-Med-Growth Rate'!$A$31:$A$47,$A11,'CN-Med-Growth Rate'!$C$31:$C$47,$B$1)</f>
        <v>2926609644950.5947</v>
      </c>
      <c r="P11" s="9">
        <f>$E11*SUMIFS('CN-Med-Growth Rate'!S$31:S$47,'CN-Med-Growth Rate'!$A$31:$A$47,$A11,'CN-Med-Growth Rate'!$C$31:$C$47,$B$1)</f>
        <v>2946828914419.6953</v>
      </c>
      <c r="Q11" s="9">
        <f>$E11*SUMIFS('CN-Med-Growth Rate'!T$31:T$47,'CN-Med-Growth Rate'!$A$31:$A$47,$A11,'CN-Med-Growth Rate'!$C$31:$C$47,$B$1)</f>
        <v>2968085069502.5952</v>
      </c>
      <c r="R11" s="9">
        <f>$E11*SUMIFS('CN-Med-Growth Rate'!U$31:U$47,'CN-Med-Growth Rate'!$A$31:$A$47,$A11,'CN-Med-Growth Rate'!$C$31:$C$47,$B$1)</f>
        <v>2991414995813.0962</v>
      </c>
      <c r="S11" s="9">
        <f>$E11*SUMIFS('CN-Med-Growth Rate'!V$31:V$47,'CN-Med-Growth Rate'!$A$31:$A$47,$A11,'CN-Med-Growth Rate'!$C$31:$C$47,$B$1)</f>
        <v>3013448815106.3467</v>
      </c>
      <c r="T11" s="9">
        <f>$E11*SUMIFS('CN-Med-Growth Rate'!W$31:W$47,'CN-Med-Growth Rate'!$A$31:$A$47,$A11,'CN-Med-Growth Rate'!$C$31:$C$47,$B$1)</f>
        <v>3013967257913.2471</v>
      </c>
      <c r="U11" s="9">
        <f>$E11*SUMIFS('CN-Med-Growth Rate'!X$31:X$47,'CN-Med-Growth Rate'!$A$31:$A$47,$A11,'CN-Med-Growth Rate'!$C$31:$C$47,$B$1)</f>
        <v>3014485700720.147</v>
      </c>
      <c r="V11" s="9">
        <f>$E11*SUMIFS('CN-Med-Growth Rate'!Y$31:Y$47,'CN-Med-Growth Rate'!$A$31:$A$47,$A11,'CN-Med-Growth Rate'!$C$31:$C$47,$B$1)</f>
        <v>3015004143527.0469</v>
      </c>
      <c r="W11" s="9">
        <f>$E11*SUMIFS('CN-Med-Growth Rate'!Z$31:Z$47,'CN-Med-Growth Rate'!$A$31:$A$47,$A11,'CN-Med-Growth Rate'!$C$31:$C$47,$B$1)</f>
        <v>3015522586333.9473</v>
      </c>
      <c r="X11" s="9">
        <f>$E11*SUMIFS('CN-Med-Growth Rate'!AA$31:AA$47,'CN-Med-Growth Rate'!$A$31:$A$47,$A11,'CN-Med-Growth Rate'!$C$31:$C$47,$B$1)</f>
        <v>3016041029140.8467</v>
      </c>
      <c r="Y11" s="9">
        <f>$E11*SUMIFS('CN-Med-Growth Rate'!AB$31:AB$47,'CN-Med-Growth Rate'!$A$31:$A$47,$A11,'CN-Med-Growth Rate'!$C$31:$C$47,$B$1)</f>
        <v>2992451881426.896</v>
      </c>
      <c r="Z11" s="9">
        <f>$E11*SUMIFS('CN-Med-Growth Rate'!AC$31:AC$47,'CN-Med-Growth Rate'!$A$31:$A$47,$A11,'CN-Med-Growth Rate'!$C$31:$C$47,$B$1)</f>
        <v>2968862733712.9458</v>
      </c>
      <c r="AA11" s="9">
        <f>$E11*SUMIFS('CN-Med-Growth Rate'!AD$31:AD$47,'CN-Med-Growth Rate'!$A$31:$A$47,$A11,'CN-Med-Growth Rate'!$C$31:$C$47,$B$1)</f>
        <v>2945273585998.9951</v>
      </c>
      <c r="AB11" s="9">
        <f>$E11*SUMIFS('CN-Med-Growth Rate'!AE$31:AE$47,'CN-Med-Growth Rate'!$A$31:$A$47,$A11,'CN-Med-Growth Rate'!$C$31:$C$47,$B$1)</f>
        <v>2921684438285.0444</v>
      </c>
      <c r="AC11" s="9">
        <f>$E11*SUMIFS('CN-Med-Growth Rate'!AF$31:AF$47,'CN-Med-Growth Rate'!$A$31:$A$47,$A11,'CN-Med-Growth Rate'!$C$31:$C$47,$B$1)</f>
        <v>2898095290571.0933</v>
      </c>
      <c r="AD11" s="9">
        <f>$E11*SUMIFS('CN-Med-Growth Rate'!AG$31:AG$47,'CN-Med-Growth Rate'!$A$31:$A$47,$A11,'CN-Med-Growth Rate'!$C$31:$C$47,$B$1)</f>
        <v>2862841179701.8921</v>
      </c>
      <c r="AE11" s="9">
        <f>$E11*SUMIFS('CN-Med-Growth Rate'!AH$31:AH$47,'CN-Med-Growth Rate'!$A$31:$A$47,$A11,'CN-Med-Growth Rate'!$C$31:$C$47,$B$1)</f>
        <v>2827587068832.6914</v>
      </c>
      <c r="AF11" s="9">
        <f>$E11*SUMIFS('CN-Med-Growth Rate'!AI$31:AI$47,'CN-Med-Growth Rate'!$A$31:$A$47,$A11,'CN-Med-Growth Rate'!$C$31:$C$47,$B$1)</f>
        <v>2792332957963.4902</v>
      </c>
      <c r="AG11" s="9">
        <f>$E11*SUMIFS('CN-Med-Growth Rate'!AJ$31:AJ$47,'CN-Med-Growth Rate'!$A$31:$A$47,$A11,'CN-Med-Growth Rate'!$C$31:$C$47,$B$1)</f>
        <v>2757078847094.2891</v>
      </c>
      <c r="AH11" s="9">
        <f>$E11*SUMIFS('CN-Med-Growth Rate'!AK$31:AK$47,'CN-Med-Growth Rate'!$A$31:$A$47,$A11,'CN-Med-Growth Rate'!$C$31:$C$47,$B$1)</f>
        <v>2721824736225.0879</v>
      </c>
      <c r="AI11" s="9">
        <f>$E11*SUMIFS('CN-Med-Growth Rate'!AL$31:AL$47,'CN-Med-Growth Rate'!$A$31:$A$47,$A11,'CN-Med-Growth Rate'!$C$31:$C$47,$B$1)</f>
        <v>2671276562552.3359</v>
      </c>
      <c r="AJ11" s="9">
        <f>$E11*SUMIFS('CN-Med-Growth Rate'!AM$31:AM$47,'CN-Med-Growth Rate'!$A$31:$A$47,$A11,'CN-Med-Growth Rate'!$C$31:$C$47,$B$1)</f>
        <v>2620728388879.5845</v>
      </c>
      <c r="AK11" s="9">
        <f>$E11*SUMIFS('CN-Med-Growth Rate'!AN$31:AN$47,'CN-Med-Growth Rate'!$A$31:$A$47,$A11,'CN-Med-Growth Rate'!$C$31:$C$47,$B$1)</f>
        <v>2570180215206.8325</v>
      </c>
      <c r="AL11" s="9">
        <f>$E11*SUMIFS('CN-Med-Growth Rate'!AO$31:AO$47,'CN-Med-Growth Rate'!$A$31:$A$47,$A11,'CN-Med-Growth Rate'!$C$31:$C$47,$B$1)</f>
        <v>2519632041534.0811</v>
      </c>
      <c r="AM11" s="9">
        <f>$E11*SUMIFS('CN-Med-Growth Rate'!AP$31:AP$47,'CN-Med-Growth Rate'!$A$31:$A$47,$A11,'CN-Med-Growth Rate'!$C$31:$C$47,$B$1)</f>
        <v>2469083867861.3296</v>
      </c>
      <c r="AN11" s="9">
        <f>$E11*SUMIFS('CN-Med-Growth Rate'!AQ$31:AQ$47,'CN-Med-Growth Rate'!$A$31:$A$47,$A11,'CN-Med-Growth Rate'!$C$31:$C$47,$B$1)</f>
        <v>2437199635236.9785</v>
      </c>
      <c r="AO11" s="9">
        <f>$E11*SUMIFS('CN-Med-Growth Rate'!AR$31:AR$47,'CN-Med-Growth Rate'!$A$31:$A$47,$A11,'CN-Med-Growth Rate'!$C$31:$C$47,$B$1)</f>
        <v>2405315402612.6274</v>
      </c>
      <c r="AP11" s="9">
        <f>$E11*SUMIFS('CN-Med-Growth Rate'!AS$31:AS$47,'CN-Med-Growth Rate'!$A$31:$A$47,$A11,'CN-Med-Growth Rate'!$C$31:$C$47,$B$1)</f>
        <v>2373431169988.2764</v>
      </c>
      <c r="AQ11" s="9">
        <f>$E11*SUMIFS('CN-Med-Growth Rate'!AT$31:AT$47,'CN-Med-Growth Rate'!$A$31:$A$47,$A11,'CN-Med-Growth Rate'!$C$31:$C$47,$B$1)</f>
        <v>2341546937363.9258</v>
      </c>
      <c r="AR11" s="9">
        <f>$E11*SUMIFS('CN-Med-Growth Rate'!AU$31:AU$47,'CN-Med-Growth Rate'!$A$31:$A$47,$A11,'CN-Med-Growth Rate'!$C$31:$C$47,$B$1)</f>
        <v>2309662704739.5742</v>
      </c>
    </row>
    <row r="12" spans="1:44">
      <c r="A12" t="s">
        <v>45</v>
      </c>
      <c r="B12" s="9">
        <f>SUMIFS('GHG Emissions 2018-2021'!$D$4:$D$14,'GHG Emissions 2018-2021'!$A$4:$A$14,$A12)*10^10</f>
        <v>290576000000000</v>
      </c>
      <c r="C12" s="9">
        <f t="shared" si="0"/>
        <v>303168500000000</v>
      </c>
      <c r="D12" s="9">
        <f>SUMIFS('GHG Emissions 2018-2021'!$D$19:$D$31,'GHG Emissions 2018-2021'!$A$19:$A$31,$A12)*10^10</f>
        <v>315761000000000</v>
      </c>
      <c r="E12" s="9">
        <f>SUMIFS('GHG Emissions 2018-2021'!$D$36:$D$48,'GHG Emissions 2018-2021'!$A$36:$A$48,$A12)*10^10</f>
        <v>328775000000000</v>
      </c>
      <c r="F12" s="9">
        <f>$E12*SUMIFS('CN-Med-Growth Rate'!I$31:I$47,'CN-Med-Growth Rate'!$A$31:$A$47,$A12,'CN-Med-Growth Rate'!$C$31:$C$47,$B$1)</f>
        <v>332272606382978.75</v>
      </c>
      <c r="G12" s="9">
        <f>$E12*SUMIFS('CN-Med-Growth Rate'!J$31:J$47,'CN-Med-Growth Rate'!$A$31:$A$47,$A12,'CN-Med-Growth Rate'!$C$31:$C$47,$B$1)</f>
        <v>338101950354609.94</v>
      </c>
      <c r="H12" s="9">
        <f>$E12*SUMIFS('CN-Med-Growth Rate'!K$31:K$47,'CN-Med-Growth Rate'!$A$31:$A$47,$A12,'CN-Med-Growth Rate'!$C$31:$C$47,$B$1)</f>
        <v>343931294326241.13</v>
      </c>
      <c r="I12" s="9">
        <f>$E12*SUMIFS('CN-Med-Growth Rate'!L$31:L$47,'CN-Med-Growth Rate'!$A$31:$A$47,$A12,'CN-Med-Growth Rate'!$C$31:$C$47,$B$1)</f>
        <v>349760638297872.31</v>
      </c>
      <c r="J12" s="9">
        <f>$E12*SUMIFS('CN-Med-Growth Rate'!M$31:M$47,'CN-Med-Growth Rate'!$A$31:$A$47,$A12,'CN-Med-Growth Rate'!$C$31:$C$47,$B$1)</f>
        <v>352675310283687.94</v>
      </c>
      <c r="K12" s="9">
        <f>$E12*SUMIFS('CN-Med-Growth Rate'!N$31:N$47,'CN-Med-Growth Rate'!$A$31:$A$47,$A12,'CN-Med-Growth Rate'!$C$31:$C$47,$B$1)</f>
        <v>355589982269503.5</v>
      </c>
      <c r="L12" s="9">
        <f>$E12*SUMIFS('CN-Med-Growth Rate'!O$31:O$47,'CN-Med-Growth Rate'!$A$31:$A$47,$A12,'CN-Med-Growth Rate'!$C$31:$C$47,$B$1)</f>
        <v>358504654255319.19</v>
      </c>
      <c r="M12" s="9">
        <f>$E12*SUMIFS('CN-Med-Growth Rate'!P$31:P$47,'CN-Med-Growth Rate'!$A$31:$A$47,$A12,'CN-Med-Growth Rate'!$C$31:$C$47,$B$1)</f>
        <v>361419326241134.75</v>
      </c>
      <c r="N12" s="9">
        <f>$E12*SUMIFS('CN-Med-Growth Rate'!Q$31:Q$47,'CN-Med-Growth Rate'!$A$31:$A$47,$A12,'CN-Med-Growth Rate'!$C$31:$C$47,$B$1)</f>
        <v>364333998226950.38</v>
      </c>
      <c r="O12" s="9">
        <f>$E12*SUMIFS('CN-Med-Growth Rate'!R$31:R$47,'CN-Med-Growth Rate'!$A$31:$A$47,$A12,'CN-Med-Growth Rate'!$C$31:$C$47,$B$1)</f>
        <v>367248670212765.94</v>
      </c>
      <c r="P12" s="9">
        <f>$E12*SUMIFS('CN-Med-Growth Rate'!S$31:S$47,'CN-Med-Growth Rate'!$A$31:$A$47,$A12,'CN-Med-Growth Rate'!$C$31:$C$47,$B$1)</f>
        <v>370163342198581.56</v>
      </c>
      <c r="Q12" s="9">
        <f>$E12*SUMIFS('CN-Med-Growth Rate'!T$31:T$47,'CN-Med-Growth Rate'!$A$31:$A$47,$A12,'CN-Med-Growth Rate'!$C$31:$C$47,$B$1)</f>
        <v>373078014184397.19</v>
      </c>
      <c r="R12" s="9">
        <f>$E12*SUMIFS('CN-Med-Growth Rate'!U$31:U$47,'CN-Med-Growth Rate'!$A$31:$A$47,$A12,'CN-Med-Growth Rate'!$C$31:$C$47,$B$1)</f>
        <v>370649120862884.13</v>
      </c>
      <c r="S12" s="9">
        <f>$E12*SUMIFS('CN-Med-Growth Rate'!V$31:V$47,'CN-Med-Growth Rate'!$A$31:$A$47,$A12,'CN-Med-Growth Rate'!$C$31:$C$47,$B$1)</f>
        <v>368220227541371.13</v>
      </c>
      <c r="T12" s="9">
        <f>$E12*SUMIFS('CN-Med-Growth Rate'!W$31:W$47,'CN-Med-Growth Rate'!$A$31:$A$47,$A12,'CN-Med-Growth Rate'!$C$31:$C$47,$B$1)</f>
        <v>365791334219858.06</v>
      </c>
      <c r="U12" s="9">
        <f>$E12*SUMIFS('CN-Med-Growth Rate'!X$31:X$47,'CN-Med-Growth Rate'!$A$31:$A$47,$A12,'CN-Med-Growth Rate'!$C$31:$C$47,$B$1)</f>
        <v>363362440898345.06</v>
      </c>
      <c r="V12" s="9">
        <f>$E12*SUMIFS('CN-Med-Growth Rate'!Y$31:Y$47,'CN-Med-Growth Rate'!$A$31:$A$47,$A12,'CN-Med-Growth Rate'!$C$31:$C$47,$B$1)</f>
        <v>360933547576832.06</v>
      </c>
      <c r="W12" s="9">
        <f>$E12*SUMIFS('CN-Med-Growth Rate'!Z$31:Z$47,'CN-Med-Growth Rate'!$A$31:$A$47,$A12,'CN-Med-Growth Rate'!$C$31:$C$47,$B$1)</f>
        <v>358504654255319</v>
      </c>
      <c r="X12" s="9">
        <f>$E12*SUMIFS('CN-Med-Growth Rate'!AA$31:AA$47,'CN-Med-Growth Rate'!$A$31:$A$47,$A12,'CN-Med-Growth Rate'!$C$31:$C$47,$B$1)</f>
        <v>356075760933806</v>
      </c>
      <c r="Y12" s="9">
        <f>$E12*SUMIFS('CN-Med-Growth Rate'!AB$31:AB$47,'CN-Med-Growth Rate'!$A$31:$A$47,$A12,'CN-Med-Growth Rate'!$C$31:$C$47,$B$1)</f>
        <v>353646867612293.06</v>
      </c>
      <c r="Z12" s="9">
        <f>$E12*SUMIFS('CN-Med-Growth Rate'!AC$31:AC$47,'CN-Med-Growth Rate'!$A$31:$A$47,$A12,'CN-Med-Growth Rate'!$C$31:$C$47,$B$1)</f>
        <v>351217974290780</v>
      </c>
      <c r="AA12" s="9">
        <f>$E12*SUMIFS('CN-Med-Growth Rate'!AD$31:AD$47,'CN-Med-Growth Rate'!$A$31:$A$47,$A12,'CN-Med-Growth Rate'!$C$31:$C$47,$B$1)</f>
        <v>348789080969267</v>
      </c>
      <c r="AB12" s="9">
        <f>$E12*SUMIFS('CN-Med-Growth Rate'!AE$31:AE$47,'CN-Med-Growth Rate'!$A$31:$A$47,$A12,'CN-Med-Growth Rate'!$C$31:$C$47,$B$1)</f>
        <v>346360187647753.94</v>
      </c>
      <c r="AC12" s="9">
        <f>$E12*SUMIFS('CN-Med-Growth Rate'!AF$31:AF$47,'CN-Med-Growth Rate'!$A$31:$A$47,$A12,'CN-Med-Growth Rate'!$C$31:$C$47,$B$1)</f>
        <v>343931294326241.13</v>
      </c>
      <c r="AD12" s="9">
        <f>$E12*SUMIFS('CN-Med-Growth Rate'!AG$31:AG$47,'CN-Med-Growth Rate'!$A$31:$A$47,$A12,'CN-Med-Growth Rate'!$C$31:$C$47,$B$1)</f>
        <v>341832730496453.94</v>
      </c>
      <c r="AE12" s="9">
        <f>$E12*SUMIFS('CN-Med-Growth Rate'!AH$31:AH$47,'CN-Med-Growth Rate'!$A$31:$A$47,$A12,'CN-Med-Growth Rate'!$C$31:$C$47,$B$1)</f>
        <v>339734166666666.69</v>
      </c>
      <c r="AF12" s="9">
        <f>$E12*SUMIFS('CN-Med-Growth Rate'!AI$31:AI$47,'CN-Med-Growth Rate'!$A$31:$A$47,$A12,'CN-Med-Growth Rate'!$C$31:$C$47,$B$1)</f>
        <v>337635602836879.44</v>
      </c>
      <c r="AG12" s="9">
        <f>$E12*SUMIFS('CN-Med-Growth Rate'!AJ$31:AJ$47,'CN-Med-Growth Rate'!$A$31:$A$47,$A12,'CN-Med-Growth Rate'!$C$31:$C$47,$B$1)</f>
        <v>335537039007092.19</v>
      </c>
      <c r="AH12" s="9">
        <f>$E12*SUMIFS('CN-Med-Growth Rate'!AK$31:AK$47,'CN-Med-Growth Rate'!$A$31:$A$47,$A12,'CN-Med-Growth Rate'!$C$31:$C$47,$B$1)</f>
        <v>333438475177305</v>
      </c>
      <c r="AI12" s="9">
        <f>$E12*SUMIFS('CN-Med-Growth Rate'!AL$31:AL$47,'CN-Med-Growth Rate'!$A$31:$A$47,$A12,'CN-Med-Growth Rate'!$C$31:$C$47,$B$1)</f>
        <v>331339911347517.75</v>
      </c>
      <c r="AJ12" s="9">
        <f>$E12*SUMIFS('CN-Med-Growth Rate'!AM$31:AM$47,'CN-Med-Growth Rate'!$A$31:$A$47,$A12,'CN-Med-Growth Rate'!$C$31:$C$47,$B$1)</f>
        <v>329241347517730.44</v>
      </c>
      <c r="AK12" s="9">
        <f>$E12*SUMIFS('CN-Med-Growth Rate'!AN$31:AN$47,'CN-Med-Growth Rate'!$A$31:$A$47,$A12,'CN-Med-Growth Rate'!$C$31:$C$47,$B$1)</f>
        <v>327142783687943.25</v>
      </c>
      <c r="AL12" s="9">
        <f>$E12*SUMIFS('CN-Med-Growth Rate'!AO$31:AO$47,'CN-Med-Growth Rate'!$A$31:$A$47,$A12,'CN-Med-Growth Rate'!$C$31:$C$47,$B$1)</f>
        <v>325044219858156</v>
      </c>
      <c r="AM12" s="9">
        <f>$E12*SUMIFS('CN-Med-Growth Rate'!AP$31:AP$47,'CN-Med-Growth Rate'!$A$31:$A$47,$A12,'CN-Med-Growth Rate'!$C$31:$C$47,$B$1)</f>
        <v>322945656028368.81</v>
      </c>
      <c r="AN12" s="9">
        <f>$E12*SUMIFS('CN-Med-Growth Rate'!AQ$31:AQ$47,'CN-Med-Growth Rate'!$A$31:$A$47,$A12,'CN-Med-Growth Rate'!$C$31:$C$47,$B$1)</f>
        <v>320847092198581.56</v>
      </c>
      <c r="AO12" s="9">
        <f>$E12*SUMIFS('CN-Med-Growth Rate'!AR$31:AR$47,'CN-Med-Growth Rate'!$A$31:$A$47,$A12,'CN-Med-Growth Rate'!$C$31:$C$47,$B$1)</f>
        <v>318748528368794.31</v>
      </c>
      <c r="AP12" s="9">
        <f>$E12*SUMIFS('CN-Med-Growth Rate'!AS$31:AS$47,'CN-Med-Growth Rate'!$A$31:$A$47,$A12,'CN-Med-Growth Rate'!$C$31:$C$47,$B$1)</f>
        <v>316649964539007.06</v>
      </c>
      <c r="AQ12" s="9">
        <f>$E12*SUMIFS('CN-Med-Growth Rate'!AT$31:AT$47,'CN-Med-Growth Rate'!$A$31:$A$47,$A12,'CN-Med-Growth Rate'!$C$31:$C$47,$B$1)</f>
        <v>314551400709219.88</v>
      </c>
      <c r="AR12" s="9">
        <f>$E12*SUMIFS('CN-Med-Growth Rate'!AU$31:AU$47,'CN-Med-Growth Rate'!$A$31:$A$47,$A12,'CN-Med-Growth Rate'!$C$31:$C$47,$B$1)</f>
        <v>312452836879432.63</v>
      </c>
    </row>
    <row r="13" spans="1:44">
      <c r="A13" t="s">
        <v>56</v>
      </c>
      <c r="B13" s="9">
        <f>SUMIFS('GHG Emissions 2018-2021'!$D$4:$D$14,'GHG Emissions 2018-2021'!$A$4:$A$14,$A13)*10^10</f>
        <v>0</v>
      </c>
      <c r="C13" s="9">
        <f t="shared" si="0"/>
        <v>0</v>
      </c>
      <c r="D13" s="9">
        <f>SUMIFS('GHG Emissions 2018-2021'!$D$19:$D$31,'GHG Emissions 2018-2021'!$A$19:$A$31,$A13)*10^10</f>
        <v>0</v>
      </c>
      <c r="E13" s="9">
        <f>SUMIFS('GHG Emissions 2018-2021'!$D$36:$D$48,'GHG Emissions 2018-2021'!$A$36:$A$48,$A13)*10^10</f>
        <v>0</v>
      </c>
      <c r="F13" s="9">
        <f>$E13*SUMIFS('CN-Med-Growth Rate'!I$31:I$47,'CN-Med-Growth Rate'!$A$31:$A$47,$A13,'CN-Med-Growth Rate'!$C$31:$C$47,$B$1)</f>
        <v>0</v>
      </c>
      <c r="G13" s="9">
        <f>$E13*SUMIFS('CN-Med-Growth Rate'!J$31:J$47,'CN-Med-Growth Rate'!$A$31:$A$47,$A13,'CN-Med-Growth Rate'!$C$31:$C$47,$B$1)</f>
        <v>0</v>
      </c>
      <c r="H13" s="9">
        <f>$E13*SUMIFS('CN-Med-Growth Rate'!K$31:K$47,'CN-Med-Growth Rate'!$A$31:$A$47,$A13,'CN-Med-Growth Rate'!$C$31:$C$47,$B$1)</f>
        <v>0</v>
      </c>
      <c r="I13" s="9">
        <f>$E13*SUMIFS('CN-Med-Growth Rate'!L$31:L$47,'CN-Med-Growth Rate'!$A$31:$A$47,$A13,'CN-Med-Growth Rate'!$C$31:$C$47,$B$1)</f>
        <v>0</v>
      </c>
      <c r="J13" s="9">
        <f>$E13*SUMIFS('CN-Med-Growth Rate'!M$31:M$47,'CN-Med-Growth Rate'!$A$31:$A$47,$A13,'CN-Med-Growth Rate'!$C$31:$C$47,$B$1)</f>
        <v>0</v>
      </c>
      <c r="K13" s="9">
        <f>$E13*SUMIFS('CN-Med-Growth Rate'!N$31:N$47,'CN-Med-Growth Rate'!$A$31:$A$47,$A13,'CN-Med-Growth Rate'!$C$31:$C$47,$B$1)</f>
        <v>0</v>
      </c>
      <c r="L13" s="9">
        <f>$E13*SUMIFS('CN-Med-Growth Rate'!O$31:O$47,'CN-Med-Growth Rate'!$A$31:$A$47,$A13,'CN-Med-Growth Rate'!$C$31:$C$47,$B$1)</f>
        <v>0</v>
      </c>
      <c r="M13" s="9">
        <f>$E13*SUMIFS('CN-Med-Growth Rate'!P$31:P$47,'CN-Med-Growth Rate'!$A$31:$A$47,$A13,'CN-Med-Growth Rate'!$C$31:$C$47,$B$1)</f>
        <v>0</v>
      </c>
      <c r="N13" s="9">
        <f>$E13*SUMIFS('CN-Med-Growth Rate'!Q$31:Q$47,'CN-Med-Growth Rate'!$A$31:$A$47,$A13,'CN-Med-Growth Rate'!$C$31:$C$47,$B$1)</f>
        <v>0</v>
      </c>
      <c r="O13" s="9">
        <f>$E13*SUMIFS('CN-Med-Growth Rate'!R$31:R$47,'CN-Med-Growth Rate'!$A$31:$A$47,$A13,'CN-Med-Growth Rate'!$C$31:$C$47,$B$1)</f>
        <v>0</v>
      </c>
      <c r="P13" s="9">
        <f>$E13*SUMIFS('CN-Med-Growth Rate'!S$31:S$47,'CN-Med-Growth Rate'!$A$31:$A$47,$A13,'CN-Med-Growth Rate'!$C$31:$C$47,$B$1)</f>
        <v>0</v>
      </c>
      <c r="Q13" s="9">
        <f>$E13*SUMIFS('CN-Med-Growth Rate'!T$31:T$47,'CN-Med-Growth Rate'!$A$31:$A$47,$A13,'CN-Med-Growth Rate'!$C$31:$C$47,$B$1)</f>
        <v>0</v>
      </c>
      <c r="R13" s="9">
        <f>$E13*SUMIFS('CN-Med-Growth Rate'!U$31:U$47,'CN-Med-Growth Rate'!$A$31:$A$47,$A13,'CN-Med-Growth Rate'!$C$31:$C$47,$B$1)</f>
        <v>0</v>
      </c>
      <c r="S13" s="9">
        <f>$E13*SUMIFS('CN-Med-Growth Rate'!V$31:V$47,'CN-Med-Growth Rate'!$A$31:$A$47,$A13,'CN-Med-Growth Rate'!$C$31:$C$47,$B$1)</f>
        <v>0</v>
      </c>
      <c r="T13" s="9">
        <f>$E13*SUMIFS('CN-Med-Growth Rate'!W$31:W$47,'CN-Med-Growth Rate'!$A$31:$A$47,$A13,'CN-Med-Growth Rate'!$C$31:$C$47,$B$1)</f>
        <v>0</v>
      </c>
      <c r="U13" s="9">
        <f>$E13*SUMIFS('CN-Med-Growth Rate'!X$31:X$47,'CN-Med-Growth Rate'!$A$31:$A$47,$A13,'CN-Med-Growth Rate'!$C$31:$C$47,$B$1)</f>
        <v>0</v>
      </c>
      <c r="V13" s="9">
        <f>$E13*SUMIFS('CN-Med-Growth Rate'!Y$31:Y$47,'CN-Med-Growth Rate'!$A$31:$A$47,$A13,'CN-Med-Growth Rate'!$C$31:$C$47,$B$1)</f>
        <v>0</v>
      </c>
      <c r="W13" s="9">
        <f>$E13*SUMIFS('CN-Med-Growth Rate'!Z$31:Z$47,'CN-Med-Growth Rate'!$A$31:$A$47,$A13,'CN-Med-Growth Rate'!$C$31:$C$47,$B$1)</f>
        <v>0</v>
      </c>
      <c r="X13" s="9">
        <f>$E13*SUMIFS('CN-Med-Growth Rate'!AA$31:AA$47,'CN-Med-Growth Rate'!$A$31:$A$47,$A13,'CN-Med-Growth Rate'!$C$31:$C$47,$B$1)</f>
        <v>0</v>
      </c>
      <c r="Y13" s="9">
        <f>$E13*SUMIFS('CN-Med-Growth Rate'!AB$31:AB$47,'CN-Med-Growth Rate'!$A$31:$A$47,$A13,'CN-Med-Growth Rate'!$C$31:$C$47,$B$1)</f>
        <v>0</v>
      </c>
      <c r="Z13" s="9">
        <f>$E13*SUMIFS('CN-Med-Growth Rate'!AC$31:AC$47,'CN-Med-Growth Rate'!$A$31:$A$47,$A13,'CN-Med-Growth Rate'!$C$31:$C$47,$B$1)</f>
        <v>0</v>
      </c>
      <c r="AA13" s="9">
        <f>$E13*SUMIFS('CN-Med-Growth Rate'!AD$31:AD$47,'CN-Med-Growth Rate'!$A$31:$A$47,$A13,'CN-Med-Growth Rate'!$C$31:$C$47,$B$1)</f>
        <v>0</v>
      </c>
      <c r="AB13" s="9">
        <f>$E13*SUMIFS('CN-Med-Growth Rate'!AE$31:AE$47,'CN-Med-Growth Rate'!$A$31:$A$47,$A13,'CN-Med-Growth Rate'!$C$31:$C$47,$B$1)</f>
        <v>0</v>
      </c>
      <c r="AC13" s="9">
        <f>$E13*SUMIFS('CN-Med-Growth Rate'!AF$31:AF$47,'CN-Med-Growth Rate'!$A$31:$A$47,$A13,'CN-Med-Growth Rate'!$C$31:$C$47,$B$1)</f>
        <v>0</v>
      </c>
      <c r="AD13" s="9">
        <f>$E13*SUMIFS('CN-Med-Growth Rate'!AG$31:AG$47,'CN-Med-Growth Rate'!$A$31:$A$47,$A13,'CN-Med-Growth Rate'!$C$31:$C$47,$B$1)</f>
        <v>0</v>
      </c>
      <c r="AE13" s="9">
        <f>$E13*SUMIFS('CN-Med-Growth Rate'!AH$31:AH$47,'CN-Med-Growth Rate'!$A$31:$A$47,$A13,'CN-Med-Growth Rate'!$C$31:$C$47,$B$1)</f>
        <v>0</v>
      </c>
      <c r="AF13" s="9">
        <f>$E13*SUMIFS('CN-Med-Growth Rate'!AI$31:AI$47,'CN-Med-Growth Rate'!$A$31:$A$47,$A13,'CN-Med-Growth Rate'!$C$31:$C$47,$B$1)</f>
        <v>0</v>
      </c>
      <c r="AG13" s="9">
        <f>$E13*SUMIFS('CN-Med-Growth Rate'!AJ$31:AJ$47,'CN-Med-Growth Rate'!$A$31:$A$47,$A13,'CN-Med-Growth Rate'!$C$31:$C$47,$B$1)</f>
        <v>0</v>
      </c>
      <c r="AH13" s="9">
        <f>$E13*SUMIFS('CN-Med-Growth Rate'!AK$31:AK$47,'CN-Med-Growth Rate'!$A$31:$A$47,$A13,'CN-Med-Growth Rate'!$C$31:$C$47,$B$1)</f>
        <v>0</v>
      </c>
      <c r="AI13" s="9">
        <f>$E13*SUMIFS('CN-Med-Growth Rate'!AL$31:AL$47,'CN-Med-Growth Rate'!$A$31:$A$47,$A13,'CN-Med-Growth Rate'!$C$31:$C$47,$B$1)</f>
        <v>0</v>
      </c>
      <c r="AJ13" s="9">
        <f>$E13*SUMIFS('CN-Med-Growth Rate'!AM$31:AM$47,'CN-Med-Growth Rate'!$A$31:$A$47,$A13,'CN-Med-Growth Rate'!$C$31:$C$47,$B$1)</f>
        <v>0</v>
      </c>
      <c r="AK13" s="9">
        <f>$E13*SUMIFS('CN-Med-Growth Rate'!AN$31:AN$47,'CN-Med-Growth Rate'!$A$31:$A$47,$A13,'CN-Med-Growth Rate'!$C$31:$C$47,$B$1)</f>
        <v>0</v>
      </c>
      <c r="AL13" s="9">
        <f>$E13*SUMIFS('CN-Med-Growth Rate'!AO$31:AO$47,'CN-Med-Growth Rate'!$A$31:$A$47,$A13,'CN-Med-Growth Rate'!$C$31:$C$47,$B$1)</f>
        <v>0</v>
      </c>
      <c r="AM13" s="9">
        <f>$E13*SUMIFS('CN-Med-Growth Rate'!AP$31:AP$47,'CN-Med-Growth Rate'!$A$31:$A$47,$A13,'CN-Med-Growth Rate'!$C$31:$C$47,$B$1)</f>
        <v>0</v>
      </c>
      <c r="AN13" s="9">
        <f>$E13*SUMIFS('CN-Med-Growth Rate'!AQ$31:AQ$47,'CN-Med-Growth Rate'!$A$31:$A$47,$A13,'CN-Med-Growth Rate'!$C$31:$C$47,$B$1)</f>
        <v>0</v>
      </c>
      <c r="AO13" s="9">
        <f>$E13*SUMIFS('CN-Med-Growth Rate'!AR$31:AR$47,'CN-Med-Growth Rate'!$A$31:$A$47,$A13,'CN-Med-Growth Rate'!$C$31:$C$47,$B$1)</f>
        <v>0</v>
      </c>
      <c r="AP13" s="9">
        <f>$E13*SUMIFS('CN-Med-Growth Rate'!AS$31:AS$47,'CN-Med-Growth Rate'!$A$31:$A$47,$A13,'CN-Med-Growth Rate'!$C$31:$C$47,$B$1)</f>
        <v>0</v>
      </c>
      <c r="AQ13" s="9">
        <f>$E13*SUMIFS('CN-Med-Growth Rate'!AT$31:AT$47,'CN-Med-Growth Rate'!$A$31:$A$47,$A13,'CN-Med-Growth Rate'!$C$31:$C$47,$B$1)</f>
        <v>0</v>
      </c>
      <c r="AR13" s="9">
        <f>$E13*SUMIFS('CN-Med-Growth Rate'!AU$31:AU$47,'CN-Med-Growth Rate'!$A$31:$A$47,$A13,'CN-Med-Growth Rate'!$C$31:$C$47,$B$1)</f>
        <v>0</v>
      </c>
    </row>
    <row r="14" spans="1:44">
      <c r="A14" t="s">
        <v>57</v>
      </c>
      <c r="B14" s="9">
        <f>SUMIFS('GHG Emissions 2018-2021'!$D$4:$D$14,'GHG Emissions 2018-2021'!$A$4:$A$14,$A14)*10^10</f>
        <v>0</v>
      </c>
      <c r="C14" s="9">
        <f t="shared" si="0"/>
        <v>0</v>
      </c>
      <c r="D14" s="9">
        <f>SUMIFS('GHG Emissions 2018-2021'!$D$19:$D$31,'GHG Emissions 2018-2021'!$A$19:$A$31,$A14)*10^10</f>
        <v>0</v>
      </c>
      <c r="E14" s="9">
        <f>SUMIFS('GHG Emissions 2018-2021'!$D$36:$D$48,'GHG Emissions 2018-2021'!$A$36:$A$48,$A14)*10^10</f>
        <v>0</v>
      </c>
      <c r="F14" s="9">
        <f>$E14*SUMIFS('CN-Med-Growth Rate'!I$31:I$47,'CN-Med-Growth Rate'!$A$31:$A$47,$A14,'CN-Med-Growth Rate'!$C$31:$C$47,$B$1)</f>
        <v>0</v>
      </c>
      <c r="G14" s="9">
        <f>$E14*SUMIFS('CN-Med-Growth Rate'!J$31:J$47,'CN-Med-Growth Rate'!$A$31:$A$47,$A14,'CN-Med-Growth Rate'!$C$31:$C$47,$B$1)</f>
        <v>0</v>
      </c>
      <c r="H14" s="9">
        <f>$E14*SUMIFS('CN-Med-Growth Rate'!K$31:K$47,'CN-Med-Growth Rate'!$A$31:$A$47,$A14,'CN-Med-Growth Rate'!$C$31:$C$47,$B$1)</f>
        <v>0</v>
      </c>
      <c r="I14" s="9">
        <f>$E14*SUMIFS('CN-Med-Growth Rate'!L$31:L$47,'CN-Med-Growth Rate'!$A$31:$A$47,$A14,'CN-Med-Growth Rate'!$C$31:$C$47,$B$1)</f>
        <v>0</v>
      </c>
      <c r="J14" s="9">
        <f>$E14*SUMIFS('CN-Med-Growth Rate'!M$31:M$47,'CN-Med-Growth Rate'!$A$31:$A$47,$A14,'CN-Med-Growth Rate'!$C$31:$C$47,$B$1)</f>
        <v>0</v>
      </c>
      <c r="K14" s="9">
        <f>$E14*SUMIFS('CN-Med-Growth Rate'!N$31:N$47,'CN-Med-Growth Rate'!$A$31:$A$47,$A14,'CN-Med-Growth Rate'!$C$31:$C$47,$B$1)</f>
        <v>0</v>
      </c>
      <c r="L14" s="9">
        <f>$E14*SUMIFS('CN-Med-Growth Rate'!O$31:O$47,'CN-Med-Growth Rate'!$A$31:$A$47,$A14,'CN-Med-Growth Rate'!$C$31:$C$47,$B$1)</f>
        <v>0</v>
      </c>
      <c r="M14" s="9">
        <f>$E14*SUMIFS('CN-Med-Growth Rate'!P$31:P$47,'CN-Med-Growth Rate'!$A$31:$A$47,$A14,'CN-Med-Growth Rate'!$C$31:$C$47,$B$1)</f>
        <v>0</v>
      </c>
      <c r="N14" s="9">
        <f>$E14*SUMIFS('CN-Med-Growth Rate'!Q$31:Q$47,'CN-Med-Growth Rate'!$A$31:$A$47,$A14,'CN-Med-Growth Rate'!$C$31:$C$47,$B$1)</f>
        <v>0</v>
      </c>
      <c r="O14" s="9">
        <f>$E14*SUMIFS('CN-Med-Growth Rate'!R$31:R$47,'CN-Med-Growth Rate'!$A$31:$A$47,$A14,'CN-Med-Growth Rate'!$C$31:$C$47,$B$1)</f>
        <v>0</v>
      </c>
      <c r="P14" s="9">
        <f>$E14*SUMIFS('CN-Med-Growth Rate'!S$31:S$47,'CN-Med-Growth Rate'!$A$31:$A$47,$A14,'CN-Med-Growth Rate'!$C$31:$C$47,$B$1)</f>
        <v>0</v>
      </c>
      <c r="Q14" s="9">
        <f>$E14*SUMIFS('CN-Med-Growth Rate'!T$31:T$47,'CN-Med-Growth Rate'!$A$31:$A$47,$A14,'CN-Med-Growth Rate'!$C$31:$C$47,$B$1)</f>
        <v>0</v>
      </c>
      <c r="R14" s="9">
        <f>$E14*SUMIFS('CN-Med-Growth Rate'!U$31:U$47,'CN-Med-Growth Rate'!$A$31:$A$47,$A14,'CN-Med-Growth Rate'!$C$31:$C$47,$B$1)</f>
        <v>0</v>
      </c>
      <c r="S14" s="9">
        <f>$E14*SUMIFS('CN-Med-Growth Rate'!V$31:V$47,'CN-Med-Growth Rate'!$A$31:$A$47,$A14,'CN-Med-Growth Rate'!$C$31:$C$47,$B$1)</f>
        <v>0</v>
      </c>
      <c r="T14" s="9">
        <f>$E14*SUMIFS('CN-Med-Growth Rate'!W$31:W$47,'CN-Med-Growth Rate'!$A$31:$A$47,$A14,'CN-Med-Growth Rate'!$C$31:$C$47,$B$1)</f>
        <v>0</v>
      </c>
      <c r="U14" s="9">
        <f>$E14*SUMIFS('CN-Med-Growth Rate'!X$31:X$47,'CN-Med-Growth Rate'!$A$31:$A$47,$A14,'CN-Med-Growth Rate'!$C$31:$C$47,$B$1)</f>
        <v>0</v>
      </c>
      <c r="V14" s="9">
        <f>$E14*SUMIFS('CN-Med-Growth Rate'!Y$31:Y$47,'CN-Med-Growth Rate'!$A$31:$A$47,$A14,'CN-Med-Growth Rate'!$C$31:$C$47,$B$1)</f>
        <v>0</v>
      </c>
      <c r="W14" s="9">
        <f>$E14*SUMIFS('CN-Med-Growth Rate'!Z$31:Z$47,'CN-Med-Growth Rate'!$A$31:$A$47,$A14,'CN-Med-Growth Rate'!$C$31:$C$47,$B$1)</f>
        <v>0</v>
      </c>
      <c r="X14" s="9">
        <f>$E14*SUMIFS('CN-Med-Growth Rate'!AA$31:AA$47,'CN-Med-Growth Rate'!$A$31:$A$47,$A14,'CN-Med-Growth Rate'!$C$31:$C$47,$B$1)</f>
        <v>0</v>
      </c>
      <c r="Y14" s="9">
        <f>$E14*SUMIFS('CN-Med-Growth Rate'!AB$31:AB$47,'CN-Med-Growth Rate'!$A$31:$A$47,$A14,'CN-Med-Growth Rate'!$C$31:$C$47,$B$1)</f>
        <v>0</v>
      </c>
      <c r="Z14" s="9">
        <f>$E14*SUMIFS('CN-Med-Growth Rate'!AC$31:AC$47,'CN-Med-Growth Rate'!$A$31:$A$47,$A14,'CN-Med-Growth Rate'!$C$31:$C$47,$B$1)</f>
        <v>0</v>
      </c>
      <c r="AA14" s="9">
        <f>$E14*SUMIFS('CN-Med-Growth Rate'!AD$31:AD$47,'CN-Med-Growth Rate'!$A$31:$A$47,$A14,'CN-Med-Growth Rate'!$C$31:$C$47,$B$1)</f>
        <v>0</v>
      </c>
      <c r="AB14" s="9">
        <f>$E14*SUMIFS('CN-Med-Growth Rate'!AE$31:AE$47,'CN-Med-Growth Rate'!$A$31:$A$47,$A14,'CN-Med-Growth Rate'!$C$31:$C$47,$B$1)</f>
        <v>0</v>
      </c>
      <c r="AC14" s="9">
        <f>$E14*SUMIFS('CN-Med-Growth Rate'!AF$31:AF$47,'CN-Med-Growth Rate'!$A$31:$A$47,$A14,'CN-Med-Growth Rate'!$C$31:$C$47,$B$1)</f>
        <v>0</v>
      </c>
      <c r="AD14" s="9">
        <f>$E14*SUMIFS('CN-Med-Growth Rate'!AG$31:AG$47,'CN-Med-Growth Rate'!$A$31:$A$47,$A14,'CN-Med-Growth Rate'!$C$31:$C$47,$B$1)</f>
        <v>0</v>
      </c>
      <c r="AE14" s="9">
        <f>$E14*SUMIFS('CN-Med-Growth Rate'!AH$31:AH$47,'CN-Med-Growth Rate'!$A$31:$A$47,$A14,'CN-Med-Growth Rate'!$C$31:$C$47,$B$1)</f>
        <v>0</v>
      </c>
      <c r="AF14" s="9">
        <f>$E14*SUMIFS('CN-Med-Growth Rate'!AI$31:AI$47,'CN-Med-Growth Rate'!$A$31:$A$47,$A14,'CN-Med-Growth Rate'!$C$31:$C$47,$B$1)</f>
        <v>0</v>
      </c>
      <c r="AG14" s="9">
        <f>$E14*SUMIFS('CN-Med-Growth Rate'!AJ$31:AJ$47,'CN-Med-Growth Rate'!$A$31:$A$47,$A14,'CN-Med-Growth Rate'!$C$31:$C$47,$B$1)</f>
        <v>0</v>
      </c>
      <c r="AH14" s="9">
        <f>$E14*SUMIFS('CN-Med-Growth Rate'!AK$31:AK$47,'CN-Med-Growth Rate'!$A$31:$A$47,$A14,'CN-Med-Growth Rate'!$C$31:$C$47,$B$1)</f>
        <v>0</v>
      </c>
      <c r="AI14" s="9">
        <f>$E14*SUMIFS('CN-Med-Growth Rate'!AL$31:AL$47,'CN-Med-Growth Rate'!$A$31:$A$47,$A14,'CN-Med-Growth Rate'!$C$31:$C$47,$B$1)</f>
        <v>0</v>
      </c>
      <c r="AJ14" s="9">
        <f>$E14*SUMIFS('CN-Med-Growth Rate'!AM$31:AM$47,'CN-Med-Growth Rate'!$A$31:$A$47,$A14,'CN-Med-Growth Rate'!$C$31:$C$47,$B$1)</f>
        <v>0</v>
      </c>
      <c r="AK14" s="9">
        <f>$E14*SUMIFS('CN-Med-Growth Rate'!AN$31:AN$47,'CN-Med-Growth Rate'!$A$31:$A$47,$A14,'CN-Med-Growth Rate'!$C$31:$C$47,$B$1)</f>
        <v>0</v>
      </c>
      <c r="AL14" s="9">
        <f>$E14*SUMIFS('CN-Med-Growth Rate'!AO$31:AO$47,'CN-Med-Growth Rate'!$A$31:$A$47,$A14,'CN-Med-Growth Rate'!$C$31:$C$47,$B$1)</f>
        <v>0</v>
      </c>
      <c r="AM14" s="9">
        <f>$E14*SUMIFS('CN-Med-Growth Rate'!AP$31:AP$47,'CN-Med-Growth Rate'!$A$31:$A$47,$A14,'CN-Med-Growth Rate'!$C$31:$C$47,$B$1)</f>
        <v>0</v>
      </c>
      <c r="AN14" s="9">
        <f>$E14*SUMIFS('CN-Med-Growth Rate'!AQ$31:AQ$47,'CN-Med-Growth Rate'!$A$31:$A$47,$A14,'CN-Med-Growth Rate'!$C$31:$C$47,$B$1)</f>
        <v>0</v>
      </c>
      <c r="AO14" s="9">
        <f>$E14*SUMIFS('CN-Med-Growth Rate'!AR$31:AR$47,'CN-Med-Growth Rate'!$A$31:$A$47,$A14,'CN-Med-Growth Rate'!$C$31:$C$47,$B$1)</f>
        <v>0</v>
      </c>
      <c r="AP14" s="9">
        <f>$E14*SUMIFS('CN-Med-Growth Rate'!AS$31:AS$47,'CN-Med-Growth Rate'!$A$31:$A$47,$A14,'CN-Med-Growth Rate'!$C$31:$C$47,$B$1)</f>
        <v>0</v>
      </c>
      <c r="AQ14" s="9">
        <f>$E14*SUMIFS('CN-Med-Growth Rate'!AT$31:AT$47,'CN-Med-Growth Rate'!$A$31:$A$47,$A14,'CN-Med-Growth Rate'!$C$31:$C$47,$B$1)</f>
        <v>0</v>
      </c>
      <c r="AR14" s="9">
        <f>$E14*SUMIFS('CN-Med-Growth Rate'!AU$31:AU$47,'CN-Med-Growth Rate'!$A$31:$A$47,$A14,'CN-Med-Growth Rate'!$C$31:$C$47,$B$1)</f>
        <v>0</v>
      </c>
    </row>
    <row r="15" spans="1:44">
      <c r="A15" t="s">
        <v>48</v>
      </c>
      <c r="B15" s="9">
        <f>SUMIFS('GHG Emissions 2018-2021'!$D$4:$D$14,'GHG Emissions 2018-2021'!$A$4:$A$14,$A15)*10^10</f>
        <v>991360000000000</v>
      </c>
      <c r="C15" s="9">
        <f>AVERAGE(B15,D15)</f>
        <v>1013153500000000</v>
      </c>
      <c r="D15" s="9">
        <f>SUMIFS('GHG Emissions 2018-2021'!$D$19:$D$31,'GHG Emissions 2018-2021'!$A$19:$A$31,$A15)*10^10</f>
        <v>1034947000000000</v>
      </c>
      <c r="E15" s="9">
        <f>SUMIFS('GHG Emissions 2018-2021'!$D$36:$D$48,'GHG Emissions 2018-2021'!$A$36:$A$48,$A15)*10^10</f>
        <v>1013027000000000</v>
      </c>
      <c r="F15" s="9">
        <f>$E15*SUMIFS('CN-Med-Growth Rate'!I$31:I$47,'CN-Med-Growth Rate'!$A$31:$A$47,$A15,'CN-Med-Growth Rate'!$C$31:$C$47,$B$1)</f>
        <v>907357009678977.63</v>
      </c>
      <c r="G15" s="9">
        <f>$E15*SUMIFS('CN-Med-Growth Rate'!J$31:J$47,'CN-Med-Growth Rate'!$A$31:$A$47,$A15,'CN-Med-Growth Rate'!$C$31:$C$47,$B$1)</f>
        <v>937289889299611.75</v>
      </c>
      <c r="H15" s="9">
        <f>$E15*SUMIFS('CN-Med-Growth Rate'!K$31:K$47,'CN-Med-Growth Rate'!$A$31:$A$47,$A15,'CN-Med-Growth Rate'!$C$31:$C$47,$B$1)</f>
        <v>967222768920246</v>
      </c>
      <c r="I15" s="9">
        <f>$E15*SUMIFS('CN-Med-Growth Rate'!L$31:L$47,'CN-Med-Growth Rate'!$A$31:$A$47,$A15,'CN-Med-Growth Rate'!$C$31:$C$47,$B$1)</f>
        <v>1001416997466268.6</v>
      </c>
      <c r="J15" s="9">
        <f>$E15*SUMIFS('CN-Med-Growth Rate'!M$31:M$47,'CN-Med-Growth Rate'!$A$31:$A$47,$A15,'CN-Med-Growth Rate'!$C$31:$C$47,$B$1)</f>
        <v>1010365830209584.3</v>
      </c>
      <c r="K15" s="9">
        <f>$E15*SUMIFS('CN-Med-Growth Rate'!N$31:N$47,'CN-Med-Growth Rate'!$A$31:$A$47,$A15,'CN-Med-Growth Rate'!$C$31:$C$47,$B$1)</f>
        <v>1019314662952899.9</v>
      </c>
      <c r="L15" s="9">
        <f>$E15*SUMIFS('CN-Med-Growth Rate'!O$31:O$47,'CN-Med-Growth Rate'!$A$31:$A$47,$A15,'CN-Med-Growth Rate'!$C$31:$C$47,$B$1)</f>
        <v>1028263495696215.4</v>
      </c>
      <c r="M15" s="9">
        <f>$E15*SUMIFS('CN-Med-Growth Rate'!P$31:P$47,'CN-Med-Growth Rate'!$A$31:$A$47,$A15,'CN-Med-Growth Rate'!$C$31:$C$47,$B$1)</f>
        <v>1032814616348530.1</v>
      </c>
      <c r="N15" s="9">
        <f>$E15*SUMIFS('CN-Med-Growth Rate'!Q$31:Q$47,'CN-Med-Growth Rate'!$A$31:$A$47,$A15,'CN-Med-Growth Rate'!$C$31:$C$47,$B$1)</f>
        <v>1038064598224608.8</v>
      </c>
      <c r="O15" s="9">
        <f>$E15*SUMIFS('CN-Med-Growth Rate'!R$31:R$47,'CN-Med-Growth Rate'!$A$31:$A$47,$A15,'CN-Med-Growth Rate'!$C$31:$C$47,$B$1)</f>
        <v>1025280551448443.5</v>
      </c>
      <c r="P15" s="9">
        <f>$E15*SUMIFS('CN-Med-Growth Rate'!S$31:S$47,'CN-Med-Growth Rate'!$A$31:$A$47,$A15,'CN-Med-Growth Rate'!$C$31:$C$47,$B$1)</f>
        <v>1009257879488983.3</v>
      </c>
      <c r="Q15" s="9">
        <f>$E15*SUMIFS('CN-Med-Growth Rate'!T$31:T$47,'CN-Med-Growth Rate'!$A$31:$A$47,$A15,'CN-Med-Growth Rate'!$C$31:$C$47,$B$1)</f>
        <v>991615894937875.38</v>
      </c>
      <c r="R15" s="9">
        <f>$E15*SUMIFS('CN-Med-Growth Rate'!U$31:U$47,'CN-Med-Growth Rate'!$A$31:$A$47,$A15,'CN-Med-Growth Rate'!$C$31:$C$47,$B$1)</f>
        <v>970735285203472.38</v>
      </c>
      <c r="S15" s="9">
        <f>$E15*SUMIFS('CN-Med-Growth Rate'!V$31:V$47,'CN-Med-Growth Rate'!$A$31:$A$47,$A15,'CN-Med-Growth Rate'!$C$31:$C$47,$B$1)</f>
        <v>949854675469069.25</v>
      </c>
      <c r="T15" s="9">
        <f>$E15*SUMIFS('CN-Med-Growth Rate'!W$31:W$47,'CN-Med-Growth Rate'!$A$31:$A$47,$A15,'CN-Med-Growth Rate'!$C$31:$C$47,$B$1)</f>
        <v>931573488579153.13</v>
      </c>
      <c r="U15" s="9">
        <f>$E15*SUMIFS('CN-Med-Growth Rate'!X$31:X$47,'CN-Med-Growth Rate'!$A$31:$A$47,$A15,'CN-Med-Growth Rate'!$C$31:$C$47,$B$1)</f>
        <v>913292301689237</v>
      </c>
      <c r="V15" s="9">
        <f>$E15*SUMIFS('CN-Med-Growth Rate'!Y$31:Y$47,'CN-Med-Growth Rate'!$A$31:$A$47,$A15,'CN-Med-Growth Rate'!$C$31:$C$47,$B$1)</f>
        <v>895011114799320.88</v>
      </c>
      <c r="W15" s="9">
        <f>$E15*SUMIFS('CN-Med-Growth Rate'!Z$31:Z$47,'CN-Med-Growth Rate'!$A$31:$A$47,$A15,'CN-Med-Growth Rate'!$C$31:$C$47,$B$1)</f>
        <v>876729927909404.75</v>
      </c>
      <c r="X15" s="9">
        <f>$E15*SUMIFS('CN-Med-Growth Rate'!AA$31:AA$47,'CN-Med-Growth Rate'!$A$31:$A$47,$A15,'CN-Med-Growth Rate'!$C$31:$C$47,$B$1)</f>
        <v>858448741019488.63</v>
      </c>
      <c r="Y15" s="9">
        <f>$E15*SUMIFS('CN-Med-Growth Rate'!AB$31:AB$47,'CN-Med-Growth Rate'!$A$31:$A$47,$A15,'CN-Med-Growth Rate'!$C$31:$C$47,$B$1)</f>
        <v>833349395848951.13</v>
      </c>
      <c r="Z15" s="9">
        <f>$E15*SUMIFS('CN-Med-Growth Rate'!AC$31:AC$47,'CN-Med-Growth Rate'!$A$31:$A$47,$A15,'CN-Med-Growth Rate'!$C$31:$C$47,$B$1)</f>
        <v>808250050678413.5</v>
      </c>
      <c r="AA15" s="9">
        <f>$E15*SUMIFS('CN-Med-Growth Rate'!AD$31:AD$47,'CN-Med-Growth Rate'!$A$31:$A$47,$A15,'CN-Med-Growth Rate'!$C$31:$C$47,$B$1)</f>
        <v>783150705507876</v>
      </c>
      <c r="AB15" s="9">
        <f>$E15*SUMIFS('CN-Med-Growth Rate'!AE$31:AE$47,'CN-Med-Growth Rate'!$A$31:$A$47,$A15,'CN-Med-Growth Rate'!$C$31:$C$47,$B$1)</f>
        <v>758051360337338.5</v>
      </c>
      <c r="AC15" s="9">
        <f>$E15*SUMIFS('CN-Med-Growth Rate'!AF$31:AF$47,'CN-Med-Growth Rate'!$A$31:$A$47,$A15,'CN-Med-Growth Rate'!$C$31:$C$47,$B$1)</f>
        <v>732952015166800.88</v>
      </c>
      <c r="AD15" s="9">
        <f>$E15*SUMIFS('CN-Med-Growth Rate'!AG$31:AG$47,'CN-Med-Growth Rate'!$A$31:$A$47,$A15,'CN-Med-Growth Rate'!$C$31:$C$47,$B$1)</f>
        <v>714969122701661.88</v>
      </c>
      <c r="AE15" s="9">
        <f>$E15*SUMIFS('CN-Med-Growth Rate'!AH$31:AH$47,'CN-Med-Growth Rate'!$A$31:$A$47,$A15,'CN-Med-Growth Rate'!$C$31:$C$47,$B$1)</f>
        <v>696986230236522.88</v>
      </c>
      <c r="AF15" s="9">
        <f>$E15*SUMIFS('CN-Med-Growth Rate'!AI$31:AI$47,'CN-Med-Growth Rate'!$A$31:$A$47,$A15,'CN-Med-Growth Rate'!$C$31:$C$47,$B$1)</f>
        <v>679003337771384</v>
      </c>
      <c r="AG15" s="9">
        <f>$E15*SUMIFS('CN-Med-Growth Rate'!AJ$31:AJ$47,'CN-Med-Growth Rate'!$A$31:$A$47,$A15,'CN-Med-Growth Rate'!$C$31:$C$47,$B$1)</f>
        <v>661020445306245.13</v>
      </c>
      <c r="AH15" s="9">
        <f>$E15*SUMIFS('CN-Med-Growth Rate'!AK$31:AK$47,'CN-Med-Growth Rate'!$A$31:$A$47,$A15,'CN-Med-Growth Rate'!$C$31:$C$47,$B$1)</f>
        <v>643037552841106.13</v>
      </c>
      <c r="AI15" s="9">
        <f>$E15*SUMIFS('CN-Med-Growth Rate'!AL$31:AL$47,'CN-Med-Growth Rate'!$A$31:$A$47,$A15,'CN-Med-Growth Rate'!$C$31:$C$47,$B$1)</f>
        <v>631191002828526.5</v>
      </c>
      <c r="AJ15" s="9">
        <f>$E15*SUMIFS('CN-Med-Growth Rate'!AM$31:AM$47,'CN-Med-Growth Rate'!$A$31:$A$47,$A15,'CN-Med-Growth Rate'!$C$31:$C$47,$B$1)</f>
        <v>619344452815946.75</v>
      </c>
      <c r="AK15" s="9">
        <f>$E15*SUMIFS('CN-Med-Growth Rate'!AN$31:AN$47,'CN-Med-Growth Rate'!$A$31:$A$47,$A15,'CN-Med-Growth Rate'!$C$31:$C$47,$B$1)</f>
        <v>607497902803367</v>
      </c>
      <c r="AL15" s="9">
        <f>$E15*SUMIFS('CN-Med-Growth Rate'!AO$31:AO$47,'CN-Med-Growth Rate'!$A$31:$A$47,$A15,'CN-Med-Growth Rate'!$C$31:$C$47,$B$1)</f>
        <v>595651352790787.38</v>
      </c>
      <c r="AM15" s="9">
        <f>$E15*SUMIFS('CN-Med-Growth Rate'!AP$31:AP$47,'CN-Med-Growth Rate'!$A$31:$A$47,$A15,'CN-Med-Growth Rate'!$C$31:$C$47,$B$1)</f>
        <v>583804802778207.63</v>
      </c>
      <c r="AN15" s="9">
        <f>$E15*SUMIFS('CN-Med-Growth Rate'!AQ$31:AQ$47,'CN-Med-Growth Rate'!$A$31:$A$47,$A15,'CN-Med-Growth Rate'!$C$31:$C$47,$B$1)</f>
        <v>577741397403401.38</v>
      </c>
      <c r="AO15" s="9">
        <f>$E15*SUMIFS('CN-Med-Growth Rate'!AR$31:AR$47,'CN-Med-Growth Rate'!$A$31:$A$47,$A15,'CN-Med-Growth Rate'!$C$31:$C$47,$B$1)</f>
        <v>571677992028595.25</v>
      </c>
      <c r="AP15" s="9">
        <f>$E15*SUMIFS('CN-Med-Growth Rate'!AS$31:AS$47,'CN-Med-Growth Rate'!$A$31:$A$47,$A15,'CN-Med-Growth Rate'!$C$31:$C$47,$B$1)</f>
        <v>565614586653789</v>
      </c>
      <c r="AQ15" s="9">
        <f>$E15*SUMIFS('CN-Med-Growth Rate'!AT$31:AT$47,'CN-Med-Growth Rate'!$A$31:$A$47,$A15,'CN-Med-Growth Rate'!$C$31:$C$47,$B$1)</f>
        <v>559551181278982.69</v>
      </c>
      <c r="AR15" s="9">
        <f>$E15*SUMIFS('CN-Med-Growth Rate'!AU$31:AU$47,'CN-Med-Growth Rate'!$A$31:$A$47,$A15,'CN-Med-Growth Rate'!$C$31:$C$47,$B$1)</f>
        <v>553487775904176.25</v>
      </c>
    </row>
    <row r="16" spans="1:44">
      <c r="A16" t="s">
        <v>49</v>
      </c>
      <c r="B16" s="9">
        <f>SUMIFS('GHG Emissions 2018-2021'!$D$4:$D$14,'GHG Emissions 2018-2021'!$A$4:$A$14,$A16)*10^10</f>
        <v>118941602564102.55</v>
      </c>
      <c r="C16" s="9">
        <f t="shared" si="0"/>
        <v>118045301282051.28</v>
      </c>
      <c r="D16" s="9">
        <f>SUMIFS('GHG Emissions 2018-2021'!$D$19:$D$31,'GHG Emissions 2018-2021'!$A$19:$A$31,$A16)*10^10</f>
        <v>117149000000000</v>
      </c>
      <c r="E16" s="9">
        <f>SUMIFS('GHG Emissions 2018-2021'!$D$36:$D$48,'GHG Emissions 2018-2021'!$A$36:$A$48,$A16)*10^10</f>
        <v>116430000000000</v>
      </c>
      <c r="F16" s="9">
        <f>$E16*SUMIFS('CN-Med-Growth Rate'!I$31:I$47,'CN-Med-Growth Rate'!$A$31:$A$47,$A16,'CN-Med-Growth Rate'!$C$31:$C$47,$B$1)</f>
        <v>114486175868342.36</v>
      </c>
      <c r="G16" s="9">
        <f>$E16*SUMIFS('CN-Med-Growth Rate'!J$31:J$47,'CN-Med-Growth Rate'!$A$31:$A$47,$A16,'CN-Med-Growth Rate'!$C$31:$C$47,$B$1)</f>
        <v>121985472371403.56</v>
      </c>
      <c r="H16" s="9">
        <f>$E16*SUMIFS('CN-Med-Growth Rate'!K$31:K$47,'CN-Med-Growth Rate'!$A$31:$A$47,$A16,'CN-Med-Growth Rate'!$C$31:$C$47,$B$1)</f>
        <v>129484768874464.78</v>
      </c>
      <c r="I16" s="9">
        <f>$E16*SUMIFS('CN-Med-Growth Rate'!L$31:L$47,'CN-Med-Growth Rate'!$A$31:$A$47,$A16,'CN-Med-Growth Rate'!$C$31:$C$47,$B$1)</f>
        <v>137771330121075</v>
      </c>
      <c r="J16" s="9">
        <f>$E16*SUMIFS('CN-Med-Growth Rate'!M$31:M$47,'CN-Med-Growth Rate'!$A$31:$A$47,$A16,'CN-Med-Growth Rate'!$C$31:$C$47,$B$1)</f>
        <v>140358057135593.14</v>
      </c>
      <c r="K16" s="9">
        <f>$E16*SUMIFS('CN-Med-Growth Rate'!N$31:N$47,'CN-Med-Growth Rate'!$A$31:$A$47,$A16,'CN-Med-Growth Rate'!$C$31:$C$47,$B$1)</f>
        <v>142944784150111.28</v>
      </c>
      <c r="L16" s="9">
        <f>$E16*SUMIFS('CN-Med-Growth Rate'!O$31:O$47,'CN-Med-Growth Rate'!$A$31:$A$47,$A16,'CN-Med-Growth Rate'!$C$31:$C$47,$B$1)</f>
        <v>145531511164629.44</v>
      </c>
      <c r="M16" s="9">
        <f>$E16*SUMIFS('CN-Med-Growth Rate'!P$31:P$47,'CN-Med-Growth Rate'!$A$31:$A$47,$A16,'CN-Med-Growth Rate'!$C$31:$C$47,$B$1)</f>
        <v>147375959992372.81</v>
      </c>
      <c r="N16" s="9">
        <f>$E16*SUMIFS('CN-Med-Growth Rate'!Q$31:Q$47,'CN-Med-Growth Rate'!$A$31:$A$47,$A16,'CN-Med-Growth Rate'!$C$31:$C$47,$B$1)</f>
        <v>149355368490438.88</v>
      </c>
      <c r="O16" s="9">
        <f>$E16*SUMIFS('CN-Med-Growth Rate'!R$31:R$47,'CN-Med-Growth Rate'!$A$31:$A$47,$A16,'CN-Med-Growth Rate'!$C$31:$C$47,$B$1)</f>
        <v>149040462593019.25</v>
      </c>
      <c r="P16" s="9">
        <f>$E16*SUMIFS('CN-Med-Growth Rate'!S$31:S$47,'CN-Med-Growth Rate'!$A$31:$A$47,$A16,'CN-Med-Growth Rate'!$C$31:$C$47,$B$1)</f>
        <v>148113739523470.16</v>
      </c>
      <c r="Q16" s="9">
        <f>$E16*SUMIFS('CN-Med-Growth Rate'!T$31:T$47,'CN-Med-Growth Rate'!$A$31:$A$47,$A16,'CN-Med-Growth Rate'!$C$31:$C$47,$B$1)</f>
        <v>146791134754307.84</v>
      </c>
      <c r="R16" s="9">
        <f>$E16*SUMIFS('CN-Med-Growth Rate'!U$31:U$47,'CN-Med-Growth Rate'!$A$31:$A$47,$A16,'CN-Med-Growth Rate'!$C$31:$C$47,$B$1)</f>
        <v>144676766585919.09</v>
      </c>
      <c r="S16" s="9">
        <f>$E16*SUMIFS('CN-Med-Growth Rate'!V$31:V$47,'CN-Med-Growth Rate'!$A$31:$A$47,$A16,'CN-Med-Growth Rate'!$C$31:$C$47,$B$1)</f>
        <v>142382452190433.44</v>
      </c>
      <c r="T16" s="9">
        <f>$E16*SUMIFS('CN-Med-Growth Rate'!W$31:W$47,'CN-Med-Growth Rate'!$A$31:$A$47,$A16,'CN-Med-Growth Rate'!$C$31:$C$47,$B$1)</f>
        <v>140481770166722.28</v>
      </c>
      <c r="U16" s="9">
        <f>$E16*SUMIFS('CN-Med-Growth Rate'!X$31:X$47,'CN-Med-Growth Rate'!$A$31:$A$47,$A16,'CN-Med-Growth Rate'!$C$31:$C$47,$B$1)</f>
        <v>138581088143011.13</v>
      </c>
      <c r="V16" s="9">
        <f>$E16*SUMIFS('CN-Med-Growth Rate'!Y$31:Y$47,'CN-Med-Growth Rate'!$A$31:$A$47,$A16,'CN-Med-Growth Rate'!$C$31:$C$47,$B$1)</f>
        <v>136680406119299.97</v>
      </c>
      <c r="W16" s="9">
        <f>$E16*SUMIFS('CN-Med-Growth Rate'!Z$31:Z$47,'CN-Med-Growth Rate'!$A$31:$A$47,$A16,'CN-Med-Growth Rate'!$C$31:$C$47,$B$1)</f>
        <v>134779724095588.81</v>
      </c>
      <c r="X16" s="9">
        <f>$E16*SUMIFS('CN-Med-Growth Rate'!AA$31:AA$47,'CN-Med-Growth Rate'!$A$31:$A$47,$A16,'CN-Med-Growth Rate'!$C$31:$C$47,$B$1)</f>
        <v>132879042071877.66</v>
      </c>
      <c r="Y16" s="9">
        <f>$E16*SUMIFS('CN-Med-Growth Rate'!AB$31:AB$47,'CN-Med-Growth Rate'!$A$31:$A$47,$A16,'CN-Med-Growth Rate'!$C$31:$C$47,$B$1)</f>
        <v>129909929324778.56</v>
      </c>
      <c r="Z16" s="9">
        <f>$E16*SUMIFS('CN-Med-Growth Rate'!AC$31:AC$47,'CN-Med-Growth Rate'!$A$31:$A$47,$A16,'CN-Med-Growth Rate'!$C$31:$C$47,$B$1)</f>
        <v>126940816577679.47</v>
      </c>
      <c r="AA16" s="9">
        <f>$E16*SUMIFS('CN-Med-Growth Rate'!AD$31:AD$47,'CN-Med-Growth Rate'!$A$31:$A$47,$A16,'CN-Med-Growth Rate'!$C$31:$C$47,$B$1)</f>
        <v>123971703830580.39</v>
      </c>
      <c r="AB16" s="9">
        <f>$E16*SUMIFS('CN-Med-Growth Rate'!AE$31:AE$47,'CN-Med-Growth Rate'!$A$31:$A$47,$A16,'CN-Med-Growth Rate'!$C$31:$C$47,$B$1)</f>
        <v>121002591083481.3</v>
      </c>
      <c r="AC16" s="9">
        <f>$E16*SUMIFS('CN-Med-Growth Rate'!AF$31:AF$47,'CN-Med-Growth Rate'!$A$31:$A$47,$A16,'CN-Med-Growth Rate'!$C$31:$C$47,$B$1)</f>
        <v>118033478336382.23</v>
      </c>
      <c r="AD16" s="9">
        <f>$E16*SUMIFS('CN-Med-Growth Rate'!AG$31:AG$47,'CN-Med-Growth Rate'!$A$31:$A$47,$A16,'CN-Med-Growth Rate'!$C$31:$C$47,$B$1)</f>
        <v>114963145836541.13</v>
      </c>
      <c r="AE16" s="9">
        <f>$E16*SUMIFS('CN-Med-Growth Rate'!AH$31:AH$47,'CN-Med-Growth Rate'!$A$31:$A$47,$A16,'CN-Med-Growth Rate'!$C$31:$C$47,$B$1)</f>
        <v>111892813336700.02</v>
      </c>
      <c r="AF16" s="9">
        <f>$E16*SUMIFS('CN-Med-Growth Rate'!AI$31:AI$47,'CN-Med-Growth Rate'!$A$31:$A$47,$A16,'CN-Med-Growth Rate'!$C$31:$C$47,$B$1)</f>
        <v>108822480836858.92</v>
      </c>
      <c r="AG16" s="9">
        <f>$E16*SUMIFS('CN-Med-Growth Rate'!AJ$31:AJ$47,'CN-Med-Growth Rate'!$A$31:$A$47,$A16,'CN-Med-Growth Rate'!$C$31:$C$47,$B$1)</f>
        <v>105752148337017.83</v>
      </c>
      <c r="AH16" s="9">
        <f>$E16*SUMIFS('CN-Med-Growth Rate'!AK$31:AK$47,'CN-Med-Growth Rate'!$A$31:$A$47,$A16,'CN-Med-Growth Rate'!$C$31:$C$47,$B$1)</f>
        <v>102681815837176.72</v>
      </c>
      <c r="AI16" s="9">
        <f>$E16*SUMIFS('CN-Med-Growth Rate'!AL$31:AL$47,'CN-Med-Growth Rate'!$A$31:$A$47,$A16,'CN-Med-Growth Rate'!$C$31:$C$47,$B$1)</f>
        <v>99960129152335.891</v>
      </c>
      <c r="AJ16" s="9">
        <f>$E16*SUMIFS('CN-Med-Growth Rate'!AM$31:AM$47,'CN-Med-Growth Rate'!$A$31:$A$47,$A16,'CN-Med-Growth Rate'!$C$31:$C$47,$B$1)</f>
        <v>97238442467495.063</v>
      </c>
      <c r="AK16" s="9">
        <f>$E16*SUMIFS('CN-Med-Growth Rate'!AN$31:AN$47,'CN-Med-Growth Rate'!$A$31:$A$47,$A16,'CN-Med-Growth Rate'!$C$31:$C$47,$B$1)</f>
        <v>94516755782654.234</v>
      </c>
      <c r="AL16" s="9">
        <f>$E16*SUMIFS('CN-Med-Growth Rate'!AO$31:AO$47,'CN-Med-Growth Rate'!$A$31:$A$47,$A16,'CN-Med-Growth Rate'!$C$31:$C$47,$B$1)</f>
        <v>91795069097813.406</v>
      </c>
      <c r="AM16" s="9">
        <f>$E16*SUMIFS('CN-Med-Growth Rate'!AP$31:AP$47,'CN-Med-Growth Rate'!$A$31:$A$47,$A16,'CN-Med-Growth Rate'!$C$31:$C$47,$B$1)</f>
        <v>89073382412972.578</v>
      </c>
      <c r="AN16" s="9">
        <f>$E16*SUMIFS('CN-Med-Growth Rate'!AQ$31:AQ$47,'CN-Med-Growth Rate'!$A$31:$A$47,$A16,'CN-Med-Growth Rate'!$C$31:$C$47,$B$1)</f>
        <v>86370881144999.25</v>
      </c>
      <c r="AO16" s="9">
        <f>$E16*SUMIFS('CN-Med-Growth Rate'!AR$31:AR$47,'CN-Med-Growth Rate'!$A$31:$A$47,$A16,'CN-Med-Growth Rate'!$C$31:$C$47,$B$1)</f>
        <v>83668379877025.922</v>
      </c>
      <c r="AP16" s="9">
        <f>$E16*SUMIFS('CN-Med-Growth Rate'!AS$31:AS$47,'CN-Med-Growth Rate'!$A$31:$A$47,$A16,'CN-Med-Growth Rate'!$C$31:$C$47,$B$1)</f>
        <v>80965878609052.609</v>
      </c>
      <c r="AQ16" s="9">
        <f>$E16*SUMIFS('CN-Med-Growth Rate'!AT$31:AT$47,'CN-Med-Growth Rate'!$A$31:$A$47,$A16,'CN-Med-Growth Rate'!$C$31:$C$47,$B$1)</f>
        <v>78263377341079.281</v>
      </c>
      <c r="AR16" s="9">
        <f>$E16*SUMIFS('CN-Med-Growth Rate'!AU$31:AU$47,'CN-Med-Growth Rate'!$A$31:$A$47,$A16,'CN-Med-Growth Rate'!$C$31:$C$47,$B$1)</f>
        <v>75560876073105.953</v>
      </c>
    </row>
    <row r="17" spans="1:44">
      <c r="A17" t="s">
        <v>50</v>
      </c>
      <c r="B17" s="9">
        <f>SUMIFS('GHG Emissions 2018-2021'!$D$4:$D$14,'GHG Emissions 2018-2021'!$A$4:$A$14,$A17)*10^10</f>
        <v>62728397435897.438</v>
      </c>
      <c r="C17" s="9">
        <f t="shared" si="0"/>
        <v>62255698717948.719</v>
      </c>
      <c r="D17" s="9">
        <f>SUMIFS('GHG Emissions 2018-2021'!$D$19:$D$31,'GHG Emissions 2018-2021'!$A$19:$A$31,$A17)*10^10</f>
        <v>61783000000000</v>
      </c>
      <c r="E17" s="9">
        <f>SUMIFS('GHG Emissions 2018-2021'!$D$36:$D$48,'GHG Emissions 2018-2021'!$A$36:$A$48,$A17)*10^10</f>
        <v>63003000000000</v>
      </c>
      <c r="F17" s="9">
        <f>$E17*SUMIFS('CN-Med-Growth Rate'!I$31:I$47,'CN-Med-Growth Rate'!$A$31:$A$47,$A17,'CN-Med-Growth Rate'!$C$31:$C$47,$B$1)</f>
        <v>65688341044380.711</v>
      </c>
      <c r="G17" s="9">
        <f>$E17*SUMIFS('CN-Med-Growth Rate'!J$31:J$47,'CN-Med-Growth Rate'!$A$31:$A$47,$A17,'CN-Med-Growth Rate'!$C$31:$C$47,$B$1)</f>
        <v>70654910204866.078</v>
      </c>
      <c r="H17" s="9">
        <f>$E17*SUMIFS('CN-Med-Growth Rate'!K$31:K$47,'CN-Med-Growth Rate'!$A$31:$A$47,$A17,'CN-Med-Growth Rate'!$C$31:$C$47,$B$1)</f>
        <v>75621479365351.422</v>
      </c>
      <c r="I17" s="9">
        <f>$E17*SUMIFS('CN-Med-Growth Rate'!L$31:L$47,'CN-Med-Growth Rate'!$A$31:$A$47,$A17,'CN-Med-Growth Rate'!$C$31:$C$47,$B$1)</f>
        <v>80792586720064.813</v>
      </c>
      <c r="J17" s="9">
        <f>$E17*SUMIFS('CN-Med-Growth Rate'!M$31:M$47,'CN-Med-Growth Rate'!$A$31:$A$47,$A17,'CN-Med-Growth Rate'!$C$31:$C$47,$B$1)</f>
        <v>84556089493860.25</v>
      </c>
      <c r="K17" s="9">
        <f>$E17*SUMIFS('CN-Med-Growth Rate'!N$31:N$47,'CN-Med-Growth Rate'!$A$31:$A$47,$A17,'CN-Med-Growth Rate'!$C$31:$C$47,$B$1)</f>
        <v>88319592267655.672</v>
      </c>
      <c r="L17" s="9">
        <f>$E17*SUMIFS('CN-Med-Growth Rate'!O$31:O$47,'CN-Med-Growth Rate'!$A$31:$A$47,$A17,'CN-Med-Growth Rate'!$C$31:$C$47,$B$1)</f>
        <v>92083095041451.094</v>
      </c>
      <c r="M17" s="9">
        <f>$E17*SUMIFS('CN-Med-Growth Rate'!P$31:P$47,'CN-Med-Growth Rate'!$A$31:$A$47,$A17,'CN-Med-Growth Rate'!$C$31:$C$47,$B$1)</f>
        <v>95488246898959.047</v>
      </c>
      <c r="N17" s="9">
        <f>$E17*SUMIFS('CN-Med-Growth Rate'!Q$31:Q$47,'CN-Med-Growth Rate'!$A$31:$A$47,$A17,'CN-Med-Growth Rate'!$C$31:$C$47,$B$1)</f>
        <v>98914670728666.703</v>
      </c>
      <c r="O17" s="9">
        <f>$E17*SUMIFS('CN-Med-Growth Rate'!R$31:R$47,'CN-Med-Growth Rate'!$A$31:$A$47,$A17,'CN-Med-Growth Rate'!$C$31:$C$47,$B$1)</f>
        <v>100910963504332.09</v>
      </c>
      <c r="P17" s="9">
        <f>$E17*SUMIFS('CN-Med-Growth Rate'!S$31:S$47,'CN-Med-Growth Rate'!$A$31:$A$47,$A17,'CN-Med-Growth Rate'!$C$31:$C$47,$B$1)</f>
        <v>102589813002555.64</v>
      </c>
      <c r="Q17" s="9">
        <f>$E17*SUMIFS('CN-Med-Growth Rate'!T$31:T$47,'CN-Med-Growth Rate'!$A$31:$A$47,$A17,'CN-Med-Growth Rate'!$C$31:$C$47,$B$1)</f>
        <v>104060851695443.48</v>
      </c>
      <c r="R17" s="9">
        <f>$E17*SUMIFS('CN-Med-Growth Rate'!U$31:U$47,'CN-Med-Growth Rate'!$A$31:$A$47,$A17,'CN-Med-Growth Rate'!$C$31:$C$47,$B$1)</f>
        <v>105116268777660.03</v>
      </c>
      <c r="S17" s="9">
        <f>$E17*SUMIFS('CN-Med-Growth Rate'!V$31:V$47,'CN-Med-Growth Rate'!$A$31:$A$47,$A17,'CN-Med-Growth Rate'!$C$31:$C$47,$B$1)</f>
        <v>106073507526647.14</v>
      </c>
      <c r="T17" s="9">
        <f>$E17*SUMIFS('CN-Med-Growth Rate'!W$31:W$47,'CN-Med-Growth Rate'!$A$31:$A$47,$A17,'CN-Med-Growth Rate'!$C$31:$C$47,$B$1)</f>
        <v>106138959748800.09</v>
      </c>
      <c r="U17" s="9">
        <f>$E17*SUMIFS('CN-Med-Growth Rate'!X$31:X$47,'CN-Med-Growth Rate'!$A$31:$A$47,$A17,'CN-Med-Growth Rate'!$C$31:$C$47,$B$1)</f>
        <v>106204411970953.06</v>
      </c>
      <c r="V17" s="9">
        <f>$E17*SUMIFS('CN-Med-Growth Rate'!Y$31:Y$47,'CN-Med-Growth Rate'!$A$31:$A$47,$A17,'CN-Med-Growth Rate'!$C$31:$C$47,$B$1)</f>
        <v>106269864193106.02</v>
      </c>
      <c r="W17" s="9">
        <f>$E17*SUMIFS('CN-Med-Growth Rate'!Z$31:Z$47,'CN-Med-Growth Rate'!$A$31:$A$47,$A17,'CN-Med-Growth Rate'!$C$31:$C$47,$B$1)</f>
        <v>106335316415259</v>
      </c>
      <c r="X17" s="9">
        <f>$E17*SUMIFS('CN-Med-Growth Rate'!AA$31:AA$47,'CN-Med-Growth Rate'!$A$31:$A$47,$A17,'CN-Med-Growth Rate'!$C$31:$C$47,$B$1)</f>
        <v>106400768637411.95</v>
      </c>
      <c r="Y17" s="9">
        <f>$E17*SUMIFS('CN-Med-Growth Rate'!AB$31:AB$47,'CN-Med-Growth Rate'!$A$31:$A$47,$A17,'CN-Med-Growth Rate'!$C$31:$C$47,$B$1)</f>
        <v>105558071277192.55</v>
      </c>
      <c r="Z17" s="9">
        <f>$E17*SUMIFS('CN-Med-Growth Rate'!AC$31:AC$47,'CN-Med-Growth Rate'!$A$31:$A$47,$A17,'CN-Med-Growth Rate'!$C$31:$C$47,$B$1)</f>
        <v>104715373916973.13</v>
      </c>
      <c r="AA17" s="9">
        <f>$E17*SUMIFS('CN-Med-Growth Rate'!AD$31:AD$47,'CN-Med-Growth Rate'!$A$31:$A$47,$A17,'CN-Med-Growth Rate'!$C$31:$C$47,$B$1)</f>
        <v>103872676556753.72</v>
      </c>
      <c r="AB17" s="9">
        <f>$E17*SUMIFS('CN-Med-Growth Rate'!AE$31:AE$47,'CN-Med-Growth Rate'!$A$31:$A$47,$A17,'CN-Med-Growth Rate'!$C$31:$C$47,$B$1)</f>
        <v>103029979196534.31</v>
      </c>
      <c r="AC17" s="9">
        <f>$E17*SUMIFS('CN-Med-Growth Rate'!AF$31:AF$47,'CN-Med-Growth Rate'!$A$31:$A$47,$A17,'CN-Med-Growth Rate'!$C$31:$C$47,$B$1)</f>
        <v>102187281836314.89</v>
      </c>
      <c r="AD17" s="9">
        <f>$E17*SUMIFS('CN-Med-Growth Rate'!AG$31:AG$47,'CN-Med-Growth Rate'!$A$31:$A$47,$A17,'CN-Med-Growth Rate'!$C$31:$C$47,$B$1)</f>
        <v>100550976282490.81</v>
      </c>
      <c r="AE17" s="9">
        <f>$E17*SUMIFS('CN-Med-Growth Rate'!AH$31:AH$47,'CN-Med-Growth Rate'!$A$31:$A$47,$A17,'CN-Med-Growth Rate'!$C$31:$C$47,$B$1)</f>
        <v>98914670728666.703</v>
      </c>
      <c r="AF17" s="9">
        <f>$E17*SUMIFS('CN-Med-Growth Rate'!AI$31:AI$47,'CN-Med-Growth Rate'!$A$31:$A$47,$A17,'CN-Med-Growth Rate'!$C$31:$C$47,$B$1)</f>
        <v>97278365174842.609</v>
      </c>
      <c r="AG17" s="9">
        <f>$E17*SUMIFS('CN-Med-Growth Rate'!AJ$31:AJ$47,'CN-Med-Growth Rate'!$A$31:$A$47,$A17,'CN-Med-Growth Rate'!$C$31:$C$47,$B$1)</f>
        <v>95642059621018.5</v>
      </c>
      <c r="AH17" s="9">
        <f>$E17*SUMIFS('CN-Med-Growth Rate'!AK$31:AK$47,'CN-Med-Growth Rate'!$A$31:$A$47,$A17,'CN-Med-Growth Rate'!$C$31:$C$47,$B$1)</f>
        <v>94005754067194.406</v>
      </c>
      <c r="AI17" s="9">
        <f>$E17*SUMIFS('CN-Med-Growth Rate'!AL$31:AL$47,'CN-Med-Growth Rate'!$A$31:$A$47,$A17,'CN-Med-Growth Rate'!$C$31:$C$47,$B$1)</f>
        <v>91976735180452.531</v>
      </c>
      <c r="AJ17" s="9">
        <f>$E17*SUMIFS('CN-Med-Growth Rate'!AM$31:AM$47,'CN-Med-Growth Rate'!$A$31:$A$47,$A17,'CN-Med-Growth Rate'!$C$31:$C$47,$B$1)</f>
        <v>89947716293710.656</v>
      </c>
      <c r="AK17" s="9">
        <f>$E17*SUMIFS('CN-Med-Growth Rate'!AN$31:AN$47,'CN-Med-Growth Rate'!$A$31:$A$47,$A17,'CN-Med-Growth Rate'!$C$31:$C$47,$B$1)</f>
        <v>87918697406968.766</v>
      </c>
      <c r="AL17" s="9">
        <f>$E17*SUMIFS('CN-Med-Growth Rate'!AO$31:AO$47,'CN-Med-Growth Rate'!$A$31:$A$47,$A17,'CN-Med-Growth Rate'!$C$31:$C$47,$B$1)</f>
        <v>85889678520226.891</v>
      </c>
      <c r="AM17" s="9">
        <f>$E17*SUMIFS('CN-Med-Growth Rate'!AP$31:AP$47,'CN-Med-Growth Rate'!$A$31:$A$47,$A17,'CN-Med-Growth Rate'!$C$31:$C$47,$B$1)</f>
        <v>83860659633485</v>
      </c>
      <c r="AN17" s="9">
        <f>$E17*SUMIFS('CN-Med-Growth Rate'!AQ$31:AQ$47,'CN-Med-Growth Rate'!$A$31:$A$47,$A17,'CN-Med-Growth Rate'!$C$31:$C$47,$B$1)</f>
        <v>81684373246898.953</v>
      </c>
      <c r="AO17" s="9">
        <f>$E17*SUMIFS('CN-Med-Growth Rate'!AR$31:AR$47,'CN-Med-Growth Rate'!$A$31:$A$47,$A17,'CN-Med-Growth Rate'!$C$31:$C$47,$B$1)</f>
        <v>79508086860312.906</v>
      </c>
      <c r="AP17" s="9">
        <f>$E17*SUMIFS('CN-Med-Growth Rate'!AS$31:AS$47,'CN-Med-Growth Rate'!$A$31:$A$47,$A17,'CN-Med-Growth Rate'!$C$31:$C$47,$B$1)</f>
        <v>77331800473726.859</v>
      </c>
      <c r="AQ17" s="9">
        <f>$E17*SUMIFS('CN-Med-Growth Rate'!AT$31:AT$47,'CN-Med-Growth Rate'!$A$31:$A$47,$A17,'CN-Med-Growth Rate'!$C$31:$C$47,$B$1)</f>
        <v>75155514087140.813</v>
      </c>
      <c r="AR17" s="9">
        <f>$E17*SUMIFS('CN-Med-Growth Rate'!AU$31:AU$47,'CN-Med-Growth Rate'!$A$31:$A$47,$A17,'CN-Med-Growth Rate'!$C$31:$C$47,$B$1)</f>
        <v>72979227700554.766</v>
      </c>
    </row>
    <row r="18" spans="1:44">
      <c r="A18" t="s">
        <v>58</v>
      </c>
      <c r="B18" s="9">
        <f>SUMIFS('GHG Emissions 2018-2021'!$D$4:$D$14,'GHG Emissions 2018-2021'!$A$4:$A$14,$A18)*10^10</f>
        <v>0</v>
      </c>
      <c r="C18" s="9">
        <f t="shared" si="0"/>
        <v>0</v>
      </c>
      <c r="D18" s="9">
        <f>SUMIFS('GHG Emissions 2018-2021'!$D$19:$D$31,'GHG Emissions 2018-2021'!$A$19:$A$31,$A18)*10^10</f>
        <v>0</v>
      </c>
      <c r="E18" s="9">
        <f>SUMIFS('GHG Emissions 2018-2021'!$D$36:$D$48,'GHG Emissions 2018-2021'!$A$36:$A$48,$A18)*10^10</f>
        <v>0</v>
      </c>
      <c r="F18" s="9">
        <f>$E18*SUMIFS('CN-Med-Growth Rate'!I$31:I$47,'CN-Med-Growth Rate'!$A$31:$A$47,$A18,'CN-Med-Growth Rate'!$C$31:$C$47,$B$1)</f>
        <v>0</v>
      </c>
      <c r="G18" s="9">
        <f>$E18*SUMIFS('CN-Med-Growth Rate'!J$31:J$47,'CN-Med-Growth Rate'!$A$31:$A$47,$A18,'CN-Med-Growth Rate'!$C$31:$C$47,$B$1)</f>
        <v>0</v>
      </c>
      <c r="H18" s="9">
        <f>$E18*SUMIFS('CN-Med-Growth Rate'!K$31:K$47,'CN-Med-Growth Rate'!$A$31:$A$47,$A18,'CN-Med-Growth Rate'!$C$31:$C$47,$B$1)</f>
        <v>0</v>
      </c>
      <c r="I18" s="9">
        <f>$E18*SUMIFS('CN-Med-Growth Rate'!L$31:L$47,'CN-Med-Growth Rate'!$A$31:$A$47,$A18,'CN-Med-Growth Rate'!$C$31:$C$47,$B$1)</f>
        <v>0</v>
      </c>
      <c r="J18" s="9">
        <f>$E18*SUMIFS('CN-Med-Growth Rate'!M$31:M$47,'CN-Med-Growth Rate'!$A$31:$A$47,$A18,'CN-Med-Growth Rate'!$C$31:$C$47,$B$1)</f>
        <v>0</v>
      </c>
      <c r="K18" s="9">
        <f>$E18*SUMIFS('CN-Med-Growth Rate'!N$31:N$47,'CN-Med-Growth Rate'!$A$31:$A$47,$A18,'CN-Med-Growth Rate'!$C$31:$C$47,$B$1)</f>
        <v>0</v>
      </c>
      <c r="L18" s="9">
        <f>$E18*SUMIFS('CN-Med-Growth Rate'!O$31:O$47,'CN-Med-Growth Rate'!$A$31:$A$47,$A18,'CN-Med-Growth Rate'!$C$31:$C$47,$B$1)</f>
        <v>0</v>
      </c>
      <c r="M18" s="9">
        <f>$E18*SUMIFS('CN-Med-Growth Rate'!P$31:P$47,'CN-Med-Growth Rate'!$A$31:$A$47,$A18,'CN-Med-Growth Rate'!$C$31:$C$47,$B$1)</f>
        <v>0</v>
      </c>
      <c r="N18" s="9">
        <f>$E18*SUMIFS('CN-Med-Growth Rate'!Q$31:Q$47,'CN-Med-Growth Rate'!$A$31:$A$47,$A18,'CN-Med-Growth Rate'!$C$31:$C$47,$B$1)</f>
        <v>0</v>
      </c>
      <c r="O18" s="9">
        <f>$E18*SUMIFS('CN-Med-Growth Rate'!R$31:R$47,'CN-Med-Growth Rate'!$A$31:$A$47,$A18,'CN-Med-Growth Rate'!$C$31:$C$47,$B$1)</f>
        <v>0</v>
      </c>
      <c r="P18" s="9">
        <f>$E18*SUMIFS('CN-Med-Growth Rate'!S$31:S$47,'CN-Med-Growth Rate'!$A$31:$A$47,$A18,'CN-Med-Growth Rate'!$C$31:$C$47,$B$1)</f>
        <v>0</v>
      </c>
      <c r="Q18" s="9">
        <f>$E18*SUMIFS('CN-Med-Growth Rate'!T$31:T$47,'CN-Med-Growth Rate'!$A$31:$A$47,$A18,'CN-Med-Growth Rate'!$C$31:$C$47,$B$1)</f>
        <v>0</v>
      </c>
      <c r="R18" s="9">
        <f>$E18*SUMIFS('CN-Med-Growth Rate'!U$31:U$47,'CN-Med-Growth Rate'!$A$31:$A$47,$A18,'CN-Med-Growth Rate'!$C$31:$C$47,$B$1)</f>
        <v>0</v>
      </c>
      <c r="S18" s="9">
        <f>$E18*SUMIFS('CN-Med-Growth Rate'!V$31:V$47,'CN-Med-Growth Rate'!$A$31:$A$47,$A18,'CN-Med-Growth Rate'!$C$31:$C$47,$B$1)</f>
        <v>0</v>
      </c>
      <c r="T18" s="9">
        <f>$E18*SUMIFS('CN-Med-Growth Rate'!W$31:W$47,'CN-Med-Growth Rate'!$A$31:$A$47,$A18,'CN-Med-Growth Rate'!$C$31:$C$47,$B$1)</f>
        <v>0</v>
      </c>
      <c r="U18" s="9">
        <f>$E18*SUMIFS('CN-Med-Growth Rate'!X$31:X$47,'CN-Med-Growth Rate'!$A$31:$A$47,$A18,'CN-Med-Growth Rate'!$C$31:$C$47,$B$1)</f>
        <v>0</v>
      </c>
      <c r="V18" s="9">
        <f>$E18*SUMIFS('CN-Med-Growth Rate'!Y$31:Y$47,'CN-Med-Growth Rate'!$A$31:$A$47,$A18,'CN-Med-Growth Rate'!$C$31:$C$47,$B$1)</f>
        <v>0</v>
      </c>
      <c r="W18" s="9">
        <f>$E18*SUMIFS('CN-Med-Growth Rate'!Z$31:Z$47,'CN-Med-Growth Rate'!$A$31:$A$47,$A18,'CN-Med-Growth Rate'!$C$31:$C$47,$B$1)</f>
        <v>0</v>
      </c>
      <c r="X18" s="9">
        <f>$E18*SUMIFS('CN-Med-Growth Rate'!AA$31:AA$47,'CN-Med-Growth Rate'!$A$31:$A$47,$A18,'CN-Med-Growth Rate'!$C$31:$C$47,$B$1)</f>
        <v>0</v>
      </c>
      <c r="Y18" s="9">
        <f>$E18*SUMIFS('CN-Med-Growth Rate'!AB$31:AB$47,'CN-Med-Growth Rate'!$A$31:$A$47,$A18,'CN-Med-Growth Rate'!$C$31:$C$47,$B$1)</f>
        <v>0</v>
      </c>
      <c r="Z18" s="9">
        <f>$E18*SUMIFS('CN-Med-Growth Rate'!AC$31:AC$47,'CN-Med-Growth Rate'!$A$31:$A$47,$A18,'CN-Med-Growth Rate'!$C$31:$C$47,$B$1)</f>
        <v>0</v>
      </c>
      <c r="AA18" s="9">
        <f>$E18*SUMIFS('CN-Med-Growth Rate'!AD$31:AD$47,'CN-Med-Growth Rate'!$A$31:$A$47,$A18,'CN-Med-Growth Rate'!$C$31:$C$47,$B$1)</f>
        <v>0</v>
      </c>
      <c r="AB18" s="9">
        <f>$E18*SUMIFS('CN-Med-Growth Rate'!AE$31:AE$47,'CN-Med-Growth Rate'!$A$31:$A$47,$A18,'CN-Med-Growth Rate'!$C$31:$C$47,$B$1)</f>
        <v>0</v>
      </c>
      <c r="AC18" s="9">
        <f>$E18*SUMIFS('CN-Med-Growth Rate'!AF$31:AF$47,'CN-Med-Growth Rate'!$A$31:$A$47,$A18,'CN-Med-Growth Rate'!$C$31:$C$47,$B$1)</f>
        <v>0</v>
      </c>
      <c r="AD18" s="9">
        <f>$E18*SUMIFS('CN-Med-Growth Rate'!AG$31:AG$47,'CN-Med-Growth Rate'!$A$31:$A$47,$A18,'CN-Med-Growth Rate'!$C$31:$C$47,$B$1)</f>
        <v>0</v>
      </c>
      <c r="AE18" s="9">
        <f>$E18*SUMIFS('CN-Med-Growth Rate'!AH$31:AH$47,'CN-Med-Growth Rate'!$A$31:$A$47,$A18,'CN-Med-Growth Rate'!$C$31:$C$47,$B$1)</f>
        <v>0</v>
      </c>
      <c r="AF18" s="9">
        <f>$E18*SUMIFS('CN-Med-Growth Rate'!AI$31:AI$47,'CN-Med-Growth Rate'!$A$31:$A$47,$A18,'CN-Med-Growth Rate'!$C$31:$C$47,$B$1)</f>
        <v>0</v>
      </c>
      <c r="AG18" s="9">
        <f>$E18*SUMIFS('CN-Med-Growth Rate'!AJ$31:AJ$47,'CN-Med-Growth Rate'!$A$31:$A$47,$A18,'CN-Med-Growth Rate'!$C$31:$C$47,$B$1)</f>
        <v>0</v>
      </c>
      <c r="AH18" s="9">
        <f>$E18*SUMIFS('CN-Med-Growth Rate'!AK$31:AK$47,'CN-Med-Growth Rate'!$A$31:$A$47,$A18,'CN-Med-Growth Rate'!$C$31:$C$47,$B$1)</f>
        <v>0</v>
      </c>
      <c r="AI18" s="9">
        <f>$E18*SUMIFS('CN-Med-Growth Rate'!AL$31:AL$47,'CN-Med-Growth Rate'!$A$31:$A$47,$A18,'CN-Med-Growth Rate'!$C$31:$C$47,$B$1)</f>
        <v>0</v>
      </c>
      <c r="AJ18" s="9">
        <f>$E18*SUMIFS('CN-Med-Growth Rate'!AM$31:AM$47,'CN-Med-Growth Rate'!$A$31:$A$47,$A18,'CN-Med-Growth Rate'!$C$31:$C$47,$B$1)</f>
        <v>0</v>
      </c>
      <c r="AK18" s="9">
        <f>$E18*SUMIFS('CN-Med-Growth Rate'!AN$31:AN$47,'CN-Med-Growth Rate'!$A$31:$A$47,$A18,'CN-Med-Growth Rate'!$C$31:$C$47,$B$1)</f>
        <v>0</v>
      </c>
      <c r="AL18" s="9">
        <f>$E18*SUMIFS('CN-Med-Growth Rate'!AO$31:AO$47,'CN-Med-Growth Rate'!$A$31:$A$47,$A18,'CN-Med-Growth Rate'!$C$31:$C$47,$B$1)</f>
        <v>0</v>
      </c>
      <c r="AM18" s="9">
        <f>$E18*SUMIFS('CN-Med-Growth Rate'!AP$31:AP$47,'CN-Med-Growth Rate'!$A$31:$A$47,$A18,'CN-Med-Growth Rate'!$C$31:$C$47,$B$1)</f>
        <v>0</v>
      </c>
      <c r="AN18" s="9">
        <f>$E18*SUMIFS('CN-Med-Growth Rate'!AQ$31:AQ$47,'CN-Med-Growth Rate'!$A$31:$A$47,$A18,'CN-Med-Growth Rate'!$C$31:$C$47,$B$1)</f>
        <v>0</v>
      </c>
      <c r="AO18" s="9">
        <f>$E18*SUMIFS('CN-Med-Growth Rate'!AR$31:AR$47,'CN-Med-Growth Rate'!$A$31:$A$47,$A18,'CN-Med-Growth Rate'!$C$31:$C$47,$B$1)</f>
        <v>0</v>
      </c>
      <c r="AP18" s="9">
        <f>$E18*SUMIFS('CN-Med-Growth Rate'!AS$31:AS$47,'CN-Med-Growth Rate'!$A$31:$A$47,$A18,'CN-Med-Growth Rate'!$C$31:$C$47,$B$1)</f>
        <v>0</v>
      </c>
      <c r="AQ18" s="9">
        <f>$E18*SUMIFS('CN-Med-Growth Rate'!AT$31:AT$47,'CN-Med-Growth Rate'!$A$31:$A$47,$A18,'CN-Med-Growth Rate'!$C$31:$C$47,$B$1)</f>
        <v>0</v>
      </c>
      <c r="AR18" s="9">
        <f>$E18*SUMIFS('CN-Med-Growth Rate'!AU$31:AU$47,'CN-Med-Growth Rate'!$A$31:$A$47,$A18,'CN-Med-Growth Rate'!$C$31:$C$47,$B$1)</f>
        <v>0</v>
      </c>
    </row>
    <row r="19" spans="1:44">
      <c r="A19" t="s">
        <v>59</v>
      </c>
      <c r="B19" s="9">
        <f>SUMIFS('GHG Emissions 2018-2021'!$D$4:$D$14,'GHG Emissions 2018-2021'!$A$4:$A$14,$A19)*10^10</f>
        <v>0</v>
      </c>
      <c r="C19" s="9">
        <f t="shared" si="0"/>
        <v>0</v>
      </c>
      <c r="D19" s="9">
        <f>SUMIFS('GHG Emissions 2018-2021'!$D$19:$D$31,'GHG Emissions 2018-2021'!$A$19:$A$31,$A19)*10^10</f>
        <v>0</v>
      </c>
      <c r="E19" s="9">
        <f>SUMIFS('GHG Emissions 2018-2021'!$D$36:$D$48,'GHG Emissions 2018-2021'!$A$36:$A$48,$A19)*10^10</f>
        <v>0</v>
      </c>
      <c r="F19" s="9">
        <f>$E19*SUMIFS('CN-Med-Growth Rate'!I$31:I$47,'CN-Med-Growth Rate'!$A$31:$A$47,$A19,'CN-Med-Growth Rate'!$C$31:$C$47,$B$1)</f>
        <v>0</v>
      </c>
      <c r="G19" s="9">
        <f>$E19*SUMIFS('CN-Med-Growth Rate'!J$31:J$47,'CN-Med-Growth Rate'!$A$31:$A$47,$A19,'CN-Med-Growth Rate'!$C$31:$C$47,$B$1)</f>
        <v>0</v>
      </c>
      <c r="H19" s="9">
        <f>$E19*SUMIFS('CN-Med-Growth Rate'!K$31:K$47,'CN-Med-Growth Rate'!$A$31:$A$47,$A19,'CN-Med-Growth Rate'!$C$31:$C$47,$B$1)</f>
        <v>0</v>
      </c>
      <c r="I19" s="9">
        <f>$E19*SUMIFS('CN-Med-Growth Rate'!L$31:L$47,'CN-Med-Growth Rate'!$A$31:$A$47,$A19,'CN-Med-Growth Rate'!$C$31:$C$47,$B$1)</f>
        <v>0</v>
      </c>
      <c r="J19" s="9">
        <f>$E19*SUMIFS('CN-Med-Growth Rate'!M$31:M$47,'CN-Med-Growth Rate'!$A$31:$A$47,$A19,'CN-Med-Growth Rate'!$C$31:$C$47,$B$1)</f>
        <v>0</v>
      </c>
      <c r="K19" s="9">
        <f>$E19*SUMIFS('CN-Med-Growth Rate'!N$31:N$47,'CN-Med-Growth Rate'!$A$31:$A$47,$A19,'CN-Med-Growth Rate'!$C$31:$C$47,$B$1)</f>
        <v>0</v>
      </c>
      <c r="L19" s="9">
        <f>$E19*SUMIFS('CN-Med-Growth Rate'!O$31:O$47,'CN-Med-Growth Rate'!$A$31:$A$47,$A19,'CN-Med-Growth Rate'!$C$31:$C$47,$B$1)</f>
        <v>0</v>
      </c>
      <c r="M19" s="9">
        <f>$E19*SUMIFS('CN-Med-Growth Rate'!P$31:P$47,'CN-Med-Growth Rate'!$A$31:$A$47,$A19,'CN-Med-Growth Rate'!$C$31:$C$47,$B$1)</f>
        <v>0</v>
      </c>
      <c r="N19" s="9">
        <f>$E19*SUMIFS('CN-Med-Growth Rate'!Q$31:Q$47,'CN-Med-Growth Rate'!$A$31:$A$47,$A19,'CN-Med-Growth Rate'!$C$31:$C$47,$B$1)</f>
        <v>0</v>
      </c>
      <c r="O19" s="9">
        <f>$E19*SUMIFS('CN-Med-Growth Rate'!R$31:R$47,'CN-Med-Growth Rate'!$A$31:$A$47,$A19,'CN-Med-Growth Rate'!$C$31:$C$47,$B$1)</f>
        <v>0</v>
      </c>
      <c r="P19" s="9">
        <f>$E19*SUMIFS('CN-Med-Growth Rate'!S$31:S$47,'CN-Med-Growth Rate'!$A$31:$A$47,$A19,'CN-Med-Growth Rate'!$C$31:$C$47,$B$1)</f>
        <v>0</v>
      </c>
      <c r="Q19" s="9">
        <f>$E19*SUMIFS('CN-Med-Growth Rate'!T$31:T$47,'CN-Med-Growth Rate'!$A$31:$A$47,$A19,'CN-Med-Growth Rate'!$C$31:$C$47,$B$1)</f>
        <v>0</v>
      </c>
      <c r="R19" s="9">
        <f>$E19*SUMIFS('CN-Med-Growth Rate'!U$31:U$47,'CN-Med-Growth Rate'!$A$31:$A$47,$A19,'CN-Med-Growth Rate'!$C$31:$C$47,$B$1)</f>
        <v>0</v>
      </c>
      <c r="S19" s="9">
        <f>$E19*SUMIFS('CN-Med-Growth Rate'!V$31:V$47,'CN-Med-Growth Rate'!$A$31:$A$47,$A19,'CN-Med-Growth Rate'!$C$31:$C$47,$B$1)</f>
        <v>0</v>
      </c>
      <c r="T19" s="9">
        <f>$E19*SUMIFS('CN-Med-Growth Rate'!W$31:W$47,'CN-Med-Growth Rate'!$A$31:$A$47,$A19,'CN-Med-Growth Rate'!$C$31:$C$47,$B$1)</f>
        <v>0</v>
      </c>
      <c r="U19" s="9">
        <f>$E19*SUMIFS('CN-Med-Growth Rate'!X$31:X$47,'CN-Med-Growth Rate'!$A$31:$A$47,$A19,'CN-Med-Growth Rate'!$C$31:$C$47,$B$1)</f>
        <v>0</v>
      </c>
      <c r="V19" s="9">
        <f>$E19*SUMIFS('CN-Med-Growth Rate'!Y$31:Y$47,'CN-Med-Growth Rate'!$A$31:$A$47,$A19,'CN-Med-Growth Rate'!$C$31:$C$47,$B$1)</f>
        <v>0</v>
      </c>
      <c r="W19" s="9">
        <f>$E19*SUMIFS('CN-Med-Growth Rate'!Z$31:Z$47,'CN-Med-Growth Rate'!$A$31:$A$47,$A19,'CN-Med-Growth Rate'!$C$31:$C$47,$B$1)</f>
        <v>0</v>
      </c>
      <c r="X19" s="9">
        <f>$E19*SUMIFS('CN-Med-Growth Rate'!AA$31:AA$47,'CN-Med-Growth Rate'!$A$31:$A$47,$A19,'CN-Med-Growth Rate'!$C$31:$C$47,$B$1)</f>
        <v>0</v>
      </c>
      <c r="Y19" s="9">
        <f>$E19*SUMIFS('CN-Med-Growth Rate'!AB$31:AB$47,'CN-Med-Growth Rate'!$A$31:$A$47,$A19,'CN-Med-Growth Rate'!$C$31:$C$47,$B$1)</f>
        <v>0</v>
      </c>
      <c r="Z19" s="9">
        <f>$E19*SUMIFS('CN-Med-Growth Rate'!AC$31:AC$47,'CN-Med-Growth Rate'!$A$31:$A$47,$A19,'CN-Med-Growth Rate'!$C$31:$C$47,$B$1)</f>
        <v>0</v>
      </c>
      <c r="AA19" s="9">
        <f>$E19*SUMIFS('CN-Med-Growth Rate'!AD$31:AD$47,'CN-Med-Growth Rate'!$A$31:$A$47,$A19,'CN-Med-Growth Rate'!$C$31:$C$47,$B$1)</f>
        <v>0</v>
      </c>
      <c r="AB19" s="9">
        <f>$E19*SUMIFS('CN-Med-Growth Rate'!AE$31:AE$47,'CN-Med-Growth Rate'!$A$31:$A$47,$A19,'CN-Med-Growth Rate'!$C$31:$C$47,$B$1)</f>
        <v>0</v>
      </c>
      <c r="AC19" s="9">
        <f>$E19*SUMIFS('CN-Med-Growth Rate'!AF$31:AF$47,'CN-Med-Growth Rate'!$A$31:$A$47,$A19,'CN-Med-Growth Rate'!$C$31:$C$47,$B$1)</f>
        <v>0</v>
      </c>
      <c r="AD19" s="9">
        <f>$E19*SUMIFS('CN-Med-Growth Rate'!AG$31:AG$47,'CN-Med-Growth Rate'!$A$31:$A$47,$A19,'CN-Med-Growth Rate'!$C$31:$C$47,$B$1)</f>
        <v>0</v>
      </c>
      <c r="AE19" s="9">
        <f>$E19*SUMIFS('CN-Med-Growth Rate'!AH$31:AH$47,'CN-Med-Growth Rate'!$A$31:$A$47,$A19,'CN-Med-Growth Rate'!$C$31:$C$47,$B$1)</f>
        <v>0</v>
      </c>
      <c r="AF19" s="9">
        <f>$E19*SUMIFS('CN-Med-Growth Rate'!AI$31:AI$47,'CN-Med-Growth Rate'!$A$31:$A$47,$A19,'CN-Med-Growth Rate'!$C$31:$C$47,$B$1)</f>
        <v>0</v>
      </c>
      <c r="AG19" s="9">
        <f>$E19*SUMIFS('CN-Med-Growth Rate'!AJ$31:AJ$47,'CN-Med-Growth Rate'!$A$31:$A$47,$A19,'CN-Med-Growth Rate'!$C$31:$C$47,$B$1)</f>
        <v>0</v>
      </c>
      <c r="AH19" s="9">
        <f>$E19*SUMIFS('CN-Med-Growth Rate'!AK$31:AK$47,'CN-Med-Growth Rate'!$A$31:$A$47,$A19,'CN-Med-Growth Rate'!$C$31:$C$47,$B$1)</f>
        <v>0</v>
      </c>
      <c r="AI19" s="9">
        <f>$E19*SUMIFS('CN-Med-Growth Rate'!AL$31:AL$47,'CN-Med-Growth Rate'!$A$31:$A$47,$A19,'CN-Med-Growth Rate'!$C$31:$C$47,$B$1)</f>
        <v>0</v>
      </c>
      <c r="AJ19" s="9">
        <f>$E19*SUMIFS('CN-Med-Growth Rate'!AM$31:AM$47,'CN-Med-Growth Rate'!$A$31:$A$47,$A19,'CN-Med-Growth Rate'!$C$31:$C$47,$B$1)</f>
        <v>0</v>
      </c>
      <c r="AK19" s="9">
        <f>$E19*SUMIFS('CN-Med-Growth Rate'!AN$31:AN$47,'CN-Med-Growth Rate'!$A$31:$A$47,$A19,'CN-Med-Growth Rate'!$C$31:$C$47,$B$1)</f>
        <v>0</v>
      </c>
      <c r="AL19" s="9">
        <f>$E19*SUMIFS('CN-Med-Growth Rate'!AO$31:AO$47,'CN-Med-Growth Rate'!$A$31:$A$47,$A19,'CN-Med-Growth Rate'!$C$31:$C$47,$B$1)</f>
        <v>0</v>
      </c>
      <c r="AM19" s="9">
        <f>$E19*SUMIFS('CN-Med-Growth Rate'!AP$31:AP$47,'CN-Med-Growth Rate'!$A$31:$A$47,$A19,'CN-Med-Growth Rate'!$C$31:$C$47,$B$1)</f>
        <v>0</v>
      </c>
      <c r="AN19" s="9">
        <f>$E19*SUMIFS('CN-Med-Growth Rate'!AQ$31:AQ$47,'CN-Med-Growth Rate'!$A$31:$A$47,$A19,'CN-Med-Growth Rate'!$C$31:$C$47,$B$1)</f>
        <v>0</v>
      </c>
      <c r="AO19" s="9">
        <f>$E19*SUMIFS('CN-Med-Growth Rate'!AR$31:AR$47,'CN-Med-Growth Rate'!$A$31:$A$47,$A19,'CN-Med-Growth Rate'!$C$31:$C$47,$B$1)</f>
        <v>0</v>
      </c>
      <c r="AP19" s="9">
        <f>$E19*SUMIFS('CN-Med-Growth Rate'!AS$31:AS$47,'CN-Med-Growth Rate'!$A$31:$A$47,$A19,'CN-Med-Growth Rate'!$C$31:$C$47,$B$1)</f>
        <v>0</v>
      </c>
      <c r="AQ19" s="9">
        <f>$E19*SUMIFS('CN-Med-Growth Rate'!AT$31:AT$47,'CN-Med-Growth Rate'!$A$31:$A$47,$A19,'CN-Med-Growth Rate'!$C$31:$C$47,$B$1)</f>
        <v>0</v>
      </c>
      <c r="AR19" s="9">
        <f>$E19*SUMIFS('CN-Med-Growth Rate'!AU$31:AU$47,'CN-Med-Growth Rate'!$A$31:$A$47,$A19,'CN-Med-Growth Rate'!$C$31:$C$47,$B$1)</f>
        <v>0</v>
      </c>
    </row>
    <row r="20" spans="1:44">
      <c r="A20" t="s">
        <v>60</v>
      </c>
      <c r="B20" s="9">
        <f>SUMIFS('GHG Emissions 2018-2021'!$D$4:$D$14,'GHG Emissions 2018-2021'!$A$4:$A$14,$A20)*10^10</f>
        <v>0</v>
      </c>
      <c r="C20" s="9">
        <f t="shared" si="0"/>
        <v>0</v>
      </c>
      <c r="D20" s="9">
        <f>SUMIFS('GHG Emissions 2018-2021'!$D$19:$D$31,'GHG Emissions 2018-2021'!$A$19:$A$31,$A20)*10^10</f>
        <v>0</v>
      </c>
      <c r="E20" s="9">
        <f>SUMIFS('GHG Emissions 2018-2021'!$D$36:$D$48,'GHG Emissions 2018-2021'!$A$36:$A$48,$A20)*10^10</f>
        <v>0</v>
      </c>
      <c r="F20" s="9">
        <f>$E20*SUMIFS('CN-Med-Growth Rate'!I$31:I$47,'CN-Med-Growth Rate'!$A$31:$A$47,$A20,'CN-Med-Growth Rate'!$C$31:$C$47,$B$1)</f>
        <v>0</v>
      </c>
      <c r="G20" s="9">
        <f>$E20*SUMIFS('CN-Med-Growth Rate'!J$31:J$47,'CN-Med-Growth Rate'!$A$31:$A$47,$A20,'CN-Med-Growth Rate'!$C$31:$C$47,$B$1)</f>
        <v>0</v>
      </c>
      <c r="H20" s="9">
        <f>$E20*SUMIFS('CN-Med-Growth Rate'!K$31:K$47,'CN-Med-Growth Rate'!$A$31:$A$47,$A20,'CN-Med-Growth Rate'!$C$31:$C$47,$B$1)</f>
        <v>0</v>
      </c>
      <c r="I20" s="9">
        <f>$E20*SUMIFS('CN-Med-Growth Rate'!L$31:L$47,'CN-Med-Growth Rate'!$A$31:$A$47,$A20,'CN-Med-Growth Rate'!$C$31:$C$47,$B$1)</f>
        <v>0</v>
      </c>
      <c r="J20" s="9">
        <f>$E20*SUMIFS('CN-Med-Growth Rate'!M$31:M$47,'CN-Med-Growth Rate'!$A$31:$A$47,$A20,'CN-Med-Growth Rate'!$C$31:$C$47,$B$1)</f>
        <v>0</v>
      </c>
      <c r="K20" s="9">
        <f>$E20*SUMIFS('CN-Med-Growth Rate'!N$31:N$47,'CN-Med-Growth Rate'!$A$31:$A$47,$A20,'CN-Med-Growth Rate'!$C$31:$C$47,$B$1)</f>
        <v>0</v>
      </c>
      <c r="L20" s="9">
        <f>$E20*SUMIFS('CN-Med-Growth Rate'!O$31:O$47,'CN-Med-Growth Rate'!$A$31:$A$47,$A20,'CN-Med-Growth Rate'!$C$31:$C$47,$B$1)</f>
        <v>0</v>
      </c>
      <c r="M20" s="9">
        <f>$E20*SUMIFS('CN-Med-Growth Rate'!P$31:P$47,'CN-Med-Growth Rate'!$A$31:$A$47,$A20,'CN-Med-Growth Rate'!$C$31:$C$47,$B$1)</f>
        <v>0</v>
      </c>
      <c r="N20" s="9">
        <f>$E20*SUMIFS('CN-Med-Growth Rate'!Q$31:Q$47,'CN-Med-Growth Rate'!$A$31:$A$47,$A20,'CN-Med-Growth Rate'!$C$31:$C$47,$B$1)</f>
        <v>0</v>
      </c>
      <c r="O20" s="9">
        <f>$E20*SUMIFS('CN-Med-Growth Rate'!R$31:R$47,'CN-Med-Growth Rate'!$A$31:$A$47,$A20,'CN-Med-Growth Rate'!$C$31:$C$47,$B$1)</f>
        <v>0</v>
      </c>
      <c r="P20" s="9">
        <f>$E20*SUMIFS('CN-Med-Growth Rate'!S$31:S$47,'CN-Med-Growth Rate'!$A$31:$A$47,$A20,'CN-Med-Growth Rate'!$C$31:$C$47,$B$1)</f>
        <v>0</v>
      </c>
      <c r="Q20" s="9">
        <f>$E20*SUMIFS('CN-Med-Growth Rate'!T$31:T$47,'CN-Med-Growth Rate'!$A$31:$A$47,$A20,'CN-Med-Growth Rate'!$C$31:$C$47,$B$1)</f>
        <v>0</v>
      </c>
      <c r="R20" s="9">
        <f>$E20*SUMIFS('CN-Med-Growth Rate'!U$31:U$47,'CN-Med-Growth Rate'!$A$31:$A$47,$A20,'CN-Med-Growth Rate'!$C$31:$C$47,$B$1)</f>
        <v>0</v>
      </c>
      <c r="S20" s="9">
        <f>$E20*SUMIFS('CN-Med-Growth Rate'!V$31:V$47,'CN-Med-Growth Rate'!$A$31:$A$47,$A20,'CN-Med-Growth Rate'!$C$31:$C$47,$B$1)</f>
        <v>0</v>
      </c>
      <c r="T20" s="9">
        <f>$E20*SUMIFS('CN-Med-Growth Rate'!W$31:W$47,'CN-Med-Growth Rate'!$A$31:$A$47,$A20,'CN-Med-Growth Rate'!$C$31:$C$47,$B$1)</f>
        <v>0</v>
      </c>
      <c r="U20" s="9">
        <f>$E20*SUMIFS('CN-Med-Growth Rate'!X$31:X$47,'CN-Med-Growth Rate'!$A$31:$A$47,$A20,'CN-Med-Growth Rate'!$C$31:$C$47,$B$1)</f>
        <v>0</v>
      </c>
      <c r="V20" s="9">
        <f>$E20*SUMIFS('CN-Med-Growth Rate'!Y$31:Y$47,'CN-Med-Growth Rate'!$A$31:$A$47,$A20,'CN-Med-Growth Rate'!$C$31:$C$47,$B$1)</f>
        <v>0</v>
      </c>
      <c r="W20" s="9">
        <f>$E20*SUMIFS('CN-Med-Growth Rate'!Z$31:Z$47,'CN-Med-Growth Rate'!$A$31:$A$47,$A20,'CN-Med-Growth Rate'!$C$31:$C$47,$B$1)</f>
        <v>0</v>
      </c>
      <c r="X20" s="9">
        <f>$E20*SUMIFS('CN-Med-Growth Rate'!AA$31:AA$47,'CN-Med-Growth Rate'!$A$31:$A$47,$A20,'CN-Med-Growth Rate'!$C$31:$C$47,$B$1)</f>
        <v>0</v>
      </c>
      <c r="Y20" s="9">
        <f>$E20*SUMIFS('CN-Med-Growth Rate'!AB$31:AB$47,'CN-Med-Growth Rate'!$A$31:$A$47,$A20,'CN-Med-Growth Rate'!$C$31:$C$47,$B$1)</f>
        <v>0</v>
      </c>
      <c r="Z20" s="9">
        <f>$E20*SUMIFS('CN-Med-Growth Rate'!AC$31:AC$47,'CN-Med-Growth Rate'!$A$31:$A$47,$A20,'CN-Med-Growth Rate'!$C$31:$C$47,$B$1)</f>
        <v>0</v>
      </c>
      <c r="AA20" s="9">
        <f>$E20*SUMIFS('CN-Med-Growth Rate'!AD$31:AD$47,'CN-Med-Growth Rate'!$A$31:$A$47,$A20,'CN-Med-Growth Rate'!$C$31:$C$47,$B$1)</f>
        <v>0</v>
      </c>
      <c r="AB20" s="9">
        <f>$E20*SUMIFS('CN-Med-Growth Rate'!AE$31:AE$47,'CN-Med-Growth Rate'!$A$31:$A$47,$A20,'CN-Med-Growth Rate'!$C$31:$C$47,$B$1)</f>
        <v>0</v>
      </c>
      <c r="AC20" s="9">
        <f>$E20*SUMIFS('CN-Med-Growth Rate'!AF$31:AF$47,'CN-Med-Growth Rate'!$A$31:$A$47,$A20,'CN-Med-Growth Rate'!$C$31:$C$47,$B$1)</f>
        <v>0</v>
      </c>
      <c r="AD20" s="9">
        <f>$E20*SUMIFS('CN-Med-Growth Rate'!AG$31:AG$47,'CN-Med-Growth Rate'!$A$31:$A$47,$A20,'CN-Med-Growth Rate'!$C$31:$C$47,$B$1)</f>
        <v>0</v>
      </c>
      <c r="AE20" s="9">
        <f>$E20*SUMIFS('CN-Med-Growth Rate'!AH$31:AH$47,'CN-Med-Growth Rate'!$A$31:$A$47,$A20,'CN-Med-Growth Rate'!$C$31:$C$47,$B$1)</f>
        <v>0</v>
      </c>
      <c r="AF20" s="9">
        <f>$E20*SUMIFS('CN-Med-Growth Rate'!AI$31:AI$47,'CN-Med-Growth Rate'!$A$31:$A$47,$A20,'CN-Med-Growth Rate'!$C$31:$C$47,$B$1)</f>
        <v>0</v>
      </c>
      <c r="AG20" s="9">
        <f>$E20*SUMIFS('CN-Med-Growth Rate'!AJ$31:AJ$47,'CN-Med-Growth Rate'!$A$31:$A$47,$A20,'CN-Med-Growth Rate'!$C$31:$C$47,$B$1)</f>
        <v>0</v>
      </c>
      <c r="AH20" s="9">
        <f>$E20*SUMIFS('CN-Med-Growth Rate'!AK$31:AK$47,'CN-Med-Growth Rate'!$A$31:$A$47,$A20,'CN-Med-Growth Rate'!$C$31:$C$47,$B$1)</f>
        <v>0</v>
      </c>
      <c r="AI20" s="9">
        <f>$E20*SUMIFS('CN-Med-Growth Rate'!AL$31:AL$47,'CN-Med-Growth Rate'!$A$31:$A$47,$A20,'CN-Med-Growth Rate'!$C$31:$C$47,$B$1)</f>
        <v>0</v>
      </c>
      <c r="AJ20" s="9">
        <f>$E20*SUMIFS('CN-Med-Growth Rate'!AM$31:AM$47,'CN-Med-Growth Rate'!$A$31:$A$47,$A20,'CN-Med-Growth Rate'!$C$31:$C$47,$B$1)</f>
        <v>0</v>
      </c>
      <c r="AK20" s="9">
        <f>$E20*SUMIFS('CN-Med-Growth Rate'!AN$31:AN$47,'CN-Med-Growth Rate'!$A$31:$A$47,$A20,'CN-Med-Growth Rate'!$C$31:$C$47,$B$1)</f>
        <v>0</v>
      </c>
      <c r="AL20" s="9">
        <f>$E20*SUMIFS('CN-Med-Growth Rate'!AO$31:AO$47,'CN-Med-Growth Rate'!$A$31:$A$47,$A20,'CN-Med-Growth Rate'!$C$31:$C$47,$B$1)</f>
        <v>0</v>
      </c>
      <c r="AM20" s="9">
        <f>$E20*SUMIFS('CN-Med-Growth Rate'!AP$31:AP$47,'CN-Med-Growth Rate'!$A$31:$A$47,$A20,'CN-Med-Growth Rate'!$C$31:$C$47,$B$1)</f>
        <v>0</v>
      </c>
      <c r="AN20" s="9">
        <f>$E20*SUMIFS('CN-Med-Growth Rate'!AQ$31:AQ$47,'CN-Med-Growth Rate'!$A$31:$A$47,$A20,'CN-Med-Growth Rate'!$C$31:$C$47,$B$1)</f>
        <v>0</v>
      </c>
      <c r="AO20" s="9">
        <f>$E20*SUMIFS('CN-Med-Growth Rate'!AR$31:AR$47,'CN-Med-Growth Rate'!$A$31:$A$47,$A20,'CN-Med-Growth Rate'!$C$31:$C$47,$B$1)</f>
        <v>0</v>
      </c>
      <c r="AP20" s="9">
        <f>$E20*SUMIFS('CN-Med-Growth Rate'!AS$31:AS$47,'CN-Med-Growth Rate'!$A$31:$A$47,$A20,'CN-Med-Growth Rate'!$C$31:$C$47,$B$1)</f>
        <v>0</v>
      </c>
      <c r="AQ20" s="9">
        <f>$E20*SUMIFS('CN-Med-Growth Rate'!AT$31:AT$47,'CN-Med-Growth Rate'!$A$31:$A$47,$A20,'CN-Med-Growth Rate'!$C$31:$C$47,$B$1)</f>
        <v>0</v>
      </c>
      <c r="AR20" s="9">
        <f>$E20*SUMIFS('CN-Med-Growth Rate'!AU$31:AU$47,'CN-Med-Growth Rate'!$A$31:$A$47,$A20,'CN-Med-Growth Rate'!$C$31:$C$47,$B$1)</f>
        <v>0</v>
      </c>
    </row>
    <row r="21" spans="1:44">
      <c r="A21" t="s">
        <v>61</v>
      </c>
      <c r="B21" s="9">
        <f>SUMIFS('GHG Emissions 2018-2021'!$D$4:$D$14,'GHG Emissions 2018-2021'!$A$4:$A$14,$A21)*10^10</f>
        <v>0</v>
      </c>
      <c r="C21" s="9">
        <f t="shared" si="0"/>
        <v>0</v>
      </c>
      <c r="D21" s="9">
        <f>SUMIFS('GHG Emissions 2018-2021'!$D$19:$D$31,'GHG Emissions 2018-2021'!$A$19:$A$31,$A21)*10^10</f>
        <v>0</v>
      </c>
      <c r="E21" s="9">
        <f>SUMIFS('GHG Emissions 2018-2021'!$D$36:$D$48,'GHG Emissions 2018-2021'!$A$36:$A$48,$A21)*10^10</f>
        <v>0</v>
      </c>
      <c r="F21" s="9">
        <f>$E21*SUMIFS('CN-Med-Growth Rate'!I$31:I$47,'CN-Med-Growth Rate'!$A$31:$A$47,$A21,'CN-Med-Growth Rate'!$C$31:$C$47,$B$1)</f>
        <v>0</v>
      </c>
      <c r="G21" s="9">
        <f>$E21*SUMIFS('CN-Med-Growth Rate'!J$31:J$47,'CN-Med-Growth Rate'!$A$31:$A$47,$A21,'CN-Med-Growth Rate'!$C$31:$C$47,$B$1)</f>
        <v>0</v>
      </c>
      <c r="H21" s="9">
        <f>$E21*SUMIFS('CN-Med-Growth Rate'!K$31:K$47,'CN-Med-Growth Rate'!$A$31:$A$47,$A21,'CN-Med-Growth Rate'!$C$31:$C$47,$B$1)</f>
        <v>0</v>
      </c>
      <c r="I21" s="9">
        <f>$E21*SUMIFS('CN-Med-Growth Rate'!L$31:L$47,'CN-Med-Growth Rate'!$A$31:$A$47,$A21,'CN-Med-Growth Rate'!$C$31:$C$47,$B$1)</f>
        <v>0</v>
      </c>
      <c r="J21" s="9">
        <f>$E21*SUMIFS('CN-Med-Growth Rate'!M$31:M$47,'CN-Med-Growth Rate'!$A$31:$A$47,$A21,'CN-Med-Growth Rate'!$C$31:$C$47,$B$1)</f>
        <v>0</v>
      </c>
      <c r="K21" s="9">
        <f>$E21*SUMIFS('CN-Med-Growth Rate'!N$31:N$47,'CN-Med-Growth Rate'!$A$31:$A$47,$A21,'CN-Med-Growth Rate'!$C$31:$C$47,$B$1)</f>
        <v>0</v>
      </c>
      <c r="L21" s="9">
        <f>$E21*SUMIFS('CN-Med-Growth Rate'!O$31:O$47,'CN-Med-Growth Rate'!$A$31:$A$47,$A21,'CN-Med-Growth Rate'!$C$31:$C$47,$B$1)</f>
        <v>0</v>
      </c>
      <c r="M21" s="9">
        <f>$E21*SUMIFS('CN-Med-Growth Rate'!P$31:P$47,'CN-Med-Growth Rate'!$A$31:$A$47,$A21,'CN-Med-Growth Rate'!$C$31:$C$47,$B$1)</f>
        <v>0</v>
      </c>
      <c r="N21" s="9">
        <f>$E21*SUMIFS('CN-Med-Growth Rate'!Q$31:Q$47,'CN-Med-Growth Rate'!$A$31:$A$47,$A21,'CN-Med-Growth Rate'!$C$31:$C$47,$B$1)</f>
        <v>0</v>
      </c>
      <c r="O21" s="9">
        <f>$E21*SUMIFS('CN-Med-Growth Rate'!R$31:R$47,'CN-Med-Growth Rate'!$A$31:$A$47,$A21,'CN-Med-Growth Rate'!$C$31:$C$47,$B$1)</f>
        <v>0</v>
      </c>
      <c r="P21" s="9">
        <f>$E21*SUMIFS('CN-Med-Growth Rate'!S$31:S$47,'CN-Med-Growth Rate'!$A$31:$A$47,$A21,'CN-Med-Growth Rate'!$C$31:$C$47,$B$1)</f>
        <v>0</v>
      </c>
      <c r="Q21" s="9">
        <f>$E21*SUMIFS('CN-Med-Growth Rate'!T$31:T$47,'CN-Med-Growth Rate'!$A$31:$A$47,$A21,'CN-Med-Growth Rate'!$C$31:$C$47,$B$1)</f>
        <v>0</v>
      </c>
      <c r="R21" s="9">
        <f>$E21*SUMIFS('CN-Med-Growth Rate'!U$31:U$47,'CN-Med-Growth Rate'!$A$31:$A$47,$A21,'CN-Med-Growth Rate'!$C$31:$C$47,$B$1)</f>
        <v>0</v>
      </c>
      <c r="S21" s="9">
        <f>$E21*SUMIFS('CN-Med-Growth Rate'!V$31:V$47,'CN-Med-Growth Rate'!$A$31:$A$47,$A21,'CN-Med-Growth Rate'!$C$31:$C$47,$B$1)</f>
        <v>0</v>
      </c>
      <c r="T21" s="9">
        <f>$E21*SUMIFS('CN-Med-Growth Rate'!W$31:W$47,'CN-Med-Growth Rate'!$A$31:$A$47,$A21,'CN-Med-Growth Rate'!$C$31:$C$47,$B$1)</f>
        <v>0</v>
      </c>
      <c r="U21" s="9">
        <f>$E21*SUMIFS('CN-Med-Growth Rate'!X$31:X$47,'CN-Med-Growth Rate'!$A$31:$A$47,$A21,'CN-Med-Growth Rate'!$C$31:$C$47,$B$1)</f>
        <v>0</v>
      </c>
      <c r="V21" s="9">
        <f>$E21*SUMIFS('CN-Med-Growth Rate'!Y$31:Y$47,'CN-Med-Growth Rate'!$A$31:$A$47,$A21,'CN-Med-Growth Rate'!$C$31:$C$47,$B$1)</f>
        <v>0</v>
      </c>
      <c r="W21" s="9">
        <f>$E21*SUMIFS('CN-Med-Growth Rate'!Z$31:Z$47,'CN-Med-Growth Rate'!$A$31:$A$47,$A21,'CN-Med-Growth Rate'!$C$31:$C$47,$B$1)</f>
        <v>0</v>
      </c>
      <c r="X21" s="9">
        <f>$E21*SUMIFS('CN-Med-Growth Rate'!AA$31:AA$47,'CN-Med-Growth Rate'!$A$31:$A$47,$A21,'CN-Med-Growth Rate'!$C$31:$C$47,$B$1)</f>
        <v>0</v>
      </c>
      <c r="Y21" s="9">
        <f>$E21*SUMIFS('CN-Med-Growth Rate'!AB$31:AB$47,'CN-Med-Growth Rate'!$A$31:$A$47,$A21,'CN-Med-Growth Rate'!$C$31:$C$47,$B$1)</f>
        <v>0</v>
      </c>
      <c r="Z21" s="9">
        <f>$E21*SUMIFS('CN-Med-Growth Rate'!AC$31:AC$47,'CN-Med-Growth Rate'!$A$31:$A$47,$A21,'CN-Med-Growth Rate'!$C$31:$C$47,$B$1)</f>
        <v>0</v>
      </c>
      <c r="AA21" s="9">
        <f>$E21*SUMIFS('CN-Med-Growth Rate'!AD$31:AD$47,'CN-Med-Growth Rate'!$A$31:$A$47,$A21,'CN-Med-Growth Rate'!$C$31:$C$47,$B$1)</f>
        <v>0</v>
      </c>
      <c r="AB21" s="9">
        <f>$E21*SUMIFS('CN-Med-Growth Rate'!AE$31:AE$47,'CN-Med-Growth Rate'!$A$31:$A$47,$A21,'CN-Med-Growth Rate'!$C$31:$C$47,$B$1)</f>
        <v>0</v>
      </c>
      <c r="AC21" s="9">
        <f>$E21*SUMIFS('CN-Med-Growth Rate'!AF$31:AF$47,'CN-Med-Growth Rate'!$A$31:$A$47,$A21,'CN-Med-Growth Rate'!$C$31:$C$47,$B$1)</f>
        <v>0</v>
      </c>
      <c r="AD21" s="9">
        <f>$E21*SUMIFS('CN-Med-Growth Rate'!AG$31:AG$47,'CN-Med-Growth Rate'!$A$31:$A$47,$A21,'CN-Med-Growth Rate'!$C$31:$C$47,$B$1)</f>
        <v>0</v>
      </c>
      <c r="AE21" s="9">
        <f>$E21*SUMIFS('CN-Med-Growth Rate'!AH$31:AH$47,'CN-Med-Growth Rate'!$A$31:$A$47,$A21,'CN-Med-Growth Rate'!$C$31:$C$47,$B$1)</f>
        <v>0</v>
      </c>
      <c r="AF21" s="9">
        <f>$E21*SUMIFS('CN-Med-Growth Rate'!AI$31:AI$47,'CN-Med-Growth Rate'!$A$31:$A$47,$A21,'CN-Med-Growth Rate'!$C$31:$C$47,$B$1)</f>
        <v>0</v>
      </c>
      <c r="AG21" s="9">
        <f>$E21*SUMIFS('CN-Med-Growth Rate'!AJ$31:AJ$47,'CN-Med-Growth Rate'!$A$31:$A$47,$A21,'CN-Med-Growth Rate'!$C$31:$C$47,$B$1)</f>
        <v>0</v>
      </c>
      <c r="AH21" s="9">
        <f>$E21*SUMIFS('CN-Med-Growth Rate'!AK$31:AK$47,'CN-Med-Growth Rate'!$A$31:$A$47,$A21,'CN-Med-Growth Rate'!$C$31:$C$47,$B$1)</f>
        <v>0</v>
      </c>
      <c r="AI21" s="9">
        <f>$E21*SUMIFS('CN-Med-Growth Rate'!AL$31:AL$47,'CN-Med-Growth Rate'!$A$31:$A$47,$A21,'CN-Med-Growth Rate'!$C$31:$C$47,$B$1)</f>
        <v>0</v>
      </c>
      <c r="AJ21" s="9">
        <f>$E21*SUMIFS('CN-Med-Growth Rate'!AM$31:AM$47,'CN-Med-Growth Rate'!$A$31:$A$47,$A21,'CN-Med-Growth Rate'!$C$31:$C$47,$B$1)</f>
        <v>0</v>
      </c>
      <c r="AK21" s="9">
        <f>$E21*SUMIFS('CN-Med-Growth Rate'!AN$31:AN$47,'CN-Med-Growth Rate'!$A$31:$A$47,$A21,'CN-Med-Growth Rate'!$C$31:$C$47,$B$1)</f>
        <v>0</v>
      </c>
      <c r="AL21" s="9">
        <f>$E21*SUMIFS('CN-Med-Growth Rate'!AO$31:AO$47,'CN-Med-Growth Rate'!$A$31:$A$47,$A21,'CN-Med-Growth Rate'!$C$31:$C$47,$B$1)</f>
        <v>0</v>
      </c>
      <c r="AM21" s="9">
        <f>$E21*SUMIFS('CN-Med-Growth Rate'!AP$31:AP$47,'CN-Med-Growth Rate'!$A$31:$A$47,$A21,'CN-Med-Growth Rate'!$C$31:$C$47,$B$1)</f>
        <v>0</v>
      </c>
      <c r="AN21" s="9">
        <f>$E21*SUMIFS('CN-Med-Growth Rate'!AQ$31:AQ$47,'CN-Med-Growth Rate'!$A$31:$A$47,$A21,'CN-Med-Growth Rate'!$C$31:$C$47,$B$1)</f>
        <v>0</v>
      </c>
      <c r="AO21" s="9">
        <f>$E21*SUMIFS('CN-Med-Growth Rate'!AR$31:AR$47,'CN-Med-Growth Rate'!$A$31:$A$47,$A21,'CN-Med-Growth Rate'!$C$31:$C$47,$B$1)</f>
        <v>0</v>
      </c>
      <c r="AP21" s="9">
        <f>$E21*SUMIFS('CN-Med-Growth Rate'!AS$31:AS$47,'CN-Med-Growth Rate'!$A$31:$A$47,$A21,'CN-Med-Growth Rate'!$C$31:$C$47,$B$1)</f>
        <v>0</v>
      </c>
      <c r="AQ21" s="9">
        <f>$E21*SUMIFS('CN-Med-Growth Rate'!AT$31:AT$47,'CN-Med-Growth Rate'!$A$31:$A$47,$A21,'CN-Med-Growth Rate'!$C$31:$C$47,$B$1)</f>
        <v>0</v>
      </c>
      <c r="AR21" s="9">
        <f>$E21*SUMIFS('CN-Med-Growth Rate'!AU$31:AU$47,'CN-Med-Growth Rate'!$A$31:$A$47,$A21,'CN-Med-Growth Rate'!$C$31:$C$47,$B$1)</f>
        <v>0</v>
      </c>
    </row>
    <row r="22" spans="1:44">
      <c r="A22" t="s">
        <v>62</v>
      </c>
      <c r="B22" s="9">
        <f>SUMIFS('GHG Emissions 2018-2021'!$D$4:$D$14,'GHG Emissions 2018-2021'!$A$4:$A$14,$A22)*10^10</f>
        <v>0</v>
      </c>
      <c r="C22" s="9">
        <f t="shared" si="0"/>
        <v>0</v>
      </c>
      <c r="D22" s="9">
        <f>SUMIFS('GHG Emissions 2018-2021'!$D$19:$D$31,'GHG Emissions 2018-2021'!$A$19:$A$31,$A22)*10^10</f>
        <v>0</v>
      </c>
      <c r="E22" s="9">
        <f>SUMIFS('GHG Emissions 2018-2021'!$D$36:$D$48,'GHG Emissions 2018-2021'!$A$36:$A$48,$A22)*10^10</f>
        <v>0</v>
      </c>
      <c r="F22" s="9">
        <f>$E22*SUMIFS('CN-Med-Growth Rate'!I$31:I$47,'CN-Med-Growth Rate'!$A$31:$A$47,$A22,'CN-Med-Growth Rate'!$C$31:$C$47,$B$1)</f>
        <v>0</v>
      </c>
      <c r="G22" s="9">
        <f>$E22*SUMIFS('CN-Med-Growth Rate'!J$31:J$47,'CN-Med-Growth Rate'!$A$31:$A$47,$A22,'CN-Med-Growth Rate'!$C$31:$C$47,$B$1)</f>
        <v>0</v>
      </c>
      <c r="H22" s="9">
        <f>$E22*SUMIFS('CN-Med-Growth Rate'!K$31:K$47,'CN-Med-Growth Rate'!$A$31:$A$47,$A22,'CN-Med-Growth Rate'!$C$31:$C$47,$B$1)</f>
        <v>0</v>
      </c>
      <c r="I22" s="9">
        <f>$E22*SUMIFS('CN-Med-Growth Rate'!L$31:L$47,'CN-Med-Growth Rate'!$A$31:$A$47,$A22,'CN-Med-Growth Rate'!$C$31:$C$47,$B$1)</f>
        <v>0</v>
      </c>
      <c r="J22" s="9">
        <f>$E22*SUMIFS('CN-Med-Growth Rate'!M$31:M$47,'CN-Med-Growth Rate'!$A$31:$A$47,$A22,'CN-Med-Growth Rate'!$C$31:$C$47,$B$1)</f>
        <v>0</v>
      </c>
      <c r="K22" s="9">
        <f>$E22*SUMIFS('CN-Med-Growth Rate'!N$31:N$47,'CN-Med-Growth Rate'!$A$31:$A$47,$A22,'CN-Med-Growth Rate'!$C$31:$C$47,$B$1)</f>
        <v>0</v>
      </c>
      <c r="L22" s="9">
        <f>$E22*SUMIFS('CN-Med-Growth Rate'!O$31:O$47,'CN-Med-Growth Rate'!$A$31:$A$47,$A22,'CN-Med-Growth Rate'!$C$31:$C$47,$B$1)</f>
        <v>0</v>
      </c>
      <c r="M22" s="9">
        <f>$E22*SUMIFS('CN-Med-Growth Rate'!P$31:P$47,'CN-Med-Growth Rate'!$A$31:$A$47,$A22,'CN-Med-Growth Rate'!$C$31:$C$47,$B$1)</f>
        <v>0</v>
      </c>
      <c r="N22" s="9">
        <f>$E22*SUMIFS('CN-Med-Growth Rate'!Q$31:Q$47,'CN-Med-Growth Rate'!$A$31:$A$47,$A22,'CN-Med-Growth Rate'!$C$31:$C$47,$B$1)</f>
        <v>0</v>
      </c>
      <c r="O22" s="9">
        <f>$E22*SUMIFS('CN-Med-Growth Rate'!R$31:R$47,'CN-Med-Growth Rate'!$A$31:$A$47,$A22,'CN-Med-Growth Rate'!$C$31:$C$47,$B$1)</f>
        <v>0</v>
      </c>
      <c r="P22" s="9">
        <f>$E22*SUMIFS('CN-Med-Growth Rate'!S$31:S$47,'CN-Med-Growth Rate'!$A$31:$A$47,$A22,'CN-Med-Growth Rate'!$C$31:$C$47,$B$1)</f>
        <v>0</v>
      </c>
      <c r="Q22" s="9">
        <f>$E22*SUMIFS('CN-Med-Growth Rate'!T$31:T$47,'CN-Med-Growth Rate'!$A$31:$A$47,$A22,'CN-Med-Growth Rate'!$C$31:$C$47,$B$1)</f>
        <v>0</v>
      </c>
      <c r="R22" s="9">
        <f>$E22*SUMIFS('CN-Med-Growth Rate'!U$31:U$47,'CN-Med-Growth Rate'!$A$31:$A$47,$A22,'CN-Med-Growth Rate'!$C$31:$C$47,$B$1)</f>
        <v>0</v>
      </c>
      <c r="S22" s="9">
        <f>$E22*SUMIFS('CN-Med-Growth Rate'!V$31:V$47,'CN-Med-Growth Rate'!$A$31:$A$47,$A22,'CN-Med-Growth Rate'!$C$31:$C$47,$B$1)</f>
        <v>0</v>
      </c>
      <c r="T22" s="9">
        <f>$E22*SUMIFS('CN-Med-Growth Rate'!W$31:W$47,'CN-Med-Growth Rate'!$A$31:$A$47,$A22,'CN-Med-Growth Rate'!$C$31:$C$47,$B$1)</f>
        <v>0</v>
      </c>
      <c r="U22" s="9">
        <f>$E22*SUMIFS('CN-Med-Growth Rate'!X$31:X$47,'CN-Med-Growth Rate'!$A$31:$A$47,$A22,'CN-Med-Growth Rate'!$C$31:$C$47,$B$1)</f>
        <v>0</v>
      </c>
      <c r="V22" s="9">
        <f>$E22*SUMIFS('CN-Med-Growth Rate'!Y$31:Y$47,'CN-Med-Growth Rate'!$A$31:$A$47,$A22,'CN-Med-Growth Rate'!$C$31:$C$47,$B$1)</f>
        <v>0</v>
      </c>
      <c r="W22" s="9">
        <f>$E22*SUMIFS('CN-Med-Growth Rate'!Z$31:Z$47,'CN-Med-Growth Rate'!$A$31:$A$47,$A22,'CN-Med-Growth Rate'!$C$31:$C$47,$B$1)</f>
        <v>0</v>
      </c>
      <c r="X22" s="9">
        <f>$E22*SUMIFS('CN-Med-Growth Rate'!AA$31:AA$47,'CN-Med-Growth Rate'!$A$31:$A$47,$A22,'CN-Med-Growth Rate'!$C$31:$C$47,$B$1)</f>
        <v>0</v>
      </c>
      <c r="Y22" s="9">
        <f>$E22*SUMIFS('CN-Med-Growth Rate'!AB$31:AB$47,'CN-Med-Growth Rate'!$A$31:$A$47,$A22,'CN-Med-Growth Rate'!$C$31:$C$47,$B$1)</f>
        <v>0</v>
      </c>
      <c r="Z22" s="9">
        <f>$E22*SUMIFS('CN-Med-Growth Rate'!AC$31:AC$47,'CN-Med-Growth Rate'!$A$31:$A$47,$A22,'CN-Med-Growth Rate'!$C$31:$C$47,$B$1)</f>
        <v>0</v>
      </c>
      <c r="AA22" s="9">
        <f>$E22*SUMIFS('CN-Med-Growth Rate'!AD$31:AD$47,'CN-Med-Growth Rate'!$A$31:$A$47,$A22,'CN-Med-Growth Rate'!$C$31:$C$47,$B$1)</f>
        <v>0</v>
      </c>
      <c r="AB22" s="9">
        <f>$E22*SUMIFS('CN-Med-Growth Rate'!AE$31:AE$47,'CN-Med-Growth Rate'!$A$31:$A$47,$A22,'CN-Med-Growth Rate'!$C$31:$C$47,$B$1)</f>
        <v>0</v>
      </c>
      <c r="AC22" s="9">
        <f>$E22*SUMIFS('CN-Med-Growth Rate'!AF$31:AF$47,'CN-Med-Growth Rate'!$A$31:$A$47,$A22,'CN-Med-Growth Rate'!$C$31:$C$47,$B$1)</f>
        <v>0</v>
      </c>
      <c r="AD22" s="9">
        <f>$E22*SUMIFS('CN-Med-Growth Rate'!AG$31:AG$47,'CN-Med-Growth Rate'!$A$31:$A$47,$A22,'CN-Med-Growth Rate'!$C$31:$C$47,$B$1)</f>
        <v>0</v>
      </c>
      <c r="AE22" s="9">
        <f>$E22*SUMIFS('CN-Med-Growth Rate'!AH$31:AH$47,'CN-Med-Growth Rate'!$A$31:$A$47,$A22,'CN-Med-Growth Rate'!$C$31:$C$47,$B$1)</f>
        <v>0</v>
      </c>
      <c r="AF22" s="9">
        <f>$E22*SUMIFS('CN-Med-Growth Rate'!AI$31:AI$47,'CN-Med-Growth Rate'!$A$31:$A$47,$A22,'CN-Med-Growth Rate'!$C$31:$C$47,$B$1)</f>
        <v>0</v>
      </c>
      <c r="AG22" s="9">
        <f>$E22*SUMIFS('CN-Med-Growth Rate'!AJ$31:AJ$47,'CN-Med-Growth Rate'!$A$31:$A$47,$A22,'CN-Med-Growth Rate'!$C$31:$C$47,$B$1)</f>
        <v>0</v>
      </c>
      <c r="AH22" s="9">
        <f>$E22*SUMIFS('CN-Med-Growth Rate'!AK$31:AK$47,'CN-Med-Growth Rate'!$A$31:$A$47,$A22,'CN-Med-Growth Rate'!$C$31:$C$47,$B$1)</f>
        <v>0</v>
      </c>
      <c r="AI22" s="9">
        <f>$E22*SUMIFS('CN-Med-Growth Rate'!AL$31:AL$47,'CN-Med-Growth Rate'!$A$31:$A$47,$A22,'CN-Med-Growth Rate'!$C$31:$C$47,$B$1)</f>
        <v>0</v>
      </c>
      <c r="AJ22" s="9">
        <f>$E22*SUMIFS('CN-Med-Growth Rate'!AM$31:AM$47,'CN-Med-Growth Rate'!$A$31:$A$47,$A22,'CN-Med-Growth Rate'!$C$31:$C$47,$B$1)</f>
        <v>0</v>
      </c>
      <c r="AK22" s="9">
        <f>$E22*SUMIFS('CN-Med-Growth Rate'!AN$31:AN$47,'CN-Med-Growth Rate'!$A$31:$A$47,$A22,'CN-Med-Growth Rate'!$C$31:$C$47,$B$1)</f>
        <v>0</v>
      </c>
      <c r="AL22" s="9">
        <f>$E22*SUMIFS('CN-Med-Growth Rate'!AO$31:AO$47,'CN-Med-Growth Rate'!$A$31:$A$47,$A22,'CN-Med-Growth Rate'!$C$31:$C$47,$B$1)</f>
        <v>0</v>
      </c>
      <c r="AM22" s="9">
        <f>$E22*SUMIFS('CN-Med-Growth Rate'!AP$31:AP$47,'CN-Med-Growth Rate'!$A$31:$A$47,$A22,'CN-Med-Growth Rate'!$C$31:$C$47,$B$1)</f>
        <v>0</v>
      </c>
      <c r="AN22" s="9">
        <f>$E22*SUMIFS('CN-Med-Growth Rate'!AQ$31:AQ$47,'CN-Med-Growth Rate'!$A$31:$A$47,$A22,'CN-Med-Growth Rate'!$C$31:$C$47,$B$1)</f>
        <v>0</v>
      </c>
      <c r="AO22" s="9">
        <f>$E22*SUMIFS('CN-Med-Growth Rate'!AR$31:AR$47,'CN-Med-Growth Rate'!$A$31:$A$47,$A22,'CN-Med-Growth Rate'!$C$31:$C$47,$B$1)</f>
        <v>0</v>
      </c>
      <c r="AP22" s="9">
        <f>$E22*SUMIFS('CN-Med-Growth Rate'!AS$31:AS$47,'CN-Med-Growth Rate'!$A$31:$A$47,$A22,'CN-Med-Growth Rate'!$C$31:$C$47,$B$1)</f>
        <v>0</v>
      </c>
      <c r="AQ22" s="9">
        <f>$E22*SUMIFS('CN-Med-Growth Rate'!AT$31:AT$47,'CN-Med-Growth Rate'!$A$31:$A$47,$A22,'CN-Med-Growth Rate'!$C$31:$C$47,$B$1)</f>
        <v>0</v>
      </c>
      <c r="AR22" s="9">
        <f>$E22*SUMIFS('CN-Med-Growth Rate'!AU$31:AU$47,'CN-Med-Growth Rate'!$A$31:$A$47,$A22,'CN-Med-Growth Rate'!$C$31:$C$47,$B$1)</f>
        <v>0</v>
      </c>
    </row>
    <row r="23" spans="1:44">
      <c r="A23" t="s">
        <v>63</v>
      </c>
      <c r="B23" s="9">
        <f>SUMIFS('GHG Emissions 2018-2021'!$D$4:$D$14,'GHG Emissions 2018-2021'!$A$4:$A$14,$A23)*10^10</f>
        <v>0</v>
      </c>
      <c r="C23" s="9">
        <f t="shared" si="0"/>
        <v>0</v>
      </c>
      <c r="D23" s="9">
        <f>SUMIFS('GHG Emissions 2018-2021'!$D$19:$D$31,'GHG Emissions 2018-2021'!$A$19:$A$31,$A23)*10^10</f>
        <v>0</v>
      </c>
      <c r="E23" s="9">
        <f>SUMIFS('GHG Emissions 2018-2021'!$D$36:$D$48,'GHG Emissions 2018-2021'!$A$36:$A$48,$A23)*10^10</f>
        <v>0</v>
      </c>
      <c r="F23" s="9">
        <f>$E23*SUMIFS('CN-Med-Growth Rate'!I$31:I$47,'CN-Med-Growth Rate'!$A$31:$A$47,$A23,'CN-Med-Growth Rate'!$C$31:$C$47,$B$1)</f>
        <v>0</v>
      </c>
      <c r="G23" s="9">
        <f>$E23*SUMIFS('CN-Med-Growth Rate'!J$31:J$47,'CN-Med-Growth Rate'!$A$31:$A$47,$A23,'CN-Med-Growth Rate'!$C$31:$C$47,$B$1)</f>
        <v>0</v>
      </c>
      <c r="H23" s="9">
        <f>$E23*SUMIFS('CN-Med-Growth Rate'!K$31:K$47,'CN-Med-Growth Rate'!$A$31:$A$47,$A23,'CN-Med-Growth Rate'!$C$31:$C$47,$B$1)</f>
        <v>0</v>
      </c>
      <c r="I23" s="9">
        <f>$E23*SUMIFS('CN-Med-Growth Rate'!L$31:L$47,'CN-Med-Growth Rate'!$A$31:$A$47,$A23,'CN-Med-Growth Rate'!$C$31:$C$47,$B$1)</f>
        <v>0</v>
      </c>
      <c r="J23" s="9">
        <f>$E23*SUMIFS('CN-Med-Growth Rate'!M$31:M$47,'CN-Med-Growth Rate'!$A$31:$A$47,$A23,'CN-Med-Growth Rate'!$C$31:$C$47,$B$1)</f>
        <v>0</v>
      </c>
      <c r="K23" s="9">
        <f>$E23*SUMIFS('CN-Med-Growth Rate'!N$31:N$47,'CN-Med-Growth Rate'!$A$31:$A$47,$A23,'CN-Med-Growth Rate'!$C$31:$C$47,$B$1)</f>
        <v>0</v>
      </c>
      <c r="L23" s="9">
        <f>$E23*SUMIFS('CN-Med-Growth Rate'!O$31:O$47,'CN-Med-Growth Rate'!$A$31:$A$47,$A23,'CN-Med-Growth Rate'!$C$31:$C$47,$B$1)</f>
        <v>0</v>
      </c>
      <c r="M23" s="9">
        <f>$E23*SUMIFS('CN-Med-Growth Rate'!P$31:P$47,'CN-Med-Growth Rate'!$A$31:$A$47,$A23,'CN-Med-Growth Rate'!$C$31:$C$47,$B$1)</f>
        <v>0</v>
      </c>
      <c r="N23" s="9">
        <f>$E23*SUMIFS('CN-Med-Growth Rate'!Q$31:Q$47,'CN-Med-Growth Rate'!$A$31:$A$47,$A23,'CN-Med-Growth Rate'!$C$31:$C$47,$B$1)</f>
        <v>0</v>
      </c>
      <c r="O23" s="9">
        <f>$E23*SUMIFS('CN-Med-Growth Rate'!R$31:R$47,'CN-Med-Growth Rate'!$A$31:$A$47,$A23,'CN-Med-Growth Rate'!$C$31:$C$47,$B$1)</f>
        <v>0</v>
      </c>
      <c r="P23" s="9">
        <f>$E23*SUMIFS('CN-Med-Growth Rate'!S$31:S$47,'CN-Med-Growth Rate'!$A$31:$A$47,$A23,'CN-Med-Growth Rate'!$C$31:$C$47,$B$1)</f>
        <v>0</v>
      </c>
      <c r="Q23" s="9">
        <f>$E23*SUMIFS('CN-Med-Growth Rate'!T$31:T$47,'CN-Med-Growth Rate'!$A$31:$A$47,$A23,'CN-Med-Growth Rate'!$C$31:$C$47,$B$1)</f>
        <v>0</v>
      </c>
      <c r="R23" s="9">
        <f>$E23*SUMIFS('CN-Med-Growth Rate'!U$31:U$47,'CN-Med-Growth Rate'!$A$31:$A$47,$A23,'CN-Med-Growth Rate'!$C$31:$C$47,$B$1)</f>
        <v>0</v>
      </c>
      <c r="S23" s="9">
        <f>$E23*SUMIFS('CN-Med-Growth Rate'!V$31:V$47,'CN-Med-Growth Rate'!$A$31:$A$47,$A23,'CN-Med-Growth Rate'!$C$31:$C$47,$B$1)</f>
        <v>0</v>
      </c>
      <c r="T23" s="9">
        <f>$E23*SUMIFS('CN-Med-Growth Rate'!W$31:W$47,'CN-Med-Growth Rate'!$A$31:$A$47,$A23,'CN-Med-Growth Rate'!$C$31:$C$47,$B$1)</f>
        <v>0</v>
      </c>
      <c r="U23" s="9">
        <f>$E23*SUMIFS('CN-Med-Growth Rate'!X$31:X$47,'CN-Med-Growth Rate'!$A$31:$A$47,$A23,'CN-Med-Growth Rate'!$C$31:$C$47,$B$1)</f>
        <v>0</v>
      </c>
      <c r="V23" s="9">
        <f>$E23*SUMIFS('CN-Med-Growth Rate'!Y$31:Y$47,'CN-Med-Growth Rate'!$A$31:$A$47,$A23,'CN-Med-Growth Rate'!$C$31:$C$47,$B$1)</f>
        <v>0</v>
      </c>
      <c r="W23" s="9">
        <f>$E23*SUMIFS('CN-Med-Growth Rate'!Z$31:Z$47,'CN-Med-Growth Rate'!$A$31:$A$47,$A23,'CN-Med-Growth Rate'!$C$31:$C$47,$B$1)</f>
        <v>0</v>
      </c>
      <c r="X23" s="9">
        <f>$E23*SUMIFS('CN-Med-Growth Rate'!AA$31:AA$47,'CN-Med-Growth Rate'!$A$31:$A$47,$A23,'CN-Med-Growth Rate'!$C$31:$C$47,$B$1)</f>
        <v>0</v>
      </c>
      <c r="Y23" s="9">
        <f>$E23*SUMIFS('CN-Med-Growth Rate'!AB$31:AB$47,'CN-Med-Growth Rate'!$A$31:$A$47,$A23,'CN-Med-Growth Rate'!$C$31:$C$47,$B$1)</f>
        <v>0</v>
      </c>
      <c r="Z23" s="9">
        <f>$E23*SUMIFS('CN-Med-Growth Rate'!AC$31:AC$47,'CN-Med-Growth Rate'!$A$31:$A$47,$A23,'CN-Med-Growth Rate'!$C$31:$C$47,$B$1)</f>
        <v>0</v>
      </c>
      <c r="AA23" s="9">
        <f>$E23*SUMIFS('CN-Med-Growth Rate'!AD$31:AD$47,'CN-Med-Growth Rate'!$A$31:$A$47,$A23,'CN-Med-Growth Rate'!$C$31:$C$47,$B$1)</f>
        <v>0</v>
      </c>
      <c r="AB23" s="9">
        <f>$E23*SUMIFS('CN-Med-Growth Rate'!AE$31:AE$47,'CN-Med-Growth Rate'!$A$31:$A$47,$A23,'CN-Med-Growth Rate'!$C$31:$C$47,$B$1)</f>
        <v>0</v>
      </c>
      <c r="AC23" s="9">
        <f>$E23*SUMIFS('CN-Med-Growth Rate'!AF$31:AF$47,'CN-Med-Growth Rate'!$A$31:$A$47,$A23,'CN-Med-Growth Rate'!$C$31:$C$47,$B$1)</f>
        <v>0</v>
      </c>
      <c r="AD23" s="9">
        <f>$E23*SUMIFS('CN-Med-Growth Rate'!AG$31:AG$47,'CN-Med-Growth Rate'!$A$31:$A$47,$A23,'CN-Med-Growth Rate'!$C$31:$C$47,$B$1)</f>
        <v>0</v>
      </c>
      <c r="AE23" s="9">
        <f>$E23*SUMIFS('CN-Med-Growth Rate'!AH$31:AH$47,'CN-Med-Growth Rate'!$A$31:$A$47,$A23,'CN-Med-Growth Rate'!$C$31:$C$47,$B$1)</f>
        <v>0</v>
      </c>
      <c r="AF23" s="9">
        <f>$E23*SUMIFS('CN-Med-Growth Rate'!AI$31:AI$47,'CN-Med-Growth Rate'!$A$31:$A$47,$A23,'CN-Med-Growth Rate'!$C$31:$C$47,$B$1)</f>
        <v>0</v>
      </c>
      <c r="AG23" s="9">
        <f>$E23*SUMIFS('CN-Med-Growth Rate'!AJ$31:AJ$47,'CN-Med-Growth Rate'!$A$31:$A$47,$A23,'CN-Med-Growth Rate'!$C$31:$C$47,$B$1)</f>
        <v>0</v>
      </c>
      <c r="AH23" s="9">
        <f>$E23*SUMIFS('CN-Med-Growth Rate'!AK$31:AK$47,'CN-Med-Growth Rate'!$A$31:$A$47,$A23,'CN-Med-Growth Rate'!$C$31:$C$47,$B$1)</f>
        <v>0</v>
      </c>
      <c r="AI23" s="9">
        <f>$E23*SUMIFS('CN-Med-Growth Rate'!AL$31:AL$47,'CN-Med-Growth Rate'!$A$31:$A$47,$A23,'CN-Med-Growth Rate'!$C$31:$C$47,$B$1)</f>
        <v>0</v>
      </c>
      <c r="AJ23" s="9">
        <f>$E23*SUMIFS('CN-Med-Growth Rate'!AM$31:AM$47,'CN-Med-Growth Rate'!$A$31:$A$47,$A23,'CN-Med-Growth Rate'!$C$31:$C$47,$B$1)</f>
        <v>0</v>
      </c>
      <c r="AK23" s="9">
        <f>$E23*SUMIFS('CN-Med-Growth Rate'!AN$31:AN$47,'CN-Med-Growth Rate'!$A$31:$A$47,$A23,'CN-Med-Growth Rate'!$C$31:$C$47,$B$1)</f>
        <v>0</v>
      </c>
      <c r="AL23" s="9">
        <f>$E23*SUMIFS('CN-Med-Growth Rate'!AO$31:AO$47,'CN-Med-Growth Rate'!$A$31:$A$47,$A23,'CN-Med-Growth Rate'!$C$31:$C$47,$B$1)</f>
        <v>0</v>
      </c>
      <c r="AM23" s="9">
        <f>$E23*SUMIFS('CN-Med-Growth Rate'!AP$31:AP$47,'CN-Med-Growth Rate'!$A$31:$A$47,$A23,'CN-Med-Growth Rate'!$C$31:$C$47,$B$1)</f>
        <v>0</v>
      </c>
      <c r="AN23" s="9">
        <f>$E23*SUMIFS('CN-Med-Growth Rate'!AQ$31:AQ$47,'CN-Med-Growth Rate'!$A$31:$A$47,$A23,'CN-Med-Growth Rate'!$C$31:$C$47,$B$1)</f>
        <v>0</v>
      </c>
      <c r="AO23" s="9">
        <f>$E23*SUMIFS('CN-Med-Growth Rate'!AR$31:AR$47,'CN-Med-Growth Rate'!$A$31:$A$47,$A23,'CN-Med-Growth Rate'!$C$31:$C$47,$B$1)</f>
        <v>0</v>
      </c>
      <c r="AP23" s="9">
        <f>$E23*SUMIFS('CN-Med-Growth Rate'!AS$31:AS$47,'CN-Med-Growth Rate'!$A$31:$A$47,$A23,'CN-Med-Growth Rate'!$C$31:$C$47,$B$1)</f>
        <v>0</v>
      </c>
      <c r="AQ23" s="9">
        <f>$E23*SUMIFS('CN-Med-Growth Rate'!AT$31:AT$47,'CN-Med-Growth Rate'!$A$31:$A$47,$A23,'CN-Med-Growth Rate'!$C$31:$C$47,$B$1)</f>
        <v>0</v>
      </c>
      <c r="AR23" s="9">
        <f>$E23*SUMIFS('CN-Med-Growth Rate'!AU$31:AU$47,'CN-Med-Growth Rate'!$A$31:$A$47,$A23,'CN-Med-Growth Rate'!$C$31:$C$47,$B$1)</f>
        <v>0</v>
      </c>
    </row>
    <row r="24" spans="1:44">
      <c r="A24" t="s">
        <v>64</v>
      </c>
      <c r="B24" s="9">
        <f>SUMIFS('GHG Emissions 2018-2021'!$D$4:$D$14,'GHG Emissions 2018-2021'!$A$4:$A$14,$A24)*10^10</f>
        <v>0</v>
      </c>
      <c r="C24" s="9">
        <f t="shared" si="0"/>
        <v>0</v>
      </c>
      <c r="D24" s="9">
        <f>SUMIFS('GHG Emissions 2018-2021'!$D$19:$D$31,'GHG Emissions 2018-2021'!$A$19:$A$31,$A24)*10^10</f>
        <v>0</v>
      </c>
      <c r="E24" s="9">
        <f>SUMIFS('GHG Emissions 2018-2021'!$D$36:$D$48,'GHG Emissions 2018-2021'!$A$36:$A$48,$A24)*10^10</f>
        <v>0</v>
      </c>
      <c r="F24" s="9">
        <f>$E24*SUMIFS('CN-Med-Growth Rate'!I$31:I$47,'CN-Med-Growth Rate'!$A$31:$A$47,$A24,'CN-Med-Growth Rate'!$C$31:$C$47,$B$1)</f>
        <v>0</v>
      </c>
      <c r="G24" s="9">
        <f>$E24*SUMIFS('CN-Med-Growth Rate'!J$31:J$47,'CN-Med-Growth Rate'!$A$31:$A$47,$A24,'CN-Med-Growth Rate'!$C$31:$C$47,$B$1)</f>
        <v>0</v>
      </c>
      <c r="H24" s="9">
        <f>$E24*SUMIFS('CN-Med-Growth Rate'!K$31:K$47,'CN-Med-Growth Rate'!$A$31:$A$47,$A24,'CN-Med-Growth Rate'!$C$31:$C$47,$B$1)</f>
        <v>0</v>
      </c>
      <c r="I24" s="9">
        <f>$E24*SUMIFS('CN-Med-Growth Rate'!L$31:L$47,'CN-Med-Growth Rate'!$A$31:$A$47,$A24,'CN-Med-Growth Rate'!$C$31:$C$47,$B$1)</f>
        <v>0</v>
      </c>
      <c r="J24" s="9">
        <f>$E24*SUMIFS('CN-Med-Growth Rate'!M$31:M$47,'CN-Med-Growth Rate'!$A$31:$A$47,$A24,'CN-Med-Growth Rate'!$C$31:$C$47,$B$1)</f>
        <v>0</v>
      </c>
      <c r="K24" s="9">
        <f>$E24*SUMIFS('CN-Med-Growth Rate'!N$31:N$47,'CN-Med-Growth Rate'!$A$31:$A$47,$A24,'CN-Med-Growth Rate'!$C$31:$C$47,$B$1)</f>
        <v>0</v>
      </c>
      <c r="L24" s="9">
        <f>$E24*SUMIFS('CN-Med-Growth Rate'!O$31:O$47,'CN-Med-Growth Rate'!$A$31:$A$47,$A24,'CN-Med-Growth Rate'!$C$31:$C$47,$B$1)</f>
        <v>0</v>
      </c>
      <c r="M24" s="9">
        <f>$E24*SUMIFS('CN-Med-Growth Rate'!P$31:P$47,'CN-Med-Growth Rate'!$A$31:$A$47,$A24,'CN-Med-Growth Rate'!$C$31:$C$47,$B$1)</f>
        <v>0</v>
      </c>
      <c r="N24" s="9">
        <f>$E24*SUMIFS('CN-Med-Growth Rate'!Q$31:Q$47,'CN-Med-Growth Rate'!$A$31:$A$47,$A24,'CN-Med-Growth Rate'!$C$31:$C$47,$B$1)</f>
        <v>0</v>
      </c>
      <c r="O24" s="9">
        <f>$E24*SUMIFS('CN-Med-Growth Rate'!R$31:R$47,'CN-Med-Growth Rate'!$A$31:$A$47,$A24,'CN-Med-Growth Rate'!$C$31:$C$47,$B$1)</f>
        <v>0</v>
      </c>
      <c r="P24" s="9">
        <f>$E24*SUMIFS('CN-Med-Growth Rate'!S$31:S$47,'CN-Med-Growth Rate'!$A$31:$A$47,$A24,'CN-Med-Growth Rate'!$C$31:$C$47,$B$1)</f>
        <v>0</v>
      </c>
      <c r="Q24" s="9">
        <f>$E24*SUMIFS('CN-Med-Growth Rate'!T$31:T$47,'CN-Med-Growth Rate'!$A$31:$A$47,$A24,'CN-Med-Growth Rate'!$C$31:$C$47,$B$1)</f>
        <v>0</v>
      </c>
      <c r="R24" s="9">
        <f>$E24*SUMIFS('CN-Med-Growth Rate'!U$31:U$47,'CN-Med-Growth Rate'!$A$31:$A$47,$A24,'CN-Med-Growth Rate'!$C$31:$C$47,$B$1)</f>
        <v>0</v>
      </c>
      <c r="S24" s="9">
        <f>$E24*SUMIFS('CN-Med-Growth Rate'!V$31:V$47,'CN-Med-Growth Rate'!$A$31:$A$47,$A24,'CN-Med-Growth Rate'!$C$31:$C$47,$B$1)</f>
        <v>0</v>
      </c>
      <c r="T24" s="9">
        <f>$E24*SUMIFS('CN-Med-Growth Rate'!W$31:W$47,'CN-Med-Growth Rate'!$A$31:$A$47,$A24,'CN-Med-Growth Rate'!$C$31:$C$47,$B$1)</f>
        <v>0</v>
      </c>
      <c r="U24" s="9">
        <f>$E24*SUMIFS('CN-Med-Growth Rate'!X$31:X$47,'CN-Med-Growth Rate'!$A$31:$A$47,$A24,'CN-Med-Growth Rate'!$C$31:$C$47,$B$1)</f>
        <v>0</v>
      </c>
      <c r="V24" s="9">
        <f>$E24*SUMIFS('CN-Med-Growth Rate'!Y$31:Y$47,'CN-Med-Growth Rate'!$A$31:$A$47,$A24,'CN-Med-Growth Rate'!$C$31:$C$47,$B$1)</f>
        <v>0</v>
      </c>
      <c r="W24" s="9">
        <f>$E24*SUMIFS('CN-Med-Growth Rate'!Z$31:Z$47,'CN-Med-Growth Rate'!$A$31:$A$47,$A24,'CN-Med-Growth Rate'!$C$31:$C$47,$B$1)</f>
        <v>0</v>
      </c>
      <c r="X24" s="9">
        <f>$E24*SUMIFS('CN-Med-Growth Rate'!AA$31:AA$47,'CN-Med-Growth Rate'!$A$31:$A$47,$A24,'CN-Med-Growth Rate'!$C$31:$C$47,$B$1)</f>
        <v>0</v>
      </c>
      <c r="Y24" s="9">
        <f>$E24*SUMIFS('CN-Med-Growth Rate'!AB$31:AB$47,'CN-Med-Growth Rate'!$A$31:$A$47,$A24,'CN-Med-Growth Rate'!$C$31:$C$47,$B$1)</f>
        <v>0</v>
      </c>
      <c r="Z24" s="9">
        <f>$E24*SUMIFS('CN-Med-Growth Rate'!AC$31:AC$47,'CN-Med-Growth Rate'!$A$31:$A$47,$A24,'CN-Med-Growth Rate'!$C$31:$C$47,$B$1)</f>
        <v>0</v>
      </c>
      <c r="AA24" s="9">
        <f>$E24*SUMIFS('CN-Med-Growth Rate'!AD$31:AD$47,'CN-Med-Growth Rate'!$A$31:$A$47,$A24,'CN-Med-Growth Rate'!$C$31:$C$47,$B$1)</f>
        <v>0</v>
      </c>
      <c r="AB24" s="9">
        <f>$E24*SUMIFS('CN-Med-Growth Rate'!AE$31:AE$47,'CN-Med-Growth Rate'!$A$31:$A$47,$A24,'CN-Med-Growth Rate'!$C$31:$C$47,$B$1)</f>
        <v>0</v>
      </c>
      <c r="AC24" s="9">
        <f>$E24*SUMIFS('CN-Med-Growth Rate'!AF$31:AF$47,'CN-Med-Growth Rate'!$A$31:$A$47,$A24,'CN-Med-Growth Rate'!$C$31:$C$47,$B$1)</f>
        <v>0</v>
      </c>
      <c r="AD24" s="9">
        <f>$E24*SUMIFS('CN-Med-Growth Rate'!AG$31:AG$47,'CN-Med-Growth Rate'!$A$31:$A$47,$A24,'CN-Med-Growth Rate'!$C$31:$C$47,$B$1)</f>
        <v>0</v>
      </c>
      <c r="AE24" s="9">
        <f>$E24*SUMIFS('CN-Med-Growth Rate'!AH$31:AH$47,'CN-Med-Growth Rate'!$A$31:$A$47,$A24,'CN-Med-Growth Rate'!$C$31:$C$47,$B$1)</f>
        <v>0</v>
      </c>
      <c r="AF24" s="9">
        <f>$E24*SUMIFS('CN-Med-Growth Rate'!AI$31:AI$47,'CN-Med-Growth Rate'!$A$31:$A$47,$A24,'CN-Med-Growth Rate'!$C$31:$C$47,$B$1)</f>
        <v>0</v>
      </c>
      <c r="AG24" s="9">
        <f>$E24*SUMIFS('CN-Med-Growth Rate'!AJ$31:AJ$47,'CN-Med-Growth Rate'!$A$31:$A$47,$A24,'CN-Med-Growth Rate'!$C$31:$C$47,$B$1)</f>
        <v>0</v>
      </c>
      <c r="AH24" s="9">
        <f>$E24*SUMIFS('CN-Med-Growth Rate'!AK$31:AK$47,'CN-Med-Growth Rate'!$A$31:$A$47,$A24,'CN-Med-Growth Rate'!$C$31:$C$47,$B$1)</f>
        <v>0</v>
      </c>
      <c r="AI24" s="9">
        <f>$E24*SUMIFS('CN-Med-Growth Rate'!AL$31:AL$47,'CN-Med-Growth Rate'!$A$31:$A$47,$A24,'CN-Med-Growth Rate'!$C$31:$C$47,$B$1)</f>
        <v>0</v>
      </c>
      <c r="AJ24" s="9">
        <f>$E24*SUMIFS('CN-Med-Growth Rate'!AM$31:AM$47,'CN-Med-Growth Rate'!$A$31:$A$47,$A24,'CN-Med-Growth Rate'!$C$31:$C$47,$B$1)</f>
        <v>0</v>
      </c>
      <c r="AK24" s="9">
        <f>$E24*SUMIFS('CN-Med-Growth Rate'!AN$31:AN$47,'CN-Med-Growth Rate'!$A$31:$A$47,$A24,'CN-Med-Growth Rate'!$C$31:$C$47,$B$1)</f>
        <v>0</v>
      </c>
      <c r="AL24" s="9">
        <f>$E24*SUMIFS('CN-Med-Growth Rate'!AO$31:AO$47,'CN-Med-Growth Rate'!$A$31:$A$47,$A24,'CN-Med-Growth Rate'!$C$31:$C$47,$B$1)</f>
        <v>0</v>
      </c>
      <c r="AM24" s="9">
        <f>$E24*SUMIFS('CN-Med-Growth Rate'!AP$31:AP$47,'CN-Med-Growth Rate'!$A$31:$A$47,$A24,'CN-Med-Growth Rate'!$C$31:$C$47,$B$1)</f>
        <v>0</v>
      </c>
      <c r="AN24" s="9">
        <f>$E24*SUMIFS('CN-Med-Growth Rate'!AQ$31:AQ$47,'CN-Med-Growth Rate'!$A$31:$A$47,$A24,'CN-Med-Growth Rate'!$C$31:$C$47,$B$1)</f>
        <v>0</v>
      </c>
      <c r="AO24" s="9">
        <f>$E24*SUMIFS('CN-Med-Growth Rate'!AR$31:AR$47,'CN-Med-Growth Rate'!$A$31:$A$47,$A24,'CN-Med-Growth Rate'!$C$31:$C$47,$B$1)</f>
        <v>0</v>
      </c>
      <c r="AP24" s="9">
        <f>$E24*SUMIFS('CN-Med-Growth Rate'!AS$31:AS$47,'CN-Med-Growth Rate'!$A$31:$A$47,$A24,'CN-Med-Growth Rate'!$C$31:$C$47,$B$1)</f>
        <v>0</v>
      </c>
      <c r="AQ24" s="9">
        <f>$E24*SUMIFS('CN-Med-Growth Rate'!AT$31:AT$47,'CN-Med-Growth Rate'!$A$31:$A$47,$A24,'CN-Med-Growth Rate'!$C$31:$C$47,$B$1)</f>
        <v>0</v>
      </c>
      <c r="AR24" s="9">
        <f>$E24*SUMIFS('CN-Med-Growth Rate'!AU$31:AU$47,'CN-Med-Growth Rate'!$A$31:$A$47,$A24,'CN-Med-Growth Rate'!$C$31:$C$47,$B$1)</f>
        <v>0</v>
      </c>
    </row>
    <row r="25" spans="1:44">
      <c r="A25" t="s">
        <v>43</v>
      </c>
      <c r="B25" s="9">
        <f>SUMIFS('GHG Emissions 2018-2021'!$D$4:$D$14,'GHG Emissions 2018-2021'!$A$4:$A$14,$A25)*10^10</f>
        <v>0</v>
      </c>
      <c r="C25" s="9">
        <f t="shared" si="0"/>
        <v>0</v>
      </c>
      <c r="D25" s="9">
        <f>SUMIFS('GHG Emissions 2018-2021'!$D$19:$D$31,'GHG Emissions 2018-2021'!$A$19:$A$31,$A25)*10^10</f>
        <v>0</v>
      </c>
      <c r="E25" s="9">
        <f>SUMIFS('GHG Emissions 2018-2021'!$D$36:$D$48,'GHG Emissions 2018-2021'!$A$36:$A$48,$A25)*10^10</f>
        <v>0</v>
      </c>
      <c r="F25" s="9">
        <f>$E25*SUMIFS('CN-Med-Growth Rate'!I$31:I$47,'CN-Med-Growth Rate'!$A$31:$A$47,$A25,'CN-Med-Growth Rate'!$C$31:$C$47,$B$1)</f>
        <v>0</v>
      </c>
      <c r="G25" s="9">
        <f>$E25*SUMIFS('CN-Med-Growth Rate'!J$31:J$47,'CN-Med-Growth Rate'!$A$31:$A$47,$A25,'CN-Med-Growth Rate'!$C$31:$C$47,$B$1)</f>
        <v>0</v>
      </c>
      <c r="H25" s="9">
        <f>$E25*SUMIFS('CN-Med-Growth Rate'!K$31:K$47,'CN-Med-Growth Rate'!$A$31:$A$47,$A25,'CN-Med-Growth Rate'!$C$31:$C$47,$B$1)</f>
        <v>0</v>
      </c>
      <c r="I25" s="9">
        <f>$E25*SUMIFS('CN-Med-Growth Rate'!L$31:L$47,'CN-Med-Growth Rate'!$A$31:$A$47,$A25,'CN-Med-Growth Rate'!$C$31:$C$47,$B$1)</f>
        <v>0</v>
      </c>
      <c r="J25" s="9">
        <f>$E25*SUMIFS('CN-Med-Growth Rate'!M$31:M$47,'CN-Med-Growth Rate'!$A$31:$A$47,$A25,'CN-Med-Growth Rate'!$C$31:$C$47,$B$1)</f>
        <v>0</v>
      </c>
      <c r="K25" s="9">
        <f>$E25*SUMIFS('CN-Med-Growth Rate'!N$31:N$47,'CN-Med-Growth Rate'!$A$31:$A$47,$A25,'CN-Med-Growth Rate'!$C$31:$C$47,$B$1)</f>
        <v>0</v>
      </c>
      <c r="L25" s="9">
        <f>$E25*SUMIFS('CN-Med-Growth Rate'!O$31:O$47,'CN-Med-Growth Rate'!$A$31:$A$47,$A25,'CN-Med-Growth Rate'!$C$31:$C$47,$B$1)</f>
        <v>0</v>
      </c>
      <c r="M25" s="9">
        <f>$E25*SUMIFS('CN-Med-Growth Rate'!P$31:P$47,'CN-Med-Growth Rate'!$A$31:$A$47,$A25,'CN-Med-Growth Rate'!$C$31:$C$47,$B$1)</f>
        <v>0</v>
      </c>
      <c r="N25" s="9">
        <f>$E25*SUMIFS('CN-Med-Growth Rate'!Q$31:Q$47,'CN-Med-Growth Rate'!$A$31:$A$47,$A25,'CN-Med-Growth Rate'!$C$31:$C$47,$B$1)</f>
        <v>0</v>
      </c>
      <c r="O25" s="9">
        <f>$E25*SUMIFS('CN-Med-Growth Rate'!R$31:R$47,'CN-Med-Growth Rate'!$A$31:$A$47,$A25,'CN-Med-Growth Rate'!$C$31:$C$47,$B$1)</f>
        <v>0</v>
      </c>
      <c r="P25" s="9">
        <f>$E25*SUMIFS('CN-Med-Growth Rate'!S$31:S$47,'CN-Med-Growth Rate'!$A$31:$A$47,$A25,'CN-Med-Growth Rate'!$C$31:$C$47,$B$1)</f>
        <v>0</v>
      </c>
      <c r="Q25" s="9">
        <f>$E25*SUMIFS('CN-Med-Growth Rate'!T$31:T$47,'CN-Med-Growth Rate'!$A$31:$A$47,$A25,'CN-Med-Growth Rate'!$C$31:$C$47,$B$1)</f>
        <v>0</v>
      </c>
      <c r="R25" s="9">
        <f>$E25*SUMIFS('CN-Med-Growth Rate'!U$31:U$47,'CN-Med-Growth Rate'!$A$31:$A$47,$A25,'CN-Med-Growth Rate'!$C$31:$C$47,$B$1)</f>
        <v>0</v>
      </c>
      <c r="S25" s="9">
        <f>$E25*SUMIFS('CN-Med-Growth Rate'!V$31:V$47,'CN-Med-Growth Rate'!$A$31:$A$47,$A25,'CN-Med-Growth Rate'!$C$31:$C$47,$B$1)</f>
        <v>0</v>
      </c>
      <c r="T25" s="9">
        <f>$E25*SUMIFS('CN-Med-Growth Rate'!W$31:W$47,'CN-Med-Growth Rate'!$A$31:$A$47,$A25,'CN-Med-Growth Rate'!$C$31:$C$47,$B$1)</f>
        <v>0</v>
      </c>
      <c r="U25" s="9">
        <f>$E25*SUMIFS('CN-Med-Growth Rate'!X$31:X$47,'CN-Med-Growth Rate'!$A$31:$A$47,$A25,'CN-Med-Growth Rate'!$C$31:$C$47,$B$1)</f>
        <v>0</v>
      </c>
      <c r="V25" s="9">
        <f>$E25*SUMIFS('CN-Med-Growth Rate'!Y$31:Y$47,'CN-Med-Growth Rate'!$A$31:$A$47,$A25,'CN-Med-Growth Rate'!$C$31:$C$47,$B$1)</f>
        <v>0</v>
      </c>
      <c r="W25" s="9">
        <f>$E25*SUMIFS('CN-Med-Growth Rate'!Z$31:Z$47,'CN-Med-Growth Rate'!$A$31:$A$47,$A25,'CN-Med-Growth Rate'!$C$31:$C$47,$B$1)</f>
        <v>0</v>
      </c>
      <c r="X25" s="9">
        <f>$E25*SUMIFS('CN-Med-Growth Rate'!AA$31:AA$47,'CN-Med-Growth Rate'!$A$31:$A$47,$A25,'CN-Med-Growth Rate'!$C$31:$C$47,$B$1)</f>
        <v>0</v>
      </c>
      <c r="Y25" s="9">
        <f>$E25*SUMIFS('CN-Med-Growth Rate'!AB$31:AB$47,'CN-Med-Growth Rate'!$A$31:$A$47,$A25,'CN-Med-Growth Rate'!$C$31:$C$47,$B$1)</f>
        <v>0</v>
      </c>
      <c r="Z25" s="9">
        <f>$E25*SUMIFS('CN-Med-Growth Rate'!AC$31:AC$47,'CN-Med-Growth Rate'!$A$31:$A$47,$A25,'CN-Med-Growth Rate'!$C$31:$C$47,$B$1)</f>
        <v>0</v>
      </c>
      <c r="AA25" s="9">
        <f>$E25*SUMIFS('CN-Med-Growth Rate'!AD$31:AD$47,'CN-Med-Growth Rate'!$A$31:$A$47,$A25,'CN-Med-Growth Rate'!$C$31:$C$47,$B$1)</f>
        <v>0</v>
      </c>
      <c r="AB25" s="9">
        <f>$E25*SUMIFS('CN-Med-Growth Rate'!AE$31:AE$47,'CN-Med-Growth Rate'!$A$31:$A$47,$A25,'CN-Med-Growth Rate'!$C$31:$C$47,$B$1)</f>
        <v>0</v>
      </c>
      <c r="AC25" s="9">
        <f>$E25*SUMIFS('CN-Med-Growth Rate'!AF$31:AF$47,'CN-Med-Growth Rate'!$A$31:$A$47,$A25,'CN-Med-Growth Rate'!$C$31:$C$47,$B$1)</f>
        <v>0</v>
      </c>
      <c r="AD25" s="9">
        <f>$E25*SUMIFS('CN-Med-Growth Rate'!AG$31:AG$47,'CN-Med-Growth Rate'!$A$31:$A$47,$A25,'CN-Med-Growth Rate'!$C$31:$C$47,$B$1)</f>
        <v>0</v>
      </c>
      <c r="AE25" s="9">
        <f>$E25*SUMIFS('CN-Med-Growth Rate'!AH$31:AH$47,'CN-Med-Growth Rate'!$A$31:$A$47,$A25,'CN-Med-Growth Rate'!$C$31:$C$47,$B$1)</f>
        <v>0</v>
      </c>
      <c r="AF25" s="9">
        <f>$E25*SUMIFS('CN-Med-Growth Rate'!AI$31:AI$47,'CN-Med-Growth Rate'!$A$31:$A$47,$A25,'CN-Med-Growth Rate'!$C$31:$C$47,$B$1)</f>
        <v>0</v>
      </c>
      <c r="AG25" s="9">
        <f>$E25*SUMIFS('CN-Med-Growth Rate'!AJ$31:AJ$47,'CN-Med-Growth Rate'!$A$31:$A$47,$A25,'CN-Med-Growth Rate'!$C$31:$C$47,$B$1)</f>
        <v>0</v>
      </c>
      <c r="AH25" s="9">
        <f>$E25*SUMIFS('CN-Med-Growth Rate'!AK$31:AK$47,'CN-Med-Growth Rate'!$A$31:$A$47,$A25,'CN-Med-Growth Rate'!$C$31:$C$47,$B$1)</f>
        <v>0</v>
      </c>
      <c r="AI25" s="9">
        <f>$E25*SUMIFS('CN-Med-Growth Rate'!AL$31:AL$47,'CN-Med-Growth Rate'!$A$31:$A$47,$A25,'CN-Med-Growth Rate'!$C$31:$C$47,$B$1)</f>
        <v>0</v>
      </c>
      <c r="AJ25" s="9">
        <f>$E25*SUMIFS('CN-Med-Growth Rate'!AM$31:AM$47,'CN-Med-Growth Rate'!$A$31:$A$47,$A25,'CN-Med-Growth Rate'!$C$31:$C$47,$B$1)</f>
        <v>0</v>
      </c>
      <c r="AK25" s="9">
        <f>$E25*SUMIFS('CN-Med-Growth Rate'!AN$31:AN$47,'CN-Med-Growth Rate'!$A$31:$A$47,$A25,'CN-Med-Growth Rate'!$C$31:$C$47,$B$1)</f>
        <v>0</v>
      </c>
      <c r="AL25" s="9">
        <f>$E25*SUMIFS('CN-Med-Growth Rate'!AO$31:AO$47,'CN-Med-Growth Rate'!$A$31:$A$47,$A25,'CN-Med-Growth Rate'!$C$31:$C$47,$B$1)</f>
        <v>0</v>
      </c>
      <c r="AM25" s="9">
        <f>$E25*SUMIFS('CN-Med-Growth Rate'!AP$31:AP$47,'CN-Med-Growth Rate'!$A$31:$A$47,$A25,'CN-Med-Growth Rate'!$C$31:$C$47,$B$1)</f>
        <v>0</v>
      </c>
      <c r="AN25" s="9">
        <f>$E25*SUMIFS('CN-Med-Growth Rate'!AQ$31:AQ$47,'CN-Med-Growth Rate'!$A$31:$A$47,$A25,'CN-Med-Growth Rate'!$C$31:$C$47,$B$1)</f>
        <v>0</v>
      </c>
      <c r="AO25" s="9">
        <f>$E25*SUMIFS('CN-Med-Growth Rate'!AR$31:AR$47,'CN-Med-Growth Rate'!$A$31:$A$47,$A25,'CN-Med-Growth Rate'!$C$31:$C$47,$B$1)</f>
        <v>0</v>
      </c>
      <c r="AP25" s="9">
        <f>$E25*SUMIFS('CN-Med-Growth Rate'!AS$31:AS$47,'CN-Med-Growth Rate'!$A$31:$A$47,$A25,'CN-Med-Growth Rate'!$C$31:$C$47,$B$1)</f>
        <v>0</v>
      </c>
      <c r="AQ25" s="9">
        <f>$E25*SUMIFS('CN-Med-Growth Rate'!AT$31:AT$47,'CN-Med-Growth Rate'!$A$31:$A$47,$A25,'CN-Med-Growth Rate'!$C$31:$C$47,$B$1)</f>
        <v>0</v>
      </c>
      <c r="AR25" s="9">
        <f>$E25*SUMIFS('CN-Med-Growth Rate'!AU$31:AU$47,'CN-Med-Growth Rate'!$A$31:$A$47,$A25,'CN-Med-Growth Rate'!$C$31:$C$47,$B$1)</f>
        <v>0</v>
      </c>
    </row>
    <row r="26" spans="1:44">
      <c r="A26" t="s">
        <v>47</v>
      </c>
      <c r="B26" s="9">
        <f>SUMIFS('GHG Emissions 2018-2021'!$D$4:$D$14,'GHG Emissions 2018-2021'!$A$4:$A$14,$A26)*10^10</f>
        <v>3420000000000</v>
      </c>
      <c r="C26" s="9">
        <f t="shared" si="0"/>
        <v>6045500000000</v>
      </c>
      <c r="D26" s="9">
        <f>SUMIFS('GHG Emissions 2018-2021'!$D$19:$D$31,'GHG Emissions 2018-2021'!$A$19:$A$31,$A26)*10^10</f>
        <v>8671000000000</v>
      </c>
      <c r="E26" s="9">
        <f>SUMIFS('GHG Emissions 2018-2021'!$D$36:$D$48,'GHG Emissions 2018-2021'!$A$36:$A$48,$A26)*10^10</f>
        <v>8983000000000</v>
      </c>
      <c r="F26" s="9">
        <f>$E26*SUMIFS('CN-Med-Growth Rate'!I$31:I$47,'CN-Med-Growth Rate'!$A$31:$A$47,$A26,'CN-Med-Growth Rate'!$C$31:$C$47,$B$1)</f>
        <v>9001275472130.2363</v>
      </c>
      <c r="G26" s="9">
        <f>$E26*SUMIFS('CN-Med-Growth Rate'!J$31:J$47,'CN-Med-Growth Rate'!$A$31:$A$47,$A26,'CN-Med-Growth Rate'!$C$31:$C$47,$B$1)</f>
        <v>9019551058449.8613</v>
      </c>
      <c r="H26" s="9">
        <f>$E26*SUMIFS('CN-Med-Growth Rate'!K$31:K$47,'CN-Med-Growth Rate'!$A$31:$A$47,$A26,'CN-Med-Growth Rate'!$C$31:$C$47,$B$1)</f>
        <v>9037826530580.0977</v>
      </c>
      <c r="I26" s="9">
        <f>$E26*SUMIFS('CN-Med-Growth Rate'!L$31:L$47,'CN-Med-Growth Rate'!$A$31:$A$47,$A26,'CN-Med-Growth Rate'!$C$31:$C$47,$B$1)</f>
        <v>9056102212057.5449</v>
      </c>
      <c r="J26" s="9">
        <f>$E26*SUMIFS('CN-Med-Growth Rate'!M$31:M$47,'CN-Med-Growth Rate'!$A$31:$A$47,$A26,'CN-Med-Growth Rate'!$C$31:$C$47,$B$1)</f>
        <v>9053374513080.2773</v>
      </c>
      <c r="K26" s="9">
        <f>$E26*SUMIFS('CN-Med-Growth Rate'!N$31:N$47,'CN-Med-Growth Rate'!$A$31:$A$47,$A26,'CN-Med-Growth Rate'!$C$31:$C$47,$B$1)</f>
        <v>9050646737976.75</v>
      </c>
      <c r="L26" s="9">
        <f>$E26*SUMIFS('CN-Med-Growth Rate'!O$31:O$47,'CN-Med-Growth Rate'!$A$31:$A$47,$A26,'CN-Med-Growth Rate'!$C$31:$C$47,$B$1)</f>
        <v>9047919349848.3672</v>
      </c>
      <c r="M26" s="9">
        <f>$E26*SUMIFS('CN-Med-Growth Rate'!P$31:P$47,'CN-Med-Growth Rate'!$A$31:$A$47,$A26,'CN-Med-Growth Rate'!$C$31:$C$47,$B$1)</f>
        <v>9045191574744.8418</v>
      </c>
      <c r="N26" s="9">
        <f>$E26*SUMIFS('CN-Med-Growth Rate'!Q$31:Q$47,'CN-Med-Growth Rate'!$A$31:$A$47,$A26,'CN-Med-Growth Rate'!$C$31:$C$47,$B$1)</f>
        <v>9042463875767.5742</v>
      </c>
      <c r="O26" s="9">
        <f>$E26*SUMIFS('CN-Med-Growth Rate'!R$31:R$47,'CN-Med-Growth Rate'!$A$31:$A$47,$A26,'CN-Med-Growth Rate'!$C$31:$C$47,$B$1)</f>
        <v>9030086057086.9629</v>
      </c>
      <c r="P26" s="9">
        <f>$E26*SUMIFS('CN-Med-Growth Rate'!S$31:S$47,'CN-Med-Growth Rate'!$A$31:$A$47,$A26,'CN-Med-Growth Rate'!$C$31:$C$47,$B$1)</f>
        <v>9017708473128.9805</v>
      </c>
      <c r="Q26" s="9">
        <f>$E26*SUMIFS('CN-Med-Growth Rate'!T$31:T$47,'CN-Med-Growth Rate'!$A$31:$A$47,$A26,'CN-Med-Growth Rate'!$C$31:$C$47,$B$1)</f>
        <v>9005330984328.8203</v>
      </c>
      <c r="R26" s="9">
        <f>$E26*SUMIFS('CN-Med-Growth Rate'!U$31:U$47,'CN-Med-Growth Rate'!$A$31:$A$47,$A26,'CN-Med-Growth Rate'!$C$31:$C$47,$B$1)</f>
        <v>8992953400370.8379</v>
      </c>
      <c r="S26" s="9">
        <f>$E26*SUMIFS('CN-Med-Growth Rate'!V$31:V$47,'CN-Med-Growth Rate'!$A$31:$A$47,$A26,'CN-Med-Growth Rate'!$C$31:$C$47,$B$1)</f>
        <v>8980575581690.2266</v>
      </c>
      <c r="T26" s="9">
        <f>$E26*SUMIFS('CN-Med-Growth Rate'!W$31:W$47,'CN-Med-Growth Rate'!$A$31:$A$47,$A26,'CN-Med-Growth Rate'!$C$31:$C$47,$B$1)</f>
        <v>8958135432307.6211</v>
      </c>
      <c r="U26" s="9">
        <f>$E26*SUMIFS('CN-Med-Growth Rate'!X$31:X$47,'CN-Med-Growth Rate'!$A$31:$A$47,$A26,'CN-Med-Growth Rate'!$C$31:$C$47,$B$1)</f>
        <v>8935695130672.502</v>
      </c>
      <c r="V26" s="9">
        <f>$E26*SUMIFS('CN-Med-Growth Rate'!Y$31:Y$47,'CN-Med-Growth Rate'!$A$31:$A$47,$A26,'CN-Med-Growth Rate'!$C$31:$C$47,$B$1)</f>
        <v>8913254771942.6875</v>
      </c>
      <c r="W26" s="9">
        <f>$E26*SUMIFS('CN-Med-Growth Rate'!Z$31:Z$47,'CN-Med-Growth Rate'!$A$31:$A$47,$A26,'CN-Med-Growth Rate'!$C$31:$C$47,$B$1)</f>
        <v>8890814470307.5684</v>
      </c>
      <c r="X26" s="9">
        <f>$E26*SUMIFS('CN-Med-Growth Rate'!AA$31:AA$47,'CN-Med-Growth Rate'!$A$31:$A$47,$A26,'CN-Med-Growth Rate'!$C$31:$C$47,$B$1)</f>
        <v>8868374320924.9629</v>
      </c>
      <c r="Y26" s="9">
        <f>$E26*SUMIFS('CN-Med-Growth Rate'!AB$31:AB$47,'CN-Med-Growth Rate'!$A$31:$A$47,$A26,'CN-Med-Growth Rate'!$C$31:$C$47,$B$1)</f>
        <v>8837633040847.7285</v>
      </c>
      <c r="Z26" s="9">
        <f>$E26*SUMIFS('CN-Med-Growth Rate'!AC$31:AC$47,'CN-Med-Growth Rate'!$A$31:$A$47,$A26,'CN-Med-Growth Rate'!$C$31:$C$47,$B$1)</f>
        <v>8806891817865.1875</v>
      </c>
      <c r="AA26" s="9">
        <f>$E26*SUMIFS('CN-Med-Growth Rate'!AD$31:AD$47,'CN-Med-Growth Rate'!$A$31:$A$47,$A26,'CN-Med-Growth Rate'!$C$31:$C$47,$B$1)</f>
        <v>8776150448973.9844</v>
      </c>
      <c r="AB26" s="9">
        <f>$E26*SUMIFS('CN-Med-Growth Rate'!AE$31:AE$47,'CN-Med-Growth Rate'!$A$31:$A$47,$A26,'CN-Med-Growth Rate'!$C$31:$C$47,$B$1)</f>
        <v>8745409225991.4434</v>
      </c>
      <c r="AC26" s="9">
        <f>$E26*SUMIFS('CN-Med-Growth Rate'!AF$31:AF$47,'CN-Med-Growth Rate'!$A$31:$A$47,$A26,'CN-Med-Growth Rate'!$C$31:$C$47,$B$1)</f>
        <v>8714667945914.207</v>
      </c>
      <c r="AD26" s="9">
        <f>$E26*SUMIFS('CN-Med-Growth Rate'!AG$31:AG$47,'CN-Med-Growth Rate'!$A$31:$A$47,$A26,'CN-Med-Growth Rate'!$C$31:$C$47,$B$1)</f>
        <v>8670348133066.4141</v>
      </c>
      <c r="AE26" s="9">
        <f>$E26*SUMIFS('CN-Med-Growth Rate'!AH$31:AH$47,'CN-Med-Growth Rate'!$A$31:$A$47,$A26,'CN-Med-Growth Rate'!$C$31:$C$47,$B$1)</f>
        <v>8626028504190.4092</v>
      </c>
      <c r="AF26" s="9">
        <f>$E26*SUMIFS('CN-Med-Growth Rate'!AI$31:AI$47,'CN-Med-Growth Rate'!$A$31:$A$47,$A26,'CN-Med-Growth Rate'!$C$31:$C$47,$B$1)</f>
        <v>8581708558121.6641</v>
      </c>
      <c r="AG26" s="9">
        <f>$E26*SUMIFS('CN-Med-Growth Rate'!AJ$31:AJ$47,'CN-Med-Growth Rate'!$A$31:$A$47,$A26,'CN-Med-Growth Rate'!$C$31:$C$47,$B$1)</f>
        <v>8537388929245.6592</v>
      </c>
      <c r="AH26" s="9">
        <f>$E26*SUMIFS('CN-Med-Growth Rate'!AK$31:AK$47,'CN-Med-Growth Rate'!$A$31:$A$47,$A26,'CN-Med-Growth Rate'!$C$31:$C$47,$B$1)</f>
        <v>8493069116397.8652</v>
      </c>
      <c r="AI26" s="9">
        <f>$E26*SUMIFS('CN-Med-Growth Rate'!AL$31:AL$47,'CN-Med-Growth Rate'!$A$31:$A$47,$A26,'CN-Med-Growth Rate'!$C$31:$C$47,$B$1)</f>
        <v>8433290496617.1318</v>
      </c>
      <c r="AJ26" s="9">
        <f>$E26*SUMIFS('CN-Med-Growth Rate'!AM$31:AM$47,'CN-Med-Growth Rate'!$A$31:$A$47,$A26,'CN-Med-Growth Rate'!$C$31:$C$47,$B$1)</f>
        <v>8373511527924.3828</v>
      </c>
      <c r="AK26" s="9">
        <f>$E26*SUMIFS('CN-Med-Growth Rate'!AN$31:AN$47,'CN-Med-Growth Rate'!$A$31:$A$47,$A26,'CN-Med-Growth Rate'!$C$31:$C$47,$B$1)</f>
        <v>8313733009645.3271</v>
      </c>
      <c r="AL26" s="9">
        <f>$E26*SUMIFS('CN-Med-Growth Rate'!AO$31:AO$47,'CN-Med-Growth Rate'!$A$31:$A$47,$A26,'CN-Med-Growth Rate'!$C$31:$C$47,$B$1)</f>
        <v>8253954040952.5791</v>
      </c>
      <c r="AM26" s="9">
        <f>$E26*SUMIFS('CN-Med-Growth Rate'!AP$31:AP$47,'CN-Med-Growth Rate'!$A$31:$A$47,$A26,'CN-Med-Growth Rate'!$C$31:$C$47,$B$1)</f>
        <v>8194175421171.8447</v>
      </c>
      <c r="AN26" s="9">
        <f>$E26*SUMIFS('CN-Med-Growth Rate'!AQ$31:AQ$47,'CN-Med-Growth Rate'!$A$31:$A$47,$A26,'CN-Med-Growth Rate'!$C$31:$C$47,$B$1)</f>
        <v>8122520718188.4053</v>
      </c>
      <c r="AO26" s="9">
        <f>$E26*SUMIFS('CN-Med-Growth Rate'!AR$31:AR$47,'CN-Med-Growth Rate'!$A$31:$A$47,$A26,'CN-Med-Growth Rate'!$C$31:$C$47,$B$1)</f>
        <v>8050865964454.127</v>
      </c>
      <c r="AP26" s="9">
        <f>$E26*SUMIFS('CN-Med-Growth Rate'!AS$31:AS$47,'CN-Med-Growth Rate'!$A$31:$A$47,$A26,'CN-Med-Growth Rate'!$C$31:$C$47,$B$1)</f>
        <v>7979211305877.6709</v>
      </c>
      <c r="AQ26" s="9">
        <f>$E26*SUMIFS('CN-Med-Growth Rate'!AT$31:AT$47,'CN-Med-Growth Rate'!$A$31:$A$47,$A26,'CN-Med-Growth Rate'!$C$31:$C$47,$B$1)</f>
        <v>7907556552143.3926</v>
      </c>
      <c r="AR26" s="9">
        <f>$E26*SUMIFS('CN-Med-Growth Rate'!AU$31:AU$47,'CN-Med-Growth Rate'!$A$31:$A$47,$A26,'CN-Med-Growth Rate'!$C$31:$C$47,$B$1)</f>
        <v>7835901849159.9521</v>
      </c>
    </row>
    <row r="27" spans="1:44">
      <c r="A27" t="s">
        <v>65</v>
      </c>
      <c r="B27" s="9">
        <f>SUMIFS('GHG Emissions 2018-2021'!$D$4:$D$14,'GHG Emissions 2018-2021'!$A$4:$A$14,$A27)*10^10</f>
        <v>0</v>
      </c>
      <c r="C27" s="9">
        <f t="shared" si="0"/>
        <v>0</v>
      </c>
      <c r="D27" s="9">
        <f>SUMIFS('GHG Emissions 2018-2021'!$D$19:$D$31,'GHG Emissions 2018-2021'!$A$19:$A$31,$A27)*10^10</f>
        <v>0</v>
      </c>
      <c r="E27" s="9">
        <f>SUMIFS('GHG Emissions 2018-2021'!$D$36:$D$48,'GHG Emissions 2018-2021'!$A$36:$A$48,$A27)*10^10</f>
        <v>0</v>
      </c>
      <c r="F27" s="9">
        <f>$E27*SUMIFS('CN-Med-Growth Rate'!I$31:I$47,'CN-Med-Growth Rate'!$A$31:$A$47,$A27,'CN-Med-Growth Rate'!$C$31:$C$47,$B$1)</f>
        <v>0</v>
      </c>
      <c r="G27" s="9">
        <f>$E27*SUMIFS('CN-Med-Growth Rate'!J$31:J$47,'CN-Med-Growth Rate'!$A$31:$A$47,$A27,'CN-Med-Growth Rate'!$C$31:$C$47,$B$1)</f>
        <v>0</v>
      </c>
      <c r="H27" s="9">
        <f>$E27*SUMIFS('CN-Med-Growth Rate'!K$31:K$47,'CN-Med-Growth Rate'!$A$31:$A$47,$A27,'CN-Med-Growth Rate'!$C$31:$C$47,$B$1)</f>
        <v>0</v>
      </c>
      <c r="I27" s="9">
        <f>$E27*SUMIFS('CN-Med-Growth Rate'!L$31:L$47,'CN-Med-Growth Rate'!$A$31:$A$47,$A27,'CN-Med-Growth Rate'!$C$31:$C$47,$B$1)</f>
        <v>0</v>
      </c>
      <c r="J27" s="9">
        <f>$E27*SUMIFS('CN-Med-Growth Rate'!M$31:M$47,'CN-Med-Growth Rate'!$A$31:$A$47,$A27,'CN-Med-Growth Rate'!$C$31:$C$47,$B$1)</f>
        <v>0</v>
      </c>
      <c r="K27" s="9">
        <f>$E27*SUMIFS('CN-Med-Growth Rate'!N$31:N$47,'CN-Med-Growth Rate'!$A$31:$A$47,$A27,'CN-Med-Growth Rate'!$C$31:$C$47,$B$1)</f>
        <v>0</v>
      </c>
      <c r="L27" s="9">
        <f>$E27*SUMIFS('CN-Med-Growth Rate'!O$31:O$47,'CN-Med-Growth Rate'!$A$31:$A$47,$A27,'CN-Med-Growth Rate'!$C$31:$C$47,$B$1)</f>
        <v>0</v>
      </c>
      <c r="M27" s="9">
        <f>$E27*SUMIFS('CN-Med-Growth Rate'!P$31:P$47,'CN-Med-Growth Rate'!$A$31:$A$47,$A27,'CN-Med-Growth Rate'!$C$31:$C$47,$B$1)</f>
        <v>0</v>
      </c>
      <c r="N27" s="9">
        <f>$E27*SUMIFS('CN-Med-Growth Rate'!Q$31:Q$47,'CN-Med-Growth Rate'!$A$31:$A$47,$A27,'CN-Med-Growth Rate'!$C$31:$C$47,$B$1)</f>
        <v>0</v>
      </c>
      <c r="O27" s="9">
        <f>$E27*SUMIFS('CN-Med-Growth Rate'!R$31:R$47,'CN-Med-Growth Rate'!$A$31:$A$47,$A27,'CN-Med-Growth Rate'!$C$31:$C$47,$B$1)</f>
        <v>0</v>
      </c>
      <c r="P27" s="9">
        <f>$E27*SUMIFS('CN-Med-Growth Rate'!S$31:S$47,'CN-Med-Growth Rate'!$A$31:$A$47,$A27,'CN-Med-Growth Rate'!$C$31:$C$47,$B$1)</f>
        <v>0</v>
      </c>
      <c r="Q27" s="9">
        <f>$E27*SUMIFS('CN-Med-Growth Rate'!T$31:T$47,'CN-Med-Growth Rate'!$A$31:$A$47,$A27,'CN-Med-Growth Rate'!$C$31:$C$47,$B$1)</f>
        <v>0</v>
      </c>
      <c r="R27" s="9">
        <f>$E27*SUMIFS('CN-Med-Growth Rate'!U$31:U$47,'CN-Med-Growth Rate'!$A$31:$A$47,$A27,'CN-Med-Growth Rate'!$C$31:$C$47,$B$1)</f>
        <v>0</v>
      </c>
      <c r="S27" s="9">
        <f>$E27*SUMIFS('CN-Med-Growth Rate'!V$31:V$47,'CN-Med-Growth Rate'!$A$31:$A$47,$A27,'CN-Med-Growth Rate'!$C$31:$C$47,$B$1)</f>
        <v>0</v>
      </c>
      <c r="T27" s="9">
        <f>$E27*SUMIFS('CN-Med-Growth Rate'!W$31:W$47,'CN-Med-Growth Rate'!$A$31:$A$47,$A27,'CN-Med-Growth Rate'!$C$31:$C$47,$B$1)</f>
        <v>0</v>
      </c>
      <c r="U27" s="9">
        <f>$E27*SUMIFS('CN-Med-Growth Rate'!X$31:X$47,'CN-Med-Growth Rate'!$A$31:$A$47,$A27,'CN-Med-Growth Rate'!$C$31:$C$47,$B$1)</f>
        <v>0</v>
      </c>
      <c r="V27" s="9">
        <f>$E27*SUMIFS('CN-Med-Growth Rate'!Y$31:Y$47,'CN-Med-Growth Rate'!$A$31:$A$47,$A27,'CN-Med-Growth Rate'!$C$31:$C$47,$B$1)</f>
        <v>0</v>
      </c>
      <c r="W27" s="9">
        <f>$E27*SUMIFS('CN-Med-Growth Rate'!Z$31:Z$47,'CN-Med-Growth Rate'!$A$31:$A$47,$A27,'CN-Med-Growth Rate'!$C$31:$C$47,$B$1)</f>
        <v>0</v>
      </c>
      <c r="X27" s="9">
        <f>$E27*SUMIFS('CN-Med-Growth Rate'!AA$31:AA$47,'CN-Med-Growth Rate'!$A$31:$A$47,$A27,'CN-Med-Growth Rate'!$C$31:$C$47,$B$1)</f>
        <v>0</v>
      </c>
      <c r="Y27" s="9">
        <f>$E27*SUMIFS('CN-Med-Growth Rate'!AB$31:AB$47,'CN-Med-Growth Rate'!$A$31:$A$47,$A27,'CN-Med-Growth Rate'!$C$31:$C$47,$B$1)</f>
        <v>0</v>
      </c>
      <c r="Z27" s="9">
        <f>$E27*SUMIFS('CN-Med-Growth Rate'!AC$31:AC$47,'CN-Med-Growth Rate'!$A$31:$A$47,$A27,'CN-Med-Growth Rate'!$C$31:$C$47,$B$1)</f>
        <v>0</v>
      </c>
      <c r="AA27" s="9">
        <f>$E27*SUMIFS('CN-Med-Growth Rate'!AD$31:AD$47,'CN-Med-Growth Rate'!$A$31:$A$47,$A27,'CN-Med-Growth Rate'!$C$31:$C$47,$B$1)</f>
        <v>0</v>
      </c>
      <c r="AB27" s="9">
        <f>$E27*SUMIFS('CN-Med-Growth Rate'!AE$31:AE$47,'CN-Med-Growth Rate'!$A$31:$A$47,$A27,'CN-Med-Growth Rate'!$C$31:$C$47,$B$1)</f>
        <v>0</v>
      </c>
      <c r="AC27" s="9">
        <f>$E27*SUMIFS('CN-Med-Growth Rate'!AF$31:AF$47,'CN-Med-Growth Rate'!$A$31:$A$47,$A27,'CN-Med-Growth Rate'!$C$31:$C$47,$B$1)</f>
        <v>0</v>
      </c>
      <c r="AD27" s="9">
        <f>$E27*SUMIFS('CN-Med-Growth Rate'!AG$31:AG$47,'CN-Med-Growth Rate'!$A$31:$A$47,$A27,'CN-Med-Growth Rate'!$C$31:$C$47,$B$1)</f>
        <v>0</v>
      </c>
      <c r="AE27" s="9">
        <f>$E27*SUMIFS('CN-Med-Growth Rate'!AH$31:AH$47,'CN-Med-Growth Rate'!$A$31:$A$47,$A27,'CN-Med-Growth Rate'!$C$31:$C$47,$B$1)</f>
        <v>0</v>
      </c>
      <c r="AF27" s="9">
        <f>$E27*SUMIFS('CN-Med-Growth Rate'!AI$31:AI$47,'CN-Med-Growth Rate'!$A$31:$A$47,$A27,'CN-Med-Growth Rate'!$C$31:$C$47,$B$1)</f>
        <v>0</v>
      </c>
      <c r="AG27" s="9">
        <f>$E27*SUMIFS('CN-Med-Growth Rate'!AJ$31:AJ$47,'CN-Med-Growth Rate'!$A$31:$A$47,$A27,'CN-Med-Growth Rate'!$C$31:$C$47,$B$1)</f>
        <v>0</v>
      </c>
      <c r="AH27" s="9">
        <f>$E27*SUMIFS('CN-Med-Growth Rate'!AK$31:AK$47,'CN-Med-Growth Rate'!$A$31:$A$47,$A27,'CN-Med-Growth Rate'!$C$31:$C$47,$B$1)</f>
        <v>0</v>
      </c>
      <c r="AI27" s="9">
        <f>$E27*SUMIFS('CN-Med-Growth Rate'!AL$31:AL$47,'CN-Med-Growth Rate'!$A$31:$A$47,$A27,'CN-Med-Growth Rate'!$C$31:$C$47,$B$1)</f>
        <v>0</v>
      </c>
      <c r="AJ27" s="9">
        <f>$E27*SUMIFS('CN-Med-Growth Rate'!AM$31:AM$47,'CN-Med-Growth Rate'!$A$31:$A$47,$A27,'CN-Med-Growth Rate'!$C$31:$C$47,$B$1)</f>
        <v>0</v>
      </c>
      <c r="AK27" s="9">
        <f>$E27*SUMIFS('CN-Med-Growth Rate'!AN$31:AN$47,'CN-Med-Growth Rate'!$A$31:$A$47,$A27,'CN-Med-Growth Rate'!$C$31:$C$47,$B$1)</f>
        <v>0</v>
      </c>
      <c r="AL27" s="9">
        <f>$E27*SUMIFS('CN-Med-Growth Rate'!AO$31:AO$47,'CN-Med-Growth Rate'!$A$31:$A$47,$A27,'CN-Med-Growth Rate'!$C$31:$C$47,$B$1)</f>
        <v>0</v>
      </c>
      <c r="AM27" s="9">
        <f>$E27*SUMIFS('CN-Med-Growth Rate'!AP$31:AP$47,'CN-Med-Growth Rate'!$A$31:$A$47,$A27,'CN-Med-Growth Rate'!$C$31:$C$47,$B$1)</f>
        <v>0</v>
      </c>
      <c r="AN27" s="9">
        <f>$E27*SUMIFS('CN-Med-Growth Rate'!AQ$31:AQ$47,'CN-Med-Growth Rate'!$A$31:$A$47,$A27,'CN-Med-Growth Rate'!$C$31:$C$47,$B$1)</f>
        <v>0</v>
      </c>
      <c r="AO27" s="9">
        <f>$E27*SUMIFS('CN-Med-Growth Rate'!AR$31:AR$47,'CN-Med-Growth Rate'!$A$31:$A$47,$A27,'CN-Med-Growth Rate'!$C$31:$C$47,$B$1)</f>
        <v>0</v>
      </c>
      <c r="AP27" s="9">
        <f>$E27*SUMIFS('CN-Med-Growth Rate'!AS$31:AS$47,'CN-Med-Growth Rate'!$A$31:$A$47,$A27,'CN-Med-Growth Rate'!$C$31:$C$47,$B$1)</f>
        <v>0</v>
      </c>
      <c r="AQ27" s="9">
        <f>$E27*SUMIFS('CN-Med-Growth Rate'!AT$31:AT$47,'CN-Med-Growth Rate'!$A$31:$A$47,$A27,'CN-Med-Growth Rate'!$C$31:$C$47,$B$1)</f>
        <v>0</v>
      </c>
      <c r="AR27" s="9">
        <f>$E27*SUMIFS('CN-Med-Growth Rate'!AU$31:AU$47,'CN-Med-Growth Rate'!$A$31:$A$47,$A27,'CN-Med-Growth Rate'!$C$31:$C$47,$B$1)</f>
        <v>0</v>
      </c>
    </row>
    <row r="29" spans="1:44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</sheetData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</sheetPr>
  <dimension ref="A1:AR33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38" width="10.375" style="6" customWidth="1"/>
    <col min="39" max="16384" width="10.25" style="6"/>
  </cols>
  <sheetData>
    <row r="1" spans="1:44">
      <c r="A1" s="11" t="s">
        <v>6</v>
      </c>
      <c r="B1" s="11" t="s">
        <v>2</v>
      </c>
      <c r="C1" s="13" t="str">
        <f>_xlfn.CONCAT("Unit: grams of ",B1)</f>
        <v>Unit: grams of CH4</v>
      </c>
      <c r="F1" s="20"/>
      <c r="G1" s="20"/>
      <c r="H1" s="20"/>
      <c r="I1" s="20"/>
      <c r="J1" s="21"/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5">
        <v>2033</v>
      </c>
      <c r="R2" s="15">
        <v>2034</v>
      </c>
      <c r="S2" s="15">
        <v>2035</v>
      </c>
      <c r="T2" s="15">
        <v>2036</v>
      </c>
      <c r="U2" s="15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s="9">
        <f>SUMIFS('GHG Emissions 2018-2021'!$E$4:$E$14,'GHG Emissions 2018-2021'!$A$4:$A$14,$A3)*10^10</f>
        <v>23847000000000</v>
      </c>
      <c r="C3" s="9">
        <f>AVERAGE(B3,D3)</f>
        <v>23783500000000</v>
      </c>
      <c r="D3" s="9">
        <f>SUMIFS('GHG Emissions 2018-2021'!$E$19:$E$31,'GHG Emissions 2018-2021'!$A$19:$A$31,$A3)*10^10</f>
        <v>23720000000000</v>
      </c>
      <c r="E3" s="9">
        <f>SUMIFS('GHG Emissions 2018-2021'!$E$36:$E$48,'GHG Emissions 2018-2021'!$A$36:$A$48,$A3)*10^10</f>
        <v>24279000000000</v>
      </c>
      <c r="F3" s="9">
        <f>$E3*SUMIFS('CN-Med-Growth Rate'!I$31:I$47,'CN-Med-Growth Rate'!$A$31:$A$47,$A3,'CN-Med-Growth Rate'!$C$31:$C$47,$B$1)</f>
        <v>24328394432578.207</v>
      </c>
      <c r="G3" s="9">
        <f>$E3*SUMIFS('CN-Med-Growth Rate'!J$31:J$47,'CN-Med-Growth Rate'!$A$31:$A$47,$A3,'CN-Med-Growth Rate'!$C$31:$C$47,$B$1)</f>
        <v>24377789173784.281</v>
      </c>
      <c r="H3" s="9">
        <f>$E3*SUMIFS('CN-Med-Growth Rate'!K$31:K$47,'CN-Med-Growth Rate'!$A$31:$A$47,$A3,'CN-Med-Growth Rate'!$C$31:$C$47,$B$1)</f>
        <v>24427183606362.48</v>
      </c>
      <c r="I3" s="9">
        <f>$E3*SUMIFS('CN-Med-Growth Rate'!L$31:L$47,'CN-Med-Growth Rate'!$A$31:$A$47,$A3,'CN-Med-Growth Rate'!$C$31:$C$47,$B$1)</f>
        <v>24476578604758.445</v>
      </c>
      <c r="J3" s="9">
        <f>$E3*SUMIFS('CN-Med-Growth Rate'!M$31:M$47,'CN-Med-Growth Rate'!$A$31:$A$47,$A3,'CN-Med-Growth Rate'!$C$31:$C$47,$B$1)</f>
        <v>24469206256604.258</v>
      </c>
      <c r="K3" s="9">
        <f>$E3*SUMIFS('CN-Med-Growth Rate'!N$31:N$47,'CN-Med-Growth Rate'!$A$31:$A$47,$A3,'CN-Med-Growth Rate'!$C$31:$C$47,$B$1)</f>
        <v>24461833702698.152</v>
      </c>
      <c r="L3" s="9">
        <f>$E3*SUMIFS('CN-Med-Growth Rate'!O$31:O$47,'CN-Med-Growth Rate'!$A$31:$A$47,$A3,'CN-Med-Growth Rate'!$C$31:$C$47,$B$1)</f>
        <v>24454462194697.598</v>
      </c>
      <c r="M3" s="9">
        <f>$E3*SUMIFS('CN-Med-Growth Rate'!P$31:P$47,'CN-Med-Growth Rate'!$A$31:$A$47,$A3,'CN-Med-Growth Rate'!$C$31:$C$47,$B$1)</f>
        <v>24447089640791.5</v>
      </c>
      <c r="N3" s="9">
        <f>$E3*SUMIFS('CN-Med-Growth Rate'!Q$31:Q$47,'CN-Med-Growth Rate'!$A$31:$A$47,$A3,'CN-Med-Growth Rate'!$C$31:$C$47,$B$1)</f>
        <v>24439717292637.309</v>
      </c>
      <c r="O3" s="9">
        <f>$E3*SUMIFS('CN-Med-Growth Rate'!R$31:R$47,'CN-Med-Growth Rate'!$A$31:$A$47,$A3,'CN-Med-Growth Rate'!$C$31:$C$47,$B$1)</f>
        <v>24406262872093.328</v>
      </c>
      <c r="P3" s="9">
        <f>$E3*SUMIFS('CN-Med-Growth Rate'!S$31:S$47,'CN-Med-Growth Rate'!$A$31:$A$47,$A3,'CN-Med-Growth Rate'!$C$31:$C$47,$B$1)</f>
        <v>24372809085951.078</v>
      </c>
      <c r="Q3" s="9">
        <f>$E3*SUMIFS('CN-Med-Growth Rate'!T$31:T$47,'CN-Med-Growth Rate'!$A$31:$A$47,$A3,'CN-Med-Growth Rate'!$C$31:$C$47,$B$1)</f>
        <v>24339355556998.711</v>
      </c>
      <c r="R3" s="9">
        <f>$E3*SUMIFS('CN-Med-Growth Rate'!U$31:U$47,'CN-Med-Growth Rate'!$A$31:$A$47,$A3,'CN-Med-Growth Rate'!$C$31:$C$47,$B$1)</f>
        <v>24305901770856.461</v>
      </c>
      <c r="S3" s="9">
        <f>$E3*SUMIFS('CN-Med-Growth Rate'!V$31:V$47,'CN-Med-Growth Rate'!$A$31:$A$47,$A3,'CN-Med-Growth Rate'!$C$31:$C$47,$B$1)</f>
        <v>24272447350312.48</v>
      </c>
      <c r="T3" s="9">
        <f>$E3*SUMIFS('CN-Med-Growth Rate'!W$31:W$47,'CN-Med-Growth Rate'!$A$31:$A$47,$A3,'CN-Med-Growth Rate'!$C$31:$C$47,$B$1)</f>
        <v>24211796745073.668</v>
      </c>
      <c r="U3" s="9">
        <f>$E3*SUMIFS('CN-Med-Growth Rate'!X$31:X$47,'CN-Med-Growth Rate'!$A$31:$A$47,$A3,'CN-Med-Growth Rate'!$C$31:$C$47,$B$1)</f>
        <v>24151145728331.035</v>
      </c>
      <c r="V3" s="9">
        <f>$E3*SUMIFS('CN-Med-Growth Rate'!Y$31:Y$47,'CN-Med-Growth Rate'!$A$31:$A$47,$A3,'CN-Med-Growth Rate'!$C$31:$C$47,$B$1)</f>
        <v>24090494557274.465</v>
      </c>
      <c r="W3" s="9">
        <f>$E3*SUMIFS('CN-Med-Growth Rate'!Z$31:Z$47,'CN-Med-Growth Rate'!$A$31:$A$47,$A3,'CN-Med-Growth Rate'!$C$31:$C$47,$B$1)</f>
        <v>24029843540531.832</v>
      </c>
      <c r="X3" s="9">
        <f>$E3*SUMIFS('CN-Med-Growth Rate'!AA$31:AA$47,'CN-Med-Growth Rate'!$A$31:$A$47,$A3,'CN-Med-Growth Rate'!$C$31:$C$47,$B$1)</f>
        <v>23969192935293.02</v>
      </c>
      <c r="Y3" s="9">
        <f>$E3*SUMIFS('CN-Med-Growth Rate'!AB$31:AB$47,'CN-Med-Growth Rate'!$A$31:$A$47,$A3,'CN-Med-Growth Rate'!$C$31:$C$47,$B$1)</f>
        <v>23886106267253.926</v>
      </c>
      <c r="Z3" s="9">
        <f>$E3*SUMIFS('CN-Med-Growth Rate'!AC$31:AC$47,'CN-Med-Growth Rate'!$A$31:$A$47,$A3,'CN-Med-Growth Rate'!$C$31:$C$47,$B$1)</f>
        <v>23803019753528.762</v>
      </c>
      <c r="AA3" s="9">
        <f>$E3*SUMIFS('CN-Med-Growth Rate'!AD$31:AD$47,'CN-Med-Growth Rate'!$A$31:$A$47,$A3,'CN-Med-Growth Rate'!$C$31:$C$47,$B$1)</f>
        <v>23719932845445.773</v>
      </c>
      <c r="AB3" s="9">
        <f>$E3*SUMIFS('CN-Med-Growth Rate'!AE$31:AE$47,'CN-Med-Growth Rate'!$A$31:$A$47,$A3,'CN-Med-Growth Rate'!$C$31:$C$47,$B$1)</f>
        <v>23636846331720.609</v>
      </c>
      <c r="AC3" s="9">
        <f>$E3*SUMIFS('CN-Med-Growth Rate'!AF$31:AF$47,'CN-Med-Growth Rate'!$A$31:$A$47,$A3,'CN-Med-Growth Rate'!$C$31:$C$47,$B$1)</f>
        <v>23553759663681.516</v>
      </c>
      <c r="AD3" s="9">
        <f>$E3*SUMIFS('CN-Med-Growth Rate'!AG$31:AG$47,'CN-Med-Growth Rate'!$A$31:$A$47,$A3,'CN-Med-Growth Rate'!$C$31:$C$47,$B$1)</f>
        <v>23433973318793.215</v>
      </c>
      <c r="AE3" s="9">
        <f>$E3*SUMIFS('CN-Med-Growth Rate'!AH$31:AH$47,'CN-Med-Growth Rate'!$A$31:$A$47,$A3,'CN-Med-Growth Rate'!$C$31:$C$47,$B$1)</f>
        <v>23314187471138.699</v>
      </c>
      <c r="AF3" s="9">
        <f>$E3*SUMIFS('CN-Med-Growth Rate'!AI$31:AI$47,'CN-Med-Growth Rate'!$A$31:$A$47,$A3,'CN-Med-Growth Rate'!$C$31:$C$47,$B$1)</f>
        <v>23194400766184.555</v>
      </c>
      <c r="AG3" s="9">
        <f>$E3*SUMIFS('CN-Med-Growth Rate'!AJ$31:AJ$47,'CN-Med-Growth Rate'!$A$31:$A$47,$A3,'CN-Med-Growth Rate'!$C$31:$C$47,$B$1)</f>
        <v>23074614918530.043</v>
      </c>
      <c r="AH3" s="9">
        <f>$E3*SUMIFS('CN-Med-Growth Rate'!AK$31:AK$47,'CN-Med-Growth Rate'!$A$31:$A$47,$A3,'CN-Med-Growth Rate'!$C$31:$C$47,$B$1)</f>
        <v>22954828573641.742</v>
      </c>
      <c r="AI3" s="9">
        <f>$E3*SUMIFS('CN-Med-Growth Rate'!AL$31:AL$47,'CN-Med-Growth Rate'!$A$31:$A$47,$A3,'CN-Med-Growth Rate'!$C$31:$C$47,$B$1)</f>
        <v>22793260599729.195</v>
      </c>
      <c r="AJ3" s="9">
        <f>$E3*SUMIFS('CN-Med-Growth Rate'!AM$31:AM$47,'CN-Med-Growth Rate'!$A$31:$A$47,$A3,'CN-Med-Growth Rate'!$C$31:$C$47,$B$1)</f>
        <v>22631691682787.051</v>
      </c>
      <c r="AK3" s="9">
        <f>$E3*SUMIFS('CN-Med-Growth Rate'!AN$31:AN$47,'CN-Med-Growth Rate'!$A$31:$A$47,$A3,'CN-Med-Growth Rate'!$C$31:$C$47,$B$1)</f>
        <v>22470123983210.387</v>
      </c>
      <c r="AL3" s="9">
        <f>$E3*SUMIFS('CN-Med-Growth Rate'!AO$31:AO$47,'CN-Med-Growth Rate'!$A$31:$A$47,$A3,'CN-Med-Growth Rate'!$C$31:$C$47,$B$1)</f>
        <v>22308555066268.246</v>
      </c>
      <c r="AM3" s="9">
        <f>$E3*SUMIFS('CN-Med-Growth Rate'!AP$31:AP$47,'CN-Med-Growth Rate'!$A$31:$A$47,$A3,'CN-Med-Growth Rate'!$C$31:$C$47,$B$1)</f>
        <v>22146987092355.695</v>
      </c>
      <c r="AN3" s="9">
        <f>$E3*SUMIFS('CN-Med-Growth Rate'!AQ$31:AQ$47,'CN-Med-Growth Rate'!$A$31:$A$47,$A3,'CN-Med-Growth Rate'!$C$31:$C$47,$B$1)</f>
        <v>21953320774451.328</v>
      </c>
      <c r="AO3" s="9">
        <f>$E3*SUMIFS('CN-Med-Growth Rate'!AR$31:AR$47,'CN-Med-Growth Rate'!$A$31:$A$47,$A3,'CN-Med-Growth Rate'!$C$31:$C$47,$B$1)</f>
        <v>21759654319379.02</v>
      </c>
      <c r="AP3" s="9">
        <f>$E3*SUMIFS('CN-Med-Growth Rate'!AS$31:AS$47,'CN-Med-Growth Rate'!$A$31:$A$47,$A3,'CN-Med-Growth Rate'!$C$31:$C$47,$B$1)</f>
        <v>21565988121496.602</v>
      </c>
      <c r="AQ3" s="9">
        <f>$E3*SUMIFS('CN-Med-Growth Rate'!AT$31:AT$47,'CN-Med-Growth Rate'!$A$31:$A$47,$A3,'CN-Med-Growth Rate'!$C$31:$C$47,$B$1)</f>
        <v>21372321666424.293</v>
      </c>
      <c r="AR3" s="9">
        <f>$E3*SUMIFS('CN-Med-Growth Rate'!AU$31:AU$47,'CN-Med-Growth Rate'!$A$31:$A$47,$A3,'CN-Med-Growth Rate'!$C$31:$C$47,$B$1)</f>
        <v>21178655348519.926</v>
      </c>
    </row>
    <row r="4" spans="1:44">
      <c r="A4" t="s">
        <v>42</v>
      </c>
      <c r="B4" s="9">
        <f>SUMIFS('GHG Emissions 2018-2021'!$E$4:$E$14,'GHG Emissions 2018-2021'!$A$4:$A$14,$A4)*10^10</f>
        <v>25122000000000</v>
      </c>
      <c r="C4" s="9">
        <f t="shared" ref="C4:C27" si="0">AVERAGE(B4,D4)</f>
        <v>24992500000000</v>
      </c>
      <c r="D4" s="9">
        <f>SUMIFS('GHG Emissions 2018-2021'!$E$19:$E$31,'GHG Emissions 2018-2021'!$A$19:$A$31,$A4)*10^10</f>
        <v>24863000000000</v>
      </c>
      <c r="E4" s="9">
        <f>SUMIFS('GHG Emissions 2018-2021'!$E$36:$E$48,'GHG Emissions 2018-2021'!$A$36:$A$48,$A4)*10^10</f>
        <v>25030000000000</v>
      </c>
      <c r="F4" s="9">
        <f>$E4*SUMIFS('CN-Med-Growth Rate'!I$31:I$47,'CN-Med-Growth Rate'!$A$31:$A$47,$A4,'CN-Med-Growth Rate'!$C$31:$C$47,$B$1)</f>
        <v>27656754726127.004</v>
      </c>
      <c r="G4" s="9">
        <f>$E4*SUMIFS('CN-Med-Growth Rate'!J$31:J$47,'CN-Med-Growth Rate'!$A$31:$A$47,$A4,'CN-Med-Growth Rate'!$C$31:$C$47,$B$1)</f>
        <v>28406967199870.742</v>
      </c>
      <c r="H4" s="9">
        <f>$E4*SUMIFS('CN-Med-Growth Rate'!K$31:K$47,'CN-Med-Growth Rate'!$A$31:$A$47,$A4,'CN-Med-Growth Rate'!$C$31:$C$47,$B$1)</f>
        <v>29157179673614.473</v>
      </c>
      <c r="I4" s="9">
        <f>$E4*SUMIFS('CN-Med-Growth Rate'!L$31:L$47,'CN-Med-Growth Rate'!$A$31:$A$47,$A4,'CN-Med-Growth Rate'!$C$31:$C$47,$B$1)</f>
        <v>29877060106640.816</v>
      </c>
      <c r="J4" s="9">
        <f>$E4*SUMIFS('CN-Med-Growth Rate'!M$31:M$47,'CN-Med-Growth Rate'!$A$31:$A$47,$A4,'CN-Med-Growth Rate'!$C$31:$C$47,$B$1)</f>
        <v>30362372758119.246</v>
      </c>
      <c r="K4" s="9">
        <f>$E4*SUMIFS('CN-Med-Growth Rate'!N$31:N$47,'CN-Med-Growth Rate'!$A$31:$A$47,$A4,'CN-Med-Growth Rate'!$C$31:$C$47,$B$1)</f>
        <v>30847685409597.672</v>
      </c>
      <c r="L4" s="9">
        <f>$E4*SUMIFS('CN-Med-Growth Rate'!O$31:O$47,'CN-Med-Growth Rate'!$A$31:$A$47,$A4,'CN-Med-Growth Rate'!$C$31:$C$47,$B$1)</f>
        <v>31332998061076.098</v>
      </c>
      <c r="M4" s="9">
        <f>$E4*SUMIFS('CN-Med-Growth Rate'!P$31:P$47,'CN-Med-Growth Rate'!$A$31:$A$47,$A4,'CN-Med-Growth Rate'!$C$31:$C$47,$B$1)</f>
        <v>31836509936984.969</v>
      </c>
      <c r="N4" s="9">
        <f>$E4*SUMIFS('CN-Med-Growth Rate'!Q$31:Q$47,'CN-Med-Growth Rate'!$A$31:$A$47,$A4,'CN-Med-Growth Rate'!$C$31:$C$47,$B$1)</f>
        <v>32333955404750.363</v>
      </c>
      <c r="O4" s="9">
        <f>$E4*SUMIFS('CN-Med-Growth Rate'!R$31:R$47,'CN-Med-Growth Rate'!$A$31:$A$47,$A4,'CN-Med-Growth Rate'!$C$31:$C$47,$B$1)</f>
        <v>32424951526902.563</v>
      </c>
      <c r="P4" s="9">
        <f>$E4*SUMIFS('CN-Med-Growth Rate'!S$31:S$47,'CN-Med-Growth Rate'!$A$31:$A$47,$A4,'CN-Med-Growth Rate'!$C$31:$C$47,$B$1)</f>
        <v>32515947649054.773</v>
      </c>
      <c r="Q4" s="9">
        <f>$E4*SUMIFS('CN-Med-Growth Rate'!T$31:T$47,'CN-Med-Growth Rate'!$A$31:$A$47,$A4,'CN-Med-Growth Rate'!$C$31:$C$47,$B$1)</f>
        <v>32591777750848.277</v>
      </c>
      <c r="R4" s="9">
        <f>$E4*SUMIFS('CN-Med-Growth Rate'!U$31:U$47,'CN-Med-Growth Rate'!$A$31:$A$47,$A4,'CN-Med-Growth Rate'!$C$31:$C$47,$B$1)</f>
        <v>32637275811924.375</v>
      </c>
      <c r="S4" s="9">
        <f>$E4*SUMIFS('CN-Med-Growth Rate'!V$31:V$47,'CN-Med-Growth Rate'!$A$31:$A$47,$A4,'CN-Med-Growth Rate'!$C$31:$C$47,$B$1)</f>
        <v>32652441832283.086</v>
      </c>
      <c r="T4" s="9">
        <f>$E4*SUMIFS('CN-Med-Growth Rate'!W$31:W$47,'CN-Med-Growth Rate'!$A$31:$A$47,$A4,'CN-Med-Growth Rate'!$C$31:$C$47,$B$1)</f>
        <v>32267224915172.082</v>
      </c>
      <c r="U4" s="9">
        <f>$E4*SUMIFS('CN-Med-Growth Rate'!X$31:X$47,'CN-Med-Growth Rate'!$A$31:$A$47,$A4,'CN-Med-Growth Rate'!$C$31:$C$47,$B$1)</f>
        <v>31882007998061.086</v>
      </c>
      <c r="V4" s="9">
        <f>$E4*SUMIFS('CN-Med-Growth Rate'!Y$31:Y$47,'CN-Med-Growth Rate'!$A$31:$A$47,$A4,'CN-Med-Growth Rate'!$C$31:$C$47,$B$1)</f>
        <v>31496791080950.074</v>
      </c>
      <c r="W4" s="9">
        <f>$E4*SUMIFS('CN-Med-Growth Rate'!Z$31:Z$47,'CN-Med-Growth Rate'!$A$31:$A$47,$A4,'CN-Med-Growth Rate'!$C$31:$C$47,$B$1)</f>
        <v>31111574163839.078</v>
      </c>
      <c r="X4" s="9">
        <f>$E4*SUMIFS('CN-Med-Growth Rate'!AA$31:AA$47,'CN-Med-Growth Rate'!$A$31:$A$47,$A4,'CN-Med-Growth Rate'!$C$31:$C$47,$B$1)</f>
        <v>30726357246728.07</v>
      </c>
      <c r="Y4" s="9">
        <f>$E4*SUMIFS('CN-Med-Growth Rate'!AB$31:AB$47,'CN-Med-Growth Rate'!$A$31:$A$47,$A4,'CN-Med-Growth Rate'!$C$31:$C$47,$B$1)</f>
        <v>30131849248666.992</v>
      </c>
      <c r="Z4" s="9">
        <f>$E4*SUMIFS('CN-Med-Growth Rate'!AC$31:AC$47,'CN-Med-Growth Rate'!$A$31:$A$47,$A4,'CN-Med-Growth Rate'!$C$31:$C$47,$B$1)</f>
        <v>29537341250605.918</v>
      </c>
      <c r="AA4" s="9">
        <f>$E4*SUMIFS('CN-Med-Growth Rate'!AD$31:AD$47,'CN-Med-Growth Rate'!$A$31:$A$47,$A4,'CN-Med-Growth Rate'!$C$31:$C$47,$B$1)</f>
        <v>28942833252544.844</v>
      </c>
      <c r="AB4" s="9">
        <f>$E4*SUMIFS('CN-Med-Growth Rate'!AE$31:AE$47,'CN-Med-Growth Rate'!$A$31:$A$47,$A4,'CN-Med-Growth Rate'!$C$31:$C$47,$B$1)</f>
        <v>28348325254483.766</v>
      </c>
      <c r="AC4" s="9">
        <f>$E4*SUMIFS('CN-Med-Growth Rate'!AF$31:AF$47,'CN-Med-Growth Rate'!$A$31:$A$47,$A4,'CN-Med-Growth Rate'!$C$31:$C$47,$B$1)</f>
        <v>27753817256422.688</v>
      </c>
      <c r="AD4" s="9">
        <f>$E4*SUMIFS('CN-Med-Growth Rate'!AG$31:AG$47,'CN-Med-Growth Rate'!$A$31:$A$47,$A4,'CN-Med-Growth Rate'!$C$31:$C$47,$B$1)</f>
        <v>27213906931652.938</v>
      </c>
      <c r="AE4" s="9">
        <f>$E4*SUMIFS('CN-Med-Growth Rate'!AH$31:AH$47,'CN-Med-Growth Rate'!$A$31:$A$47,$A4,'CN-Med-Growth Rate'!$C$31:$C$47,$B$1)</f>
        <v>26673996606883.184</v>
      </c>
      <c r="AF4" s="9">
        <f>$E4*SUMIFS('CN-Med-Growth Rate'!AI$31:AI$47,'CN-Med-Growth Rate'!$A$31:$A$47,$A4,'CN-Med-Growth Rate'!$C$31:$C$47,$B$1)</f>
        <v>26134086282113.43</v>
      </c>
      <c r="AG4" s="9">
        <f>$E4*SUMIFS('CN-Med-Growth Rate'!AJ$31:AJ$47,'CN-Med-Growth Rate'!$A$31:$A$47,$A4,'CN-Med-Growth Rate'!$C$31:$C$47,$B$1)</f>
        <v>25594175957343.684</v>
      </c>
      <c r="AH4" s="9">
        <f>$E4*SUMIFS('CN-Med-Growth Rate'!AK$31:AK$47,'CN-Med-Growth Rate'!$A$31:$A$47,$A4,'CN-Med-Growth Rate'!$C$31:$C$47,$B$1)</f>
        <v>25054265632573.926</v>
      </c>
      <c r="AI4" s="9">
        <f>$E4*SUMIFS('CN-Med-Growth Rate'!AL$31:AL$47,'CN-Med-Growth Rate'!$A$31:$A$47,$A4,'CN-Med-Growth Rate'!$C$31:$C$47,$B$1)</f>
        <v>24447624818225.887</v>
      </c>
      <c r="AJ4" s="9">
        <f>$E4*SUMIFS('CN-Med-Growth Rate'!AM$31:AM$47,'CN-Med-Growth Rate'!$A$31:$A$47,$A4,'CN-Med-Growth Rate'!$C$31:$C$47,$B$1)</f>
        <v>23840984003877.848</v>
      </c>
      <c r="AK4" s="9">
        <f>$E4*SUMIFS('CN-Med-Growth Rate'!AN$31:AN$47,'CN-Med-Growth Rate'!$A$31:$A$47,$A4,'CN-Med-Growth Rate'!$C$31:$C$47,$B$1)</f>
        <v>23234343189529.809</v>
      </c>
      <c r="AL4" s="9">
        <f>$E4*SUMIFS('CN-Med-Growth Rate'!AO$31:AO$47,'CN-Med-Growth Rate'!$A$31:$A$47,$A4,'CN-Med-Growth Rate'!$C$31:$C$47,$B$1)</f>
        <v>22627702375181.773</v>
      </c>
      <c r="AM4" s="9">
        <f>$E4*SUMIFS('CN-Med-Growth Rate'!AP$31:AP$47,'CN-Med-Growth Rate'!$A$31:$A$47,$A4,'CN-Med-Growth Rate'!$C$31:$C$47,$B$1)</f>
        <v>22021061560833.742</v>
      </c>
      <c r="AN4" s="9">
        <f>$E4*SUMIFS('CN-Med-Growth Rate'!AQ$31:AQ$47,'CN-Med-Growth Rate'!$A$31:$A$47,$A4,'CN-Med-Growth Rate'!$C$31:$C$47,$B$1)</f>
        <v>21481151236063.988</v>
      </c>
      <c r="AO4" s="9">
        <f>$E4*SUMIFS('CN-Med-Growth Rate'!AR$31:AR$47,'CN-Med-Growth Rate'!$A$31:$A$47,$A4,'CN-Med-Growth Rate'!$C$31:$C$47,$B$1)</f>
        <v>20941240911294.234</v>
      </c>
      <c r="AP4" s="9">
        <f>$E4*SUMIFS('CN-Med-Growth Rate'!AS$31:AS$47,'CN-Med-Growth Rate'!$A$31:$A$47,$A4,'CN-Med-Growth Rate'!$C$31:$C$47,$B$1)</f>
        <v>20401330586524.484</v>
      </c>
      <c r="AQ4" s="9">
        <f>$E4*SUMIFS('CN-Med-Growth Rate'!AT$31:AT$47,'CN-Med-Growth Rate'!$A$31:$A$47,$A4,'CN-Med-Growth Rate'!$C$31:$C$47,$B$1)</f>
        <v>19861420261754.734</v>
      </c>
      <c r="AR4" s="9">
        <f>$E4*SUMIFS('CN-Med-Growth Rate'!AU$31:AU$47,'CN-Med-Growth Rate'!$A$31:$A$47,$A4,'CN-Med-Growth Rate'!$C$31:$C$47,$B$1)</f>
        <v>19321509936984.977</v>
      </c>
    </row>
    <row r="5" spans="1:44">
      <c r="A5" s="10" t="s">
        <v>46</v>
      </c>
      <c r="B5" s="9">
        <f>SUMIFS('GHG Emissions 2018-2021'!$E$4:$E$14,'GHG Emissions 2018-2021'!$A$4:$A$14,$A5)*10^10</f>
        <v>0</v>
      </c>
      <c r="C5" s="9">
        <f t="shared" si="0"/>
        <v>0</v>
      </c>
      <c r="D5" s="9">
        <f>SUMIFS('GHG Emissions 2018-2021'!$E$19:$E$31,'GHG Emissions 2018-2021'!$A$19:$A$31,$A5)*10^10</f>
        <v>0</v>
      </c>
      <c r="E5" s="9">
        <f>SUMIFS('GHG Emissions 2018-2021'!$E$36:$E$48,'GHG Emissions 2018-2021'!$A$36:$A$48,$A5)*10^10</f>
        <v>0</v>
      </c>
      <c r="F5" s="9">
        <f>$E5*SUMIFS('CN-Med-Growth Rate'!I$31:I$47,'CN-Med-Growth Rate'!$A$31:$A$47,$A5,'CN-Med-Growth Rate'!$C$31:$C$47,$B$1)</f>
        <v>0</v>
      </c>
      <c r="G5" s="9">
        <f>$E5*SUMIFS('CN-Med-Growth Rate'!J$31:J$47,'CN-Med-Growth Rate'!$A$31:$A$47,$A5,'CN-Med-Growth Rate'!$C$31:$C$47,$B$1)</f>
        <v>0</v>
      </c>
      <c r="H5" s="9">
        <f>$E5*SUMIFS('CN-Med-Growth Rate'!K$31:K$47,'CN-Med-Growth Rate'!$A$31:$A$47,$A5,'CN-Med-Growth Rate'!$C$31:$C$47,$B$1)</f>
        <v>0</v>
      </c>
      <c r="I5" s="9">
        <f>$E5*SUMIFS('CN-Med-Growth Rate'!L$31:L$47,'CN-Med-Growth Rate'!$A$31:$A$47,$A5,'CN-Med-Growth Rate'!$C$31:$C$47,$B$1)</f>
        <v>0</v>
      </c>
      <c r="J5" s="9">
        <f>$E5*SUMIFS('CN-Med-Growth Rate'!M$31:M$47,'CN-Med-Growth Rate'!$A$31:$A$47,$A5,'CN-Med-Growth Rate'!$C$31:$C$47,$B$1)</f>
        <v>0</v>
      </c>
      <c r="K5" s="9">
        <f>$E5*SUMIFS('CN-Med-Growth Rate'!N$31:N$47,'CN-Med-Growth Rate'!$A$31:$A$47,$A5,'CN-Med-Growth Rate'!$C$31:$C$47,$B$1)</f>
        <v>0</v>
      </c>
      <c r="L5" s="9">
        <f>$E5*SUMIFS('CN-Med-Growth Rate'!O$31:O$47,'CN-Med-Growth Rate'!$A$31:$A$47,$A5,'CN-Med-Growth Rate'!$C$31:$C$47,$B$1)</f>
        <v>0</v>
      </c>
      <c r="M5" s="9">
        <f>$E5*SUMIFS('CN-Med-Growth Rate'!P$31:P$47,'CN-Med-Growth Rate'!$A$31:$A$47,$A5,'CN-Med-Growth Rate'!$C$31:$C$47,$B$1)</f>
        <v>0</v>
      </c>
      <c r="N5" s="9">
        <f>$E5*SUMIFS('CN-Med-Growth Rate'!Q$31:Q$47,'CN-Med-Growth Rate'!$A$31:$A$47,$A5,'CN-Med-Growth Rate'!$C$31:$C$47,$B$1)</f>
        <v>0</v>
      </c>
      <c r="O5" s="9">
        <f>$E5*SUMIFS('CN-Med-Growth Rate'!R$31:R$47,'CN-Med-Growth Rate'!$A$31:$A$47,$A5,'CN-Med-Growth Rate'!$C$31:$C$47,$B$1)</f>
        <v>0</v>
      </c>
      <c r="P5" s="9">
        <f>$E5*SUMIFS('CN-Med-Growth Rate'!S$31:S$47,'CN-Med-Growth Rate'!$A$31:$A$47,$A5,'CN-Med-Growth Rate'!$C$31:$C$47,$B$1)</f>
        <v>0</v>
      </c>
      <c r="Q5" s="9">
        <f>$E5*SUMIFS('CN-Med-Growth Rate'!T$31:T$47,'CN-Med-Growth Rate'!$A$31:$A$47,$A5,'CN-Med-Growth Rate'!$C$31:$C$47,$B$1)</f>
        <v>0</v>
      </c>
      <c r="R5" s="9">
        <f>$E5*SUMIFS('CN-Med-Growth Rate'!U$31:U$47,'CN-Med-Growth Rate'!$A$31:$A$47,$A5,'CN-Med-Growth Rate'!$C$31:$C$47,$B$1)</f>
        <v>0</v>
      </c>
      <c r="S5" s="9">
        <f>$E5*SUMIFS('CN-Med-Growth Rate'!V$31:V$47,'CN-Med-Growth Rate'!$A$31:$A$47,$A5,'CN-Med-Growth Rate'!$C$31:$C$47,$B$1)</f>
        <v>0</v>
      </c>
      <c r="T5" s="9">
        <f>$E5*SUMIFS('CN-Med-Growth Rate'!W$31:W$47,'CN-Med-Growth Rate'!$A$31:$A$47,$A5,'CN-Med-Growth Rate'!$C$31:$C$47,$B$1)</f>
        <v>0</v>
      </c>
      <c r="U5" s="9">
        <f>$E5*SUMIFS('CN-Med-Growth Rate'!X$31:X$47,'CN-Med-Growth Rate'!$A$31:$A$47,$A5,'CN-Med-Growth Rate'!$C$31:$C$47,$B$1)</f>
        <v>0</v>
      </c>
      <c r="V5" s="9">
        <f>$E5*SUMIFS('CN-Med-Growth Rate'!Y$31:Y$47,'CN-Med-Growth Rate'!$A$31:$A$47,$A5,'CN-Med-Growth Rate'!$C$31:$C$47,$B$1)</f>
        <v>0</v>
      </c>
      <c r="W5" s="9">
        <f>$E5*SUMIFS('CN-Med-Growth Rate'!Z$31:Z$47,'CN-Med-Growth Rate'!$A$31:$A$47,$A5,'CN-Med-Growth Rate'!$C$31:$C$47,$B$1)</f>
        <v>0</v>
      </c>
      <c r="X5" s="9">
        <f>$E5*SUMIFS('CN-Med-Growth Rate'!AA$31:AA$47,'CN-Med-Growth Rate'!$A$31:$A$47,$A5,'CN-Med-Growth Rate'!$C$31:$C$47,$B$1)</f>
        <v>0</v>
      </c>
      <c r="Y5" s="9">
        <f>$E5*SUMIFS('CN-Med-Growth Rate'!AB$31:AB$47,'CN-Med-Growth Rate'!$A$31:$A$47,$A5,'CN-Med-Growth Rate'!$C$31:$C$47,$B$1)</f>
        <v>0</v>
      </c>
      <c r="Z5" s="9">
        <f>$E5*SUMIFS('CN-Med-Growth Rate'!AC$31:AC$47,'CN-Med-Growth Rate'!$A$31:$A$47,$A5,'CN-Med-Growth Rate'!$C$31:$C$47,$B$1)</f>
        <v>0</v>
      </c>
      <c r="AA5" s="9">
        <f>$E5*SUMIFS('CN-Med-Growth Rate'!AD$31:AD$47,'CN-Med-Growth Rate'!$A$31:$A$47,$A5,'CN-Med-Growth Rate'!$C$31:$C$47,$B$1)</f>
        <v>0</v>
      </c>
      <c r="AB5" s="9">
        <f>$E5*SUMIFS('CN-Med-Growth Rate'!AE$31:AE$47,'CN-Med-Growth Rate'!$A$31:$A$47,$A5,'CN-Med-Growth Rate'!$C$31:$C$47,$B$1)</f>
        <v>0</v>
      </c>
      <c r="AC5" s="9">
        <f>$E5*SUMIFS('CN-Med-Growth Rate'!AF$31:AF$47,'CN-Med-Growth Rate'!$A$31:$A$47,$A5,'CN-Med-Growth Rate'!$C$31:$C$47,$B$1)</f>
        <v>0</v>
      </c>
      <c r="AD5" s="9">
        <f>$E5*SUMIFS('CN-Med-Growth Rate'!AG$31:AG$47,'CN-Med-Growth Rate'!$A$31:$A$47,$A5,'CN-Med-Growth Rate'!$C$31:$C$47,$B$1)</f>
        <v>0</v>
      </c>
      <c r="AE5" s="9">
        <f>$E5*SUMIFS('CN-Med-Growth Rate'!AH$31:AH$47,'CN-Med-Growth Rate'!$A$31:$A$47,$A5,'CN-Med-Growth Rate'!$C$31:$C$47,$B$1)</f>
        <v>0</v>
      </c>
      <c r="AF5" s="9">
        <f>$E5*SUMIFS('CN-Med-Growth Rate'!AI$31:AI$47,'CN-Med-Growth Rate'!$A$31:$A$47,$A5,'CN-Med-Growth Rate'!$C$31:$C$47,$B$1)</f>
        <v>0</v>
      </c>
      <c r="AG5" s="9">
        <f>$E5*SUMIFS('CN-Med-Growth Rate'!AJ$31:AJ$47,'CN-Med-Growth Rate'!$A$31:$A$47,$A5,'CN-Med-Growth Rate'!$C$31:$C$47,$B$1)</f>
        <v>0</v>
      </c>
      <c r="AH5" s="9">
        <f>$E5*SUMIFS('CN-Med-Growth Rate'!AK$31:AK$47,'CN-Med-Growth Rate'!$A$31:$A$47,$A5,'CN-Med-Growth Rate'!$C$31:$C$47,$B$1)</f>
        <v>0</v>
      </c>
      <c r="AI5" s="9">
        <f>$E5*SUMIFS('CN-Med-Growth Rate'!AL$31:AL$47,'CN-Med-Growth Rate'!$A$31:$A$47,$A5,'CN-Med-Growth Rate'!$C$31:$C$47,$B$1)</f>
        <v>0</v>
      </c>
      <c r="AJ5" s="9">
        <f>$E5*SUMIFS('CN-Med-Growth Rate'!AM$31:AM$47,'CN-Med-Growth Rate'!$A$31:$A$47,$A5,'CN-Med-Growth Rate'!$C$31:$C$47,$B$1)</f>
        <v>0</v>
      </c>
      <c r="AK5" s="9">
        <f>$E5*SUMIFS('CN-Med-Growth Rate'!AN$31:AN$47,'CN-Med-Growth Rate'!$A$31:$A$47,$A5,'CN-Med-Growth Rate'!$C$31:$C$47,$B$1)</f>
        <v>0</v>
      </c>
      <c r="AL5" s="9">
        <f>$E5*SUMIFS('CN-Med-Growth Rate'!AO$31:AO$47,'CN-Med-Growth Rate'!$A$31:$A$47,$A5,'CN-Med-Growth Rate'!$C$31:$C$47,$B$1)</f>
        <v>0</v>
      </c>
      <c r="AM5" s="9">
        <f>$E5*SUMIFS('CN-Med-Growth Rate'!AP$31:AP$47,'CN-Med-Growth Rate'!$A$31:$A$47,$A5,'CN-Med-Growth Rate'!$C$31:$C$47,$B$1)</f>
        <v>0</v>
      </c>
      <c r="AN5" s="9">
        <f>$E5*SUMIFS('CN-Med-Growth Rate'!AQ$31:AQ$47,'CN-Med-Growth Rate'!$A$31:$A$47,$A5,'CN-Med-Growth Rate'!$C$31:$C$47,$B$1)</f>
        <v>0</v>
      </c>
      <c r="AO5" s="9">
        <f>$E5*SUMIFS('CN-Med-Growth Rate'!AR$31:AR$47,'CN-Med-Growth Rate'!$A$31:$A$47,$A5,'CN-Med-Growth Rate'!$C$31:$C$47,$B$1)</f>
        <v>0</v>
      </c>
      <c r="AP5" s="9">
        <f>$E5*SUMIFS('CN-Med-Growth Rate'!AS$31:AS$47,'CN-Med-Growth Rate'!$A$31:$A$47,$A5,'CN-Med-Growth Rate'!$C$31:$C$47,$B$1)</f>
        <v>0</v>
      </c>
      <c r="AQ5" s="9">
        <f>$E5*SUMIFS('CN-Med-Growth Rate'!AT$31:AT$47,'CN-Med-Growth Rate'!$A$31:$A$47,$A5,'CN-Med-Growth Rate'!$C$31:$C$47,$B$1)</f>
        <v>0</v>
      </c>
      <c r="AR5" s="9">
        <f>$E5*SUMIFS('CN-Med-Growth Rate'!AU$31:AU$47,'CN-Med-Growth Rate'!$A$31:$A$47,$A5,'CN-Med-Growth Rate'!$C$31:$C$47,$B$1)</f>
        <v>0</v>
      </c>
    </row>
    <row r="6" spans="1:44">
      <c r="A6" t="s">
        <v>51</v>
      </c>
      <c r="B6" s="9">
        <f>SUMIFS('GHG Emissions 2018-2021'!$E$4:$E$14,'GHG Emissions 2018-2021'!$A$4:$A$14,$A6)*10^10</f>
        <v>0</v>
      </c>
      <c r="C6" s="9">
        <f t="shared" si="0"/>
        <v>0</v>
      </c>
      <c r="D6" s="9">
        <f>SUMIFS('GHG Emissions 2018-2021'!$E$19:$E$31,'GHG Emissions 2018-2021'!$A$19:$A$31,$A6)*10^10</f>
        <v>0</v>
      </c>
      <c r="E6" s="9">
        <f>SUMIFS('GHG Emissions 2018-2021'!$E$36:$E$48,'GHG Emissions 2018-2021'!$A$36:$A$48,$A6)*10^10</f>
        <v>0</v>
      </c>
      <c r="F6" s="9">
        <f>$E6*SUMIFS('CN-Med-Growth Rate'!I$31:I$47,'CN-Med-Growth Rate'!$A$31:$A$47,$A6,'CN-Med-Growth Rate'!$C$31:$C$47,$B$1)</f>
        <v>0</v>
      </c>
      <c r="G6" s="9">
        <f>$E6*SUMIFS('CN-Med-Growth Rate'!J$31:J$47,'CN-Med-Growth Rate'!$A$31:$A$47,$A6,'CN-Med-Growth Rate'!$C$31:$C$47,$B$1)</f>
        <v>0</v>
      </c>
      <c r="H6" s="9">
        <f>$E6*SUMIFS('CN-Med-Growth Rate'!K$31:K$47,'CN-Med-Growth Rate'!$A$31:$A$47,$A6,'CN-Med-Growth Rate'!$C$31:$C$47,$B$1)</f>
        <v>0</v>
      </c>
      <c r="I6" s="9">
        <f>$E6*SUMIFS('CN-Med-Growth Rate'!L$31:L$47,'CN-Med-Growth Rate'!$A$31:$A$47,$A6,'CN-Med-Growth Rate'!$C$31:$C$47,$B$1)</f>
        <v>0</v>
      </c>
      <c r="J6" s="9">
        <f>$E6*SUMIFS('CN-Med-Growth Rate'!M$31:M$47,'CN-Med-Growth Rate'!$A$31:$A$47,$A6,'CN-Med-Growth Rate'!$C$31:$C$47,$B$1)</f>
        <v>0</v>
      </c>
      <c r="K6" s="9">
        <f>$E6*SUMIFS('CN-Med-Growth Rate'!N$31:N$47,'CN-Med-Growth Rate'!$A$31:$A$47,$A6,'CN-Med-Growth Rate'!$C$31:$C$47,$B$1)</f>
        <v>0</v>
      </c>
      <c r="L6" s="9">
        <f>$E6*SUMIFS('CN-Med-Growth Rate'!O$31:O$47,'CN-Med-Growth Rate'!$A$31:$A$47,$A6,'CN-Med-Growth Rate'!$C$31:$C$47,$B$1)</f>
        <v>0</v>
      </c>
      <c r="M6" s="9">
        <f>$E6*SUMIFS('CN-Med-Growth Rate'!P$31:P$47,'CN-Med-Growth Rate'!$A$31:$A$47,$A6,'CN-Med-Growth Rate'!$C$31:$C$47,$B$1)</f>
        <v>0</v>
      </c>
      <c r="N6" s="9">
        <f>$E6*SUMIFS('CN-Med-Growth Rate'!Q$31:Q$47,'CN-Med-Growth Rate'!$A$31:$A$47,$A6,'CN-Med-Growth Rate'!$C$31:$C$47,$B$1)</f>
        <v>0</v>
      </c>
      <c r="O6" s="9">
        <f>$E6*SUMIFS('CN-Med-Growth Rate'!R$31:R$47,'CN-Med-Growth Rate'!$A$31:$A$47,$A6,'CN-Med-Growth Rate'!$C$31:$C$47,$B$1)</f>
        <v>0</v>
      </c>
      <c r="P6" s="9">
        <f>$E6*SUMIFS('CN-Med-Growth Rate'!S$31:S$47,'CN-Med-Growth Rate'!$A$31:$A$47,$A6,'CN-Med-Growth Rate'!$C$31:$C$47,$B$1)</f>
        <v>0</v>
      </c>
      <c r="Q6" s="9">
        <f>$E6*SUMIFS('CN-Med-Growth Rate'!T$31:T$47,'CN-Med-Growth Rate'!$A$31:$A$47,$A6,'CN-Med-Growth Rate'!$C$31:$C$47,$B$1)</f>
        <v>0</v>
      </c>
      <c r="R6" s="9">
        <f>$E6*SUMIFS('CN-Med-Growth Rate'!U$31:U$47,'CN-Med-Growth Rate'!$A$31:$A$47,$A6,'CN-Med-Growth Rate'!$C$31:$C$47,$B$1)</f>
        <v>0</v>
      </c>
      <c r="S6" s="9">
        <f>$E6*SUMIFS('CN-Med-Growth Rate'!V$31:V$47,'CN-Med-Growth Rate'!$A$31:$A$47,$A6,'CN-Med-Growth Rate'!$C$31:$C$47,$B$1)</f>
        <v>0</v>
      </c>
      <c r="T6" s="9">
        <f>$E6*SUMIFS('CN-Med-Growth Rate'!W$31:W$47,'CN-Med-Growth Rate'!$A$31:$A$47,$A6,'CN-Med-Growth Rate'!$C$31:$C$47,$B$1)</f>
        <v>0</v>
      </c>
      <c r="U6" s="9">
        <f>$E6*SUMIFS('CN-Med-Growth Rate'!X$31:X$47,'CN-Med-Growth Rate'!$A$31:$A$47,$A6,'CN-Med-Growth Rate'!$C$31:$C$47,$B$1)</f>
        <v>0</v>
      </c>
      <c r="V6" s="9">
        <f>$E6*SUMIFS('CN-Med-Growth Rate'!Y$31:Y$47,'CN-Med-Growth Rate'!$A$31:$A$47,$A6,'CN-Med-Growth Rate'!$C$31:$C$47,$B$1)</f>
        <v>0</v>
      </c>
      <c r="W6" s="9">
        <f>$E6*SUMIFS('CN-Med-Growth Rate'!Z$31:Z$47,'CN-Med-Growth Rate'!$A$31:$A$47,$A6,'CN-Med-Growth Rate'!$C$31:$C$47,$B$1)</f>
        <v>0</v>
      </c>
      <c r="X6" s="9">
        <f>$E6*SUMIFS('CN-Med-Growth Rate'!AA$31:AA$47,'CN-Med-Growth Rate'!$A$31:$A$47,$A6,'CN-Med-Growth Rate'!$C$31:$C$47,$B$1)</f>
        <v>0</v>
      </c>
      <c r="Y6" s="9">
        <f>$E6*SUMIFS('CN-Med-Growth Rate'!AB$31:AB$47,'CN-Med-Growth Rate'!$A$31:$A$47,$A6,'CN-Med-Growth Rate'!$C$31:$C$47,$B$1)</f>
        <v>0</v>
      </c>
      <c r="Z6" s="9">
        <f>$E6*SUMIFS('CN-Med-Growth Rate'!AC$31:AC$47,'CN-Med-Growth Rate'!$A$31:$A$47,$A6,'CN-Med-Growth Rate'!$C$31:$C$47,$B$1)</f>
        <v>0</v>
      </c>
      <c r="AA6" s="9">
        <f>$E6*SUMIFS('CN-Med-Growth Rate'!AD$31:AD$47,'CN-Med-Growth Rate'!$A$31:$A$47,$A6,'CN-Med-Growth Rate'!$C$31:$C$47,$B$1)</f>
        <v>0</v>
      </c>
      <c r="AB6" s="9">
        <f>$E6*SUMIFS('CN-Med-Growth Rate'!AE$31:AE$47,'CN-Med-Growth Rate'!$A$31:$A$47,$A6,'CN-Med-Growth Rate'!$C$31:$C$47,$B$1)</f>
        <v>0</v>
      </c>
      <c r="AC6" s="9">
        <f>$E6*SUMIFS('CN-Med-Growth Rate'!AF$31:AF$47,'CN-Med-Growth Rate'!$A$31:$A$47,$A6,'CN-Med-Growth Rate'!$C$31:$C$47,$B$1)</f>
        <v>0</v>
      </c>
      <c r="AD6" s="9">
        <f>$E6*SUMIFS('CN-Med-Growth Rate'!AG$31:AG$47,'CN-Med-Growth Rate'!$A$31:$A$47,$A6,'CN-Med-Growth Rate'!$C$31:$C$47,$B$1)</f>
        <v>0</v>
      </c>
      <c r="AE6" s="9">
        <f>$E6*SUMIFS('CN-Med-Growth Rate'!AH$31:AH$47,'CN-Med-Growth Rate'!$A$31:$A$47,$A6,'CN-Med-Growth Rate'!$C$31:$C$47,$B$1)</f>
        <v>0</v>
      </c>
      <c r="AF6" s="9">
        <f>$E6*SUMIFS('CN-Med-Growth Rate'!AI$31:AI$47,'CN-Med-Growth Rate'!$A$31:$A$47,$A6,'CN-Med-Growth Rate'!$C$31:$C$47,$B$1)</f>
        <v>0</v>
      </c>
      <c r="AG6" s="9">
        <f>$E6*SUMIFS('CN-Med-Growth Rate'!AJ$31:AJ$47,'CN-Med-Growth Rate'!$A$31:$A$47,$A6,'CN-Med-Growth Rate'!$C$31:$C$47,$B$1)</f>
        <v>0</v>
      </c>
      <c r="AH6" s="9">
        <f>$E6*SUMIFS('CN-Med-Growth Rate'!AK$31:AK$47,'CN-Med-Growth Rate'!$A$31:$A$47,$A6,'CN-Med-Growth Rate'!$C$31:$C$47,$B$1)</f>
        <v>0</v>
      </c>
      <c r="AI6" s="9">
        <f>$E6*SUMIFS('CN-Med-Growth Rate'!AL$31:AL$47,'CN-Med-Growth Rate'!$A$31:$A$47,$A6,'CN-Med-Growth Rate'!$C$31:$C$47,$B$1)</f>
        <v>0</v>
      </c>
      <c r="AJ6" s="9">
        <f>$E6*SUMIFS('CN-Med-Growth Rate'!AM$31:AM$47,'CN-Med-Growth Rate'!$A$31:$A$47,$A6,'CN-Med-Growth Rate'!$C$31:$C$47,$B$1)</f>
        <v>0</v>
      </c>
      <c r="AK6" s="9">
        <f>$E6*SUMIFS('CN-Med-Growth Rate'!AN$31:AN$47,'CN-Med-Growth Rate'!$A$31:$A$47,$A6,'CN-Med-Growth Rate'!$C$31:$C$47,$B$1)</f>
        <v>0</v>
      </c>
      <c r="AL6" s="9">
        <f>$E6*SUMIFS('CN-Med-Growth Rate'!AO$31:AO$47,'CN-Med-Growth Rate'!$A$31:$A$47,$A6,'CN-Med-Growth Rate'!$C$31:$C$47,$B$1)</f>
        <v>0</v>
      </c>
      <c r="AM6" s="9">
        <f>$E6*SUMIFS('CN-Med-Growth Rate'!AP$31:AP$47,'CN-Med-Growth Rate'!$A$31:$A$47,$A6,'CN-Med-Growth Rate'!$C$31:$C$47,$B$1)</f>
        <v>0</v>
      </c>
      <c r="AN6" s="9">
        <f>$E6*SUMIFS('CN-Med-Growth Rate'!AQ$31:AQ$47,'CN-Med-Growth Rate'!$A$31:$A$47,$A6,'CN-Med-Growth Rate'!$C$31:$C$47,$B$1)</f>
        <v>0</v>
      </c>
      <c r="AO6" s="9">
        <f>$E6*SUMIFS('CN-Med-Growth Rate'!AR$31:AR$47,'CN-Med-Growth Rate'!$A$31:$A$47,$A6,'CN-Med-Growth Rate'!$C$31:$C$47,$B$1)</f>
        <v>0</v>
      </c>
      <c r="AP6" s="9">
        <f>$E6*SUMIFS('CN-Med-Growth Rate'!AS$31:AS$47,'CN-Med-Growth Rate'!$A$31:$A$47,$A6,'CN-Med-Growth Rate'!$C$31:$C$47,$B$1)</f>
        <v>0</v>
      </c>
      <c r="AQ6" s="9">
        <f>$E6*SUMIFS('CN-Med-Growth Rate'!AT$31:AT$47,'CN-Med-Growth Rate'!$A$31:$A$47,$A6,'CN-Med-Growth Rate'!$C$31:$C$47,$B$1)</f>
        <v>0</v>
      </c>
      <c r="AR6" s="9">
        <f>$E6*SUMIFS('CN-Med-Growth Rate'!AU$31:AU$47,'CN-Med-Growth Rate'!$A$31:$A$47,$A6,'CN-Med-Growth Rate'!$C$31:$C$47,$B$1)</f>
        <v>0</v>
      </c>
    </row>
    <row r="7" spans="1:44">
      <c r="A7" t="s">
        <v>52</v>
      </c>
      <c r="B7" s="9">
        <f>SUMIFS('GHG Emissions 2018-2021'!$E$4:$E$14,'GHG Emissions 2018-2021'!$A$4:$A$14,$A7)*10^10</f>
        <v>0</v>
      </c>
      <c r="C7" s="9">
        <f t="shared" si="0"/>
        <v>0</v>
      </c>
      <c r="D7" s="9">
        <f>SUMIFS('GHG Emissions 2018-2021'!$E$19:$E$31,'GHG Emissions 2018-2021'!$A$19:$A$31,$A7)*10^10</f>
        <v>0</v>
      </c>
      <c r="E7" s="9">
        <f>SUMIFS('GHG Emissions 2018-2021'!$E$36:$E$48,'GHG Emissions 2018-2021'!$A$36:$A$48,$A7)*10^10</f>
        <v>0</v>
      </c>
      <c r="F7" s="9">
        <f>$E7*SUMIFS('CN-Med-Growth Rate'!I$31:I$47,'CN-Med-Growth Rate'!$A$31:$A$47,$A7,'CN-Med-Growth Rate'!$C$31:$C$47,$B$1)</f>
        <v>0</v>
      </c>
      <c r="G7" s="9">
        <f>$E7*SUMIFS('CN-Med-Growth Rate'!J$31:J$47,'CN-Med-Growth Rate'!$A$31:$A$47,$A7,'CN-Med-Growth Rate'!$C$31:$C$47,$B$1)</f>
        <v>0</v>
      </c>
      <c r="H7" s="9">
        <f>$E7*SUMIFS('CN-Med-Growth Rate'!K$31:K$47,'CN-Med-Growth Rate'!$A$31:$A$47,$A7,'CN-Med-Growth Rate'!$C$31:$C$47,$B$1)</f>
        <v>0</v>
      </c>
      <c r="I7" s="9">
        <f>$E7*SUMIFS('CN-Med-Growth Rate'!L$31:L$47,'CN-Med-Growth Rate'!$A$31:$A$47,$A7,'CN-Med-Growth Rate'!$C$31:$C$47,$B$1)</f>
        <v>0</v>
      </c>
      <c r="J7" s="9">
        <f>$E7*SUMIFS('CN-Med-Growth Rate'!M$31:M$47,'CN-Med-Growth Rate'!$A$31:$A$47,$A7,'CN-Med-Growth Rate'!$C$31:$C$47,$B$1)</f>
        <v>0</v>
      </c>
      <c r="K7" s="9">
        <f>$E7*SUMIFS('CN-Med-Growth Rate'!N$31:N$47,'CN-Med-Growth Rate'!$A$31:$A$47,$A7,'CN-Med-Growth Rate'!$C$31:$C$47,$B$1)</f>
        <v>0</v>
      </c>
      <c r="L7" s="9">
        <f>$E7*SUMIFS('CN-Med-Growth Rate'!O$31:O$47,'CN-Med-Growth Rate'!$A$31:$A$47,$A7,'CN-Med-Growth Rate'!$C$31:$C$47,$B$1)</f>
        <v>0</v>
      </c>
      <c r="M7" s="9">
        <f>$E7*SUMIFS('CN-Med-Growth Rate'!P$31:P$47,'CN-Med-Growth Rate'!$A$31:$A$47,$A7,'CN-Med-Growth Rate'!$C$31:$C$47,$B$1)</f>
        <v>0</v>
      </c>
      <c r="N7" s="9">
        <f>$E7*SUMIFS('CN-Med-Growth Rate'!Q$31:Q$47,'CN-Med-Growth Rate'!$A$31:$A$47,$A7,'CN-Med-Growth Rate'!$C$31:$C$47,$B$1)</f>
        <v>0</v>
      </c>
      <c r="O7" s="9">
        <f>$E7*SUMIFS('CN-Med-Growth Rate'!R$31:R$47,'CN-Med-Growth Rate'!$A$31:$A$47,$A7,'CN-Med-Growth Rate'!$C$31:$C$47,$B$1)</f>
        <v>0</v>
      </c>
      <c r="P7" s="9">
        <f>$E7*SUMIFS('CN-Med-Growth Rate'!S$31:S$47,'CN-Med-Growth Rate'!$A$31:$A$47,$A7,'CN-Med-Growth Rate'!$C$31:$C$47,$B$1)</f>
        <v>0</v>
      </c>
      <c r="Q7" s="9">
        <f>$E7*SUMIFS('CN-Med-Growth Rate'!T$31:T$47,'CN-Med-Growth Rate'!$A$31:$A$47,$A7,'CN-Med-Growth Rate'!$C$31:$C$47,$B$1)</f>
        <v>0</v>
      </c>
      <c r="R7" s="9">
        <f>$E7*SUMIFS('CN-Med-Growth Rate'!U$31:U$47,'CN-Med-Growth Rate'!$A$31:$A$47,$A7,'CN-Med-Growth Rate'!$C$31:$C$47,$B$1)</f>
        <v>0</v>
      </c>
      <c r="S7" s="9">
        <f>$E7*SUMIFS('CN-Med-Growth Rate'!V$31:V$47,'CN-Med-Growth Rate'!$A$31:$A$47,$A7,'CN-Med-Growth Rate'!$C$31:$C$47,$B$1)</f>
        <v>0</v>
      </c>
      <c r="T7" s="9">
        <f>$E7*SUMIFS('CN-Med-Growth Rate'!W$31:W$47,'CN-Med-Growth Rate'!$A$31:$A$47,$A7,'CN-Med-Growth Rate'!$C$31:$C$47,$B$1)</f>
        <v>0</v>
      </c>
      <c r="U7" s="9">
        <f>$E7*SUMIFS('CN-Med-Growth Rate'!X$31:X$47,'CN-Med-Growth Rate'!$A$31:$A$47,$A7,'CN-Med-Growth Rate'!$C$31:$C$47,$B$1)</f>
        <v>0</v>
      </c>
      <c r="V7" s="9">
        <f>$E7*SUMIFS('CN-Med-Growth Rate'!Y$31:Y$47,'CN-Med-Growth Rate'!$A$31:$A$47,$A7,'CN-Med-Growth Rate'!$C$31:$C$47,$B$1)</f>
        <v>0</v>
      </c>
      <c r="W7" s="9">
        <f>$E7*SUMIFS('CN-Med-Growth Rate'!Z$31:Z$47,'CN-Med-Growth Rate'!$A$31:$A$47,$A7,'CN-Med-Growth Rate'!$C$31:$C$47,$B$1)</f>
        <v>0</v>
      </c>
      <c r="X7" s="9">
        <f>$E7*SUMIFS('CN-Med-Growth Rate'!AA$31:AA$47,'CN-Med-Growth Rate'!$A$31:$A$47,$A7,'CN-Med-Growth Rate'!$C$31:$C$47,$B$1)</f>
        <v>0</v>
      </c>
      <c r="Y7" s="9">
        <f>$E7*SUMIFS('CN-Med-Growth Rate'!AB$31:AB$47,'CN-Med-Growth Rate'!$A$31:$A$47,$A7,'CN-Med-Growth Rate'!$C$31:$C$47,$B$1)</f>
        <v>0</v>
      </c>
      <c r="Z7" s="9">
        <f>$E7*SUMIFS('CN-Med-Growth Rate'!AC$31:AC$47,'CN-Med-Growth Rate'!$A$31:$A$47,$A7,'CN-Med-Growth Rate'!$C$31:$C$47,$B$1)</f>
        <v>0</v>
      </c>
      <c r="AA7" s="9">
        <f>$E7*SUMIFS('CN-Med-Growth Rate'!AD$31:AD$47,'CN-Med-Growth Rate'!$A$31:$A$47,$A7,'CN-Med-Growth Rate'!$C$31:$C$47,$B$1)</f>
        <v>0</v>
      </c>
      <c r="AB7" s="9">
        <f>$E7*SUMIFS('CN-Med-Growth Rate'!AE$31:AE$47,'CN-Med-Growth Rate'!$A$31:$A$47,$A7,'CN-Med-Growth Rate'!$C$31:$C$47,$B$1)</f>
        <v>0</v>
      </c>
      <c r="AC7" s="9">
        <f>$E7*SUMIFS('CN-Med-Growth Rate'!AF$31:AF$47,'CN-Med-Growth Rate'!$A$31:$A$47,$A7,'CN-Med-Growth Rate'!$C$31:$C$47,$B$1)</f>
        <v>0</v>
      </c>
      <c r="AD7" s="9">
        <f>$E7*SUMIFS('CN-Med-Growth Rate'!AG$31:AG$47,'CN-Med-Growth Rate'!$A$31:$A$47,$A7,'CN-Med-Growth Rate'!$C$31:$C$47,$B$1)</f>
        <v>0</v>
      </c>
      <c r="AE7" s="9">
        <f>$E7*SUMIFS('CN-Med-Growth Rate'!AH$31:AH$47,'CN-Med-Growth Rate'!$A$31:$A$47,$A7,'CN-Med-Growth Rate'!$C$31:$C$47,$B$1)</f>
        <v>0</v>
      </c>
      <c r="AF7" s="9">
        <f>$E7*SUMIFS('CN-Med-Growth Rate'!AI$31:AI$47,'CN-Med-Growth Rate'!$A$31:$A$47,$A7,'CN-Med-Growth Rate'!$C$31:$C$47,$B$1)</f>
        <v>0</v>
      </c>
      <c r="AG7" s="9">
        <f>$E7*SUMIFS('CN-Med-Growth Rate'!AJ$31:AJ$47,'CN-Med-Growth Rate'!$A$31:$A$47,$A7,'CN-Med-Growth Rate'!$C$31:$C$47,$B$1)</f>
        <v>0</v>
      </c>
      <c r="AH7" s="9">
        <f>$E7*SUMIFS('CN-Med-Growth Rate'!AK$31:AK$47,'CN-Med-Growth Rate'!$A$31:$A$47,$A7,'CN-Med-Growth Rate'!$C$31:$C$47,$B$1)</f>
        <v>0</v>
      </c>
      <c r="AI7" s="9">
        <f>$E7*SUMIFS('CN-Med-Growth Rate'!AL$31:AL$47,'CN-Med-Growth Rate'!$A$31:$A$47,$A7,'CN-Med-Growth Rate'!$C$31:$C$47,$B$1)</f>
        <v>0</v>
      </c>
      <c r="AJ7" s="9">
        <f>$E7*SUMIFS('CN-Med-Growth Rate'!AM$31:AM$47,'CN-Med-Growth Rate'!$A$31:$A$47,$A7,'CN-Med-Growth Rate'!$C$31:$C$47,$B$1)</f>
        <v>0</v>
      </c>
      <c r="AK7" s="9">
        <f>$E7*SUMIFS('CN-Med-Growth Rate'!AN$31:AN$47,'CN-Med-Growth Rate'!$A$31:$A$47,$A7,'CN-Med-Growth Rate'!$C$31:$C$47,$B$1)</f>
        <v>0</v>
      </c>
      <c r="AL7" s="9">
        <f>$E7*SUMIFS('CN-Med-Growth Rate'!AO$31:AO$47,'CN-Med-Growth Rate'!$A$31:$A$47,$A7,'CN-Med-Growth Rate'!$C$31:$C$47,$B$1)</f>
        <v>0</v>
      </c>
      <c r="AM7" s="9">
        <f>$E7*SUMIFS('CN-Med-Growth Rate'!AP$31:AP$47,'CN-Med-Growth Rate'!$A$31:$A$47,$A7,'CN-Med-Growth Rate'!$C$31:$C$47,$B$1)</f>
        <v>0</v>
      </c>
      <c r="AN7" s="9">
        <f>$E7*SUMIFS('CN-Med-Growth Rate'!AQ$31:AQ$47,'CN-Med-Growth Rate'!$A$31:$A$47,$A7,'CN-Med-Growth Rate'!$C$31:$C$47,$B$1)</f>
        <v>0</v>
      </c>
      <c r="AO7" s="9">
        <f>$E7*SUMIFS('CN-Med-Growth Rate'!AR$31:AR$47,'CN-Med-Growth Rate'!$A$31:$A$47,$A7,'CN-Med-Growth Rate'!$C$31:$C$47,$B$1)</f>
        <v>0</v>
      </c>
      <c r="AP7" s="9">
        <f>$E7*SUMIFS('CN-Med-Growth Rate'!AS$31:AS$47,'CN-Med-Growth Rate'!$A$31:$A$47,$A7,'CN-Med-Growth Rate'!$C$31:$C$47,$B$1)</f>
        <v>0</v>
      </c>
      <c r="AQ7" s="9">
        <f>$E7*SUMIFS('CN-Med-Growth Rate'!AT$31:AT$47,'CN-Med-Growth Rate'!$A$31:$A$47,$A7,'CN-Med-Growth Rate'!$C$31:$C$47,$B$1)</f>
        <v>0</v>
      </c>
      <c r="AR7" s="9">
        <f>$E7*SUMIFS('CN-Med-Growth Rate'!AU$31:AU$47,'CN-Med-Growth Rate'!$A$31:$A$47,$A7,'CN-Med-Growth Rate'!$C$31:$C$47,$B$1)</f>
        <v>0</v>
      </c>
    </row>
    <row r="8" spans="1:44">
      <c r="A8" t="s">
        <v>53</v>
      </c>
      <c r="B8" s="9">
        <f>SUMIFS('GHG Emissions 2018-2021'!$E$4:$E$14,'GHG Emissions 2018-2021'!$A$4:$A$14,$A8)*10^10</f>
        <v>0</v>
      </c>
      <c r="C8" s="9">
        <f t="shared" si="0"/>
        <v>0</v>
      </c>
      <c r="D8" s="9">
        <f>SUMIFS('GHG Emissions 2018-2021'!$E$19:$E$31,'GHG Emissions 2018-2021'!$A$19:$A$31,$A8)*10^10</f>
        <v>0</v>
      </c>
      <c r="E8" s="9">
        <f>SUMIFS('GHG Emissions 2018-2021'!$E$36:$E$48,'GHG Emissions 2018-2021'!$A$36:$A$48,$A8)*10^10</f>
        <v>0</v>
      </c>
      <c r="F8" s="9">
        <f>$E8*SUMIFS('CN-Med-Growth Rate'!I$31:I$47,'CN-Med-Growth Rate'!$A$31:$A$47,$A8,'CN-Med-Growth Rate'!$C$31:$C$47,$B$1)</f>
        <v>0</v>
      </c>
      <c r="G8" s="9">
        <f>$E8*SUMIFS('CN-Med-Growth Rate'!J$31:J$47,'CN-Med-Growth Rate'!$A$31:$A$47,$A8,'CN-Med-Growth Rate'!$C$31:$C$47,$B$1)</f>
        <v>0</v>
      </c>
      <c r="H8" s="9">
        <f>$E8*SUMIFS('CN-Med-Growth Rate'!K$31:K$47,'CN-Med-Growth Rate'!$A$31:$A$47,$A8,'CN-Med-Growth Rate'!$C$31:$C$47,$B$1)</f>
        <v>0</v>
      </c>
      <c r="I8" s="9">
        <f>$E8*SUMIFS('CN-Med-Growth Rate'!L$31:L$47,'CN-Med-Growth Rate'!$A$31:$A$47,$A8,'CN-Med-Growth Rate'!$C$31:$C$47,$B$1)</f>
        <v>0</v>
      </c>
      <c r="J8" s="9">
        <f>$E8*SUMIFS('CN-Med-Growth Rate'!M$31:M$47,'CN-Med-Growth Rate'!$A$31:$A$47,$A8,'CN-Med-Growth Rate'!$C$31:$C$47,$B$1)</f>
        <v>0</v>
      </c>
      <c r="K8" s="9">
        <f>$E8*SUMIFS('CN-Med-Growth Rate'!N$31:N$47,'CN-Med-Growth Rate'!$A$31:$A$47,$A8,'CN-Med-Growth Rate'!$C$31:$C$47,$B$1)</f>
        <v>0</v>
      </c>
      <c r="L8" s="9">
        <f>$E8*SUMIFS('CN-Med-Growth Rate'!O$31:O$47,'CN-Med-Growth Rate'!$A$31:$A$47,$A8,'CN-Med-Growth Rate'!$C$31:$C$47,$B$1)</f>
        <v>0</v>
      </c>
      <c r="M8" s="9">
        <f>$E8*SUMIFS('CN-Med-Growth Rate'!P$31:P$47,'CN-Med-Growth Rate'!$A$31:$A$47,$A8,'CN-Med-Growth Rate'!$C$31:$C$47,$B$1)</f>
        <v>0</v>
      </c>
      <c r="N8" s="9">
        <f>$E8*SUMIFS('CN-Med-Growth Rate'!Q$31:Q$47,'CN-Med-Growth Rate'!$A$31:$A$47,$A8,'CN-Med-Growth Rate'!$C$31:$C$47,$B$1)</f>
        <v>0</v>
      </c>
      <c r="O8" s="9">
        <f>$E8*SUMIFS('CN-Med-Growth Rate'!R$31:R$47,'CN-Med-Growth Rate'!$A$31:$A$47,$A8,'CN-Med-Growth Rate'!$C$31:$C$47,$B$1)</f>
        <v>0</v>
      </c>
      <c r="P8" s="9">
        <f>$E8*SUMIFS('CN-Med-Growth Rate'!S$31:S$47,'CN-Med-Growth Rate'!$A$31:$A$47,$A8,'CN-Med-Growth Rate'!$C$31:$C$47,$B$1)</f>
        <v>0</v>
      </c>
      <c r="Q8" s="9">
        <f>$E8*SUMIFS('CN-Med-Growth Rate'!T$31:T$47,'CN-Med-Growth Rate'!$A$31:$A$47,$A8,'CN-Med-Growth Rate'!$C$31:$C$47,$B$1)</f>
        <v>0</v>
      </c>
      <c r="R8" s="9">
        <f>$E8*SUMIFS('CN-Med-Growth Rate'!U$31:U$47,'CN-Med-Growth Rate'!$A$31:$A$47,$A8,'CN-Med-Growth Rate'!$C$31:$C$47,$B$1)</f>
        <v>0</v>
      </c>
      <c r="S8" s="9">
        <f>$E8*SUMIFS('CN-Med-Growth Rate'!V$31:V$47,'CN-Med-Growth Rate'!$A$31:$A$47,$A8,'CN-Med-Growth Rate'!$C$31:$C$47,$B$1)</f>
        <v>0</v>
      </c>
      <c r="T8" s="9">
        <f>$E8*SUMIFS('CN-Med-Growth Rate'!W$31:W$47,'CN-Med-Growth Rate'!$A$31:$A$47,$A8,'CN-Med-Growth Rate'!$C$31:$C$47,$B$1)</f>
        <v>0</v>
      </c>
      <c r="U8" s="9">
        <f>$E8*SUMIFS('CN-Med-Growth Rate'!X$31:X$47,'CN-Med-Growth Rate'!$A$31:$A$47,$A8,'CN-Med-Growth Rate'!$C$31:$C$47,$B$1)</f>
        <v>0</v>
      </c>
      <c r="V8" s="9">
        <f>$E8*SUMIFS('CN-Med-Growth Rate'!Y$31:Y$47,'CN-Med-Growth Rate'!$A$31:$A$47,$A8,'CN-Med-Growth Rate'!$C$31:$C$47,$B$1)</f>
        <v>0</v>
      </c>
      <c r="W8" s="9">
        <f>$E8*SUMIFS('CN-Med-Growth Rate'!Z$31:Z$47,'CN-Med-Growth Rate'!$A$31:$A$47,$A8,'CN-Med-Growth Rate'!$C$31:$C$47,$B$1)</f>
        <v>0</v>
      </c>
      <c r="X8" s="9">
        <f>$E8*SUMIFS('CN-Med-Growth Rate'!AA$31:AA$47,'CN-Med-Growth Rate'!$A$31:$A$47,$A8,'CN-Med-Growth Rate'!$C$31:$C$47,$B$1)</f>
        <v>0</v>
      </c>
      <c r="Y8" s="9">
        <f>$E8*SUMIFS('CN-Med-Growth Rate'!AB$31:AB$47,'CN-Med-Growth Rate'!$A$31:$A$47,$A8,'CN-Med-Growth Rate'!$C$31:$C$47,$B$1)</f>
        <v>0</v>
      </c>
      <c r="Z8" s="9">
        <f>$E8*SUMIFS('CN-Med-Growth Rate'!AC$31:AC$47,'CN-Med-Growth Rate'!$A$31:$A$47,$A8,'CN-Med-Growth Rate'!$C$31:$C$47,$B$1)</f>
        <v>0</v>
      </c>
      <c r="AA8" s="9">
        <f>$E8*SUMIFS('CN-Med-Growth Rate'!AD$31:AD$47,'CN-Med-Growth Rate'!$A$31:$A$47,$A8,'CN-Med-Growth Rate'!$C$31:$C$47,$B$1)</f>
        <v>0</v>
      </c>
      <c r="AB8" s="9">
        <f>$E8*SUMIFS('CN-Med-Growth Rate'!AE$31:AE$47,'CN-Med-Growth Rate'!$A$31:$A$47,$A8,'CN-Med-Growth Rate'!$C$31:$C$47,$B$1)</f>
        <v>0</v>
      </c>
      <c r="AC8" s="9">
        <f>$E8*SUMIFS('CN-Med-Growth Rate'!AF$31:AF$47,'CN-Med-Growth Rate'!$A$31:$A$47,$A8,'CN-Med-Growth Rate'!$C$31:$C$47,$B$1)</f>
        <v>0</v>
      </c>
      <c r="AD8" s="9">
        <f>$E8*SUMIFS('CN-Med-Growth Rate'!AG$31:AG$47,'CN-Med-Growth Rate'!$A$31:$A$47,$A8,'CN-Med-Growth Rate'!$C$31:$C$47,$B$1)</f>
        <v>0</v>
      </c>
      <c r="AE8" s="9">
        <f>$E8*SUMIFS('CN-Med-Growth Rate'!AH$31:AH$47,'CN-Med-Growth Rate'!$A$31:$A$47,$A8,'CN-Med-Growth Rate'!$C$31:$C$47,$B$1)</f>
        <v>0</v>
      </c>
      <c r="AF8" s="9">
        <f>$E8*SUMIFS('CN-Med-Growth Rate'!AI$31:AI$47,'CN-Med-Growth Rate'!$A$31:$A$47,$A8,'CN-Med-Growth Rate'!$C$31:$C$47,$B$1)</f>
        <v>0</v>
      </c>
      <c r="AG8" s="9">
        <f>$E8*SUMIFS('CN-Med-Growth Rate'!AJ$31:AJ$47,'CN-Med-Growth Rate'!$A$31:$A$47,$A8,'CN-Med-Growth Rate'!$C$31:$C$47,$B$1)</f>
        <v>0</v>
      </c>
      <c r="AH8" s="9">
        <f>$E8*SUMIFS('CN-Med-Growth Rate'!AK$31:AK$47,'CN-Med-Growth Rate'!$A$31:$A$47,$A8,'CN-Med-Growth Rate'!$C$31:$C$47,$B$1)</f>
        <v>0</v>
      </c>
      <c r="AI8" s="9">
        <f>$E8*SUMIFS('CN-Med-Growth Rate'!AL$31:AL$47,'CN-Med-Growth Rate'!$A$31:$A$47,$A8,'CN-Med-Growth Rate'!$C$31:$C$47,$B$1)</f>
        <v>0</v>
      </c>
      <c r="AJ8" s="9">
        <f>$E8*SUMIFS('CN-Med-Growth Rate'!AM$31:AM$47,'CN-Med-Growth Rate'!$A$31:$A$47,$A8,'CN-Med-Growth Rate'!$C$31:$C$47,$B$1)</f>
        <v>0</v>
      </c>
      <c r="AK8" s="9">
        <f>$E8*SUMIFS('CN-Med-Growth Rate'!AN$31:AN$47,'CN-Med-Growth Rate'!$A$31:$A$47,$A8,'CN-Med-Growth Rate'!$C$31:$C$47,$B$1)</f>
        <v>0</v>
      </c>
      <c r="AL8" s="9">
        <f>$E8*SUMIFS('CN-Med-Growth Rate'!AO$31:AO$47,'CN-Med-Growth Rate'!$A$31:$A$47,$A8,'CN-Med-Growth Rate'!$C$31:$C$47,$B$1)</f>
        <v>0</v>
      </c>
      <c r="AM8" s="9">
        <f>$E8*SUMIFS('CN-Med-Growth Rate'!AP$31:AP$47,'CN-Med-Growth Rate'!$A$31:$A$47,$A8,'CN-Med-Growth Rate'!$C$31:$C$47,$B$1)</f>
        <v>0</v>
      </c>
      <c r="AN8" s="9">
        <f>$E8*SUMIFS('CN-Med-Growth Rate'!AQ$31:AQ$47,'CN-Med-Growth Rate'!$A$31:$A$47,$A8,'CN-Med-Growth Rate'!$C$31:$C$47,$B$1)</f>
        <v>0</v>
      </c>
      <c r="AO8" s="9">
        <f>$E8*SUMIFS('CN-Med-Growth Rate'!AR$31:AR$47,'CN-Med-Growth Rate'!$A$31:$A$47,$A8,'CN-Med-Growth Rate'!$C$31:$C$47,$B$1)</f>
        <v>0</v>
      </c>
      <c r="AP8" s="9">
        <f>$E8*SUMIFS('CN-Med-Growth Rate'!AS$31:AS$47,'CN-Med-Growth Rate'!$A$31:$A$47,$A8,'CN-Med-Growth Rate'!$C$31:$C$47,$B$1)</f>
        <v>0</v>
      </c>
      <c r="AQ8" s="9">
        <f>$E8*SUMIFS('CN-Med-Growth Rate'!AT$31:AT$47,'CN-Med-Growth Rate'!$A$31:$A$47,$A8,'CN-Med-Growth Rate'!$C$31:$C$47,$B$1)</f>
        <v>0</v>
      </c>
      <c r="AR8" s="9">
        <f>$E8*SUMIFS('CN-Med-Growth Rate'!AU$31:AU$47,'CN-Med-Growth Rate'!$A$31:$A$47,$A8,'CN-Med-Growth Rate'!$C$31:$C$47,$B$1)</f>
        <v>0</v>
      </c>
    </row>
    <row r="9" spans="1:44">
      <c r="A9" t="s">
        <v>54</v>
      </c>
      <c r="B9" s="9">
        <f>SUMIFS('GHG Emissions 2018-2021'!$E$4:$E$14,'GHG Emissions 2018-2021'!$A$4:$A$14,$A9)*10^10</f>
        <v>0</v>
      </c>
      <c r="C9" s="9">
        <f t="shared" si="0"/>
        <v>0</v>
      </c>
      <c r="D9" s="9">
        <f>SUMIFS('GHG Emissions 2018-2021'!$E$19:$E$31,'GHG Emissions 2018-2021'!$A$19:$A$31,$A9)*10^10</f>
        <v>0</v>
      </c>
      <c r="E9" s="9">
        <f>SUMIFS('GHG Emissions 2018-2021'!$E$36:$E$48,'GHG Emissions 2018-2021'!$A$36:$A$48,$A9)*10^10</f>
        <v>0</v>
      </c>
      <c r="F9" s="9">
        <f>$E9*SUMIFS('CN-Med-Growth Rate'!I$31:I$47,'CN-Med-Growth Rate'!$A$31:$A$47,$A9,'CN-Med-Growth Rate'!$C$31:$C$47,$B$1)</f>
        <v>0</v>
      </c>
      <c r="G9" s="9">
        <f>$E9*SUMIFS('CN-Med-Growth Rate'!J$31:J$47,'CN-Med-Growth Rate'!$A$31:$A$47,$A9,'CN-Med-Growth Rate'!$C$31:$C$47,$B$1)</f>
        <v>0</v>
      </c>
      <c r="H9" s="9">
        <f>$E9*SUMIFS('CN-Med-Growth Rate'!K$31:K$47,'CN-Med-Growth Rate'!$A$31:$A$47,$A9,'CN-Med-Growth Rate'!$C$31:$C$47,$B$1)</f>
        <v>0</v>
      </c>
      <c r="I9" s="9">
        <f>$E9*SUMIFS('CN-Med-Growth Rate'!L$31:L$47,'CN-Med-Growth Rate'!$A$31:$A$47,$A9,'CN-Med-Growth Rate'!$C$31:$C$47,$B$1)</f>
        <v>0</v>
      </c>
      <c r="J9" s="9">
        <f>$E9*SUMIFS('CN-Med-Growth Rate'!M$31:M$47,'CN-Med-Growth Rate'!$A$31:$A$47,$A9,'CN-Med-Growth Rate'!$C$31:$C$47,$B$1)</f>
        <v>0</v>
      </c>
      <c r="K9" s="9">
        <f>$E9*SUMIFS('CN-Med-Growth Rate'!N$31:N$47,'CN-Med-Growth Rate'!$A$31:$A$47,$A9,'CN-Med-Growth Rate'!$C$31:$C$47,$B$1)</f>
        <v>0</v>
      </c>
      <c r="L9" s="9">
        <f>$E9*SUMIFS('CN-Med-Growth Rate'!O$31:O$47,'CN-Med-Growth Rate'!$A$31:$A$47,$A9,'CN-Med-Growth Rate'!$C$31:$C$47,$B$1)</f>
        <v>0</v>
      </c>
      <c r="M9" s="9">
        <f>$E9*SUMIFS('CN-Med-Growth Rate'!P$31:P$47,'CN-Med-Growth Rate'!$A$31:$A$47,$A9,'CN-Med-Growth Rate'!$C$31:$C$47,$B$1)</f>
        <v>0</v>
      </c>
      <c r="N9" s="9">
        <f>$E9*SUMIFS('CN-Med-Growth Rate'!Q$31:Q$47,'CN-Med-Growth Rate'!$A$31:$A$47,$A9,'CN-Med-Growth Rate'!$C$31:$C$47,$B$1)</f>
        <v>0</v>
      </c>
      <c r="O9" s="9">
        <f>$E9*SUMIFS('CN-Med-Growth Rate'!R$31:R$47,'CN-Med-Growth Rate'!$A$31:$A$47,$A9,'CN-Med-Growth Rate'!$C$31:$C$47,$B$1)</f>
        <v>0</v>
      </c>
      <c r="P9" s="9">
        <f>$E9*SUMIFS('CN-Med-Growth Rate'!S$31:S$47,'CN-Med-Growth Rate'!$A$31:$A$47,$A9,'CN-Med-Growth Rate'!$C$31:$C$47,$B$1)</f>
        <v>0</v>
      </c>
      <c r="Q9" s="9">
        <f>$E9*SUMIFS('CN-Med-Growth Rate'!T$31:T$47,'CN-Med-Growth Rate'!$A$31:$A$47,$A9,'CN-Med-Growth Rate'!$C$31:$C$47,$B$1)</f>
        <v>0</v>
      </c>
      <c r="R9" s="9">
        <f>$E9*SUMIFS('CN-Med-Growth Rate'!U$31:U$47,'CN-Med-Growth Rate'!$A$31:$A$47,$A9,'CN-Med-Growth Rate'!$C$31:$C$47,$B$1)</f>
        <v>0</v>
      </c>
      <c r="S9" s="9">
        <f>$E9*SUMIFS('CN-Med-Growth Rate'!V$31:V$47,'CN-Med-Growth Rate'!$A$31:$A$47,$A9,'CN-Med-Growth Rate'!$C$31:$C$47,$B$1)</f>
        <v>0</v>
      </c>
      <c r="T9" s="9">
        <f>$E9*SUMIFS('CN-Med-Growth Rate'!W$31:W$47,'CN-Med-Growth Rate'!$A$31:$A$47,$A9,'CN-Med-Growth Rate'!$C$31:$C$47,$B$1)</f>
        <v>0</v>
      </c>
      <c r="U9" s="9">
        <f>$E9*SUMIFS('CN-Med-Growth Rate'!X$31:X$47,'CN-Med-Growth Rate'!$A$31:$A$47,$A9,'CN-Med-Growth Rate'!$C$31:$C$47,$B$1)</f>
        <v>0</v>
      </c>
      <c r="V9" s="9">
        <f>$E9*SUMIFS('CN-Med-Growth Rate'!Y$31:Y$47,'CN-Med-Growth Rate'!$A$31:$A$47,$A9,'CN-Med-Growth Rate'!$C$31:$C$47,$B$1)</f>
        <v>0</v>
      </c>
      <c r="W9" s="9">
        <f>$E9*SUMIFS('CN-Med-Growth Rate'!Z$31:Z$47,'CN-Med-Growth Rate'!$A$31:$A$47,$A9,'CN-Med-Growth Rate'!$C$31:$C$47,$B$1)</f>
        <v>0</v>
      </c>
      <c r="X9" s="9">
        <f>$E9*SUMIFS('CN-Med-Growth Rate'!AA$31:AA$47,'CN-Med-Growth Rate'!$A$31:$A$47,$A9,'CN-Med-Growth Rate'!$C$31:$C$47,$B$1)</f>
        <v>0</v>
      </c>
      <c r="Y9" s="9">
        <f>$E9*SUMIFS('CN-Med-Growth Rate'!AB$31:AB$47,'CN-Med-Growth Rate'!$A$31:$A$47,$A9,'CN-Med-Growth Rate'!$C$31:$C$47,$B$1)</f>
        <v>0</v>
      </c>
      <c r="Z9" s="9">
        <f>$E9*SUMIFS('CN-Med-Growth Rate'!AC$31:AC$47,'CN-Med-Growth Rate'!$A$31:$A$47,$A9,'CN-Med-Growth Rate'!$C$31:$C$47,$B$1)</f>
        <v>0</v>
      </c>
      <c r="AA9" s="9">
        <f>$E9*SUMIFS('CN-Med-Growth Rate'!AD$31:AD$47,'CN-Med-Growth Rate'!$A$31:$A$47,$A9,'CN-Med-Growth Rate'!$C$31:$C$47,$B$1)</f>
        <v>0</v>
      </c>
      <c r="AB9" s="9">
        <f>$E9*SUMIFS('CN-Med-Growth Rate'!AE$31:AE$47,'CN-Med-Growth Rate'!$A$31:$A$47,$A9,'CN-Med-Growth Rate'!$C$31:$C$47,$B$1)</f>
        <v>0</v>
      </c>
      <c r="AC9" s="9">
        <f>$E9*SUMIFS('CN-Med-Growth Rate'!AF$31:AF$47,'CN-Med-Growth Rate'!$A$31:$A$47,$A9,'CN-Med-Growth Rate'!$C$31:$C$47,$B$1)</f>
        <v>0</v>
      </c>
      <c r="AD9" s="9">
        <f>$E9*SUMIFS('CN-Med-Growth Rate'!AG$31:AG$47,'CN-Med-Growth Rate'!$A$31:$A$47,$A9,'CN-Med-Growth Rate'!$C$31:$C$47,$B$1)</f>
        <v>0</v>
      </c>
      <c r="AE9" s="9">
        <f>$E9*SUMIFS('CN-Med-Growth Rate'!AH$31:AH$47,'CN-Med-Growth Rate'!$A$31:$A$47,$A9,'CN-Med-Growth Rate'!$C$31:$C$47,$B$1)</f>
        <v>0</v>
      </c>
      <c r="AF9" s="9">
        <f>$E9*SUMIFS('CN-Med-Growth Rate'!AI$31:AI$47,'CN-Med-Growth Rate'!$A$31:$A$47,$A9,'CN-Med-Growth Rate'!$C$31:$C$47,$B$1)</f>
        <v>0</v>
      </c>
      <c r="AG9" s="9">
        <f>$E9*SUMIFS('CN-Med-Growth Rate'!AJ$31:AJ$47,'CN-Med-Growth Rate'!$A$31:$A$47,$A9,'CN-Med-Growth Rate'!$C$31:$C$47,$B$1)</f>
        <v>0</v>
      </c>
      <c r="AH9" s="9">
        <f>$E9*SUMIFS('CN-Med-Growth Rate'!AK$31:AK$47,'CN-Med-Growth Rate'!$A$31:$A$47,$A9,'CN-Med-Growth Rate'!$C$31:$C$47,$B$1)</f>
        <v>0</v>
      </c>
      <c r="AI9" s="9">
        <f>$E9*SUMIFS('CN-Med-Growth Rate'!AL$31:AL$47,'CN-Med-Growth Rate'!$A$31:$A$47,$A9,'CN-Med-Growth Rate'!$C$31:$C$47,$B$1)</f>
        <v>0</v>
      </c>
      <c r="AJ9" s="9">
        <f>$E9*SUMIFS('CN-Med-Growth Rate'!AM$31:AM$47,'CN-Med-Growth Rate'!$A$31:$A$47,$A9,'CN-Med-Growth Rate'!$C$31:$C$47,$B$1)</f>
        <v>0</v>
      </c>
      <c r="AK9" s="9">
        <f>$E9*SUMIFS('CN-Med-Growth Rate'!AN$31:AN$47,'CN-Med-Growth Rate'!$A$31:$A$47,$A9,'CN-Med-Growth Rate'!$C$31:$C$47,$B$1)</f>
        <v>0</v>
      </c>
      <c r="AL9" s="9">
        <f>$E9*SUMIFS('CN-Med-Growth Rate'!AO$31:AO$47,'CN-Med-Growth Rate'!$A$31:$A$47,$A9,'CN-Med-Growth Rate'!$C$31:$C$47,$B$1)</f>
        <v>0</v>
      </c>
      <c r="AM9" s="9">
        <f>$E9*SUMIFS('CN-Med-Growth Rate'!AP$31:AP$47,'CN-Med-Growth Rate'!$A$31:$A$47,$A9,'CN-Med-Growth Rate'!$C$31:$C$47,$B$1)</f>
        <v>0</v>
      </c>
      <c r="AN9" s="9">
        <f>$E9*SUMIFS('CN-Med-Growth Rate'!AQ$31:AQ$47,'CN-Med-Growth Rate'!$A$31:$A$47,$A9,'CN-Med-Growth Rate'!$C$31:$C$47,$B$1)</f>
        <v>0</v>
      </c>
      <c r="AO9" s="9">
        <f>$E9*SUMIFS('CN-Med-Growth Rate'!AR$31:AR$47,'CN-Med-Growth Rate'!$A$31:$A$47,$A9,'CN-Med-Growth Rate'!$C$31:$C$47,$B$1)</f>
        <v>0</v>
      </c>
      <c r="AP9" s="9">
        <f>$E9*SUMIFS('CN-Med-Growth Rate'!AS$31:AS$47,'CN-Med-Growth Rate'!$A$31:$A$47,$A9,'CN-Med-Growth Rate'!$C$31:$C$47,$B$1)</f>
        <v>0</v>
      </c>
      <c r="AQ9" s="9">
        <f>$E9*SUMIFS('CN-Med-Growth Rate'!AT$31:AT$47,'CN-Med-Growth Rate'!$A$31:$A$47,$A9,'CN-Med-Growth Rate'!$C$31:$C$47,$B$1)</f>
        <v>0</v>
      </c>
      <c r="AR9" s="9">
        <f>$E9*SUMIFS('CN-Med-Growth Rate'!AU$31:AU$47,'CN-Med-Growth Rate'!$A$31:$A$47,$A9,'CN-Med-Growth Rate'!$C$31:$C$47,$B$1)</f>
        <v>0</v>
      </c>
    </row>
    <row r="10" spans="1:44">
      <c r="A10" t="s">
        <v>55</v>
      </c>
      <c r="B10" s="9">
        <f>SUMIFS('GHG Emissions 2018-2021'!$E$4:$E$14,'GHG Emissions 2018-2021'!$A$4:$A$14,$A10)*10^10</f>
        <v>0</v>
      </c>
      <c r="C10" s="9">
        <f t="shared" si="0"/>
        <v>0</v>
      </c>
      <c r="D10" s="9">
        <f>SUMIFS('GHG Emissions 2018-2021'!$E$19:$E$31,'GHG Emissions 2018-2021'!$A$19:$A$31,$A10)*10^10</f>
        <v>0</v>
      </c>
      <c r="E10" s="9">
        <f>SUMIFS('GHG Emissions 2018-2021'!$E$36:$E$48,'GHG Emissions 2018-2021'!$A$36:$A$48,$A10)*10^10</f>
        <v>0</v>
      </c>
      <c r="F10" s="9">
        <f>$E10*SUMIFS('CN-Med-Growth Rate'!I$31:I$47,'CN-Med-Growth Rate'!$A$31:$A$47,$A10,'CN-Med-Growth Rate'!$C$31:$C$47,$B$1)</f>
        <v>0</v>
      </c>
      <c r="G10" s="9">
        <f>$E10*SUMIFS('CN-Med-Growth Rate'!J$31:J$47,'CN-Med-Growth Rate'!$A$31:$A$47,$A10,'CN-Med-Growth Rate'!$C$31:$C$47,$B$1)</f>
        <v>0</v>
      </c>
      <c r="H10" s="9">
        <f>$E10*SUMIFS('CN-Med-Growth Rate'!K$31:K$47,'CN-Med-Growth Rate'!$A$31:$A$47,$A10,'CN-Med-Growth Rate'!$C$31:$C$47,$B$1)</f>
        <v>0</v>
      </c>
      <c r="I10" s="9">
        <f>$E10*SUMIFS('CN-Med-Growth Rate'!L$31:L$47,'CN-Med-Growth Rate'!$A$31:$A$47,$A10,'CN-Med-Growth Rate'!$C$31:$C$47,$B$1)</f>
        <v>0</v>
      </c>
      <c r="J10" s="9">
        <f>$E10*SUMIFS('CN-Med-Growth Rate'!M$31:M$47,'CN-Med-Growth Rate'!$A$31:$A$47,$A10,'CN-Med-Growth Rate'!$C$31:$C$47,$B$1)</f>
        <v>0</v>
      </c>
      <c r="K10" s="9">
        <f>$E10*SUMIFS('CN-Med-Growth Rate'!N$31:N$47,'CN-Med-Growth Rate'!$A$31:$A$47,$A10,'CN-Med-Growth Rate'!$C$31:$C$47,$B$1)</f>
        <v>0</v>
      </c>
      <c r="L10" s="9">
        <f>$E10*SUMIFS('CN-Med-Growth Rate'!O$31:O$47,'CN-Med-Growth Rate'!$A$31:$A$47,$A10,'CN-Med-Growth Rate'!$C$31:$C$47,$B$1)</f>
        <v>0</v>
      </c>
      <c r="M10" s="9">
        <f>$E10*SUMIFS('CN-Med-Growth Rate'!P$31:P$47,'CN-Med-Growth Rate'!$A$31:$A$47,$A10,'CN-Med-Growth Rate'!$C$31:$C$47,$B$1)</f>
        <v>0</v>
      </c>
      <c r="N10" s="9">
        <f>$E10*SUMIFS('CN-Med-Growth Rate'!Q$31:Q$47,'CN-Med-Growth Rate'!$A$31:$A$47,$A10,'CN-Med-Growth Rate'!$C$31:$C$47,$B$1)</f>
        <v>0</v>
      </c>
      <c r="O10" s="9">
        <f>$E10*SUMIFS('CN-Med-Growth Rate'!R$31:R$47,'CN-Med-Growth Rate'!$A$31:$A$47,$A10,'CN-Med-Growth Rate'!$C$31:$C$47,$B$1)</f>
        <v>0</v>
      </c>
      <c r="P10" s="9">
        <f>$E10*SUMIFS('CN-Med-Growth Rate'!S$31:S$47,'CN-Med-Growth Rate'!$A$31:$A$47,$A10,'CN-Med-Growth Rate'!$C$31:$C$47,$B$1)</f>
        <v>0</v>
      </c>
      <c r="Q10" s="9">
        <f>$E10*SUMIFS('CN-Med-Growth Rate'!T$31:T$47,'CN-Med-Growth Rate'!$A$31:$A$47,$A10,'CN-Med-Growth Rate'!$C$31:$C$47,$B$1)</f>
        <v>0</v>
      </c>
      <c r="R10" s="9">
        <f>$E10*SUMIFS('CN-Med-Growth Rate'!U$31:U$47,'CN-Med-Growth Rate'!$A$31:$A$47,$A10,'CN-Med-Growth Rate'!$C$31:$C$47,$B$1)</f>
        <v>0</v>
      </c>
      <c r="S10" s="9">
        <f>$E10*SUMIFS('CN-Med-Growth Rate'!V$31:V$47,'CN-Med-Growth Rate'!$A$31:$A$47,$A10,'CN-Med-Growth Rate'!$C$31:$C$47,$B$1)</f>
        <v>0</v>
      </c>
      <c r="T10" s="9">
        <f>$E10*SUMIFS('CN-Med-Growth Rate'!W$31:W$47,'CN-Med-Growth Rate'!$A$31:$A$47,$A10,'CN-Med-Growth Rate'!$C$31:$C$47,$B$1)</f>
        <v>0</v>
      </c>
      <c r="U10" s="9">
        <f>$E10*SUMIFS('CN-Med-Growth Rate'!X$31:X$47,'CN-Med-Growth Rate'!$A$31:$A$47,$A10,'CN-Med-Growth Rate'!$C$31:$C$47,$B$1)</f>
        <v>0</v>
      </c>
      <c r="V10" s="9">
        <f>$E10*SUMIFS('CN-Med-Growth Rate'!Y$31:Y$47,'CN-Med-Growth Rate'!$A$31:$A$47,$A10,'CN-Med-Growth Rate'!$C$31:$C$47,$B$1)</f>
        <v>0</v>
      </c>
      <c r="W10" s="9">
        <f>$E10*SUMIFS('CN-Med-Growth Rate'!Z$31:Z$47,'CN-Med-Growth Rate'!$A$31:$A$47,$A10,'CN-Med-Growth Rate'!$C$31:$C$47,$B$1)</f>
        <v>0</v>
      </c>
      <c r="X10" s="9">
        <f>$E10*SUMIFS('CN-Med-Growth Rate'!AA$31:AA$47,'CN-Med-Growth Rate'!$A$31:$A$47,$A10,'CN-Med-Growth Rate'!$C$31:$C$47,$B$1)</f>
        <v>0</v>
      </c>
      <c r="Y10" s="9">
        <f>$E10*SUMIFS('CN-Med-Growth Rate'!AB$31:AB$47,'CN-Med-Growth Rate'!$A$31:$A$47,$A10,'CN-Med-Growth Rate'!$C$31:$C$47,$B$1)</f>
        <v>0</v>
      </c>
      <c r="Z10" s="9">
        <f>$E10*SUMIFS('CN-Med-Growth Rate'!AC$31:AC$47,'CN-Med-Growth Rate'!$A$31:$A$47,$A10,'CN-Med-Growth Rate'!$C$31:$C$47,$B$1)</f>
        <v>0</v>
      </c>
      <c r="AA10" s="9">
        <f>$E10*SUMIFS('CN-Med-Growth Rate'!AD$31:AD$47,'CN-Med-Growth Rate'!$A$31:$A$47,$A10,'CN-Med-Growth Rate'!$C$31:$C$47,$B$1)</f>
        <v>0</v>
      </c>
      <c r="AB10" s="9">
        <f>$E10*SUMIFS('CN-Med-Growth Rate'!AE$31:AE$47,'CN-Med-Growth Rate'!$A$31:$A$47,$A10,'CN-Med-Growth Rate'!$C$31:$C$47,$B$1)</f>
        <v>0</v>
      </c>
      <c r="AC10" s="9">
        <f>$E10*SUMIFS('CN-Med-Growth Rate'!AF$31:AF$47,'CN-Med-Growth Rate'!$A$31:$A$47,$A10,'CN-Med-Growth Rate'!$C$31:$C$47,$B$1)</f>
        <v>0</v>
      </c>
      <c r="AD10" s="9">
        <f>$E10*SUMIFS('CN-Med-Growth Rate'!AG$31:AG$47,'CN-Med-Growth Rate'!$A$31:$A$47,$A10,'CN-Med-Growth Rate'!$C$31:$C$47,$B$1)</f>
        <v>0</v>
      </c>
      <c r="AE10" s="9">
        <f>$E10*SUMIFS('CN-Med-Growth Rate'!AH$31:AH$47,'CN-Med-Growth Rate'!$A$31:$A$47,$A10,'CN-Med-Growth Rate'!$C$31:$C$47,$B$1)</f>
        <v>0</v>
      </c>
      <c r="AF10" s="9">
        <f>$E10*SUMIFS('CN-Med-Growth Rate'!AI$31:AI$47,'CN-Med-Growth Rate'!$A$31:$A$47,$A10,'CN-Med-Growth Rate'!$C$31:$C$47,$B$1)</f>
        <v>0</v>
      </c>
      <c r="AG10" s="9">
        <f>$E10*SUMIFS('CN-Med-Growth Rate'!AJ$31:AJ$47,'CN-Med-Growth Rate'!$A$31:$A$47,$A10,'CN-Med-Growth Rate'!$C$31:$C$47,$B$1)</f>
        <v>0</v>
      </c>
      <c r="AH10" s="9">
        <f>$E10*SUMIFS('CN-Med-Growth Rate'!AK$31:AK$47,'CN-Med-Growth Rate'!$A$31:$A$47,$A10,'CN-Med-Growth Rate'!$C$31:$C$47,$B$1)</f>
        <v>0</v>
      </c>
      <c r="AI10" s="9">
        <f>$E10*SUMIFS('CN-Med-Growth Rate'!AL$31:AL$47,'CN-Med-Growth Rate'!$A$31:$A$47,$A10,'CN-Med-Growth Rate'!$C$31:$C$47,$B$1)</f>
        <v>0</v>
      </c>
      <c r="AJ10" s="9">
        <f>$E10*SUMIFS('CN-Med-Growth Rate'!AM$31:AM$47,'CN-Med-Growth Rate'!$A$31:$A$47,$A10,'CN-Med-Growth Rate'!$C$31:$C$47,$B$1)</f>
        <v>0</v>
      </c>
      <c r="AK10" s="9">
        <f>$E10*SUMIFS('CN-Med-Growth Rate'!AN$31:AN$47,'CN-Med-Growth Rate'!$A$31:$A$47,$A10,'CN-Med-Growth Rate'!$C$31:$C$47,$B$1)</f>
        <v>0</v>
      </c>
      <c r="AL10" s="9">
        <f>$E10*SUMIFS('CN-Med-Growth Rate'!AO$31:AO$47,'CN-Med-Growth Rate'!$A$31:$A$47,$A10,'CN-Med-Growth Rate'!$C$31:$C$47,$B$1)</f>
        <v>0</v>
      </c>
      <c r="AM10" s="9">
        <f>$E10*SUMIFS('CN-Med-Growth Rate'!AP$31:AP$47,'CN-Med-Growth Rate'!$A$31:$A$47,$A10,'CN-Med-Growth Rate'!$C$31:$C$47,$B$1)</f>
        <v>0</v>
      </c>
      <c r="AN10" s="9">
        <f>$E10*SUMIFS('CN-Med-Growth Rate'!AQ$31:AQ$47,'CN-Med-Growth Rate'!$A$31:$A$47,$A10,'CN-Med-Growth Rate'!$C$31:$C$47,$B$1)</f>
        <v>0</v>
      </c>
      <c r="AO10" s="9">
        <f>$E10*SUMIFS('CN-Med-Growth Rate'!AR$31:AR$47,'CN-Med-Growth Rate'!$A$31:$A$47,$A10,'CN-Med-Growth Rate'!$C$31:$C$47,$B$1)</f>
        <v>0</v>
      </c>
      <c r="AP10" s="9">
        <f>$E10*SUMIFS('CN-Med-Growth Rate'!AS$31:AS$47,'CN-Med-Growth Rate'!$A$31:$A$47,$A10,'CN-Med-Growth Rate'!$C$31:$C$47,$B$1)</f>
        <v>0</v>
      </c>
      <c r="AQ10" s="9">
        <f>$E10*SUMIFS('CN-Med-Growth Rate'!AT$31:AT$47,'CN-Med-Growth Rate'!$A$31:$A$47,$A10,'CN-Med-Growth Rate'!$C$31:$C$47,$B$1)</f>
        <v>0</v>
      </c>
      <c r="AR10" s="9">
        <f>$E10*SUMIFS('CN-Med-Growth Rate'!AU$31:AU$47,'CN-Med-Growth Rate'!$A$31:$A$47,$A10,'CN-Med-Growth Rate'!$C$31:$C$47,$B$1)</f>
        <v>0</v>
      </c>
    </row>
    <row r="11" spans="1:44">
      <c r="A11" t="s">
        <v>44</v>
      </c>
      <c r="B11" s="9">
        <f>SUMIFS('GHG Emissions 2018-2021'!$E$4:$E$14,'GHG Emissions 2018-2021'!$A$4:$A$14,$A11)*10^10</f>
        <v>0</v>
      </c>
      <c r="C11" s="9">
        <f t="shared" si="0"/>
        <v>0</v>
      </c>
      <c r="D11" s="9">
        <f>SUMIFS('GHG Emissions 2018-2021'!$E$19:$E$31,'GHG Emissions 2018-2021'!$A$19:$A$31,$A11)*10^10</f>
        <v>0</v>
      </c>
      <c r="E11" s="9">
        <f>SUMIFS('GHG Emissions 2018-2021'!$E$36:$E$48,'GHG Emissions 2018-2021'!$A$36:$A$48,$A11)*10^10</f>
        <v>0</v>
      </c>
      <c r="F11" s="9">
        <f>$E11*SUMIFS('CN-Med-Growth Rate'!I$31:I$47,'CN-Med-Growth Rate'!$A$31:$A$47,$A11,'CN-Med-Growth Rate'!$C$31:$C$47,$B$1)</f>
        <v>0</v>
      </c>
      <c r="G11" s="9">
        <f>$E11*SUMIFS('CN-Med-Growth Rate'!J$31:J$47,'CN-Med-Growth Rate'!$A$31:$A$47,$A11,'CN-Med-Growth Rate'!$C$31:$C$47,$B$1)</f>
        <v>0</v>
      </c>
      <c r="H11" s="9">
        <f>$E11*SUMIFS('CN-Med-Growth Rate'!K$31:K$47,'CN-Med-Growth Rate'!$A$31:$A$47,$A11,'CN-Med-Growth Rate'!$C$31:$C$47,$B$1)</f>
        <v>0</v>
      </c>
      <c r="I11" s="9">
        <f>$E11*SUMIFS('CN-Med-Growth Rate'!L$31:L$47,'CN-Med-Growth Rate'!$A$31:$A$47,$A11,'CN-Med-Growth Rate'!$C$31:$C$47,$B$1)</f>
        <v>0</v>
      </c>
      <c r="J11" s="9">
        <f>$E11*SUMIFS('CN-Med-Growth Rate'!M$31:M$47,'CN-Med-Growth Rate'!$A$31:$A$47,$A11,'CN-Med-Growth Rate'!$C$31:$C$47,$B$1)</f>
        <v>0</v>
      </c>
      <c r="K11" s="9">
        <f>$E11*SUMIFS('CN-Med-Growth Rate'!N$31:N$47,'CN-Med-Growth Rate'!$A$31:$A$47,$A11,'CN-Med-Growth Rate'!$C$31:$C$47,$B$1)</f>
        <v>0</v>
      </c>
      <c r="L11" s="9">
        <f>$E11*SUMIFS('CN-Med-Growth Rate'!O$31:O$47,'CN-Med-Growth Rate'!$A$31:$A$47,$A11,'CN-Med-Growth Rate'!$C$31:$C$47,$B$1)</f>
        <v>0</v>
      </c>
      <c r="M11" s="9">
        <f>$E11*SUMIFS('CN-Med-Growth Rate'!P$31:P$47,'CN-Med-Growth Rate'!$A$31:$A$47,$A11,'CN-Med-Growth Rate'!$C$31:$C$47,$B$1)</f>
        <v>0</v>
      </c>
      <c r="N11" s="9">
        <f>$E11*SUMIFS('CN-Med-Growth Rate'!Q$31:Q$47,'CN-Med-Growth Rate'!$A$31:$A$47,$A11,'CN-Med-Growth Rate'!$C$31:$C$47,$B$1)</f>
        <v>0</v>
      </c>
      <c r="O11" s="9">
        <f>$E11*SUMIFS('CN-Med-Growth Rate'!R$31:R$47,'CN-Med-Growth Rate'!$A$31:$A$47,$A11,'CN-Med-Growth Rate'!$C$31:$C$47,$B$1)</f>
        <v>0</v>
      </c>
      <c r="P11" s="9">
        <f>$E11*SUMIFS('CN-Med-Growth Rate'!S$31:S$47,'CN-Med-Growth Rate'!$A$31:$A$47,$A11,'CN-Med-Growth Rate'!$C$31:$C$47,$B$1)</f>
        <v>0</v>
      </c>
      <c r="Q11" s="9">
        <f>$E11*SUMIFS('CN-Med-Growth Rate'!T$31:T$47,'CN-Med-Growth Rate'!$A$31:$A$47,$A11,'CN-Med-Growth Rate'!$C$31:$C$47,$B$1)</f>
        <v>0</v>
      </c>
      <c r="R11" s="9">
        <f>$E11*SUMIFS('CN-Med-Growth Rate'!U$31:U$47,'CN-Med-Growth Rate'!$A$31:$A$47,$A11,'CN-Med-Growth Rate'!$C$31:$C$47,$B$1)</f>
        <v>0</v>
      </c>
      <c r="S11" s="9">
        <f>$E11*SUMIFS('CN-Med-Growth Rate'!V$31:V$47,'CN-Med-Growth Rate'!$A$31:$A$47,$A11,'CN-Med-Growth Rate'!$C$31:$C$47,$B$1)</f>
        <v>0</v>
      </c>
      <c r="T11" s="9">
        <f>$E11*SUMIFS('CN-Med-Growth Rate'!W$31:W$47,'CN-Med-Growth Rate'!$A$31:$A$47,$A11,'CN-Med-Growth Rate'!$C$31:$C$47,$B$1)</f>
        <v>0</v>
      </c>
      <c r="U11" s="9">
        <f>$E11*SUMIFS('CN-Med-Growth Rate'!X$31:X$47,'CN-Med-Growth Rate'!$A$31:$A$47,$A11,'CN-Med-Growth Rate'!$C$31:$C$47,$B$1)</f>
        <v>0</v>
      </c>
      <c r="V11" s="9">
        <f>$E11*SUMIFS('CN-Med-Growth Rate'!Y$31:Y$47,'CN-Med-Growth Rate'!$A$31:$A$47,$A11,'CN-Med-Growth Rate'!$C$31:$C$47,$B$1)</f>
        <v>0</v>
      </c>
      <c r="W11" s="9">
        <f>$E11*SUMIFS('CN-Med-Growth Rate'!Z$31:Z$47,'CN-Med-Growth Rate'!$A$31:$A$47,$A11,'CN-Med-Growth Rate'!$C$31:$C$47,$B$1)</f>
        <v>0</v>
      </c>
      <c r="X11" s="9">
        <f>$E11*SUMIFS('CN-Med-Growth Rate'!AA$31:AA$47,'CN-Med-Growth Rate'!$A$31:$A$47,$A11,'CN-Med-Growth Rate'!$C$31:$C$47,$B$1)</f>
        <v>0</v>
      </c>
      <c r="Y11" s="9">
        <f>$E11*SUMIFS('CN-Med-Growth Rate'!AB$31:AB$47,'CN-Med-Growth Rate'!$A$31:$A$47,$A11,'CN-Med-Growth Rate'!$C$31:$C$47,$B$1)</f>
        <v>0</v>
      </c>
      <c r="Z11" s="9">
        <f>$E11*SUMIFS('CN-Med-Growth Rate'!AC$31:AC$47,'CN-Med-Growth Rate'!$A$31:$A$47,$A11,'CN-Med-Growth Rate'!$C$31:$C$47,$B$1)</f>
        <v>0</v>
      </c>
      <c r="AA11" s="9">
        <f>$E11*SUMIFS('CN-Med-Growth Rate'!AD$31:AD$47,'CN-Med-Growth Rate'!$A$31:$A$47,$A11,'CN-Med-Growth Rate'!$C$31:$C$47,$B$1)</f>
        <v>0</v>
      </c>
      <c r="AB11" s="9">
        <f>$E11*SUMIFS('CN-Med-Growth Rate'!AE$31:AE$47,'CN-Med-Growth Rate'!$A$31:$A$47,$A11,'CN-Med-Growth Rate'!$C$31:$C$47,$B$1)</f>
        <v>0</v>
      </c>
      <c r="AC11" s="9">
        <f>$E11*SUMIFS('CN-Med-Growth Rate'!AF$31:AF$47,'CN-Med-Growth Rate'!$A$31:$A$47,$A11,'CN-Med-Growth Rate'!$C$31:$C$47,$B$1)</f>
        <v>0</v>
      </c>
      <c r="AD11" s="9">
        <f>$E11*SUMIFS('CN-Med-Growth Rate'!AG$31:AG$47,'CN-Med-Growth Rate'!$A$31:$A$47,$A11,'CN-Med-Growth Rate'!$C$31:$C$47,$B$1)</f>
        <v>0</v>
      </c>
      <c r="AE11" s="9">
        <f>$E11*SUMIFS('CN-Med-Growth Rate'!AH$31:AH$47,'CN-Med-Growth Rate'!$A$31:$A$47,$A11,'CN-Med-Growth Rate'!$C$31:$C$47,$B$1)</f>
        <v>0</v>
      </c>
      <c r="AF11" s="9">
        <f>$E11*SUMIFS('CN-Med-Growth Rate'!AI$31:AI$47,'CN-Med-Growth Rate'!$A$31:$A$47,$A11,'CN-Med-Growth Rate'!$C$31:$C$47,$B$1)</f>
        <v>0</v>
      </c>
      <c r="AG11" s="9">
        <f>$E11*SUMIFS('CN-Med-Growth Rate'!AJ$31:AJ$47,'CN-Med-Growth Rate'!$A$31:$A$47,$A11,'CN-Med-Growth Rate'!$C$31:$C$47,$B$1)</f>
        <v>0</v>
      </c>
      <c r="AH11" s="9">
        <f>$E11*SUMIFS('CN-Med-Growth Rate'!AK$31:AK$47,'CN-Med-Growth Rate'!$A$31:$A$47,$A11,'CN-Med-Growth Rate'!$C$31:$C$47,$B$1)</f>
        <v>0</v>
      </c>
      <c r="AI11" s="9">
        <f>$E11*SUMIFS('CN-Med-Growth Rate'!AL$31:AL$47,'CN-Med-Growth Rate'!$A$31:$A$47,$A11,'CN-Med-Growth Rate'!$C$31:$C$47,$B$1)</f>
        <v>0</v>
      </c>
      <c r="AJ11" s="9">
        <f>$E11*SUMIFS('CN-Med-Growth Rate'!AM$31:AM$47,'CN-Med-Growth Rate'!$A$31:$A$47,$A11,'CN-Med-Growth Rate'!$C$31:$C$47,$B$1)</f>
        <v>0</v>
      </c>
      <c r="AK11" s="9">
        <f>$E11*SUMIFS('CN-Med-Growth Rate'!AN$31:AN$47,'CN-Med-Growth Rate'!$A$31:$A$47,$A11,'CN-Med-Growth Rate'!$C$31:$C$47,$B$1)</f>
        <v>0</v>
      </c>
      <c r="AL11" s="9">
        <f>$E11*SUMIFS('CN-Med-Growth Rate'!AO$31:AO$47,'CN-Med-Growth Rate'!$A$31:$A$47,$A11,'CN-Med-Growth Rate'!$C$31:$C$47,$B$1)</f>
        <v>0</v>
      </c>
      <c r="AM11" s="9">
        <f>$E11*SUMIFS('CN-Med-Growth Rate'!AP$31:AP$47,'CN-Med-Growth Rate'!$A$31:$A$47,$A11,'CN-Med-Growth Rate'!$C$31:$C$47,$B$1)</f>
        <v>0</v>
      </c>
      <c r="AN11" s="9">
        <f>$E11*SUMIFS('CN-Med-Growth Rate'!AQ$31:AQ$47,'CN-Med-Growth Rate'!$A$31:$A$47,$A11,'CN-Med-Growth Rate'!$C$31:$C$47,$B$1)</f>
        <v>0</v>
      </c>
      <c r="AO11" s="9">
        <f>$E11*SUMIFS('CN-Med-Growth Rate'!AR$31:AR$47,'CN-Med-Growth Rate'!$A$31:$A$47,$A11,'CN-Med-Growth Rate'!$C$31:$C$47,$B$1)</f>
        <v>0</v>
      </c>
      <c r="AP11" s="9">
        <f>$E11*SUMIFS('CN-Med-Growth Rate'!AS$31:AS$47,'CN-Med-Growth Rate'!$A$31:$A$47,$A11,'CN-Med-Growth Rate'!$C$31:$C$47,$B$1)</f>
        <v>0</v>
      </c>
      <c r="AQ11" s="9">
        <f>$E11*SUMIFS('CN-Med-Growth Rate'!AT$31:AT$47,'CN-Med-Growth Rate'!$A$31:$A$47,$A11,'CN-Med-Growth Rate'!$C$31:$C$47,$B$1)</f>
        <v>0</v>
      </c>
      <c r="AR11" s="9">
        <f>$E11*SUMIFS('CN-Med-Growth Rate'!AU$31:AU$47,'CN-Med-Growth Rate'!$A$31:$A$47,$A11,'CN-Med-Growth Rate'!$C$31:$C$47,$B$1)</f>
        <v>0</v>
      </c>
    </row>
    <row r="12" spans="1:44">
      <c r="A12" t="s">
        <v>45</v>
      </c>
      <c r="B12" s="9">
        <f>SUMIFS('GHG Emissions 2018-2021'!$E$4:$E$14,'GHG Emissions 2018-2021'!$A$4:$A$14,$A12)*10^10</f>
        <v>0</v>
      </c>
      <c r="C12" s="9">
        <f t="shared" si="0"/>
        <v>0</v>
      </c>
      <c r="D12" s="9">
        <f>SUMIFS('GHG Emissions 2018-2021'!$E$19:$E$31,'GHG Emissions 2018-2021'!$A$19:$A$31,$A12)*10^10</f>
        <v>0</v>
      </c>
      <c r="E12" s="9">
        <f>SUMIFS('GHG Emissions 2018-2021'!$E$36:$E$48,'GHG Emissions 2018-2021'!$A$36:$A$48,$A12)*10^10</f>
        <v>0</v>
      </c>
      <c r="F12" s="9">
        <f>$E12*SUMIFS('CN-Med-Growth Rate'!I$31:I$47,'CN-Med-Growth Rate'!$A$31:$A$47,$A12,'CN-Med-Growth Rate'!$C$31:$C$47,$B$1)</f>
        <v>0</v>
      </c>
      <c r="G12" s="9">
        <f>$E12*SUMIFS('CN-Med-Growth Rate'!J$31:J$47,'CN-Med-Growth Rate'!$A$31:$A$47,$A12,'CN-Med-Growth Rate'!$C$31:$C$47,$B$1)</f>
        <v>0</v>
      </c>
      <c r="H12" s="9">
        <f>$E12*SUMIFS('CN-Med-Growth Rate'!K$31:K$47,'CN-Med-Growth Rate'!$A$31:$A$47,$A12,'CN-Med-Growth Rate'!$C$31:$C$47,$B$1)</f>
        <v>0</v>
      </c>
      <c r="I12" s="9">
        <f>$E12*SUMIFS('CN-Med-Growth Rate'!L$31:L$47,'CN-Med-Growth Rate'!$A$31:$A$47,$A12,'CN-Med-Growth Rate'!$C$31:$C$47,$B$1)</f>
        <v>0</v>
      </c>
      <c r="J12" s="9">
        <f>$E12*SUMIFS('CN-Med-Growth Rate'!M$31:M$47,'CN-Med-Growth Rate'!$A$31:$A$47,$A12,'CN-Med-Growth Rate'!$C$31:$C$47,$B$1)</f>
        <v>0</v>
      </c>
      <c r="K12" s="9">
        <f>$E12*SUMIFS('CN-Med-Growth Rate'!N$31:N$47,'CN-Med-Growth Rate'!$A$31:$A$47,$A12,'CN-Med-Growth Rate'!$C$31:$C$47,$B$1)</f>
        <v>0</v>
      </c>
      <c r="L12" s="9">
        <f>$E12*SUMIFS('CN-Med-Growth Rate'!O$31:O$47,'CN-Med-Growth Rate'!$A$31:$A$47,$A12,'CN-Med-Growth Rate'!$C$31:$C$47,$B$1)</f>
        <v>0</v>
      </c>
      <c r="M12" s="9">
        <f>$E12*SUMIFS('CN-Med-Growth Rate'!P$31:P$47,'CN-Med-Growth Rate'!$A$31:$A$47,$A12,'CN-Med-Growth Rate'!$C$31:$C$47,$B$1)</f>
        <v>0</v>
      </c>
      <c r="N12" s="9">
        <f>$E12*SUMIFS('CN-Med-Growth Rate'!Q$31:Q$47,'CN-Med-Growth Rate'!$A$31:$A$47,$A12,'CN-Med-Growth Rate'!$C$31:$C$47,$B$1)</f>
        <v>0</v>
      </c>
      <c r="O12" s="9">
        <f>$E12*SUMIFS('CN-Med-Growth Rate'!R$31:R$47,'CN-Med-Growth Rate'!$A$31:$A$47,$A12,'CN-Med-Growth Rate'!$C$31:$C$47,$B$1)</f>
        <v>0</v>
      </c>
      <c r="P12" s="9">
        <f>$E12*SUMIFS('CN-Med-Growth Rate'!S$31:S$47,'CN-Med-Growth Rate'!$A$31:$A$47,$A12,'CN-Med-Growth Rate'!$C$31:$C$47,$B$1)</f>
        <v>0</v>
      </c>
      <c r="Q12" s="9">
        <f>$E12*SUMIFS('CN-Med-Growth Rate'!T$31:T$47,'CN-Med-Growth Rate'!$A$31:$A$47,$A12,'CN-Med-Growth Rate'!$C$31:$C$47,$B$1)</f>
        <v>0</v>
      </c>
      <c r="R12" s="9">
        <f>$E12*SUMIFS('CN-Med-Growth Rate'!U$31:U$47,'CN-Med-Growth Rate'!$A$31:$A$47,$A12,'CN-Med-Growth Rate'!$C$31:$C$47,$B$1)</f>
        <v>0</v>
      </c>
      <c r="S12" s="9">
        <f>$E12*SUMIFS('CN-Med-Growth Rate'!V$31:V$47,'CN-Med-Growth Rate'!$A$31:$A$47,$A12,'CN-Med-Growth Rate'!$C$31:$C$47,$B$1)</f>
        <v>0</v>
      </c>
      <c r="T12" s="9">
        <f>$E12*SUMIFS('CN-Med-Growth Rate'!W$31:W$47,'CN-Med-Growth Rate'!$A$31:$A$47,$A12,'CN-Med-Growth Rate'!$C$31:$C$47,$B$1)</f>
        <v>0</v>
      </c>
      <c r="U12" s="9">
        <f>$E12*SUMIFS('CN-Med-Growth Rate'!X$31:X$47,'CN-Med-Growth Rate'!$A$31:$A$47,$A12,'CN-Med-Growth Rate'!$C$31:$C$47,$B$1)</f>
        <v>0</v>
      </c>
      <c r="V12" s="9">
        <f>$E12*SUMIFS('CN-Med-Growth Rate'!Y$31:Y$47,'CN-Med-Growth Rate'!$A$31:$A$47,$A12,'CN-Med-Growth Rate'!$C$31:$C$47,$B$1)</f>
        <v>0</v>
      </c>
      <c r="W12" s="9">
        <f>$E12*SUMIFS('CN-Med-Growth Rate'!Z$31:Z$47,'CN-Med-Growth Rate'!$A$31:$A$47,$A12,'CN-Med-Growth Rate'!$C$31:$C$47,$B$1)</f>
        <v>0</v>
      </c>
      <c r="X12" s="9">
        <f>$E12*SUMIFS('CN-Med-Growth Rate'!AA$31:AA$47,'CN-Med-Growth Rate'!$A$31:$A$47,$A12,'CN-Med-Growth Rate'!$C$31:$C$47,$B$1)</f>
        <v>0</v>
      </c>
      <c r="Y12" s="9">
        <f>$E12*SUMIFS('CN-Med-Growth Rate'!AB$31:AB$47,'CN-Med-Growth Rate'!$A$31:$A$47,$A12,'CN-Med-Growth Rate'!$C$31:$C$47,$B$1)</f>
        <v>0</v>
      </c>
      <c r="Z12" s="9">
        <f>$E12*SUMIFS('CN-Med-Growth Rate'!AC$31:AC$47,'CN-Med-Growth Rate'!$A$31:$A$47,$A12,'CN-Med-Growth Rate'!$C$31:$C$47,$B$1)</f>
        <v>0</v>
      </c>
      <c r="AA12" s="9">
        <f>$E12*SUMIFS('CN-Med-Growth Rate'!AD$31:AD$47,'CN-Med-Growth Rate'!$A$31:$A$47,$A12,'CN-Med-Growth Rate'!$C$31:$C$47,$B$1)</f>
        <v>0</v>
      </c>
      <c r="AB12" s="9">
        <f>$E12*SUMIFS('CN-Med-Growth Rate'!AE$31:AE$47,'CN-Med-Growth Rate'!$A$31:$A$47,$A12,'CN-Med-Growth Rate'!$C$31:$C$47,$B$1)</f>
        <v>0</v>
      </c>
      <c r="AC12" s="9">
        <f>$E12*SUMIFS('CN-Med-Growth Rate'!AF$31:AF$47,'CN-Med-Growth Rate'!$A$31:$A$47,$A12,'CN-Med-Growth Rate'!$C$31:$C$47,$B$1)</f>
        <v>0</v>
      </c>
      <c r="AD12" s="9">
        <f>$E12*SUMIFS('CN-Med-Growth Rate'!AG$31:AG$47,'CN-Med-Growth Rate'!$A$31:$A$47,$A12,'CN-Med-Growth Rate'!$C$31:$C$47,$B$1)</f>
        <v>0</v>
      </c>
      <c r="AE12" s="9">
        <f>$E12*SUMIFS('CN-Med-Growth Rate'!AH$31:AH$47,'CN-Med-Growth Rate'!$A$31:$A$47,$A12,'CN-Med-Growth Rate'!$C$31:$C$47,$B$1)</f>
        <v>0</v>
      </c>
      <c r="AF12" s="9">
        <f>$E12*SUMIFS('CN-Med-Growth Rate'!AI$31:AI$47,'CN-Med-Growth Rate'!$A$31:$A$47,$A12,'CN-Med-Growth Rate'!$C$31:$C$47,$B$1)</f>
        <v>0</v>
      </c>
      <c r="AG12" s="9">
        <f>$E12*SUMIFS('CN-Med-Growth Rate'!AJ$31:AJ$47,'CN-Med-Growth Rate'!$A$31:$A$47,$A12,'CN-Med-Growth Rate'!$C$31:$C$47,$B$1)</f>
        <v>0</v>
      </c>
      <c r="AH12" s="9">
        <f>$E12*SUMIFS('CN-Med-Growth Rate'!AK$31:AK$47,'CN-Med-Growth Rate'!$A$31:$A$47,$A12,'CN-Med-Growth Rate'!$C$31:$C$47,$B$1)</f>
        <v>0</v>
      </c>
      <c r="AI12" s="9">
        <f>$E12*SUMIFS('CN-Med-Growth Rate'!AL$31:AL$47,'CN-Med-Growth Rate'!$A$31:$A$47,$A12,'CN-Med-Growth Rate'!$C$31:$C$47,$B$1)</f>
        <v>0</v>
      </c>
      <c r="AJ12" s="9">
        <f>$E12*SUMIFS('CN-Med-Growth Rate'!AM$31:AM$47,'CN-Med-Growth Rate'!$A$31:$A$47,$A12,'CN-Med-Growth Rate'!$C$31:$C$47,$B$1)</f>
        <v>0</v>
      </c>
      <c r="AK12" s="9">
        <f>$E12*SUMIFS('CN-Med-Growth Rate'!AN$31:AN$47,'CN-Med-Growth Rate'!$A$31:$A$47,$A12,'CN-Med-Growth Rate'!$C$31:$C$47,$B$1)</f>
        <v>0</v>
      </c>
      <c r="AL12" s="9">
        <f>$E12*SUMIFS('CN-Med-Growth Rate'!AO$31:AO$47,'CN-Med-Growth Rate'!$A$31:$A$47,$A12,'CN-Med-Growth Rate'!$C$31:$C$47,$B$1)</f>
        <v>0</v>
      </c>
      <c r="AM12" s="9">
        <f>$E12*SUMIFS('CN-Med-Growth Rate'!AP$31:AP$47,'CN-Med-Growth Rate'!$A$31:$A$47,$A12,'CN-Med-Growth Rate'!$C$31:$C$47,$B$1)</f>
        <v>0</v>
      </c>
      <c r="AN12" s="9">
        <f>$E12*SUMIFS('CN-Med-Growth Rate'!AQ$31:AQ$47,'CN-Med-Growth Rate'!$A$31:$A$47,$A12,'CN-Med-Growth Rate'!$C$31:$C$47,$B$1)</f>
        <v>0</v>
      </c>
      <c r="AO12" s="9">
        <f>$E12*SUMIFS('CN-Med-Growth Rate'!AR$31:AR$47,'CN-Med-Growth Rate'!$A$31:$A$47,$A12,'CN-Med-Growth Rate'!$C$31:$C$47,$B$1)</f>
        <v>0</v>
      </c>
      <c r="AP12" s="9">
        <f>$E12*SUMIFS('CN-Med-Growth Rate'!AS$31:AS$47,'CN-Med-Growth Rate'!$A$31:$A$47,$A12,'CN-Med-Growth Rate'!$C$31:$C$47,$B$1)</f>
        <v>0</v>
      </c>
      <c r="AQ12" s="9">
        <f>$E12*SUMIFS('CN-Med-Growth Rate'!AT$31:AT$47,'CN-Med-Growth Rate'!$A$31:$A$47,$A12,'CN-Med-Growth Rate'!$C$31:$C$47,$B$1)</f>
        <v>0</v>
      </c>
      <c r="AR12" s="9">
        <f>$E12*SUMIFS('CN-Med-Growth Rate'!AU$31:AU$47,'CN-Med-Growth Rate'!$A$31:$A$47,$A12,'CN-Med-Growth Rate'!$C$31:$C$47,$B$1)</f>
        <v>0</v>
      </c>
    </row>
    <row r="13" spans="1:44">
      <c r="A13" t="s">
        <v>56</v>
      </c>
      <c r="B13" s="9">
        <f>SUMIFS('GHG Emissions 2018-2021'!$E$4:$E$14,'GHG Emissions 2018-2021'!$A$4:$A$14,$A13)*10^10</f>
        <v>0</v>
      </c>
      <c r="C13" s="9">
        <f t="shared" si="0"/>
        <v>0</v>
      </c>
      <c r="D13" s="9">
        <f>SUMIFS('GHG Emissions 2018-2021'!$E$19:$E$31,'GHG Emissions 2018-2021'!$A$19:$A$31,$A13)*10^10</f>
        <v>0</v>
      </c>
      <c r="E13" s="9">
        <f>SUMIFS('GHG Emissions 2018-2021'!$E$36:$E$48,'GHG Emissions 2018-2021'!$A$36:$A$48,$A13)*10^10</f>
        <v>0</v>
      </c>
      <c r="F13" s="9">
        <f>$E13*SUMIFS('CN-Med-Growth Rate'!I$31:I$47,'CN-Med-Growth Rate'!$A$31:$A$47,$A13,'CN-Med-Growth Rate'!$C$31:$C$47,$B$1)</f>
        <v>0</v>
      </c>
      <c r="G13" s="9">
        <f>$E13*SUMIFS('CN-Med-Growth Rate'!J$31:J$47,'CN-Med-Growth Rate'!$A$31:$A$47,$A13,'CN-Med-Growth Rate'!$C$31:$C$47,$B$1)</f>
        <v>0</v>
      </c>
      <c r="H13" s="9">
        <f>$E13*SUMIFS('CN-Med-Growth Rate'!K$31:K$47,'CN-Med-Growth Rate'!$A$31:$A$47,$A13,'CN-Med-Growth Rate'!$C$31:$C$47,$B$1)</f>
        <v>0</v>
      </c>
      <c r="I13" s="9">
        <f>$E13*SUMIFS('CN-Med-Growth Rate'!L$31:L$47,'CN-Med-Growth Rate'!$A$31:$A$47,$A13,'CN-Med-Growth Rate'!$C$31:$C$47,$B$1)</f>
        <v>0</v>
      </c>
      <c r="J13" s="9">
        <f>$E13*SUMIFS('CN-Med-Growth Rate'!M$31:M$47,'CN-Med-Growth Rate'!$A$31:$A$47,$A13,'CN-Med-Growth Rate'!$C$31:$C$47,$B$1)</f>
        <v>0</v>
      </c>
      <c r="K13" s="9">
        <f>$E13*SUMIFS('CN-Med-Growth Rate'!N$31:N$47,'CN-Med-Growth Rate'!$A$31:$A$47,$A13,'CN-Med-Growth Rate'!$C$31:$C$47,$B$1)</f>
        <v>0</v>
      </c>
      <c r="L13" s="9">
        <f>$E13*SUMIFS('CN-Med-Growth Rate'!O$31:O$47,'CN-Med-Growth Rate'!$A$31:$A$47,$A13,'CN-Med-Growth Rate'!$C$31:$C$47,$B$1)</f>
        <v>0</v>
      </c>
      <c r="M13" s="9">
        <f>$E13*SUMIFS('CN-Med-Growth Rate'!P$31:P$47,'CN-Med-Growth Rate'!$A$31:$A$47,$A13,'CN-Med-Growth Rate'!$C$31:$C$47,$B$1)</f>
        <v>0</v>
      </c>
      <c r="N13" s="9">
        <f>$E13*SUMIFS('CN-Med-Growth Rate'!Q$31:Q$47,'CN-Med-Growth Rate'!$A$31:$A$47,$A13,'CN-Med-Growth Rate'!$C$31:$C$47,$B$1)</f>
        <v>0</v>
      </c>
      <c r="O13" s="9">
        <f>$E13*SUMIFS('CN-Med-Growth Rate'!R$31:R$47,'CN-Med-Growth Rate'!$A$31:$A$47,$A13,'CN-Med-Growth Rate'!$C$31:$C$47,$B$1)</f>
        <v>0</v>
      </c>
      <c r="P13" s="9">
        <f>$E13*SUMIFS('CN-Med-Growth Rate'!S$31:S$47,'CN-Med-Growth Rate'!$A$31:$A$47,$A13,'CN-Med-Growth Rate'!$C$31:$C$47,$B$1)</f>
        <v>0</v>
      </c>
      <c r="Q13" s="9">
        <f>$E13*SUMIFS('CN-Med-Growth Rate'!T$31:T$47,'CN-Med-Growth Rate'!$A$31:$A$47,$A13,'CN-Med-Growth Rate'!$C$31:$C$47,$B$1)</f>
        <v>0</v>
      </c>
      <c r="R13" s="9">
        <f>$E13*SUMIFS('CN-Med-Growth Rate'!U$31:U$47,'CN-Med-Growth Rate'!$A$31:$A$47,$A13,'CN-Med-Growth Rate'!$C$31:$C$47,$B$1)</f>
        <v>0</v>
      </c>
      <c r="S13" s="9">
        <f>$E13*SUMIFS('CN-Med-Growth Rate'!V$31:V$47,'CN-Med-Growth Rate'!$A$31:$A$47,$A13,'CN-Med-Growth Rate'!$C$31:$C$47,$B$1)</f>
        <v>0</v>
      </c>
      <c r="T13" s="9">
        <f>$E13*SUMIFS('CN-Med-Growth Rate'!W$31:W$47,'CN-Med-Growth Rate'!$A$31:$A$47,$A13,'CN-Med-Growth Rate'!$C$31:$C$47,$B$1)</f>
        <v>0</v>
      </c>
      <c r="U13" s="9">
        <f>$E13*SUMIFS('CN-Med-Growth Rate'!X$31:X$47,'CN-Med-Growth Rate'!$A$31:$A$47,$A13,'CN-Med-Growth Rate'!$C$31:$C$47,$B$1)</f>
        <v>0</v>
      </c>
      <c r="V13" s="9">
        <f>$E13*SUMIFS('CN-Med-Growth Rate'!Y$31:Y$47,'CN-Med-Growth Rate'!$A$31:$A$47,$A13,'CN-Med-Growth Rate'!$C$31:$C$47,$B$1)</f>
        <v>0</v>
      </c>
      <c r="W13" s="9">
        <f>$E13*SUMIFS('CN-Med-Growth Rate'!Z$31:Z$47,'CN-Med-Growth Rate'!$A$31:$A$47,$A13,'CN-Med-Growth Rate'!$C$31:$C$47,$B$1)</f>
        <v>0</v>
      </c>
      <c r="X13" s="9">
        <f>$E13*SUMIFS('CN-Med-Growth Rate'!AA$31:AA$47,'CN-Med-Growth Rate'!$A$31:$A$47,$A13,'CN-Med-Growth Rate'!$C$31:$C$47,$B$1)</f>
        <v>0</v>
      </c>
      <c r="Y13" s="9">
        <f>$E13*SUMIFS('CN-Med-Growth Rate'!AB$31:AB$47,'CN-Med-Growth Rate'!$A$31:$A$47,$A13,'CN-Med-Growth Rate'!$C$31:$C$47,$B$1)</f>
        <v>0</v>
      </c>
      <c r="Z13" s="9">
        <f>$E13*SUMIFS('CN-Med-Growth Rate'!AC$31:AC$47,'CN-Med-Growth Rate'!$A$31:$A$47,$A13,'CN-Med-Growth Rate'!$C$31:$C$47,$B$1)</f>
        <v>0</v>
      </c>
      <c r="AA13" s="9">
        <f>$E13*SUMIFS('CN-Med-Growth Rate'!AD$31:AD$47,'CN-Med-Growth Rate'!$A$31:$A$47,$A13,'CN-Med-Growth Rate'!$C$31:$C$47,$B$1)</f>
        <v>0</v>
      </c>
      <c r="AB13" s="9">
        <f>$E13*SUMIFS('CN-Med-Growth Rate'!AE$31:AE$47,'CN-Med-Growth Rate'!$A$31:$A$47,$A13,'CN-Med-Growth Rate'!$C$31:$C$47,$B$1)</f>
        <v>0</v>
      </c>
      <c r="AC13" s="9">
        <f>$E13*SUMIFS('CN-Med-Growth Rate'!AF$31:AF$47,'CN-Med-Growth Rate'!$A$31:$A$47,$A13,'CN-Med-Growth Rate'!$C$31:$C$47,$B$1)</f>
        <v>0</v>
      </c>
      <c r="AD13" s="9">
        <f>$E13*SUMIFS('CN-Med-Growth Rate'!AG$31:AG$47,'CN-Med-Growth Rate'!$A$31:$A$47,$A13,'CN-Med-Growth Rate'!$C$31:$C$47,$B$1)</f>
        <v>0</v>
      </c>
      <c r="AE13" s="9">
        <f>$E13*SUMIFS('CN-Med-Growth Rate'!AH$31:AH$47,'CN-Med-Growth Rate'!$A$31:$A$47,$A13,'CN-Med-Growth Rate'!$C$31:$C$47,$B$1)</f>
        <v>0</v>
      </c>
      <c r="AF13" s="9">
        <f>$E13*SUMIFS('CN-Med-Growth Rate'!AI$31:AI$47,'CN-Med-Growth Rate'!$A$31:$A$47,$A13,'CN-Med-Growth Rate'!$C$31:$C$47,$B$1)</f>
        <v>0</v>
      </c>
      <c r="AG13" s="9">
        <f>$E13*SUMIFS('CN-Med-Growth Rate'!AJ$31:AJ$47,'CN-Med-Growth Rate'!$A$31:$A$47,$A13,'CN-Med-Growth Rate'!$C$31:$C$47,$B$1)</f>
        <v>0</v>
      </c>
      <c r="AH13" s="9">
        <f>$E13*SUMIFS('CN-Med-Growth Rate'!AK$31:AK$47,'CN-Med-Growth Rate'!$A$31:$A$47,$A13,'CN-Med-Growth Rate'!$C$31:$C$47,$B$1)</f>
        <v>0</v>
      </c>
      <c r="AI13" s="9">
        <f>$E13*SUMIFS('CN-Med-Growth Rate'!AL$31:AL$47,'CN-Med-Growth Rate'!$A$31:$A$47,$A13,'CN-Med-Growth Rate'!$C$31:$C$47,$B$1)</f>
        <v>0</v>
      </c>
      <c r="AJ13" s="9">
        <f>$E13*SUMIFS('CN-Med-Growth Rate'!AM$31:AM$47,'CN-Med-Growth Rate'!$A$31:$A$47,$A13,'CN-Med-Growth Rate'!$C$31:$C$47,$B$1)</f>
        <v>0</v>
      </c>
      <c r="AK13" s="9">
        <f>$E13*SUMIFS('CN-Med-Growth Rate'!AN$31:AN$47,'CN-Med-Growth Rate'!$A$31:$A$47,$A13,'CN-Med-Growth Rate'!$C$31:$C$47,$B$1)</f>
        <v>0</v>
      </c>
      <c r="AL13" s="9">
        <f>$E13*SUMIFS('CN-Med-Growth Rate'!AO$31:AO$47,'CN-Med-Growth Rate'!$A$31:$A$47,$A13,'CN-Med-Growth Rate'!$C$31:$C$47,$B$1)</f>
        <v>0</v>
      </c>
      <c r="AM13" s="9">
        <f>$E13*SUMIFS('CN-Med-Growth Rate'!AP$31:AP$47,'CN-Med-Growth Rate'!$A$31:$A$47,$A13,'CN-Med-Growth Rate'!$C$31:$C$47,$B$1)</f>
        <v>0</v>
      </c>
      <c r="AN13" s="9">
        <f>$E13*SUMIFS('CN-Med-Growth Rate'!AQ$31:AQ$47,'CN-Med-Growth Rate'!$A$31:$A$47,$A13,'CN-Med-Growth Rate'!$C$31:$C$47,$B$1)</f>
        <v>0</v>
      </c>
      <c r="AO13" s="9">
        <f>$E13*SUMIFS('CN-Med-Growth Rate'!AR$31:AR$47,'CN-Med-Growth Rate'!$A$31:$A$47,$A13,'CN-Med-Growth Rate'!$C$31:$C$47,$B$1)</f>
        <v>0</v>
      </c>
      <c r="AP13" s="9">
        <f>$E13*SUMIFS('CN-Med-Growth Rate'!AS$31:AS$47,'CN-Med-Growth Rate'!$A$31:$A$47,$A13,'CN-Med-Growth Rate'!$C$31:$C$47,$B$1)</f>
        <v>0</v>
      </c>
      <c r="AQ13" s="9">
        <f>$E13*SUMIFS('CN-Med-Growth Rate'!AT$31:AT$47,'CN-Med-Growth Rate'!$A$31:$A$47,$A13,'CN-Med-Growth Rate'!$C$31:$C$47,$B$1)</f>
        <v>0</v>
      </c>
      <c r="AR13" s="9">
        <f>$E13*SUMIFS('CN-Med-Growth Rate'!AU$31:AU$47,'CN-Med-Growth Rate'!$A$31:$A$47,$A13,'CN-Med-Growth Rate'!$C$31:$C$47,$B$1)</f>
        <v>0</v>
      </c>
    </row>
    <row r="14" spans="1:44">
      <c r="A14" t="s">
        <v>57</v>
      </c>
      <c r="B14" s="9">
        <f>SUMIFS('GHG Emissions 2018-2021'!$E$4:$E$14,'GHG Emissions 2018-2021'!$A$4:$A$14,$A14)*10^10</f>
        <v>0</v>
      </c>
      <c r="C14" s="9">
        <f t="shared" si="0"/>
        <v>0</v>
      </c>
      <c r="D14" s="9">
        <f>SUMIFS('GHG Emissions 2018-2021'!$E$19:$E$31,'GHG Emissions 2018-2021'!$A$19:$A$31,$A14)*10^10</f>
        <v>0</v>
      </c>
      <c r="E14" s="9">
        <f>SUMIFS('GHG Emissions 2018-2021'!$E$36:$E$48,'GHG Emissions 2018-2021'!$A$36:$A$48,$A14)*10^10</f>
        <v>0</v>
      </c>
      <c r="F14" s="9">
        <f>$E14*SUMIFS('CN-Med-Growth Rate'!I$31:I$47,'CN-Med-Growth Rate'!$A$31:$A$47,$A14,'CN-Med-Growth Rate'!$C$31:$C$47,$B$1)</f>
        <v>0</v>
      </c>
      <c r="G14" s="9">
        <f>$E14*SUMIFS('CN-Med-Growth Rate'!J$31:J$47,'CN-Med-Growth Rate'!$A$31:$A$47,$A14,'CN-Med-Growth Rate'!$C$31:$C$47,$B$1)</f>
        <v>0</v>
      </c>
      <c r="H14" s="9">
        <f>$E14*SUMIFS('CN-Med-Growth Rate'!K$31:K$47,'CN-Med-Growth Rate'!$A$31:$A$47,$A14,'CN-Med-Growth Rate'!$C$31:$C$47,$B$1)</f>
        <v>0</v>
      </c>
      <c r="I14" s="9">
        <f>$E14*SUMIFS('CN-Med-Growth Rate'!L$31:L$47,'CN-Med-Growth Rate'!$A$31:$A$47,$A14,'CN-Med-Growth Rate'!$C$31:$C$47,$B$1)</f>
        <v>0</v>
      </c>
      <c r="J14" s="9">
        <f>$E14*SUMIFS('CN-Med-Growth Rate'!M$31:M$47,'CN-Med-Growth Rate'!$A$31:$A$47,$A14,'CN-Med-Growth Rate'!$C$31:$C$47,$B$1)</f>
        <v>0</v>
      </c>
      <c r="K14" s="9">
        <f>$E14*SUMIFS('CN-Med-Growth Rate'!N$31:N$47,'CN-Med-Growth Rate'!$A$31:$A$47,$A14,'CN-Med-Growth Rate'!$C$31:$C$47,$B$1)</f>
        <v>0</v>
      </c>
      <c r="L14" s="9">
        <f>$E14*SUMIFS('CN-Med-Growth Rate'!O$31:O$47,'CN-Med-Growth Rate'!$A$31:$A$47,$A14,'CN-Med-Growth Rate'!$C$31:$C$47,$B$1)</f>
        <v>0</v>
      </c>
      <c r="M14" s="9">
        <f>$E14*SUMIFS('CN-Med-Growth Rate'!P$31:P$47,'CN-Med-Growth Rate'!$A$31:$A$47,$A14,'CN-Med-Growth Rate'!$C$31:$C$47,$B$1)</f>
        <v>0</v>
      </c>
      <c r="N14" s="9">
        <f>$E14*SUMIFS('CN-Med-Growth Rate'!Q$31:Q$47,'CN-Med-Growth Rate'!$A$31:$A$47,$A14,'CN-Med-Growth Rate'!$C$31:$C$47,$B$1)</f>
        <v>0</v>
      </c>
      <c r="O14" s="9">
        <f>$E14*SUMIFS('CN-Med-Growth Rate'!R$31:R$47,'CN-Med-Growth Rate'!$A$31:$A$47,$A14,'CN-Med-Growth Rate'!$C$31:$C$47,$B$1)</f>
        <v>0</v>
      </c>
      <c r="P14" s="9">
        <f>$E14*SUMIFS('CN-Med-Growth Rate'!S$31:S$47,'CN-Med-Growth Rate'!$A$31:$A$47,$A14,'CN-Med-Growth Rate'!$C$31:$C$47,$B$1)</f>
        <v>0</v>
      </c>
      <c r="Q14" s="9">
        <f>$E14*SUMIFS('CN-Med-Growth Rate'!T$31:T$47,'CN-Med-Growth Rate'!$A$31:$A$47,$A14,'CN-Med-Growth Rate'!$C$31:$C$47,$B$1)</f>
        <v>0</v>
      </c>
      <c r="R14" s="9">
        <f>$E14*SUMIFS('CN-Med-Growth Rate'!U$31:U$47,'CN-Med-Growth Rate'!$A$31:$A$47,$A14,'CN-Med-Growth Rate'!$C$31:$C$47,$B$1)</f>
        <v>0</v>
      </c>
      <c r="S14" s="9">
        <f>$E14*SUMIFS('CN-Med-Growth Rate'!V$31:V$47,'CN-Med-Growth Rate'!$A$31:$A$47,$A14,'CN-Med-Growth Rate'!$C$31:$C$47,$B$1)</f>
        <v>0</v>
      </c>
      <c r="T14" s="9">
        <f>$E14*SUMIFS('CN-Med-Growth Rate'!W$31:W$47,'CN-Med-Growth Rate'!$A$31:$A$47,$A14,'CN-Med-Growth Rate'!$C$31:$C$47,$B$1)</f>
        <v>0</v>
      </c>
      <c r="U14" s="9">
        <f>$E14*SUMIFS('CN-Med-Growth Rate'!X$31:X$47,'CN-Med-Growth Rate'!$A$31:$A$47,$A14,'CN-Med-Growth Rate'!$C$31:$C$47,$B$1)</f>
        <v>0</v>
      </c>
      <c r="V14" s="9">
        <f>$E14*SUMIFS('CN-Med-Growth Rate'!Y$31:Y$47,'CN-Med-Growth Rate'!$A$31:$A$47,$A14,'CN-Med-Growth Rate'!$C$31:$C$47,$B$1)</f>
        <v>0</v>
      </c>
      <c r="W14" s="9">
        <f>$E14*SUMIFS('CN-Med-Growth Rate'!Z$31:Z$47,'CN-Med-Growth Rate'!$A$31:$A$47,$A14,'CN-Med-Growth Rate'!$C$31:$C$47,$B$1)</f>
        <v>0</v>
      </c>
      <c r="X14" s="9">
        <f>$E14*SUMIFS('CN-Med-Growth Rate'!AA$31:AA$47,'CN-Med-Growth Rate'!$A$31:$A$47,$A14,'CN-Med-Growth Rate'!$C$31:$C$47,$B$1)</f>
        <v>0</v>
      </c>
      <c r="Y14" s="9">
        <f>$E14*SUMIFS('CN-Med-Growth Rate'!AB$31:AB$47,'CN-Med-Growth Rate'!$A$31:$A$47,$A14,'CN-Med-Growth Rate'!$C$31:$C$47,$B$1)</f>
        <v>0</v>
      </c>
      <c r="Z14" s="9">
        <f>$E14*SUMIFS('CN-Med-Growth Rate'!AC$31:AC$47,'CN-Med-Growth Rate'!$A$31:$A$47,$A14,'CN-Med-Growth Rate'!$C$31:$C$47,$B$1)</f>
        <v>0</v>
      </c>
      <c r="AA14" s="9">
        <f>$E14*SUMIFS('CN-Med-Growth Rate'!AD$31:AD$47,'CN-Med-Growth Rate'!$A$31:$A$47,$A14,'CN-Med-Growth Rate'!$C$31:$C$47,$B$1)</f>
        <v>0</v>
      </c>
      <c r="AB14" s="9">
        <f>$E14*SUMIFS('CN-Med-Growth Rate'!AE$31:AE$47,'CN-Med-Growth Rate'!$A$31:$A$47,$A14,'CN-Med-Growth Rate'!$C$31:$C$47,$B$1)</f>
        <v>0</v>
      </c>
      <c r="AC14" s="9">
        <f>$E14*SUMIFS('CN-Med-Growth Rate'!AF$31:AF$47,'CN-Med-Growth Rate'!$A$31:$A$47,$A14,'CN-Med-Growth Rate'!$C$31:$C$47,$B$1)</f>
        <v>0</v>
      </c>
      <c r="AD14" s="9">
        <f>$E14*SUMIFS('CN-Med-Growth Rate'!AG$31:AG$47,'CN-Med-Growth Rate'!$A$31:$A$47,$A14,'CN-Med-Growth Rate'!$C$31:$C$47,$B$1)</f>
        <v>0</v>
      </c>
      <c r="AE14" s="9">
        <f>$E14*SUMIFS('CN-Med-Growth Rate'!AH$31:AH$47,'CN-Med-Growth Rate'!$A$31:$A$47,$A14,'CN-Med-Growth Rate'!$C$31:$C$47,$B$1)</f>
        <v>0</v>
      </c>
      <c r="AF14" s="9">
        <f>$E14*SUMIFS('CN-Med-Growth Rate'!AI$31:AI$47,'CN-Med-Growth Rate'!$A$31:$A$47,$A14,'CN-Med-Growth Rate'!$C$31:$C$47,$B$1)</f>
        <v>0</v>
      </c>
      <c r="AG14" s="9">
        <f>$E14*SUMIFS('CN-Med-Growth Rate'!AJ$31:AJ$47,'CN-Med-Growth Rate'!$A$31:$A$47,$A14,'CN-Med-Growth Rate'!$C$31:$C$47,$B$1)</f>
        <v>0</v>
      </c>
      <c r="AH14" s="9">
        <f>$E14*SUMIFS('CN-Med-Growth Rate'!AK$31:AK$47,'CN-Med-Growth Rate'!$A$31:$A$47,$A14,'CN-Med-Growth Rate'!$C$31:$C$47,$B$1)</f>
        <v>0</v>
      </c>
      <c r="AI14" s="9">
        <f>$E14*SUMIFS('CN-Med-Growth Rate'!AL$31:AL$47,'CN-Med-Growth Rate'!$A$31:$A$47,$A14,'CN-Med-Growth Rate'!$C$31:$C$47,$B$1)</f>
        <v>0</v>
      </c>
      <c r="AJ14" s="9">
        <f>$E14*SUMIFS('CN-Med-Growth Rate'!AM$31:AM$47,'CN-Med-Growth Rate'!$A$31:$A$47,$A14,'CN-Med-Growth Rate'!$C$31:$C$47,$B$1)</f>
        <v>0</v>
      </c>
      <c r="AK14" s="9">
        <f>$E14*SUMIFS('CN-Med-Growth Rate'!AN$31:AN$47,'CN-Med-Growth Rate'!$A$31:$A$47,$A14,'CN-Med-Growth Rate'!$C$31:$C$47,$B$1)</f>
        <v>0</v>
      </c>
      <c r="AL14" s="9">
        <f>$E14*SUMIFS('CN-Med-Growth Rate'!AO$31:AO$47,'CN-Med-Growth Rate'!$A$31:$A$47,$A14,'CN-Med-Growth Rate'!$C$31:$C$47,$B$1)</f>
        <v>0</v>
      </c>
      <c r="AM14" s="9">
        <f>$E14*SUMIFS('CN-Med-Growth Rate'!AP$31:AP$47,'CN-Med-Growth Rate'!$A$31:$A$47,$A14,'CN-Med-Growth Rate'!$C$31:$C$47,$B$1)</f>
        <v>0</v>
      </c>
      <c r="AN14" s="9">
        <f>$E14*SUMIFS('CN-Med-Growth Rate'!AQ$31:AQ$47,'CN-Med-Growth Rate'!$A$31:$A$47,$A14,'CN-Med-Growth Rate'!$C$31:$C$47,$B$1)</f>
        <v>0</v>
      </c>
      <c r="AO14" s="9">
        <f>$E14*SUMIFS('CN-Med-Growth Rate'!AR$31:AR$47,'CN-Med-Growth Rate'!$A$31:$A$47,$A14,'CN-Med-Growth Rate'!$C$31:$C$47,$B$1)</f>
        <v>0</v>
      </c>
      <c r="AP14" s="9">
        <f>$E14*SUMIFS('CN-Med-Growth Rate'!AS$31:AS$47,'CN-Med-Growth Rate'!$A$31:$A$47,$A14,'CN-Med-Growth Rate'!$C$31:$C$47,$B$1)</f>
        <v>0</v>
      </c>
      <c r="AQ14" s="9">
        <f>$E14*SUMIFS('CN-Med-Growth Rate'!AT$31:AT$47,'CN-Med-Growth Rate'!$A$31:$A$47,$A14,'CN-Med-Growth Rate'!$C$31:$C$47,$B$1)</f>
        <v>0</v>
      </c>
      <c r="AR14" s="9">
        <f>$E14*SUMIFS('CN-Med-Growth Rate'!AU$31:AU$47,'CN-Med-Growth Rate'!$A$31:$A$47,$A14,'CN-Med-Growth Rate'!$C$31:$C$47,$B$1)</f>
        <v>0</v>
      </c>
    </row>
    <row r="15" spans="1:44">
      <c r="A15" t="s">
        <v>48</v>
      </c>
      <c r="B15" s="9">
        <f>SUMIFS('GHG Emissions 2018-2021'!$E$4:$E$14,'GHG Emissions 2018-2021'!$A$4:$A$14,$A15)*10^10</f>
        <v>0</v>
      </c>
      <c r="C15" s="9">
        <f t="shared" si="0"/>
        <v>0</v>
      </c>
      <c r="D15" s="9">
        <f>SUMIFS('GHG Emissions 2018-2021'!$E$19:$E$31,'GHG Emissions 2018-2021'!$A$19:$A$31,$A15)*10^10</f>
        <v>0</v>
      </c>
      <c r="E15" s="9">
        <f>SUMIFS('GHG Emissions 2018-2021'!$E$36:$E$48,'GHG Emissions 2018-2021'!$A$36:$A$48,$A15)*10^10</f>
        <v>0</v>
      </c>
      <c r="F15" s="9">
        <f>$E15*SUMIFS('CN-Med-Growth Rate'!I$31:I$47,'CN-Med-Growth Rate'!$A$31:$A$47,$A15,'CN-Med-Growth Rate'!$C$31:$C$47,$B$1)</f>
        <v>0</v>
      </c>
      <c r="G15" s="9">
        <f>$E15*SUMIFS('CN-Med-Growth Rate'!J$31:J$47,'CN-Med-Growth Rate'!$A$31:$A$47,$A15,'CN-Med-Growth Rate'!$C$31:$C$47,$B$1)</f>
        <v>0</v>
      </c>
      <c r="H15" s="9">
        <f>$E15*SUMIFS('CN-Med-Growth Rate'!K$31:K$47,'CN-Med-Growth Rate'!$A$31:$A$47,$A15,'CN-Med-Growth Rate'!$C$31:$C$47,$B$1)</f>
        <v>0</v>
      </c>
      <c r="I15" s="9">
        <f>$E15*SUMIFS('CN-Med-Growth Rate'!L$31:L$47,'CN-Med-Growth Rate'!$A$31:$A$47,$A15,'CN-Med-Growth Rate'!$C$31:$C$47,$B$1)</f>
        <v>0</v>
      </c>
      <c r="J15" s="9">
        <f>$E15*SUMIFS('CN-Med-Growth Rate'!M$31:M$47,'CN-Med-Growth Rate'!$A$31:$A$47,$A15,'CN-Med-Growth Rate'!$C$31:$C$47,$B$1)</f>
        <v>0</v>
      </c>
      <c r="K15" s="9">
        <f>$E15*SUMIFS('CN-Med-Growth Rate'!N$31:N$47,'CN-Med-Growth Rate'!$A$31:$A$47,$A15,'CN-Med-Growth Rate'!$C$31:$C$47,$B$1)</f>
        <v>0</v>
      </c>
      <c r="L15" s="9">
        <f>$E15*SUMIFS('CN-Med-Growth Rate'!O$31:O$47,'CN-Med-Growth Rate'!$A$31:$A$47,$A15,'CN-Med-Growth Rate'!$C$31:$C$47,$B$1)</f>
        <v>0</v>
      </c>
      <c r="M15" s="9">
        <f>$E15*SUMIFS('CN-Med-Growth Rate'!P$31:P$47,'CN-Med-Growth Rate'!$A$31:$A$47,$A15,'CN-Med-Growth Rate'!$C$31:$C$47,$B$1)</f>
        <v>0</v>
      </c>
      <c r="N15" s="9">
        <f>$E15*SUMIFS('CN-Med-Growth Rate'!Q$31:Q$47,'CN-Med-Growth Rate'!$A$31:$A$47,$A15,'CN-Med-Growth Rate'!$C$31:$C$47,$B$1)</f>
        <v>0</v>
      </c>
      <c r="O15" s="9">
        <f>$E15*SUMIFS('CN-Med-Growth Rate'!R$31:R$47,'CN-Med-Growth Rate'!$A$31:$A$47,$A15,'CN-Med-Growth Rate'!$C$31:$C$47,$B$1)</f>
        <v>0</v>
      </c>
      <c r="P15" s="9">
        <f>$E15*SUMIFS('CN-Med-Growth Rate'!S$31:S$47,'CN-Med-Growth Rate'!$A$31:$A$47,$A15,'CN-Med-Growth Rate'!$C$31:$C$47,$B$1)</f>
        <v>0</v>
      </c>
      <c r="Q15" s="9">
        <f>$E15*SUMIFS('CN-Med-Growth Rate'!T$31:T$47,'CN-Med-Growth Rate'!$A$31:$A$47,$A15,'CN-Med-Growth Rate'!$C$31:$C$47,$B$1)</f>
        <v>0</v>
      </c>
      <c r="R15" s="9">
        <f>$E15*SUMIFS('CN-Med-Growth Rate'!U$31:U$47,'CN-Med-Growth Rate'!$A$31:$A$47,$A15,'CN-Med-Growth Rate'!$C$31:$C$47,$B$1)</f>
        <v>0</v>
      </c>
      <c r="S15" s="9">
        <f>$E15*SUMIFS('CN-Med-Growth Rate'!V$31:V$47,'CN-Med-Growth Rate'!$A$31:$A$47,$A15,'CN-Med-Growth Rate'!$C$31:$C$47,$B$1)</f>
        <v>0</v>
      </c>
      <c r="T15" s="9">
        <f>$E15*SUMIFS('CN-Med-Growth Rate'!W$31:W$47,'CN-Med-Growth Rate'!$A$31:$A$47,$A15,'CN-Med-Growth Rate'!$C$31:$C$47,$B$1)</f>
        <v>0</v>
      </c>
      <c r="U15" s="9">
        <f>$E15*SUMIFS('CN-Med-Growth Rate'!X$31:X$47,'CN-Med-Growth Rate'!$A$31:$A$47,$A15,'CN-Med-Growth Rate'!$C$31:$C$47,$B$1)</f>
        <v>0</v>
      </c>
      <c r="V15" s="9">
        <f>$E15*SUMIFS('CN-Med-Growth Rate'!Y$31:Y$47,'CN-Med-Growth Rate'!$A$31:$A$47,$A15,'CN-Med-Growth Rate'!$C$31:$C$47,$B$1)</f>
        <v>0</v>
      </c>
      <c r="W15" s="9">
        <f>$E15*SUMIFS('CN-Med-Growth Rate'!Z$31:Z$47,'CN-Med-Growth Rate'!$A$31:$A$47,$A15,'CN-Med-Growth Rate'!$C$31:$C$47,$B$1)</f>
        <v>0</v>
      </c>
      <c r="X15" s="9">
        <f>$E15*SUMIFS('CN-Med-Growth Rate'!AA$31:AA$47,'CN-Med-Growth Rate'!$A$31:$A$47,$A15,'CN-Med-Growth Rate'!$C$31:$C$47,$B$1)</f>
        <v>0</v>
      </c>
      <c r="Y15" s="9">
        <f>$E15*SUMIFS('CN-Med-Growth Rate'!AB$31:AB$47,'CN-Med-Growth Rate'!$A$31:$A$47,$A15,'CN-Med-Growth Rate'!$C$31:$C$47,$B$1)</f>
        <v>0</v>
      </c>
      <c r="Z15" s="9">
        <f>$E15*SUMIFS('CN-Med-Growth Rate'!AC$31:AC$47,'CN-Med-Growth Rate'!$A$31:$A$47,$A15,'CN-Med-Growth Rate'!$C$31:$C$47,$B$1)</f>
        <v>0</v>
      </c>
      <c r="AA15" s="9">
        <f>$E15*SUMIFS('CN-Med-Growth Rate'!AD$31:AD$47,'CN-Med-Growth Rate'!$A$31:$A$47,$A15,'CN-Med-Growth Rate'!$C$31:$C$47,$B$1)</f>
        <v>0</v>
      </c>
      <c r="AB15" s="9">
        <f>$E15*SUMIFS('CN-Med-Growth Rate'!AE$31:AE$47,'CN-Med-Growth Rate'!$A$31:$A$47,$A15,'CN-Med-Growth Rate'!$C$31:$C$47,$B$1)</f>
        <v>0</v>
      </c>
      <c r="AC15" s="9">
        <f>$E15*SUMIFS('CN-Med-Growth Rate'!AF$31:AF$47,'CN-Med-Growth Rate'!$A$31:$A$47,$A15,'CN-Med-Growth Rate'!$C$31:$C$47,$B$1)</f>
        <v>0</v>
      </c>
      <c r="AD15" s="9">
        <f>$E15*SUMIFS('CN-Med-Growth Rate'!AG$31:AG$47,'CN-Med-Growth Rate'!$A$31:$A$47,$A15,'CN-Med-Growth Rate'!$C$31:$C$47,$B$1)</f>
        <v>0</v>
      </c>
      <c r="AE15" s="9">
        <f>$E15*SUMIFS('CN-Med-Growth Rate'!AH$31:AH$47,'CN-Med-Growth Rate'!$A$31:$A$47,$A15,'CN-Med-Growth Rate'!$C$31:$C$47,$B$1)</f>
        <v>0</v>
      </c>
      <c r="AF15" s="9">
        <f>$E15*SUMIFS('CN-Med-Growth Rate'!AI$31:AI$47,'CN-Med-Growth Rate'!$A$31:$A$47,$A15,'CN-Med-Growth Rate'!$C$31:$C$47,$B$1)</f>
        <v>0</v>
      </c>
      <c r="AG15" s="9">
        <f>$E15*SUMIFS('CN-Med-Growth Rate'!AJ$31:AJ$47,'CN-Med-Growth Rate'!$A$31:$A$47,$A15,'CN-Med-Growth Rate'!$C$31:$C$47,$B$1)</f>
        <v>0</v>
      </c>
      <c r="AH15" s="9">
        <f>$E15*SUMIFS('CN-Med-Growth Rate'!AK$31:AK$47,'CN-Med-Growth Rate'!$A$31:$A$47,$A15,'CN-Med-Growth Rate'!$C$31:$C$47,$B$1)</f>
        <v>0</v>
      </c>
      <c r="AI15" s="9">
        <f>$E15*SUMIFS('CN-Med-Growth Rate'!AL$31:AL$47,'CN-Med-Growth Rate'!$A$31:$A$47,$A15,'CN-Med-Growth Rate'!$C$31:$C$47,$B$1)</f>
        <v>0</v>
      </c>
      <c r="AJ15" s="9">
        <f>$E15*SUMIFS('CN-Med-Growth Rate'!AM$31:AM$47,'CN-Med-Growth Rate'!$A$31:$A$47,$A15,'CN-Med-Growth Rate'!$C$31:$C$47,$B$1)</f>
        <v>0</v>
      </c>
      <c r="AK15" s="9">
        <f>$E15*SUMIFS('CN-Med-Growth Rate'!AN$31:AN$47,'CN-Med-Growth Rate'!$A$31:$A$47,$A15,'CN-Med-Growth Rate'!$C$31:$C$47,$B$1)</f>
        <v>0</v>
      </c>
      <c r="AL15" s="9">
        <f>$E15*SUMIFS('CN-Med-Growth Rate'!AO$31:AO$47,'CN-Med-Growth Rate'!$A$31:$A$47,$A15,'CN-Med-Growth Rate'!$C$31:$C$47,$B$1)</f>
        <v>0</v>
      </c>
      <c r="AM15" s="9">
        <f>$E15*SUMIFS('CN-Med-Growth Rate'!AP$31:AP$47,'CN-Med-Growth Rate'!$A$31:$A$47,$A15,'CN-Med-Growth Rate'!$C$31:$C$47,$B$1)</f>
        <v>0</v>
      </c>
      <c r="AN15" s="9">
        <f>$E15*SUMIFS('CN-Med-Growth Rate'!AQ$31:AQ$47,'CN-Med-Growth Rate'!$A$31:$A$47,$A15,'CN-Med-Growth Rate'!$C$31:$C$47,$B$1)</f>
        <v>0</v>
      </c>
      <c r="AO15" s="9">
        <f>$E15*SUMIFS('CN-Med-Growth Rate'!AR$31:AR$47,'CN-Med-Growth Rate'!$A$31:$A$47,$A15,'CN-Med-Growth Rate'!$C$31:$C$47,$B$1)</f>
        <v>0</v>
      </c>
      <c r="AP15" s="9">
        <f>$E15*SUMIFS('CN-Med-Growth Rate'!AS$31:AS$47,'CN-Med-Growth Rate'!$A$31:$A$47,$A15,'CN-Med-Growth Rate'!$C$31:$C$47,$B$1)</f>
        <v>0</v>
      </c>
      <c r="AQ15" s="9">
        <f>$E15*SUMIFS('CN-Med-Growth Rate'!AT$31:AT$47,'CN-Med-Growth Rate'!$A$31:$A$47,$A15,'CN-Med-Growth Rate'!$C$31:$C$47,$B$1)</f>
        <v>0</v>
      </c>
      <c r="AR15" s="9">
        <f>$E15*SUMIFS('CN-Med-Growth Rate'!AU$31:AU$47,'CN-Med-Growth Rate'!$A$31:$A$47,$A15,'CN-Med-Growth Rate'!$C$31:$C$47,$B$1)</f>
        <v>0</v>
      </c>
    </row>
    <row r="16" spans="1:44">
      <c r="A16" t="s">
        <v>49</v>
      </c>
      <c r="B16" s="9">
        <f>SUMIFS('GHG Emissions 2018-2021'!$E$4:$E$14,'GHG Emissions 2018-2021'!$A$4:$A$14,$A16)*10^10</f>
        <v>5000000000</v>
      </c>
      <c r="C16" s="9">
        <f t="shared" si="0"/>
        <v>5000000000</v>
      </c>
      <c r="D16" s="9">
        <f>SUMIFS('GHG Emissions 2018-2021'!$E$19:$E$31,'GHG Emissions 2018-2021'!$A$19:$A$31,$A16)*10^10</f>
        <v>5000000000</v>
      </c>
      <c r="E16" s="9">
        <f>SUMIFS('GHG Emissions 2018-2021'!$E$36:$E$48,'GHG Emissions 2018-2021'!$A$36:$A$48,$A16)*10^10</f>
        <v>6000000000</v>
      </c>
      <c r="F16" s="9">
        <f>$E16*SUMIFS('CN-Med-Growth Rate'!I$31:I$47,'CN-Med-Growth Rate'!$A$31:$A$47,$A16,'CN-Med-Growth Rate'!$C$31:$C$47,$B$1)</f>
        <v>5899828697.1575556</v>
      </c>
      <c r="G16" s="9">
        <f>$E16*SUMIFS('CN-Med-Growth Rate'!J$31:J$47,'CN-Med-Growth Rate'!$A$31:$A$47,$A16,'CN-Med-Growth Rate'!$C$31:$C$47,$B$1)</f>
        <v>6286290768.946332</v>
      </c>
      <c r="H16" s="9">
        <f>$E16*SUMIFS('CN-Med-Growth Rate'!K$31:K$47,'CN-Med-Growth Rate'!$A$31:$A$47,$A16,'CN-Med-Growth Rate'!$C$31:$C$47,$B$1)</f>
        <v>6672752840.7351084</v>
      </c>
      <c r="I16" s="9">
        <f>$E16*SUMIFS('CN-Med-Growth Rate'!L$31:L$47,'CN-Med-Growth Rate'!$A$31:$A$47,$A16,'CN-Med-Growth Rate'!$C$31:$C$47,$B$1)</f>
        <v>7099785113.1705751</v>
      </c>
      <c r="J16" s="9">
        <f>$E16*SUMIFS('CN-Med-Growth Rate'!M$31:M$47,'CN-Med-Growth Rate'!$A$31:$A$47,$A16,'CN-Med-Growth Rate'!$C$31:$C$47,$B$1)</f>
        <v>7233087201.009696</v>
      </c>
      <c r="K16" s="9">
        <f>$E16*SUMIFS('CN-Med-Growth Rate'!N$31:N$47,'CN-Med-Growth Rate'!$A$31:$A$47,$A16,'CN-Med-Growth Rate'!$C$31:$C$47,$B$1)</f>
        <v>7366389288.8488169</v>
      </c>
      <c r="L16" s="9">
        <f>$E16*SUMIFS('CN-Med-Growth Rate'!O$31:O$47,'CN-Med-Growth Rate'!$A$31:$A$47,$A16,'CN-Med-Growth Rate'!$C$31:$C$47,$B$1)</f>
        <v>7499691376.6879377</v>
      </c>
      <c r="M16" s="9">
        <f>$E16*SUMIFS('CN-Med-Growth Rate'!P$31:P$47,'CN-Med-Growth Rate'!$A$31:$A$47,$A16,'CN-Med-Growth Rate'!$C$31:$C$47,$B$1)</f>
        <v>7594741561.0601807</v>
      </c>
      <c r="N16" s="9">
        <f>$E16*SUMIFS('CN-Med-Growth Rate'!Q$31:Q$47,'CN-Med-Growth Rate'!$A$31:$A$47,$A16,'CN-Med-Growth Rate'!$C$31:$C$47,$B$1)</f>
        <v>7696746636.9718571</v>
      </c>
      <c r="O16" s="9">
        <f>$E16*SUMIFS('CN-Med-Growth Rate'!R$31:R$47,'CN-Med-Growth Rate'!$A$31:$A$47,$A16,'CN-Med-Growth Rate'!$C$31:$C$47,$B$1)</f>
        <v>7680518556.7131805</v>
      </c>
      <c r="P16" s="9">
        <f>$E16*SUMIFS('CN-Med-Growth Rate'!S$31:S$47,'CN-Med-Growth Rate'!$A$31:$A$47,$A16,'CN-Med-Growth Rate'!$C$31:$C$47,$B$1)</f>
        <v>7632761634.8090782</v>
      </c>
      <c r="Q16" s="9">
        <f>$E16*SUMIFS('CN-Med-Growth Rate'!T$31:T$47,'CN-Med-Growth Rate'!$A$31:$A$47,$A16,'CN-Med-Growth Rate'!$C$31:$C$47,$B$1)</f>
        <v>7564603697.722641</v>
      </c>
      <c r="R16" s="9">
        <f>$E16*SUMIFS('CN-Med-Growth Rate'!U$31:U$47,'CN-Med-Growth Rate'!$A$31:$A$47,$A16,'CN-Med-Growth Rate'!$C$31:$C$47,$B$1)</f>
        <v>7455643730.271533</v>
      </c>
      <c r="S16" s="9">
        <f>$E16*SUMIFS('CN-Med-Growth Rate'!V$31:V$47,'CN-Med-Growth Rate'!$A$31:$A$47,$A16,'CN-Med-Growth Rate'!$C$31:$C$47,$B$1)</f>
        <v>7337410574.101182</v>
      </c>
      <c r="T16" s="9">
        <f>$E16*SUMIFS('CN-Med-Growth Rate'!W$31:W$47,'CN-Med-Growth Rate'!$A$31:$A$47,$A16,'CN-Med-Growth Rate'!$C$31:$C$47,$B$1)</f>
        <v>7239462518.2541752</v>
      </c>
      <c r="U16" s="9">
        <f>$E16*SUMIFS('CN-Med-Growth Rate'!X$31:X$47,'CN-Med-Growth Rate'!$A$31:$A$47,$A16,'CN-Med-Growth Rate'!$C$31:$C$47,$B$1)</f>
        <v>7141514462.4071693</v>
      </c>
      <c r="V16" s="9">
        <f>$E16*SUMIFS('CN-Med-Growth Rate'!Y$31:Y$47,'CN-Med-Growth Rate'!$A$31:$A$47,$A16,'CN-Med-Growth Rate'!$C$31:$C$47,$B$1)</f>
        <v>7043566406.5601635</v>
      </c>
      <c r="W16" s="9">
        <f>$E16*SUMIFS('CN-Med-Growth Rate'!Z$31:Z$47,'CN-Med-Growth Rate'!$A$31:$A$47,$A16,'CN-Med-Growth Rate'!$C$31:$C$47,$B$1)</f>
        <v>6945618350.7131567</v>
      </c>
      <c r="X16" s="9">
        <f>$E16*SUMIFS('CN-Med-Growth Rate'!AA$31:AA$47,'CN-Med-Growth Rate'!$A$31:$A$47,$A16,'CN-Med-Growth Rate'!$C$31:$C$47,$B$1)</f>
        <v>6847670294.8661509</v>
      </c>
      <c r="Y16" s="9">
        <f>$E16*SUMIFS('CN-Med-Growth Rate'!AB$31:AB$47,'CN-Med-Growth Rate'!$A$31:$A$47,$A16,'CN-Med-Growth Rate'!$C$31:$C$47,$B$1)</f>
        <v>6694662680.9986372</v>
      </c>
      <c r="Z16" s="9">
        <f>$E16*SUMIFS('CN-Med-Growth Rate'!AC$31:AC$47,'CN-Med-Growth Rate'!$A$31:$A$47,$A16,'CN-Med-Growth Rate'!$C$31:$C$47,$B$1)</f>
        <v>6541655067.1311245</v>
      </c>
      <c r="AA16" s="9">
        <f>$E16*SUMIFS('CN-Med-Growth Rate'!AD$31:AD$47,'CN-Med-Growth Rate'!$A$31:$A$47,$A16,'CN-Med-Growth Rate'!$C$31:$C$47,$B$1)</f>
        <v>6388647453.2636118</v>
      </c>
      <c r="AB16" s="9">
        <f>$E16*SUMIFS('CN-Med-Growth Rate'!AE$31:AE$47,'CN-Med-Growth Rate'!$A$31:$A$47,$A16,'CN-Med-Growth Rate'!$C$31:$C$47,$B$1)</f>
        <v>6235639839.3960991</v>
      </c>
      <c r="AC16" s="9">
        <f>$E16*SUMIFS('CN-Med-Growth Rate'!AF$31:AF$47,'CN-Med-Growth Rate'!$A$31:$A$47,$A16,'CN-Med-Growth Rate'!$C$31:$C$47,$B$1)</f>
        <v>6082632225.5285873</v>
      </c>
      <c r="AD16" s="9">
        <f>$E16*SUMIFS('CN-Med-Growth Rate'!AG$31:AG$47,'CN-Med-Growth Rate'!$A$31:$A$47,$A16,'CN-Med-Growth Rate'!$C$31:$C$47,$B$1)</f>
        <v>5924408443.0064993</v>
      </c>
      <c r="AE16" s="9">
        <f>$E16*SUMIFS('CN-Med-Growth Rate'!AH$31:AH$47,'CN-Med-Growth Rate'!$A$31:$A$47,$A16,'CN-Med-Growth Rate'!$C$31:$C$47,$B$1)</f>
        <v>5766184660.4844122</v>
      </c>
      <c r="AF16" s="9">
        <f>$E16*SUMIFS('CN-Med-Growth Rate'!AI$31:AI$47,'CN-Med-Growth Rate'!$A$31:$A$47,$A16,'CN-Med-Growth Rate'!$C$31:$C$47,$B$1)</f>
        <v>5607960877.9623251</v>
      </c>
      <c r="AG16" s="9">
        <f>$E16*SUMIFS('CN-Med-Growth Rate'!AJ$31:AJ$47,'CN-Med-Growth Rate'!$A$31:$A$47,$A16,'CN-Med-Growth Rate'!$C$31:$C$47,$B$1)</f>
        <v>5449737095.440238</v>
      </c>
      <c r="AH16" s="9">
        <f>$E16*SUMIFS('CN-Med-Growth Rate'!AK$31:AK$47,'CN-Med-Growth Rate'!$A$31:$A$47,$A16,'CN-Med-Growth Rate'!$C$31:$C$47,$B$1)</f>
        <v>5291513312.9181509</v>
      </c>
      <c r="AI16" s="9">
        <f>$E16*SUMIFS('CN-Med-Growth Rate'!AL$31:AL$47,'CN-Med-Growth Rate'!$A$31:$A$47,$A16,'CN-Med-Growth Rate'!$C$31:$C$47,$B$1)</f>
        <v>5151256333.5395975</v>
      </c>
      <c r="AJ16" s="9">
        <f>$E16*SUMIFS('CN-Med-Growth Rate'!AM$31:AM$47,'CN-Med-Growth Rate'!$A$31:$A$47,$A16,'CN-Med-Growth Rate'!$C$31:$C$47,$B$1)</f>
        <v>5010999354.1610441</v>
      </c>
      <c r="AK16" s="9">
        <f>$E16*SUMIFS('CN-Med-Growth Rate'!AN$31:AN$47,'CN-Med-Growth Rate'!$A$31:$A$47,$A16,'CN-Med-Growth Rate'!$C$31:$C$47,$B$1)</f>
        <v>4870742374.7824907</v>
      </c>
      <c r="AL16" s="9">
        <f>$E16*SUMIFS('CN-Med-Growth Rate'!AO$31:AO$47,'CN-Med-Growth Rate'!$A$31:$A$47,$A16,'CN-Med-Growth Rate'!$C$31:$C$47,$B$1)</f>
        <v>4730485395.4039373</v>
      </c>
      <c r="AM16" s="9">
        <f>$E16*SUMIFS('CN-Med-Growth Rate'!AP$31:AP$47,'CN-Med-Growth Rate'!$A$31:$A$47,$A16,'CN-Med-Growth Rate'!$C$31:$C$47,$B$1)</f>
        <v>4590228416.0253839</v>
      </c>
      <c r="AN16" s="9">
        <f>$E16*SUMIFS('CN-Med-Growth Rate'!AQ$31:AQ$47,'CN-Med-Growth Rate'!$A$31:$A$47,$A16,'CN-Med-Growth Rate'!$C$31:$C$47,$B$1)</f>
        <v>4450960120.8451042</v>
      </c>
      <c r="AO16" s="9">
        <f>$E16*SUMIFS('CN-Med-Growth Rate'!AR$31:AR$47,'CN-Med-Growth Rate'!$A$31:$A$47,$A16,'CN-Med-Growth Rate'!$C$31:$C$47,$B$1)</f>
        <v>4311691825.6648245</v>
      </c>
      <c r="AP16" s="9">
        <f>$E16*SUMIFS('CN-Med-Growth Rate'!AS$31:AS$47,'CN-Med-Growth Rate'!$A$31:$A$47,$A16,'CN-Med-Growth Rate'!$C$31:$C$47,$B$1)</f>
        <v>4172423530.4845457</v>
      </c>
      <c r="AQ16" s="9">
        <f>$E16*SUMIFS('CN-Med-Growth Rate'!AT$31:AT$47,'CN-Med-Growth Rate'!$A$31:$A$47,$A16,'CN-Med-Growth Rate'!$C$31:$C$47,$B$1)</f>
        <v>4033155235.304266</v>
      </c>
      <c r="AR16" s="9">
        <f>$E16*SUMIFS('CN-Med-Growth Rate'!AU$31:AU$47,'CN-Med-Growth Rate'!$A$31:$A$47,$A16,'CN-Med-Growth Rate'!$C$31:$C$47,$B$1)</f>
        <v>3893886940.1239862</v>
      </c>
    </row>
    <row r="17" spans="1:44">
      <c r="A17" t="s">
        <v>50</v>
      </c>
      <c r="B17" s="9">
        <f>SUMIFS('GHG Emissions 2018-2021'!$E$4:$E$14,'GHG Emissions 2018-2021'!$A$4:$A$14,$A17)*10^10</f>
        <v>0</v>
      </c>
      <c r="C17" s="9">
        <f t="shared" si="0"/>
        <v>0</v>
      </c>
      <c r="D17" s="9">
        <f>SUMIFS('GHG Emissions 2018-2021'!$E$19:$E$31,'GHG Emissions 2018-2021'!$A$19:$A$31,$A17)*10^10</f>
        <v>0</v>
      </c>
      <c r="E17" s="9">
        <f>SUMIFS('GHG Emissions 2018-2021'!$E$36:$E$48,'GHG Emissions 2018-2021'!$A$36:$A$48,$A17)*10^10</f>
        <v>0</v>
      </c>
      <c r="F17" s="9">
        <f>$E17*SUMIFS('CN-Med-Growth Rate'!I$31:I$47,'CN-Med-Growth Rate'!$A$31:$A$47,$A17,'CN-Med-Growth Rate'!$C$31:$C$47,$B$1)</f>
        <v>0</v>
      </c>
      <c r="G17" s="9">
        <f>$E17*SUMIFS('CN-Med-Growth Rate'!J$31:J$47,'CN-Med-Growth Rate'!$A$31:$A$47,$A17,'CN-Med-Growth Rate'!$C$31:$C$47,$B$1)</f>
        <v>0</v>
      </c>
      <c r="H17" s="9">
        <f>$E17*SUMIFS('CN-Med-Growth Rate'!K$31:K$47,'CN-Med-Growth Rate'!$A$31:$A$47,$A17,'CN-Med-Growth Rate'!$C$31:$C$47,$B$1)</f>
        <v>0</v>
      </c>
      <c r="I17" s="9">
        <f>$E17*SUMIFS('CN-Med-Growth Rate'!L$31:L$47,'CN-Med-Growth Rate'!$A$31:$A$47,$A17,'CN-Med-Growth Rate'!$C$31:$C$47,$B$1)</f>
        <v>0</v>
      </c>
      <c r="J17" s="9">
        <f>$E17*SUMIFS('CN-Med-Growth Rate'!M$31:M$47,'CN-Med-Growth Rate'!$A$31:$A$47,$A17,'CN-Med-Growth Rate'!$C$31:$C$47,$B$1)</f>
        <v>0</v>
      </c>
      <c r="K17" s="9">
        <f>$E17*SUMIFS('CN-Med-Growth Rate'!N$31:N$47,'CN-Med-Growth Rate'!$A$31:$A$47,$A17,'CN-Med-Growth Rate'!$C$31:$C$47,$B$1)</f>
        <v>0</v>
      </c>
      <c r="L17" s="9">
        <f>$E17*SUMIFS('CN-Med-Growth Rate'!O$31:O$47,'CN-Med-Growth Rate'!$A$31:$A$47,$A17,'CN-Med-Growth Rate'!$C$31:$C$47,$B$1)</f>
        <v>0</v>
      </c>
      <c r="M17" s="9">
        <f>$E17*SUMIFS('CN-Med-Growth Rate'!P$31:P$47,'CN-Med-Growth Rate'!$A$31:$A$47,$A17,'CN-Med-Growth Rate'!$C$31:$C$47,$B$1)</f>
        <v>0</v>
      </c>
      <c r="N17" s="9">
        <f>$E17*SUMIFS('CN-Med-Growth Rate'!Q$31:Q$47,'CN-Med-Growth Rate'!$A$31:$A$47,$A17,'CN-Med-Growth Rate'!$C$31:$C$47,$B$1)</f>
        <v>0</v>
      </c>
      <c r="O17" s="9">
        <f>$E17*SUMIFS('CN-Med-Growth Rate'!R$31:R$47,'CN-Med-Growth Rate'!$A$31:$A$47,$A17,'CN-Med-Growth Rate'!$C$31:$C$47,$B$1)</f>
        <v>0</v>
      </c>
      <c r="P17" s="9">
        <f>$E17*SUMIFS('CN-Med-Growth Rate'!S$31:S$47,'CN-Med-Growth Rate'!$A$31:$A$47,$A17,'CN-Med-Growth Rate'!$C$31:$C$47,$B$1)</f>
        <v>0</v>
      </c>
      <c r="Q17" s="9">
        <f>$E17*SUMIFS('CN-Med-Growth Rate'!T$31:T$47,'CN-Med-Growth Rate'!$A$31:$A$47,$A17,'CN-Med-Growth Rate'!$C$31:$C$47,$B$1)</f>
        <v>0</v>
      </c>
      <c r="R17" s="9">
        <f>$E17*SUMIFS('CN-Med-Growth Rate'!U$31:U$47,'CN-Med-Growth Rate'!$A$31:$A$47,$A17,'CN-Med-Growth Rate'!$C$31:$C$47,$B$1)</f>
        <v>0</v>
      </c>
      <c r="S17" s="9">
        <f>$E17*SUMIFS('CN-Med-Growth Rate'!V$31:V$47,'CN-Med-Growth Rate'!$A$31:$A$47,$A17,'CN-Med-Growth Rate'!$C$31:$C$47,$B$1)</f>
        <v>0</v>
      </c>
      <c r="T17" s="9">
        <f>$E17*SUMIFS('CN-Med-Growth Rate'!W$31:W$47,'CN-Med-Growth Rate'!$A$31:$A$47,$A17,'CN-Med-Growth Rate'!$C$31:$C$47,$B$1)</f>
        <v>0</v>
      </c>
      <c r="U17" s="9">
        <f>$E17*SUMIFS('CN-Med-Growth Rate'!X$31:X$47,'CN-Med-Growth Rate'!$A$31:$A$47,$A17,'CN-Med-Growth Rate'!$C$31:$C$47,$B$1)</f>
        <v>0</v>
      </c>
      <c r="V17" s="9">
        <f>$E17*SUMIFS('CN-Med-Growth Rate'!Y$31:Y$47,'CN-Med-Growth Rate'!$A$31:$A$47,$A17,'CN-Med-Growth Rate'!$C$31:$C$47,$B$1)</f>
        <v>0</v>
      </c>
      <c r="W17" s="9">
        <f>$E17*SUMIFS('CN-Med-Growth Rate'!Z$31:Z$47,'CN-Med-Growth Rate'!$A$31:$A$47,$A17,'CN-Med-Growth Rate'!$C$31:$C$47,$B$1)</f>
        <v>0</v>
      </c>
      <c r="X17" s="9">
        <f>$E17*SUMIFS('CN-Med-Growth Rate'!AA$31:AA$47,'CN-Med-Growth Rate'!$A$31:$A$47,$A17,'CN-Med-Growth Rate'!$C$31:$C$47,$B$1)</f>
        <v>0</v>
      </c>
      <c r="Y17" s="9">
        <f>$E17*SUMIFS('CN-Med-Growth Rate'!AB$31:AB$47,'CN-Med-Growth Rate'!$A$31:$A$47,$A17,'CN-Med-Growth Rate'!$C$31:$C$47,$B$1)</f>
        <v>0</v>
      </c>
      <c r="Z17" s="9">
        <f>$E17*SUMIFS('CN-Med-Growth Rate'!AC$31:AC$47,'CN-Med-Growth Rate'!$A$31:$A$47,$A17,'CN-Med-Growth Rate'!$C$31:$C$47,$B$1)</f>
        <v>0</v>
      </c>
      <c r="AA17" s="9">
        <f>$E17*SUMIFS('CN-Med-Growth Rate'!AD$31:AD$47,'CN-Med-Growth Rate'!$A$31:$A$47,$A17,'CN-Med-Growth Rate'!$C$31:$C$47,$B$1)</f>
        <v>0</v>
      </c>
      <c r="AB17" s="9">
        <f>$E17*SUMIFS('CN-Med-Growth Rate'!AE$31:AE$47,'CN-Med-Growth Rate'!$A$31:$A$47,$A17,'CN-Med-Growth Rate'!$C$31:$C$47,$B$1)</f>
        <v>0</v>
      </c>
      <c r="AC17" s="9">
        <f>$E17*SUMIFS('CN-Med-Growth Rate'!AF$31:AF$47,'CN-Med-Growth Rate'!$A$31:$A$47,$A17,'CN-Med-Growth Rate'!$C$31:$C$47,$B$1)</f>
        <v>0</v>
      </c>
      <c r="AD17" s="9">
        <f>$E17*SUMIFS('CN-Med-Growth Rate'!AG$31:AG$47,'CN-Med-Growth Rate'!$A$31:$A$47,$A17,'CN-Med-Growth Rate'!$C$31:$C$47,$B$1)</f>
        <v>0</v>
      </c>
      <c r="AE17" s="9">
        <f>$E17*SUMIFS('CN-Med-Growth Rate'!AH$31:AH$47,'CN-Med-Growth Rate'!$A$31:$A$47,$A17,'CN-Med-Growth Rate'!$C$31:$C$47,$B$1)</f>
        <v>0</v>
      </c>
      <c r="AF17" s="9">
        <f>$E17*SUMIFS('CN-Med-Growth Rate'!AI$31:AI$47,'CN-Med-Growth Rate'!$A$31:$A$47,$A17,'CN-Med-Growth Rate'!$C$31:$C$47,$B$1)</f>
        <v>0</v>
      </c>
      <c r="AG17" s="9">
        <f>$E17*SUMIFS('CN-Med-Growth Rate'!AJ$31:AJ$47,'CN-Med-Growth Rate'!$A$31:$A$47,$A17,'CN-Med-Growth Rate'!$C$31:$C$47,$B$1)</f>
        <v>0</v>
      </c>
      <c r="AH17" s="9">
        <f>$E17*SUMIFS('CN-Med-Growth Rate'!AK$31:AK$47,'CN-Med-Growth Rate'!$A$31:$A$47,$A17,'CN-Med-Growth Rate'!$C$31:$C$47,$B$1)</f>
        <v>0</v>
      </c>
      <c r="AI17" s="9">
        <f>$E17*SUMIFS('CN-Med-Growth Rate'!AL$31:AL$47,'CN-Med-Growth Rate'!$A$31:$A$47,$A17,'CN-Med-Growth Rate'!$C$31:$C$47,$B$1)</f>
        <v>0</v>
      </c>
      <c r="AJ17" s="9">
        <f>$E17*SUMIFS('CN-Med-Growth Rate'!AM$31:AM$47,'CN-Med-Growth Rate'!$A$31:$A$47,$A17,'CN-Med-Growth Rate'!$C$31:$C$47,$B$1)</f>
        <v>0</v>
      </c>
      <c r="AK17" s="9">
        <f>$E17*SUMIFS('CN-Med-Growth Rate'!AN$31:AN$47,'CN-Med-Growth Rate'!$A$31:$A$47,$A17,'CN-Med-Growth Rate'!$C$31:$C$47,$B$1)</f>
        <v>0</v>
      </c>
      <c r="AL17" s="9">
        <f>$E17*SUMIFS('CN-Med-Growth Rate'!AO$31:AO$47,'CN-Med-Growth Rate'!$A$31:$A$47,$A17,'CN-Med-Growth Rate'!$C$31:$C$47,$B$1)</f>
        <v>0</v>
      </c>
      <c r="AM17" s="9">
        <f>$E17*SUMIFS('CN-Med-Growth Rate'!AP$31:AP$47,'CN-Med-Growth Rate'!$A$31:$A$47,$A17,'CN-Med-Growth Rate'!$C$31:$C$47,$B$1)</f>
        <v>0</v>
      </c>
      <c r="AN17" s="9">
        <f>$E17*SUMIFS('CN-Med-Growth Rate'!AQ$31:AQ$47,'CN-Med-Growth Rate'!$A$31:$A$47,$A17,'CN-Med-Growth Rate'!$C$31:$C$47,$B$1)</f>
        <v>0</v>
      </c>
      <c r="AO17" s="9">
        <f>$E17*SUMIFS('CN-Med-Growth Rate'!AR$31:AR$47,'CN-Med-Growth Rate'!$A$31:$A$47,$A17,'CN-Med-Growth Rate'!$C$31:$C$47,$B$1)</f>
        <v>0</v>
      </c>
      <c r="AP17" s="9">
        <f>$E17*SUMIFS('CN-Med-Growth Rate'!AS$31:AS$47,'CN-Med-Growth Rate'!$A$31:$A$47,$A17,'CN-Med-Growth Rate'!$C$31:$C$47,$B$1)</f>
        <v>0</v>
      </c>
      <c r="AQ17" s="9">
        <f>$E17*SUMIFS('CN-Med-Growth Rate'!AT$31:AT$47,'CN-Med-Growth Rate'!$A$31:$A$47,$A17,'CN-Med-Growth Rate'!$C$31:$C$47,$B$1)</f>
        <v>0</v>
      </c>
      <c r="AR17" s="9">
        <f>$E17*SUMIFS('CN-Med-Growth Rate'!AU$31:AU$47,'CN-Med-Growth Rate'!$A$31:$A$47,$A17,'CN-Med-Growth Rate'!$C$31:$C$47,$B$1)</f>
        <v>0</v>
      </c>
    </row>
    <row r="18" spans="1:44">
      <c r="A18" t="s">
        <v>58</v>
      </c>
      <c r="B18" s="9">
        <f>SUMIFS('GHG Emissions 2018-2021'!$E$4:$E$14,'GHG Emissions 2018-2021'!$A$4:$A$14,$A18)*10^10</f>
        <v>0</v>
      </c>
      <c r="C18" s="9">
        <f t="shared" si="0"/>
        <v>0</v>
      </c>
      <c r="D18" s="9">
        <f>SUMIFS('GHG Emissions 2018-2021'!$E$19:$E$31,'GHG Emissions 2018-2021'!$A$19:$A$31,$A18)*10^10</f>
        <v>0</v>
      </c>
      <c r="E18" s="9">
        <f>SUMIFS('GHG Emissions 2018-2021'!$E$36:$E$48,'GHG Emissions 2018-2021'!$A$36:$A$48,$A18)*10^10</f>
        <v>0</v>
      </c>
      <c r="F18" s="9">
        <f>$E18*SUMIFS('CN-Med-Growth Rate'!I$31:I$47,'CN-Med-Growth Rate'!$A$31:$A$47,$A18,'CN-Med-Growth Rate'!$C$31:$C$47,$B$1)</f>
        <v>0</v>
      </c>
      <c r="G18" s="9">
        <f>$E18*SUMIFS('CN-Med-Growth Rate'!J$31:J$47,'CN-Med-Growth Rate'!$A$31:$A$47,$A18,'CN-Med-Growth Rate'!$C$31:$C$47,$B$1)</f>
        <v>0</v>
      </c>
      <c r="H18" s="9">
        <f>$E18*SUMIFS('CN-Med-Growth Rate'!K$31:K$47,'CN-Med-Growth Rate'!$A$31:$A$47,$A18,'CN-Med-Growth Rate'!$C$31:$C$47,$B$1)</f>
        <v>0</v>
      </c>
      <c r="I18" s="9">
        <f>$E18*SUMIFS('CN-Med-Growth Rate'!L$31:L$47,'CN-Med-Growth Rate'!$A$31:$A$47,$A18,'CN-Med-Growth Rate'!$C$31:$C$47,$B$1)</f>
        <v>0</v>
      </c>
      <c r="J18" s="9">
        <f>$E18*SUMIFS('CN-Med-Growth Rate'!M$31:M$47,'CN-Med-Growth Rate'!$A$31:$A$47,$A18,'CN-Med-Growth Rate'!$C$31:$C$47,$B$1)</f>
        <v>0</v>
      </c>
      <c r="K18" s="9">
        <f>$E18*SUMIFS('CN-Med-Growth Rate'!N$31:N$47,'CN-Med-Growth Rate'!$A$31:$A$47,$A18,'CN-Med-Growth Rate'!$C$31:$C$47,$B$1)</f>
        <v>0</v>
      </c>
      <c r="L18" s="9">
        <f>$E18*SUMIFS('CN-Med-Growth Rate'!O$31:O$47,'CN-Med-Growth Rate'!$A$31:$A$47,$A18,'CN-Med-Growth Rate'!$C$31:$C$47,$B$1)</f>
        <v>0</v>
      </c>
      <c r="M18" s="9">
        <f>$E18*SUMIFS('CN-Med-Growth Rate'!P$31:P$47,'CN-Med-Growth Rate'!$A$31:$A$47,$A18,'CN-Med-Growth Rate'!$C$31:$C$47,$B$1)</f>
        <v>0</v>
      </c>
      <c r="N18" s="9">
        <f>$E18*SUMIFS('CN-Med-Growth Rate'!Q$31:Q$47,'CN-Med-Growth Rate'!$A$31:$A$47,$A18,'CN-Med-Growth Rate'!$C$31:$C$47,$B$1)</f>
        <v>0</v>
      </c>
      <c r="O18" s="9">
        <f>$E18*SUMIFS('CN-Med-Growth Rate'!R$31:R$47,'CN-Med-Growth Rate'!$A$31:$A$47,$A18,'CN-Med-Growth Rate'!$C$31:$C$47,$B$1)</f>
        <v>0</v>
      </c>
      <c r="P18" s="9">
        <f>$E18*SUMIFS('CN-Med-Growth Rate'!S$31:S$47,'CN-Med-Growth Rate'!$A$31:$A$47,$A18,'CN-Med-Growth Rate'!$C$31:$C$47,$B$1)</f>
        <v>0</v>
      </c>
      <c r="Q18" s="9">
        <f>$E18*SUMIFS('CN-Med-Growth Rate'!T$31:T$47,'CN-Med-Growth Rate'!$A$31:$A$47,$A18,'CN-Med-Growth Rate'!$C$31:$C$47,$B$1)</f>
        <v>0</v>
      </c>
      <c r="R18" s="9">
        <f>$E18*SUMIFS('CN-Med-Growth Rate'!U$31:U$47,'CN-Med-Growth Rate'!$A$31:$A$47,$A18,'CN-Med-Growth Rate'!$C$31:$C$47,$B$1)</f>
        <v>0</v>
      </c>
      <c r="S18" s="9">
        <f>$E18*SUMIFS('CN-Med-Growth Rate'!V$31:V$47,'CN-Med-Growth Rate'!$A$31:$A$47,$A18,'CN-Med-Growth Rate'!$C$31:$C$47,$B$1)</f>
        <v>0</v>
      </c>
      <c r="T18" s="9">
        <f>$E18*SUMIFS('CN-Med-Growth Rate'!W$31:W$47,'CN-Med-Growth Rate'!$A$31:$A$47,$A18,'CN-Med-Growth Rate'!$C$31:$C$47,$B$1)</f>
        <v>0</v>
      </c>
      <c r="U18" s="9">
        <f>$E18*SUMIFS('CN-Med-Growth Rate'!X$31:X$47,'CN-Med-Growth Rate'!$A$31:$A$47,$A18,'CN-Med-Growth Rate'!$C$31:$C$47,$B$1)</f>
        <v>0</v>
      </c>
      <c r="V18" s="9">
        <f>$E18*SUMIFS('CN-Med-Growth Rate'!Y$31:Y$47,'CN-Med-Growth Rate'!$A$31:$A$47,$A18,'CN-Med-Growth Rate'!$C$31:$C$47,$B$1)</f>
        <v>0</v>
      </c>
      <c r="W18" s="9">
        <f>$E18*SUMIFS('CN-Med-Growth Rate'!Z$31:Z$47,'CN-Med-Growth Rate'!$A$31:$A$47,$A18,'CN-Med-Growth Rate'!$C$31:$C$47,$B$1)</f>
        <v>0</v>
      </c>
      <c r="X18" s="9">
        <f>$E18*SUMIFS('CN-Med-Growth Rate'!AA$31:AA$47,'CN-Med-Growth Rate'!$A$31:$A$47,$A18,'CN-Med-Growth Rate'!$C$31:$C$47,$B$1)</f>
        <v>0</v>
      </c>
      <c r="Y18" s="9">
        <f>$E18*SUMIFS('CN-Med-Growth Rate'!AB$31:AB$47,'CN-Med-Growth Rate'!$A$31:$A$47,$A18,'CN-Med-Growth Rate'!$C$31:$C$47,$B$1)</f>
        <v>0</v>
      </c>
      <c r="Z18" s="9">
        <f>$E18*SUMIFS('CN-Med-Growth Rate'!AC$31:AC$47,'CN-Med-Growth Rate'!$A$31:$A$47,$A18,'CN-Med-Growth Rate'!$C$31:$C$47,$B$1)</f>
        <v>0</v>
      </c>
      <c r="AA18" s="9">
        <f>$E18*SUMIFS('CN-Med-Growth Rate'!AD$31:AD$47,'CN-Med-Growth Rate'!$A$31:$A$47,$A18,'CN-Med-Growth Rate'!$C$31:$C$47,$B$1)</f>
        <v>0</v>
      </c>
      <c r="AB18" s="9">
        <f>$E18*SUMIFS('CN-Med-Growth Rate'!AE$31:AE$47,'CN-Med-Growth Rate'!$A$31:$A$47,$A18,'CN-Med-Growth Rate'!$C$31:$C$47,$B$1)</f>
        <v>0</v>
      </c>
      <c r="AC18" s="9">
        <f>$E18*SUMIFS('CN-Med-Growth Rate'!AF$31:AF$47,'CN-Med-Growth Rate'!$A$31:$A$47,$A18,'CN-Med-Growth Rate'!$C$31:$C$47,$B$1)</f>
        <v>0</v>
      </c>
      <c r="AD18" s="9">
        <f>$E18*SUMIFS('CN-Med-Growth Rate'!AG$31:AG$47,'CN-Med-Growth Rate'!$A$31:$A$47,$A18,'CN-Med-Growth Rate'!$C$31:$C$47,$B$1)</f>
        <v>0</v>
      </c>
      <c r="AE18" s="9">
        <f>$E18*SUMIFS('CN-Med-Growth Rate'!AH$31:AH$47,'CN-Med-Growth Rate'!$A$31:$A$47,$A18,'CN-Med-Growth Rate'!$C$31:$C$47,$B$1)</f>
        <v>0</v>
      </c>
      <c r="AF18" s="9">
        <f>$E18*SUMIFS('CN-Med-Growth Rate'!AI$31:AI$47,'CN-Med-Growth Rate'!$A$31:$A$47,$A18,'CN-Med-Growth Rate'!$C$31:$C$47,$B$1)</f>
        <v>0</v>
      </c>
      <c r="AG18" s="9">
        <f>$E18*SUMIFS('CN-Med-Growth Rate'!AJ$31:AJ$47,'CN-Med-Growth Rate'!$A$31:$A$47,$A18,'CN-Med-Growth Rate'!$C$31:$C$47,$B$1)</f>
        <v>0</v>
      </c>
      <c r="AH18" s="9">
        <f>$E18*SUMIFS('CN-Med-Growth Rate'!AK$31:AK$47,'CN-Med-Growth Rate'!$A$31:$A$47,$A18,'CN-Med-Growth Rate'!$C$31:$C$47,$B$1)</f>
        <v>0</v>
      </c>
      <c r="AI18" s="9">
        <f>$E18*SUMIFS('CN-Med-Growth Rate'!AL$31:AL$47,'CN-Med-Growth Rate'!$A$31:$A$47,$A18,'CN-Med-Growth Rate'!$C$31:$C$47,$B$1)</f>
        <v>0</v>
      </c>
      <c r="AJ18" s="9">
        <f>$E18*SUMIFS('CN-Med-Growth Rate'!AM$31:AM$47,'CN-Med-Growth Rate'!$A$31:$A$47,$A18,'CN-Med-Growth Rate'!$C$31:$C$47,$B$1)</f>
        <v>0</v>
      </c>
      <c r="AK18" s="9">
        <f>$E18*SUMIFS('CN-Med-Growth Rate'!AN$31:AN$47,'CN-Med-Growth Rate'!$A$31:$A$47,$A18,'CN-Med-Growth Rate'!$C$31:$C$47,$B$1)</f>
        <v>0</v>
      </c>
      <c r="AL18" s="9">
        <f>$E18*SUMIFS('CN-Med-Growth Rate'!AO$31:AO$47,'CN-Med-Growth Rate'!$A$31:$A$47,$A18,'CN-Med-Growth Rate'!$C$31:$C$47,$B$1)</f>
        <v>0</v>
      </c>
      <c r="AM18" s="9">
        <f>$E18*SUMIFS('CN-Med-Growth Rate'!AP$31:AP$47,'CN-Med-Growth Rate'!$A$31:$A$47,$A18,'CN-Med-Growth Rate'!$C$31:$C$47,$B$1)</f>
        <v>0</v>
      </c>
      <c r="AN18" s="9">
        <f>$E18*SUMIFS('CN-Med-Growth Rate'!AQ$31:AQ$47,'CN-Med-Growth Rate'!$A$31:$A$47,$A18,'CN-Med-Growth Rate'!$C$31:$C$47,$B$1)</f>
        <v>0</v>
      </c>
      <c r="AO18" s="9">
        <f>$E18*SUMIFS('CN-Med-Growth Rate'!AR$31:AR$47,'CN-Med-Growth Rate'!$A$31:$A$47,$A18,'CN-Med-Growth Rate'!$C$31:$C$47,$B$1)</f>
        <v>0</v>
      </c>
      <c r="AP18" s="9">
        <f>$E18*SUMIFS('CN-Med-Growth Rate'!AS$31:AS$47,'CN-Med-Growth Rate'!$A$31:$A$47,$A18,'CN-Med-Growth Rate'!$C$31:$C$47,$B$1)</f>
        <v>0</v>
      </c>
      <c r="AQ18" s="9">
        <f>$E18*SUMIFS('CN-Med-Growth Rate'!AT$31:AT$47,'CN-Med-Growth Rate'!$A$31:$A$47,$A18,'CN-Med-Growth Rate'!$C$31:$C$47,$B$1)</f>
        <v>0</v>
      </c>
      <c r="AR18" s="9">
        <f>$E18*SUMIFS('CN-Med-Growth Rate'!AU$31:AU$47,'CN-Med-Growth Rate'!$A$31:$A$47,$A18,'CN-Med-Growth Rate'!$C$31:$C$47,$B$1)</f>
        <v>0</v>
      </c>
    </row>
    <row r="19" spans="1:44">
      <c r="A19" t="s">
        <v>59</v>
      </c>
      <c r="B19" s="9">
        <f>SUMIFS('GHG Emissions 2018-2021'!$E$4:$E$14,'GHG Emissions 2018-2021'!$A$4:$A$14,$A19)*10^10</f>
        <v>0</v>
      </c>
      <c r="C19" s="9">
        <f t="shared" si="0"/>
        <v>0</v>
      </c>
      <c r="D19" s="9">
        <f>SUMIFS('GHG Emissions 2018-2021'!$E$19:$E$31,'GHG Emissions 2018-2021'!$A$19:$A$31,$A19)*10^10</f>
        <v>0</v>
      </c>
      <c r="E19" s="9">
        <f>SUMIFS('GHG Emissions 2018-2021'!$E$36:$E$48,'GHG Emissions 2018-2021'!$A$36:$A$48,$A19)*10^10</f>
        <v>0</v>
      </c>
      <c r="F19" s="9">
        <f>$E19*SUMIFS('CN-Med-Growth Rate'!I$31:I$47,'CN-Med-Growth Rate'!$A$31:$A$47,$A19,'CN-Med-Growth Rate'!$C$31:$C$47,$B$1)</f>
        <v>0</v>
      </c>
      <c r="G19" s="9">
        <f>$E19*SUMIFS('CN-Med-Growth Rate'!J$31:J$47,'CN-Med-Growth Rate'!$A$31:$A$47,$A19,'CN-Med-Growth Rate'!$C$31:$C$47,$B$1)</f>
        <v>0</v>
      </c>
      <c r="H19" s="9">
        <f>$E19*SUMIFS('CN-Med-Growth Rate'!K$31:K$47,'CN-Med-Growth Rate'!$A$31:$A$47,$A19,'CN-Med-Growth Rate'!$C$31:$C$47,$B$1)</f>
        <v>0</v>
      </c>
      <c r="I19" s="9">
        <f>$E19*SUMIFS('CN-Med-Growth Rate'!L$31:L$47,'CN-Med-Growth Rate'!$A$31:$A$47,$A19,'CN-Med-Growth Rate'!$C$31:$C$47,$B$1)</f>
        <v>0</v>
      </c>
      <c r="J19" s="9">
        <f>$E19*SUMIFS('CN-Med-Growth Rate'!M$31:M$47,'CN-Med-Growth Rate'!$A$31:$A$47,$A19,'CN-Med-Growth Rate'!$C$31:$C$47,$B$1)</f>
        <v>0</v>
      </c>
      <c r="K19" s="9">
        <f>$E19*SUMIFS('CN-Med-Growth Rate'!N$31:N$47,'CN-Med-Growth Rate'!$A$31:$A$47,$A19,'CN-Med-Growth Rate'!$C$31:$C$47,$B$1)</f>
        <v>0</v>
      </c>
      <c r="L19" s="9">
        <f>$E19*SUMIFS('CN-Med-Growth Rate'!O$31:O$47,'CN-Med-Growth Rate'!$A$31:$A$47,$A19,'CN-Med-Growth Rate'!$C$31:$C$47,$B$1)</f>
        <v>0</v>
      </c>
      <c r="M19" s="9">
        <f>$E19*SUMIFS('CN-Med-Growth Rate'!P$31:P$47,'CN-Med-Growth Rate'!$A$31:$A$47,$A19,'CN-Med-Growth Rate'!$C$31:$C$47,$B$1)</f>
        <v>0</v>
      </c>
      <c r="N19" s="9">
        <f>$E19*SUMIFS('CN-Med-Growth Rate'!Q$31:Q$47,'CN-Med-Growth Rate'!$A$31:$A$47,$A19,'CN-Med-Growth Rate'!$C$31:$C$47,$B$1)</f>
        <v>0</v>
      </c>
      <c r="O19" s="9">
        <f>$E19*SUMIFS('CN-Med-Growth Rate'!R$31:R$47,'CN-Med-Growth Rate'!$A$31:$A$47,$A19,'CN-Med-Growth Rate'!$C$31:$C$47,$B$1)</f>
        <v>0</v>
      </c>
      <c r="P19" s="9">
        <f>$E19*SUMIFS('CN-Med-Growth Rate'!S$31:S$47,'CN-Med-Growth Rate'!$A$31:$A$47,$A19,'CN-Med-Growth Rate'!$C$31:$C$47,$B$1)</f>
        <v>0</v>
      </c>
      <c r="Q19" s="9">
        <f>$E19*SUMIFS('CN-Med-Growth Rate'!T$31:T$47,'CN-Med-Growth Rate'!$A$31:$A$47,$A19,'CN-Med-Growth Rate'!$C$31:$C$47,$B$1)</f>
        <v>0</v>
      </c>
      <c r="R19" s="9">
        <f>$E19*SUMIFS('CN-Med-Growth Rate'!U$31:U$47,'CN-Med-Growth Rate'!$A$31:$A$47,$A19,'CN-Med-Growth Rate'!$C$31:$C$47,$B$1)</f>
        <v>0</v>
      </c>
      <c r="S19" s="9">
        <f>$E19*SUMIFS('CN-Med-Growth Rate'!V$31:V$47,'CN-Med-Growth Rate'!$A$31:$A$47,$A19,'CN-Med-Growth Rate'!$C$31:$C$47,$B$1)</f>
        <v>0</v>
      </c>
      <c r="T19" s="9">
        <f>$E19*SUMIFS('CN-Med-Growth Rate'!W$31:W$47,'CN-Med-Growth Rate'!$A$31:$A$47,$A19,'CN-Med-Growth Rate'!$C$31:$C$47,$B$1)</f>
        <v>0</v>
      </c>
      <c r="U19" s="9">
        <f>$E19*SUMIFS('CN-Med-Growth Rate'!X$31:X$47,'CN-Med-Growth Rate'!$A$31:$A$47,$A19,'CN-Med-Growth Rate'!$C$31:$C$47,$B$1)</f>
        <v>0</v>
      </c>
      <c r="V19" s="9">
        <f>$E19*SUMIFS('CN-Med-Growth Rate'!Y$31:Y$47,'CN-Med-Growth Rate'!$A$31:$A$47,$A19,'CN-Med-Growth Rate'!$C$31:$C$47,$B$1)</f>
        <v>0</v>
      </c>
      <c r="W19" s="9">
        <f>$E19*SUMIFS('CN-Med-Growth Rate'!Z$31:Z$47,'CN-Med-Growth Rate'!$A$31:$A$47,$A19,'CN-Med-Growth Rate'!$C$31:$C$47,$B$1)</f>
        <v>0</v>
      </c>
      <c r="X19" s="9">
        <f>$E19*SUMIFS('CN-Med-Growth Rate'!AA$31:AA$47,'CN-Med-Growth Rate'!$A$31:$A$47,$A19,'CN-Med-Growth Rate'!$C$31:$C$47,$B$1)</f>
        <v>0</v>
      </c>
      <c r="Y19" s="9">
        <f>$E19*SUMIFS('CN-Med-Growth Rate'!AB$31:AB$47,'CN-Med-Growth Rate'!$A$31:$A$47,$A19,'CN-Med-Growth Rate'!$C$31:$C$47,$B$1)</f>
        <v>0</v>
      </c>
      <c r="Z19" s="9">
        <f>$E19*SUMIFS('CN-Med-Growth Rate'!AC$31:AC$47,'CN-Med-Growth Rate'!$A$31:$A$47,$A19,'CN-Med-Growth Rate'!$C$31:$C$47,$B$1)</f>
        <v>0</v>
      </c>
      <c r="AA19" s="9">
        <f>$E19*SUMIFS('CN-Med-Growth Rate'!AD$31:AD$47,'CN-Med-Growth Rate'!$A$31:$A$47,$A19,'CN-Med-Growth Rate'!$C$31:$C$47,$B$1)</f>
        <v>0</v>
      </c>
      <c r="AB19" s="9">
        <f>$E19*SUMIFS('CN-Med-Growth Rate'!AE$31:AE$47,'CN-Med-Growth Rate'!$A$31:$A$47,$A19,'CN-Med-Growth Rate'!$C$31:$C$47,$B$1)</f>
        <v>0</v>
      </c>
      <c r="AC19" s="9">
        <f>$E19*SUMIFS('CN-Med-Growth Rate'!AF$31:AF$47,'CN-Med-Growth Rate'!$A$31:$A$47,$A19,'CN-Med-Growth Rate'!$C$31:$C$47,$B$1)</f>
        <v>0</v>
      </c>
      <c r="AD19" s="9">
        <f>$E19*SUMIFS('CN-Med-Growth Rate'!AG$31:AG$47,'CN-Med-Growth Rate'!$A$31:$A$47,$A19,'CN-Med-Growth Rate'!$C$31:$C$47,$B$1)</f>
        <v>0</v>
      </c>
      <c r="AE19" s="9">
        <f>$E19*SUMIFS('CN-Med-Growth Rate'!AH$31:AH$47,'CN-Med-Growth Rate'!$A$31:$A$47,$A19,'CN-Med-Growth Rate'!$C$31:$C$47,$B$1)</f>
        <v>0</v>
      </c>
      <c r="AF19" s="9">
        <f>$E19*SUMIFS('CN-Med-Growth Rate'!AI$31:AI$47,'CN-Med-Growth Rate'!$A$31:$A$47,$A19,'CN-Med-Growth Rate'!$C$31:$C$47,$B$1)</f>
        <v>0</v>
      </c>
      <c r="AG19" s="9">
        <f>$E19*SUMIFS('CN-Med-Growth Rate'!AJ$31:AJ$47,'CN-Med-Growth Rate'!$A$31:$A$47,$A19,'CN-Med-Growth Rate'!$C$31:$C$47,$B$1)</f>
        <v>0</v>
      </c>
      <c r="AH19" s="9">
        <f>$E19*SUMIFS('CN-Med-Growth Rate'!AK$31:AK$47,'CN-Med-Growth Rate'!$A$31:$A$47,$A19,'CN-Med-Growth Rate'!$C$31:$C$47,$B$1)</f>
        <v>0</v>
      </c>
      <c r="AI19" s="9">
        <f>$E19*SUMIFS('CN-Med-Growth Rate'!AL$31:AL$47,'CN-Med-Growth Rate'!$A$31:$A$47,$A19,'CN-Med-Growth Rate'!$C$31:$C$47,$B$1)</f>
        <v>0</v>
      </c>
      <c r="AJ19" s="9">
        <f>$E19*SUMIFS('CN-Med-Growth Rate'!AM$31:AM$47,'CN-Med-Growth Rate'!$A$31:$A$47,$A19,'CN-Med-Growth Rate'!$C$31:$C$47,$B$1)</f>
        <v>0</v>
      </c>
      <c r="AK19" s="9">
        <f>$E19*SUMIFS('CN-Med-Growth Rate'!AN$31:AN$47,'CN-Med-Growth Rate'!$A$31:$A$47,$A19,'CN-Med-Growth Rate'!$C$31:$C$47,$B$1)</f>
        <v>0</v>
      </c>
      <c r="AL19" s="9">
        <f>$E19*SUMIFS('CN-Med-Growth Rate'!AO$31:AO$47,'CN-Med-Growth Rate'!$A$31:$A$47,$A19,'CN-Med-Growth Rate'!$C$31:$C$47,$B$1)</f>
        <v>0</v>
      </c>
      <c r="AM19" s="9">
        <f>$E19*SUMIFS('CN-Med-Growth Rate'!AP$31:AP$47,'CN-Med-Growth Rate'!$A$31:$A$47,$A19,'CN-Med-Growth Rate'!$C$31:$C$47,$B$1)</f>
        <v>0</v>
      </c>
      <c r="AN19" s="9">
        <f>$E19*SUMIFS('CN-Med-Growth Rate'!AQ$31:AQ$47,'CN-Med-Growth Rate'!$A$31:$A$47,$A19,'CN-Med-Growth Rate'!$C$31:$C$47,$B$1)</f>
        <v>0</v>
      </c>
      <c r="AO19" s="9">
        <f>$E19*SUMIFS('CN-Med-Growth Rate'!AR$31:AR$47,'CN-Med-Growth Rate'!$A$31:$A$47,$A19,'CN-Med-Growth Rate'!$C$31:$C$47,$B$1)</f>
        <v>0</v>
      </c>
      <c r="AP19" s="9">
        <f>$E19*SUMIFS('CN-Med-Growth Rate'!AS$31:AS$47,'CN-Med-Growth Rate'!$A$31:$A$47,$A19,'CN-Med-Growth Rate'!$C$31:$C$47,$B$1)</f>
        <v>0</v>
      </c>
      <c r="AQ19" s="9">
        <f>$E19*SUMIFS('CN-Med-Growth Rate'!AT$31:AT$47,'CN-Med-Growth Rate'!$A$31:$A$47,$A19,'CN-Med-Growth Rate'!$C$31:$C$47,$B$1)</f>
        <v>0</v>
      </c>
      <c r="AR19" s="9">
        <f>$E19*SUMIFS('CN-Med-Growth Rate'!AU$31:AU$47,'CN-Med-Growth Rate'!$A$31:$A$47,$A19,'CN-Med-Growth Rate'!$C$31:$C$47,$B$1)</f>
        <v>0</v>
      </c>
    </row>
    <row r="20" spans="1:44">
      <c r="A20" t="s">
        <v>60</v>
      </c>
      <c r="B20" s="9">
        <f>SUMIFS('GHG Emissions 2018-2021'!$E$4:$E$14,'GHG Emissions 2018-2021'!$A$4:$A$14,$A20)*10^10</f>
        <v>0</v>
      </c>
      <c r="C20" s="9">
        <f t="shared" si="0"/>
        <v>0</v>
      </c>
      <c r="D20" s="9">
        <f>SUMIFS('GHG Emissions 2018-2021'!$E$19:$E$31,'GHG Emissions 2018-2021'!$A$19:$A$31,$A20)*10^10</f>
        <v>0</v>
      </c>
      <c r="E20" s="9">
        <f>SUMIFS('GHG Emissions 2018-2021'!$E$36:$E$48,'GHG Emissions 2018-2021'!$A$36:$A$48,$A20)*10^10</f>
        <v>0</v>
      </c>
      <c r="F20" s="9">
        <f>$E20*SUMIFS('CN-Med-Growth Rate'!I$31:I$47,'CN-Med-Growth Rate'!$A$31:$A$47,$A20,'CN-Med-Growth Rate'!$C$31:$C$47,$B$1)</f>
        <v>0</v>
      </c>
      <c r="G20" s="9">
        <f>$E20*SUMIFS('CN-Med-Growth Rate'!J$31:J$47,'CN-Med-Growth Rate'!$A$31:$A$47,$A20,'CN-Med-Growth Rate'!$C$31:$C$47,$B$1)</f>
        <v>0</v>
      </c>
      <c r="H20" s="9">
        <f>$E20*SUMIFS('CN-Med-Growth Rate'!K$31:K$47,'CN-Med-Growth Rate'!$A$31:$A$47,$A20,'CN-Med-Growth Rate'!$C$31:$C$47,$B$1)</f>
        <v>0</v>
      </c>
      <c r="I20" s="9">
        <f>$E20*SUMIFS('CN-Med-Growth Rate'!L$31:L$47,'CN-Med-Growth Rate'!$A$31:$A$47,$A20,'CN-Med-Growth Rate'!$C$31:$C$47,$B$1)</f>
        <v>0</v>
      </c>
      <c r="J20" s="9">
        <f>$E20*SUMIFS('CN-Med-Growth Rate'!M$31:M$47,'CN-Med-Growth Rate'!$A$31:$A$47,$A20,'CN-Med-Growth Rate'!$C$31:$C$47,$B$1)</f>
        <v>0</v>
      </c>
      <c r="K20" s="9">
        <f>$E20*SUMIFS('CN-Med-Growth Rate'!N$31:N$47,'CN-Med-Growth Rate'!$A$31:$A$47,$A20,'CN-Med-Growth Rate'!$C$31:$C$47,$B$1)</f>
        <v>0</v>
      </c>
      <c r="L20" s="9">
        <f>$E20*SUMIFS('CN-Med-Growth Rate'!O$31:O$47,'CN-Med-Growth Rate'!$A$31:$A$47,$A20,'CN-Med-Growth Rate'!$C$31:$C$47,$B$1)</f>
        <v>0</v>
      </c>
      <c r="M20" s="9">
        <f>$E20*SUMIFS('CN-Med-Growth Rate'!P$31:P$47,'CN-Med-Growth Rate'!$A$31:$A$47,$A20,'CN-Med-Growth Rate'!$C$31:$C$47,$B$1)</f>
        <v>0</v>
      </c>
      <c r="N20" s="9">
        <f>$E20*SUMIFS('CN-Med-Growth Rate'!Q$31:Q$47,'CN-Med-Growth Rate'!$A$31:$A$47,$A20,'CN-Med-Growth Rate'!$C$31:$C$47,$B$1)</f>
        <v>0</v>
      </c>
      <c r="O20" s="9">
        <f>$E20*SUMIFS('CN-Med-Growth Rate'!R$31:R$47,'CN-Med-Growth Rate'!$A$31:$A$47,$A20,'CN-Med-Growth Rate'!$C$31:$C$47,$B$1)</f>
        <v>0</v>
      </c>
      <c r="P20" s="9">
        <f>$E20*SUMIFS('CN-Med-Growth Rate'!S$31:S$47,'CN-Med-Growth Rate'!$A$31:$A$47,$A20,'CN-Med-Growth Rate'!$C$31:$C$47,$B$1)</f>
        <v>0</v>
      </c>
      <c r="Q20" s="9">
        <f>$E20*SUMIFS('CN-Med-Growth Rate'!T$31:T$47,'CN-Med-Growth Rate'!$A$31:$A$47,$A20,'CN-Med-Growth Rate'!$C$31:$C$47,$B$1)</f>
        <v>0</v>
      </c>
      <c r="R20" s="9">
        <f>$E20*SUMIFS('CN-Med-Growth Rate'!U$31:U$47,'CN-Med-Growth Rate'!$A$31:$A$47,$A20,'CN-Med-Growth Rate'!$C$31:$C$47,$B$1)</f>
        <v>0</v>
      </c>
      <c r="S20" s="9">
        <f>$E20*SUMIFS('CN-Med-Growth Rate'!V$31:V$47,'CN-Med-Growth Rate'!$A$31:$A$47,$A20,'CN-Med-Growth Rate'!$C$31:$C$47,$B$1)</f>
        <v>0</v>
      </c>
      <c r="T20" s="9">
        <f>$E20*SUMIFS('CN-Med-Growth Rate'!W$31:W$47,'CN-Med-Growth Rate'!$A$31:$A$47,$A20,'CN-Med-Growth Rate'!$C$31:$C$47,$B$1)</f>
        <v>0</v>
      </c>
      <c r="U20" s="9">
        <f>$E20*SUMIFS('CN-Med-Growth Rate'!X$31:X$47,'CN-Med-Growth Rate'!$A$31:$A$47,$A20,'CN-Med-Growth Rate'!$C$31:$C$47,$B$1)</f>
        <v>0</v>
      </c>
      <c r="V20" s="9">
        <f>$E20*SUMIFS('CN-Med-Growth Rate'!Y$31:Y$47,'CN-Med-Growth Rate'!$A$31:$A$47,$A20,'CN-Med-Growth Rate'!$C$31:$C$47,$B$1)</f>
        <v>0</v>
      </c>
      <c r="W20" s="9">
        <f>$E20*SUMIFS('CN-Med-Growth Rate'!Z$31:Z$47,'CN-Med-Growth Rate'!$A$31:$A$47,$A20,'CN-Med-Growth Rate'!$C$31:$C$47,$B$1)</f>
        <v>0</v>
      </c>
      <c r="X20" s="9">
        <f>$E20*SUMIFS('CN-Med-Growth Rate'!AA$31:AA$47,'CN-Med-Growth Rate'!$A$31:$A$47,$A20,'CN-Med-Growth Rate'!$C$31:$C$47,$B$1)</f>
        <v>0</v>
      </c>
      <c r="Y20" s="9">
        <f>$E20*SUMIFS('CN-Med-Growth Rate'!AB$31:AB$47,'CN-Med-Growth Rate'!$A$31:$A$47,$A20,'CN-Med-Growth Rate'!$C$31:$C$47,$B$1)</f>
        <v>0</v>
      </c>
      <c r="Z20" s="9">
        <f>$E20*SUMIFS('CN-Med-Growth Rate'!AC$31:AC$47,'CN-Med-Growth Rate'!$A$31:$A$47,$A20,'CN-Med-Growth Rate'!$C$31:$C$47,$B$1)</f>
        <v>0</v>
      </c>
      <c r="AA20" s="9">
        <f>$E20*SUMIFS('CN-Med-Growth Rate'!AD$31:AD$47,'CN-Med-Growth Rate'!$A$31:$A$47,$A20,'CN-Med-Growth Rate'!$C$31:$C$47,$B$1)</f>
        <v>0</v>
      </c>
      <c r="AB20" s="9">
        <f>$E20*SUMIFS('CN-Med-Growth Rate'!AE$31:AE$47,'CN-Med-Growth Rate'!$A$31:$A$47,$A20,'CN-Med-Growth Rate'!$C$31:$C$47,$B$1)</f>
        <v>0</v>
      </c>
      <c r="AC20" s="9">
        <f>$E20*SUMIFS('CN-Med-Growth Rate'!AF$31:AF$47,'CN-Med-Growth Rate'!$A$31:$A$47,$A20,'CN-Med-Growth Rate'!$C$31:$C$47,$B$1)</f>
        <v>0</v>
      </c>
      <c r="AD20" s="9">
        <f>$E20*SUMIFS('CN-Med-Growth Rate'!AG$31:AG$47,'CN-Med-Growth Rate'!$A$31:$A$47,$A20,'CN-Med-Growth Rate'!$C$31:$C$47,$B$1)</f>
        <v>0</v>
      </c>
      <c r="AE20" s="9">
        <f>$E20*SUMIFS('CN-Med-Growth Rate'!AH$31:AH$47,'CN-Med-Growth Rate'!$A$31:$A$47,$A20,'CN-Med-Growth Rate'!$C$31:$C$47,$B$1)</f>
        <v>0</v>
      </c>
      <c r="AF20" s="9">
        <f>$E20*SUMIFS('CN-Med-Growth Rate'!AI$31:AI$47,'CN-Med-Growth Rate'!$A$31:$A$47,$A20,'CN-Med-Growth Rate'!$C$31:$C$47,$B$1)</f>
        <v>0</v>
      </c>
      <c r="AG20" s="9">
        <f>$E20*SUMIFS('CN-Med-Growth Rate'!AJ$31:AJ$47,'CN-Med-Growth Rate'!$A$31:$A$47,$A20,'CN-Med-Growth Rate'!$C$31:$C$47,$B$1)</f>
        <v>0</v>
      </c>
      <c r="AH20" s="9">
        <f>$E20*SUMIFS('CN-Med-Growth Rate'!AK$31:AK$47,'CN-Med-Growth Rate'!$A$31:$A$47,$A20,'CN-Med-Growth Rate'!$C$31:$C$47,$B$1)</f>
        <v>0</v>
      </c>
      <c r="AI20" s="9">
        <f>$E20*SUMIFS('CN-Med-Growth Rate'!AL$31:AL$47,'CN-Med-Growth Rate'!$A$31:$A$47,$A20,'CN-Med-Growth Rate'!$C$31:$C$47,$B$1)</f>
        <v>0</v>
      </c>
      <c r="AJ20" s="9">
        <f>$E20*SUMIFS('CN-Med-Growth Rate'!AM$31:AM$47,'CN-Med-Growth Rate'!$A$31:$A$47,$A20,'CN-Med-Growth Rate'!$C$31:$C$47,$B$1)</f>
        <v>0</v>
      </c>
      <c r="AK20" s="9">
        <f>$E20*SUMIFS('CN-Med-Growth Rate'!AN$31:AN$47,'CN-Med-Growth Rate'!$A$31:$A$47,$A20,'CN-Med-Growth Rate'!$C$31:$C$47,$B$1)</f>
        <v>0</v>
      </c>
      <c r="AL20" s="9">
        <f>$E20*SUMIFS('CN-Med-Growth Rate'!AO$31:AO$47,'CN-Med-Growth Rate'!$A$31:$A$47,$A20,'CN-Med-Growth Rate'!$C$31:$C$47,$B$1)</f>
        <v>0</v>
      </c>
      <c r="AM20" s="9">
        <f>$E20*SUMIFS('CN-Med-Growth Rate'!AP$31:AP$47,'CN-Med-Growth Rate'!$A$31:$A$47,$A20,'CN-Med-Growth Rate'!$C$31:$C$47,$B$1)</f>
        <v>0</v>
      </c>
      <c r="AN20" s="9">
        <f>$E20*SUMIFS('CN-Med-Growth Rate'!AQ$31:AQ$47,'CN-Med-Growth Rate'!$A$31:$A$47,$A20,'CN-Med-Growth Rate'!$C$31:$C$47,$B$1)</f>
        <v>0</v>
      </c>
      <c r="AO20" s="9">
        <f>$E20*SUMIFS('CN-Med-Growth Rate'!AR$31:AR$47,'CN-Med-Growth Rate'!$A$31:$A$47,$A20,'CN-Med-Growth Rate'!$C$31:$C$47,$B$1)</f>
        <v>0</v>
      </c>
      <c r="AP20" s="9">
        <f>$E20*SUMIFS('CN-Med-Growth Rate'!AS$31:AS$47,'CN-Med-Growth Rate'!$A$31:$A$47,$A20,'CN-Med-Growth Rate'!$C$31:$C$47,$B$1)</f>
        <v>0</v>
      </c>
      <c r="AQ20" s="9">
        <f>$E20*SUMIFS('CN-Med-Growth Rate'!AT$31:AT$47,'CN-Med-Growth Rate'!$A$31:$A$47,$A20,'CN-Med-Growth Rate'!$C$31:$C$47,$B$1)</f>
        <v>0</v>
      </c>
      <c r="AR20" s="9">
        <f>$E20*SUMIFS('CN-Med-Growth Rate'!AU$31:AU$47,'CN-Med-Growth Rate'!$A$31:$A$47,$A20,'CN-Med-Growth Rate'!$C$31:$C$47,$B$1)</f>
        <v>0</v>
      </c>
    </row>
    <row r="21" spans="1:44">
      <c r="A21" t="s">
        <v>61</v>
      </c>
      <c r="B21" s="9">
        <f>SUMIFS('GHG Emissions 2018-2021'!$E$4:$E$14,'GHG Emissions 2018-2021'!$A$4:$A$14,$A21)*10^10</f>
        <v>0</v>
      </c>
      <c r="C21" s="9">
        <f t="shared" si="0"/>
        <v>0</v>
      </c>
      <c r="D21" s="9">
        <f>SUMIFS('GHG Emissions 2018-2021'!$E$19:$E$31,'GHG Emissions 2018-2021'!$A$19:$A$31,$A21)*10^10</f>
        <v>0</v>
      </c>
      <c r="E21" s="9">
        <f>SUMIFS('GHG Emissions 2018-2021'!$E$36:$E$48,'GHG Emissions 2018-2021'!$A$36:$A$48,$A21)*10^10</f>
        <v>0</v>
      </c>
      <c r="F21" s="9">
        <f>$E21*SUMIFS('CN-Med-Growth Rate'!I$31:I$47,'CN-Med-Growth Rate'!$A$31:$A$47,$A21,'CN-Med-Growth Rate'!$C$31:$C$47,$B$1)</f>
        <v>0</v>
      </c>
      <c r="G21" s="9">
        <f>$E21*SUMIFS('CN-Med-Growth Rate'!J$31:J$47,'CN-Med-Growth Rate'!$A$31:$A$47,$A21,'CN-Med-Growth Rate'!$C$31:$C$47,$B$1)</f>
        <v>0</v>
      </c>
      <c r="H21" s="9">
        <f>$E21*SUMIFS('CN-Med-Growth Rate'!K$31:K$47,'CN-Med-Growth Rate'!$A$31:$A$47,$A21,'CN-Med-Growth Rate'!$C$31:$C$47,$B$1)</f>
        <v>0</v>
      </c>
      <c r="I21" s="9">
        <f>$E21*SUMIFS('CN-Med-Growth Rate'!L$31:L$47,'CN-Med-Growth Rate'!$A$31:$A$47,$A21,'CN-Med-Growth Rate'!$C$31:$C$47,$B$1)</f>
        <v>0</v>
      </c>
      <c r="J21" s="9">
        <f>$E21*SUMIFS('CN-Med-Growth Rate'!M$31:M$47,'CN-Med-Growth Rate'!$A$31:$A$47,$A21,'CN-Med-Growth Rate'!$C$31:$C$47,$B$1)</f>
        <v>0</v>
      </c>
      <c r="K21" s="9">
        <f>$E21*SUMIFS('CN-Med-Growth Rate'!N$31:N$47,'CN-Med-Growth Rate'!$A$31:$A$47,$A21,'CN-Med-Growth Rate'!$C$31:$C$47,$B$1)</f>
        <v>0</v>
      </c>
      <c r="L21" s="9">
        <f>$E21*SUMIFS('CN-Med-Growth Rate'!O$31:O$47,'CN-Med-Growth Rate'!$A$31:$A$47,$A21,'CN-Med-Growth Rate'!$C$31:$C$47,$B$1)</f>
        <v>0</v>
      </c>
      <c r="M21" s="9">
        <f>$E21*SUMIFS('CN-Med-Growth Rate'!P$31:P$47,'CN-Med-Growth Rate'!$A$31:$A$47,$A21,'CN-Med-Growth Rate'!$C$31:$C$47,$B$1)</f>
        <v>0</v>
      </c>
      <c r="N21" s="9">
        <f>$E21*SUMIFS('CN-Med-Growth Rate'!Q$31:Q$47,'CN-Med-Growth Rate'!$A$31:$A$47,$A21,'CN-Med-Growth Rate'!$C$31:$C$47,$B$1)</f>
        <v>0</v>
      </c>
      <c r="O21" s="9">
        <f>$E21*SUMIFS('CN-Med-Growth Rate'!R$31:R$47,'CN-Med-Growth Rate'!$A$31:$A$47,$A21,'CN-Med-Growth Rate'!$C$31:$C$47,$B$1)</f>
        <v>0</v>
      </c>
      <c r="P21" s="9">
        <f>$E21*SUMIFS('CN-Med-Growth Rate'!S$31:S$47,'CN-Med-Growth Rate'!$A$31:$A$47,$A21,'CN-Med-Growth Rate'!$C$31:$C$47,$B$1)</f>
        <v>0</v>
      </c>
      <c r="Q21" s="9">
        <f>$E21*SUMIFS('CN-Med-Growth Rate'!T$31:T$47,'CN-Med-Growth Rate'!$A$31:$A$47,$A21,'CN-Med-Growth Rate'!$C$31:$C$47,$B$1)</f>
        <v>0</v>
      </c>
      <c r="R21" s="9">
        <f>$E21*SUMIFS('CN-Med-Growth Rate'!U$31:U$47,'CN-Med-Growth Rate'!$A$31:$A$47,$A21,'CN-Med-Growth Rate'!$C$31:$C$47,$B$1)</f>
        <v>0</v>
      </c>
      <c r="S21" s="9">
        <f>$E21*SUMIFS('CN-Med-Growth Rate'!V$31:V$47,'CN-Med-Growth Rate'!$A$31:$A$47,$A21,'CN-Med-Growth Rate'!$C$31:$C$47,$B$1)</f>
        <v>0</v>
      </c>
      <c r="T21" s="9">
        <f>$E21*SUMIFS('CN-Med-Growth Rate'!W$31:W$47,'CN-Med-Growth Rate'!$A$31:$A$47,$A21,'CN-Med-Growth Rate'!$C$31:$C$47,$B$1)</f>
        <v>0</v>
      </c>
      <c r="U21" s="9">
        <f>$E21*SUMIFS('CN-Med-Growth Rate'!X$31:X$47,'CN-Med-Growth Rate'!$A$31:$A$47,$A21,'CN-Med-Growth Rate'!$C$31:$C$47,$B$1)</f>
        <v>0</v>
      </c>
      <c r="V21" s="9">
        <f>$E21*SUMIFS('CN-Med-Growth Rate'!Y$31:Y$47,'CN-Med-Growth Rate'!$A$31:$A$47,$A21,'CN-Med-Growth Rate'!$C$31:$C$47,$B$1)</f>
        <v>0</v>
      </c>
      <c r="W21" s="9">
        <f>$E21*SUMIFS('CN-Med-Growth Rate'!Z$31:Z$47,'CN-Med-Growth Rate'!$A$31:$A$47,$A21,'CN-Med-Growth Rate'!$C$31:$C$47,$B$1)</f>
        <v>0</v>
      </c>
      <c r="X21" s="9">
        <f>$E21*SUMIFS('CN-Med-Growth Rate'!AA$31:AA$47,'CN-Med-Growth Rate'!$A$31:$A$47,$A21,'CN-Med-Growth Rate'!$C$31:$C$47,$B$1)</f>
        <v>0</v>
      </c>
      <c r="Y21" s="9">
        <f>$E21*SUMIFS('CN-Med-Growth Rate'!AB$31:AB$47,'CN-Med-Growth Rate'!$A$31:$A$47,$A21,'CN-Med-Growth Rate'!$C$31:$C$47,$B$1)</f>
        <v>0</v>
      </c>
      <c r="Z21" s="9">
        <f>$E21*SUMIFS('CN-Med-Growth Rate'!AC$31:AC$47,'CN-Med-Growth Rate'!$A$31:$A$47,$A21,'CN-Med-Growth Rate'!$C$31:$C$47,$B$1)</f>
        <v>0</v>
      </c>
      <c r="AA21" s="9">
        <f>$E21*SUMIFS('CN-Med-Growth Rate'!AD$31:AD$47,'CN-Med-Growth Rate'!$A$31:$A$47,$A21,'CN-Med-Growth Rate'!$C$31:$C$47,$B$1)</f>
        <v>0</v>
      </c>
      <c r="AB21" s="9">
        <f>$E21*SUMIFS('CN-Med-Growth Rate'!AE$31:AE$47,'CN-Med-Growth Rate'!$A$31:$A$47,$A21,'CN-Med-Growth Rate'!$C$31:$C$47,$B$1)</f>
        <v>0</v>
      </c>
      <c r="AC21" s="9">
        <f>$E21*SUMIFS('CN-Med-Growth Rate'!AF$31:AF$47,'CN-Med-Growth Rate'!$A$31:$A$47,$A21,'CN-Med-Growth Rate'!$C$31:$C$47,$B$1)</f>
        <v>0</v>
      </c>
      <c r="AD21" s="9">
        <f>$E21*SUMIFS('CN-Med-Growth Rate'!AG$31:AG$47,'CN-Med-Growth Rate'!$A$31:$A$47,$A21,'CN-Med-Growth Rate'!$C$31:$C$47,$B$1)</f>
        <v>0</v>
      </c>
      <c r="AE21" s="9">
        <f>$E21*SUMIFS('CN-Med-Growth Rate'!AH$31:AH$47,'CN-Med-Growth Rate'!$A$31:$A$47,$A21,'CN-Med-Growth Rate'!$C$31:$C$47,$B$1)</f>
        <v>0</v>
      </c>
      <c r="AF21" s="9">
        <f>$E21*SUMIFS('CN-Med-Growth Rate'!AI$31:AI$47,'CN-Med-Growth Rate'!$A$31:$A$47,$A21,'CN-Med-Growth Rate'!$C$31:$C$47,$B$1)</f>
        <v>0</v>
      </c>
      <c r="AG21" s="9">
        <f>$E21*SUMIFS('CN-Med-Growth Rate'!AJ$31:AJ$47,'CN-Med-Growth Rate'!$A$31:$A$47,$A21,'CN-Med-Growth Rate'!$C$31:$C$47,$B$1)</f>
        <v>0</v>
      </c>
      <c r="AH21" s="9">
        <f>$E21*SUMIFS('CN-Med-Growth Rate'!AK$31:AK$47,'CN-Med-Growth Rate'!$A$31:$A$47,$A21,'CN-Med-Growth Rate'!$C$31:$C$47,$B$1)</f>
        <v>0</v>
      </c>
      <c r="AI21" s="9">
        <f>$E21*SUMIFS('CN-Med-Growth Rate'!AL$31:AL$47,'CN-Med-Growth Rate'!$A$31:$A$47,$A21,'CN-Med-Growth Rate'!$C$31:$C$47,$B$1)</f>
        <v>0</v>
      </c>
      <c r="AJ21" s="9">
        <f>$E21*SUMIFS('CN-Med-Growth Rate'!AM$31:AM$47,'CN-Med-Growth Rate'!$A$31:$A$47,$A21,'CN-Med-Growth Rate'!$C$31:$C$47,$B$1)</f>
        <v>0</v>
      </c>
      <c r="AK21" s="9">
        <f>$E21*SUMIFS('CN-Med-Growth Rate'!AN$31:AN$47,'CN-Med-Growth Rate'!$A$31:$A$47,$A21,'CN-Med-Growth Rate'!$C$31:$C$47,$B$1)</f>
        <v>0</v>
      </c>
      <c r="AL21" s="9">
        <f>$E21*SUMIFS('CN-Med-Growth Rate'!AO$31:AO$47,'CN-Med-Growth Rate'!$A$31:$A$47,$A21,'CN-Med-Growth Rate'!$C$31:$C$47,$B$1)</f>
        <v>0</v>
      </c>
      <c r="AM21" s="9">
        <f>$E21*SUMIFS('CN-Med-Growth Rate'!AP$31:AP$47,'CN-Med-Growth Rate'!$A$31:$A$47,$A21,'CN-Med-Growth Rate'!$C$31:$C$47,$B$1)</f>
        <v>0</v>
      </c>
      <c r="AN21" s="9">
        <f>$E21*SUMIFS('CN-Med-Growth Rate'!AQ$31:AQ$47,'CN-Med-Growth Rate'!$A$31:$A$47,$A21,'CN-Med-Growth Rate'!$C$31:$C$47,$B$1)</f>
        <v>0</v>
      </c>
      <c r="AO21" s="9">
        <f>$E21*SUMIFS('CN-Med-Growth Rate'!AR$31:AR$47,'CN-Med-Growth Rate'!$A$31:$A$47,$A21,'CN-Med-Growth Rate'!$C$31:$C$47,$B$1)</f>
        <v>0</v>
      </c>
      <c r="AP21" s="9">
        <f>$E21*SUMIFS('CN-Med-Growth Rate'!AS$31:AS$47,'CN-Med-Growth Rate'!$A$31:$A$47,$A21,'CN-Med-Growth Rate'!$C$31:$C$47,$B$1)</f>
        <v>0</v>
      </c>
      <c r="AQ21" s="9">
        <f>$E21*SUMIFS('CN-Med-Growth Rate'!AT$31:AT$47,'CN-Med-Growth Rate'!$A$31:$A$47,$A21,'CN-Med-Growth Rate'!$C$31:$C$47,$B$1)</f>
        <v>0</v>
      </c>
      <c r="AR21" s="9">
        <f>$E21*SUMIFS('CN-Med-Growth Rate'!AU$31:AU$47,'CN-Med-Growth Rate'!$A$31:$A$47,$A21,'CN-Med-Growth Rate'!$C$31:$C$47,$B$1)</f>
        <v>0</v>
      </c>
    </row>
    <row r="22" spans="1:44">
      <c r="A22" t="s">
        <v>62</v>
      </c>
      <c r="B22" s="9">
        <f>SUMIFS('GHG Emissions 2018-2021'!$E$4:$E$14,'GHG Emissions 2018-2021'!$A$4:$A$14,$A22)*10^10</f>
        <v>0</v>
      </c>
      <c r="C22" s="9">
        <f t="shared" si="0"/>
        <v>0</v>
      </c>
      <c r="D22" s="9">
        <f>SUMIFS('GHG Emissions 2018-2021'!$E$19:$E$31,'GHG Emissions 2018-2021'!$A$19:$A$31,$A22)*10^10</f>
        <v>0</v>
      </c>
      <c r="E22" s="9">
        <f>SUMIFS('GHG Emissions 2018-2021'!$E$36:$E$48,'GHG Emissions 2018-2021'!$A$36:$A$48,$A22)*10^10</f>
        <v>0</v>
      </c>
      <c r="F22" s="9">
        <f>$E22*SUMIFS('CN-Med-Growth Rate'!I$31:I$47,'CN-Med-Growth Rate'!$A$31:$A$47,$A22,'CN-Med-Growth Rate'!$C$31:$C$47,$B$1)</f>
        <v>0</v>
      </c>
      <c r="G22" s="9">
        <f>$E22*SUMIFS('CN-Med-Growth Rate'!J$31:J$47,'CN-Med-Growth Rate'!$A$31:$A$47,$A22,'CN-Med-Growth Rate'!$C$31:$C$47,$B$1)</f>
        <v>0</v>
      </c>
      <c r="H22" s="9">
        <f>$E22*SUMIFS('CN-Med-Growth Rate'!K$31:K$47,'CN-Med-Growth Rate'!$A$31:$A$47,$A22,'CN-Med-Growth Rate'!$C$31:$C$47,$B$1)</f>
        <v>0</v>
      </c>
      <c r="I22" s="9">
        <f>$E22*SUMIFS('CN-Med-Growth Rate'!L$31:L$47,'CN-Med-Growth Rate'!$A$31:$A$47,$A22,'CN-Med-Growth Rate'!$C$31:$C$47,$B$1)</f>
        <v>0</v>
      </c>
      <c r="J22" s="9">
        <f>$E22*SUMIFS('CN-Med-Growth Rate'!M$31:M$47,'CN-Med-Growth Rate'!$A$31:$A$47,$A22,'CN-Med-Growth Rate'!$C$31:$C$47,$B$1)</f>
        <v>0</v>
      </c>
      <c r="K22" s="9">
        <f>$E22*SUMIFS('CN-Med-Growth Rate'!N$31:N$47,'CN-Med-Growth Rate'!$A$31:$A$47,$A22,'CN-Med-Growth Rate'!$C$31:$C$47,$B$1)</f>
        <v>0</v>
      </c>
      <c r="L22" s="9">
        <f>$E22*SUMIFS('CN-Med-Growth Rate'!O$31:O$47,'CN-Med-Growth Rate'!$A$31:$A$47,$A22,'CN-Med-Growth Rate'!$C$31:$C$47,$B$1)</f>
        <v>0</v>
      </c>
      <c r="M22" s="9">
        <f>$E22*SUMIFS('CN-Med-Growth Rate'!P$31:P$47,'CN-Med-Growth Rate'!$A$31:$A$47,$A22,'CN-Med-Growth Rate'!$C$31:$C$47,$B$1)</f>
        <v>0</v>
      </c>
      <c r="N22" s="9">
        <f>$E22*SUMIFS('CN-Med-Growth Rate'!Q$31:Q$47,'CN-Med-Growth Rate'!$A$31:$A$47,$A22,'CN-Med-Growth Rate'!$C$31:$C$47,$B$1)</f>
        <v>0</v>
      </c>
      <c r="O22" s="9">
        <f>$E22*SUMIFS('CN-Med-Growth Rate'!R$31:R$47,'CN-Med-Growth Rate'!$A$31:$A$47,$A22,'CN-Med-Growth Rate'!$C$31:$C$47,$B$1)</f>
        <v>0</v>
      </c>
      <c r="P22" s="9">
        <f>$E22*SUMIFS('CN-Med-Growth Rate'!S$31:S$47,'CN-Med-Growth Rate'!$A$31:$A$47,$A22,'CN-Med-Growth Rate'!$C$31:$C$47,$B$1)</f>
        <v>0</v>
      </c>
      <c r="Q22" s="9">
        <f>$E22*SUMIFS('CN-Med-Growth Rate'!T$31:T$47,'CN-Med-Growth Rate'!$A$31:$A$47,$A22,'CN-Med-Growth Rate'!$C$31:$C$47,$B$1)</f>
        <v>0</v>
      </c>
      <c r="R22" s="9">
        <f>$E22*SUMIFS('CN-Med-Growth Rate'!U$31:U$47,'CN-Med-Growth Rate'!$A$31:$A$47,$A22,'CN-Med-Growth Rate'!$C$31:$C$47,$B$1)</f>
        <v>0</v>
      </c>
      <c r="S22" s="9">
        <f>$E22*SUMIFS('CN-Med-Growth Rate'!V$31:V$47,'CN-Med-Growth Rate'!$A$31:$A$47,$A22,'CN-Med-Growth Rate'!$C$31:$C$47,$B$1)</f>
        <v>0</v>
      </c>
      <c r="T22" s="9">
        <f>$E22*SUMIFS('CN-Med-Growth Rate'!W$31:W$47,'CN-Med-Growth Rate'!$A$31:$A$47,$A22,'CN-Med-Growth Rate'!$C$31:$C$47,$B$1)</f>
        <v>0</v>
      </c>
      <c r="U22" s="9">
        <f>$E22*SUMIFS('CN-Med-Growth Rate'!X$31:X$47,'CN-Med-Growth Rate'!$A$31:$A$47,$A22,'CN-Med-Growth Rate'!$C$31:$C$47,$B$1)</f>
        <v>0</v>
      </c>
      <c r="V22" s="9">
        <f>$E22*SUMIFS('CN-Med-Growth Rate'!Y$31:Y$47,'CN-Med-Growth Rate'!$A$31:$A$47,$A22,'CN-Med-Growth Rate'!$C$31:$C$47,$B$1)</f>
        <v>0</v>
      </c>
      <c r="W22" s="9">
        <f>$E22*SUMIFS('CN-Med-Growth Rate'!Z$31:Z$47,'CN-Med-Growth Rate'!$A$31:$A$47,$A22,'CN-Med-Growth Rate'!$C$31:$C$47,$B$1)</f>
        <v>0</v>
      </c>
      <c r="X22" s="9">
        <f>$E22*SUMIFS('CN-Med-Growth Rate'!AA$31:AA$47,'CN-Med-Growth Rate'!$A$31:$A$47,$A22,'CN-Med-Growth Rate'!$C$31:$C$47,$B$1)</f>
        <v>0</v>
      </c>
      <c r="Y22" s="9">
        <f>$E22*SUMIFS('CN-Med-Growth Rate'!AB$31:AB$47,'CN-Med-Growth Rate'!$A$31:$A$47,$A22,'CN-Med-Growth Rate'!$C$31:$C$47,$B$1)</f>
        <v>0</v>
      </c>
      <c r="Z22" s="9">
        <f>$E22*SUMIFS('CN-Med-Growth Rate'!AC$31:AC$47,'CN-Med-Growth Rate'!$A$31:$A$47,$A22,'CN-Med-Growth Rate'!$C$31:$C$47,$B$1)</f>
        <v>0</v>
      </c>
      <c r="AA22" s="9">
        <f>$E22*SUMIFS('CN-Med-Growth Rate'!AD$31:AD$47,'CN-Med-Growth Rate'!$A$31:$A$47,$A22,'CN-Med-Growth Rate'!$C$31:$C$47,$B$1)</f>
        <v>0</v>
      </c>
      <c r="AB22" s="9">
        <f>$E22*SUMIFS('CN-Med-Growth Rate'!AE$31:AE$47,'CN-Med-Growth Rate'!$A$31:$A$47,$A22,'CN-Med-Growth Rate'!$C$31:$C$47,$B$1)</f>
        <v>0</v>
      </c>
      <c r="AC22" s="9">
        <f>$E22*SUMIFS('CN-Med-Growth Rate'!AF$31:AF$47,'CN-Med-Growth Rate'!$A$31:$A$47,$A22,'CN-Med-Growth Rate'!$C$31:$C$47,$B$1)</f>
        <v>0</v>
      </c>
      <c r="AD22" s="9">
        <f>$E22*SUMIFS('CN-Med-Growth Rate'!AG$31:AG$47,'CN-Med-Growth Rate'!$A$31:$A$47,$A22,'CN-Med-Growth Rate'!$C$31:$C$47,$B$1)</f>
        <v>0</v>
      </c>
      <c r="AE22" s="9">
        <f>$E22*SUMIFS('CN-Med-Growth Rate'!AH$31:AH$47,'CN-Med-Growth Rate'!$A$31:$A$47,$A22,'CN-Med-Growth Rate'!$C$31:$C$47,$B$1)</f>
        <v>0</v>
      </c>
      <c r="AF22" s="9">
        <f>$E22*SUMIFS('CN-Med-Growth Rate'!AI$31:AI$47,'CN-Med-Growth Rate'!$A$31:$A$47,$A22,'CN-Med-Growth Rate'!$C$31:$C$47,$B$1)</f>
        <v>0</v>
      </c>
      <c r="AG22" s="9">
        <f>$E22*SUMIFS('CN-Med-Growth Rate'!AJ$31:AJ$47,'CN-Med-Growth Rate'!$A$31:$A$47,$A22,'CN-Med-Growth Rate'!$C$31:$C$47,$B$1)</f>
        <v>0</v>
      </c>
      <c r="AH22" s="9">
        <f>$E22*SUMIFS('CN-Med-Growth Rate'!AK$31:AK$47,'CN-Med-Growth Rate'!$A$31:$A$47,$A22,'CN-Med-Growth Rate'!$C$31:$C$47,$B$1)</f>
        <v>0</v>
      </c>
      <c r="AI22" s="9">
        <f>$E22*SUMIFS('CN-Med-Growth Rate'!AL$31:AL$47,'CN-Med-Growth Rate'!$A$31:$A$47,$A22,'CN-Med-Growth Rate'!$C$31:$C$47,$B$1)</f>
        <v>0</v>
      </c>
      <c r="AJ22" s="9">
        <f>$E22*SUMIFS('CN-Med-Growth Rate'!AM$31:AM$47,'CN-Med-Growth Rate'!$A$31:$A$47,$A22,'CN-Med-Growth Rate'!$C$31:$C$47,$B$1)</f>
        <v>0</v>
      </c>
      <c r="AK22" s="9">
        <f>$E22*SUMIFS('CN-Med-Growth Rate'!AN$31:AN$47,'CN-Med-Growth Rate'!$A$31:$A$47,$A22,'CN-Med-Growth Rate'!$C$31:$C$47,$B$1)</f>
        <v>0</v>
      </c>
      <c r="AL22" s="9">
        <f>$E22*SUMIFS('CN-Med-Growth Rate'!AO$31:AO$47,'CN-Med-Growth Rate'!$A$31:$A$47,$A22,'CN-Med-Growth Rate'!$C$31:$C$47,$B$1)</f>
        <v>0</v>
      </c>
      <c r="AM22" s="9">
        <f>$E22*SUMIFS('CN-Med-Growth Rate'!AP$31:AP$47,'CN-Med-Growth Rate'!$A$31:$A$47,$A22,'CN-Med-Growth Rate'!$C$31:$C$47,$B$1)</f>
        <v>0</v>
      </c>
      <c r="AN22" s="9">
        <f>$E22*SUMIFS('CN-Med-Growth Rate'!AQ$31:AQ$47,'CN-Med-Growth Rate'!$A$31:$A$47,$A22,'CN-Med-Growth Rate'!$C$31:$C$47,$B$1)</f>
        <v>0</v>
      </c>
      <c r="AO22" s="9">
        <f>$E22*SUMIFS('CN-Med-Growth Rate'!AR$31:AR$47,'CN-Med-Growth Rate'!$A$31:$A$47,$A22,'CN-Med-Growth Rate'!$C$31:$C$47,$B$1)</f>
        <v>0</v>
      </c>
      <c r="AP22" s="9">
        <f>$E22*SUMIFS('CN-Med-Growth Rate'!AS$31:AS$47,'CN-Med-Growth Rate'!$A$31:$A$47,$A22,'CN-Med-Growth Rate'!$C$31:$C$47,$B$1)</f>
        <v>0</v>
      </c>
      <c r="AQ22" s="9">
        <f>$E22*SUMIFS('CN-Med-Growth Rate'!AT$31:AT$47,'CN-Med-Growth Rate'!$A$31:$A$47,$A22,'CN-Med-Growth Rate'!$C$31:$C$47,$B$1)</f>
        <v>0</v>
      </c>
      <c r="AR22" s="9">
        <f>$E22*SUMIFS('CN-Med-Growth Rate'!AU$31:AU$47,'CN-Med-Growth Rate'!$A$31:$A$47,$A22,'CN-Med-Growth Rate'!$C$31:$C$47,$B$1)</f>
        <v>0</v>
      </c>
    </row>
    <row r="23" spans="1:44">
      <c r="A23" t="s">
        <v>63</v>
      </c>
      <c r="B23" s="9">
        <f>SUMIFS('GHG Emissions 2018-2021'!$E$4:$E$14,'GHG Emissions 2018-2021'!$A$4:$A$14,$A23)*10^10</f>
        <v>0</v>
      </c>
      <c r="C23" s="9">
        <f t="shared" si="0"/>
        <v>0</v>
      </c>
      <c r="D23" s="9">
        <f>SUMIFS('GHG Emissions 2018-2021'!$E$19:$E$31,'GHG Emissions 2018-2021'!$A$19:$A$31,$A23)*10^10</f>
        <v>0</v>
      </c>
      <c r="E23" s="9">
        <f>SUMIFS('GHG Emissions 2018-2021'!$E$36:$E$48,'GHG Emissions 2018-2021'!$A$36:$A$48,$A23)*10^10</f>
        <v>0</v>
      </c>
      <c r="F23" s="9">
        <f>$E23*SUMIFS('CN-Med-Growth Rate'!I$31:I$47,'CN-Med-Growth Rate'!$A$31:$A$47,$A23,'CN-Med-Growth Rate'!$C$31:$C$47,$B$1)</f>
        <v>0</v>
      </c>
      <c r="G23" s="9">
        <f>$E23*SUMIFS('CN-Med-Growth Rate'!J$31:J$47,'CN-Med-Growth Rate'!$A$31:$A$47,$A23,'CN-Med-Growth Rate'!$C$31:$C$47,$B$1)</f>
        <v>0</v>
      </c>
      <c r="H23" s="9">
        <f>$E23*SUMIFS('CN-Med-Growth Rate'!K$31:K$47,'CN-Med-Growth Rate'!$A$31:$A$47,$A23,'CN-Med-Growth Rate'!$C$31:$C$47,$B$1)</f>
        <v>0</v>
      </c>
      <c r="I23" s="9">
        <f>$E23*SUMIFS('CN-Med-Growth Rate'!L$31:L$47,'CN-Med-Growth Rate'!$A$31:$A$47,$A23,'CN-Med-Growth Rate'!$C$31:$C$47,$B$1)</f>
        <v>0</v>
      </c>
      <c r="J23" s="9">
        <f>$E23*SUMIFS('CN-Med-Growth Rate'!M$31:M$47,'CN-Med-Growth Rate'!$A$31:$A$47,$A23,'CN-Med-Growth Rate'!$C$31:$C$47,$B$1)</f>
        <v>0</v>
      </c>
      <c r="K23" s="9">
        <f>$E23*SUMIFS('CN-Med-Growth Rate'!N$31:N$47,'CN-Med-Growth Rate'!$A$31:$A$47,$A23,'CN-Med-Growth Rate'!$C$31:$C$47,$B$1)</f>
        <v>0</v>
      </c>
      <c r="L23" s="9">
        <f>$E23*SUMIFS('CN-Med-Growth Rate'!O$31:O$47,'CN-Med-Growth Rate'!$A$31:$A$47,$A23,'CN-Med-Growth Rate'!$C$31:$C$47,$B$1)</f>
        <v>0</v>
      </c>
      <c r="M23" s="9">
        <f>$E23*SUMIFS('CN-Med-Growth Rate'!P$31:P$47,'CN-Med-Growth Rate'!$A$31:$A$47,$A23,'CN-Med-Growth Rate'!$C$31:$C$47,$B$1)</f>
        <v>0</v>
      </c>
      <c r="N23" s="9">
        <f>$E23*SUMIFS('CN-Med-Growth Rate'!Q$31:Q$47,'CN-Med-Growth Rate'!$A$31:$A$47,$A23,'CN-Med-Growth Rate'!$C$31:$C$47,$B$1)</f>
        <v>0</v>
      </c>
      <c r="O23" s="9">
        <f>$E23*SUMIFS('CN-Med-Growth Rate'!R$31:R$47,'CN-Med-Growth Rate'!$A$31:$A$47,$A23,'CN-Med-Growth Rate'!$C$31:$C$47,$B$1)</f>
        <v>0</v>
      </c>
      <c r="P23" s="9">
        <f>$E23*SUMIFS('CN-Med-Growth Rate'!S$31:S$47,'CN-Med-Growth Rate'!$A$31:$A$47,$A23,'CN-Med-Growth Rate'!$C$31:$C$47,$B$1)</f>
        <v>0</v>
      </c>
      <c r="Q23" s="9">
        <f>$E23*SUMIFS('CN-Med-Growth Rate'!T$31:T$47,'CN-Med-Growth Rate'!$A$31:$A$47,$A23,'CN-Med-Growth Rate'!$C$31:$C$47,$B$1)</f>
        <v>0</v>
      </c>
      <c r="R23" s="9">
        <f>$E23*SUMIFS('CN-Med-Growth Rate'!U$31:U$47,'CN-Med-Growth Rate'!$A$31:$A$47,$A23,'CN-Med-Growth Rate'!$C$31:$C$47,$B$1)</f>
        <v>0</v>
      </c>
      <c r="S23" s="9">
        <f>$E23*SUMIFS('CN-Med-Growth Rate'!V$31:V$47,'CN-Med-Growth Rate'!$A$31:$A$47,$A23,'CN-Med-Growth Rate'!$C$31:$C$47,$B$1)</f>
        <v>0</v>
      </c>
      <c r="T23" s="9">
        <f>$E23*SUMIFS('CN-Med-Growth Rate'!W$31:W$47,'CN-Med-Growth Rate'!$A$31:$A$47,$A23,'CN-Med-Growth Rate'!$C$31:$C$47,$B$1)</f>
        <v>0</v>
      </c>
      <c r="U23" s="9">
        <f>$E23*SUMIFS('CN-Med-Growth Rate'!X$31:X$47,'CN-Med-Growth Rate'!$A$31:$A$47,$A23,'CN-Med-Growth Rate'!$C$31:$C$47,$B$1)</f>
        <v>0</v>
      </c>
      <c r="V23" s="9">
        <f>$E23*SUMIFS('CN-Med-Growth Rate'!Y$31:Y$47,'CN-Med-Growth Rate'!$A$31:$A$47,$A23,'CN-Med-Growth Rate'!$C$31:$C$47,$B$1)</f>
        <v>0</v>
      </c>
      <c r="W23" s="9">
        <f>$E23*SUMIFS('CN-Med-Growth Rate'!Z$31:Z$47,'CN-Med-Growth Rate'!$A$31:$A$47,$A23,'CN-Med-Growth Rate'!$C$31:$C$47,$B$1)</f>
        <v>0</v>
      </c>
      <c r="X23" s="9">
        <f>$E23*SUMIFS('CN-Med-Growth Rate'!AA$31:AA$47,'CN-Med-Growth Rate'!$A$31:$A$47,$A23,'CN-Med-Growth Rate'!$C$31:$C$47,$B$1)</f>
        <v>0</v>
      </c>
      <c r="Y23" s="9">
        <f>$E23*SUMIFS('CN-Med-Growth Rate'!AB$31:AB$47,'CN-Med-Growth Rate'!$A$31:$A$47,$A23,'CN-Med-Growth Rate'!$C$31:$C$47,$B$1)</f>
        <v>0</v>
      </c>
      <c r="Z23" s="9">
        <f>$E23*SUMIFS('CN-Med-Growth Rate'!AC$31:AC$47,'CN-Med-Growth Rate'!$A$31:$A$47,$A23,'CN-Med-Growth Rate'!$C$31:$C$47,$B$1)</f>
        <v>0</v>
      </c>
      <c r="AA23" s="9">
        <f>$E23*SUMIFS('CN-Med-Growth Rate'!AD$31:AD$47,'CN-Med-Growth Rate'!$A$31:$A$47,$A23,'CN-Med-Growth Rate'!$C$31:$C$47,$B$1)</f>
        <v>0</v>
      </c>
      <c r="AB23" s="9">
        <f>$E23*SUMIFS('CN-Med-Growth Rate'!AE$31:AE$47,'CN-Med-Growth Rate'!$A$31:$A$47,$A23,'CN-Med-Growth Rate'!$C$31:$C$47,$B$1)</f>
        <v>0</v>
      </c>
      <c r="AC23" s="9">
        <f>$E23*SUMIFS('CN-Med-Growth Rate'!AF$31:AF$47,'CN-Med-Growth Rate'!$A$31:$A$47,$A23,'CN-Med-Growth Rate'!$C$31:$C$47,$B$1)</f>
        <v>0</v>
      </c>
      <c r="AD23" s="9">
        <f>$E23*SUMIFS('CN-Med-Growth Rate'!AG$31:AG$47,'CN-Med-Growth Rate'!$A$31:$A$47,$A23,'CN-Med-Growth Rate'!$C$31:$C$47,$B$1)</f>
        <v>0</v>
      </c>
      <c r="AE23" s="9">
        <f>$E23*SUMIFS('CN-Med-Growth Rate'!AH$31:AH$47,'CN-Med-Growth Rate'!$A$31:$A$47,$A23,'CN-Med-Growth Rate'!$C$31:$C$47,$B$1)</f>
        <v>0</v>
      </c>
      <c r="AF23" s="9">
        <f>$E23*SUMIFS('CN-Med-Growth Rate'!AI$31:AI$47,'CN-Med-Growth Rate'!$A$31:$A$47,$A23,'CN-Med-Growth Rate'!$C$31:$C$47,$B$1)</f>
        <v>0</v>
      </c>
      <c r="AG23" s="9">
        <f>$E23*SUMIFS('CN-Med-Growth Rate'!AJ$31:AJ$47,'CN-Med-Growth Rate'!$A$31:$A$47,$A23,'CN-Med-Growth Rate'!$C$31:$C$47,$B$1)</f>
        <v>0</v>
      </c>
      <c r="AH23" s="9">
        <f>$E23*SUMIFS('CN-Med-Growth Rate'!AK$31:AK$47,'CN-Med-Growth Rate'!$A$31:$A$47,$A23,'CN-Med-Growth Rate'!$C$31:$C$47,$B$1)</f>
        <v>0</v>
      </c>
      <c r="AI23" s="9">
        <f>$E23*SUMIFS('CN-Med-Growth Rate'!AL$31:AL$47,'CN-Med-Growth Rate'!$A$31:$A$47,$A23,'CN-Med-Growth Rate'!$C$31:$C$47,$B$1)</f>
        <v>0</v>
      </c>
      <c r="AJ23" s="9">
        <f>$E23*SUMIFS('CN-Med-Growth Rate'!AM$31:AM$47,'CN-Med-Growth Rate'!$A$31:$A$47,$A23,'CN-Med-Growth Rate'!$C$31:$C$47,$B$1)</f>
        <v>0</v>
      </c>
      <c r="AK23" s="9">
        <f>$E23*SUMIFS('CN-Med-Growth Rate'!AN$31:AN$47,'CN-Med-Growth Rate'!$A$31:$A$47,$A23,'CN-Med-Growth Rate'!$C$31:$C$47,$B$1)</f>
        <v>0</v>
      </c>
      <c r="AL23" s="9">
        <f>$E23*SUMIFS('CN-Med-Growth Rate'!AO$31:AO$47,'CN-Med-Growth Rate'!$A$31:$A$47,$A23,'CN-Med-Growth Rate'!$C$31:$C$47,$B$1)</f>
        <v>0</v>
      </c>
      <c r="AM23" s="9">
        <f>$E23*SUMIFS('CN-Med-Growth Rate'!AP$31:AP$47,'CN-Med-Growth Rate'!$A$31:$A$47,$A23,'CN-Med-Growth Rate'!$C$31:$C$47,$B$1)</f>
        <v>0</v>
      </c>
      <c r="AN23" s="9">
        <f>$E23*SUMIFS('CN-Med-Growth Rate'!AQ$31:AQ$47,'CN-Med-Growth Rate'!$A$31:$A$47,$A23,'CN-Med-Growth Rate'!$C$31:$C$47,$B$1)</f>
        <v>0</v>
      </c>
      <c r="AO23" s="9">
        <f>$E23*SUMIFS('CN-Med-Growth Rate'!AR$31:AR$47,'CN-Med-Growth Rate'!$A$31:$A$47,$A23,'CN-Med-Growth Rate'!$C$31:$C$47,$B$1)</f>
        <v>0</v>
      </c>
      <c r="AP23" s="9">
        <f>$E23*SUMIFS('CN-Med-Growth Rate'!AS$31:AS$47,'CN-Med-Growth Rate'!$A$31:$A$47,$A23,'CN-Med-Growth Rate'!$C$31:$C$47,$B$1)</f>
        <v>0</v>
      </c>
      <c r="AQ23" s="9">
        <f>$E23*SUMIFS('CN-Med-Growth Rate'!AT$31:AT$47,'CN-Med-Growth Rate'!$A$31:$A$47,$A23,'CN-Med-Growth Rate'!$C$31:$C$47,$B$1)</f>
        <v>0</v>
      </c>
      <c r="AR23" s="9">
        <f>$E23*SUMIFS('CN-Med-Growth Rate'!AU$31:AU$47,'CN-Med-Growth Rate'!$A$31:$A$47,$A23,'CN-Med-Growth Rate'!$C$31:$C$47,$B$1)</f>
        <v>0</v>
      </c>
    </row>
    <row r="24" spans="1:44">
      <c r="A24" t="s">
        <v>64</v>
      </c>
      <c r="B24" s="9">
        <f>SUMIFS('GHG Emissions 2018-2021'!$E$4:$E$14,'GHG Emissions 2018-2021'!$A$4:$A$14,$A24)*10^10</f>
        <v>0</v>
      </c>
      <c r="C24" s="9">
        <f t="shared" si="0"/>
        <v>0</v>
      </c>
      <c r="D24" s="9">
        <f>SUMIFS('GHG Emissions 2018-2021'!$E$19:$E$31,'GHG Emissions 2018-2021'!$A$19:$A$31,$A24)*10^10</f>
        <v>0</v>
      </c>
      <c r="E24" s="9">
        <f>SUMIFS('GHG Emissions 2018-2021'!$E$36:$E$48,'GHG Emissions 2018-2021'!$A$36:$A$48,$A24)*10^10</f>
        <v>0</v>
      </c>
      <c r="F24" s="9">
        <f>$E24*SUMIFS('CN-Med-Growth Rate'!I$31:I$47,'CN-Med-Growth Rate'!$A$31:$A$47,$A24,'CN-Med-Growth Rate'!$C$31:$C$47,$B$1)</f>
        <v>0</v>
      </c>
      <c r="G24" s="9">
        <f>$E24*SUMIFS('CN-Med-Growth Rate'!J$31:J$47,'CN-Med-Growth Rate'!$A$31:$A$47,$A24,'CN-Med-Growth Rate'!$C$31:$C$47,$B$1)</f>
        <v>0</v>
      </c>
      <c r="H24" s="9">
        <f>$E24*SUMIFS('CN-Med-Growth Rate'!K$31:K$47,'CN-Med-Growth Rate'!$A$31:$A$47,$A24,'CN-Med-Growth Rate'!$C$31:$C$47,$B$1)</f>
        <v>0</v>
      </c>
      <c r="I24" s="9">
        <f>$E24*SUMIFS('CN-Med-Growth Rate'!L$31:L$47,'CN-Med-Growth Rate'!$A$31:$A$47,$A24,'CN-Med-Growth Rate'!$C$31:$C$47,$B$1)</f>
        <v>0</v>
      </c>
      <c r="J24" s="9">
        <f>$E24*SUMIFS('CN-Med-Growth Rate'!M$31:M$47,'CN-Med-Growth Rate'!$A$31:$A$47,$A24,'CN-Med-Growth Rate'!$C$31:$C$47,$B$1)</f>
        <v>0</v>
      </c>
      <c r="K24" s="9">
        <f>$E24*SUMIFS('CN-Med-Growth Rate'!N$31:N$47,'CN-Med-Growth Rate'!$A$31:$A$47,$A24,'CN-Med-Growth Rate'!$C$31:$C$47,$B$1)</f>
        <v>0</v>
      </c>
      <c r="L24" s="9">
        <f>$E24*SUMIFS('CN-Med-Growth Rate'!O$31:O$47,'CN-Med-Growth Rate'!$A$31:$A$47,$A24,'CN-Med-Growth Rate'!$C$31:$C$47,$B$1)</f>
        <v>0</v>
      </c>
      <c r="M24" s="9">
        <f>$E24*SUMIFS('CN-Med-Growth Rate'!P$31:P$47,'CN-Med-Growth Rate'!$A$31:$A$47,$A24,'CN-Med-Growth Rate'!$C$31:$C$47,$B$1)</f>
        <v>0</v>
      </c>
      <c r="N24" s="9">
        <f>$E24*SUMIFS('CN-Med-Growth Rate'!Q$31:Q$47,'CN-Med-Growth Rate'!$A$31:$A$47,$A24,'CN-Med-Growth Rate'!$C$31:$C$47,$B$1)</f>
        <v>0</v>
      </c>
      <c r="O24" s="9">
        <f>$E24*SUMIFS('CN-Med-Growth Rate'!R$31:R$47,'CN-Med-Growth Rate'!$A$31:$A$47,$A24,'CN-Med-Growth Rate'!$C$31:$C$47,$B$1)</f>
        <v>0</v>
      </c>
      <c r="P24" s="9">
        <f>$E24*SUMIFS('CN-Med-Growth Rate'!S$31:S$47,'CN-Med-Growth Rate'!$A$31:$A$47,$A24,'CN-Med-Growth Rate'!$C$31:$C$47,$B$1)</f>
        <v>0</v>
      </c>
      <c r="Q24" s="9">
        <f>$E24*SUMIFS('CN-Med-Growth Rate'!T$31:T$47,'CN-Med-Growth Rate'!$A$31:$A$47,$A24,'CN-Med-Growth Rate'!$C$31:$C$47,$B$1)</f>
        <v>0</v>
      </c>
      <c r="R24" s="9">
        <f>$E24*SUMIFS('CN-Med-Growth Rate'!U$31:U$47,'CN-Med-Growth Rate'!$A$31:$A$47,$A24,'CN-Med-Growth Rate'!$C$31:$C$47,$B$1)</f>
        <v>0</v>
      </c>
      <c r="S24" s="9">
        <f>$E24*SUMIFS('CN-Med-Growth Rate'!V$31:V$47,'CN-Med-Growth Rate'!$A$31:$A$47,$A24,'CN-Med-Growth Rate'!$C$31:$C$47,$B$1)</f>
        <v>0</v>
      </c>
      <c r="T24" s="9">
        <f>$E24*SUMIFS('CN-Med-Growth Rate'!W$31:W$47,'CN-Med-Growth Rate'!$A$31:$A$47,$A24,'CN-Med-Growth Rate'!$C$31:$C$47,$B$1)</f>
        <v>0</v>
      </c>
      <c r="U24" s="9">
        <f>$E24*SUMIFS('CN-Med-Growth Rate'!X$31:X$47,'CN-Med-Growth Rate'!$A$31:$A$47,$A24,'CN-Med-Growth Rate'!$C$31:$C$47,$B$1)</f>
        <v>0</v>
      </c>
      <c r="V24" s="9">
        <f>$E24*SUMIFS('CN-Med-Growth Rate'!Y$31:Y$47,'CN-Med-Growth Rate'!$A$31:$A$47,$A24,'CN-Med-Growth Rate'!$C$31:$C$47,$B$1)</f>
        <v>0</v>
      </c>
      <c r="W24" s="9">
        <f>$E24*SUMIFS('CN-Med-Growth Rate'!Z$31:Z$47,'CN-Med-Growth Rate'!$A$31:$A$47,$A24,'CN-Med-Growth Rate'!$C$31:$C$47,$B$1)</f>
        <v>0</v>
      </c>
      <c r="X24" s="9">
        <f>$E24*SUMIFS('CN-Med-Growth Rate'!AA$31:AA$47,'CN-Med-Growth Rate'!$A$31:$A$47,$A24,'CN-Med-Growth Rate'!$C$31:$C$47,$B$1)</f>
        <v>0</v>
      </c>
      <c r="Y24" s="9">
        <f>$E24*SUMIFS('CN-Med-Growth Rate'!AB$31:AB$47,'CN-Med-Growth Rate'!$A$31:$A$47,$A24,'CN-Med-Growth Rate'!$C$31:$C$47,$B$1)</f>
        <v>0</v>
      </c>
      <c r="Z24" s="9">
        <f>$E24*SUMIFS('CN-Med-Growth Rate'!AC$31:AC$47,'CN-Med-Growth Rate'!$A$31:$A$47,$A24,'CN-Med-Growth Rate'!$C$31:$C$47,$B$1)</f>
        <v>0</v>
      </c>
      <c r="AA24" s="9">
        <f>$E24*SUMIFS('CN-Med-Growth Rate'!AD$31:AD$47,'CN-Med-Growth Rate'!$A$31:$A$47,$A24,'CN-Med-Growth Rate'!$C$31:$C$47,$B$1)</f>
        <v>0</v>
      </c>
      <c r="AB24" s="9">
        <f>$E24*SUMIFS('CN-Med-Growth Rate'!AE$31:AE$47,'CN-Med-Growth Rate'!$A$31:$A$47,$A24,'CN-Med-Growth Rate'!$C$31:$C$47,$B$1)</f>
        <v>0</v>
      </c>
      <c r="AC24" s="9">
        <f>$E24*SUMIFS('CN-Med-Growth Rate'!AF$31:AF$47,'CN-Med-Growth Rate'!$A$31:$A$47,$A24,'CN-Med-Growth Rate'!$C$31:$C$47,$B$1)</f>
        <v>0</v>
      </c>
      <c r="AD24" s="9">
        <f>$E24*SUMIFS('CN-Med-Growth Rate'!AG$31:AG$47,'CN-Med-Growth Rate'!$A$31:$A$47,$A24,'CN-Med-Growth Rate'!$C$31:$C$47,$B$1)</f>
        <v>0</v>
      </c>
      <c r="AE24" s="9">
        <f>$E24*SUMIFS('CN-Med-Growth Rate'!AH$31:AH$47,'CN-Med-Growth Rate'!$A$31:$A$47,$A24,'CN-Med-Growth Rate'!$C$31:$C$47,$B$1)</f>
        <v>0</v>
      </c>
      <c r="AF24" s="9">
        <f>$E24*SUMIFS('CN-Med-Growth Rate'!AI$31:AI$47,'CN-Med-Growth Rate'!$A$31:$A$47,$A24,'CN-Med-Growth Rate'!$C$31:$C$47,$B$1)</f>
        <v>0</v>
      </c>
      <c r="AG24" s="9">
        <f>$E24*SUMIFS('CN-Med-Growth Rate'!AJ$31:AJ$47,'CN-Med-Growth Rate'!$A$31:$A$47,$A24,'CN-Med-Growth Rate'!$C$31:$C$47,$B$1)</f>
        <v>0</v>
      </c>
      <c r="AH24" s="9">
        <f>$E24*SUMIFS('CN-Med-Growth Rate'!AK$31:AK$47,'CN-Med-Growth Rate'!$A$31:$A$47,$A24,'CN-Med-Growth Rate'!$C$31:$C$47,$B$1)</f>
        <v>0</v>
      </c>
      <c r="AI24" s="9">
        <f>$E24*SUMIFS('CN-Med-Growth Rate'!AL$31:AL$47,'CN-Med-Growth Rate'!$A$31:$A$47,$A24,'CN-Med-Growth Rate'!$C$31:$C$47,$B$1)</f>
        <v>0</v>
      </c>
      <c r="AJ24" s="9">
        <f>$E24*SUMIFS('CN-Med-Growth Rate'!AM$31:AM$47,'CN-Med-Growth Rate'!$A$31:$A$47,$A24,'CN-Med-Growth Rate'!$C$31:$C$47,$B$1)</f>
        <v>0</v>
      </c>
      <c r="AK24" s="9">
        <f>$E24*SUMIFS('CN-Med-Growth Rate'!AN$31:AN$47,'CN-Med-Growth Rate'!$A$31:$A$47,$A24,'CN-Med-Growth Rate'!$C$31:$C$47,$B$1)</f>
        <v>0</v>
      </c>
      <c r="AL24" s="9">
        <f>$E24*SUMIFS('CN-Med-Growth Rate'!AO$31:AO$47,'CN-Med-Growth Rate'!$A$31:$A$47,$A24,'CN-Med-Growth Rate'!$C$31:$C$47,$B$1)</f>
        <v>0</v>
      </c>
      <c r="AM24" s="9">
        <f>$E24*SUMIFS('CN-Med-Growth Rate'!AP$31:AP$47,'CN-Med-Growth Rate'!$A$31:$A$47,$A24,'CN-Med-Growth Rate'!$C$31:$C$47,$B$1)</f>
        <v>0</v>
      </c>
      <c r="AN24" s="9">
        <f>$E24*SUMIFS('CN-Med-Growth Rate'!AQ$31:AQ$47,'CN-Med-Growth Rate'!$A$31:$A$47,$A24,'CN-Med-Growth Rate'!$C$31:$C$47,$B$1)</f>
        <v>0</v>
      </c>
      <c r="AO24" s="9">
        <f>$E24*SUMIFS('CN-Med-Growth Rate'!AR$31:AR$47,'CN-Med-Growth Rate'!$A$31:$A$47,$A24,'CN-Med-Growth Rate'!$C$31:$C$47,$B$1)</f>
        <v>0</v>
      </c>
      <c r="AP24" s="9">
        <f>$E24*SUMIFS('CN-Med-Growth Rate'!AS$31:AS$47,'CN-Med-Growth Rate'!$A$31:$A$47,$A24,'CN-Med-Growth Rate'!$C$31:$C$47,$B$1)</f>
        <v>0</v>
      </c>
      <c r="AQ24" s="9">
        <f>$E24*SUMIFS('CN-Med-Growth Rate'!AT$31:AT$47,'CN-Med-Growth Rate'!$A$31:$A$47,$A24,'CN-Med-Growth Rate'!$C$31:$C$47,$B$1)</f>
        <v>0</v>
      </c>
      <c r="AR24" s="9">
        <f>$E24*SUMIFS('CN-Med-Growth Rate'!AU$31:AU$47,'CN-Med-Growth Rate'!$A$31:$A$47,$A24,'CN-Med-Growth Rate'!$C$31:$C$47,$B$1)</f>
        <v>0</v>
      </c>
    </row>
    <row r="25" spans="1:44">
      <c r="A25" s="10" t="s">
        <v>43</v>
      </c>
      <c r="B25" s="9">
        <f>SUMIFS('GHG Emissions 2018-2021'!$E$4:$E$14,'GHG Emissions 2018-2021'!$A$4:$A$14,$A25)*10^10</f>
        <v>1879000000000</v>
      </c>
      <c r="C25" s="9">
        <f t="shared" si="0"/>
        <v>1754500000000</v>
      </c>
      <c r="D25" s="9">
        <f>SUMIFS('GHG Emissions 2018-2021'!$E$19:$E$31,'GHG Emissions 2018-2021'!$A$19:$A$31,$A25)*10^10</f>
        <v>1630000000000</v>
      </c>
      <c r="E25" s="9">
        <f>SUMIFS('GHG Emissions 2018-2021'!$E$36:$E$48,'GHG Emissions 2018-2021'!$A$36:$A$48,$A25)*10^10</f>
        <v>1755000000000</v>
      </c>
      <c r="F25" s="9">
        <f>$E25*SUMIFS('CN-Med-Growth Rate'!I$31:I$47,'CN-Med-Growth Rate'!$A$31:$A$47,$A25,'CN-Med-Growth Rate'!$C$31:$C$47,$B$1)</f>
        <v>1860893295314.6252</v>
      </c>
      <c r="G25" s="9">
        <f>$E25*SUMIFS('CN-Med-Growth Rate'!J$31:J$47,'CN-Med-Growth Rate'!$A$31:$A$47,$A25,'CN-Med-Growth Rate'!$C$31:$C$47,$B$1)</f>
        <v>1952194503719.0947</v>
      </c>
      <c r="H25" s="9">
        <f>$E25*SUMIFS('CN-Med-Growth Rate'!K$31:K$47,'CN-Med-Growth Rate'!$A$31:$A$47,$A25,'CN-Med-Growth Rate'!$C$31:$C$47,$B$1)</f>
        <v>2043495712123.5642</v>
      </c>
      <c r="I25" s="9">
        <f>$E25*SUMIFS('CN-Med-Growth Rate'!L$31:L$47,'CN-Med-Growth Rate'!$A$31:$A$47,$A25,'CN-Med-Growth Rate'!$C$31:$C$47,$B$1)</f>
        <v>2130274201964.4048</v>
      </c>
      <c r="J25" s="9">
        <f>$E25*SUMIFS('CN-Med-Growth Rate'!M$31:M$47,'CN-Med-Growth Rate'!$A$31:$A$47,$A25,'CN-Med-Growth Rate'!$C$31:$C$47,$B$1)</f>
        <v>2190336742904.7312</v>
      </c>
      <c r="K25" s="9">
        <f>$E25*SUMIFS('CN-Med-Growth Rate'!N$31:N$47,'CN-Med-Growth Rate'!$A$31:$A$47,$A25,'CN-Med-Growth Rate'!$C$31:$C$47,$B$1)</f>
        <v>2250399283845.0581</v>
      </c>
      <c r="L25" s="9">
        <f>$E25*SUMIFS('CN-Med-Growth Rate'!O$31:O$47,'CN-Med-Growth Rate'!$A$31:$A$47,$A25,'CN-Med-Growth Rate'!$C$31:$C$47,$B$1)</f>
        <v>2310461824785.3838</v>
      </c>
      <c r="M25" s="9">
        <f>$E25*SUMIFS('CN-Med-Growth Rate'!P$31:P$47,'CN-Med-Growth Rate'!$A$31:$A$47,$A25,'CN-Med-Growth Rate'!$C$31:$C$47,$B$1)</f>
        <v>2377153911397.6484</v>
      </c>
      <c r="N25" s="9">
        <f>$E25*SUMIFS('CN-Med-Growth Rate'!Q$31:Q$47,'CN-Med-Growth Rate'!$A$31:$A$47,$A25,'CN-Med-Growth Rate'!$C$31:$C$47,$B$1)</f>
        <v>2443267780508.3325</v>
      </c>
      <c r="O25" s="9">
        <f>$E25*SUMIFS('CN-Med-Growth Rate'!R$31:R$47,'CN-Med-Growth Rate'!$A$31:$A$47,$A25,'CN-Med-Growth Rate'!$C$31:$C$47,$B$1)</f>
        <v>2479618704183.0151</v>
      </c>
      <c r="P25" s="9">
        <f>$E25*SUMIFS('CN-Med-Growth Rate'!S$31:S$47,'CN-Med-Growth Rate'!$A$31:$A$47,$A25,'CN-Med-Growth Rate'!$C$31:$C$47,$B$1)</f>
        <v>2521380069465.2427</v>
      </c>
      <c r="Q25" s="9">
        <f>$E25*SUMIFS('CN-Med-Growth Rate'!T$31:T$47,'CN-Med-Growth Rate'!$A$31:$A$47,$A25,'CN-Med-Growth Rate'!$C$31:$C$47,$B$1)</f>
        <v>2566269270639.522</v>
      </c>
      <c r="R25" s="9">
        <f>$E25*SUMIFS('CN-Med-Growth Rate'!U$31:U$47,'CN-Med-Growth Rate'!$A$31:$A$47,$A25,'CN-Med-Growth Rate'!$C$31:$C$47,$B$1)</f>
        <v>2617414143597.9087</v>
      </c>
      <c r="S25" s="9">
        <f>$E25*SUMIFS('CN-Med-Growth Rate'!V$31:V$47,'CN-Med-Growth Rate'!$A$31:$A$47,$A25,'CN-Med-Growth Rate'!$C$31:$C$47,$B$1)</f>
        <v>2669404246732.8584</v>
      </c>
      <c r="T25" s="9">
        <f>$E25*SUMIFS('CN-Med-Growth Rate'!W$31:W$47,'CN-Med-Growth Rate'!$A$31:$A$47,$A25,'CN-Med-Growth Rate'!$C$31:$C$47,$B$1)</f>
        <v>2703217801183.4478</v>
      </c>
      <c r="U25" s="9">
        <f>$E25*SUMIFS('CN-Med-Growth Rate'!X$31:X$47,'CN-Med-Growth Rate'!$A$31:$A$47,$A25,'CN-Med-Growth Rate'!$C$31:$C$47,$B$1)</f>
        <v>2737031355634.0371</v>
      </c>
      <c r="V25" s="9">
        <f>$E25*SUMIFS('CN-Med-Growth Rate'!Y$31:Y$47,'CN-Med-Growth Rate'!$A$31:$A$47,$A25,'CN-Med-Growth Rate'!$C$31:$C$47,$B$1)</f>
        <v>2770844910084.626</v>
      </c>
      <c r="W25" s="9">
        <f>$E25*SUMIFS('CN-Med-Growth Rate'!Z$31:Z$47,'CN-Med-Growth Rate'!$A$31:$A$47,$A25,'CN-Med-Growth Rate'!$C$31:$C$47,$B$1)</f>
        <v>2804658464535.2158</v>
      </c>
      <c r="X25" s="9">
        <f>$E25*SUMIFS('CN-Med-Growth Rate'!AA$31:AA$47,'CN-Med-Growth Rate'!$A$31:$A$47,$A25,'CN-Med-Growth Rate'!$C$31:$C$47,$B$1)</f>
        <v>2838472018985.8052</v>
      </c>
      <c r="Y25" s="9">
        <f>$E25*SUMIFS('CN-Med-Growth Rate'!AB$31:AB$47,'CN-Med-Growth Rate'!$A$31:$A$47,$A25,'CN-Med-Growth Rate'!$C$31:$C$47,$B$1)</f>
        <v>2857659228232.5532</v>
      </c>
      <c r="Z25" s="9">
        <f>$E25*SUMIFS('CN-Med-Growth Rate'!AC$31:AC$47,'CN-Med-Growth Rate'!$A$31:$A$47,$A25,'CN-Med-Growth Rate'!$C$31:$C$47,$B$1)</f>
        <v>2876846437479.3013</v>
      </c>
      <c r="AA25" s="9">
        <f>$E25*SUMIFS('CN-Med-Growth Rate'!AD$31:AD$47,'CN-Med-Growth Rate'!$A$31:$A$47,$A25,'CN-Med-Growth Rate'!$C$31:$C$47,$B$1)</f>
        <v>2896033646726.0493</v>
      </c>
      <c r="AB25" s="9">
        <f>$E25*SUMIFS('CN-Med-Growth Rate'!AE$31:AE$47,'CN-Med-Growth Rate'!$A$31:$A$47,$A25,'CN-Med-Growth Rate'!$C$31:$C$47,$B$1)</f>
        <v>2915220855972.7969</v>
      </c>
      <c r="AC25" s="9">
        <f>$E25*SUMIFS('CN-Med-Growth Rate'!AF$31:AF$47,'CN-Med-Growth Rate'!$A$31:$A$47,$A25,'CN-Med-Growth Rate'!$C$31:$C$47,$B$1)</f>
        <v>2934408065219.5454</v>
      </c>
      <c r="AD25" s="9">
        <f>$E25*SUMIFS('CN-Med-Growth Rate'!AG$31:AG$47,'CN-Med-Growth Rate'!$A$31:$A$47,$A25,'CN-Med-Growth Rate'!$C$31:$C$47,$B$1)</f>
        <v>2949029481948.7876</v>
      </c>
      <c r="AE25" s="9">
        <f>$E25*SUMIFS('CN-Med-Growth Rate'!AH$31:AH$47,'CN-Med-Growth Rate'!$A$31:$A$47,$A25,'CN-Med-Growth Rate'!$C$31:$C$47,$B$1)</f>
        <v>2963650898678.0303</v>
      </c>
      <c r="AF25" s="9">
        <f>$E25*SUMIFS('CN-Med-Growth Rate'!AI$31:AI$47,'CN-Med-Growth Rate'!$A$31:$A$47,$A25,'CN-Med-Growth Rate'!$C$31:$C$47,$B$1)</f>
        <v>2978272315407.2725</v>
      </c>
      <c r="AG25" s="9">
        <f>$E25*SUMIFS('CN-Med-Growth Rate'!AJ$31:AJ$47,'CN-Med-Growth Rate'!$A$31:$A$47,$A25,'CN-Med-Growth Rate'!$C$31:$C$47,$B$1)</f>
        <v>2992893732136.5146</v>
      </c>
      <c r="AH25" s="9">
        <f>$E25*SUMIFS('CN-Med-Growth Rate'!AK$31:AK$47,'CN-Med-Growth Rate'!$A$31:$A$47,$A25,'CN-Med-Growth Rate'!$C$31:$C$47,$B$1)</f>
        <v>3007515148865.7568</v>
      </c>
      <c r="AI25" s="9">
        <f>$E25*SUMIFS('CN-Med-Growth Rate'!AL$31:AL$47,'CN-Med-Growth Rate'!$A$31:$A$47,$A25,'CN-Med-Growth Rate'!$C$31:$C$47,$B$1)</f>
        <v>3024417707833.3164</v>
      </c>
      <c r="AJ25" s="9">
        <f>$E25*SUMIFS('CN-Med-Growth Rate'!AM$31:AM$47,'CN-Med-Growth Rate'!$A$31:$A$47,$A25,'CN-Med-Growth Rate'!$C$31:$C$47,$B$1)</f>
        <v>3041320266800.8755</v>
      </c>
      <c r="AK25" s="9">
        <f>$E25*SUMIFS('CN-Med-Growth Rate'!AN$31:AN$47,'CN-Med-Growth Rate'!$A$31:$A$47,$A25,'CN-Med-Growth Rate'!$C$31:$C$47,$B$1)</f>
        <v>3058222825768.4351</v>
      </c>
      <c r="AL25" s="9">
        <f>$E25*SUMIFS('CN-Med-Growth Rate'!AO$31:AO$47,'CN-Med-Growth Rate'!$A$31:$A$47,$A25,'CN-Med-Growth Rate'!$C$31:$C$47,$B$1)</f>
        <v>3075125384735.9941</v>
      </c>
      <c r="AM25" s="9">
        <f>$E25*SUMIFS('CN-Med-Growth Rate'!AP$31:AP$47,'CN-Med-Growth Rate'!$A$31:$A$47,$A25,'CN-Med-Growth Rate'!$C$31:$C$47,$B$1)</f>
        <v>3092027943703.5537</v>
      </c>
      <c r="AN25" s="9">
        <f>$E25*SUMIFS('CN-Med-Growth Rate'!AQ$31:AQ$47,'CN-Med-Growth Rate'!$A$31:$A$47,$A25,'CN-Med-Growth Rate'!$C$31:$C$47,$B$1)</f>
        <v>3095829316564.9111</v>
      </c>
      <c r="AO25" s="9">
        <f>$E25*SUMIFS('CN-Med-Growth Rate'!AR$31:AR$47,'CN-Med-Growth Rate'!$A$31:$A$47,$A25,'CN-Med-Growth Rate'!$C$31:$C$47,$B$1)</f>
        <v>3099630689426.2686</v>
      </c>
      <c r="AP25" s="9">
        <f>$E25*SUMIFS('CN-Med-Growth Rate'!AS$31:AS$47,'CN-Med-Growth Rate'!$A$31:$A$47,$A25,'CN-Med-Growth Rate'!$C$31:$C$47,$B$1)</f>
        <v>3103432062287.6255</v>
      </c>
      <c r="AQ25" s="9">
        <f>$E25*SUMIFS('CN-Med-Growth Rate'!AT$31:AT$47,'CN-Med-Growth Rate'!$A$31:$A$47,$A25,'CN-Med-Growth Rate'!$C$31:$C$47,$B$1)</f>
        <v>3107233435148.9834</v>
      </c>
      <c r="AR25" s="9">
        <f>$E25*SUMIFS('CN-Med-Growth Rate'!AU$31:AU$47,'CN-Med-Growth Rate'!$A$31:$A$47,$A25,'CN-Med-Growth Rate'!$C$31:$C$47,$B$1)</f>
        <v>3111034808010.3403</v>
      </c>
    </row>
    <row r="26" spans="1:44">
      <c r="A26" t="s">
        <v>47</v>
      </c>
      <c r="B26" s="9">
        <f>SUMIFS('GHG Emissions 2018-2021'!$E$4:$E$14,'GHG Emissions 2018-2021'!$A$4:$A$14,$A26)*10^10</f>
        <v>7622000000000</v>
      </c>
      <c r="C26" s="9">
        <f t="shared" si="0"/>
        <v>7501000000000</v>
      </c>
      <c r="D26" s="9">
        <f>SUMIFS('GHG Emissions 2018-2021'!$E$19:$E$31,'GHG Emissions 2018-2021'!$A$19:$A$31,$A26)*10^10</f>
        <v>7380000000000</v>
      </c>
      <c r="E26" s="9">
        <f>SUMIFS('GHG Emissions 2018-2021'!$E$36:$E$48,'GHG Emissions 2018-2021'!$A$36:$A$48,$A26)*10^10</f>
        <v>7085000000000</v>
      </c>
      <c r="F26" s="9">
        <f>$E26*SUMIFS('CN-Med-Growth Rate'!I$31:I$47,'CN-Med-Growth Rate'!$A$31:$A$47,$A26,'CN-Med-Growth Rate'!$C$31:$C$47,$B$1)</f>
        <v>7099414084386.3662</v>
      </c>
      <c r="G26" s="9">
        <f>$E26*SUMIFS('CN-Med-Growth Rate'!J$31:J$47,'CN-Med-Growth Rate'!$A$31:$A$47,$A26,'CN-Med-Growth Rate'!$C$31:$C$47,$B$1)</f>
        <v>7113828258835.2744</v>
      </c>
      <c r="H26" s="9">
        <f>$E26*SUMIFS('CN-Med-Growth Rate'!K$31:K$47,'CN-Med-Growth Rate'!$A$31:$A$47,$A26,'CN-Med-Growth Rate'!$C$31:$C$47,$B$1)</f>
        <v>7128242343221.6396</v>
      </c>
      <c r="I26" s="9">
        <f>$E26*SUMIFS('CN-Med-Growth Rate'!L$31:L$47,'CN-Med-Growth Rate'!$A$31:$A$47,$A26,'CN-Med-Growth Rate'!$C$31:$C$47,$B$1)</f>
        <v>7142656592722.665</v>
      </c>
      <c r="J26" s="9">
        <f>$E26*SUMIFS('CN-Med-Growth Rate'!M$31:M$47,'CN-Med-Growth Rate'!$A$31:$A$47,$A26,'CN-Med-Growth Rate'!$C$31:$C$47,$B$1)</f>
        <v>7140505223775.3271</v>
      </c>
      <c r="K26" s="9">
        <f>$E26*SUMIFS('CN-Med-Growth Rate'!N$31:N$47,'CN-Med-Growth Rate'!$A$31:$A$47,$A26,'CN-Med-Growth Rate'!$C$31:$C$47,$B$1)</f>
        <v>7138353794786.293</v>
      </c>
      <c r="L26" s="9">
        <f>$E26*SUMIFS('CN-Med-Growth Rate'!O$31:O$47,'CN-Med-Growth Rate'!$A$31:$A$47,$A26,'CN-Med-Growth Rate'!$C$31:$C$47,$B$1)</f>
        <v>7136202671009.2051</v>
      </c>
      <c r="M26" s="9">
        <f>$E26*SUMIFS('CN-Med-Growth Rate'!P$31:P$47,'CN-Med-Growth Rate'!$A$31:$A$47,$A26,'CN-Med-Growth Rate'!$C$31:$C$47,$B$1)</f>
        <v>7134051242020.1729</v>
      </c>
      <c r="N26" s="9">
        <f>$E26*SUMIFS('CN-Med-Growth Rate'!Q$31:Q$47,'CN-Med-Growth Rate'!$A$31:$A$47,$A26,'CN-Med-Growth Rate'!$C$31:$C$47,$B$1)</f>
        <v>7131899873072.834</v>
      </c>
      <c r="O26" s="9">
        <f>$E26*SUMIFS('CN-Med-Growth Rate'!R$31:R$47,'CN-Med-Growth Rate'!$A$31:$A$47,$A26,'CN-Med-Growth Rate'!$C$31:$C$47,$B$1)</f>
        <v>7122137338802.3086</v>
      </c>
      <c r="P26" s="9">
        <f>$E26*SUMIFS('CN-Med-Growth Rate'!S$31:S$47,'CN-Med-Growth Rate'!$A$31:$A$47,$A26,'CN-Med-Growth Rate'!$C$31:$C$47,$B$1)</f>
        <v>7112374989660.3398</v>
      </c>
      <c r="Q26" s="9">
        <f>$E26*SUMIFS('CN-Med-Growth Rate'!T$31:T$47,'CN-Med-Growth Rate'!$A$31:$A$47,$A26,'CN-Med-Growth Rate'!$C$31:$C$47,$B$1)</f>
        <v>7102612715570.4883</v>
      </c>
      <c r="R26" s="9">
        <f>$E26*SUMIFS('CN-Med-Growth Rate'!U$31:U$47,'CN-Med-Growth Rate'!$A$31:$A$47,$A26,'CN-Med-Growth Rate'!$C$31:$C$47,$B$1)</f>
        <v>7092850366428.5195</v>
      </c>
      <c r="S26" s="9">
        <f>$E26*SUMIFS('CN-Med-Growth Rate'!V$31:V$47,'CN-Med-Growth Rate'!$A$31:$A$47,$A26,'CN-Med-Growth Rate'!$C$31:$C$47,$B$1)</f>
        <v>7083087832157.9941</v>
      </c>
      <c r="T26" s="9">
        <f>$E26*SUMIFS('CN-Med-Growth Rate'!W$31:W$47,'CN-Med-Growth Rate'!$A$31:$A$47,$A26,'CN-Med-Growth Rate'!$C$31:$C$47,$B$1)</f>
        <v>7065389016798.3418</v>
      </c>
      <c r="U26" s="9">
        <f>$E26*SUMIFS('CN-Med-Growth Rate'!X$31:X$47,'CN-Med-Growth Rate'!$A$31:$A$47,$A26,'CN-Med-Growth Rate'!$C$31:$C$47,$B$1)</f>
        <v>7047690081355.3018</v>
      </c>
      <c r="V26" s="9">
        <f>$E26*SUMIFS('CN-Med-Growth Rate'!Y$31:Y$47,'CN-Med-Growth Rate'!$A$31:$A$47,$A26,'CN-Med-Growth Rate'!$C$31:$C$47,$B$1)</f>
        <v>7029991100880.9912</v>
      </c>
      <c r="W26" s="9">
        <f>$E26*SUMIFS('CN-Med-Growth Rate'!Z$31:Z$47,'CN-Med-Growth Rate'!$A$31:$A$47,$A26,'CN-Med-Growth Rate'!$C$31:$C$47,$B$1)</f>
        <v>7012292165437.9521</v>
      </c>
      <c r="X26" s="9">
        <f>$E26*SUMIFS('CN-Med-Growth Rate'!AA$31:AA$47,'CN-Med-Growth Rate'!$A$31:$A$47,$A26,'CN-Med-Growth Rate'!$C$31:$C$47,$B$1)</f>
        <v>6994593350078.2998</v>
      </c>
      <c r="Y26" s="9">
        <f>$E26*SUMIFS('CN-Med-Growth Rate'!AB$31:AB$47,'CN-Med-Growth Rate'!$A$31:$A$47,$A26,'CN-Med-Growth Rate'!$C$31:$C$47,$B$1)</f>
        <v>6970347333230.1191</v>
      </c>
      <c r="Z26" s="9">
        <f>$E26*SUMIFS('CN-Med-Growth Rate'!AC$31:AC$47,'CN-Med-Growth Rate'!$A$31:$A$47,$A26,'CN-Med-Growth Rate'!$C$31:$C$47,$B$1)</f>
        <v>6946101361413.208</v>
      </c>
      <c r="AA26" s="9">
        <f>$E26*SUMIFS('CN-Med-Growth Rate'!AD$31:AD$47,'CN-Med-Growth Rate'!$A$31:$A$47,$A26,'CN-Med-Growth Rate'!$C$31:$C$47,$B$1)</f>
        <v>6921855274516.3848</v>
      </c>
      <c r="AB26" s="9">
        <f>$E26*SUMIFS('CN-Med-Growth Rate'!AE$31:AE$47,'CN-Med-Growth Rate'!$A$31:$A$47,$A26,'CN-Med-Growth Rate'!$C$31:$C$47,$B$1)</f>
        <v>6897609302699.4736</v>
      </c>
      <c r="AC26" s="9">
        <f>$E26*SUMIFS('CN-Med-Growth Rate'!AF$31:AF$47,'CN-Med-Growth Rate'!$A$31:$A$47,$A26,'CN-Med-Growth Rate'!$C$31:$C$47,$B$1)</f>
        <v>6873363285851.292</v>
      </c>
      <c r="AD26" s="9">
        <f>$E26*SUMIFS('CN-Med-Growth Rate'!AG$31:AG$47,'CN-Med-Growth Rate'!$A$31:$A$47,$A26,'CN-Med-Growth Rate'!$C$31:$C$47,$B$1)</f>
        <v>6838407717107.374</v>
      </c>
      <c r="AE26" s="9">
        <f>$E26*SUMIFS('CN-Med-Growth Rate'!AH$31:AH$47,'CN-Med-Growth Rate'!$A$31:$A$47,$A26,'CN-Med-Growth Rate'!$C$31:$C$47,$B$1)</f>
        <v>6803452293464.2158</v>
      </c>
      <c r="AF26" s="9">
        <f>$E26*SUMIFS('CN-Med-Growth Rate'!AI$31:AI$47,'CN-Med-Growth Rate'!$A$31:$A$47,$A26,'CN-Med-Growth Rate'!$C$31:$C$47,$B$1)</f>
        <v>6768496619647.332</v>
      </c>
      <c r="AG26" s="9">
        <f>$E26*SUMIFS('CN-Med-Growth Rate'!AJ$31:AJ$47,'CN-Med-Growth Rate'!$A$31:$A$47,$A26,'CN-Med-Growth Rate'!$C$31:$C$47,$B$1)</f>
        <v>6733541196004.1738</v>
      </c>
      <c r="AH26" s="9">
        <f>$E26*SUMIFS('CN-Med-Growth Rate'!AK$31:AK$47,'CN-Med-Growth Rate'!$A$31:$A$47,$A26,'CN-Med-Growth Rate'!$C$31:$C$47,$B$1)</f>
        <v>6698585627260.2549</v>
      </c>
      <c r="AI26" s="9">
        <f>$E26*SUMIFS('CN-Med-Growth Rate'!AL$31:AL$47,'CN-Med-Growth Rate'!$A$31:$A$47,$A26,'CN-Med-Growth Rate'!$C$31:$C$47,$B$1)</f>
        <v>6651437511803.6709</v>
      </c>
      <c r="AJ26" s="9">
        <f>$E26*SUMIFS('CN-Med-Growth Rate'!AM$31:AM$47,'CN-Med-Growth Rate'!$A$31:$A$47,$A26,'CN-Med-Growth Rate'!$C$31:$C$47,$B$1)</f>
        <v>6604289121155.9893</v>
      </c>
      <c r="AK26" s="9">
        <f>$E26*SUMIFS('CN-Med-Growth Rate'!AN$31:AN$47,'CN-Med-Growth Rate'!$A$31:$A$47,$A26,'CN-Med-Growth Rate'!$C$31:$C$47,$B$1)</f>
        <v>6557141085754.9971</v>
      </c>
      <c r="AL26" s="9">
        <f>$E26*SUMIFS('CN-Med-Growth Rate'!AO$31:AO$47,'CN-Med-Growth Rate'!$A$31:$A$47,$A26,'CN-Med-Growth Rate'!$C$31:$C$47,$B$1)</f>
        <v>6509992695107.3164</v>
      </c>
      <c r="AM26" s="9">
        <f>$E26*SUMIFS('CN-Med-Growth Rate'!AP$31:AP$47,'CN-Med-Growth Rate'!$A$31:$A$47,$A26,'CN-Med-Growth Rate'!$C$31:$C$47,$B$1)</f>
        <v>6462844579650.7314</v>
      </c>
      <c r="AN26" s="9">
        <f>$E26*SUMIFS('CN-Med-Growth Rate'!AQ$31:AQ$47,'CN-Med-Growth Rate'!$A$31:$A$47,$A26,'CN-Med-Growth Rate'!$C$31:$C$47,$B$1)</f>
        <v>6406329654721.6797</v>
      </c>
      <c r="AO26" s="9">
        <f>$E26*SUMIFS('CN-Med-Growth Rate'!AR$31:AR$47,'CN-Med-Growth Rate'!$A$31:$A$47,$A26,'CN-Med-Growth Rate'!$C$31:$C$47,$B$1)</f>
        <v>6349814689764.832</v>
      </c>
      <c r="AP26" s="9">
        <f>$E26*SUMIFS('CN-Med-Growth Rate'!AS$31:AS$47,'CN-Med-Growth Rate'!$A$31:$A$47,$A26,'CN-Med-Growth Rate'!$C$31:$C$47,$B$1)</f>
        <v>6293299799860.1016</v>
      </c>
      <c r="AQ26" s="9">
        <f>$E26*SUMIFS('CN-Med-Growth Rate'!AT$31:AT$47,'CN-Med-Growth Rate'!$A$31:$A$47,$A26,'CN-Med-Growth Rate'!$C$31:$C$47,$B$1)</f>
        <v>6236784834903.2549</v>
      </c>
      <c r="AR26" s="9">
        <f>$E26*SUMIFS('CN-Med-Growth Rate'!AU$31:AU$47,'CN-Med-Growth Rate'!$A$31:$A$47,$A26,'CN-Med-Growth Rate'!$C$31:$C$47,$B$1)</f>
        <v>6180269909974.2031</v>
      </c>
    </row>
    <row r="27" spans="1:44">
      <c r="A27" t="s">
        <v>65</v>
      </c>
      <c r="B27" s="9">
        <f>SUMIFS('GHG Emissions 2018-2021'!$E$4:$E$14,'GHG Emissions 2018-2021'!$A$4:$A$14,$A27)*10^10</f>
        <v>0</v>
      </c>
      <c r="C27" s="9">
        <f t="shared" si="0"/>
        <v>0</v>
      </c>
      <c r="D27" s="9">
        <f>SUMIFS('GHG Emissions 2018-2021'!$E$19:$E$31,'GHG Emissions 2018-2021'!$A$19:$A$31,$A27)*10^10</f>
        <v>0</v>
      </c>
      <c r="E27" s="9">
        <f>SUMIFS('GHG Emissions 2018-2021'!$E$36:$E$48,'GHG Emissions 2018-2021'!$A$36:$A$48,$A27)*10^10</f>
        <v>0</v>
      </c>
      <c r="F27" s="9">
        <f>$E27*SUMIFS('CN-Med-Growth Rate'!I$31:I$47,'CN-Med-Growth Rate'!$A$31:$A$47,$A27,'CN-Med-Growth Rate'!$C$31:$C$47,$B$1)</f>
        <v>0</v>
      </c>
      <c r="G27" s="9">
        <f>$E27*SUMIFS('CN-Med-Growth Rate'!J$31:J$47,'CN-Med-Growth Rate'!$A$31:$A$47,$A27,'CN-Med-Growth Rate'!$C$31:$C$47,$B$1)</f>
        <v>0</v>
      </c>
      <c r="H27" s="9">
        <f>$E27*SUMIFS('CN-Med-Growth Rate'!K$31:K$47,'CN-Med-Growth Rate'!$A$31:$A$47,$A27,'CN-Med-Growth Rate'!$C$31:$C$47,$B$1)</f>
        <v>0</v>
      </c>
      <c r="I27" s="9">
        <f>$E27*SUMIFS('CN-Med-Growth Rate'!L$31:L$47,'CN-Med-Growth Rate'!$A$31:$A$47,$A27,'CN-Med-Growth Rate'!$C$31:$C$47,$B$1)</f>
        <v>0</v>
      </c>
      <c r="J27" s="9">
        <f>$E27*SUMIFS('CN-Med-Growth Rate'!M$31:M$47,'CN-Med-Growth Rate'!$A$31:$A$47,$A27,'CN-Med-Growth Rate'!$C$31:$C$47,$B$1)</f>
        <v>0</v>
      </c>
      <c r="K27" s="9">
        <f>$E27*SUMIFS('CN-Med-Growth Rate'!N$31:N$47,'CN-Med-Growth Rate'!$A$31:$A$47,$A27,'CN-Med-Growth Rate'!$C$31:$C$47,$B$1)</f>
        <v>0</v>
      </c>
      <c r="L27" s="9">
        <f>$E27*SUMIFS('CN-Med-Growth Rate'!O$31:O$47,'CN-Med-Growth Rate'!$A$31:$A$47,$A27,'CN-Med-Growth Rate'!$C$31:$C$47,$B$1)</f>
        <v>0</v>
      </c>
      <c r="M27" s="9">
        <f>$E27*SUMIFS('CN-Med-Growth Rate'!P$31:P$47,'CN-Med-Growth Rate'!$A$31:$A$47,$A27,'CN-Med-Growth Rate'!$C$31:$C$47,$B$1)</f>
        <v>0</v>
      </c>
      <c r="N27" s="9">
        <f>$E27*SUMIFS('CN-Med-Growth Rate'!Q$31:Q$47,'CN-Med-Growth Rate'!$A$31:$A$47,$A27,'CN-Med-Growth Rate'!$C$31:$C$47,$B$1)</f>
        <v>0</v>
      </c>
      <c r="O27" s="9">
        <f>$E27*SUMIFS('CN-Med-Growth Rate'!R$31:R$47,'CN-Med-Growth Rate'!$A$31:$A$47,$A27,'CN-Med-Growth Rate'!$C$31:$C$47,$B$1)</f>
        <v>0</v>
      </c>
      <c r="P27" s="9">
        <f>$E27*SUMIFS('CN-Med-Growth Rate'!S$31:S$47,'CN-Med-Growth Rate'!$A$31:$A$47,$A27,'CN-Med-Growth Rate'!$C$31:$C$47,$B$1)</f>
        <v>0</v>
      </c>
      <c r="Q27" s="9">
        <f>$E27*SUMIFS('CN-Med-Growth Rate'!T$31:T$47,'CN-Med-Growth Rate'!$A$31:$A$47,$A27,'CN-Med-Growth Rate'!$C$31:$C$47,$B$1)</f>
        <v>0</v>
      </c>
      <c r="R27" s="9">
        <f>$E27*SUMIFS('CN-Med-Growth Rate'!U$31:U$47,'CN-Med-Growth Rate'!$A$31:$A$47,$A27,'CN-Med-Growth Rate'!$C$31:$C$47,$B$1)</f>
        <v>0</v>
      </c>
      <c r="S27" s="9">
        <f>$E27*SUMIFS('CN-Med-Growth Rate'!V$31:V$47,'CN-Med-Growth Rate'!$A$31:$A$47,$A27,'CN-Med-Growth Rate'!$C$31:$C$47,$B$1)</f>
        <v>0</v>
      </c>
      <c r="T27" s="9">
        <f>$E27*SUMIFS('CN-Med-Growth Rate'!W$31:W$47,'CN-Med-Growth Rate'!$A$31:$A$47,$A27,'CN-Med-Growth Rate'!$C$31:$C$47,$B$1)</f>
        <v>0</v>
      </c>
      <c r="U27" s="9">
        <f>$E27*SUMIFS('CN-Med-Growth Rate'!X$31:X$47,'CN-Med-Growth Rate'!$A$31:$A$47,$A27,'CN-Med-Growth Rate'!$C$31:$C$47,$B$1)</f>
        <v>0</v>
      </c>
      <c r="V27" s="9">
        <f>$E27*SUMIFS('CN-Med-Growth Rate'!Y$31:Y$47,'CN-Med-Growth Rate'!$A$31:$A$47,$A27,'CN-Med-Growth Rate'!$C$31:$C$47,$B$1)</f>
        <v>0</v>
      </c>
      <c r="W27" s="9">
        <f>$E27*SUMIFS('CN-Med-Growth Rate'!Z$31:Z$47,'CN-Med-Growth Rate'!$A$31:$A$47,$A27,'CN-Med-Growth Rate'!$C$31:$C$47,$B$1)</f>
        <v>0</v>
      </c>
      <c r="X27" s="9">
        <f>$E27*SUMIFS('CN-Med-Growth Rate'!AA$31:AA$47,'CN-Med-Growth Rate'!$A$31:$A$47,$A27,'CN-Med-Growth Rate'!$C$31:$C$47,$B$1)</f>
        <v>0</v>
      </c>
      <c r="Y27" s="9">
        <f>$E27*SUMIFS('CN-Med-Growth Rate'!AB$31:AB$47,'CN-Med-Growth Rate'!$A$31:$A$47,$A27,'CN-Med-Growth Rate'!$C$31:$C$47,$B$1)</f>
        <v>0</v>
      </c>
      <c r="Z27" s="9">
        <f>$E27*SUMIFS('CN-Med-Growth Rate'!AC$31:AC$47,'CN-Med-Growth Rate'!$A$31:$A$47,$A27,'CN-Med-Growth Rate'!$C$31:$C$47,$B$1)</f>
        <v>0</v>
      </c>
      <c r="AA27" s="9">
        <f>$E27*SUMIFS('CN-Med-Growth Rate'!AD$31:AD$47,'CN-Med-Growth Rate'!$A$31:$A$47,$A27,'CN-Med-Growth Rate'!$C$31:$C$47,$B$1)</f>
        <v>0</v>
      </c>
      <c r="AB27" s="9">
        <f>$E27*SUMIFS('CN-Med-Growth Rate'!AE$31:AE$47,'CN-Med-Growth Rate'!$A$31:$A$47,$A27,'CN-Med-Growth Rate'!$C$31:$C$47,$B$1)</f>
        <v>0</v>
      </c>
      <c r="AC27" s="9">
        <f>$E27*SUMIFS('CN-Med-Growth Rate'!AF$31:AF$47,'CN-Med-Growth Rate'!$A$31:$A$47,$A27,'CN-Med-Growth Rate'!$C$31:$C$47,$B$1)</f>
        <v>0</v>
      </c>
      <c r="AD27" s="9">
        <f>$E27*SUMIFS('CN-Med-Growth Rate'!AG$31:AG$47,'CN-Med-Growth Rate'!$A$31:$A$47,$A27,'CN-Med-Growth Rate'!$C$31:$C$47,$B$1)</f>
        <v>0</v>
      </c>
      <c r="AE27" s="9">
        <f>$E27*SUMIFS('CN-Med-Growth Rate'!AH$31:AH$47,'CN-Med-Growth Rate'!$A$31:$A$47,$A27,'CN-Med-Growth Rate'!$C$31:$C$47,$B$1)</f>
        <v>0</v>
      </c>
      <c r="AF27" s="9">
        <f>$E27*SUMIFS('CN-Med-Growth Rate'!AI$31:AI$47,'CN-Med-Growth Rate'!$A$31:$A$47,$A27,'CN-Med-Growth Rate'!$C$31:$C$47,$B$1)</f>
        <v>0</v>
      </c>
      <c r="AG27" s="9">
        <f>$E27*SUMIFS('CN-Med-Growth Rate'!AJ$31:AJ$47,'CN-Med-Growth Rate'!$A$31:$A$47,$A27,'CN-Med-Growth Rate'!$C$31:$C$47,$B$1)</f>
        <v>0</v>
      </c>
      <c r="AH27" s="9">
        <f>$E27*SUMIFS('CN-Med-Growth Rate'!AK$31:AK$47,'CN-Med-Growth Rate'!$A$31:$A$47,$A27,'CN-Med-Growth Rate'!$C$31:$C$47,$B$1)</f>
        <v>0</v>
      </c>
      <c r="AI27" s="9">
        <f>$E27*SUMIFS('CN-Med-Growth Rate'!AL$31:AL$47,'CN-Med-Growth Rate'!$A$31:$A$47,$A27,'CN-Med-Growth Rate'!$C$31:$C$47,$B$1)</f>
        <v>0</v>
      </c>
      <c r="AJ27" s="9">
        <f>$E27*SUMIFS('CN-Med-Growth Rate'!AM$31:AM$47,'CN-Med-Growth Rate'!$A$31:$A$47,$A27,'CN-Med-Growth Rate'!$C$31:$C$47,$B$1)</f>
        <v>0</v>
      </c>
      <c r="AK27" s="9">
        <f>$E27*SUMIFS('CN-Med-Growth Rate'!AN$31:AN$47,'CN-Med-Growth Rate'!$A$31:$A$47,$A27,'CN-Med-Growth Rate'!$C$31:$C$47,$B$1)</f>
        <v>0</v>
      </c>
      <c r="AL27" s="9">
        <f>$E27*SUMIFS('CN-Med-Growth Rate'!AO$31:AO$47,'CN-Med-Growth Rate'!$A$31:$A$47,$A27,'CN-Med-Growth Rate'!$C$31:$C$47,$B$1)</f>
        <v>0</v>
      </c>
      <c r="AM27" s="9">
        <f>$E27*SUMIFS('CN-Med-Growth Rate'!AP$31:AP$47,'CN-Med-Growth Rate'!$A$31:$A$47,$A27,'CN-Med-Growth Rate'!$C$31:$C$47,$B$1)</f>
        <v>0</v>
      </c>
      <c r="AN27" s="9">
        <f>$E27*SUMIFS('CN-Med-Growth Rate'!AQ$31:AQ$47,'CN-Med-Growth Rate'!$A$31:$A$47,$A27,'CN-Med-Growth Rate'!$C$31:$C$47,$B$1)</f>
        <v>0</v>
      </c>
      <c r="AO27" s="9">
        <f>$E27*SUMIFS('CN-Med-Growth Rate'!AR$31:AR$47,'CN-Med-Growth Rate'!$A$31:$A$47,$A27,'CN-Med-Growth Rate'!$C$31:$C$47,$B$1)</f>
        <v>0</v>
      </c>
      <c r="AP27" s="9">
        <f>$E27*SUMIFS('CN-Med-Growth Rate'!AS$31:AS$47,'CN-Med-Growth Rate'!$A$31:$A$47,$A27,'CN-Med-Growth Rate'!$C$31:$C$47,$B$1)</f>
        <v>0</v>
      </c>
      <c r="AQ27" s="9">
        <f>$E27*SUMIFS('CN-Med-Growth Rate'!AT$31:AT$47,'CN-Med-Growth Rate'!$A$31:$A$47,$A27,'CN-Med-Growth Rate'!$C$31:$C$47,$B$1)</f>
        <v>0</v>
      </c>
      <c r="AR27" s="9">
        <f>$E27*SUMIFS('CN-Med-Growth Rate'!AU$31:AU$47,'CN-Med-Growth Rate'!$A$31:$A$47,$A27,'CN-Med-Growth Rate'!$C$31:$C$47,$B$1)</f>
        <v>0</v>
      </c>
    </row>
    <row r="28" spans="1:44">
      <c r="G28" s="6"/>
      <c r="H28" s="6"/>
      <c r="I28" s="6"/>
    </row>
    <row r="29" spans="1:44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1:44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</row>
    <row r="32" spans="1:44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</row>
    <row r="33" spans="2:44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</row>
  </sheetData>
  <phoneticPr fontId="1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A1:AR30"/>
  <sheetViews>
    <sheetView workbookViewId="0"/>
  </sheetViews>
  <sheetFormatPr defaultColWidth="10.25" defaultRowHeight="14.25"/>
  <cols>
    <col min="1" max="1" width="45.5" style="7" customWidth="1"/>
    <col min="2" max="2" width="18.75" style="7" customWidth="1"/>
    <col min="3" max="9" width="11.5" style="7" customWidth="1"/>
    <col min="10" max="38" width="11.5" style="6" customWidth="1"/>
    <col min="39" max="16384" width="10.25" style="6"/>
  </cols>
  <sheetData>
    <row r="1" spans="1:44">
      <c r="A1" s="11" t="s">
        <v>6</v>
      </c>
      <c r="B1" s="11" t="s">
        <v>3</v>
      </c>
      <c r="C1" s="13" t="str">
        <f>_xlfn.CONCAT("Unit: grams of ",B1)</f>
        <v>Unit: grams of N2O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s="9">
        <f>SUMIFS('GHG Emissions 2018-2021'!$F$4:$F$14,'GHG Emissions 2018-2021'!$A$4:$A$14,$A3)*10^10</f>
        <v>943000000000</v>
      </c>
      <c r="C3" s="9">
        <f>AVERAGE(B3,D3)</f>
        <v>944500000000</v>
      </c>
      <c r="D3" s="9">
        <f>SUMIFS('GHG Emissions 2018-2021'!$F$19:$F$31,'GHG Emissions 2018-2021'!$A$19:$A$31,$A3)*10^10</f>
        <v>946000000000.00012</v>
      </c>
      <c r="E3" s="9">
        <f>SUMIFS('GHG Emissions 2018-2021'!$F$36:$F$48,'GHG Emissions 2018-2021'!$A$36:$A$48,$A3)*10^10</f>
        <v>949000000000</v>
      </c>
      <c r="F3" s="9">
        <f>$E3*SUMIFS('CN-Med-Growth Rate'!I$31:I$47,'CN-Med-Growth Rate'!$A$31:$A$47,$A3,'CN-Med-Growth Rate'!$C$31:$C$47,$B$1)</f>
        <v>950930693871.9353</v>
      </c>
      <c r="G3" s="9">
        <f>$E3*SUMIFS('CN-Med-Growth Rate'!J$31:J$47,'CN-Med-Growth Rate'!$A$31:$A$47,$A3,'CN-Med-Growth Rate'!$C$31:$C$47,$B$1)</f>
        <v>952861399807.2937</v>
      </c>
      <c r="H3" s="9">
        <f>$E3*SUMIFS('CN-Med-Growth Rate'!K$31:K$47,'CN-Med-Growth Rate'!$A$31:$A$47,$A3,'CN-Med-Growth Rate'!$C$31:$C$47,$B$1)</f>
        <v>954792093679.22876</v>
      </c>
      <c r="I3" s="9">
        <f>$E3*SUMIFS('CN-Med-Growth Rate'!L$31:L$47,'CN-Med-Growth Rate'!$A$31:$A$47,$A3,'CN-Med-Growth Rate'!$C$31:$C$47,$B$1)</f>
        <v>956722809667.43958</v>
      </c>
      <c r="J3" s="9">
        <f>$E3*SUMIFS('CN-Med-Growth Rate'!M$31:M$47,'CN-Med-Growth Rate'!$A$31:$A$47,$A3,'CN-Med-Growth Rate'!$C$31:$C$47,$B$1)</f>
        <v>956434644652.47498</v>
      </c>
      <c r="K3" s="9">
        <f>$E3*SUMIFS('CN-Med-Growth Rate'!N$31:N$47,'CN-Med-Growth Rate'!$A$31:$A$47,$A3,'CN-Med-Growth Rate'!$C$31:$C$47,$B$1)</f>
        <v>956146471595.22827</v>
      </c>
      <c r="L3" s="9">
        <f>$E3*SUMIFS('CN-Med-Growth Rate'!O$31:O$47,'CN-Med-Growth Rate'!$A$31:$A$47,$A3,'CN-Med-Growth Rate'!$C$31:$C$47,$B$1)</f>
        <v>955858339419.58154</v>
      </c>
      <c r="M3" s="9">
        <f>$E3*SUMIFS('CN-Med-Growth Rate'!P$31:P$47,'CN-Med-Growth Rate'!$A$31:$A$47,$A3,'CN-Med-Growth Rate'!$C$31:$C$47,$B$1)</f>
        <v>955570166362.33496</v>
      </c>
      <c r="N3" s="9">
        <f>$E3*SUMIFS('CN-Med-Growth Rate'!Q$31:Q$47,'CN-Med-Growth Rate'!$A$31:$A$47,$A3,'CN-Med-Growth Rate'!$C$31:$C$47,$B$1)</f>
        <v>955282001347.37048</v>
      </c>
      <c r="O3" s="9">
        <f>$E3*SUMIFS('CN-Med-Growth Rate'!R$31:R$47,'CN-Med-Growth Rate'!$A$31:$A$47,$A3,'CN-Med-Growth Rate'!$C$31:$C$47,$B$1)</f>
        <v>953974359142.32751</v>
      </c>
      <c r="P3" s="9">
        <f>$E3*SUMIFS('CN-Med-Growth Rate'!S$31:S$47,'CN-Med-Growth Rate'!$A$31:$A$47,$A3,'CN-Med-Growth Rate'!$C$31:$C$47,$B$1)</f>
        <v>952666741734.3208</v>
      </c>
      <c r="Q3" s="9">
        <f>$E3*SUMIFS('CN-Med-Growth Rate'!T$31:T$47,'CN-Med-Growth Rate'!$A$31:$A$47,$A3,'CN-Med-Growth Rate'!$C$31:$C$47,$B$1)</f>
        <v>951359134379.16626</v>
      </c>
      <c r="R3" s="9">
        <f>$E3*SUMIFS('CN-Med-Growth Rate'!U$31:U$47,'CN-Med-Growth Rate'!$A$31:$A$47,$A3,'CN-Med-Growth Rate'!$C$31:$C$47,$B$1)</f>
        <v>950051516971.15955</v>
      </c>
      <c r="S3" s="9">
        <f>$E3*SUMIFS('CN-Med-Growth Rate'!V$31:V$47,'CN-Med-Growth Rate'!$A$31:$A$47,$A3,'CN-Med-Growth Rate'!$C$31:$C$47,$B$1)</f>
        <v>948743874766.11658</v>
      </c>
      <c r="T3" s="9">
        <f>$E3*SUMIFS('CN-Med-Growth Rate'!W$31:W$47,'CN-Med-Growth Rate'!$A$31:$A$47,$A3,'CN-Med-Growth Rate'!$C$31:$C$47,$B$1)</f>
        <v>946373207754.64026</v>
      </c>
      <c r="U3" s="9">
        <f>$E3*SUMIFS('CN-Med-Growth Rate'!X$31:X$47,'CN-Med-Growth Rate'!$A$31:$A$47,$A3,'CN-Med-Growth Rate'!$C$31:$C$47,$B$1)</f>
        <v>944002524658.6001</v>
      </c>
      <c r="V3" s="9">
        <f>$E3*SUMIFS('CN-Med-Growth Rate'!Y$31:Y$47,'CN-Med-Growth Rate'!$A$31:$A$47,$A3,'CN-Med-Growth Rate'!$C$31:$C$47,$B$1)</f>
        <v>941631835530.84839</v>
      </c>
      <c r="W3" s="9">
        <f>$E3*SUMIFS('CN-Med-Growth Rate'!Z$31:Z$47,'CN-Med-Growth Rate'!$A$31:$A$47,$A3,'CN-Med-Growth Rate'!$C$31:$C$47,$B$1)</f>
        <v>939261152434.80823</v>
      </c>
      <c r="X3" s="9">
        <f>$E3*SUMIFS('CN-Med-Growth Rate'!AA$31:AA$47,'CN-Med-Growth Rate'!$A$31:$A$47,$A3,'CN-Med-Growth Rate'!$C$31:$C$47,$B$1)</f>
        <v>936890485423.33191</v>
      </c>
      <c r="Y3" s="9">
        <f>$E3*SUMIFS('CN-Med-Growth Rate'!AB$31:AB$47,'CN-Med-Growth Rate'!$A$31:$A$47,$A3,'CN-Med-Growth Rate'!$C$31:$C$47,$B$1)</f>
        <v>933642853808.80493</v>
      </c>
      <c r="Z3" s="9">
        <f>$E3*SUMIFS('CN-Med-Growth Rate'!AC$31:AC$47,'CN-Med-Growth Rate'!$A$31:$A$47,$A3,'CN-Med-Growth Rate'!$C$31:$C$47,$B$1)</f>
        <v>930395228225.98938</v>
      </c>
      <c r="AA3" s="9">
        <f>$E3*SUMIFS('CN-Med-Growth Rate'!AD$31:AD$47,'CN-Med-Growth Rate'!$A$31:$A$47,$A3,'CN-Med-Growth Rate'!$C$31:$C$47,$B$1)</f>
        <v>927147587228.80017</v>
      </c>
      <c r="AB3" s="9">
        <f>$E3*SUMIFS('CN-Med-Growth Rate'!AE$31:AE$47,'CN-Med-Growth Rate'!$A$31:$A$47,$A3,'CN-Med-Growth Rate'!$C$31:$C$47,$B$1)</f>
        <v>923899961645.98462</v>
      </c>
      <c r="AC3" s="9">
        <f>$E3*SUMIFS('CN-Med-Growth Rate'!AF$31:AF$47,'CN-Med-Growth Rate'!$A$31:$A$47,$A3,'CN-Med-Growth Rate'!$C$31:$C$47,$B$1)</f>
        <v>920652330031.45752</v>
      </c>
      <c r="AD3" s="9">
        <f>$E3*SUMIFS('CN-Med-Growth Rate'!AG$31:AG$47,'CN-Med-Growth Rate'!$A$31:$A$47,$A3,'CN-Med-Growth Rate'!$C$31:$C$47,$B$1)</f>
        <v>915970207979.5199</v>
      </c>
      <c r="AE3" s="9">
        <f>$E3*SUMIFS('CN-Med-Growth Rate'!AH$31:AH$47,'CN-Med-Growth Rate'!$A$31:$A$47,$A3,'CN-Med-Growth Rate'!$C$31:$C$47,$B$1)</f>
        <v>911288105363.0968</v>
      </c>
      <c r="AF3" s="9">
        <f>$E3*SUMIFS('CN-Med-Growth Rate'!AI$31:AI$47,'CN-Med-Growth Rate'!$A$31:$A$47,$A3,'CN-Med-Growth Rate'!$C$31:$C$47,$B$1)</f>
        <v>906605969237.16565</v>
      </c>
      <c r="AG3" s="9">
        <f>$E3*SUMIFS('CN-Med-Growth Rate'!AJ$31:AJ$47,'CN-Med-Growth Rate'!$A$31:$A$47,$A3,'CN-Med-Growth Rate'!$C$31:$C$47,$B$1)</f>
        <v>901923866620.74255</v>
      </c>
      <c r="AH3" s="9">
        <f>$E3*SUMIFS('CN-Med-Growth Rate'!AK$31:AK$47,'CN-Med-Growth Rate'!$A$31:$A$47,$A3,'CN-Med-Growth Rate'!$C$31:$C$47,$B$1)</f>
        <v>897241744568.80481</v>
      </c>
      <c r="AI3" s="9">
        <f>$E3*SUMIFS('CN-Med-Growth Rate'!AL$31:AL$47,'CN-Med-Growth Rate'!$A$31:$A$47,$A3,'CN-Med-Growth Rate'!$C$31:$C$47,$B$1)</f>
        <v>890926492406.73022</v>
      </c>
      <c r="AJ3" s="9">
        <f>$E3*SUMIFS('CN-Med-Growth Rate'!AM$31:AM$47,'CN-Med-Growth Rate'!$A$31:$A$47,$A3,'CN-Med-Growth Rate'!$C$31:$C$47,$B$1)</f>
        <v>884611203384.19678</v>
      </c>
      <c r="AK3" s="9">
        <f>$E3*SUMIFS('CN-Med-Growth Rate'!AN$31:AN$47,'CN-Med-Growth Rate'!$A$31:$A$47,$A3,'CN-Med-Growth Rate'!$C$31:$C$47,$B$1)</f>
        <v>878295961945.16479</v>
      </c>
      <c r="AL3" s="9">
        <f>$E3*SUMIFS('CN-Med-Growth Rate'!AO$31:AO$47,'CN-Med-Growth Rate'!$A$31:$A$47,$A3,'CN-Med-Growth Rate'!$C$31:$C$47,$B$1)</f>
        <v>871980672922.63135</v>
      </c>
      <c r="AM3" s="9">
        <f>$E3*SUMIFS('CN-Med-Growth Rate'!AP$31:AP$47,'CN-Med-Growth Rate'!$A$31:$A$47,$A3,'CN-Med-Growth Rate'!$C$31:$C$47,$B$1)</f>
        <v>865665420760.55664</v>
      </c>
      <c r="AN3" s="9">
        <f>$E3*SUMIFS('CN-Med-Growth Rate'!AQ$31:AQ$47,'CN-Med-Growth Rate'!$A$31:$A$47,$A3,'CN-Med-Growth Rate'!$C$31:$C$47,$B$1)</f>
        <v>858095531733.36267</v>
      </c>
      <c r="AO3" s="9">
        <f>$E3*SUMIFS('CN-Med-Growth Rate'!AR$31:AR$47,'CN-Med-Growth Rate'!$A$31:$A$47,$A3,'CN-Med-Growth Rate'!$C$31:$C$47,$B$1)</f>
        <v>850525637344.64722</v>
      </c>
      <c r="AP3" s="9">
        <f>$E3*SUMIFS('CN-Med-Growth Rate'!AS$31:AS$47,'CN-Med-Growth Rate'!$A$31:$A$47,$A3,'CN-Med-Growth Rate'!$C$31:$C$47,$B$1)</f>
        <v>842955753008.7843</v>
      </c>
      <c r="AQ3" s="9">
        <f>$E3*SUMIFS('CN-Med-Growth Rate'!AT$31:AT$47,'CN-Med-Growth Rate'!$A$31:$A$47,$A3,'CN-Med-Growth Rate'!$C$31:$C$47,$B$1)</f>
        <v>835385858620.06897</v>
      </c>
      <c r="AR3" s="9">
        <f>$E3*SUMIFS('CN-Med-Growth Rate'!AU$31:AU$47,'CN-Med-Growth Rate'!$A$31:$A$47,$A3,'CN-Med-Growth Rate'!$C$31:$C$47,$B$1)</f>
        <v>827815969592.87488</v>
      </c>
    </row>
    <row r="4" spans="1:44">
      <c r="A4" t="s">
        <v>42</v>
      </c>
      <c r="B4" s="9">
        <f>SUMIFS('GHG Emissions 2018-2021'!$F$4:$F$14,'GHG Emissions 2018-2021'!$A$4:$A$14,$A4)*10^10</f>
        <v>0</v>
      </c>
      <c r="C4" s="9">
        <f t="shared" ref="C4:C27" si="0">AVERAGE(B4,D4)</f>
        <v>0</v>
      </c>
      <c r="D4" s="9">
        <f>SUMIFS('GHG Emissions 2018-2021'!$F$19:$F$31,'GHG Emissions 2018-2021'!$A$19:$A$31,$A4)*10^10</f>
        <v>0</v>
      </c>
      <c r="E4" s="9">
        <f>SUMIFS('GHG Emissions 2018-2021'!$F$36:$F$48,'GHG Emissions 2018-2021'!$A$36:$A$48,$A4)*10^10</f>
        <v>0</v>
      </c>
      <c r="F4" s="9">
        <f>$E4*SUMIFS('CN-Med-Growth Rate'!I$31:I$47,'CN-Med-Growth Rate'!$A$31:$A$47,$A4,'CN-Med-Growth Rate'!$C$31:$C$47,$B$1)</f>
        <v>0</v>
      </c>
      <c r="G4" s="9">
        <f>$E4*SUMIFS('CN-Med-Growth Rate'!J$31:J$47,'CN-Med-Growth Rate'!$A$31:$A$47,$A4,'CN-Med-Growth Rate'!$C$31:$C$47,$B$1)</f>
        <v>0</v>
      </c>
      <c r="H4" s="9">
        <f>$E4*SUMIFS('CN-Med-Growth Rate'!K$31:K$47,'CN-Med-Growth Rate'!$A$31:$A$47,$A4,'CN-Med-Growth Rate'!$C$31:$C$47,$B$1)</f>
        <v>0</v>
      </c>
      <c r="I4" s="9">
        <f>$E4*SUMIFS('CN-Med-Growth Rate'!L$31:L$47,'CN-Med-Growth Rate'!$A$31:$A$47,$A4,'CN-Med-Growth Rate'!$C$31:$C$47,$B$1)</f>
        <v>0</v>
      </c>
      <c r="J4" s="9">
        <f>$E4*SUMIFS('CN-Med-Growth Rate'!M$31:M$47,'CN-Med-Growth Rate'!$A$31:$A$47,$A4,'CN-Med-Growth Rate'!$C$31:$C$47,$B$1)</f>
        <v>0</v>
      </c>
      <c r="K4" s="9">
        <f>$E4*SUMIFS('CN-Med-Growth Rate'!N$31:N$47,'CN-Med-Growth Rate'!$A$31:$A$47,$A4,'CN-Med-Growth Rate'!$C$31:$C$47,$B$1)</f>
        <v>0</v>
      </c>
      <c r="L4" s="9">
        <f>$E4*SUMIFS('CN-Med-Growth Rate'!O$31:O$47,'CN-Med-Growth Rate'!$A$31:$A$47,$A4,'CN-Med-Growth Rate'!$C$31:$C$47,$B$1)</f>
        <v>0</v>
      </c>
      <c r="M4" s="9">
        <f>$E4*SUMIFS('CN-Med-Growth Rate'!P$31:P$47,'CN-Med-Growth Rate'!$A$31:$A$47,$A4,'CN-Med-Growth Rate'!$C$31:$C$47,$B$1)</f>
        <v>0</v>
      </c>
      <c r="N4" s="9">
        <f>$E4*SUMIFS('CN-Med-Growth Rate'!Q$31:Q$47,'CN-Med-Growth Rate'!$A$31:$A$47,$A4,'CN-Med-Growth Rate'!$C$31:$C$47,$B$1)</f>
        <v>0</v>
      </c>
      <c r="O4" s="9">
        <f>$E4*SUMIFS('CN-Med-Growth Rate'!R$31:R$47,'CN-Med-Growth Rate'!$A$31:$A$47,$A4,'CN-Med-Growth Rate'!$C$31:$C$47,$B$1)</f>
        <v>0</v>
      </c>
      <c r="P4" s="9">
        <f>$E4*SUMIFS('CN-Med-Growth Rate'!S$31:S$47,'CN-Med-Growth Rate'!$A$31:$A$47,$A4,'CN-Med-Growth Rate'!$C$31:$C$47,$B$1)</f>
        <v>0</v>
      </c>
      <c r="Q4" s="9">
        <f>$E4*SUMIFS('CN-Med-Growth Rate'!T$31:T$47,'CN-Med-Growth Rate'!$A$31:$A$47,$A4,'CN-Med-Growth Rate'!$C$31:$C$47,$B$1)</f>
        <v>0</v>
      </c>
      <c r="R4" s="9">
        <f>$E4*SUMIFS('CN-Med-Growth Rate'!U$31:U$47,'CN-Med-Growth Rate'!$A$31:$A$47,$A4,'CN-Med-Growth Rate'!$C$31:$C$47,$B$1)</f>
        <v>0</v>
      </c>
      <c r="S4" s="9">
        <f>$E4*SUMIFS('CN-Med-Growth Rate'!V$31:V$47,'CN-Med-Growth Rate'!$A$31:$A$47,$A4,'CN-Med-Growth Rate'!$C$31:$C$47,$B$1)</f>
        <v>0</v>
      </c>
      <c r="T4" s="9">
        <f>$E4*SUMIFS('CN-Med-Growth Rate'!W$31:W$47,'CN-Med-Growth Rate'!$A$31:$A$47,$A4,'CN-Med-Growth Rate'!$C$31:$C$47,$B$1)</f>
        <v>0</v>
      </c>
      <c r="U4" s="9">
        <f>$E4*SUMIFS('CN-Med-Growth Rate'!X$31:X$47,'CN-Med-Growth Rate'!$A$31:$A$47,$A4,'CN-Med-Growth Rate'!$C$31:$C$47,$B$1)</f>
        <v>0</v>
      </c>
      <c r="V4" s="9">
        <f>$E4*SUMIFS('CN-Med-Growth Rate'!Y$31:Y$47,'CN-Med-Growth Rate'!$A$31:$A$47,$A4,'CN-Med-Growth Rate'!$C$31:$C$47,$B$1)</f>
        <v>0</v>
      </c>
      <c r="W4" s="9">
        <f>$E4*SUMIFS('CN-Med-Growth Rate'!Z$31:Z$47,'CN-Med-Growth Rate'!$A$31:$A$47,$A4,'CN-Med-Growth Rate'!$C$31:$C$47,$B$1)</f>
        <v>0</v>
      </c>
      <c r="X4" s="9">
        <f>$E4*SUMIFS('CN-Med-Growth Rate'!AA$31:AA$47,'CN-Med-Growth Rate'!$A$31:$A$47,$A4,'CN-Med-Growth Rate'!$C$31:$C$47,$B$1)</f>
        <v>0</v>
      </c>
      <c r="Y4" s="9">
        <f>$E4*SUMIFS('CN-Med-Growth Rate'!AB$31:AB$47,'CN-Med-Growth Rate'!$A$31:$A$47,$A4,'CN-Med-Growth Rate'!$C$31:$C$47,$B$1)</f>
        <v>0</v>
      </c>
      <c r="Z4" s="9">
        <f>$E4*SUMIFS('CN-Med-Growth Rate'!AC$31:AC$47,'CN-Med-Growth Rate'!$A$31:$A$47,$A4,'CN-Med-Growth Rate'!$C$31:$C$47,$B$1)</f>
        <v>0</v>
      </c>
      <c r="AA4" s="9">
        <f>$E4*SUMIFS('CN-Med-Growth Rate'!AD$31:AD$47,'CN-Med-Growth Rate'!$A$31:$A$47,$A4,'CN-Med-Growth Rate'!$C$31:$C$47,$B$1)</f>
        <v>0</v>
      </c>
      <c r="AB4" s="9">
        <f>$E4*SUMIFS('CN-Med-Growth Rate'!AE$31:AE$47,'CN-Med-Growth Rate'!$A$31:$A$47,$A4,'CN-Med-Growth Rate'!$C$31:$C$47,$B$1)</f>
        <v>0</v>
      </c>
      <c r="AC4" s="9">
        <f>$E4*SUMIFS('CN-Med-Growth Rate'!AF$31:AF$47,'CN-Med-Growth Rate'!$A$31:$A$47,$A4,'CN-Med-Growth Rate'!$C$31:$C$47,$B$1)</f>
        <v>0</v>
      </c>
      <c r="AD4" s="9">
        <f>$E4*SUMIFS('CN-Med-Growth Rate'!AG$31:AG$47,'CN-Med-Growth Rate'!$A$31:$A$47,$A4,'CN-Med-Growth Rate'!$C$31:$C$47,$B$1)</f>
        <v>0</v>
      </c>
      <c r="AE4" s="9">
        <f>$E4*SUMIFS('CN-Med-Growth Rate'!AH$31:AH$47,'CN-Med-Growth Rate'!$A$31:$A$47,$A4,'CN-Med-Growth Rate'!$C$31:$C$47,$B$1)</f>
        <v>0</v>
      </c>
      <c r="AF4" s="9">
        <f>$E4*SUMIFS('CN-Med-Growth Rate'!AI$31:AI$47,'CN-Med-Growth Rate'!$A$31:$A$47,$A4,'CN-Med-Growth Rate'!$C$31:$C$47,$B$1)</f>
        <v>0</v>
      </c>
      <c r="AG4" s="9">
        <f>$E4*SUMIFS('CN-Med-Growth Rate'!AJ$31:AJ$47,'CN-Med-Growth Rate'!$A$31:$A$47,$A4,'CN-Med-Growth Rate'!$C$31:$C$47,$B$1)</f>
        <v>0</v>
      </c>
      <c r="AH4" s="9">
        <f>$E4*SUMIFS('CN-Med-Growth Rate'!AK$31:AK$47,'CN-Med-Growth Rate'!$A$31:$A$47,$A4,'CN-Med-Growth Rate'!$C$31:$C$47,$B$1)</f>
        <v>0</v>
      </c>
      <c r="AI4" s="9">
        <f>$E4*SUMIFS('CN-Med-Growth Rate'!AL$31:AL$47,'CN-Med-Growth Rate'!$A$31:$A$47,$A4,'CN-Med-Growth Rate'!$C$31:$C$47,$B$1)</f>
        <v>0</v>
      </c>
      <c r="AJ4" s="9">
        <f>$E4*SUMIFS('CN-Med-Growth Rate'!AM$31:AM$47,'CN-Med-Growth Rate'!$A$31:$A$47,$A4,'CN-Med-Growth Rate'!$C$31:$C$47,$B$1)</f>
        <v>0</v>
      </c>
      <c r="AK4" s="9">
        <f>$E4*SUMIFS('CN-Med-Growth Rate'!AN$31:AN$47,'CN-Med-Growth Rate'!$A$31:$A$47,$A4,'CN-Med-Growth Rate'!$C$31:$C$47,$B$1)</f>
        <v>0</v>
      </c>
      <c r="AL4" s="9">
        <f>$E4*SUMIFS('CN-Med-Growth Rate'!AO$31:AO$47,'CN-Med-Growth Rate'!$A$31:$A$47,$A4,'CN-Med-Growth Rate'!$C$31:$C$47,$B$1)</f>
        <v>0</v>
      </c>
      <c r="AM4" s="9">
        <f>$E4*SUMIFS('CN-Med-Growth Rate'!AP$31:AP$47,'CN-Med-Growth Rate'!$A$31:$A$47,$A4,'CN-Med-Growth Rate'!$C$31:$C$47,$B$1)</f>
        <v>0</v>
      </c>
      <c r="AN4" s="9">
        <f>$E4*SUMIFS('CN-Med-Growth Rate'!AQ$31:AQ$47,'CN-Med-Growth Rate'!$A$31:$A$47,$A4,'CN-Med-Growth Rate'!$C$31:$C$47,$B$1)</f>
        <v>0</v>
      </c>
      <c r="AO4" s="9">
        <f>$E4*SUMIFS('CN-Med-Growth Rate'!AR$31:AR$47,'CN-Med-Growth Rate'!$A$31:$A$47,$A4,'CN-Med-Growth Rate'!$C$31:$C$47,$B$1)</f>
        <v>0</v>
      </c>
      <c r="AP4" s="9">
        <f>$E4*SUMIFS('CN-Med-Growth Rate'!AS$31:AS$47,'CN-Med-Growth Rate'!$A$31:$A$47,$A4,'CN-Med-Growth Rate'!$C$31:$C$47,$B$1)</f>
        <v>0</v>
      </c>
      <c r="AQ4" s="9">
        <f>$E4*SUMIFS('CN-Med-Growth Rate'!AT$31:AT$47,'CN-Med-Growth Rate'!$A$31:$A$47,$A4,'CN-Med-Growth Rate'!$C$31:$C$47,$B$1)</f>
        <v>0</v>
      </c>
      <c r="AR4" s="9">
        <f>$E4*SUMIFS('CN-Med-Growth Rate'!AU$31:AU$47,'CN-Med-Growth Rate'!$A$31:$A$47,$A4,'CN-Med-Growth Rate'!$C$31:$C$47,$B$1)</f>
        <v>0</v>
      </c>
    </row>
    <row r="5" spans="1:44">
      <c r="A5" t="s">
        <v>46</v>
      </c>
      <c r="B5" s="9">
        <f>SUMIFS('GHG Emissions 2018-2021'!$F$4:$F$14,'GHG Emissions 2018-2021'!$A$4:$A$14,$A5)*10^10</f>
        <v>0</v>
      </c>
      <c r="C5" s="9">
        <f t="shared" si="0"/>
        <v>0</v>
      </c>
      <c r="D5" s="9">
        <f>SUMIFS('GHG Emissions 2018-2021'!$F$19:$F$31,'GHG Emissions 2018-2021'!$A$19:$A$31,$A5)*10^10</f>
        <v>0</v>
      </c>
      <c r="E5" s="9">
        <f>SUMIFS('GHG Emissions 2018-2021'!$F$36:$F$48,'GHG Emissions 2018-2021'!$A$36:$A$48,$A5)*10^10</f>
        <v>0</v>
      </c>
      <c r="F5" s="9">
        <f>$E5*SUMIFS('CN-Med-Growth Rate'!I$31:I$47,'CN-Med-Growth Rate'!$A$31:$A$47,$A5,'CN-Med-Growth Rate'!$C$31:$C$47,$B$1)</f>
        <v>0</v>
      </c>
      <c r="G5" s="9">
        <f>$E5*SUMIFS('CN-Med-Growth Rate'!J$31:J$47,'CN-Med-Growth Rate'!$A$31:$A$47,$A5,'CN-Med-Growth Rate'!$C$31:$C$47,$B$1)</f>
        <v>0</v>
      </c>
      <c r="H5" s="9">
        <f>$E5*SUMIFS('CN-Med-Growth Rate'!K$31:K$47,'CN-Med-Growth Rate'!$A$31:$A$47,$A5,'CN-Med-Growth Rate'!$C$31:$C$47,$B$1)</f>
        <v>0</v>
      </c>
      <c r="I5" s="9">
        <f>$E5*SUMIFS('CN-Med-Growth Rate'!L$31:L$47,'CN-Med-Growth Rate'!$A$31:$A$47,$A5,'CN-Med-Growth Rate'!$C$31:$C$47,$B$1)</f>
        <v>0</v>
      </c>
      <c r="J5" s="9">
        <f>$E5*SUMIFS('CN-Med-Growth Rate'!M$31:M$47,'CN-Med-Growth Rate'!$A$31:$A$47,$A5,'CN-Med-Growth Rate'!$C$31:$C$47,$B$1)</f>
        <v>0</v>
      </c>
      <c r="K5" s="9">
        <f>$E5*SUMIFS('CN-Med-Growth Rate'!N$31:N$47,'CN-Med-Growth Rate'!$A$31:$A$47,$A5,'CN-Med-Growth Rate'!$C$31:$C$47,$B$1)</f>
        <v>0</v>
      </c>
      <c r="L5" s="9">
        <f>$E5*SUMIFS('CN-Med-Growth Rate'!O$31:O$47,'CN-Med-Growth Rate'!$A$31:$A$47,$A5,'CN-Med-Growth Rate'!$C$31:$C$47,$B$1)</f>
        <v>0</v>
      </c>
      <c r="M5" s="9">
        <f>$E5*SUMIFS('CN-Med-Growth Rate'!P$31:P$47,'CN-Med-Growth Rate'!$A$31:$A$47,$A5,'CN-Med-Growth Rate'!$C$31:$C$47,$B$1)</f>
        <v>0</v>
      </c>
      <c r="N5" s="9">
        <f>$E5*SUMIFS('CN-Med-Growth Rate'!Q$31:Q$47,'CN-Med-Growth Rate'!$A$31:$A$47,$A5,'CN-Med-Growth Rate'!$C$31:$C$47,$B$1)</f>
        <v>0</v>
      </c>
      <c r="O5" s="9">
        <f>$E5*SUMIFS('CN-Med-Growth Rate'!R$31:R$47,'CN-Med-Growth Rate'!$A$31:$A$47,$A5,'CN-Med-Growth Rate'!$C$31:$C$47,$B$1)</f>
        <v>0</v>
      </c>
      <c r="P5" s="9">
        <f>$E5*SUMIFS('CN-Med-Growth Rate'!S$31:S$47,'CN-Med-Growth Rate'!$A$31:$A$47,$A5,'CN-Med-Growth Rate'!$C$31:$C$47,$B$1)</f>
        <v>0</v>
      </c>
      <c r="Q5" s="9">
        <f>$E5*SUMIFS('CN-Med-Growth Rate'!T$31:T$47,'CN-Med-Growth Rate'!$A$31:$A$47,$A5,'CN-Med-Growth Rate'!$C$31:$C$47,$B$1)</f>
        <v>0</v>
      </c>
      <c r="R5" s="9">
        <f>$E5*SUMIFS('CN-Med-Growth Rate'!U$31:U$47,'CN-Med-Growth Rate'!$A$31:$A$47,$A5,'CN-Med-Growth Rate'!$C$31:$C$47,$B$1)</f>
        <v>0</v>
      </c>
      <c r="S5" s="9">
        <f>$E5*SUMIFS('CN-Med-Growth Rate'!V$31:V$47,'CN-Med-Growth Rate'!$A$31:$A$47,$A5,'CN-Med-Growth Rate'!$C$31:$C$47,$B$1)</f>
        <v>0</v>
      </c>
      <c r="T5" s="9">
        <f>$E5*SUMIFS('CN-Med-Growth Rate'!W$31:W$47,'CN-Med-Growth Rate'!$A$31:$A$47,$A5,'CN-Med-Growth Rate'!$C$31:$C$47,$B$1)</f>
        <v>0</v>
      </c>
      <c r="U5" s="9">
        <f>$E5*SUMIFS('CN-Med-Growth Rate'!X$31:X$47,'CN-Med-Growth Rate'!$A$31:$A$47,$A5,'CN-Med-Growth Rate'!$C$31:$C$47,$B$1)</f>
        <v>0</v>
      </c>
      <c r="V5" s="9">
        <f>$E5*SUMIFS('CN-Med-Growth Rate'!Y$31:Y$47,'CN-Med-Growth Rate'!$A$31:$A$47,$A5,'CN-Med-Growth Rate'!$C$31:$C$47,$B$1)</f>
        <v>0</v>
      </c>
      <c r="W5" s="9">
        <f>$E5*SUMIFS('CN-Med-Growth Rate'!Z$31:Z$47,'CN-Med-Growth Rate'!$A$31:$A$47,$A5,'CN-Med-Growth Rate'!$C$31:$C$47,$B$1)</f>
        <v>0</v>
      </c>
      <c r="X5" s="9">
        <f>$E5*SUMIFS('CN-Med-Growth Rate'!AA$31:AA$47,'CN-Med-Growth Rate'!$A$31:$A$47,$A5,'CN-Med-Growth Rate'!$C$31:$C$47,$B$1)</f>
        <v>0</v>
      </c>
      <c r="Y5" s="9">
        <f>$E5*SUMIFS('CN-Med-Growth Rate'!AB$31:AB$47,'CN-Med-Growth Rate'!$A$31:$A$47,$A5,'CN-Med-Growth Rate'!$C$31:$C$47,$B$1)</f>
        <v>0</v>
      </c>
      <c r="Z5" s="9">
        <f>$E5*SUMIFS('CN-Med-Growth Rate'!AC$31:AC$47,'CN-Med-Growth Rate'!$A$31:$A$47,$A5,'CN-Med-Growth Rate'!$C$31:$C$47,$B$1)</f>
        <v>0</v>
      </c>
      <c r="AA5" s="9">
        <f>$E5*SUMIFS('CN-Med-Growth Rate'!AD$31:AD$47,'CN-Med-Growth Rate'!$A$31:$A$47,$A5,'CN-Med-Growth Rate'!$C$31:$C$47,$B$1)</f>
        <v>0</v>
      </c>
      <c r="AB5" s="9">
        <f>$E5*SUMIFS('CN-Med-Growth Rate'!AE$31:AE$47,'CN-Med-Growth Rate'!$A$31:$A$47,$A5,'CN-Med-Growth Rate'!$C$31:$C$47,$B$1)</f>
        <v>0</v>
      </c>
      <c r="AC5" s="9">
        <f>$E5*SUMIFS('CN-Med-Growth Rate'!AF$31:AF$47,'CN-Med-Growth Rate'!$A$31:$A$47,$A5,'CN-Med-Growth Rate'!$C$31:$C$47,$B$1)</f>
        <v>0</v>
      </c>
      <c r="AD5" s="9">
        <f>$E5*SUMIFS('CN-Med-Growth Rate'!AG$31:AG$47,'CN-Med-Growth Rate'!$A$31:$A$47,$A5,'CN-Med-Growth Rate'!$C$31:$C$47,$B$1)</f>
        <v>0</v>
      </c>
      <c r="AE5" s="9">
        <f>$E5*SUMIFS('CN-Med-Growth Rate'!AH$31:AH$47,'CN-Med-Growth Rate'!$A$31:$A$47,$A5,'CN-Med-Growth Rate'!$C$31:$C$47,$B$1)</f>
        <v>0</v>
      </c>
      <c r="AF5" s="9">
        <f>$E5*SUMIFS('CN-Med-Growth Rate'!AI$31:AI$47,'CN-Med-Growth Rate'!$A$31:$A$47,$A5,'CN-Med-Growth Rate'!$C$31:$C$47,$B$1)</f>
        <v>0</v>
      </c>
      <c r="AG5" s="9">
        <f>$E5*SUMIFS('CN-Med-Growth Rate'!AJ$31:AJ$47,'CN-Med-Growth Rate'!$A$31:$A$47,$A5,'CN-Med-Growth Rate'!$C$31:$C$47,$B$1)</f>
        <v>0</v>
      </c>
      <c r="AH5" s="9">
        <f>$E5*SUMIFS('CN-Med-Growth Rate'!AK$31:AK$47,'CN-Med-Growth Rate'!$A$31:$A$47,$A5,'CN-Med-Growth Rate'!$C$31:$C$47,$B$1)</f>
        <v>0</v>
      </c>
      <c r="AI5" s="9">
        <f>$E5*SUMIFS('CN-Med-Growth Rate'!AL$31:AL$47,'CN-Med-Growth Rate'!$A$31:$A$47,$A5,'CN-Med-Growth Rate'!$C$31:$C$47,$B$1)</f>
        <v>0</v>
      </c>
      <c r="AJ5" s="9">
        <f>$E5*SUMIFS('CN-Med-Growth Rate'!AM$31:AM$47,'CN-Med-Growth Rate'!$A$31:$A$47,$A5,'CN-Med-Growth Rate'!$C$31:$C$47,$B$1)</f>
        <v>0</v>
      </c>
      <c r="AK5" s="9">
        <f>$E5*SUMIFS('CN-Med-Growth Rate'!AN$31:AN$47,'CN-Med-Growth Rate'!$A$31:$A$47,$A5,'CN-Med-Growth Rate'!$C$31:$C$47,$B$1)</f>
        <v>0</v>
      </c>
      <c r="AL5" s="9">
        <f>$E5*SUMIFS('CN-Med-Growth Rate'!AO$31:AO$47,'CN-Med-Growth Rate'!$A$31:$A$47,$A5,'CN-Med-Growth Rate'!$C$31:$C$47,$B$1)</f>
        <v>0</v>
      </c>
      <c r="AM5" s="9">
        <f>$E5*SUMIFS('CN-Med-Growth Rate'!AP$31:AP$47,'CN-Med-Growth Rate'!$A$31:$A$47,$A5,'CN-Med-Growth Rate'!$C$31:$C$47,$B$1)</f>
        <v>0</v>
      </c>
      <c r="AN5" s="9">
        <f>$E5*SUMIFS('CN-Med-Growth Rate'!AQ$31:AQ$47,'CN-Med-Growth Rate'!$A$31:$A$47,$A5,'CN-Med-Growth Rate'!$C$31:$C$47,$B$1)</f>
        <v>0</v>
      </c>
      <c r="AO5" s="9">
        <f>$E5*SUMIFS('CN-Med-Growth Rate'!AR$31:AR$47,'CN-Med-Growth Rate'!$A$31:$A$47,$A5,'CN-Med-Growth Rate'!$C$31:$C$47,$B$1)</f>
        <v>0</v>
      </c>
      <c r="AP5" s="9">
        <f>$E5*SUMIFS('CN-Med-Growth Rate'!AS$31:AS$47,'CN-Med-Growth Rate'!$A$31:$A$47,$A5,'CN-Med-Growth Rate'!$C$31:$C$47,$B$1)</f>
        <v>0</v>
      </c>
      <c r="AQ5" s="9">
        <f>$E5*SUMIFS('CN-Med-Growth Rate'!AT$31:AT$47,'CN-Med-Growth Rate'!$A$31:$A$47,$A5,'CN-Med-Growth Rate'!$C$31:$C$47,$B$1)</f>
        <v>0</v>
      </c>
      <c r="AR5" s="9">
        <f>$E5*SUMIFS('CN-Med-Growth Rate'!AU$31:AU$47,'CN-Med-Growth Rate'!$A$31:$A$47,$A5,'CN-Med-Growth Rate'!$C$31:$C$47,$B$1)</f>
        <v>0</v>
      </c>
    </row>
    <row r="6" spans="1:44">
      <c r="A6" t="s">
        <v>51</v>
      </c>
      <c r="B6" s="9">
        <f>SUMIFS('GHG Emissions 2018-2021'!$F$4:$F$14,'GHG Emissions 2018-2021'!$A$4:$A$14,$A6)*10^10</f>
        <v>0</v>
      </c>
      <c r="C6" s="9">
        <f t="shared" si="0"/>
        <v>0</v>
      </c>
      <c r="D6" s="9">
        <f>SUMIFS('GHG Emissions 2018-2021'!$F$19:$F$31,'GHG Emissions 2018-2021'!$A$19:$A$31,$A6)*10^10</f>
        <v>0</v>
      </c>
      <c r="E6" s="9">
        <f>SUMIFS('GHG Emissions 2018-2021'!$F$36:$F$48,'GHG Emissions 2018-2021'!$A$36:$A$48,$A6)*10^10</f>
        <v>0</v>
      </c>
      <c r="F6" s="9">
        <f>$E6*SUMIFS('CN-Med-Growth Rate'!I$31:I$47,'CN-Med-Growth Rate'!$A$31:$A$47,$A6,'CN-Med-Growth Rate'!$C$31:$C$47,$B$1)</f>
        <v>0</v>
      </c>
      <c r="G6" s="9">
        <f>$E6*SUMIFS('CN-Med-Growth Rate'!J$31:J$47,'CN-Med-Growth Rate'!$A$31:$A$47,$A6,'CN-Med-Growth Rate'!$C$31:$C$47,$B$1)</f>
        <v>0</v>
      </c>
      <c r="H6" s="9">
        <f>$E6*SUMIFS('CN-Med-Growth Rate'!K$31:K$47,'CN-Med-Growth Rate'!$A$31:$A$47,$A6,'CN-Med-Growth Rate'!$C$31:$C$47,$B$1)</f>
        <v>0</v>
      </c>
      <c r="I6" s="9">
        <f>$E6*SUMIFS('CN-Med-Growth Rate'!L$31:L$47,'CN-Med-Growth Rate'!$A$31:$A$47,$A6,'CN-Med-Growth Rate'!$C$31:$C$47,$B$1)</f>
        <v>0</v>
      </c>
      <c r="J6" s="9">
        <f>$E6*SUMIFS('CN-Med-Growth Rate'!M$31:M$47,'CN-Med-Growth Rate'!$A$31:$A$47,$A6,'CN-Med-Growth Rate'!$C$31:$C$47,$B$1)</f>
        <v>0</v>
      </c>
      <c r="K6" s="9">
        <f>$E6*SUMIFS('CN-Med-Growth Rate'!N$31:N$47,'CN-Med-Growth Rate'!$A$31:$A$47,$A6,'CN-Med-Growth Rate'!$C$31:$C$47,$B$1)</f>
        <v>0</v>
      </c>
      <c r="L6" s="9">
        <f>$E6*SUMIFS('CN-Med-Growth Rate'!O$31:O$47,'CN-Med-Growth Rate'!$A$31:$A$47,$A6,'CN-Med-Growth Rate'!$C$31:$C$47,$B$1)</f>
        <v>0</v>
      </c>
      <c r="M6" s="9">
        <f>$E6*SUMIFS('CN-Med-Growth Rate'!P$31:P$47,'CN-Med-Growth Rate'!$A$31:$A$47,$A6,'CN-Med-Growth Rate'!$C$31:$C$47,$B$1)</f>
        <v>0</v>
      </c>
      <c r="N6" s="9">
        <f>$E6*SUMIFS('CN-Med-Growth Rate'!Q$31:Q$47,'CN-Med-Growth Rate'!$A$31:$A$47,$A6,'CN-Med-Growth Rate'!$C$31:$C$47,$B$1)</f>
        <v>0</v>
      </c>
      <c r="O6" s="9">
        <f>$E6*SUMIFS('CN-Med-Growth Rate'!R$31:R$47,'CN-Med-Growth Rate'!$A$31:$A$47,$A6,'CN-Med-Growth Rate'!$C$31:$C$47,$B$1)</f>
        <v>0</v>
      </c>
      <c r="P6" s="9">
        <f>$E6*SUMIFS('CN-Med-Growth Rate'!S$31:S$47,'CN-Med-Growth Rate'!$A$31:$A$47,$A6,'CN-Med-Growth Rate'!$C$31:$C$47,$B$1)</f>
        <v>0</v>
      </c>
      <c r="Q6" s="9">
        <f>$E6*SUMIFS('CN-Med-Growth Rate'!T$31:T$47,'CN-Med-Growth Rate'!$A$31:$A$47,$A6,'CN-Med-Growth Rate'!$C$31:$C$47,$B$1)</f>
        <v>0</v>
      </c>
      <c r="R6" s="9">
        <f>$E6*SUMIFS('CN-Med-Growth Rate'!U$31:U$47,'CN-Med-Growth Rate'!$A$31:$A$47,$A6,'CN-Med-Growth Rate'!$C$31:$C$47,$B$1)</f>
        <v>0</v>
      </c>
      <c r="S6" s="9">
        <f>$E6*SUMIFS('CN-Med-Growth Rate'!V$31:V$47,'CN-Med-Growth Rate'!$A$31:$A$47,$A6,'CN-Med-Growth Rate'!$C$31:$C$47,$B$1)</f>
        <v>0</v>
      </c>
      <c r="T6" s="9">
        <f>$E6*SUMIFS('CN-Med-Growth Rate'!W$31:W$47,'CN-Med-Growth Rate'!$A$31:$A$47,$A6,'CN-Med-Growth Rate'!$C$31:$C$47,$B$1)</f>
        <v>0</v>
      </c>
      <c r="U6" s="9">
        <f>$E6*SUMIFS('CN-Med-Growth Rate'!X$31:X$47,'CN-Med-Growth Rate'!$A$31:$A$47,$A6,'CN-Med-Growth Rate'!$C$31:$C$47,$B$1)</f>
        <v>0</v>
      </c>
      <c r="V6" s="9">
        <f>$E6*SUMIFS('CN-Med-Growth Rate'!Y$31:Y$47,'CN-Med-Growth Rate'!$A$31:$A$47,$A6,'CN-Med-Growth Rate'!$C$31:$C$47,$B$1)</f>
        <v>0</v>
      </c>
      <c r="W6" s="9">
        <f>$E6*SUMIFS('CN-Med-Growth Rate'!Z$31:Z$47,'CN-Med-Growth Rate'!$A$31:$A$47,$A6,'CN-Med-Growth Rate'!$C$31:$C$47,$B$1)</f>
        <v>0</v>
      </c>
      <c r="X6" s="9">
        <f>$E6*SUMIFS('CN-Med-Growth Rate'!AA$31:AA$47,'CN-Med-Growth Rate'!$A$31:$A$47,$A6,'CN-Med-Growth Rate'!$C$31:$C$47,$B$1)</f>
        <v>0</v>
      </c>
      <c r="Y6" s="9">
        <f>$E6*SUMIFS('CN-Med-Growth Rate'!AB$31:AB$47,'CN-Med-Growth Rate'!$A$31:$A$47,$A6,'CN-Med-Growth Rate'!$C$31:$C$47,$B$1)</f>
        <v>0</v>
      </c>
      <c r="Z6" s="9">
        <f>$E6*SUMIFS('CN-Med-Growth Rate'!AC$31:AC$47,'CN-Med-Growth Rate'!$A$31:$A$47,$A6,'CN-Med-Growth Rate'!$C$31:$C$47,$B$1)</f>
        <v>0</v>
      </c>
      <c r="AA6" s="9">
        <f>$E6*SUMIFS('CN-Med-Growth Rate'!AD$31:AD$47,'CN-Med-Growth Rate'!$A$31:$A$47,$A6,'CN-Med-Growth Rate'!$C$31:$C$47,$B$1)</f>
        <v>0</v>
      </c>
      <c r="AB6" s="9">
        <f>$E6*SUMIFS('CN-Med-Growth Rate'!AE$31:AE$47,'CN-Med-Growth Rate'!$A$31:$A$47,$A6,'CN-Med-Growth Rate'!$C$31:$C$47,$B$1)</f>
        <v>0</v>
      </c>
      <c r="AC6" s="9">
        <f>$E6*SUMIFS('CN-Med-Growth Rate'!AF$31:AF$47,'CN-Med-Growth Rate'!$A$31:$A$47,$A6,'CN-Med-Growth Rate'!$C$31:$C$47,$B$1)</f>
        <v>0</v>
      </c>
      <c r="AD6" s="9">
        <f>$E6*SUMIFS('CN-Med-Growth Rate'!AG$31:AG$47,'CN-Med-Growth Rate'!$A$31:$A$47,$A6,'CN-Med-Growth Rate'!$C$31:$C$47,$B$1)</f>
        <v>0</v>
      </c>
      <c r="AE6" s="9">
        <f>$E6*SUMIFS('CN-Med-Growth Rate'!AH$31:AH$47,'CN-Med-Growth Rate'!$A$31:$A$47,$A6,'CN-Med-Growth Rate'!$C$31:$C$47,$B$1)</f>
        <v>0</v>
      </c>
      <c r="AF6" s="9">
        <f>$E6*SUMIFS('CN-Med-Growth Rate'!AI$31:AI$47,'CN-Med-Growth Rate'!$A$31:$A$47,$A6,'CN-Med-Growth Rate'!$C$31:$C$47,$B$1)</f>
        <v>0</v>
      </c>
      <c r="AG6" s="9">
        <f>$E6*SUMIFS('CN-Med-Growth Rate'!AJ$31:AJ$47,'CN-Med-Growth Rate'!$A$31:$A$47,$A6,'CN-Med-Growth Rate'!$C$31:$C$47,$B$1)</f>
        <v>0</v>
      </c>
      <c r="AH6" s="9">
        <f>$E6*SUMIFS('CN-Med-Growth Rate'!AK$31:AK$47,'CN-Med-Growth Rate'!$A$31:$A$47,$A6,'CN-Med-Growth Rate'!$C$31:$C$47,$B$1)</f>
        <v>0</v>
      </c>
      <c r="AI6" s="9">
        <f>$E6*SUMIFS('CN-Med-Growth Rate'!AL$31:AL$47,'CN-Med-Growth Rate'!$A$31:$A$47,$A6,'CN-Med-Growth Rate'!$C$31:$C$47,$B$1)</f>
        <v>0</v>
      </c>
      <c r="AJ6" s="9">
        <f>$E6*SUMIFS('CN-Med-Growth Rate'!AM$31:AM$47,'CN-Med-Growth Rate'!$A$31:$A$47,$A6,'CN-Med-Growth Rate'!$C$31:$C$47,$B$1)</f>
        <v>0</v>
      </c>
      <c r="AK6" s="9">
        <f>$E6*SUMIFS('CN-Med-Growth Rate'!AN$31:AN$47,'CN-Med-Growth Rate'!$A$31:$A$47,$A6,'CN-Med-Growth Rate'!$C$31:$C$47,$B$1)</f>
        <v>0</v>
      </c>
      <c r="AL6" s="9">
        <f>$E6*SUMIFS('CN-Med-Growth Rate'!AO$31:AO$47,'CN-Med-Growth Rate'!$A$31:$A$47,$A6,'CN-Med-Growth Rate'!$C$31:$C$47,$B$1)</f>
        <v>0</v>
      </c>
      <c r="AM6" s="9">
        <f>$E6*SUMIFS('CN-Med-Growth Rate'!AP$31:AP$47,'CN-Med-Growth Rate'!$A$31:$A$47,$A6,'CN-Med-Growth Rate'!$C$31:$C$47,$B$1)</f>
        <v>0</v>
      </c>
      <c r="AN6" s="9">
        <f>$E6*SUMIFS('CN-Med-Growth Rate'!AQ$31:AQ$47,'CN-Med-Growth Rate'!$A$31:$A$47,$A6,'CN-Med-Growth Rate'!$C$31:$C$47,$B$1)</f>
        <v>0</v>
      </c>
      <c r="AO6" s="9">
        <f>$E6*SUMIFS('CN-Med-Growth Rate'!AR$31:AR$47,'CN-Med-Growth Rate'!$A$31:$A$47,$A6,'CN-Med-Growth Rate'!$C$31:$C$47,$B$1)</f>
        <v>0</v>
      </c>
      <c r="AP6" s="9">
        <f>$E6*SUMIFS('CN-Med-Growth Rate'!AS$31:AS$47,'CN-Med-Growth Rate'!$A$31:$A$47,$A6,'CN-Med-Growth Rate'!$C$31:$C$47,$B$1)</f>
        <v>0</v>
      </c>
      <c r="AQ6" s="9">
        <f>$E6*SUMIFS('CN-Med-Growth Rate'!AT$31:AT$47,'CN-Med-Growth Rate'!$A$31:$A$47,$A6,'CN-Med-Growth Rate'!$C$31:$C$47,$B$1)</f>
        <v>0</v>
      </c>
      <c r="AR6" s="9">
        <f>$E6*SUMIFS('CN-Med-Growth Rate'!AU$31:AU$47,'CN-Med-Growth Rate'!$A$31:$A$47,$A6,'CN-Med-Growth Rate'!$C$31:$C$47,$B$1)</f>
        <v>0</v>
      </c>
    </row>
    <row r="7" spans="1:44">
      <c r="A7" t="s">
        <v>52</v>
      </c>
      <c r="B7" s="9">
        <f>SUMIFS('GHG Emissions 2018-2021'!$F$4:$F$14,'GHG Emissions 2018-2021'!$A$4:$A$14,$A7)*10^10</f>
        <v>0</v>
      </c>
      <c r="C7" s="9">
        <f t="shared" si="0"/>
        <v>0</v>
      </c>
      <c r="D7" s="9">
        <f>SUMIFS('GHG Emissions 2018-2021'!$F$19:$F$31,'GHG Emissions 2018-2021'!$A$19:$A$31,$A7)*10^10</f>
        <v>0</v>
      </c>
      <c r="E7" s="9">
        <f>SUMIFS('GHG Emissions 2018-2021'!$F$36:$F$48,'GHG Emissions 2018-2021'!$A$36:$A$48,$A7)*10^10</f>
        <v>0</v>
      </c>
      <c r="F7" s="9">
        <f>$E7*SUMIFS('CN-Med-Growth Rate'!I$31:I$47,'CN-Med-Growth Rate'!$A$31:$A$47,$A7,'CN-Med-Growth Rate'!$C$31:$C$47,$B$1)</f>
        <v>0</v>
      </c>
      <c r="G7" s="9">
        <f>$E7*SUMIFS('CN-Med-Growth Rate'!J$31:J$47,'CN-Med-Growth Rate'!$A$31:$A$47,$A7,'CN-Med-Growth Rate'!$C$31:$C$47,$B$1)</f>
        <v>0</v>
      </c>
      <c r="H7" s="9">
        <f>$E7*SUMIFS('CN-Med-Growth Rate'!K$31:K$47,'CN-Med-Growth Rate'!$A$31:$A$47,$A7,'CN-Med-Growth Rate'!$C$31:$C$47,$B$1)</f>
        <v>0</v>
      </c>
      <c r="I7" s="9">
        <f>$E7*SUMIFS('CN-Med-Growth Rate'!L$31:L$47,'CN-Med-Growth Rate'!$A$31:$A$47,$A7,'CN-Med-Growth Rate'!$C$31:$C$47,$B$1)</f>
        <v>0</v>
      </c>
      <c r="J7" s="9">
        <f>$E7*SUMIFS('CN-Med-Growth Rate'!M$31:M$47,'CN-Med-Growth Rate'!$A$31:$A$47,$A7,'CN-Med-Growth Rate'!$C$31:$C$47,$B$1)</f>
        <v>0</v>
      </c>
      <c r="K7" s="9">
        <f>$E7*SUMIFS('CN-Med-Growth Rate'!N$31:N$47,'CN-Med-Growth Rate'!$A$31:$A$47,$A7,'CN-Med-Growth Rate'!$C$31:$C$47,$B$1)</f>
        <v>0</v>
      </c>
      <c r="L7" s="9">
        <f>$E7*SUMIFS('CN-Med-Growth Rate'!O$31:O$47,'CN-Med-Growth Rate'!$A$31:$A$47,$A7,'CN-Med-Growth Rate'!$C$31:$C$47,$B$1)</f>
        <v>0</v>
      </c>
      <c r="M7" s="9">
        <f>$E7*SUMIFS('CN-Med-Growth Rate'!P$31:P$47,'CN-Med-Growth Rate'!$A$31:$A$47,$A7,'CN-Med-Growth Rate'!$C$31:$C$47,$B$1)</f>
        <v>0</v>
      </c>
      <c r="N7" s="9">
        <f>$E7*SUMIFS('CN-Med-Growth Rate'!Q$31:Q$47,'CN-Med-Growth Rate'!$A$31:$A$47,$A7,'CN-Med-Growth Rate'!$C$31:$C$47,$B$1)</f>
        <v>0</v>
      </c>
      <c r="O7" s="9">
        <f>$E7*SUMIFS('CN-Med-Growth Rate'!R$31:R$47,'CN-Med-Growth Rate'!$A$31:$A$47,$A7,'CN-Med-Growth Rate'!$C$31:$C$47,$B$1)</f>
        <v>0</v>
      </c>
      <c r="P7" s="9">
        <f>$E7*SUMIFS('CN-Med-Growth Rate'!S$31:S$47,'CN-Med-Growth Rate'!$A$31:$A$47,$A7,'CN-Med-Growth Rate'!$C$31:$C$47,$B$1)</f>
        <v>0</v>
      </c>
      <c r="Q7" s="9">
        <f>$E7*SUMIFS('CN-Med-Growth Rate'!T$31:T$47,'CN-Med-Growth Rate'!$A$31:$A$47,$A7,'CN-Med-Growth Rate'!$C$31:$C$47,$B$1)</f>
        <v>0</v>
      </c>
      <c r="R7" s="9">
        <f>$E7*SUMIFS('CN-Med-Growth Rate'!U$31:U$47,'CN-Med-Growth Rate'!$A$31:$A$47,$A7,'CN-Med-Growth Rate'!$C$31:$C$47,$B$1)</f>
        <v>0</v>
      </c>
      <c r="S7" s="9">
        <f>$E7*SUMIFS('CN-Med-Growth Rate'!V$31:V$47,'CN-Med-Growth Rate'!$A$31:$A$47,$A7,'CN-Med-Growth Rate'!$C$31:$C$47,$B$1)</f>
        <v>0</v>
      </c>
      <c r="T7" s="9">
        <f>$E7*SUMIFS('CN-Med-Growth Rate'!W$31:W$47,'CN-Med-Growth Rate'!$A$31:$A$47,$A7,'CN-Med-Growth Rate'!$C$31:$C$47,$B$1)</f>
        <v>0</v>
      </c>
      <c r="U7" s="9">
        <f>$E7*SUMIFS('CN-Med-Growth Rate'!X$31:X$47,'CN-Med-Growth Rate'!$A$31:$A$47,$A7,'CN-Med-Growth Rate'!$C$31:$C$47,$B$1)</f>
        <v>0</v>
      </c>
      <c r="V7" s="9">
        <f>$E7*SUMIFS('CN-Med-Growth Rate'!Y$31:Y$47,'CN-Med-Growth Rate'!$A$31:$A$47,$A7,'CN-Med-Growth Rate'!$C$31:$C$47,$B$1)</f>
        <v>0</v>
      </c>
      <c r="W7" s="9">
        <f>$E7*SUMIFS('CN-Med-Growth Rate'!Z$31:Z$47,'CN-Med-Growth Rate'!$A$31:$A$47,$A7,'CN-Med-Growth Rate'!$C$31:$C$47,$B$1)</f>
        <v>0</v>
      </c>
      <c r="X7" s="9">
        <f>$E7*SUMIFS('CN-Med-Growth Rate'!AA$31:AA$47,'CN-Med-Growth Rate'!$A$31:$A$47,$A7,'CN-Med-Growth Rate'!$C$31:$C$47,$B$1)</f>
        <v>0</v>
      </c>
      <c r="Y7" s="9">
        <f>$E7*SUMIFS('CN-Med-Growth Rate'!AB$31:AB$47,'CN-Med-Growth Rate'!$A$31:$A$47,$A7,'CN-Med-Growth Rate'!$C$31:$C$47,$B$1)</f>
        <v>0</v>
      </c>
      <c r="Z7" s="9">
        <f>$E7*SUMIFS('CN-Med-Growth Rate'!AC$31:AC$47,'CN-Med-Growth Rate'!$A$31:$A$47,$A7,'CN-Med-Growth Rate'!$C$31:$C$47,$B$1)</f>
        <v>0</v>
      </c>
      <c r="AA7" s="9">
        <f>$E7*SUMIFS('CN-Med-Growth Rate'!AD$31:AD$47,'CN-Med-Growth Rate'!$A$31:$A$47,$A7,'CN-Med-Growth Rate'!$C$31:$C$47,$B$1)</f>
        <v>0</v>
      </c>
      <c r="AB7" s="9">
        <f>$E7*SUMIFS('CN-Med-Growth Rate'!AE$31:AE$47,'CN-Med-Growth Rate'!$A$31:$A$47,$A7,'CN-Med-Growth Rate'!$C$31:$C$47,$B$1)</f>
        <v>0</v>
      </c>
      <c r="AC7" s="9">
        <f>$E7*SUMIFS('CN-Med-Growth Rate'!AF$31:AF$47,'CN-Med-Growth Rate'!$A$31:$A$47,$A7,'CN-Med-Growth Rate'!$C$31:$C$47,$B$1)</f>
        <v>0</v>
      </c>
      <c r="AD7" s="9">
        <f>$E7*SUMIFS('CN-Med-Growth Rate'!AG$31:AG$47,'CN-Med-Growth Rate'!$A$31:$A$47,$A7,'CN-Med-Growth Rate'!$C$31:$C$47,$B$1)</f>
        <v>0</v>
      </c>
      <c r="AE7" s="9">
        <f>$E7*SUMIFS('CN-Med-Growth Rate'!AH$31:AH$47,'CN-Med-Growth Rate'!$A$31:$A$47,$A7,'CN-Med-Growth Rate'!$C$31:$C$47,$B$1)</f>
        <v>0</v>
      </c>
      <c r="AF7" s="9">
        <f>$E7*SUMIFS('CN-Med-Growth Rate'!AI$31:AI$47,'CN-Med-Growth Rate'!$A$31:$A$47,$A7,'CN-Med-Growth Rate'!$C$31:$C$47,$B$1)</f>
        <v>0</v>
      </c>
      <c r="AG7" s="9">
        <f>$E7*SUMIFS('CN-Med-Growth Rate'!AJ$31:AJ$47,'CN-Med-Growth Rate'!$A$31:$A$47,$A7,'CN-Med-Growth Rate'!$C$31:$C$47,$B$1)</f>
        <v>0</v>
      </c>
      <c r="AH7" s="9">
        <f>$E7*SUMIFS('CN-Med-Growth Rate'!AK$31:AK$47,'CN-Med-Growth Rate'!$A$31:$A$47,$A7,'CN-Med-Growth Rate'!$C$31:$C$47,$B$1)</f>
        <v>0</v>
      </c>
      <c r="AI7" s="9">
        <f>$E7*SUMIFS('CN-Med-Growth Rate'!AL$31:AL$47,'CN-Med-Growth Rate'!$A$31:$A$47,$A7,'CN-Med-Growth Rate'!$C$31:$C$47,$B$1)</f>
        <v>0</v>
      </c>
      <c r="AJ7" s="9">
        <f>$E7*SUMIFS('CN-Med-Growth Rate'!AM$31:AM$47,'CN-Med-Growth Rate'!$A$31:$A$47,$A7,'CN-Med-Growth Rate'!$C$31:$C$47,$B$1)</f>
        <v>0</v>
      </c>
      <c r="AK7" s="9">
        <f>$E7*SUMIFS('CN-Med-Growth Rate'!AN$31:AN$47,'CN-Med-Growth Rate'!$A$31:$A$47,$A7,'CN-Med-Growth Rate'!$C$31:$C$47,$B$1)</f>
        <v>0</v>
      </c>
      <c r="AL7" s="9">
        <f>$E7*SUMIFS('CN-Med-Growth Rate'!AO$31:AO$47,'CN-Med-Growth Rate'!$A$31:$A$47,$A7,'CN-Med-Growth Rate'!$C$31:$C$47,$B$1)</f>
        <v>0</v>
      </c>
      <c r="AM7" s="9">
        <f>$E7*SUMIFS('CN-Med-Growth Rate'!AP$31:AP$47,'CN-Med-Growth Rate'!$A$31:$A$47,$A7,'CN-Med-Growth Rate'!$C$31:$C$47,$B$1)</f>
        <v>0</v>
      </c>
      <c r="AN7" s="9">
        <f>$E7*SUMIFS('CN-Med-Growth Rate'!AQ$31:AQ$47,'CN-Med-Growth Rate'!$A$31:$A$47,$A7,'CN-Med-Growth Rate'!$C$31:$C$47,$B$1)</f>
        <v>0</v>
      </c>
      <c r="AO7" s="9">
        <f>$E7*SUMIFS('CN-Med-Growth Rate'!AR$31:AR$47,'CN-Med-Growth Rate'!$A$31:$A$47,$A7,'CN-Med-Growth Rate'!$C$31:$C$47,$B$1)</f>
        <v>0</v>
      </c>
      <c r="AP7" s="9">
        <f>$E7*SUMIFS('CN-Med-Growth Rate'!AS$31:AS$47,'CN-Med-Growth Rate'!$A$31:$A$47,$A7,'CN-Med-Growth Rate'!$C$31:$C$47,$B$1)</f>
        <v>0</v>
      </c>
      <c r="AQ7" s="9">
        <f>$E7*SUMIFS('CN-Med-Growth Rate'!AT$31:AT$47,'CN-Med-Growth Rate'!$A$31:$A$47,$A7,'CN-Med-Growth Rate'!$C$31:$C$47,$B$1)</f>
        <v>0</v>
      </c>
      <c r="AR7" s="9">
        <f>$E7*SUMIFS('CN-Med-Growth Rate'!AU$31:AU$47,'CN-Med-Growth Rate'!$A$31:$A$47,$A7,'CN-Med-Growth Rate'!$C$31:$C$47,$B$1)</f>
        <v>0</v>
      </c>
    </row>
    <row r="8" spans="1:44">
      <c r="A8" t="s">
        <v>53</v>
      </c>
      <c r="B8" s="9">
        <f>SUMIFS('GHG Emissions 2018-2021'!$F$4:$F$14,'GHG Emissions 2018-2021'!$A$4:$A$14,$A8)*10^10</f>
        <v>0</v>
      </c>
      <c r="C8" s="9">
        <f t="shared" si="0"/>
        <v>0</v>
      </c>
      <c r="D8" s="9">
        <f>SUMIFS('GHG Emissions 2018-2021'!$F$19:$F$31,'GHG Emissions 2018-2021'!$A$19:$A$31,$A8)*10^10</f>
        <v>0</v>
      </c>
      <c r="E8" s="9">
        <f>SUMIFS('GHG Emissions 2018-2021'!$F$36:$F$48,'GHG Emissions 2018-2021'!$A$36:$A$48,$A8)*10^10</f>
        <v>0</v>
      </c>
      <c r="F8" s="9">
        <f>$E8*SUMIFS('CN-Med-Growth Rate'!I$31:I$47,'CN-Med-Growth Rate'!$A$31:$A$47,$A8,'CN-Med-Growth Rate'!$C$31:$C$47,$B$1)</f>
        <v>0</v>
      </c>
      <c r="G8" s="9">
        <f>$E8*SUMIFS('CN-Med-Growth Rate'!J$31:J$47,'CN-Med-Growth Rate'!$A$31:$A$47,$A8,'CN-Med-Growth Rate'!$C$31:$C$47,$B$1)</f>
        <v>0</v>
      </c>
      <c r="H8" s="9">
        <f>$E8*SUMIFS('CN-Med-Growth Rate'!K$31:K$47,'CN-Med-Growth Rate'!$A$31:$A$47,$A8,'CN-Med-Growth Rate'!$C$31:$C$47,$B$1)</f>
        <v>0</v>
      </c>
      <c r="I8" s="9">
        <f>$E8*SUMIFS('CN-Med-Growth Rate'!L$31:L$47,'CN-Med-Growth Rate'!$A$31:$A$47,$A8,'CN-Med-Growth Rate'!$C$31:$C$47,$B$1)</f>
        <v>0</v>
      </c>
      <c r="J8" s="9">
        <f>$E8*SUMIFS('CN-Med-Growth Rate'!M$31:M$47,'CN-Med-Growth Rate'!$A$31:$A$47,$A8,'CN-Med-Growth Rate'!$C$31:$C$47,$B$1)</f>
        <v>0</v>
      </c>
      <c r="K8" s="9">
        <f>$E8*SUMIFS('CN-Med-Growth Rate'!N$31:N$47,'CN-Med-Growth Rate'!$A$31:$A$47,$A8,'CN-Med-Growth Rate'!$C$31:$C$47,$B$1)</f>
        <v>0</v>
      </c>
      <c r="L8" s="9">
        <f>$E8*SUMIFS('CN-Med-Growth Rate'!O$31:O$47,'CN-Med-Growth Rate'!$A$31:$A$47,$A8,'CN-Med-Growth Rate'!$C$31:$C$47,$B$1)</f>
        <v>0</v>
      </c>
      <c r="M8" s="9">
        <f>$E8*SUMIFS('CN-Med-Growth Rate'!P$31:P$47,'CN-Med-Growth Rate'!$A$31:$A$47,$A8,'CN-Med-Growth Rate'!$C$31:$C$47,$B$1)</f>
        <v>0</v>
      </c>
      <c r="N8" s="9">
        <f>$E8*SUMIFS('CN-Med-Growth Rate'!Q$31:Q$47,'CN-Med-Growth Rate'!$A$31:$A$47,$A8,'CN-Med-Growth Rate'!$C$31:$C$47,$B$1)</f>
        <v>0</v>
      </c>
      <c r="O8" s="9">
        <f>$E8*SUMIFS('CN-Med-Growth Rate'!R$31:R$47,'CN-Med-Growth Rate'!$A$31:$A$47,$A8,'CN-Med-Growth Rate'!$C$31:$C$47,$B$1)</f>
        <v>0</v>
      </c>
      <c r="P8" s="9">
        <f>$E8*SUMIFS('CN-Med-Growth Rate'!S$31:S$47,'CN-Med-Growth Rate'!$A$31:$A$47,$A8,'CN-Med-Growth Rate'!$C$31:$C$47,$B$1)</f>
        <v>0</v>
      </c>
      <c r="Q8" s="9">
        <f>$E8*SUMIFS('CN-Med-Growth Rate'!T$31:T$47,'CN-Med-Growth Rate'!$A$31:$A$47,$A8,'CN-Med-Growth Rate'!$C$31:$C$47,$B$1)</f>
        <v>0</v>
      </c>
      <c r="R8" s="9">
        <f>$E8*SUMIFS('CN-Med-Growth Rate'!U$31:U$47,'CN-Med-Growth Rate'!$A$31:$A$47,$A8,'CN-Med-Growth Rate'!$C$31:$C$47,$B$1)</f>
        <v>0</v>
      </c>
      <c r="S8" s="9">
        <f>$E8*SUMIFS('CN-Med-Growth Rate'!V$31:V$47,'CN-Med-Growth Rate'!$A$31:$A$47,$A8,'CN-Med-Growth Rate'!$C$31:$C$47,$B$1)</f>
        <v>0</v>
      </c>
      <c r="T8" s="9">
        <f>$E8*SUMIFS('CN-Med-Growth Rate'!W$31:W$47,'CN-Med-Growth Rate'!$A$31:$A$47,$A8,'CN-Med-Growth Rate'!$C$31:$C$47,$B$1)</f>
        <v>0</v>
      </c>
      <c r="U8" s="9">
        <f>$E8*SUMIFS('CN-Med-Growth Rate'!X$31:X$47,'CN-Med-Growth Rate'!$A$31:$A$47,$A8,'CN-Med-Growth Rate'!$C$31:$C$47,$B$1)</f>
        <v>0</v>
      </c>
      <c r="V8" s="9">
        <f>$E8*SUMIFS('CN-Med-Growth Rate'!Y$31:Y$47,'CN-Med-Growth Rate'!$A$31:$A$47,$A8,'CN-Med-Growth Rate'!$C$31:$C$47,$B$1)</f>
        <v>0</v>
      </c>
      <c r="W8" s="9">
        <f>$E8*SUMIFS('CN-Med-Growth Rate'!Z$31:Z$47,'CN-Med-Growth Rate'!$A$31:$A$47,$A8,'CN-Med-Growth Rate'!$C$31:$C$47,$B$1)</f>
        <v>0</v>
      </c>
      <c r="X8" s="9">
        <f>$E8*SUMIFS('CN-Med-Growth Rate'!AA$31:AA$47,'CN-Med-Growth Rate'!$A$31:$A$47,$A8,'CN-Med-Growth Rate'!$C$31:$C$47,$B$1)</f>
        <v>0</v>
      </c>
      <c r="Y8" s="9">
        <f>$E8*SUMIFS('CN-Med-Growth Rate'!AB$31:AB$47,'CN-Med-Growth Rate'!$A$31:$A$47,$A8,'CN-Med-Growth Rate'!$C$31:$C$47,$B$1)</f>
        <v>0</v>
      </c>
      <c r="Z8" s="9">
        <f>$E8*SUMIFS('CN-Med-Growth Rate'!AC$31:AC$47,'CN-Med-Growth Rate'!$A$31:$A$47,$A8,'CN-Med-Growth Rate'!$C$31:$C$47,$B$1)</f>
        <v>0</v>
      </c>
      <c r="AA8" s="9">
        <f>$E8*SUMIFS('CN-Med-Growth Rate'!AD$31:AD$47,'CN-Med-Growth Rate'!$A$31:$A$47,$A8,'CN-Med-Growth Rate'!$C$31:$C$47,$B$1)</f>
        <v>0</v>
      </c>
      <c r="AB8" s="9">
        <f>$E8*SUMIFS('CN-Med-Growth Rate'!AE$31:AE$47,'CN-Med-Growth Rate'!$A$31:$A$47,$A8,'CN-Med-Growth Rate'!$C$31:$C$47,$B$1)</f>
        <v>0</v>
      </c>
      <c r="AC8" s="9">
        <f>$E8*SUMIFS('CN-Med-Growth Rate'!AF$31:AF$47,'CN-Med-Growth Rate'!$A$31:$A$47,$A8,'CN-Med-Growth Rate'!$C$31:$C$47,$B$1)</f>
        <v>0</v>
      </c>
      <c r="AD8" s="9">
        <f>$E8*SUMIFS('CN-Med-Growth Rate'!AG$31:AG$47,'CN-Med-Growth Rate'!$A$31:$A$47,$A8,'CN-Med-Growth Rate'!$C$31:$C$47,$B$1)</f>
        <v>0</v>
      </c>
      <c r="AE8" s="9">
        <f>$E8*SUMIFS('CN-Med-Growth Rate'!AH$31:AH$47,'CN-Med-Growth Rate'!$A$31:$A$47,$A8,'CN-Med-Growth Rate'!$C$31:$C$47,$B$1)</f>
        <v>0</v>
      </c>
      <c r="AF8" s="9">
        <f>$E8*SUMIFS('CN-Med-Growth Rate'!AI$31:AI$47,'CN-Med-Growth Rate'!$A$31:$A$47,$A8,'CN-Med-Growth Rate'!$C$31:$C$47,$B$1)</f>
        <v>0</v>
      </c>
      <c r="AG8" s="9">
        <f>$E8*SUMIFS('CN-Med-Growth Rate'!AJ$31:AJ$47,'CN-Med-Growth Rate'!$A$31:$A$47,$A8,'CN-Med-Growth Rate'!$C$31:$C$47,$B$1)</f>
        <v>0</v>
      </c>
      <c r="AH8" s="9">
        <f>$E8*SUMIFS('CN-Med-Growth Rate'!AK$31:AK$47,'CN-Med-Growth Rate'!$A$31:$A$47,$A8,'CN-Med-Growth Rate'!$C$31:$C$47,$B$1)</f>
        <v>0</v>
      </c>
      <c r="AI8" s="9">
        <f>$E8*SUMIFS('CN-Med-Growth Rate'!AL$31:AL$47,'CN-Med-Growth Rate'!$A$31:$A$47,$A8,'CN-Med-Growth Rate'!$C$31:$C$47,$B$1)</f>
        <v>0</v>
      </c>
      <c r="AJ8" s="9">
        <f>$E8*SUMIFS('CN-Med-Growth Rate'!AM$31:AM$47,'CN-Med-Growth Rate'!$A$31:$A$47,$A8,'CN-Med-Growth Rate'!$C$31:$C$47,$B$1)</f>
        <v>0</v>
      </c>
      <c r="AK8" s="9">
        <f>$E8*SUMIFS('CN-Med-Growth Rate'!AN$31:AN$47,'CN-Med-Growth Rate'!$A$31:$A$47,$A8,'CN-Med-Growth Rate'!$C$31:$C$47,$B$1)</f>
        <v>0</v>
      </c>
      <c r="AL8" s="9">
        <f>$E8*SUMIFS('CN-Med-Growth Rate'!AO$31:AO$47,'CN-Med-Growth Rate'!$A$31:$A$47,$A8,'CN-Med-Growth Rate'!$C$31:$C$47,$B$1)</f>
        <v>0</v>
      </c>
      <c r="AM8" s="9">
        <f>$E8*SUMIFS('CN-Med-Growth Rate'!AP$31:AP$47,'CN-Med-Growth Rate'!$A$31:$A$47,$A8,'CN-Med-Growth Rate'!$C$31:$C$47,$B$1)</f>
        <v>0</v>
      </c>
      <c r="AN8" s="9">
        <f>$E8*SUMIFS('CN-Med-Growth Rate'!AQ$31:AQ$47,'CN-Med-Growth Rate'!$A$31:$A$47,$A8,'CN-Med-Growth Rate'!$C$31:$C$47,$B$1)</f>
        <v>0</v>
      </c>
      <c r="AO8" s="9">
        <f>$E8*SUMIFS('CN-Med-Growth Rate'!AR$31:AR$47,'CN-Med-Growth Rate'!$A$31:$A$47,$A8,'CN-Med-Growth Rate'!$C$31:$C$47,$B$1)</f>
        <v>0</v>
      </c>
      <c r="AP8" s="9">
        <f>$E8*SUMIFS('CN-Med-Growth Rate'!AS$31:AS$47,'CN-Med-Growth Rate'!$A$31:$A$47,$A8,'CN-Med-Growth Rate'!$C$31:$C$47,$B$1)</f>
        <v>0</v>
      </c>
      <c r="AQ8" s="9">
        <f>$E8*SUMIFS('CN-Med-Growth Rate'!AT$31:AT$47,'CN-Med-Growth Rate'!$A$31:$A$47,$A8,'CN-Med-Growth Rate'!$C$31:$C$47,$B$1)</f>
        <v>0</v>
      </c>
      <c r="AR8" s="9">
        <f>$E8*SUMIFS('CN-Med-Growth Rate'!AU$31:AU$47,'CN-Med-Growth Rate'!$A$31:$A$47,$A8,'CN-Med-Growth Rate'!$C$31:$C$47,$B$1)</f>
        <v>0</v>
      </c>
    </row>
    <row r="9" spans="1:44">
      <c r="A9" t="s">
        <v>54</v>
      </c>
      <c r="B9" s="9">
        <f>SUMIFS('GHG Emissions 2018-2021'!$F$4:$F$14,'GHG Emissions 2018-2021'!$A$4:$A$14,$A9)*10^10</f>
        <v>0</v>
      </c>
      <c r="C9" s="9">
        <f t="shared" si="0"/>
        <v>0</v>
      </c>
      <c r="D9" s="9">
        <f>SUMIFS('GHG Emissions 2018-2021'!$F$19:$F$31,'GHG Emissions 2018-2021'!$A$19:$A$31,$A9)*10^10</f>
        <v>0</v>
      </c>
      <c r="E9" s="9">
        <f>SUMIFS('GHG Emissions 2018-2021'!$F$36:$F$48,'GHG Emissions 2018-2021'!$A$36:$A$48,$A9)*10^10</f>
        <v>0</v>
      </c>
      <c r="F9" s="9">
        <f>$E9*SUMIFS('CN-Med-Growth Rate'!I$31:I$47,'CN-Med-Growth Rate'!$A$31:$A$47,$A9,'CN-Med-Growth Rate'!$C$31:$C$47,$B$1)</f>
        <v>0</v>
      </c>
      <c r="G9" s="9">
        <f>$E9*SUMIFS('CN-Med-Growth Rate'!J$31:J$47,'CN-Med-Growth Rate'!$A$31:$A$47,$A9,'CN-Med-Growth Rate'!$C$31:$C$47,$B$1)</f>
        <v>0</v>
      </c>
      <c r="H9" s="9">
        <f>$E9*SUMIFS('CN-Med-Growth Rate'!K$31:K$47,'CN-Med-Growth Rate'!$A$31:$A$47,$A9,'CN-Med-Growth Rate'!$C$31:$C$47,$B$1)</f>
        <v>0</v>
      </c>
      <c r="I9" s="9">
        <f>$E9*SUMIFS('CN-Med-Growth Rate'!L$31:L$47,'CN-Med-Growth Rate'!$A$31:$A$47,$A9,'CN-Med-Growth Rate'!$C$31:$C$47,$B$1)</f>
        <v>0</v>
      </c>
      <c r="J9" s="9">
        <f>$E9*SUMIFS('CN-Med-Growth Rate'!M$31:M$47,'CN-Med-Growth Rate'!$A$31:$A$47,$A9,'CN-Med-Growth Rate'!$C$31:$C$47,$B$1)</f>
        <v>0</v>
      </c>
      <c r="K9" s="9">
        <f>$E9*SUMIFS('CN-Med-Growth Rate'!N$31:N$47,'CN-Med-Growth Rate'!$A$31:$A$47,$A9,'CN-Med-Growth Rate'!$C$31:$C$47,$B$1)</f>
        <v>0</v>
      </c>
      <c r="L9" s="9">
        <f>$E9*SUMIFS('CN-Med-Growth Rate'!O$31:O$47,'CN-Med-Growth Rate'!$A$31:$A$47,$A9,'CN-Med-Growth Rate'!$C$31:$C$47,$B$1)</f>
        <v>0</v>
      </c>
      <c r="M9" s="9">
        <f>$E9*SUMIFS('CN-Med-Growth Rate'!P$31:P$47,'CN-Med-Growth Rate'!$A$31:$A$47,$A9,'CN-Med-Growth Rate'!$C$31:$C$47,$B$1)</f>
        <v>0</v>
      </c>
      <c r="N9" s="9">
        <f>$E9*SUMIFS('CN-Med-Growth Rate'!Q$31:Q$47,'CN-Med-Growth Rate'!$A$31:$A$47,$A9,'CN-Med-Growth Rate'!$C$31:$C$47,$B$1)</f>
        <v>0</v>
      </c>
      <c r="O9" s="9">
        <f>$E9*SUMIFS('CN-Med-Growth Rate'!R$31:R$47,'CN-Med-Growth Rate'!$A$31:$A$47,$A9,'CN-Med-Growth Rate'!$C$31:$C$47,$B$1)</f>
        <v>0</v>
      </c>
      <c r="P9" s="9">
        <f>$E9*SUMIFS('CN-Med-Growth Rate'!S$31:S$47,'CN-Med-Growth Rate'!$A$31:$A$47,$A9,'CN-Med-Growth Rate'!$C$31:$C$47,$B$1)</f>
        <v>0</v>
      </c>
      <c r="Q9" s="9">
        <f>$E9*SUMIFS('CN-Med-Growth Rate'!T$31:T$47,'CN-Med-Growth Rate'!$A$31:$A$47,$A9,'CN-Med-Growth Rate'!$C$31:$C$47,$B$1)</f>
        <v>0</v>
      </c>
      <c r="R9" s="9">
        <f>$E9*SUMIFS('CN-Med-Growth Rate'!U$31:U$47,'CN-Med-Growth Rate'!$A$31:$A$47,$A9,'CN-Med-Growth Rate'!$C$31:$C$47,$B$1)</f>
        <v>0</v>
      </c>
      <c r="S9" s="9">
        <f>$E9*SUMIFS('CN-Med-Growth Rate'!V$31:V$47,'CN-Med-Growth Rate'!$A$31:$A$47,$A9,'CN-Med-Growth Rate'!$C$31:$C$47,$B$1)</f>
        <v>0</v>
      </c>
      <c r="T9" s="9">
        <f>$E9*SUMIFS('CN-Med-Growth Rate'!W$31:W$47,'CN-Med-Growth Rate'!$A$31:$A$47,$A9,'CN-Med-Growth Rate'!$C$31:$C$47,$B$1)</f>
        <v>0</v>
      </c>
      <c r="U9" s="9">
        <f>$E9*SUMIFS('CN-Med-Growth Rate'!X$31:X$47,'CN-Med-Growth Rate'!$A$31:$A$47,$A9,'CN-Med-Growth Rate'!$C$31:$C$47,$B$1)</f>
        <v>0</v>
      </c>
      <c r="V9" s="9">
        <f>$E9*SUMIFS('CN-Med-Growth Rate'!Y$31:Y$47,'CN-Med-Growth Rate'!$A$31:$A$47,$A9,'CN-Med-Growth Rate'!$C$31:$C$47,$B$1)</f>
        <v>0</v>
      </c>
      <c r="W9" s="9">
        <f>$E9*SUMIFS('CN-Med-Growth Rate'!Z$31:Z$47,'CN-Med-Growth Rate'!$A$31:$A$47,$A9,'CN-Med-Growth Rate'!$C$31:$C$47,$B$1)</f>
        <v>0</v>
      </c>
      <c r="X9" s="9">
        <f>$E9*SUMIFS('CN-Med-Growth Rate'!AA$31:AA$47,'CN-Med-Growth Rate'!$A$31:$A$47,$A9,'CN-Med-Growth Rate'!$C$31:$C$47,$B$1)</f>
        <v>0</v>
      </c>
      <c r="Y9" s="9">
        <f>$E9*SUMIFS('CN-Med-Growth Rate'!AB$31:AB$47,'CN-Med-Growth Rate'!$A$31:$A$47,$A9,'CN-Med-Growth Rate'!$C$31:$C$47,$B$1)</f>
        <v>0</v>
      </c>
      <c r="Z9" s="9">
        <f>$E9*SUMIFS('CN-Med-Growth Rate'!AC$31:AC$47,'CN-Med-Growth Rate'!$A$31:$A$47,$A9,'CN-Med-Growth Rate'!$C$31:$C$47,$B$1)</f>
        <v>0</v>
      </c>
      <c r="AA9" s="9">
        <f>$E9*SUMIFS('CN-Med-Growth Rate'!AD$31:AD$47,'CN-Med-Growth Rate'!$A$31:$A$47,$A9,'CN-Med-Growth Rate'!$C$31:$C$47,$B$1)</f>
        <v>0</v>
      </c>
      <c r="AB9" s="9">
        <f>$E9*SUMIFS('CN-Med-Growth Rate'!AE$31:AE$47,'CN-Med-Growth Rate'!$A$31:$A$47,$A9,'CN-Med-Growth Rate'!$C$31:$C$47,$B$1)</f>
        <v>0</v>
      </c>
      <c r="AC9" s="9">
        <f>$E9*SUMIFS('CN-Med-Growth Rate'!AF$31:AF$47,'CN-Med-Growth Rate'!$A$31:$A$47,$A9,'CN-Med-Growth Rate'!$C$31:$C$47,$B$1)</f>
        <v>0</v>
      </c>
      <c r="AD9" s="9">
        <f>$E9*SUMIFS('CN-Med-Growth Rate'!AG$31:AG$47,'CN-Med-Growth Rate'!$A$31:$A$47,$A9,'CN-Med-Growth Rate'!$C$31:$C$47,$B$1)</f>
        <v>0</v>
      </c>
      <c r="AE9" s="9">
        <f>$E9*SUMIFS('CN-Med-Growth Rate'!AH$31:AH$47,'CN-Med-Growth Rate'!$A$31:$A$47,$A9,'CN-Med-Growth Rate'!$C$31:$C$47,$B$1)</f>
        <v>0</v>
      </c>
      <c r="AF9" s="9">
        <f>$E9*SUMIFS('CN-Med-Growth Rate'!AI$31:AI$47,'CN-Med-Growth Rate'!$A$31:$A$47,$A9,'CN-Med-Growth Rate'!$C$31:$C$47,$B$1)</f>
        <v>0</v>
      </c>
      <c r="AG9" s="9">
        <f>$E9*SUMIFS('CN-Med-Growth Rate'!AJ$31:AJ$47,'CN-Med-Growth Rate'!$A$31:$A$47,$A9,'CN-Med-Growth Rate'!$C$31:$C$47,$B$1)</f>
        <v>0</v>
      </c>
      <c r="AH9" s="9">
        <f>$E9*SUMIFS('CN-Med-Growth Rate'!AK$31:AK$47,'CN-Med-Growth Rate'!$A$31:$A$47,$A9,'CN-Med-Growth Rate'!$C$31:$C$47,$B$1)</f>
        <v>0</v>
      </c>
      <c r="AI9" s="9">
        <f>$E9*SUMIFS('CN-Med-Growth Rate'!AL$31:AL$47,'CN-Med-Growth Rate'!$A$31:$A$47,$A9,'CN-Med-Growth Rate'!$C$31:$C$47,$B$1)</f>
        <v>0</v>
      </c>
      <c r="AJ9" s="9">
        <f>$E9*SUMIFS('CN-Med-Growth Rate'!AM$31:AM$47,'CN-Med-Growth Rate'!$A$31:$A$47,$A9,'CN-Med-Growth Rate'!$C$31:$C$47,$B$1)</f>
        <v>0</v>
      </c>
      <c r="AK9" s="9">
        <f>$E9*SUMIFS('CN-Med-Growth Rate'!AN$31:AN$47,'CN-Med-Growth Rate'!$A$31:$A$47,$A9,'CN-Med-Growth Rate'!$C$31:$C$47,$B$1)</f>
        <v>0</v>
      </c>
      <c r="AL9" s="9">
        <f>$E9*SUMIFS('CN-Med-Growth Rate'!AO$31:AO$47,'CN-Med-Growth Rate'!$A$31:$A$47,$A9,'CN-Med-Growth Rate'!$C$31:$C$47,$B$1)</f>
        <v>0</v>
      </c>
      <c r="AM9" s="9">
        <f>$E9*SUMIFS('CN-Med-Growth Rate'!AP$31:AP$47,'CN-Med-Growth Rate'!$A$31:$A$47,$A9,'CN-Med-Growth Rate'!$C$31:$C$47,$B$1)</f>
        <v>0</v>
      </c>
      <c r="AN9" s="9">
        <f>$E9*SUMIFS('CN-Med-Growth Rate'!AQ$31:AQ$47,'CN-Med-Growth Rate'!$A$31:$A$47,$A9,'CN-Med-Growth Rate'!$C$31:$C$47,$B$1)</f>
        <v>0</v>
      </c>
      <c r="AO9" s="9">
        <f>$E9*SUMIFS('CN-Med-Growth Rate'!AR$31:AR$47,'CN-Med-Growth Rate'!$A$31:$A$47,$A9,'CN-Med-Growth Rate'!$C$31:$C$47,$B$1)</f>
        <v>0</v>
      </c>
      <c r="AP9" s="9">
        <f>$E9*SUMIFS('CN-Med-Growth Rate'!AS$31:AS$47,'CN-Med-Growth Rate'!$A$31:$A$47,$A9,'CN-Med-Growth Rate'!$C$31:$C$47,$B$1)</f>
        <v>0</v>
      </c>
      <c r="AQ9" s="9">
        <f>$E9*SUMIFS('CN-Med-Growth Rate'!AT$31:AT$47,'CN-Med-Growth Rate'!$A$31:$A$47,$A9,'CN-Med-Growth Rate'!$C$31:$C$47,$B$1)</f>
        <v>0</v>
      </c>
      <c r="AR9" s="9">
        <f>$E9*SUMIFS('CN-Med-Growth Rate'!AU$31:AU$47,'CN-Med-Growth Rate'!$A$31:$A$47,$A9,'CN-Med-Growth Rate'!$C$31:$C$47,$B$1)</f>
        <v>0</v>
      </c>
    </row>
    <row r="10" spans="1:44">
      <c r="A10" t="s">
        <v>55</v>
      </c>
      <c r="B10" s="9">
        <f>SUMIFS('GHG Emissions 2018-2021'!$F$4:$F$14,'GHG Emissions 2018-2021'!$A$4:$A$14,$A10)*10^10</f>
        <v>0</v>
      </c>
      <c r="C10" s="9">
        <f t="shared" si="0"/>
        <v>0</v>
      </c>
      <c r="D10" s="9">
        <f>SUMIFS('GHG Emissions 2018-2021'!$F$19:$F$31,'GHG Emissions 2018-2021'!$A$19:$A$31,$A10)*10^10</f>
        <v>0</v>
      </c>
      <c r="E10" s="9">
        <f>SUMIFS('GHG Emissions 2018-2021'!$F$36:$F$48,'GHG Emissions 2018-2021'!$A$36:$A$48,$A10)*10^10</f>
        <v>0</v>
      </c>
      <c r="F10" s="9">
        <f>$E10*SUMIFS('CN-Med-Growth Rate'!I$31:I$47,'CN-Med-Growth Rate'!$A$31:$A$47,$A10,'CN-Med-Growth Rate'!$C$31:$C$47,$B$1)</f>
        <v>0</v>
      </c>
      <c r="G10" s="9">
        <f>$E10*SUMIFS('CN-Med-Growth Rate'!J$31:J$47,'CN-Med-Growth Rate'!$A$31:$A$47,$A10,'CN-Med-Growth Rate'!$C$31:$C$47,$B$1)</f>
        <v>0</v>
      </c>
      <c r="H10" s="9">
        <f>$E10*SUMIFS('CN-Med-Growth Rate'!K$31:K$47,'CN-Med-Growth Rate'!$A$31:$A$47,$A10,'CN-Med-Growth Rate'!$C$31:$C$47,$B$1)</f>
        <v>0</v>
      </c>
      <c r="I10" s="9">
        <f>$E10*SUMIFS('CN-Med-Growth Rate'!L$31:L$47,'CN-Med-Growth Rate'!$A$31:$A$47,$A10,'CN-Med-Growth Rate'!$C$31:$C$47,$B$1)</f>
        <v>0</v>
      </c>
      <c r="J10" s="9">
        <f>$E10*SUMIFS('CN-Med-Growth Rate'!M$31:M$47,'CN-Med-Growth Rate'!$A$31:$A$47,$A10,'CN-Med-Growth Rate'!$C$31:$C$47,$B$1)</f>
        <v>0</v>
      </c>
      <c r="K10" s="9">
        <f>$E10*SUMIFS('CN-Med-Growth Rate'!N$31:N$47,'CN-Med-Growth Rate'!$A$31:$A$47,$A10,'CN-Med-Growth Rate'!$C$31:$C$47,$B$1)</f>
        <v>0</v>
      </c>
      <c r="L10" s="9">
        <f>$E10*SUMIFS('CN-Med-Growth Rate'!O$31:O$47,'CN-Med-Growth Rate'!$A$31:$A$47,$A10,'CN-Med-Growth Rate'!$C$31:$C$47,$B$1)</f>
        <v>0</v>
      </c>
      <c r="M10" s="9">
        <f>$E10*SUMIFS('CN-Med-Growth Rate'!P$31:P$47,'CN-Med-Growth Rate'!$A$31:$A$47,$A10,'CN-Med-Growth Rate'!$C$31:$C$47,$B$1)</f>
        <v>0</v>
      </c>
      <c r="N10" s="9">
        <f>$E10*SUMIFS('CN-Med-Growth Rate'!Q$31:Q$47,'CN-Med-Growth Rate'!$A$31:$A$47,$A10,'CN-Med-Growth Rate'!$C$31:$C$47,$B$1)</f>
        <v>0</v>
      </c>
      <c r="O10" s="9">
        <f>$E10*SUMIFS('CN-Med-Growth Rate'!R$31:R$47,'CN-Med-Growth Rate'!$A$31:$A$47,$A10,'CN-Med-Growth Rate'!$C$31:$C$47,$B$1)</f>
        <v>0</v>
      </c>
      <c r="P10" s="9">
        <f>$E10*SUMIFS('CN-Med-Growth Rate'!S$31:S$47,'CN-Med-Growth Rate'!$A$31:$A$47,$A10,'CN-Med-Growth Rate'!$C$31:$C$47,$B$1)</f>
        <v>0</v>
      </c>
      <c r="Q10" s="9">
        <f>$E10*SUMIFS('CN-Med-Growth Rate'!T$31:T$47,'CN-Med-Growth Rate'!$A$31:$A$47,$A10,'CN-Med-Growth Rate'!$C$31:$C$47,$B$1)</f>
        <v>0</v>
      </c>
      <c r="R10" s="9">
        <f>$E10*SUMIFS('CN-Med-Growth Rate'!U$31:U$47,'CN-Med-Growth Rate'!$A$31:$A$47,$A10,'CN-Med-Growth Rate'!$C$31:$C$47,$B$1)</f>
        <v>0</v>
      </c>
      <c r="S10" s="9">
        <f>$E10*SUMIFS('CN-Med-Growth Rate'!V$31:V$47,'CN-Med-Growth Rate'!$A$31:$A$47,$A10,'CN-Med-Growth Rate'!$C$31:$C$47,$B$1)</f>
        <v>0</v>
      </c>
      <c r="T10" s="9">
        <f>$E10*SUMIFS('CN-Med-Growth Rate'!W$31:W$47,'CN-Med-Growth Rate'!$A$31:$A$47,$A10,'CN-Med-Growth Rate'!$C$31:$C$47,$B$1)</f>
        <v>0</v>
      </c>
      <c r="U10" s="9">
        <f>$E10*SUMIFS('CN-Med-Growth Rate'!X$31:X$47,'CN-Med-Growth Rate'!$A$31:$A$47,$A10,'CN-Med-Growth Rate'!$C$31:$C$47,$B$1)</f>
        <v>0</v>
      </c>
      <c r="V10" s="9">
        <f>$E10*SUMIFS('CN-Med-Growth Rate'!Y$31:Y$47,'CN-Med-Growth Rate'!$A$31:$A$47,$A10,'CN-Med-Growth Rate'!$C$31:$C$47,$B$1)</f>
        <v>0</v>
      </c>
      <c r="W10" s="9">
        <f>$E10*SUMIFS('CN-Med-Growth Rate'!Z$31:Z$47,'CN-Med-Growth Rate'!$A$31:$A$47,$A10,'CN-Med-Growth Rate'!$C$31:$C$47,$B$1)</f>
        <v>0</v>
      </c>
      <c r="X10" s="9">
        <f>$E10*SUMIFS('CN-Med-Growth Rate'!AA$31:AA$47,'CN-Med-Growth Rate'!$A$31:$A$47,$A10,'CN-Med-Growth Rate'!$C$31:$C$47,$B$1)</f>
        <v>0</v>
      </c>
      <c r="Y10" s="9">
        <f>$E10*SUMIFS('CN-Med-Growth Rate'!AB$31:AB$47,'CN-Med-Growth Rate'!$A$31:$A$47,$A10,'CN-Med-Growth Rate'!$C$31:$C$47,$B$1)</f>
        <v>0</v>
      </c>
      <c r="Z10" s="9">
        <f>$E10*SUMIFS('CN-Med-Growth Rate'!AC$31:AC$47,'CN-Med-Growth Rate'!$A$31:$A$47,$A10,'CN-Med-Growth Rate'!$C$31:$C$47,$B$1)</f>
        <v>0</v>
      </c>
      <c r="AA10" s="9">
        <f>$E10*SUMIFS('CN-Med-Growth Rate'!AD$31:AD$47,'CN-Med-Growth Rate'!$A$31:$A$47,$A10,'CN-Med-Growth Rate'!$C$31:$C$47,$B$1)</f>
        <v>0</v>
      </c>
      <c r="AB10" s="9">
        <f>$E10*SUMIFS('CN-Med-Growth Rate'!AE$31:AE$47,'CN-Med-Growth Rate'!$A$31:$A$47,$A10,'CN-Med-Growth Rate'!$C$31:$C$47,$B$1)</f>
        <v>0</v>
      </c>
      <c r="AC10" s="9">
        <f>$E10*SUMIFS('CN-Med-Growth Rate'!AF$31:AF$47,'CN-Med-Growth Rate'!$A$31:$A$47,$A10,'CN-Med-Growth Rate'!$C$31:$C$47,$B$1)</f>
        <v>0</v>
      </c>
      <c r="AD10" s="9">
        <f>$E10*SUMIFS('CN-Med-Growth Rate'!AG$31:AG$47,'CN-Med-Growth Rate'!$A$31:$A$47,$A10,'CN-Med-Growth Rate'!$C$31:$C$47,$B$1)</f>
        <v>0</v>
      </c>
      <c r="AE10" s="9">
        <f>$E10*SUMIFS('CN-Med-Growth Rate'!AH$31:AH$47,'CN-Med-Growth Rate'!$A$31:$A$47,$A10,'CN-Med-Growth Rate'!$C$31:$C$47,$B$1)</f>
        <v>0</v>
      </c>
      <c r="AF10" s="9">
        <f>$E10*SUMIFS('CN-Med-Growth Rate'!AI$31:AI$47,'CN-Med-Growth Rate'!$A$31:$A$47,$A10,'CN-Med-Growth Rate'!$C$31:$C$47,$B$1)</f>
        <v>0</v>
      </c>
      <c r="AG10" s="9">
        <f>$E10*SUMIFS('CN-Med-Growth Rate'!AJ$31:AJ$47,'CN-Med-Growth Rate'!$A$31:$A$47,$A10,'CN-Med-Growth Rate'!$C$31:$C$47,$B$1)</f>
        <v>0</v>
      </c>
      <c r="AH10" s="9">
        <f>$E10*SUMIFS('CN-Med-Growth Rate'!AK$31:AK$47,'CN-Med-Growth Rate'!$A$31:$A$47,$A10,'CN-Med-Growth Rate'!$C$31:$C$47,$B$1)</f>
        <v>0</v>
      </c>
      <c r="AI10" s="9">
        <f>$E10*SUMIFS('CN-Med-Growth Rate'!AL$31:AL$47,'CN-Med-Growth Rate'!$A$31:$A$47,$A10,'CN-Med-Growth Rate'!$C$31:$C$47,$B$1)</f>
        <v>0</v>
      </c>
      <c r="AJ10" s="9">
        <f>$E10*SUMIFS('CN-Med-Growth Rate'!AM$31:AM$47,'CN-Med-Growth Rate'!$A$31:$A$47,$A10,'CN-Med-Growth Rate'!$C$31:$C$47,$B$1)</f>
        <v>0</v>
      </c>
      <c r="AK10" s="9">
        <f>$E10*SUMIFS('CN-Med-Growth Rate'!AN$31:AN$47,'CN-Med-Growth Rate'!$A$31:$A$47,$A10,'CN-Med-Growth Rate'!$C$31:$C$47,$B$1)</f>
        <v>0</v>
      </c>
      <c r="AL10" s="9">
        <f>$E10*SUMIFS('CN-Med-Growth Rate'!AO$31:AO$47,'CN-Med-Growth Rate'!$A$31:$A$47,$A10,'CN-Med-Growth Rate'!$C$31:$C$47,$B$1)</f>
        <v>0</v>
      </c>
      <c r="AM10" s="9">
        <f>$E10*SUMIFS('CN-Med-Growth Rate'!AP$31:AP$47,'CN-Med-Growth Rate'!$A$31:$A$47,$A10,'CN-Med-Growth Rate'!$C$31:$C$47,$B$1)</f>
        <v>0</v>
      </c>
      <c r="AN10" s="9">
        <f>$E10*SUMIFS('CN-Med-Growth Rate'!AQ$31:AQ$47,'CN-Med-Growth Rate'!$A$31:$A$47,$A10,'CN-Med-Growth Rate'!$C$31:$C$47,$B$1)</f>
        <v>0</v>
      </c>
      <c r="AO10" s="9">
        <f>$E10*SUMIFS('CN-Med-Growth Rate'!AR$31:AR$47,'CN-Med-Growth Rate'!$A$31:$A$47,$A10,'CN-Med-Growth Rate'!$C$31:$C$47,$B$1)</f>
        <v>0</v>
      </c>
      <c r="AP10" s="9">
        <f>$E10*SUMIFS('CN-Med-Growth Rate'!AS$31:AS$47,'CN-Med-Growth Rate'!$A$31:$A$47,$A10,'CN-Med-Growth Rate'!$C$31:$C$47,$B$1)</f>
        <v>0</v>
      </c>
      <c r="AQ10" s="9">
        <f>$E10*SUMIFS('CN-Med-Growth Rate'!AT$31:AT$47,'CN-Med-Growth Rate'!$A$31:$A$47,$A10,'CN-Med-Growth Rate'!$C$31:$C$47,$B$1)</f>
        <v>0</v>
      </c>
      <c r="AR10" s="9">
        <f>$E10*SUMIFS('CN-Med-Growth Rate'!AU$31:AU$47,'CN-Med-Growth Rate'!$A$31:$A$47,$A10,'CN-Med-Growth Rate'!$C$31:$C$47,$B$1)</f>
        <v>0</v>
      </c>
    </row>
    <row r="11" spans="1:44">
      <c r="A11" t="s">
        <v>44</v>
      </c>
      <c r="B11" s="9">
        <f>SUMIFS('GHG Emissions 2018-2021'!$F$4:$F$14,'GHG Emissions 2018-2021'!$A$4:$A$14,$A11)*10^10</f>
        <v>0</v>
      </c>
      <c r="C11" s="9">
        <f t="shared" si="0"/>
        <v>0</v>
      </c>
      <c r="D11" s="9">
        <f>SUMIFS('GHG Emissions 2018-2021'!$F$19:$F$31,'GHG Emissions 2018-2021'!$A$19:$A$31,$A11)*10^10</f>
        <v>0</v>
      </c>
      <c r="E11" s="9">
        <f>SUMIFS('GHG Emissions 2018-2021'!$F$36:$F$48,'GHG Emissions 2018-2021'!$A$36:$A$48,$A11)*10^10</f>
        <v>0</v>
      </c>
      <c r="F11" s="9">
        <f>$E11*SUMIFS('CN-Med-Growth Rate'!I$31:I$47,'CN-Med-Growth Rate'!$A$31:$A$47,$A11,'CN-Med-Growth Rate'!$C$31:$C$47,$B$1)</f>
        <v>0</v>
      </c>
      <c r="G11" s="9">
        <f>$E11*SUMIFS('CN-Med-Growth Rate'!J$31:J$47,'CN-Med-Growth Rate'!$A$31:$A$47,$A11,'CN-Med-Growth Rate'!$C$31:$C$47,$B$1)</f>
        <v>0</v>
      </c>
      <c r="H11" s="9">
        <f>$E11*SUMIFS('CN-Med-Growth Rate'!K$31:K$47,'CN-Med-Growth Rate'!$A$31:$A$47,$A11,'CN-Med-Growth Rate'!$C$31:$C$47,$B$1)</f>
        <v>0</v>
      </c>
      <c r="I11" s="9">
        <f>$E11*SUMIFS('CN-Med-Growth Rate'!L$31:L$47,'CN-Med-Growth Rate'!$A$31:$A$47,$A11,'CN-Med-Growth Rate'!$C$31:$C$47,$B$1)</f>
        <v>0</v>
      </c>
      <c r="J11" s="9">
        <f>$E11*SUMIFS('CN-Med-Growth Rate'!M$31:M$47,'CN-Med-Growth Rate'!$A$31:$A$47,$A11,'CN-Med-Growth Rate'!$C$31:$C$47,$B$1)</f>
        <v>0</v>
      </c>
      <c r="K11" s="9">
        <f>$E11*SUMIFS('CN-Med-Growth Rate'!N$31:N$47,'CN-Med-Growth Rate'!$A$31:$A$47,$A11,'CN-Med-Growth Rate'!$C$31:$C$47,$B$1)</f>
        <v>0</v>
      </c>
      <c r="L11" s="9">
        <f>$E11*SUMIFS('CN-Med-Growth Rate'!O$31:O$47,'CN-Med-Growth Rate'!$A$31:$A$47,$A11,'CN-Med-Growth Rate'!$C$31:$C$47,$B$1)</f>
        <v>0</v>
      </c>
      <c r="M11" s="9">
        <f>$E11*SUMIFS('CN-Med-Growth Rate'!P$31:P$47,'CN-Med-Growth Rate'!$A$31:$A$47,$A11,'CN-Med-Growth Rate'!$C$31:$C$47,$B$1)</f>
        <v>0</v>
      </c>
      <c r="N11" s="9">
        <f>$E11*SUMIFS('CN-Med-Growth Rate'!Q$31:Q$47,'CN-Med-Growth Rate'!$A$31:$A$47,$A11,'CN-Med-Growth Rate'!$C$31:$C$47,$B$1)</f>
        <v>0</v>
      </c>
      <c r="O11" s="9">
        <f>$E11*SUMIFS('CN-Med-Growth Rate'!R$31:R$47,'CN-Med-Growth Rate'!$A$31:$A$47,$A11,'CN-Med-Growth Rate'!$C$31:$C$47,$B$1)</f>
        <v>0</v>
      </c>
      <c r="P11" s="9">
        <f>$E11*SUMIFS('CN-Med-Growth Rate'!S$31:S$47,'CN-Med-Growth Rate'!$A$31:$A$47,$A11,'CN-Med-Growth Rate'!$C$31:$C$47,$B$1)</f>
        <v>0</v>
      </c>
      <c r="Q11" s="9">
        <f>$E11*SUMIFS('CN-Med-Growth Rate'!T$31:T$47,'CN-Med-Growth Rate'!$A$31:$A$47,$A11,'CN-Med-Growth Rate'!$C$31:$C$47,$B$1)</f>
        <v>0</v>
      </c>
      <c r="R11" s="9">
        <f>$E11*SUMIFS('CN-Med-Growth Rate'!U$31:U$47,'CN-Med-Growth Rate'!$A$31:$A$47,$A11,'CN-Med-Growth Rate'!$C$31:$C$47,$B$1)</f>
        <v>0</v>
      </c>
      <c r="S11" s="9">
        <f>$E11*SUMIFS('CN-Med-Growth Rate'!V$31:V$47,'CN-Med-Growth Rate'!$A$31:$A$47,$A11,'CN-Med-Growth Rate'!$C$31:$C$47,$B$1)</f>
        <v>0</v>
      </c>
      <c r="T11" s="9">
        <f>$E11*SUMIFS('CN-Med-Growth Rate'!W$31:W$47,'CN-Med-Growth Rate'!$A$31:$A$47,$A11,'CN-Med-Growth Rate'!$C$31:$C$47,$B$1)</f>
        <v>0</v>
      </c>
      <c r="U11" s="9">
        <f>$E11*SUMIFS('CN-Med-Growth Rate'!X$31:X$47,'CN-Med-Growth Rate'!$A$31:$A$47,$A11,'CN-Med-Growth Rate'!$C$31:$C$47,$B$1)</f>
        <v>0</v>
      </c>
      <c r="V11" s="9">
        <f>$E11*SUMIFS('CN-Med-Growth Rate'!Y$31:Y$47,'CN-Med-Growth Rate'!$A$31:$A$47,$A11,'CN-Med-Growth Rate'!$C$31:$C$47,$B$1)</f>
        <v>0</v>
      </c>
      <c r="W11" s="9">
        <f>$E11*SUMIFS('CN-Med-Growth Rate'!Z$31:Z$47,'CN-Med-Growth Rate'!$A$31:$A$47,$A11,'CN-Med-Growth Rate'!$C$31:$C$47,$B$1)</f>
        <v>0</v>
      </c>
      <c r="X11" s="9">
        <f>$E11*SUMIFS('CN-Med-Growth Rate'!AA$31:AA$47,'CN-Med-Growth Rate'!$A$31:$A$47,$A11,'CN-Med-Growth Rate'!$C$31:$C$47,$B$1)</f>
        <v>0</v>
      </c>
      <c r="Y11" s="9">
        <f>$E11*SUMIFS('CN-Med-Growth Rate'!AB$31:AB$47,'CN-Med-Growth Rate'!$A$31:$A$47,$A11,'CN-Med-Growth Rate'!$C$31:$C$47,$B$1)</f>
        <v>0</v>
      </c>
      <c r="Z11" s="9">
        <f>$E11*SUMIFS('CN-Med-Growth Rate'!AC$31:AC$47,'CN-Med-Growth Rate'!$A$31:$A$47,$A11,'CN-Med-Growth Rate'!$C$31:$C$47,$B$1)</f>
        <v>0</v>
      </c>
      <c r="AA11" s="9">
        <f>$E11*SUMIFS('CN-Med-Growth Rate'!AD$31:AD$47,'CN-Med-Growth Rate'!$A$31:$A$47,$A11,'CN-Med-Growth Rate'!$C$31:$C$47,$B$1)</f>
        <v>0</v>
      </c>
      <c r="AB11" s="9">
        <f>$E11*SUMIFS('CN-Med-Growth Rate'!AE$31:AE$47,'CN-Med-Growth Rate'!$A$31:$A$47,$A11,'CN-Med-Growth Rate'!$C$31:$C$47,$B$1)</f>
        <v>0</v>
      </c>
      <c r="AC11" s="9">
        <f>$E11*SUMIFS('CN-Med-Growth Rate'!AF$31:AF$47,'CN-Med-Growth Rate'!$A$31:$A$47,$A11,'CN-Med-Growth Rate'!$C$31:$C$47,$B$1)</f>
        <v>0</v>
      </c>
      <c r="AD11" s="9">
        <f>$E11*SUMIFS('CN-Med-Growth Rate'!AG$31:AG$47,'CN-Med-Growth Rate'!$A$31:$A$47,$A11,'CN-Med-Growth Rate'!$C$31:$C$47,$B$1)</f>
        <v>0</v>
      </c>
      <c r="AE11" s="9">
        <f>$E11*SUMIFS('CN-Med-Growth Rate'!AH$31:AH$47,'CN-Med-Growth Rate'!$A$31:$A$47,$A11,'CN-Med-Growth Rate'!$C$31:$C$47,$B$1)</f>
        <v>0</v>
      </c>
      <c r="AF11" s="9">
        <f>$E11*SUMIFS('CN-Med-Growth Rate'!AI$31:AI$47,'CN-Med-Growth Rate'!$A$31:$A$47,$A11,'CN-Med-Growth Rate'!$C$31:$C$47,$B$1)</f>
        <v>0</v>
      </c>
      <c r="AG11" s="9">
        <f>$E11*SUMIFS('CN-Med-Growth Rate'!AJ$31:AJ$47,'CN-Med-Growth Rate'!$A$31:$A$47,$A11,'CN-Med-Growth Rate'!$C$31:$C$47,$B$1)</f>
        <v>0</v>
      </c>
      <c r="AH11" s="9">
        <f>$E11*SUMIFS('CN-Med-Growth Rate'!AK$31:AK$47,'CN-Med-Growth Rate'!$A$31:$A$47,$A11,'CN-Med-Growth Rate'!$C$31:$C$47,$B$1)</f>
        <v>0</v>
      </c>
      <c r="AI11" s="9">
        <f>$E11*SUMIFS('CN-Med-Growth Rate'!AL$31:AL$47,'CN-Med-Growth Rate'!$A$31:$A$47,$A11,'CN-Med-Growth Rate'!$C$31:$C$47,$B$1)</f>
        <v>0</v>
      </c>
      <c r="AJ11" s="9">
        <f>$E11*SUMIFS('CN-Med-Growth Rate'!AM$31:AM$47,'CN-Med-Growth Rate'!$A$31:$A$47,$A11,'CN-Med-Growth Rate'!$C$31:$C$47,$B$1)</f>
        <v>0</v>
      </c>
      <c r="AK11" s="9">
        <f>$E11*SUMIFS('CN-Med-Growth Rate'!AN$31:AN$47,'CN-Med-Growth Rate'!$A$31:$A$47,$A11,'CN-Med-Growth Rate'!$C$31:$C$47,$B$1)</f>
        <v>0</v>
      </c>
      <c r="AL11" s="9">
        <f>$E11*SUMIFS('CN-Med-Growth Rate'!AO$31:AO$47,'CN-Med-Growth Rate'!$A$31:$A$47,$A11,'CN-Med-Growth Rate'!$C$31:$C$47,$B$1)</f>
        <v>0</v>
      </c>
      <c r="AM11" s="9">
        <f>$E11*SUMIFS('CN-Med-Growth Rate'!AP$31:AP$47,'CN-Med-Growth Rate'!$A$31:$A$47,$A11,'CN-Med-Growth Rate'!$C$31:$C$47,$B$1)</f>
        <v>0</v>
      </c>
      <c r="AN11" s="9">
        <f>$E11*SUMIFS('CN-Med-Growth Rate'!AQ$31:AQ$47,'CN-Med-Growth Rate'!$A$31:$A$47,$A11,'CN-Med-Growth Rate'!$C$31:$C$47,$B$1)</f>
        <v>0</v>
      </c>
      <c r="AO11" s="9">
        <f>$E11*SUMIFS('CN-Med-Growth Rate'!AR$31:AR$47,'CN-Med-Growth Rate'!$A$31:$A$47,$A11,'CN-Med-Growth Rate'!$C$31:$C$47,$B$1)</f>
        <v>0</v>
      </c>
      <c r="AP11" s="9">
        <f>$E11*SUMIFS('CN-Med-Growth Rate'!AS$31:AS$47,'CN-Med-Growth Rate'!$A$31:$A$47,$A11,'CN-Med-Growth Rate'!$C$31:$C$47,$B$1)</f>
        <v>0</v>
      </c>
      <c r="AQ11" s="9">
        <f>$E11*SUMIFS('CN-Med-Growth Rate'!AT$31:AT$47,'CN-Med-Growth Rate'!$A$31:$A$47,$A11,'CN-Med-Growth Rate'!$C$31:$C$47,$B$1)</f>
        <v>0</v>
      </c>
      <c r="AR11" s="9">
        <f>$E11*SUMIFS('CN-Med-Growth Rate'!AU$31:AU$47,'CN-Med-Growth Rate'!$A$31:$A$47,$A11,'CN-Med-Growth Rate'!$C$31:$C$47,$B$1)</f>
        <v>0</v>
      </c>
    </row>
    <row r="12" spans="1:44">
      <c r="A12" t="s">
        <v>45</v>
      </c>
      <c r="B12" s="9">
        <f>SUMIFS('GHG Emissions 2018-2021'!$F$4:$F$14,'GHG Emissions 2018-2021'!$A$4:$A$14,$A12)*10^10</f>
        <v>441000000000</v>
      </c>
      <c r="C12" s="9">
        <f t="shared" si="0"/>
        <v>465000000000</v>
      </c>
      <c r="D12" s="9">
        <f>SUMIFS('GHG Emissions 2018-2021'!$F$19:$F$31,'GHG Emissions 2018-2021'!$A$19:$A$31,$A12)*10^10</f>
        <v>489000000000</v>
      </c>
      <c r="E12" s="9">
        <f>SUMIFS('GHG Emissions 2018-2021'!$F$36:$F$48,'GHG Emissions 2018-2021'!$A$36:$A$48,$A12)*10^10</f>
        <v>580000000000</v>
      </c>
      <c r="F12" s="9">
        <f>$E12*SUMIFS('CN-Med-Growth Rate'!I$31:I$47,'CN-Med-Growth Rate'!$A$31:$A$47,$A12,'CN-Med-Growth Rate'!$C$31:$C$47,$B$1)</f>
        <v>608556301004.25696</v>
      </c>
      <c r="G12" s="9">
        <f>$E12*SUMIFS('CN-Med-Growth Rate'!J$31:J$47,'CN-Med-Growth Rate'!$A$31:$A$47,$A12,'CN-Med-Growth Rate'!$C$31:$C$47,$B$1)</f>
        <v>638441602567.01758</v>
      </c>
      <c r="H12" s="9">
        <f>$E12*SUMIFS('CN-Med-Growth Rate'!K$31:K$47,'CN-Med-Growth Rate'!$A$31:$A$47,$A12,'CN-Med-Growth Rate'!$C$31:$C$47,$B$1)</f>
        <v>668326904129.77808</v>
      </c>
      <c r="I12" s="9">
        <f>$E12*SUMIFS('CN-Med-Growth Rate'!L$31:L$47,'CN-Med-Growth Rate'!$A$31:$A$47,$A12,'CN-Med-Growth Rate'!$C$31:$C$47,$B$1)</f>
        <v>698212205692.53857</v>
      </c>
      <c r="J12" s="9">
        <f>$E12*SUMIFS('CN-Med-Growth Rate'!M$31:M$47,'CN-Med-Growth Rate'!$A$31:$A$47,$A12,'CN-Med-Growth Rate'!$C$31:$C$47,$B$1)</f>
        <v>704533051011.15576</v>
      </c>
      <c r="K12" s="9">
        <f>$E12*SUMIFS('CN-Med-Growth Rate'!N$31:N$47,'CN-Med-Growth Rate'!$A$31:$A$47,$A12,'CN-Med-Growth Rate'!$C$31:$C$47,$B$1)</f>
        <v>710853896329.77283</v>
      </c>
      <c r="L12" s="9">
        <f>$E12*SUMIFS('CN-Med-Growth Rate'!O$31:O$47,'CN-Med-Growth Rate'!$A$31:$A$47,$A12,'CN-Med-Growth Rate'!$C$31:$C$47,$B$1)</f>
        <v>717174741648.39001</v>
      </c>
      <c r="M12" s="9">
        <f>$E12*SUMIFS('CN-Med-Growth Rate'!P$31:P$47,'CN-Med-Growth Rate'!$A$31:$A$47,$A12,'CN-Med-Growth Rate'!$C$31:$C$47,$B$1)</f>
        <v>723495586967.00708</v>
      </c>
      <c r="N12" s="9">
        <f>$E12*SUMIFS('CN-Med-Growth Rate'!Q$31:Q$47,'CN-Med-Growth Rate'!$A$31:$A$47,$A12,'CN-Med-Growth Rate'!$C$31:$C$47,$B$1)</f>
        <v>729816432285.62439</v>
      </c>
      <c r="O12" s="9">
        <f>$E12*SUMIFS('CN-Med-Growth Rate'!R$31:R$47,'CN-Med-Growth Rate'!$A$31:$A$47,$A12,'CN-Med-Growth Rate'!$C$31:$C$47,$B$1)</f>
        <v>736137277604.24146</v>
      </c>
      <c r="P12" s="9">
        <f>$E12*SUMIFS('CN-Med-Growth Rate'!S$31:S$47,'CN-Med-Growth Rate'!$A$31:$A$47,$A12,'CN-Med-Growth Rate'!$C$31:$C$47,$B$1)</f>
        <v>742458122922.85864</v>
      </c>
      <c r="Q12" s="9">
        <f>$E12*SUMIFS('CN-Med-Growth Rate'!T$31:T$47,'CN-Med-Growth Rate'!$A$31:$A$47,$A12,'CN-Med-Growth Rate'!$C$31:$C$47,$B$1)</f>
        <v>748778968241.47595</v>
      </c>
      <c r="R12" s="9">
        <f>$E12*SUMIFS('CN-Med-Growth Rate'!U$31:U$47,'CN-Med-Growth Rate'!$A$31:$A$47,$A12,'CN-Med-Growth Rate'!$C$31:$C$47,$B$1)</f>
        <v>755099813560.09277</v>
      </c>
      <c r="S12" s="9">
        <f>$E12*SUMIFS('CN-Med-Growth Rate'!V$31:V$47,'CN-Med-Growth Rate'!$A$31:$A$47,$A12,'CN-Med-Growth Rate'!$C$31:$C$47,$B$1)</f>
        <v>749411790519.51648</v>
      </c>
      <c r="T12" s="9">
        <f>$E12*SUMIFS('CN-Med-Growth Rate'!W$31:W$47,'CN-Med-Growth Rate'!$A$31:$A$47,$A12,'CN-Med-Growth Rate'!$C$31:$C$47,$B$1)</f>
        <v>743829265182.54602</v>
      </c>
      <c r="U12" s="9">
        <f>$E12*SUMIFS('CN-Med-Growth Rate'!X$31:X$47,'CN-Med-Growth Rate'!$A$31:$A$47,$A12,'CN-Med-Growth Rate'!$C$31:$C$47,$B$1)</f>
        <v>738246739845.57581</v>
      </c>
      <c r="V12" s="9">
        <f>$E12*SUMIFS('CN-Med-Growth Rate'!Y$31:Y$47,'CN-Med-Growth Rate'!$A$31:$A$47,$A12,'CN-Med-Growth Rate'!$C$31:$C$47,$B$1)</f>
        <v>732664214508.60547</v>
      </c>
      <c r="W12" s="9">
        <f>$E12*SUMIFS('CN-Med-Growth Rate'!Z$31:Z$47,'CN-Med-Growth Rate'!$A$31:$A$47,$A12,'CN-Med-Growth Rate'!$C$31:$C$47,$B$1)</f>
        <v>727081689171.63513</v>
      </c>
      <c r="X12" s="9">
        <f>$E12*SUMIFS('CN-Med-Growth Rate'!AA$31:AA$47,'CN-Med-Growth Rate'!$A$31:$A$47,$A12,'CN-Med-Growth Rate'!$C$31:$C$47,$B$1)</f>
        <v>721499163834.66479</v>
      </c>
      <c r="Y12" s="9">
        <f>$E12*SUMIFS('CN-Med-Growth Rate'!AB$31:AB$47,'CN-Med-Growth Rate'!$A$31:$A$47,$A12,'CN-Med-Growth Rate'!$C$31:$C$47,$B$1)</f>
        <v>715916638497.69458</v>
      </c>
      <c r="Z12" s="9">
        <f>$E12*SUMIFS('CN-Med-Growth Rate'!AC$31:AC$47,'CN-Med-Growth Rate'!$A$31:$A$47,$A12,'CN-Med-Growth Rate'!$C$31:$C$47,$B$1)</f>
        <v>710334113160.72412</v>
      </c>
      <c r="AA12" s="9">
        <f>$E12*SUMIFS('CN-Med-Growth Rate'!AD$31:AD$47,'CN-Med-Growth Rate'!$A$31:$A$47,$A12,'CN-Med-Growth Rate'!$C$31:$C$47,$B$1)</f>
        <v>704751587823.75391</v>
      </c>
      <c r="AB12" s="9">
        <f>$E12*SUMIFS('CN-Med-Growth Rate'!AE$31:AE$47,'CN-Med-Growth Rate'!$A$31:$A$47,$A12,'CN-Med-Growth Rate'!$C$31:$C$47,$B$1)</f>
        <v>699169062486.78345</v>
      </c>
      <c r="AC12" s="9">
        <f>$E12*SUMIFS('CN-Med-Growth Rate'!AF$31:AF$47,'CN-Med-Growth Rate'!$A$31:$A$47,$A12,'CN-Med-Growth Rate'!$C$31:$C$47,$B$1)</f>
        <v>693586537149.81311</v>
      </c>
      <c r="AD12" s="9">
        <f>$E12*SUMIFS('CN-Med-Growth Rate'!AG$31:AG$47,'CN-Med-Growth Rate'!$A$31:$A$47,$A12,'CN-Med-Growth Rate'!$C$31:$C$47,$B$1)</f>
        <v>684491417817.77869</v>
      </c>
      <c r="AE12" s="9">
        <f>$E12*SUMIFS('CN-Med-Growth Rate'!AH$31:AH$47,'CN-Med-Growth Rate'!$A$31:$A$47,$A12,'CN-Med-Growth Rate'!$C$31:$C$47,$B$1)</f>
        <v>675396298485.74414</v>
      </c>
      <c r="AF12" s="9">
        <f>$E12*SUMIFS('CN-Med-Growth Rate'!AI$31:AI$47,'CN-Med-Growth Rate'!$A$31:$A$47,$A12,'CN-Med-Growth Rate'!$C$31:$C$47,$B$1)</f>
        <v>666301179153.70972</v>
      </c>
      <c r="AG12" s="9">
        <f>$E12*SUMIFS('CN-Med-Growth Rate'!AJ$31:AJ$47,'CN-Med-Growth Rate'!$A$31:$A$47,$A12,'CN-Med-Growth Rate'!$C$31:$C$47,$B$1)</f>
        <v>657206059821.67529</v>
      </c>
      <c r="AH12" s="9">
        <f>$E12*SUMIFS('CN-Med-Growth Rate'!AK$31:AK$47,'CN-Med-Growth Rate'!$A$31:$A$47,$A12,'CN-Med-Growth Rate'!$C$31:$C$47,$B$1)</f>
        <v>648110940489.64087</v>
      </c>
      <c r="AI12" s="9">
        <f>$E12*SUMIFS('CN-Med-Growth Rate'!AL$31:AL$47,'CN-Med-Growth Rate'!$A$31:$A$47,$A12,'CN-Med-Growth Rate'!$C$31:$C$47,$B$1)</f>
        <v>639015821157.60632</v>
      </c>
      <c r="AJ12" s="9">
        <f>$E12*SUMIFS('CN-Med-Growth Rate'!AM$31:AM$47,'CN-Med-Growth Rate'!$A$31:$A$47,$A12,'CN-Med-Growth Rate'!$C$31:$C$47,$B$1)</f>
        <v>629920701825.57202</v>
      </c>
      <c r="AK12" s="9">
        <f>$E12*SUMIFS('CN-Med-Growth Rate'!AN$31:AN$47,'CN-Med-Growth Rate'!$A$31:$A$47,$A12,'CN-Med-Growth Rate'!$C$31:$C$47,$B$1)</f>
        <v>620825582493.5376</v>
      </c>
      <c r="AL12" s="9">
        <f>$E12*SUMIFS('CN-Med-Growth Rate'!AO$31:AO$47,'CN-Med-Growth Rate'!$A$31:$A$47,$A12,'CN-Med-Growth Rate'!$C$31:$C$47,$B$1)</f>
        <v>611730463161.50317</v>
      </c>
      <c r="AM12" s="9">
        <f>$E12*SUMIFS('CN-Med-Growth Rate'!AP$31:AP$47,'CN-Med-Growth Rate'!$A$31:$A$47,$A12,'CN-Med-Growth Rate'!$C$31:$C$47,$B$1)</f>
        <v>602635343829.46863</v>
      </c>
      <c r="AN12" s="9">
        <f>$E12*SUMIFS('CN-Med-Growth Rate'!AQ$31:AQ$47,'CN-Med-Growth Rate'!$A$31:$A$47,$A12,'CN-Med-Growth Rate'!$C$31:$C$47,$B$1)</f>
        <v>593540224497.4342</v>
      </c>
      <c r="AO12" s="9">
        <f>$E12*SUMIFS('CN-Med-Growth Rate'!AR$31:AR$47,'CN-Med-Growth Rate'!$A$31:$A$47,$A12,'CN-Med-Growth Rate'!$C$31:$C$47,$B$1)</f>
        <v>584445105165.39978</v>
      </c>
      <c r="AP12" s="9">
        <f>$E12*SUMIFS('CN-Med-Growth Rate'!AS$31:AS$47,'CN-Med-Growth Rate'!$A$31:$A$47,$A12,'CN-Med-Growth Rate'!$C$31:$C$47,$B$1)</f>
        <v>575349985833.36536</v>
      </c>
      <c r="AQ12" s="9">
        <f>$E12*SUMIFS('CN-Med-Growth Rate'!AT$31:AT$47,'CN-Med-Growth Rate'!$A$31:$A$47,$A12,'CN-Med-Growth Rate'!$C$31:$C$47,$B$1)</f>
        <v>566254866501.33093</v>
      </c>
      <c r="AR12" s="9">
        <f>$E12*SUMIFS('CN-Med-Growth Rate'!AU$31:AU$47,'CN-Med-Growth Rate'!$A$31:$A$47,$A12,'CN-Med-Growth Rate'!$C$31:$C$47,$B$1)</f>
        <v>557159747169.29651</v>
      </c>
    </row>
    <row r="13" spans="1:44">
      <c r="A13" t="s">
        <v>56</v>
      </c>
      <c r="B13" s="9">
        <f>SUMIFS('GHG Emissions 2018-2021'!$F$4:$F$14,'GHG Emissions 2018-2021'!$A$4:$A$14,$A13)*10^10</f>
        <v>0</v>
      </c>
      <c r="C13" s="9">
        <f t="shared" si="0"/>
        <v>0</v>
      </c>
      <c r="D13" s="9">
        <f>SUMIFS('GHG Emissions 2018-2021'!$F$19:$F$31,'GHG Emissions 2018-2021'!$A$19:$A$31,$A13)*10^10</f>
        <v>0</v>
      </c>
      <c r="E13" s="9">
        <f>SUMIFS('GHG Emissions 2018-2021'!$F$36:$F$48,'GHG Emissions 2018-2021'!$A$36:$A$48,$A13)*10^10</f>
        <v>0</v>
      </c>
      <c r="F13" s="9">
        <f>$E13*SUMIFS('CN-Med-Growth Rate'!I$31:I$47,'CN-Med-Growth Rate'!$A$31:$A$47,$A13,'CN-Med-Growth Rate'!$C$31:$C$47,$B$1)</f>
        <v>0</v>
      </c>
      <c r="G13" s="9">
        <f>$E13*SUMIFS('CN-Med-Growth Rate'!J$31:J$47,'CN-Med-Growth Rate'!$A$31:$A$47,$A13,'CN-Med-Growth Rate'!$C$31:$C$47,$B$1)</f>
        <v>0</v>
      </c>
      <c r="H13" s="9">
        <f>$E13*SUMIFS('CN-Med-Growth Rate'!K$31:K$47,'CN-Med-Growth Rate'!$A$31:$A$47,$A13,'CN-Med-Growth Rate'!$C$31:$C$47,$B$1)</f>
        <v>0</v>
      </c>
      <c r="I13" s="9">
        <f>$E13*SUMIFS('CN-Med-Growth Rate'!L$31:L$47,'CN-Med-Growth Rate'!$A$31:$A$47,$A13,'CN-Med-Growth Rate'!$C$31:$C$47,$B$1)</f>
        <v>0</v>
      </c>
      <c r="J13" s="9">
        <f>$E13*SUMIFS('CN-Med-Growth Rate'!M$31:M$47,'CN-Med-Growth Rate'!$A$31:$A$47,$A13,'CN-Med-Growth Rate'!$C$31:$C$47,$B$1)</f>
        <v>0</v>
      </c>
      <c r="K13" s="9">
        <f>$E13*SUMIFS('CN-Med-Growth Rate'!N$31:N$47,'CN-Med-Growth Rate'!$A$31:$A$47,$A13,'CN-Med-Growth Rate'!$C$31:$C$47,$B$1)</f>
        <v>0</v>
      </c>
      <c r="L13" s="9">
        <f>$E13*SUMIFS('CN-Med-Growth Rate'!O$31:O$47,'CN-Med-Growth Rate'!$A$31:$A$47,$A13,'CN-Med-Growth Rate'!$C$31:$C$47,$B$1)</f>
        <v>0</v>
      </c>
      <c r="M13" s="9">
        <f>$E13*SUMIFS('CN-Med-Growth Rate'!P$31:P$47,'CN-Med-Growth Rate'!$A$31:$A$47,$A13,'CN-Med-Growth Rate'!$C$31:$C$47,$B$1)</f>
        <v>0</v>
      </c>
      <c r="N13" s="9">
        <f>$E13*SUMIFS('CN-Med-Growth Rate'!Q$31:Q$47,'CN-Med-Growth Rate'!$A$31:$A$47,$A13,'CN-Med-Growth Rate'!$C$31:$C$47,$B$1)</f>
        <v>0</v>
      </c>
      <c r="O13" s="9">
        <f>$E13*SUMIFS('CN-Med-Growth Rate'!R$31:R$47,'CN-Med-Growth Rate'!$A$31:$A$47,$A13,'CN-Med-Growth Rate'!$C$31:$C$47,$B$1)</f>
        <v>0</v>
      </c>
      <c r="P13" s="9">
        <f>$E13*SUMIFS('CN-Med-Growth Rate'!S$31:S$47,'CN-Med-Growth Rate'!$A$31:$A$47,$A13,'CN-Med-Growth Rate'!$C$31:$C$47,$B$1)</f>
        <v>0</v>
      </c>
      <c r="Q13" s="9">
        <f>$E13*SUMIFS('CN-Med-Growth Rate'!T$31:T$47,'CN-Med-Growth Rate'!$A$31:$A$47,$A13,'CN-Med-Growth Rate'!$C$31:$C$47,$B$1)</f>
        <v>0</v>
      </c>
      <c r="R13" s="9">
        <f>$E13*SUMIFS('CN-Med-Growth Rate'!U$31:U$47,'CN-Med-Growth Rate'!$A$31:$A$47,$A13,'CN-Med-Growth Rate'!$C$31:$C$47,$B$1)</f>
        <v>0</v>
      </c>
      <c r="S13" s="9">
        <f>$E13*SUMIFS('CN-Med-Growth Rate'!V$31:V$47,'CN-Med-Growth Rate'!$A$31:$A$47,$A13,'CN-Med-Growth Rate'!$C$31:$C$47,$B$1)</f>
        <v>0</v>
      </c>
      <c r="T13" s="9">
        <f>$E13*SUMIFS('CN-Med-Growth Rate'!W$31:W$47,'CN-Med-Growth Rate'!$A$31:$A$47,$A13,'CN-Med-Growth Rate'!$C$31:$C$47,$B$1)</f>
        <v>0</v>
      </c>
      <c r="U13" s="9">
        <f>$E13*SUMIFS('CN-Med-Growth Rate'!X$31:X$47,'CN-Med-Growth Rate'!$A$31:$A$47,$A13,'CN-Med-Growth Rate'!$C$31:$C$47,$B$1)</f>
        <v>0</v>
      </c>
      <c r="V13" s="9">
        <f>$E13*SUMIFS('CN-Med-Growth Rate'!Y$31:Y$47,'CN-Med-Growth Rate'!$A$31:$A$47,$A13,'CN-Med-Growth Rate'!$C$31:$C$47,$B$1)</f>
        <v>0</v>
      </c>
      <c r="W13" s="9">
        <f>$E13*SUMIFS('CN-Med-Growth Rate'!Z$31:Z$47,'CN-Med-Growth Rate'!$A$31:$A$47,$A13,'CN-Med-Growth Rate'!$C$31:$C$47,$B$1)</f>
        <v>0</v>
      </c>
      <c r="X13" s="9">
        <f>$E13*SUMIFS('CN-Med-Growth Rate'!AA$31:AA$47,'CN-Med-Growth Rate'!$A$31:$A$47,$A13,'CN-Med-Growth Rate'!$C$31:$C$47,$B$1)</f>
        <v>0</v>
      </c>
      <c r="Y13" s="9">
        <f>$E13*SUMIFS('CN-Med-Growth Rate'!AB$31:AB$47,'CN-Med-Growth Rate'!$A$31:$A$47,$A13,'CN-Med-Growth Rate'!$C$31:$C$47,$B$1)</f>
        <v>0</v>
      </c>
      <c r="Z13" s="9">
        <f>$E13*SUMIFS('CN-Med-Growth Rate'!AC$31:AC$47,'CN-Med-Growth Rate'!$A$31:$A$47,$A13,'CN-Med-Growth Rate'!$C$31:$C$47,$B$1)</f>
        <v>0</v>
      </c>
      <c r="AA13" s="9">
        <f>$E13*SUMIFS('CN-Med-Growth Rate'!AD$31:AD$47,'CN-Med-Growth Rate'!$A$31:$A$47,$A13,'CN-Med-Growth Rate'!$C$31:$C$47,$B$1)</f>
        <v>0</v>
      </c>
      <c r="AB13" s="9">
        <f>$E13*SUMIFS('CN-Med-Growth Rate'!AE$31:AE$47,'CN-Med-Growth Rate'!$A$31:$A$47,$A13,'CN-Med-Growth Rate'!$C$31:$C$47,$B$1)</f>
        <v>0</v>
      </c>
      <c r="AC13" s="9">
        <f>$E13*SUMIFS('CN-Med-Growth Rate'!AF$31:AF$47,'CN-Med-Growth Rate'!$A$31:$A$47,$A13,'CN-Med-Growth Rate'!$C$31:$C$47,$B$1)</f>
        <v>0</v>
      </c>
      <c r="AD13" s="9">
        <f>$E13*SUMIFS('CN-Med-Growth Rate'!AG$31:AG$47,'CN-Med-Growth Rate'!$A$31:$A$47,$A13,'CN-Med-Growth Rate'!$C$31:$C$47,$B$1)</f>
        <v>0</v>
      </c>
      <c r="AE13" s="9">
        <f>$E13*SUMIFS('CN-Med-Growth Rate'!AH$31:AH$47,'CN-Med-Growth Rate'!$A$31:$A$47,$A13,'CN-Med-Growth Rate'!$C$31:$C$47,$B$1)</f>
        <v>0</v>
      </c>
      <c r="AF13" s="9">
        <f>$E13*SUMIFS('CN-Med-Growth Rate'!AI$31:AI$47,'CN-Med-Growth Rate'!$A$31:$A$47,$A13,'CN-Med-Growth Rate'!$C$31:$C$47,$B$1)</f>
        <v>0</v>
      </c>
      <c r="AG13" s="9">
        <f>$E13*SUMIFS('CN-Med-Growth Rate'!AJ$31:AJ$47,'CN-Med-Growth Rate'!$A$31:$A$47,$A13,'CN-Med-Growth Rate'!$C$31:$C$47,$B$1)</f>
        <v>0</v>
      </c>
      <c r="AH13" s="9">
        <f>$E13*SUMIFS('CN-Med-Growth Rate'!AK$31:AK$47,'CN-Med-Growth Rate'!$A$31:$A$47,$A13,'CN-Med-Growth Rate'!$C$31:$C$47,$B$1)</f>
        <v>0</v>
      </c>
      <c r="AI13" s="9">
        <f>$E13*SUMIFS('CN-Med-Growth Rate'!AL$31:AL$47,'CN-Med-Growth Rate'!$A$31:$A$47,$A13,'CN-Med-Growth Rate'!$C$31:$C$47,$B$1)</f>
        <v>0</v>
      </c>
      <c r="AJ13" s="9">
        <f>$E13*SUMIFS('CN-Med-Growth Rate'!AM$31:AM$47,'CN-Med-Growth Rate'!$A$31:$A$47,$A13,'CN-Med-Growth Rate'!$C$31:$C$47,$B$1)</f>
        <v>0</v>
      </c>
      <c r="AK13" s="9">
        <f>$E13*SUMIFS('CN-Med-Growth Rate'!AN$31:AN$47,'CN-Med-Growth Rate'!$A$31:$A$47,$A13,'CN-Med-Growth Rate'!$C$31:$C$47,$B$1)</f>
        <v>0</v>
      </c>
      <c r="AL13" s="9">
        <f>$E13*SUMIFS('CN-Med-Growth Rate'!AO$31:AO$47,'CN-Med-Growth Rate'!$A$31:$A$47,$A13,'CN-Med-Growth Rate'!$C$31:$C$47,$B$1)</f>
        <v>0</v>
      </c>
      <c r="AM13" s="9">
        <f>$E13*SUMIFS('CN-Med-Growth Rate'!AP$31:AP$47,'CN-Med-Growth Rate'!$A$31:$A$47,$A13,'CN-Med-Growth Rate'!$C$31:$C$47,$B$1)</f>
        <v>0</v>
      </c>
      <c r="AN13" s="9">
        <f>$E13*SUMIFS('CN-Med-Growth Rate'!AQ$31:AQ$47,'CN-Med-Growth Rate'!$A$31:$A$47,$A13,'CN-Med-Growth Rate'!$C$31:$C$47,$B$1)</f>
        <v>0</v>
      </c>
      <c r="AO13" s="9">
        <f>$E13*SUMIFS('CN-Med-Growth Rate'!AR$31:AR$47,'CN-Med-Growth Rate'!$A$31:$A$47,$A13,'CN-Med-Growth Rate'!$C$31:$C$47,$B$1)</f>
        <v>0</v>
      </c>
      <c r="AP13" s="9">
        <f>$E13*SUMIFS('CN-Med-Growth Rate'!AS$31:AS$47,'CN-Med-Growth Rate'!$A$31:$A$47,$A13,'CN-Med-Growth Rate'!$C$31:$C$47,$B$1)</f>
        <v>0</v>
      </c>
      <c r="AQ13" s="9">
        <f>$E13*SUMIFS('CN-Med-Growth Rate'!AT$31:AT$47,'CN-Med-Growth Rate'!$A$31:$A$47,$A13,'CN-Med-Growth Rate'!$C$31:$C$47,$B$1)</f>
        <v>0</v>
      </c>
      <c r="AR13" s="9">
        <f>$E13*SUMIFS('CN-Med-Growth Rate'!AU$31:AU$47,'CN-Med-Growth Rate'!$A$31:$A$47,$A13,'CN-Med-Growth Rate'!$C$31:$C$47,$B$1)</f>
        <v>0</v>
      </c>
    </row>
    <row r="14" spans="1:44">
      <c r="A14" t="s">
        <v>57</v>
      </c>
      <c r="B14" s="9">
        <f>SUMIFS('GHG Emissions 2018-2021'!$F$4:$F$14,'GHG Emissions 2018-2021'!$A$4:$A$14,$A14)*10^10</f>
        <v>0</v>
      </c>
      <c r="C14" s="9">
        <f t="shared" si="0"/>
        <v>0</v>
      </c>
      <c r="D14" s="9">
        <f>SUMIFS('GHG Emissions 2018-2021'!$F$19:$F$31,'GHG Emissions 2018-2021'!$A$19:$A$31,$A14)*10^10</f>
        <v>0</v>
      </c>
      <c r="E14" s="9">
        <f>SUMIFS('GHG Emissions 2018-2021'!$F$36:$F$48,'GHG Emissions 2018-2021'!$A$36:$A$48,$A14)*10^10</f>
        <v>0</v>
      </c>
      <c r="F14" s="9">
        <f>$E14*SUMIFS('CN-Med-Growth Rate'!I$31:I$47,'CN-Med-Growth Rate'!$A$31:$A$47,$A14,'CN-Med-Growth Rate'!$C$31:$C$47,$B$1)</f>
        <v>0</v>
      </c>
      <c r="G14" s="9">
        <f>$E14*SUMIFS('CN-Med-Growth Rate'!J$31:J$47,'CN-Med-Growth Rate'!$A$31:$A$47,$A14,'CN-Med-Growth Rate'!$C$31:$C$47,$B$1)</f>
        <v>0</v>
      </c>
      <c r="H14" s="9">
        <f>$E14*SUMIFS('CN-Med-Growth Rate'!K$31:K$47,'CN-Med-Growth Rate'!$A$31:$A$47,$A14,'CN-Med-Growth Rate'!$C$31:$C$47,$B$1)</f>
        <v>0</v>
      </c>
      <c r="I14" s="9">
        <f>$E14*SUMIFS('CN-Med-Growth Rate'!L$31:L$47,'CN-Med-Growth Rate'!$A$31:$A$47,$A14,'CN-Med-Growth Rate'!$C$31:$C$47,$B$1)</f>
        <v>0</v>
      </c>
      <c r="J14" s="9">
        <f>$E14*SUMIFS('CN-Med-Growth Rate'!M$31:M$47,'CN-Med-Growth Rate'!$A$31:$A$47,$A14,'CN-Med-Growth Rate'!$C$31:$C$47,$B$1)</f>
        <v>0</v>
      </c>
      <c r="K14" s="9">
        <f>$E14*SUMIFS('CN-Med-Growth Rate'!N$31:N$47,'CN-Med-Growth Rate'!$A$31:$A$47,$A14,'CN-Med-Growth Rate'!$C$31:$C$47,$B$1)</f>
        <v>0</v>
      </c>
      <c r="L14" s="9">
        <f>$E14*SUMIFS('CN-Med-Growth Rate'!O$31:O$47,'CN-Med-Growth Rate'!$A$31:$A$47,$A14,'CN-Med-Growth Rate'!$C$31:$C$47,$B$1)</f>
        <v>0</v>
      </c>
      <c r="M14" s="9">
        <f>$E14*SUMIFS('CN-Med-Growth Rate'!P$31:P$47,'CN-Med-Growth Rate'!$A$31:$A$47,$A14,'CN-Med-Growth Rate'!$C$31:$C$47,$B$1)</f>
        <v>0</v>
      </c>
      <c r="N14" s="9">
        <f>$E14*SUMIFS('CN-Med-Growth Rate'!Q$31:Q$47,'CN-Med-Growth Rate'!$A$31:$A$47,$A14,'CN-Med-Growth Rate'!$C$31:$C$47,$B$1)</f>
        <v>0</v>
      </c>
      <c r="O14" s="9">
        <f>$E14*SUMIFS('CN-Med-Growth Rate'!R$31:R$47,'CN-Med-Growth Rate'!$A$31:$A$47,$A14,'CN-Med-Growth Rate'!$C$31:$C$47,$B$1)</f>
        <v>0</v>
      </c>
      <c r="P14" s="9">
        <f>$E14*SUMIFS('CN-Med-Growth Rate'!S$31:S$47,'CN-Med-Growth Rate'!$A$31:$A$47,$A14,'CN-Med-Growth Rate'!$C$31:$C$47,$B$1)</f>
        <v>0</v>
      </c>
      <c r="Q14" s="9">
        <f>$E14*SUMIFS('CN-Med-Growth Rate'!T$31:T$47,'CN-Med-Growth Rate'!$A$31:$A$47,$A14,'CN-Med-Growth Rate'!$C$31:$C$47,$B$1)</f>
        <v>0</v>
      </c>
      <c r="R14" s="9">
        <f>$E14*SUMIFS('CN-Med-Growth Rate'!U$31:U$47,'CN-Med-Growth Rate'!$A$31:$A$47,$A14,'CN-Med-Growth Rate'!$C$31:$C$47,$B$1)</f>
        <v>0</v>
      </c>
      <c r="S14" s="9">
        <f>$E14*SUMIFS('CN-Med-Growth Rate'!V$31:V$47,'CN-Med-Growth Rate'!$A$31:$A$47,$A14,'CN-Med-Growth Rate'!$C$31:$C$47,$B$1)</f>
        <v>0</v>
      </c>
      <c r="T14" s="9">
        <f>$E14*SUMIFS('CN-Med-Growth Rate'!W$31:W$47,'CN-Med-Growth Rate'!$A$31:$A$47,$A14,'CN-Med-Growth Rate'!$C$31:$C$47,$B$1)</f>
        <v>0</v>
      </c>
      <c r="U14" s="9">
        <f>$E14*SUMIFS('CN-Med-Growth Rate'!X$31:X$47,'CN-Med-Growth Rate'!$A$31:$A$47,$A14,'CN-Med-Growth Rate'!$C$31:$C$47,$B$1)</f>
        <v>0</v>
      </c>
      <c r="V14" s="9">
        <f>$E14*SUMIFS('CN-Med-Growth Rate'!Y$31:Y$47,'CN-Med-Growth Rate'!$A$31:$A$47,$A14,'CN-Med-Growth Rate'!$C$31:$C$47,$B$1)</f>
        <v>0</v>
      </c>
      <c r="W14" s="9">
        <f>$E14*SUMIFS('CN-Med-Growth Rate'!Z$31:Z$47,'CN-Med-Growth Rate'!$A$31:$A$47,$A14,'CN-Med-Growth Rate'!$C$31:$C$47,$B$1)</f>
        <v>0</v>
      </c>
      <c r="X14" s="9">
        <f>$E14*SUMIFS('CN-Med-Growth Rate'!AA$31:AA$47,'CN-Med-Growth Rate'!$A$31:$A$47,$A14,'CN-Med-Growth Rate'!$C$31:$C$47,$B$1)</f>
        <v>0</v>
      </c>
      <c r="Y14" s="9">
        <f>$E14*SUMIFS('CN-Med-Growth Rate'!AB$31:AB$47,'CN-Med-Growth Rate'!$A$31:$A$47,$A14,'CN-Med-Growth Rate'!$C$31:$C$47,$B$1)</f>
        <v>0</v>
      </c>
      <c r="Z14" s="9">
        <f>$E14*SUMIFS('CN-Med-Growth Rate'!AC$31:AC$47,'CN-Med-Growth Rate'!$A$31:$A$47,$A14,'CN-Med-Growth Rate'!$C$31:$C$47,$B$1)</f>
        <v>0</v>
      </c>
      <c r="AA14" s="9">
        <f>$E14*SUMIFS('CN-Med-Growth Rate'!AD$31:AD$47,'CN-Med-Growth Rate'!$A$31:$A$47,$A14,'CN-Med-Growth Rate'!$C$31:$C$47,$B$1)</f>
        <v>0</v>
      </c>
      <c r="AB14" s="9">
        <f>$E14*SUMIFS('CN-Med-Growth Rate'!AE$31:AE$47,'CN-Med-Growth Rate'!$A$31:$A$47,$A14,'CN-Med-Growth Rate'!$C$31:$C$47,$B$1)</f>
        <v>0</v>
      </c>
      <c r="AC14" s="9">
        <f>$E14*SUMIFS('CN-Med-Growth Rate'!AF$31:AF$47,'CN-Med-Growth Rate'!$A$31:$A$47,$A14,'CN-Med-Growth Rate'!$C$31:$C$47,$B$1)</f>
        <v>0</v>
      </c>
      <c r="AD14" s="9">
        <f>$E14*SUMIFS('CN-Med-Growth Rate'!AG$31:AG$47,'CN-Med-Growth Rate'!$A$31:$A$47,$A14,'CN-Med-Growth Rate'!$C$31:$C$47,$B$1)</f>
        <v>0</v>
      </c>
      <c r="AE14" s="9">
        <f>$E14*SUMIFS('CN-Med-Growth Rate'!AH$31:AH$47,'CN-Med-Growth Rate'!$A$31:$A$47,$A14,'CN-Med-Growth Rate'!$C$31:$C$47,$B$1)</f>
        <v>0</v>
      </c>
      <c r="AF14" s="9">
        <f>$E14*SUMIFS('CN-Med-Growth Rate'!AI$31:AI$47,'CN-Med-Growth Rate'!$A$31:$A$47,$A14,'CN-Med-Growth Rate'!$C$31:$C$47,$B$1)</f>
        <v>0</v>
      </c>
      <c r="AG14" s="9">
        <f>$E14*SUMIFS('CN-Med-Growth Rate'!AJ$31:AJ$47,'CN-Med-Growth Rate'!$A$31:$A$47,$A14,'CN-Med-Growth Rate'!$C$31:$C$47,$B$1)</f>
        <v>0</v>
      </c>
      <c r="AH14" s="9">
        <f>$E14*SUMIFS('CN-Med-Growth Rate'!AK$31:AK$47,'CN-Med-Growth Rate'!$A$31:$A$47,$A14,'CN-Med-Growth Rate'!$C$31:$C$47,$B$1)</f>
        <v>0</v>
      </c>
      <c r="AI14" s="9">
        <f>$E14*SUMIFS('CN-Med-Growth Rate'!AL$31:AL$47,'CN-Med-Growth Rate'!$A$31:$A$47,$A14,'CN-Med-Growth Rate'!$C$31:$C$47,$B$1)</f>
        <v>0</v>
      </c>
      <c r="AJ14" s="9">
        <f>$E14*SUMIFS('CN-Med-Growth Rate'!AM$31:AM$47,'CN-Med-Growth Rate'!$A$31:$A$47,$A14,'CN-Med-Growth Rate'!$C$31:$C$47,$B$1)</f>
        <v>0</v>
      </c>
      <c r="AK14" s="9">
        <f>$E14*SUMIFS('CN-Med-Growth Rate'!AN$31:AN$47,'CN-Med-Growth Rate'!$A$31:$A$47,$A14,'CN-Med-Growth Rate'!$C$31:$C$47,$B$1)</f>
        <v>0</v>
      </c>
      <c r="AL14" s="9">
        <f>$E14*SUMIFS('CN-Med-Growth Rate'!AO$31:AO$47,'CN-Med-Growth Rate'!$A$31:$A$47,$A14,'CN-Med-Growth Rate'!$C$31:$C$47,$B$1)</f>
        <v>0</v>
      </c>
      <c r="AM14" s="9">
        <f>$E14*SUMIFS('CN-Med-Growth Rate'!AP$31:AP$47,'CN-Med-Growth Rate'!$A$31:$A$47,$A14,'CN-Med-Growth Rate'!$C$31:$C$47,$B$1)</f>
        <v>0</v>
      </c>
      <c r="AN14" s="9">
        <f>$E14*SUMIFS('CN-Med-Growth Rate'!AQ$31:AQ$47,'CN-Med-Growth Rate'!$A$31:$A$47,$A14,'CN-Med-Growth Rate'!$C$31:$C$47,$B$1)</f>
        <v>0</v>
      </c>
      <c r="AO14" s="9">
        <f>$E14*SUMIFS('CN-Med-Growth Rate'!AR$31:AR$47,'CN-Med-Growth Rate'!$A$31:$A$47,$A14,'CN-Med-Growth Rate'!$C$31:$C$47,$B$1)</f>
        <v>0</v>
      </c>
      <c r="AP14" s="9">
        <f>$E14*SUMIFS('CN-Med-Growth Rate'!AS$31:AS$47,'CN-Med-Growth Rate'!$A$31:$A$47,$A14,'CN-Med-Growth Rate'!$C$31:$C$47,$B$1)</f>
        <v>0</v>
      </c>
      <c r="AQ14" s="9">
        <f>$E14*SUMIFS('CN-Med-Growth Rate'!AT$31:AT$47,'CN-Med-Growth Rate'!$A$31:$A$47,$A14,'CN-Med-Growth Rate'!$C$31:$C$47,$B$1)</f>
        <v>0</v>
      </c>
      <c r="AR14" s="9">
        <f>$E14*SUMIFS('CN-Med-Growth Rate'!AU$31:AU$47,'CN-Med-Growth Rate'!$A$31:$A$47,$A14,'CN-Med-Growth Rate'!$C$31:$C$47,$B$1)</f>
        <v>0</v>
      </c>
    </row>
    <row r="15" spans="1:44">
      <c r="A15" t="s">
        <v>48</v>
      </c>
      <c r="B15" s="9">
        <f>SUMIFS('GHG Emissions 2018-2021'!$F$4:$F$14,'GHG Emissions 2018-2021'!$A$4:$A$14,$A15)*10^10</f>
        <v>0</v>
      </c>
      <c r="C15" s="9">
        <f t="shared" si="0"/>
        <v>0</v>
      </c>
      <c r="D15" s="9">
        <f>SUMIFS('GHG Emissions 2018-2021'!$F$19:$F$31,'GHG Emissions 2018-2021'!$A$19:$A$31,$A15)*10^10</f>
        <v>0</v>
      </c>
      <c r="E15" s="9">
        <f>SUMIFS('GHG Emissions 2018-2021'!$F$36:$F$48,'GHG Emissions 2018-2021'!$A$36:$A$48,$A15)*10^10</f>
        <v>0</v>
      </c>
      <c r="F15" s="9">
        <f>$E15*SUMIFS('CN-Med-Growth Rate'!I$31:I$47,'CN-Med-Growth Rate'!$A$31:$A$47,$A15,'CN-Med-Growth Rate'!$C$31:$C$47,$B$1)</f>
        <v>0</v>
      </c>
      <c r="G15" s="9">
        <f>$E15*SUMIFS('CN-Med-Growth Rate'!J$31:J$47,'CN-Med-Growth Rate'!$A$31:$A$47,$A15,'CN-Med-Growth Rate'!$C$31:$C$47,$B$1)</f>
        <v>0</v>
      </c>
      <c r="H15" s="9">
        <f>$E15*SUMIFS('CN-Med-Growth Rate'!K$31:K$47,'CN-Med-Growth Rate'!$A$31:$A$47,$A15,'CN-Med-Growth Rate'!$C$31:$C$47,$B$1)</f>
        <v>0</v>
      </c>
      <c r="I15" s="9">
        <f>$E15*SUMIFS('CN-Med-Growth Rate'!L$31:L$47,'CN-Med-Growth Rate'!$A$31:$A$47,$A15,'CN-Med-Growth Rate'!$C$31:$C$47,$B$1)</f>
        <v>0</v>
      </c>
      <c r="J15" s="9">
        <f>$E15*SUMIFS('CN-Med-Growth Rate'!M$31:M$47,'CN-Med-Growth Rate'!$A$31:$A$47,$A15,'CN-Med-Growth Rate'!$C$31:$C$47,$B$1)</f>
        <v>0</v>
      </c>
      <c r="K15" s="9">
        <f>$E15*SUMIFS('CN-Med-Growth Rate'!N$31:N$47,'CN-Med-Growth Rate'!$A$31:$A$47,$A15,'CN-Med-Growth Rate'!$C$31:$C$47,$B$1)</f>
        <v>0</v>
      </c>
      <c r="L15" s="9">
        <f>$E15*SUMIFS('CN-Med-Growth Rate'!O$31:O$47,'CN-Med-Growth Rate'!$A$31:$A$47,$A15,'CN-Med-Growth Rate'!$C$31:$C$47,$B$1)</f>
        <v>0</v>
      </c>
      <c r="M15" s="9">
        <f>$E15*SUMIFS('CN-Med-Growth Rate'!P$31:P$47,'CN-Med-Growth Rate'!$A$31:$A$47,$A15,'CN-Med-Growth Rate'!$C$31:$C$47,$B$1)</f>
        <v>0</v>
      </c>
      <c r="N15" s="9">
        <f>$E15*SUMIFS('CN-Med-Growth Rate'!Q$31:Q$47,'CN-Med-Growth Rate'!$A$31:$A$47,$A15,'CN-Med-Growth Rate'!$C$31:$C$47,$B$1)</f>
        <v>0</v>
      </c>
      <c r="O15" s="9">
        <f>$E15*SUMIFS('CN-Med-Growth Rate'!R$31:R$47,'CN-Med-Growth Rate'!$A$31:$A$47,$A15,'CN-Med-Growth Rate'!$C$31:$C$47,$B$1)</f>
        <v>0</v>
      </c>
      <c r="P15" s="9">
        <f>$E15*SUMIFS('CN-Med-Growth Rate'!S$31:S$47,'CN-Med-Growth Rate'!$A$31:$A$47,$A15,'CN-Med-Growth Rate'!$C$31:$C$47,$B$1)</f>
        <v>0</v>
      </c>
      <c r="Q15" s="9">
        <f>$E15*SUMIFS('CN-Med-Growth Rate'!T$31:T$47,'CN-Med-Growth Rate'!$A$31:$A$47,$A15,'CN-Med-Growth Rate'!$C$31:$C$47,$B$1)</f>
        <v>0</v>
      </c>
      <c r="R15" s="9">
        <f>$E15*SUMIFS('CN-Med-Growth Rate'!U$31:U$47,'CN-Med-Growth Rate'!$A$31:$A$47,$A15,'CN-Med-Growth Rate'!$C$31:$C$47,$B$1)</f>
        <v>0</v>
      </c>
      <c r="S15" s="9">
        <f>$E15*SUMIFS('CN-Med-Growth Rate'!V$31:V$47,'CN-Med-Growth Rate'!$A$31:$A$47,$A15,'CN-Med-Growth Rate'!$C$31:$C$47,$B$1)</f>
        <v>0</v>
      </c>
      <c r="T15" s="9">
        <f>$E15*SUMIFS('CN-Med-Growth Rate'!W$31:W$47,'CN-Med-Growth Rate'!$A$31:$A$47,$A15,'CN-Med-Growth Rate'!$C$31:$C$47,$B$1)</f>
        <v>0</v>
      </c>
      <c r="U15" s="9">
        <f>$E15*SUMIFS('CN-Med-Growth Rate'!X$31:X$47,'CN-Med-Growth Rate'!$A$31:$A$47,$A15,'CN-Med-Growth Rate'!$C$31:$C$47,$B$1)</f>
        <v>0</v>
      </c>
      <c r="V15" s="9">
        <f>$E15*SUMIFS('CN-Med-Growth Rate'!Y$31:Y$47,'CN-Med-Growth Rate'!$A$31:$A$47,$A15,'CN-Med-Growth Rate'!$C$31:$C$47,$B$1)</f>
        <v>0</v>
      </c>
      <c r="W15" s="9">
        <f>$E15*SUMIFS('CN-Med-Growth Rate'!Z$31:Z$47,'CN-Med-Growth Rate'!$A$31:$A$47,$A15,'CN-Med-Growth Rate'!$C$31:$C$47,$B$1)</f>
        <v>0</v>
      </c>
      <c r="X15" s="9">
        <f>$E15*SUMIFS('CN-Med-Growth Rate'!AA$31:AA$47,'CN-Med-Growth Rate'!$A$31:$A$47,$A15,'CN-Med-Growth Rate'!$C$31:$C$47,$B$1)</f>
        <v>0</v>
      </c>
      <c r="Y15" s="9">
        <f>$E15*SUMIFS('CN-Med-Growth Rate'!AB$31:AB$47,'CN-Med-Growth Rate'!$A$31:$A$47,$A15,'CN-Med-Growth Rate'!$C$31:$C$47,$B$1)</f>
        <v>0</v>
      </c>
      <c r="Z15" s="9">
        <f>$E15*SUMIFS('CN-Med-Growth Rate'!AC$31:AC$47,'CN-Med-Growth Rate'!$A$31:$A$47,$A15,'CN-Med-Growth Rate'!$C$31:$C$47,$B$1)</f>
        <v>0</v>
      </c>
      <c r="AA15" s="9">
        <f>$E15*SUMIFS('CN-Med-Growth Rate'!AD$31:AD$47,'CN-Med-Growth Rate'!$A$31:$A$47,$A15,'CN-Med-Growth Rate'!$C$31:$C$47,$B$1)</f>
        <v>0</v>
      </c>
      <c r="AB15" s="9">
        <f>$E15*SUMIFS('CN-Med-Growth Rate'!AE$31:AE$47,'CN-Med-Growth Rate'!$A$31:$A$47,$A15,'CN-Med-Growth Rate'!$C$31:$C$47,$B$1)</f>
        <v>0</v>
      </c>
      <c r="AC15" s="9">
        <f>$E15*SUMIFS('CN-Med-Growth Rate'!AF$31:AF$47,'CN-Med-Growth Rate'!$A$31:$A$47,$A15,'CN-Med-Growth Rate'!$C$31:$C$47,$B$1)</f>
        <v>0</v>
      </c>
      <c r="AD15" s="9">
        <f>$E15*SUMIFS('CN-Med-Growth Rate'!AG$31:AG$47,'CN-Med-Growth Rate'!$A$31:$A$47,$A15,'CN-Med-Growth Rate'!$C$31:$C$47,$B$1)</f>
        <v>0</v>
      </c>
      <c r="AE15" s="9">
        <f>$E15*SUMIFS('CN-Med-Growth Rate'!AH$31:AH$47,'CN-Med-Growth Rate'!$A$31:$A$47,$A15,'CN-Med-Growth Rate'!$C$31:$C$47,$B$1)</f>
        <v>0</v>
      </c>
      <c r="AF15" s="9">
        <f>$E15*SUMIFS('CN-Med-Growth Rate'!AI$31:AI$47,'CN-Med-Growth Rate'!$A$31:$A$47,$A15,'CN-Med-Growth Rate'!$C$31:$C$47,$B$1)</f>
        <v>0</v>
      </c>
      <c r="AG15" s="9">
        <f>$E15*SUMIFS('CN-Med-Growth Rate'!AJ$31:AJ$47,'CN-Med-Growth Rate'!$A$31:$A$47,$A15,'CN-Med-Growth Rate'!$C$31:$C$47,$B$1)</f>
        <v>0</v>
      </c>
      <c r="AH15" s="9">
        <f>$E15*SUMIFS('CN-Med-Growth Rate'!AK$31:AK$47,'CN-Med-Growth Rate'!$A$31:$A$47,$A15,'CN-Med-Growth Rate'!$C$31:$C$47,$B$1)</f>
        <v>0</v>
      </c>
      <c r="AI15" s="9">
        <f>$E15*SUMIFS('CN-Med-Growth Rate'!AL$31:AL$47,'CN-Med-Growth Rate'!$A$31:$A$47,$A15,'CN-Med-Growth Rate'!$C$31:$C$47,$B$1)</f>
        <v>0</v>
      </c>
      <c r="AJ15" s="9">
        <f>$E15*SUMIFS('CN-Med-Growth Rate'!AM$31:AM$47,'CN-Med-Growth Rate'!$A$31:$A$47,$A15,'CN-Med-Growth Rate'!$C$31:$C$47,$B$1)</f>
        <v>0</v>
      </c>
      <c r="AK15" s="9">
        <f>$E15*SUMIFS('CN-Med-Growth Rate'!AN$31:AN$47,'CN-Med-Growth Rate'!$A$31:$A$47,$A15,'CN-Med-Growth Rate'!$C$31:$C$47,$B$1)</f>
        <v>0</v>
      </c>
      <c r="AL15" s="9">
        <f>$E15*SUMIFS('CN-Med-Growth Rate'!AO$31:AO$47,'CN-Med-Growth Rate'!$A$31:$A$47,$A15,'CN-Med-Growth Rate'!$C$31:$C$47,$B$1)</f>
        <v>0</v>
      </c>
      <c r="AM15" s="9">
        <f>$E15*SUMIFS('CN-Med-Growth Rate'!AP$31:AP$47,'CN-Med-Growth Rate'!$A$31:$A$47,$A15,'CN-Med-Growth Rate'!$C$31:$C$47,$B$1)</f>
        <v>0</v>
      </c>
      <c r="AN15" s="9">
        <f>$E15*SUMIFS('CN-Med-Growth Rate'!AQ$31:AQ$47,'CN-Med-Growth Rate'!$A$31:$A$47,$A15,'CN-Med-Growth Rate'!$C$31:$C$47,$B$1)</f>
        <v>0</v>
      </c>
      <c r="AO15" s="9">
        <f>$E15*SUMIFS('CN-Med-Growth Rate'!AR$31:AR$47,'CN-Med-Growth Rate'!$A$31:$A$47,$A15,'CN-Med-Growth Rate'!$C$31:$C$47,$B$1)</f>
        <v>0</v>
      </c>
      <c r="AP15" s="9">
        <f>$E15*SUMIFS('CN-Med-Growth Rate'!AS$31:AS$47,'CN-Med-Growth Rate'!$A$31:$A$47,$A15,'CN-Med-Growth Rate'!$C$31:$C$47,$B$1)</f>
        <v>0</v>
      </c>
      <c r="AQ15" s="9">
        <f>$E15*SUMIFS('CN-Med-Growth Rate'!AT$31:AT$47,'CN-Med-Growth Rate'!$A$31:$A$47,$A15,'CN-Med-Growth Rate'!$C$31:$C$47,$B$1)</f>
        <v>0</v>
      </c>
      <c r="AR15" s="9">
        <f>$E15*SUMIFS('CN-Med-Growth Rate'!AU$31:AU$47,'CN-Med-Growth Rate'!$A$31:$A$47,$A15,'CN-Med-Growth Rate'!$C$31:$C$47,$B$1)</f>
        <v>0</v>
      </c>
    </row>
    <row r="16" spans="1:44">
      <c r="A16" t="s">
        <v>49</v>
      </c>
      <c r="B16" s="9">
        <f>SUMIFS('GHG Emissions 2018-2021'!$F$4:$F$14,'GHG Emissions 2018-2021'!$A$4:$A$14,$A16)*10^10</f>
        <v>0</v>
      </c>
      <c r="C16" s="9">
        <f t="shared" si="0"/>
        <v>0</v>
      </c>
      <c r="D16" s="9">
        <f>SUMIFS('GHG Emissions 2018-2021'!$F$19:$F$31,'GHG Emissions 2018-2021'!$A$19:$A$31,$A16)*10^10</f>
        <v>0</v>
      </c>
      <c r="E16" s="9">
        <f>SUMIFS('GHG Emissions 2018-2021'!$F$36:$F$48,'GHG Emissions 2018-2021'!$A$36:$A$48,$A16)*10^10</f>
        <v>0</v>
      </c>
      <c r="F16" s="9">
        <f>$E16*SUMIFS('CN-Med-Growth Rate'!I$31:I$47,'CN-Med-Growth Rate'!$A$31:$A$47,$A16,'CN-Med-Growth Rate'!$C$31:$C$47,$B$1)</f>
        <v>0</v>
      </c>
      <c r="G16" s="9">
        <f>$E16*SUMIFS('CN-Med-Growth Rate'!J$31:J$47,'CN-Med-Growth Rate'!$A$31:$A$47,$A16,'CN-Med-Growth Rate'!$C$31:$C$47,$B$1)</f>
        <v>0</v>
      </c>
      <c r="H16" s="9">
        <f>$E16*SUMIFS('CN-Med-Growth Rate'!K$31:K$47,'CN-Med-Growth Rate'!$A$31:$A$47,$A16,'CN-Med-Growth Rate'!$C$31:$C$47,$B$1)</f>
        <v>0</v>
      </c>
      <c r="I16" s="9">
        <f>$E16*SUMIFS('CN-Med-Growth Rate'!L$31:L$47,'CN-Med-Growth Rate'!$A$31:$A$47,$A16,'CN-Med-Growth Rate'!$C$31:$C$47,$B$1)</f>
        <v>0</v>
      </c>
      <c r="J16" s="9">
        <f>$E16*SUMIFS('CN-Med-Growth Rate'!M$31:M$47,'CN-Med-Growth Rate'!$A$31:$A$47,$A16,'CN-Med-Growth Rate'!$C$31:$C$47,$B$1)</f>
        <v>0</v>
      </c>
      <c r="K16" s="9">
        <f>$E16*SUMIFS('CN-Med-Growth Rate'!N$31:N$47,'CN-Med-Growth Rate'!$A$31:$A$47,$A16,'CN-Med-Growth Rate'!$C$31:$C$47,$B$1)</f>
        <v>0</v>
      </c>
      <c r="L16" s="9">
        <f>$E16*SUMIFS('CN-Med-Growth Rate'!O$31:O$47,'CN-Med-Growth Rate'!$A$31:$A$47,$A16,'CN-Med-Growth Rate'!$C$31:$C$47,$B$1)</f>
        <v>0</v>
      </c>
      <c r="M16" s="9">
        <f>$E16*SUMIFS('CN-Med-Growth Rate'!P$31:P$47,'CN-Med-Growth Rate'!$A$31:$A$47,$A16,'CN-Med-Growth Rate'!$C$31:$C$47,$B$1)</f>
        <v>0</v>
      </c>
      <c r="N16" s="9">
        <f>$E16*SUMIFS('CN-Med-Growth Rate'!Q$31:Q$47,'CN-Med-Growth Rate'!$A$31:$A$47,$A16,'CN-Med-Growth Rate'!$C$31:$C$47,$B$1)</f>
        <v>0</v>
      </c>
      <c r="O16" s="9">
        <f>$E16*SUMIFS('CN-Med-Growth Rate'!R$31:R$47,'CN-Med-Growth Rate'!$A$31:$A$47,$A16,'CN-Med-Growth Rate'!$C$31:$C$47,$B$1)</f>
        <v>0</v>
      </c>
      <c r="P16" s="9">
        <f>$E16*SUMIFS('CN-Med-Growth Rate'!S$31:S$47,'CN-Med-Growth Rate'!$A$31:$A$47,$A16,'CN-Med-Growth Rate'!$C$31:$C$47,$B$1)</f>
        <v>0</v>
      </c>
      <c r="Q16" s="9">
        <f>$E16*SUMIFS('CN-Med-Growth Rate'!T$31:T$47,'CN-Med-Growth Rate'!$A$31:$A$47,$A16,'CN-Med-Growth Rate'!$C$31:$C$47,$B$1)</f>
        <v>0</v>
      </c>
      <c r="R16" s="9">
        <f>$E16*SUMIFS('CN-Med-Growth Rate'!U$31:U$47,'CN-Med-Growth Rate'!$A$31:$A$47,$A16,'CN-Med-Growth Rate'!$C$31:$C$47,$B$1)</f>
        <v>0</v>
      </c>
      <c r="S16" s="9">
        <f>$E16*SUMIFS('CN-Med-Growth Rate'!V$31:V$47,'CN-Med-Growth Rate'!$A$31:$A$47,$A16,'CN-Med-Growth Rate'!$C$31:$C$47,$B$1)</f>
        <v>0</v>
      </c>
      <c r="T16" s="9">
        <f>$E16*SUMIFS('CN-Med-Growth Rate'!W$31:W$47,'CN-Med-Growth Rate'!$A$31:$A$47,$A16,'CN-Med-Growth Rate'!$C$31:$C$47,$B$1)</f>
        <v>0</v>
      </c>
      <c r="U16" s="9">
        <f>$E16*SUMIFS('CN-Med-Growth Rate'!X$31:X$47,'CN-Med-Growth Rate'!$A$31:$A$47,$A16,'CN-Med-Growth Rate'!$C$31:$C$47,$B$1)</f>
        <v>0</v>
      </c>
      <c r="V16" s="9">
        <f>$E16*SUMIFS('CN-Med-Growth Rate'!Y$31:Y$47,'CN-Med-Growth Rate'!$A$31:$A$47,$A16,'CN-Med-Growth Rate'!$C$31:$C$47,$B$1)</f>
        <v>0</v>
      </c>
      <c r="W16" s="9">
        <f>$E16*SUMIFS('CN-Med-Growth Rate'!Z$31:Z$47,'CN-Med-Growth Rate'!$A$31:$A$47,$A16,'CN-Med-Growth Rate'!$C$31:$C$47,$B$1)</f>
        <v>0</v>
      </c>
      <c r="X16" s="9">
        <f>$E16*SUMIFS('CN-Med-Growth Rate'!AA$31:AA$47,'CN-Med-Growth Rate'!$A$31:$A$47,$A16,'CN-Med-Growth Rate'!$C$31:$C$47,$B$1)</f>
        <v>0</v>
      </c>
      <c r="Y16" s="9">
        <f>$E16*SUMIFS('CN-Med-Growth Rate'!AB$31:AB$47,'CN-Med-Growth Rate'!$A$31:$A$47,$A16,'CN-Med-Growth Rate'!$C$31:$C$47,$B$1)</f>
        <v>0</v>
      </c>
      <c r="Z16" s="9">
        <f>$E16*SUMIFS('CN-Med-Growth Rate'!AC$31:AC$47,'CN-Med-Growth Rate'!$A$31:$A$47,$A16,'CN-Med-Growth Rate'!$C$31:$C$47,$B$1)</f>
        <v>0</v>
      </c>
      <c r="AA16" s="9">
        <f>$E16*SUMIFS('CN-Med-Growth Rate'!AD$31:AD$47,'CN-Med-Growth Rate'!$A$31:$A$47,$A16,'CN-Med-Growth Rate'!$C$31:$C$47,$B$1)</f>
        <v>0</v>
      </c>
      <c r="AB16" s="9">
        <f>$E16*SUMIFS('CN-Med-Growth Rate'!AE$31:AE$47,'CN-Med-Growth Rate'!$A$31:$A$47,$A16,'CN-Med-Growth Rate'!$C$31:$C$47,$B$1)</f>
        <v>0</v>
      </c>
      <c r="AC16" s="9">
        <f>$E16*SUMIFS('CN-Med-Growth Rate'!AF$31:AF$47,'CN-Med-Growth Rate'!$A$31:$A$47,$A16,'CN-Med-Growth Rate'!$C$31:$C$47,$B$1)</f>
        <v>0</v>
      </c>
      <c r="AD16" s="9">
        <f>$E16*SUMIFS('CN-Med-Growth Rate'!AG$31:AG$47,'CN-Med-Growth Rate'!$A$31:$A$47,$A16,'CN-Med-Growth Rate'!$C$31:$C$47,$B$1)</f>
        <v>0</v>
      </c>
      <c r="AE16" s="9">
        <f>$E16*SUMIFS('CN-Med-Growth Rate'!AH$31:AH$47,'CN-Med-Growth Rate'!$A$31:$A$47,$A16,'CN-Med-Growth Rate'!$C$31:$C$47,$B$1)</f>
        <v>0</v>
      </c>
      <c r="AF16" s="9">
        <f>$E16*SUMIFS('CN-Med-Growth Rate'!AI$31:AI$47,'CN-Med-Growth Rate'!$A$31:$A$47,$A16,'CN-Med-Growth Rate'!$C$31:$C$47,$B$1)</f>
        <v>0</v>
      </c>
      <c r="AG16" s="9">
        <f>$E16*SUMIFS('CN-Med-Growth Rate'!AJ$31:AJ$47,'CN-Med-Growth Rate'!$A$31:$A$47,$A16,'CN-Med-Growth Rate'!$C$31:$C$47,$B$1)</f>
        <v>0</v>
      </c>
      <c r="AH16" s="9">
        <f>$E16*SUMIFS('CN-Med-Growth Rate'!AK$31:AK$47,'CN-Med-Growth Rate'!$A$31:$A$47,$A16,'CN-Med-Growth Rate'!$C$31:$C$47,$B$1)</f>
        <v>0</v>
      </c>
      <c r="AI16" s="9">
        <f>$E16*SUMIFS('CN-Med-Growth Rate'!AL$31:AL$47,'CN-Med-Growth Rate'!$A$31:$A$47,$A16,'CN-Med-Growth Rate'!$C$31:$C$47,$B$1)</f>
        <v>0</v>
      </c>
      <c r="AJ16" s="9">
        <f>$E16*SUMIFS('CN-Med-Growth Rate'!AM$31:AM$47,'CN-Med-Growth Rate'!$A$31:$A$47,$A16,'CN-Med-Growth Rate'!$C$31:$C$47,$B$1)</f>
        <v>0</v>
      </c>
      <c r="AK16" s="9">
        <f>$E16*SUMIFS('CN-Med-Growth Rate'!AN$31:AN$47,'CN-Med-Growth Rate'!$A$31:$A$47,$A16,'CN-Med-Growth Rate'!$C$31:$C$47,$B$1)</f>
        <v>0</v>
      </c>
      <c r="AL16" s="9">
        <f>$E16*SUMIFS('CN-Med-Growth Rate'!AO$31:AO$47,'CN-Med-Growth Rate'!$A$31:$A$47,$A16,'CN-Med-Growth Rate'!$C$31:$C$47,$B$1)</f>
        <v>0</v>
      </c>
      <c r="AM16" s="9">
        <f>$E16*SUMIFS('CN-Med-Growth Rate'!AP$31:AP$47,'CN-Med-Growth Rate'!$A$31:$A$47,$A16,'CN-Med-Growth Rate'!$C$31:$C$47,$B$1)</f>
        <v>0</v>
      </c>
      <c r="AN16" s="9">
        <f>$E16*SUMIFS('CN-Med-Growth Rate'!AQ$31:AQ$47,'CN-Med-Growth Rate'!$A$31:$A$47,$A16,'CN-Med-Growth Rate'!$C$31:$C$47,$B$1)</f>
        <v>0</v>
      </c>
      <c r="AO16" s="9">
        <f>$E16*SUMIFS('CN-Med-Growth Rate'!AR$31:AR$47,'CN-Med-Growth Rate'!$A$31:$A$47,$A16,'CN-Med-Growth Rate'!$C$31:$C$47,$B$1)</f>
        <v>0</v>
      </c>
      <c r="AP16" s="9">
        <f>$E16*SUMIFS('CN-Med-Growth Rate'!AS$31:AS$47,'CN-Med-Growth Rate'!$A$31:$A$47,$A16,'CN-Med-Growth Rate'!$C$31:$C$47,$B$1)</f>
        <v>0</v>
      </c>
      <c r="AQ16" s="9">
        <f>$E16*SUMIFS('CN-Med-Growth Rate'!AT$31:AT$47,'CN-Med-Growth Rate'!$A$31:$A$47,$A16,'CN-Med-Growth Rate'!$C$31:$C$47,$B$1)</f>
        <v>0</v>
      </c>
      <c r="AR16" s="9">
        <f>$E16*SUMIFS('CN-Med-Growth Rate'!AU$31:AU$47,'CN-Med-Growth Rate'!$A$31:$A$47,$A16,'CN-Med-Growth Rate'!$C$31:$C$47,$B$1)</f>
        <v>0</v>
      </c>
    </row>
    <row r="17" spans="1:44">
      <c r="A17" t="s">
        <v>50</v>
      </c>
      <c r="B17" s="9">
        <f>SUMIFS('GHG Emissions 2018-2021'!$F$4:$F$14,'GHG Emissions 2018-2021'!$A$4:$A$14,$A17)*10^10</f>
        <v>0</v>
      </c>
      <c r="C17" s="9">
        <f t="shared" si="0"/>
        <v>0</v>
      </c>
      <c r="D17" s="9">
        <f>SUMIFS('GHG Emissions 2018-2021'!$F$19:$F$31,'GHG Emissions 2018-2021'!$A$19:$A$31,$A17)*10^10</f>
        <v>0</v>
      </c>
      <c r="E17" s="9">
        <f>SUMIFS('GHG Emissions 2018-2021'!$F$36:$F$48,'GHG Emissions 2018-2021'!$A$36:$A$48,$A17)*10^10</f>
        <v>0</v>
      </c>
      <c r="F17" s="9">
        <f>$E17*SUMIFS('CN-Med-Growth Rate'!I$31:I$47,'CN-Med-Growth Rate'!$A$31:$A$47,$A17,'CN-Med-Growth Rate'!$C$31:$C$47,$B$1)</f>
        <v>0</v>
      </c>
      <c r="G17" s="9">
        <f>$E17*SUMIFS('CN-Med-Growth Rate'!J$31:J$47,'CN-Med-Growth Rate'!$A$31:$A$47,$A17,'CN-Med-Growth Rate'!$C$31:$C$47,$B$1)</f>
        <v>0</v>
      </c>
      <c r="H17" s="9">
        <f>$E17*SUMIFS('CN-Med-Growth Rate'!K$31:K$47,'CN-Med-Growth Rate'!$A$31:$A$47,$A17,'CN-Med-Growth Rate'!$C$31:$C$47,$B$1)</f>
        <v>0</v>
      </c>
      <c r="I17" s="9">
        <f>$E17*SUMIFS('CN-Med-Growth Rate'!L$31:L$47,'CN-Med-Growth Rate'!$A$31:$A$47,$A17,'CN-Med-Growth Rate'!$C$31:$C$47,$B$1)</f>
        <v>0</v>
      </c>
      <c r="J17" s="9">
        <f>$E17*SUMIFS('CN-Med-Growth Rate'!M$31:M$47,'CN-Med-Growth Rate'!$A$31:$A$47,$A17,'CN-Med-Growth Rate'!$C$31:$C$47,$B$1)</f>
        <v>0</v>
      </c>
      <c r="K17" s="9">
        <f>$E17*SUMIFS('CN-Med-Growth Rate'!N$31:N$47,'CN-Med-Growth Rate'!$A$31:$A$47,$A17,'CN-Med-Growth Rate'!$C$31:$C$47,$B$1)</f>
        <v>0</v>
      </c>
      <c r="L17" s="9">
        <f>$E17*SUMIFS('CN-Med-Growth Rate'!O$31:O$47,'CN-Med-Growth Rate'!$A$31:$A$47,$A17,'CN-Med-Growth Rate'!$C$31:$C$47,$B$1)</f>
        <v>0</v>
      </c>
      <c r="M17" s="9">
        <f>$E17*SUMIFS('CN-Med-Growth Rate'!P$31:P$47,'CN-Med-Growth Rate'!$A$31:$A$47,$A17,'CN-Med-Growth Rate'!$C$31:$C$47,$B$1)</f>
        <v>0</v>
      </c>
      <c r="N17" s="9">
        <f>$E17*SUMIFS('CN-Med-Growth Rate'!Q$31:Q$47,'CN-Med-Growth Rate'!$A$31:$A$47,$A17,'CN-Med-Growth Rate'!$C$31:$C$47,$B$1)</f>
        <v>0</v>
      </c>
      <c r="O17" s="9">
        <f>$E17*SUMIFS('CN-Med-Growth Rate'!R$31:R$47,'CN-Med-Growth Rate'!$A$31:$A$47,$A17,'CN-Med-Growth Rate'!$C$31:$C$47,$B$1)</f>
        <v>0</v>
      </c>
      <c r="P17" s="9">
        <f>$E17*SUMIFS('CN-Med-Growth Rate'!S$31:S$47,'CN-Med-Growth Rate'!$A$31:$A$47,$A17,'CN-Med-Growth Rate'!$C$31:$C$47,$B$1)</f>
        <v>0</v>
      </c>
      <c r="Q17" s="9">
        <f>$E17*SUMIFS('CN-Med-Growth Rate'!T$31:T$47,'CN-Med-Growth Rate'!$A$31:$A$47,$A17,'CN-Med-Growth Rate'!$C$31:$C$47,$B$1)</f>
        <v>0</v>
      </c>
      <c r="R17" s="9">
        <f>$E17*SUMIFS('CN-Med-Growth Rate'!U$31:U$47,'CN-Med-Growth Rate'!$A$31:$A$47,$A17,'CN-Med-Growth Rate'!$C$31:$C$47,$B$1)</f>
        <v>0</v>
      </c>
      <c r="S17" s="9">
        <f>$E17*SUMIFS('CN-Med-Growth Rate'!V$31:V$47,'CN-Med-Growth Rate'!$A$31:$A$47,$A17,'CN-Med-Growth Rate'!$C$31:$C$47,$B$1)</f>
        <v>0</v>
      </c>
      <c r="T17" s="9">
        <f>$E17*SUMIFS('CN-Med-Growth Rate'!W$31:W$47,'CN-Med-Growth Rate'!$A$31:$A$47,$A17,'CN-Med-Growth Rate'!$C$31:$C$47,$B$1)</f>
        <v>0</v>
      </c>
      <c r="U17" s="9">
        <f>$E17*SUMIFS('CN-Med-Growth Rate'!X$31:X$47,'CN-Med-Growth Rate'!$A$31:$A$47,$A17,'CN-Med-Growth Rate'!$C$31:$C$47,$B$1)</f>
        <v>0</v>
      </c>
      <c r="V17" s="9">
        <f>$E17*SUMIFS('CN-Med-Growth Rate'!Y$31:Y$47,'CN-Med-Growth Rate'!$A$31:$A$47,$A17,'CN-Med-Growth Rate'!$C$31:$C$47,$B$1)</f>
        <v>0</v>
      </c>
      <c r="W17" s="9">
        <f>$E17*SUMIFS('CN-Med-Growth Rate'!Z$31:Z$47,'CN-Med-Growth Rate'!$A$31:$A$47,$A17,'CN-Med-Growth Rate'!$C$31:$C$47,$B$1)</f>
        <v>0</v>
      </c>
      <c r="X17" s="9">
        <f>$E17*SUMIFS('CN-Med-Growth Rate'!AA$31:AA$47,'CN-Med-Growth Rate'!$A$31:$A$47,$A17,'CN-Med-Growth Rate'!$C$31:$C$47,$B$1)</f>
        <v>0</v>
      </c>
      <c r="Y17" s="9">
        <f>$E17*SUMIFS('CN-Med-Growth Rate'!AB$31:AB$47,'CN-Med-Growth Rate'!$A$31:$A$47,$A17,'CN-Med-Growth Rate'!$C$31:$C$47,$B$1)</f>
        <v>0</v>
      </c>
      <c r="Z17" s="9">
        <f>$E17*SUMIFS('CN-Med-Growth Rate'!AC$31:AC$47,'CN-Med-Growth Rate'!$A$31:$A$47,$A17,'CN-Med-Growth Rate'!$C$31:$C$47,$B$1)</f>
        <v>0</v>
      </c>
      <c r="AA17" s="9">
        <f>$E17*SUMIFS('CN-Med-Growth Rate'!AD$31:AD$47,'CN-Med-Growth Rate'!$A$31:$A$47,$A17,'CN-Med-Growth Rate'!$C$31:$C$47,$B$1)</f>
        <v>0</v>
      </c>
      <c r="AB17" s="9">
        <f>$E17*SUMIFS('CN-Med-Growth Rate'!AE$31:AE$47,'CN-Med-Growth Rate'!$A$31:$A$47,$A17,'CN-Med-Growth Rate'!$C$31:$C$47,$B$1)</f>
        <v>0</v>
      </c>
      <c r="AC17" s="9">
        <f>$E17*SUMIFS('CN-Med-Growth Rate'!AF$31:AF$47,'CN-Med-Growth Rate'!$A$31:$A$47,$A17,'CN-Med-Growth Rate'!$C$31:$C$47,$B$1)</f>
        <v>0</v>
      </c>
      <c r="AD17" s="9">
        <f>$E17*SUMIFS('CN-Med-Growth Rate'!AG$31:AG$47,'CN-Med-Growth Rate'!$A$31:$A$47,$A17,'CN-Med-Growth Rate'!$C$31:$C$47,$B$1)</f>
        <v>0</v>
      </c>
      <c r="AE17" s="9">
        <f>$E17*SUMIFS('CN-Med-Growth Rate'!AH$31:AH$47,'CN-Med-Growth Rate'!$A$31:$A$47,$A17,'CN-Med-Growth Rate'!$C$31:$C$47,$B$1)</f>
        <v>0</v>
      </c>
      <c r="AF17" s="9">
        <f>$E17*SUMIFS('CN-Med-Growth Rate'!AI$31:AI$47,'CN-Med-Growth Rate'!$A$31:$A$47,$A17,'CN-Med-Growth Rate'!$C$31:$C$47,$B$1)</f>
        <v>0</v>
      </c>
      <c r="AG17" s="9">
        <f>$E17*SUMIFS('CN-Med-Growth Rate'!AJ$31:AJ$47,'CN-Med-Growth Rate'!$A$31:$A$47,$A17,'CN-Med-Growth Rate'!$C$31:$C$47,$B$1)</f>
        <v>0</v>
      </c>
      <c r="AH17" s="9">
        <f>$E17*SUMIFS('CN-Med-Growth Rate'!AK$31:AK$47,'CN-Med-Growth Rate'!$A$31:$A$47,$A17,'CN-Med-Growth Rate'!$C$31:$C$47,$B$1)</f>
        <v>0</v>
      </c>
      <c r="AI17" s="9">
        <f>$E17*SUMIFS('CN-Med-Growth Rate'!AL$31:AL$47,'CN-Med-Growth Rate'!$A$31:$A$47,$A17,'CN-Med-Growth Rate'!$C$31:$C$47,$B$1)</f>
        <v>0</v>
      </c>
      <c r="AJ17" s="9">
        <f>$E17*SUMIFS('CN-Med-Growth Rate'!AM$31:AM$47,'CN-Med-Growth Rate'!$A$31:$A$47,$A17,'CN-Med-Growth Rate'!$C$31:$C$47,$B$1)</f>
        <v>0</v>
      </c>
      <c r="AK17" s="9">
        <f>$E17*SUMIFS('CN-Med-Growth Rate'!AN$31:AN$47,'CN-Med-Growth Rate'!$A$31:$A$47,$A17,'CN-Med-Growth Rate'!$C$31:$C$47,$B$1)</f>
        <v>0</v>
      </c>
      <c r="AL17" s="9">
        <f>$E17*SUMIFS('CN-Med-Growth Rate'!AO$31:AO$47,'CN-Med-Growth Rate'!$A$31:$A$47,$A17,'CN-Med-Growth Rate'!$C$31:$C$47,$B$1)</f>
        <v>0</v>
      </c>
      <c r="AM17" s="9">
        <f>$E17*SUMIFS('CN-Med-Growth Rate'!AP$31:AP$47,'CN-Med-Growth Rate'!$A$31:$A$47,$A17,'CN-Med-Growth Rate'!$C$31:$C$47,$B$1)</f>
        <v>0</v>
      </c>
      <c r="AN17" s="9">
        <f>$E17*SUMIFS('CN-Med-Growth Rate'!AQ$31:AQ$47,'CN-Med-Growth Rate'!$A$31:$A$47,$A17,'CN-Med-Growth Rate'!$C$31:$C$47,$B$1)</f>
        <v>0</v>
      </c>
      <c r="AO17" s="9">
        <f>$E17*SUMIFS('CN-Med-Growth Rate'!AR$31:AR$47,'CN-Med-Growth Rate'!$A$31:$A$47,$A17,'CN-Med-Growth Rate'!$C$31:$C$47,$B$1)</f>
        <v>0</v>
      </c>
      <c r="AP17" s="9">
        <f>$E17*SUMIFS('CN-Med-Growth Rate'!AS$31:AS$47,'CN-Med-Growth Rate'!$A$31:$A$47,$A17,'CN-Med-Growth Rate'!$C$31:$C$47,$B$1)</f>
        <v>0</v>
      </c>
      <c r="AQ17" s="9">
        <f>$E17*SUMIFS('CN-Med-Growth Rate'!AT$31:AT$47,'CN-Med-Growth Rate'!$A$31:$A$47,$A17,'CN-Med-Growth Rate'!$C$31:$C$47,$B$1)</f>
        <v>0</v>
      </c>
      <c r="AR17" s="9">
        <f>$E17*SUMIFS('CN-Med-Growth Rate'!AU$31:AU$47,'CN-Med-Growth Rate'!$A$31:$A$47,$A17,'CN-Med-Growth Rate'!$C$31:$C$47,$B$1)</f>
        <v>0</v>
      </c>
    </row>
    <row r="18" spans="1:44">
      <c r="A18" t="s">
        <v>58</v>
      </c>
      <c r="B18" s="9">
        <f>SUMIFS('GHG Emissions 2018-2021'!$F$4:$F$14,'GHG Emissions 2018-2021'!$A$4:$A$14,$A18)*10^10</f>
        <v>0</v>
      </c>
      <c r="C18" s="9">
        <f t="shared" si="0"/>
        <v>0</v>
      </c>
      <c r="D18" s="9">
        <f>SUMIFS('GHG Emissions 2018-2021'!$F$19:$F$31,'GHG Emissions 2018-2021'!$A$19:$A$31,$A18)*10^10</f>
        <v>0</v>
      </c>
      <c r="E18" s="9">
        <f>SUMIFS('GHG Emissions 2018-2021'!$F$36:$F$48,'GHG Emissions 2018-2021'!$A$36:$A$48,$A18)*10^10</f>
        <v>0</v>
      </c>
      <c r="F18" s="9">
        <f>$E18*SUMIFS('CN-Med-Growth Rate'!I$31:I$47,'CN-Med-Growth Rate'!$A$31:$A$47,$A18,'CN-Med-Growth Rate'!$C$31:$C$47,$B$1)</f>
        <v>0</v>
      </c>
      <c r="G18" s="9">
        <f>$E18*SUMIFS('CN-Med-Growth Rate'!J$31:J$47,'CN-Med-Growth Rate'!$A$31:$A$47,$A18,'CN-Med-Growth Rate'!$C$31:$C$47,$B$1)</f>
        <v>0</v>
      </c>
      <c r="H18" s="9">
        <f>$E18*SUMIFS('CN-Med-Growth Rate'!K$31:K$47,'CN-Med-Growth Rate'!$A$31:$A$47,$A18,'CN-Med-Growth Rate'!$C$31:$C$47,$B$1)</f>
        <v>0</v>
      </c>
      <c r="I18" s="9">
        <f>$E18*SUMIFS('CN-Med-Growth Rate'!L$31:L$47,'CN-Med-Growth Rate'!$A$31:$A$47,$A18,'CN-Med-Growth Rate'!$C$31:$C$47,$B$1)</f>
        <v>0</v>
      </c>
      <c r="J18" s="9">
        <f>$E18*SUMIFS('CN-Med-Growth Rate'!M$31:M$47,'CN-Med-Growth Rate'!$A$31:$A$47,$A18,'CN-Med-Growth Rate'!$C$31:$C$47,$B$1)</f>
        <v>0</v>
      </c>
      <c r="K18" s="9">
        <f>$E18*SUMIFS('CN-Med-Growth Rate'!N$31:N$47,'CN-Med-Growth Rate'!$A$31:$A$47,$A18,'CN-Med-Growth Rate'!$C$31:$C$47,$B$1)</f>
        <v>0</v>
      </c>
      <c r="L18" s="9">
        <f>$E18*SUMIFS('CN-Med-Growth Rate'!O$31:O$47,'CN-Med-Growth Rate'!$A$31:$A$47,$A18,'CN-Med-Growth Rate'!$C$31:$C$47,$B$1)</f>
        <v>0</v>
      </c>
      <c r="M18" s="9">
        <f>$E18*SUMIFS('CN-Med-Growth Rate'!P$31:P$47,'CN-Med-Growth Rate'!$A$31:$A$47,$A18,'CN-Med-Growth Rate'!$C$31:$C$47,$B$1)</f>
        <v>0</v>
      </c>
      <c r="N18" s="9">
        <f>$E18*SUMIFS('CN-Med-Growth Rate'!Q$31:Q$47,'CN-Med-Growth Rate'!$A$31:$A$47,$A18,'CN-Med-Growth Rate'!$C$31:$C$47,$B$1)</f>
        <v>0</v>
      </c>
      <c r="O18" s="9">
        <f>$E18*SUMIFS('CN-Med-Growth Rate'!R$31:R$47,'CN-Med-Growth Rate'!$A$31:$A$47,$A18,'CN-Med-Growth Rate'!$C$31:$C$47,$B$1)</f>
        <v>0</v>
      </c>
      <c r="P18" s="9">
        <f>$E18*SUMIFS('CN-Med-Growth Rate'!S$31:S$47,'CN-Med-Growth Rate'!$A$31:$A$47,$A18,'CN-Med-Growth Rate'!$C$31:$C$47,$B$1)</f>
        <v>0</v>
      </c>
      <c r="Q18" s="9">
        <f>$E18*SUMIFS('CN-Med-Growth Rate'!T$31:T$47,'CN-Med-Growth Rate'!$A$31:$A$47,$A18,'CN-Med-Growth Rate'!$C$31:$C$47,$B$1)</f>
        <v>0</v>
      </c>
      <c r="R18" s="9">
        <f>$E18*SUMIFS('CN-Med-Growth Rate'!U$31:U$47,'CN-Med-Growth Rate'!$A$31:$A$47,$A18,'CN-Med-Growth Rate'!$C$31:$C$47,$B$1)</f>
        <v>0</v>
      </c>
      <c r="S18" s="9">
        <f>$E18*SUMIFS('CN-Med-Growth Rate'!V$31:V$47,'CN-Med-Growth Rate'!$A$31:$A$47,$A18,'CN-Med-Growth Rate'!$C$31:$C$47,$B$1)</f>
        <v>0</v>
      </c>
      <c r="T18" s="9">
        <f>$E18*SUMIFS('CN-Med-Growth Rate'!W$31:W$47,'CN-Med-Growth Rate'!$A$31:$A$47,$A18,'CN-Med-Growth Rate'!$C$31:$C$47,$B$1)</f>
        <v>0</v>
      </c>
      <c r="U18" s="9">
        <f>$E18*SUMIFS('CN-Med-Growth Rate'!X$31:X$47,'CN-Med-Growth Rate'!$A$31:$A$47,$A18,'CN-Med-Growth Rate'!$C$31:$C$47,$B$1)</f>
        <v>0</v>
      </c>
      <c r="V18" s="9">
        <f>$E18*SUMIFS('CN-Med-Growth Rate'!Y$31:Y$47,'CN-Med-Growth Rate'!$A$31:$A$47,$A18,'CN-Med-Growth Rate'!$C$31:$C$47,$B$1)</f>
        <v>0</v>
      </c>
      <c r="W18" s="9">
        <f>$E18*SUMIFS('CN-Med-Growth Rate'!Z$31:Z$47,'CN-Med-Growth Rate'!$A$31:$A$47,$A18,'CN-Med-Growth Rate'!$C$31:$C$47,$B$1)</f>
        <v>0</v>
      </c>
      <c r="X18" s="9">
        <f>$E18*SUMIFS('CN-Med-Growth Rate'!AA$31:AA$47,'CN-Med-Growth Rate'!$A$31:$A$47,$A18,'CN-Med-Growth Rate'!$C$31:$C$47,$B$1)</f>
        <v>0</v>
      </c>
      <c r="Y18" s="9">
        <f>$E18*SUMIFS('CN-Med-Growth Rate'!AB$31:AB$47,'CN-Med-Growth Rate'!$A$31:$A$47,$A18,'CN-Med-Growth Rate'!$C$31:$C$47,$B$1)</f>
        <v>0</v>
      </c>
      <c r="Z18" s="9">
        <f>$E18*SUMIFS('CN-Med-Growth Rate'!AC$31:AC$47,'CN-Med-Growth Rate'!$A$31:$A$47,$A18,'CN-Med-Growth Rate'!$C$31:$C$47,$B$1)</f>
        <v>0</v>
      </c>
      <c r="AA18" s="9">
        <f>$E18*SUMIFS('CN-Med-Growth Rate'!AD$31:AD$47,'CN-Med-Growth Rate'!$A$31:$A$47,$A18,'CN-Med-Growth Rate'!$C$31:$C$47,$B$1)</f>
        <v>0</v>
      </c>
      <c r="AB18" s="9">
        <f>$E18*SUMIFS('CN-Med-Growth Rate'!AE$31:AE$47,'CN-Med-Growth Rate'!$A$31:$A$47,$A18,'CN-Med-Growth Rate'!$C$31:$C$47,$B$1)</f>
        <v>0</v>
      </c>
      <c r="AC18" s="9">
        <f>$E18*SUMIFS('CN-Med-Growth Rate'!AF$31:AF$47,'CN-Med-Growth Rate'!$A$31:$A$47,$A18,'CN-Med-Growth Rate'!$C$31:$C$47,$B$1)</f>
        <v>0</v>
      </c>
      <c r="AD18" s="9">
        <f>$E18*SUMIFS('CN-Med-Growth Rate'!AG$31:AG$47,'CN-Med-Growth Rate'!$A$31:$A$47,$A18,'CN-Med-Growth Rate'!$C$31:$C$47,$B$1)</f>
        <v>0</v>
      </c>
      <c r="AE18" s="9">
        <f>$E18*SUMIFS('CN-Med-Growth Rate'!AH$31:AH$47,'CN-Med-Growth Rate'!$A$31:$A$47,$A18,'CN-Med-Growth Rate'!$C$31:$C$47,$B$1)</f>
        <v>0</v>
      </c>
      <c r="AF18" s="9">
        <f>$E18*SUMIFS('CN-Med-Growth Rate'!AI$31:AI$47,'CN-Med-Growth Rate'!$A$31:$A$47,$A18,'CN-Med-Growth Rate'!$C$31:$C$47,$B$1)</f>
        <v>0</v>
      </c>
      <c r="AG18" s="9">
        <f>$E18*SUMIFS('CN-Med-Growth Rate'!AJ$31:AJ$47,'CN-Med-Growth Rate'!$A$31:$A$47,$A18,'CN-Med-Growth Rate'!$C$31:$C$47,$B$1)</f>
        <v>0</v>
      </c>
      <c r="AH18" s="9">
        <f>$E18*SUMIFS('CN-Med-Growth Rate'!AK$31:AK$47,'CN-Med-Growth Rate'!$A$31:$A$47,$A18,'CN-Med-Growth Rate'!$C$31:$C$47,$B$1)</f>
        <v>0</v>
      </c>
      <c r="AI18" s="9">
        <f>$E18*SUMIFS('CN-Med-Growth Rate'!AL$31:AL$47,'CN-Med-Growth Rate'!$A$31:$A$47,$A18,'CN-Med-Growth Rate'!$C$31:$C$47,$B$1)</f>
        <v>0</v>
      </c>
      <c r="AJ18" s="9">
        <f>$E18*SUMIFS('CN-Med-Growth Rate'!AM$31:AM$47,'CN-Med-Growth Rate'!$A$31:$A$47,$A18,'CN-Med-Growth Rate'!$C$31:$C$47,$B$1)</f>
        <v>0</v>
      </c>
      <c r="AK18" s="9">
        <f>$E18*SUMIFS('CN-Med-Growth Rate'!AN$31:AN$47,'CN-Med-Growth Rate'!$A$31:$A$47,$A18,'CN-Med-Growth Rate'!$C$31:$C$47,$B$1)</f>
        <v>0</v>
      </c>
      <c r="AL18" s="9">
        <f>$E18*SUMIFS('CN-Med-Growth Rate'!AO$31:AO$47,'CN-Med-Growth Rate'!$A$31:$A$47,$A18,'CN-Med-Growth Rate'!$C$31:$C$47,$B$1)</f>
        <v>0</v>
      </c>
      <c r="AM18" s="9">
        <f>$E18*SUMIFS('CN-Med-Growth Rate'!AP$31:AP$47,'CN-Med-Growth Rate'!$A$31:$A$47,$A18,'CN-Med-Growth Rate'!$C$31:$C$47,$B$1)</f>
        <v>0</v>
      </c>
      <c r="AN18" s="9">
        <f>$E18*SUMIFS('CN-Med-Growth Rate'!AQ$31:AQ$47,'CN-Med-Growth Rate'!$A$31:$A$47,$A18,'CN-Med-Growth Rate'!$C$31:$C$47,$B$1)</f>
        <v>0</v>
      </c>
      <c r="AO18" s="9">
        <f>$E18*SUMIFS('CN-Med-Growth Rate'!AR$31:AR$47,'CN-Med-Growth Rate'!$A$31:$A$47,$A18,'CN-Med-Growth Rate'!$C$31:$C$47,$B$1)</f>
        <v>0</v>
      </c>
      <c r="AP18" s="9">
        <f>$E18*SUMIFS('CN-Med-Growth Rate'!AS$31:AS$47,'CN-Med-Growth Rate'!$A$31:$A$47,$A18,'CN-Med-Growth Rate'!$C$31:$C$47,$B$1)</f>
        <v>0</v>
      </c>
      <c r="AQ18" s="9">
        <f>$E18*SUMIFS('CN-Med-Growth Rate'!AT$31:AT$47,'CN-Med-Growth Rate'!$A$31:$A$47,$A18,'CN-Med-Growth Rate'!$C$31:$C$47,$B$1)</f>
        <v>0</v>
      </c>
      <c r="AR18" s="9">
        <f>$E18*SUMIFS('CN-Med-Growth Rate'!AU$31:AU$47,'CN-Med-Growth Rate'!$A$31:$A$47,$A18,'CN-Med-Growth Rate'!$C$31:$C$47,$B$1)</f>
        <v>0</v>
      </c>
    </row>
    <row r="19" spans="1:44">
      <c r="A19" t="s">
        <v>59</v>
      </c>
      <c r="B19" s="9">
        <f>SUMIFS('GHG Emissions 2018-2021'!$F$4:$F$14,'GHG Emissions 2018-2021'!$A$4:$A$14,$A19)*10^10</f>
        <v>0</v>
      </c>
      <c r="C19" s="9">
        <f t="shared" si="0"/>
        <v>0</v>
      </c>
      <c r="D19" s="9">
        <f>SUMIFS('GHG Emissions 2018-2021'!$F$19:$F$31,'GHG Emissions 2018-2021'!$A$19:$A$31,$A19)*10^10</f>
        <v>0</v>
      </c>
      <c r="E19" s="9">
        <f>SUMIFS('GHG Emissions 2018-2021'!$F$36:$F$48,'GHG Emissions 2018-2021'!$A$36:$A$48,$A19)*10^10</f>
        <v>0</v>
      </c>
      <c r="F19" s="9">
        <f>$E19*SUMIFS('CN-Med-Growth Rate'!I$31:I$47,'CN-Med-Growth Rate'!$A$31:$A$47,$A19,'CN-Med-Growth Rate'!$C$31:$C$47,$B$1)</f>
        <v>0</v>
      </c>
      <c r="G19" s="9">
        <f>$E19*SUMIFS('CN-Med-Growth Rate'!J$31:J$47,'CN-Med-Growth Rate'!$A$31:$A$47,$A19,'CN-Med-Growth Rate'!$C$31:$C$47,$B$1)</f>
        <v>0</v>
      </c>
      <c r="H19" s="9">
        <f>$E19*SUMIFS('CN-Med-Growth Rate'!K$31:K$47,'CN-Med-Growth Rate'!$A$31:$A$47,$A19,'CN-Med-Growth Rate'!$C$31:$C$47,$B$1)</f>
        <v>0</v>
      </c>
      <c r="I19" s="9">
        <f>$E19*SUMIFS('CN-Med-Growth Rate'!L$31:L$47,'CN-Med-Growth Rate'!$A$31:$A$47,$A19,'CN-Med-Growth Rate'!$C$31:$C$47,$B$1)</f>
        <v>0</v>
      </c>
      <c r="J19" s="9">
        <f>$E19*SUMIFS('CN-Med-Growth Rate'!M$31:M$47,'CN-Med-Growth Rate'!$A$31:$A$47,$A19,'CN-Med-Growth Rate'!$C$31:$C$47,$B$1)</f>
        <v>0</v>
      </c>
      <c r="K19" s="9">
        <f>$E19*SUMIFS('CN-Med-Growth Rate'!N$31:N$47,'CN-Med-Growth Rate'!$A$31:$A$47,$A19,'CN-Med-Growth Rate'!$C$31:$C$47,$B$1)</f>
        <v>0</v>
      </c>
      <c r="L19" s="9">
        <f>$E19*SUMIFS('CN-Med-Growth Rate'!O$31:O$47,'CN-Med-Growth Rate'!$A$31:$A$47,$A19,'CN-Med-Growth Rate'!$C$31:$C$47,$B$1)</f>
        <v>0</v>
      </c>
      <c r="M19" s="9">
        <f>$E19*SUMIFS('CN-Med-Growth Rate'!P$31:P$47,'CN-Med-Growth Rate'!$A$31:$A$47,$A19,'CN-Med-Growth Rate'!$C$31:$C$47,$B$1)</f>
        <v>0</v>
      </c>
      <c r="N19" s="9">
        <f>$E19*SUMIFS('CN-Med-Growth Rate'!Q$31:Q$47,'CN-Med-Growth Rate'!$A$31:$A$47,$A19,'CN-Med-Growth Rate'!$C$31:$C$47,$B$1)</f>
        <v>0</v>
      </c>
      <c r="O19" s="9">
        <f>$E19*SUMIFS('CN-Med-Growth Rate'!R$31:R$47,'CN-Med-Growth Rate'!$A$31:$A$47,$A19,'CN-Med-Growth Rate'!$C$31:$C$47,$B$1)</f>
        <v>0</v>
      </c>
      <c r="P19" s="9">
        <f>$E19*SUMIFS('CN-Med-Growth Rate'!S$31:S$47,'CN-Med-Growth Rate'!$A$31:$A$47,$A19,'CN-Med-Growth Rate'!$C$31:$C$47,$B$1)</f>
        <v>0</v>
      </c>
      <c r="Q19" s="9">
        <f>$E19*SUMIFS('CN-Med-Growth Rate'!T$31:T$47,'CN-Med-Growth Rate'!$A$31:$A$47,$A19,'CN-Med-Growth Rate'!$C$31:$C$47,$B$1)</f>
        <v>0</v>
      </c>
      <c r="R19" s="9">
        <f>$E19*SUMIFS('CN-Med-Growth Rate'!U$31:U$47,'CN-Med-Growth Rate'!$A$31:$A$47,$A19,'CN-Med-Growth Rate'!$C$31:$C$47,$B$1)</f>
        <v>0</v>
      </c>
      <c r="S19" s="9">
        <f>$E19*SUMIFS('CN-Med-Growth Rate'!V$31:V$47,'CN-Med-Growth Rate'!$A$31:$A$47,$A19,'CN-Med-Growth Rate'!$C$31:$C$47,$B$1)</f>
        <v>0</v>
      </c>
      <c r="T19" s="9">
        <f>$E19*SUMIFS('CN-Med-Growth Rate'!W$31:W$47,'CN-Med-Growth Rate'!$A$31:$A$47,$A19,'CN-Med-Growth Rate'!$C$31:$C$47,$B$1)</f>
        <v>0</v>
      </c>
      <c r="U19" s="9">
        <f>$E19*SUMIFS('CN-Med-Growth Rate'!X$31:X$47,'CN-Med-Growth Rate'!$A$31:$A$47,$A19,'CN-Med-Growth Rate'!$C$31:$C$47,$B$1)</f>
        <v>0</v>
      </c>
      <c r="V19" s="9">
        <f>$E19*SUMIFS('CN-Med-Growth Rate'!Y$31:Y$47,'CN-Med-Growth Rate'!$A$31:$A$47,$A19,'CN-Med-Growth Rate'!$C$31:$C$47,$B$1)</f>
        <v>0</v>
      </c>
      <c r="W19" s="9">
        <f>$E19*SUMIFS('CN-Med-Growth Rate'!Z$31:Z$47,'CN-Med-Growth Rate'!$A$31:$A$47,$A19,'CN-Med-Growth Rate'!$C$31:$C$47,$B$1)</f>
        <v>0</v>
      </c>
      <c r="X19" s="9">
        <f>$E19*SUMIFS('CN-Med-Growth Rate'!AA$31:AA$47,'CN-Med-Growth Rate'!$A$31:$A$47,$A19,'CN-Med-Growth Rate'!$C$31:$C$47,$B$1)</f>
        <v>0</v>
      </c>
      <c r="Y19" s="9">
        <f>$E19*SUMIFS('CN-Med-Growth Rate'!AB$31:AB$47,'CN-Med-Growth Rate'!$A$31:$A$47,$A19,'CN-Med-Growth Rate'!$C$31:$C$47,$B$1)</f>
        <v>0</v>
      </c>
      <c r="Z19" s="9">
        <f>$E19*SUMIFS('CN-Med-Growth Rate'!AC$31:AC$47,'CN-Med-Growth Rate'!$A$31:$A$47,$A19,'CN-Med-Growth Rate'!$C$31:$C$47,$B$1)</f>
        <v>0</v>
      </c>
      <c r="AA19" s="9">
        <f>$E19*SUMIFS('CN-Med-Growth Rate'!AD$31:AD$47,'CN-Med-Growth Rate'!$A$31:$A$47,$A19,'CN-Med-Growth Rate'!$C$31:$C$47,$B$1)</f>
        <v>0</v>
      </c>
      <c r="AB19" s="9">
        <f>$E19*SUMIFS('CN-Med-Growth Rate'!AE$31:AE$47,'CN-Med-Growth Rate'!$A$31:$A$47,$A19,'CN-Med-Growth Rate'!$C$31:$C$47,$B$1)</f>
        <v>0</v>
      </c>
      <c r="AC19" s="9">
        <f>$E19*SUMIFS('CN-Med-Growth Rate'!AF$31:AF$47,'CN-Med-Growth Rate'!$A$31:$A$47,$A19,'CN-Med-Growth Rate'!$C$31:$C$47,$B$1)</f>
        <v>0</v>
      </c>
      <c r="AD19" s="9">
        <f>$E19*SUMIFS('CN-Med-Growth Rate'!AG$31:AG$47,'CN-Med-Growth Rate'!$A$31:$A$47,$A19,'CN-Med-Growth Rate'!$C$31:$C$47,$B$1)</f>
        <v>0</v>
      </c>
      <c r="AE19" s="9">
        <f>$E19*SUMIFS('CN-Med-Growth Rate'!AH$31:AH$47,'CN-Med-Growth Rate'!$A$31:$A$47,$A19,'CN-Med-Growth Rate'!$C$31:$C$47,$B$1)</f>
        <v>0</v>
      </c>
      <c r="AF19" s="9">
        <f>$E19*SUMIFS('CN-Med-Growth Rate'!AI$31:AI$47,'CN-Med-Growth Rate'!$A$31:$A$47,$A19,'CN-Med-Growth Rate'!$C$31:$C$47,$B$1)</f>
        <v>0</v>
      </c>
      <c r="AG19" s="9">
        <f>$E19*SUMIFS('CN-Med-Growth Rate'!AJ$31:AJ$47,'CN-Med-Growth Rate'!$A$31:$A$47,$A19,'CN-Med-Growth Rate'!$C$31:$C$47,$B$1)</f>
        <v>0</v>
      </c>
      <c r="AH19" s="9">
        <f>$E19*SUMIFS('CN-Med-Growth Rate'!AK$31:AK$47,'CN-Med-Growth Rate'!$A$31:$A$47,$A19,'CN-Med-Growth Rate'!$C$31:$C$47,$B$1)</f>
        <v>0</v>
      </c>
      <c r="AI19" s="9">
        <f>$E19*SUMIFS('CN-Med-Growth Rate'!AL$31:AL$47,'CN-Med-Growth Rate'!$A$31:$A$47,$A19,'CN-Med-Growth Rate'!$C$31:$C$47,$B$1)</f>
        <v>0</v>
      </c>
      <c r="AJ19" s="9">
        <f>$E19*SUMIFS('CN-Med-Growth Rate'!AM$31:AM$47,'CN-Med-Growth Rate'!$A$31:$A$47,$A19,'CN-Med-Growth Rate'!$C$31:$C$47,$B$1)</f>
        <v>0</v>
      </c>
      <c r="AK19" s="9">
        <f>$E19*SUMIFS('CN-Med-Growth Rate'!AN$31:AN$47,'CN-Med-Growth Rate'!$A$31:$A$47,$A19,'CN-Med-Growth Rate'!$C$31:$C$47,$B$1)</f>
        <v>0</v>
      </c>
      <c r="AL19" s="9">
        <f>$E19*SUMIFS('CN-Med-Growth Rate'!AO$31:AO$47,'CN-Med-Growth Rate'!$A$31:$A$47,$A19,'CN-Med-Growth Rate'!$C$31:$C$47,$B$1)</f>
        <v>0</v>
      </c>
      <c r="AM19" s="9">
        <f>$E19*SUMIFS('CN-Med-Growth Rate'!AP$31:AP$47,'CN-Med-Growth Rate'!$A$31:$A$47,$A19,'CN-Med-Growth Rate'!$C$31:$C$47,$B$1)</f>
        <v>0</v>
      </c>
      <c r="AN19" s="9">
        <f>$E19*SUMIFS('CN-Med-Growth Rate'!AQ$31:AQ$47,'CN-Med-Growth Rate'!$A$31:$A$47,$A19,'CN-Med-Growth Rate'!$C$31:$C$47,$B$1)</f>
        <v>0</v>
      </c>
      <c r="AO19" s="9">
        <f>$E19*SUMIFS('CN-Med-Growth Rate'!AR$31:AR$47,'CN-Med-Growth Rate'!$A$31:$A$47,$A19,'CN-Med-Growth Rate'!$C$31:$C$47,$B$1)</f>
        <v>0</v>
      </c>
      <c r="AP19" s="9">
        <f>$E19*SUMIFS('CN-Med-Growth Rate'!AS$31:AS$47,'CN-Med-Growth Rate'!$A$31:$A$47,$A19,'CN-Med-Growth Rate'!$C$31:$C$47,$B$1)</f>
        <v>0</v>
      </c>
      <c r="AQ19" s="9">
        <f>$E19*SUMIFS('CN-Med-Growth Rate'!AT$31:AT$47,'CN-Med-Growth Rate'!$A$31:$A$47,$A19,'CN-Med-Growth Rate'!$C$31:$C$47,$B$1)</f>
        <v>0</v>
      </c>
      <c r="AR19" s="9">
        <f>$E19*SUMIFS('CN-Med-Growth Rate'!AU$31:AU$47,'CN-Med-Growth Rate'!$A$31:$A$47,$A19,'CN-Med-Growth Rate'!$C$31:$C$47,$B$1)</f>
        <v>0</v>
      </c>
    </row>
    <row r="20" spans="1:44">
      <c r="A20" t="s">
        <v>60</v>
      </c>
      <c r="B20" s="9">
        <f>SUMIFS('GHG Emissions 2018-2021'!$F$4:$F$14,'GHG Emissions 2018-2021'!$A$4:$A$14,$A20)*10^10</f>
        <v>0</v>
      </c>
      <c r="C20" s="9">
        <f t="shared" si="0"/>
        <v>0</v>
      </c>
      <c r="D20" s="9">
        <f>SUMIFS('GHG Emissions 2018-2021'!$F$19:$F$31,'GHG Emissions 2018-2021'!$A$19:$A$31,$A20)*10^10</f>
        <v>0</v>
      </c>
      <c r="E20" s="9">
        <f>SUMIFS('GHG Emissions 2018-2021'!$F$36:$F$48,'GHG Emissions 2018-2021'!$A$36:$A$48,$A20)*10^10</f>
        <v>0</v>
      </c>
      <c r="F20" s="9">
        <f>$E20*SUMIFS('CN-Med-Growth Rate'!I$31:I$47,'CN-Med-Growth Rate'!$A$31:$A$47,$A20,'CN-Med-Growth Rate'!$C$31:$C$47,$B$1)</f>
        <v>0</v>
      </c>
      <c r="G20" s="9">
        <f>$E20*SUMIFS('CN-Med-Growth Rate'!J$31:J$47,'CN-Med-Growth Rate'!$A$31:$A$47,$A20,'CN-Med-Growth Rate'!$C$31:$C$47,$B$1)</f>
        <v>0</v>
      </c>
      <c r="H20" s="9">
        <f>$E20*SUMIFS('CN-Med-Growth Rate'!K$31:K$47,'CN-Med-Growth Rate'!$A$31:$A$47,$A20,'CN-Med-Growth Rate'!$C$31:$C$47,$B$1)</f>
        <v>0</v>
      </c>
      <c r="I20" s="9">
        <f>$E20*SUMIFS('CN-Med-Growth Rate'!L$31:L$47,'CN-Med-Growth Rate'!$A$31:$A$47,$A20,'CN-Med-Growth Rate'!$C$31:$C$47,$B$1)</f>
        <v>0</v>
      </c>
      <c r="J20" s="9">
        <f>$E20*SUMIFS('CN-Med-Growth Rate'!M$31:M$47,'CN-Med-Growth Rate'!$A$31:$A$47,$A20,'CN-Med-Growth Rate'!$C$31:$C$47,$B$1)</f>
        <v>0</v>
      </c>
      <c r="K20" s="9">
        <f>$E20*SUMIFS('CN-Med-Growth Rate'!N$31:N$47,'CN-Med-Growth Rate'!$A$31:$A$47,$A20,'CN-Med-Growth Rate'!$C$31:$C$47,$B$1)</f>
        <v>0</v>
      </c>
      <c r="L20" s="9">
        <f>$E20*SUMIFS('CN-Med-Growth Rate'!O$31:O$47,'CN-Med-Growth Rate'!$A$31:$A$47,$A20,'CN-Med-Growth Rate'!$C$31:$C$47,$B$1)</f>
        <v>0</v>
      </c>
      <c r="M20" s="9">
        <f>$E20*SUMIFS('CN-Med-Growth Rate'!P$31:P$47,'CN-Med-Growth Rate'!$A$31:$A$47,$A20,'CN-Med-Growth Rate'!$C$31:$C$47,$B$1)</f>
        <v>0</v>
      </c>
      <c r="N20" s="9">
        <f>$E20*SUMIFS('CN-Med-Growth Rate'!Q$31:Q$47,'CN-Med-Growth Rate'!$A$31:$A$47,$A20,'CN-Med-Growth Rate'!$C$31:$C$47,$B$1)</f>
        <v>0</v>
      </c>
      <c r="O20" s="9">
        <f>$E20*SUMIFS('CN-Med-Growth Rate'!R$31:R$47,'CN-Med-Growth Rate'!$A$31:$A$47,$A20,'CN-Med-Growth Rate'!$C$31:$C$47,$B$1)</f>
        <v>0</v>
      </c>
      <c r="P20" s="9">
        <f>$E20*SUMIFS('CN-Med-Growth Rate'!S$31:S$47,'CN-Med-Growth Rate'!$A$31:$A$47,$A20,'CN-Med-Growth Rate'!$C$31:$C$47,$B$1)</f>
        <v>0</v>
      </c>
      <c r="Q20" s="9">
        <f>$E20*SUMIFS('CN-Med-Growth Rate'!T$31:T$47,'CN-Med-Growth Rate'!$A$31:$A$47,$A20,'CN-Med-Growth Rate'!$C$31:$C$47,$B$1)</f>
        <v>0</v>
      </c>
      <c r="R20" s="9">
        <f>$E20*SUMIFS('CN-Med-Growth Rate'!U$31:U$47,'CN-Med-Growth Rate'!$A$31:$A$47,$A20,'CN-Med-Growth Rate'!$C$31:$C$47,$B$1)</f>
        <v>0</v>
      </c>
      <c r="S20" s="9">
        <f>$E20*SUMIFS('CN-Med-Growth Rate'!V$31:V$47,'CN-Med-Growth Rate'!$A$31:$A$47,$A20,'CN-Med-Growth Rate'!$C$31:$C$47,$B$1)</f>
        <v>0</v>
      </c>
      <c r="T20" s="9">
        <f>$E20*SUMIFS('CN-Med-Growth Rate'!W$31:W$47,'CN-Med-Growth Rate'!$A$31:$A$47,$A20,'CN-Med-Growth Rate'!$C$31:$C$47,$B$1)</f>
        <v>0</v>
      </c>
      <c r="U20" s="9">
        <f>$E20*SUMIFS('CN-Med-Growth Rate'!X$31:X$47,'CN-Med-Growth Rate'!$A$31:$A$47,$A20,'CN-Med-Growth Rate'!$C$31:$C$47,$B$1)</f>
        <v>0</v>
      </c>
      <c r="V20" s="9">
        <f>$E20*SUMIFS('CN-Med-Growth Rate'!Y$31:Y$47,'CN-Med-Growth Rate'!$A$31:$A$47,$A20,'CN-Med-Growth Rate'!$C$31:$C$47,$B$1)</f>
        <v>0</v>
      </c>
      <c r="W20" s="9">
        <f>$E20*SUMIFS('CN-Med-Growth Rate'!Z$31:Z$47,'CN-Med-Growth Rate'!$A$31:$A$47,$A20,'CN-Med-Growth Rate'!$C$31:$C$47,$B$1)</f>
        <v>0</v>
      </c>
      <c r="X20" s="9">
        <f>$E20*SUMIFS('CN-Med-Growth Rate'!AA$31:AA$47,'CN-Med-Growth Rate'!$A$31:$A$47,$A20,'CN-Med-Growth Rate'!$C$31:$C$47,$B$1)</f>
        <v>0</v>
      </c>
      <c r="Y20" s="9">
        <f>$E20*SUMIFS('CN-Med-Growth Rate'!AB$31:AB$47,'CN-Med-Growth Rate'!$A$31:$A$47,$A20,'CN-Med-Growth Rate'!$C$31:$C$47,$B$1)</f>
        <v>0</v>
      </c>
      <c r="Z20" s="9">
        <f>$E20*SUMIFS('CN-Med-Growth Rate'!AC$31:AC$47,'CN-Med-Growth Rate'!$A$31:$A$47,$A20,'CN-Med-Growth Rate'!$C$31:$C$47,$B$1)</f>
        <v>0</v>
      </c>
      <c r="AA20" s="9">
        <f>$E20*SUMIFS('CN-Med-Growth Rate'!AD$31:AD$47,'CN-Med-Growth Rate'!$A$31:$A$47,$A20,'CN-Med-Growth Rate'!$C$31:$C$47,$B$1)</f>
        <v>0</v>
      </c>
      <c r="AB20" s="9">
        <f>$E20*SUMIFS('CN-Med-Growth Rate'!AE$31:AE$47,'CN-Med-Growth Rate'!$A$31:$A$47,$A20,'CN-Med-Growth Rate'!$C$31:$C$47,$B$1)</f>
        <v>0</v>
      </c>
      <c r="AC20" s="9">
        <f>$E20*SUMIFS('CN-Med-Growth Rate'!AF$31:AF$47,'CN-Med-Growth Rate'!$A$31:$A$47,$A20,'CN-Med-Growth Rate'!$C$31:$C$47,$B$1)</f>
        <v>0</v>
      </c>
      <c r="AD20" s="9">
        <f>$E20*SUMIFS('CN-Med-Growth Rate'!AG$31:AG$47,'CN-Med-Growth Rate'!$A$31:$A$47,$A20,'CN-Med-Growth Rate'!$C$31:$C$47,$B$1)</f>
        <v>0</v>
      </c>
      <c r="AE20" s="9">
        <f>$E20*SUMIFS('CN-Med-Growth Rate'!AH$31:AH$47,'CN-Med-Growth Rate'!$A$31:$A$47,$A20,'CN-Med-Growth Rate'!$C$31:$C$47,$B$1)</f>
        <v>0</v>
      </c>
      <c r="AF20" s="9">
        <f>$E20*SUMIFS('CN-Med-Growth Rate'!AI$31:AI$47,'CN-Med-Growth Rate'!$A$31:$A$47,$A20,'CN-Med-Growth Rate'!$C$31:$C$47,$B$1)</f>
        <v>0</v>
      </c>
      <c r="AG20" s="9">
        <f>$E20*SUMIFS('CN-Med-Growth Rate'!AJ$31:AJ$47,'CN-Med-Growth Rate'!$A$31:$A$47,$A20,'CN-Med-Growth Rate'!$C$31:$C$47,$B$1)</f>
        <v>0</v>
      </c>
      <c r="AH20" s="9">
        <f>$E20*SUMIFS('CN-Med-Growth Rate'!AK$31:AK$47,'CN-Med-Growth Rate'!$A$31:$A$47,$A20,'CN-Med-Growth Rate'!$C$31:$C$47,$B$1)</f>
        <v>0</v>
      </c>
      <c r="AI20" s="9">
        <f>$E20*SUMIFS('CN-Med-Growth Rate'!AL$31:AL$47,'CN-Med-Growth Rate'!$A$31:$A$47,$A20,'CN-Med-Growth Rate'!$C$31:$C$47,$B$1)</f>
        <v>0</v>
      </c>
      <c r="AJ20" s="9">
        <f>$E20*SUMIFS('CN-Med-Growth Rate'!AM$31:AM$47,'CN-Med-Growth Rate'!$A$31:$A$47,$A20,'CN-Med-Growth Rate'!$C$31:$C$47,$B$1)</f>
        <v>0</v>
      </c>
      <c r="AK20" s="9">
        <f>$E20*SUMIFS('CN-Med-Growth Rate'!AN$31:AN$47,'CN-Med-Growth Rate'!$A$31:$A$47,$A20,'CN-Med-Growth Rate'!$C$31:$C$47,$B$1)</f>
        <v>0</v>
      </c>
      <c r="AL20" s="9">
        <f>$E20*SUMIFS('CN-Med-Growth Rate'!AO$31:AO$47,'CN-Med-Growth Rate'!$A$31:$A$47,$A20,'CN-Med-Growth Rate'!$C$31:$C$47,$B$1)</f>
        <v>0</v>
      </c>
      <c r="AM20" s="9">
        <f>$E20*SUMIFS('CN-Med-Growth Rate'!AP$31:AP$47,'CN-Med-Growth Rate'!$A$31:$A$47,$A20,'CN-Med-Growth Rate'!$C$31:$C$47,$B$1)</f>
        <v>0</v>
      </c>
      <c r="AN20" s="9">
        <f>$E20*SUMIFS('CN-Med-Growth Rate'!AQ$31:AQ$47,'CN-Med-Growth Rate'!$A$31:$A$47,$A20,'CN-Med-Growth Rate'!$C$31:$C$47,$B$1)</f>
        <v>0</v>
      </c>
      <c r="AO20" s="9">
        <f>$E20*SUMIFS('CN-Med-Growth Rate'!AR$31:AR$47,'CN-Med-Growth Rate'!$A$31:$A$47,$A20,'CN-Med-Growth Rate'!$C$31:$C$47,$B$1)</f>
        <v>0</v>
      </c>
      <c r="AP20" s="9">
        <f>$E20*SUMIFS('CN-Med-Growth Rate'!AS$31:AS$47,'CN-Med-Growth Rate'!$A$31:$A$47,$A20,'CN-Med-Growth Rate'!$C$31:$C$47,$B$1)</f>
        <v>0</v>
      </c>
      <c r="AQ20" s="9">
        <f>$E20*SUMIFS('CN-Med-Growth Rate'!AT$31:AT$47,'CN-Med-Growth Rate'!$A$31:$A$47,$A20,'CN-Med-Growth Rate'!$C$31:$C$47,$B$1)</f>
        <v>0</v>
      </c>
      <c r="AR20" s="9">
        <f>$E20*SUMIFS('CN-Med-Growth Rate'!AU$31:AU$47,'CN-Med-Growth Rate'!$A$31:$A$47,$A20,'CN-Med-Growth Rate'!$C$31:$C$47,$B$1)</f>
        <v>0</v>
      </c>
    </row>
    <row r="21" spans="1:44">
      <c r="A21" t="s">
        <v>61</v>
      </c>
      <c r="B21" s="9">
        <f>SUMIFS('GHG Emissions 2018-2021'!$F$4:$F$14,'GHG Emissions 2018-2021'!$A$4:$A$14,$A21)*10^10</f>
        <v>0</v>
      </c>
      <c r="C21" s="9">
        <f t="shared" si="0"/>
        <v>0</v>
      </c>
      <c r="D21" s="9">
        <f>SUMIFS('GHG Emissions 2018-2021'!$F$19:$F$31,'GHG Emissions 2018-2021'!$A$19:$A$31,$A21)*10^10</f>
        <v>0</v>
      </c>
      <c r="E21" s="9">
        <f>SUMIFS('GHG Emissions 2018-2021'!$F$36:$F$48,'GHG Emissions 2018-2021'!$A$36:$A$48,$A21)*10^10</f>
        <v>0</v>
      </c>
      <c r="F21" s="9">
        <f>$E21*SUMIFS('CN-Med-Growth Rate'!I$31:I$47,'CN-Med-Growth Rate'!$A$31:$A$47,$A21,'CN-Med-Growth Rate'!$C$31:$C$47,$B$1)</f>
        <v>0</v>
      </c>
      <c r="G21" s="9">
        <f>$E21*SUMIFS('CN-Med-Growth Rate'!J$31:J$47,'CN-Med-Growth Rate'!$A$31:$A$47,$A21,'CN-Med-Growth Rate'!$C$31:$C$47,$B$1)</f>
        <v>0</v>
      </c>
      <c r="H21" s="9">
        <f>$E21*SUMIFS('CN-Med-Growth Rate'!K$31:K$47,'CN-Med-Growth Rate'!$A$31:$A$47,$A21,'CN-Med-Growth Rate'!$C$31:$C$47,$B$1)</f>
        <v>0</v>
      </c>
      <c r="I21" s="9">
        <f>$E21*SUMIFS('CN-Med-Growth Rate'!L$31:L$47,'CN-Med-Growth Rate'!$A$31:$A$47,$A21,'CN-Med-Growth Rate'!$C$31:$C$47,$B$1)</f>
        <v>0</v>
      </c>
      <c r="J21" s="9">
        <f>$E21*SUMIFS('CN-Med-Growth Rate'!M$31:M$47,'CN-Med-Growth Rate'!$A$31:$A$47,$A21,'CN-Med-Growth Rate'!$C$31:$C$47,$B$1)</f>
        <v>0</v>
      </c>
      <c r="K21" s="9">
        <f>$E21*SUMIFS('CN-Med-Growth Rate'!N$31:N$47,'CN-Med-Growth Rate'!$A$31:$A$47,$A21,'CN-Med-Growth Rate'!$C$31:$C$47,$B$1)</f>
        <v>0</v>
      </c>
      <c r="L21" s="9">
        <f>$E21*SUMIFS('CN-Med-Growth Rate'!O$31:O$47,'CN-Med-Growth Rate'!$A$31:$A$47,$A21,'CN-Med-Growth Rate'!$C$31:$C$47,$B$1)</f>
        <v>0</v>
      </c>
      <c r="M21" s="9">
        <f>$E21*SUMIFS('CN-Med-Growth Rate'!P$31:P$47,'CN-Med-Growth Rate'!$A$31:$A$47,$A21,'CN-Med-Growth Rate'!$C$31:$C$47,$B$1)</f>
        <v>0</v>
      </c>
      <c r="N21" s="9">
        <f>$E21*SUMIFS('CN-Med-Growth Rate'!Q$31:Q$47,'CN-Med-Growth Rate'!$A$31:$A$47,$A21,'CN-Med-Growth Rate'!$C$31:$C$47,$B$1)</f>
        <v>0</v>
      </c>
      <c r="O21" s="9">
        <f>$E21*SUMIFS('CN-Med-Growth Rate'!R$31:R$47,'CN-Med-Growth Rate'!$A$31:$A$47,$A21,'CN-Med-Growth Rate'!$C$31:$C$47,$B$1)</f>
        <v>0</v>
      </c>
      <c r="P21" s="9">
        <f>$E21*SUMIFS('CN-Med-Growth Rate'!S$31:S$47,'CN-Med-Growth Rate'!$A$31:$A$47,$A21,'CN-Med-Growth Rate'!$C$31:$C$47,$B$1)</f>
        <v>0</v>
      </c>
      <c r="Q21" s="9">
        <f>$E21*SUMIFS('CN-Med-Growth Rate'!T$31:T$47,'CN-Med-Growth Rate'!$A$31:$A$47,$A21,'CN-Med-Growth Rate'!$C$31:$C$47,$B$1)</f>
        <v>0</v>
      </c>
      <c r="R21" s="9">
        <f>$E21*SUMIFS('CN-Med-Growth Rate'!U$31:U$47,'CN-Med-Growth Rate'!$A$31:$A$47,$A21,'CN-Med-Growth Rate'!$C$31:$C$47,$B$1)</f>
        <v>0</v>
      </c>
      <c r="S21" s="9">
        <f>$E21*SUMIFS('CN-Med-Growth Rate'!V$31:V$47,'CN-Med-Growth Rate'!$A$31:$A$47,$A21,'CN-Med-Growth Rate'!$C$31:$C$47,$B$1)</f>
        <v>0</v>
      </c>
      <c r="T21" s="9">
        <f>$E21*SUMIFS('CN-Med-Growth Rate'!W$31:W$47,'CN-Med-Growth Rate'!$A$31:$A$47,$A21,'CN-Med-Growth Rate'!$C$31:$C$47,$B$1)</f>
        <v>0</v>
      </c>
      <c r="U21" s="9">
        <f>$E21*SUMIFS('CN-Med-Growth Rate'!X$31:X$47,'CN-Med-Growth Rate'!$A$31:$A$47,$A21,'CN-Med-Growth Rate'!$C$31:$C$47,$B$1)</f>
        <v>0</v>
      </c>
      <c r="V21" s="9">
        <f>$E21*SUMIFS('CN-Med-Growth Rate'!Y$31:Y$47,'CN-Med-Growth Rate'!$A$31:$A$47,$A21,'CN-Med-Growth Rate'!$C$31:$C$47,$B$1)</f>
        <v>0</v>
      </c>
      <c r="W21" s="9">
        <f>$E21*SUMIFS('CN-Med-Growth Rate'!Z$31:Z$47,'CN-Med-Growth Rate'!$A$31:$A$47,$A21,'CN-Med-Growth Rate'!$C$31:$C$47,$B$1)</f>
        <v>0</v>
      </c>
      <c r="X21" s="9">
        <f>$E21*SUMIFS('CN-Med-Growth Rate'!AA$31:AA$47,'CN-Med-Growth Rate'!$A$31:$A$47,$A21,'CN-Med-Growth Rate'!$C$31:$C$47,$B$1)</f>
        <v>0</v>
      </c>
      <c r="Y21" s="9">
        <f>$E21*SUMIFS('CN-Med-Growth Rate'!AB$31:AB$47,'CN-Med-Growth Rate'!$A$31:$A$47,$A21,'CN-Med-Growth Rate'!$C$31:$C$47,$B$1)</f>
        <v>0</v>
      </c>
      <c r="Z21" s="9">
        <f>$E21*SUMIFS('CN-Med-Growth Rate'!AC$31:AC$47,'CN-Med-Growth Rate'!$A$31:$A$47,$A21,'CN-Med-Growth Rate'!$C$31:$C$47,$B$1)</f>
        <v>0</v>
      </c>
      <c r="AA21" s="9">
        <f>$E21*SUMIFS('CN-Med-Growth Rate'!AD$31:AD$47,'CN-Med-Growth Rate'!$A$31:$A$47,$A21,'CN-Med-Growth Rate'!$C$31:$C$47,$B$1)</f>
        <v>0</v>
      </c>
      <c r="AB21" s="9">
        <f>$E21*SUMIFS('CN-Med-Growth Rate'!AE$31:AE$47,'CN-Med-Growth Rate'!$A$31:$A$47,$A21,'CN-Med-Growth Rate'!$C$31:$C$47,$B$1)</f>
        <v>0</v>
      </c>
      <c r="AC21" s="9">
        <f>$E21*SUMIFS('CN-Med-Growth Rate'!AF$31:AF$47,'CN-Med-Growth Rate'!$A$31:$A$47,$A21,'CN-Med-Growth Rate'!$C$31:$C$47,$B$1)</f>
        <v>0</v>
      </c>
      <c r="AD21" s="9">
        <f>$E21*SUMIFS('CN-Med-Growth Rate'!AG$31:AG$47,'CN-Med-Growth Rate'!$A$31:$A$47,$A21,'CN-Med-Growth Rate'!$C$31:$C$47,$B$1)</f>
        <v>0</v>
      </c>
      <c r="AE21" s="9">
        <f>$E21*SUMIFS('CN-Med-Growth Rate'!AH$31:AH$47,'CN-Med-Growth Rate'!$A$31:$A$47,$A21,'CN-Med-Growth Rate'!$C$31:$C$47,$B$1)</f>
        <v>0</v>
      </c>
      <c r="AF21" s="9">
        <f>$E21*SUMIFS('CN-Med-Growth Rate'!AI$31:AI$47,'CN-Med-Growth Rate'!$A$31:$A$47,$A21,'CN-Med-Growth Rate'!$C$31:$C$47,$B$1)</f>
        <v>0</v>
      </c>
      <c r="AG21" s="9">
        <f>$E21*SUMIFS('CN-Med-Growth Rate'!AJ$31:AJ$47,'CN-Med-Growth Rate'!$A$31:$A$47,$A21,'CN-Med-Growth Rate'!$C$31:$C$47,$B$1)</f>
        <v>0</v>
      </c>
      <c r="AH21" s="9">
        <f>$E21*SUMIFS('CN-Med-Growth Rate'!AK$31:AK$47,'CN-Med-Growth Rate'!$A$31:$A$47,$A21,'CN-Med-Growth Rate'!$C$31:$C$47,$B$1)</f>
        <v>0</v>
      </c>
      <c r="AI21" s="9">
        <f>$E21*SUMIFS('CN-Med-Growth Rate'!AL$31:AL$47,'CN-Med-Growth Rate'!$A$31:$A$47,$A21,'CN-Med-Growth Rate'!$C$31:$C$47,$B$1)</f>
        <v>0</v>
      </c>
      <c r="AJ21" s="9">
        <f>$E21*SUMIFS('CN-Med-Growth Rate'!AM$31:AM$47,'CN-Med-Growth Rate'!$A$31:$A$47,$A21,'CN-Med-Growth Rate'!$C$31:$C$47,$B$1)</f>
        <v>0</v>
      </c>
      <c r="AK21" s="9">
        <f>$E21*SUMIFS('CN-Med-Growth Rate'!AN$31:AN$47,'CN-Med-Growth Rate'!$A$31:$A$47,$A21,'CN-Med-Growth Rate'!$C$31:$C$47,$B$1)</f>
        <v>0</v>
      </c>
      <c r="AL21" s="9">
        <f>$E21*SUMIFS('CN-Med-Growth Rate'!AO$31:AO$47,'CN-Med-Growth Rate'!$A$31:$A$47,$A21,'CN-Med-Growth Rate'!$C$31:$C$47,$B$1)</f>
        <v>0</v>
      </c>
      <c r="AM21" s="9">
        <f>$E21*SUMIFS('CN-Med-Growth Rate'!AP$31:AP$47,'CN-Med-Growth Rate'!$A$31:$A$47,$A21,'CN-Med-Growth Rate'!$C$31:$C$47,$B$1)</f>
        <v>0</v>
      </c>
      <c r="AN21" s="9">
        <f>$E21*SUMIFS('CN-Med-Growth Rate'!AQ$31:AQ$47,'CN-Med-Growth Rate'!$A$31:$A$47,$A21,'CN-Med-Growth Rate'!$C$31:$C$47,$B$1)</f>
        <v>0</v>
      </c>
      <c r="AO21" s="9">
        <f>$E21*SUMIFS('CN-Med-Growth Rate'!AR$31:AR$47,'CN-Med-Growth Rate'!$A$31:$A$47,$A21,'CN-Med-Growth Rate'!$C$31:$C$47,$B$1)</f>
        <v>0</v>
      </c>
      <c r="AP21" s="9">
        <f>$E21*SUMIFS('CN-Med-Growth Rate'!AS$31:AS$47,'CN-Med-Growth Rate'!$A$31:$A$47,$A21,'CN-Med-Growth Rate'!$C$31:$C$47,$B$1)</f>
        <v>0</v>
      </c>
      <c r="AQ21" s="9">
        <f>$E21*SUMIFS('CN-Med-Growth Rate'!AT$31:AT$47,'CN-Med-Growth Rate'!$A$31:$A$47,$A21,'CN-Med-Growth Rate'!$C$31:$C$47,$B$1)</f>
        <v>0</v>
      </c>
      <c r="AR21" s="9">
        <f>$E21*SUMIFS('CN-Med-Growth Rate'!AU$31:AU$47,'CN-Med-Growth Rate'!$A$31:$A$47,$A21,'CN-Med-Growth Rate'!$C$31:$C$47,$B$1)</f>
        <v>0</v>
      </c>
    </row>
    <row r="22" spans="1:44">
      <c r="A22" t="s">
        <v>62</v>
      </c>
      <c r="B22" s="9">
        <f>SUMIFS('GHG Emissions 2018-2021'!$F$4:$F$14,'GHG Emissions 2018-2021'!$A$4:$A$14,$A22)*10^10</f>
        <v>0</v>
      </c>
      <c r="C22" s="9">
        <f t="shared" si="0"/>
        <v>0</v>
      </c>
      <c r="D22" s="9">
        <f>SUMIFS('GHG Emissions 2018-2021'!$F$19:$F$31,'GHG Emissions 2018-2021'!$A$19:$A$31,$A22)*10^10</f>
        <v>0</v>
      </c>
      <c r="E22" s="9">
        <f>SUMIFS('GHG Emissions 2018-2021'!$F$36:$F$48,'GHG Emissions 2018-2021'!$A$36:$A$48,$A22)*10^10</f>
        <v>0</v>
      </c>
      <c r="F22" s="9">
        <f>$E22*SUMIFS('CN-Med-Growth Rate'!I$31:I$47,'CN-Med-Growth Rate'!$A$31:$A$47,$A22,'CN-Med-Growth Rate'!$C$31:$C$47,$B$1)</f>
        <v>0</v>
      </c>
      <c r="G22" s="9">
        <f>$E22*SUMIFS('CN-Med-Growth Rate'!J$31:J$47,'CN-Med-Growth Rate'!$A$31:$A$47,$A22,'CN-Med-Growth Rate'!$C$31:$C$47,$B$1)</f>
        <v>0</v>
      </c>
      <c r="H22" s="9">
        <f>$E22*SUMIFS('CN-Med-Growth Rate'!K$31:K$47,'CN-Med-Growth Rate'!$A$31:$A$47,$A22,'CN-Med-Growth Rate'!$C$31:$C$47,$B$1)</f>
        <v>0</v>
      </c>
      <c r="I22" s="9">
        <f>$E22*SUMIFS('CN-Med-Growth Rate'!L$31:L$47,'CN-Med-Growth Rate'!$A$31:$A$47,$A22,'CN-Med-Growth Rate'!$C$31:$C$47,$B$1)</f>
        <v>0</v>
      </c>
      <c r="J22" s="9">
        <f>$E22*SUMIFS('CN-Med-Growth Rate'!M$31:M$47,'CN-Med-Growth Rate'!$A$31:$A$47,$A22,'CN-Med-Growth Rate'!$C$31:$C$47,$B$1)</f>
        <v>0</v>
      </c>
      <c r="K22" s="9">
        <f>$E22*SUMIFS('CN-Med-Growth Rate'!N$31:N$47,'CN-Med-Growth Rate'!$A$31:$A$47,$A22,'CN-Med-Growth Rate'!$C$31:$C$47,$B$1)</f>
        <v>0</v>
      </c>
      <c r="L22" s="9">
        <f>$E22*SUMIFS('CN-Med-Growth Rate'!O$31:O$47,'CN-Med-Growth Rate'!$A$31:$A$47,$A22,'CN-Med-Growth Rate'!$C$31:$C$47,$B$1)</f>
        <v>0</v>
      </c>
      <c r="M22" s="9">
        <f>$E22*SUMIFS('CN-Med-Growth Rate'!P$31:P$47,'CN-Med-Growth Rate'!$A$31:$A$47,$A22,'CN-Med-Growth Rate'!$C$31:$C$47,$B$1)</f>
        <v>0</v>
      </c>
      <c r="N22" s="9">
        <f>$E22*SUMIFS('CN-Med-Growth Rate'!Q$31:Q$47,'CN-Med-Growth Rate'!$A$31:$A$47,$A22,'CN-Med-Growth Rate'!$C$31:$C$47,$B$1)</f>
        <v>0</v>
      </c>
      <c r="O22" s="9">
        <f>$E22*SUMIFS('CN-Med-Growth Rate'!R$31:R$47,'CN-Med-Growth Rate'!$A$31:$A$47,$A22,'CN-Med-Growth Rate'!$C$31:$C$47,$B$1)</f>
        <v>0</v>
      </c>
      <c r="P22" s="9">
        <f>$E22*SUMIFS('CN-Med-Growth Rate'!S$31:S$47,'CN-Med-Growth Rate'!$A$31:$A$47,$A22,'CN-Med-Growth Rate'!$C$31:$C$47,$B$1)</f>
        <v>0</v>
      </c>
      <c r="Q22" s="9">
        <f>$E22*SUMIFS('CN-Med-Growth Rate'!T$31:T$47,'CN-Med-Growth Rate'!$A$31:$A$47,$A22,'CN-Med-Growth Rate'!$C$31:$C$47,$B$1)</f>
        <v>0</v>
      </c>
      <c r="R22" s="9">
        <f>$E22*SUMIFS('CN-Med-Growth Rate'!U$31:U$47,'CN-Med-Growth Rate'!$A$31:$A$47,$A22,'CN-Med-Growth Rate'!$C$31:$C$47,$B$1)</f>
        <v>0</v>
      </c>
      <c r="S22" s="9">
        <f>$E22*SUMIFS('CN-Med-Growth Rate'!V$31:V$47,'CN-Med-Growth Rate'!$A$31:$A$47,$A22,'CN-Med-Growth Rate'!$C$31:$C$47,$B$1)</f>
        <v>0</v>
      </c>
      <c r="T22" s="9">
        <f>$E22*SUMIFS('CN-Med-Growth Rate'!W$31:W$47,'CN-Med-Growth Rate'!$A$31:$A$47,$A22,'CN-Med-Growth Rate'!$C$31:$C$47,$B$1)</f>
        <v>0</v>
      </c>
      <c r="U22" s="9">
        <f>$E22*SUMIFS('CN-Med-Growth Rate'!X$31:X$47,'CN-Med-Growth Rate'!$A$31:$A$47,$A22,'CN-Med-Growth Rate'!$C$31:$C$47,$B$1)</f>
        <v>0</v>
      </c>
      <c r="V22" s="9">
        <f>$E22*SUMIFS('CN-Med-Growth Rate'!Y$31:Y$47,'CN-Med-Growth Rate'!$A$31:$A$47,$A22,'CN-Med-Growth Rate'!$C$31:$C$47,$B$1)</f>
        <v>0</v>
      </c>
      <c r="W22" s="9">
        <f>$E22*SUMIFS('CN-Med-Growth Rate'!Z$31:Z$47,'CN-Med-Growth Rate'!$A$31:$A$47,$A22,'CN-Med-Growth Rate'!$C$31:$C$47,$B$1)</f>
        <v>0</v>
      </c>
      <c r="X22" s="9">
        <f>$E22*SUMIFS('CN-Med-Growth Rate'!AA$31:AA$47,'CN-Med-Growth Rate'!$A$31:$A$47,$A22,'CN-Med-Growth Rate'!$C$31:$C$47,$B$1)</f>
        <v>0</v>
      </c>
      <c r="Y22" s="9">
        <f>$E22*SUMIFS('CN-Med-Growth Rate'!AB$31:AB$47,'CN-Med-Growth Rate'!$A$31:$A$47,$A22,'CN-Med-Growth Rate'!$C$31:$C$47,$B$1)</f>
        <v>0</v>
      </c>
      <c r="Z22" s="9">
        <f>$E22*SUMIFS('CN-Med-Growth Rate'!AC$31:AC$47,'CN-Med-Growth Rate'!$A$31:$A$47,$A22,'CN-Med-Growth Rate'!$C$31:$C$47,$B$1)</f>
        <v>0</v>
      </c>
      <c r="AA22" s="9">
        <f>$E22*SUMIFS('CN-Med-Growth Rate'!AD$31:AD$47,'CN-Med-Growth Rate'!$A$31:$A$47,$A22,'CN-Med-Growth Rate'!$C$31:$C$47,$B$1)</f>
        <v>0</v>
      </c>
      <c r="AB22" s="9">
        <f>$E22*SUMIFS('CN-Med-Growth Rate'!AE$31:AE$47,'CN-Med-Growth Rate'!$A$31:$A$47,$A22,'CN-Med-Growth Rate'!$C$31:$C$47,$B$1)</f>
        <v>0</v>
      </c>
      <c r="AC22" s="9">
        <f>$E22*SUMIFS('CN-Med-Growth Rate'!AF$31:AF$47,'CN-Med-Growth Rate'!$A$31:$A$47,$A22,'CN-Med-Growth Rate'!$C$31:$C$47,$B$1)</f>
        <v>0</v>
      </c>
      <c r="AD22" s="9">
        <f>$E22*SUMIFS('CN-Med-Growth Rate'!AG$31:AG$47,'CN-Med-Growth Rate'!$A$31:$A$47,$A22,'CN-Med-Growth Rate'!$C$31:$C$47,$B$1)</f>
        <v>0</v>
      </c>
      <c r="AE22" s="9">
        <f>$E22*SUMIFS('CN-Med-Growth Rate'!AH$31:AH$47,'CN-Med-Growth Rate'!$A$31:$A$47,$A22,'CN-Med-Growth Rate'!$C$31:$C$47,$B$1)</f>
        <v>0</v>
      </c>
      <c r="AF22" s="9">
        <f>$E22*SUMIFS('CN-Med-Growth Rate'!AI$31:AI$47,'CN-Med-Growth Rate'!$A$31:$A$47,$A22,'CN-Med-Growth Rate'!$C$31:$C$47,$B$1)</f>
        <v>0</v>
      </c>
      <c r="AG22" s="9">
        <f>$E22*SUMIFS('CN-Med-Growth Rate'!AJ$31:AJ$47,'CN-Med-Growth Rate'!$A$31:$A$47,$A22,'CN-Med-Growth Rate'!$C$31:$C$47,$B$1)</f>
        <v>0</v>
      </c>
      <c r="AH22" s="9">
        <f>$E22*SUMIFS('CN-Med-Growth Rate'!AK$31:AK$47,'CN-Med-Growth Rate'!$A$31:$A$47,$A22,'CN-Med-Growth Rate'!$C$31:$C$47,$B$1)</f>
        <v>0</v>
      </c>
      <c r="AI22" s="9">
        <f>$E22*SUMIFS('CN-Med-Growth Rate'!AL$31:AL$47,'CN-Med-Growth Rate'!$A$31:$A$47,$A22,'CN-Med-Growth Rate'!$C$31:$C$47,$B$1)</f>
        <v>0</v>
      </c>
      <c r="AJ22" s="9">
        <f>$E22*SUMIFS('CN-Med-Growth Rate'!AM$31:AM$47,'CN-Med-Growth Rate'!$A$31:$A$47,$A22,'CN-Med-Growth Rate'!$C$31:$C$47,$B$1)</f>
        <v>0</v>
      </c>
      <c r="AK22" s="9">
        <f>$E22*SUMIFS('CN-Med-Growth Rate'!AN$31:AN$47,'CN-Med-Growth Rate'!$A$31:$A$47,$A22,'CN-Med-Growth Rate'!$C$31:$C$47,$B$1)</f>
        <v>0</v>
      </c>
      <c r="AL22" s="9">
        <f>$E22*SUMIFS('CN-Med-Growth Rate'!AO$31:AO$47,'CN-Med-Growth Rate'!$A$31:$A$47,$A22,'CN-Med-Growth Rate'!$C$31:$C$47,$B$1)</f>
        <v>0</v>
      </c>
      <c r="AM22" s="9">
        <f>$E22*SUMIFS('CN-Med-Growth Rate'!AP$31:AP$47,'CN-Med-Growth Rate'!$A$31:$A$47,$A22,'CN-Med-Growth Rate'!$C$31:$C$47,$B$1)</f>
        <v>0</v>
      </c>
      <c r="AN22" s="9">
        <f>$E22*SUMIFS('CN-Med-Growth Rate'!AQ$31:AQ$47,'CN-Med-Growth Rate'!$A$31:$A$47,$A22,'CN-Med-Growth Rate'!$C$31:$C$47,$B$1)</f>
        <v>0</v>
      </c>
      <c r="AO22" s="9">
        <f>$E22*SUMIFS('CN-Med-Growth Rate'!AR$31:AR$47,'CN-Med-Growth Rate'!$A$31:$A$47,$A22,'CN-Med-Growth Rate'!$C$31:$C$47,$B$1)</f>
        <v>0</v>
      </c>
      <c r="AP22" s="9">
        <f>$E22*SUMIFS('CN-Med-Growth Rate'!AS$31:AS$47,'CN-Med-Growth Rate'!$A$31:$A$47,$A22,'CN-Med-Growth Rate'!$C$31:$C$47,$B$1)</f>
        <v>0</v>
      </c>
      <c r="AQ22" s="9">
        <f>$E22*SUMIFS('CN-Med-Growth Rate'!AT$31:AT$47,'CN-Med-Growth Rate'!$A$31:$A$47,$A22,'CN-Med-Growth Rate'!$C$31:$C$47,$B$1)</f>
        <v>0</v>
      </c>
      <c r="AR22" s="9">
        <f>$E22*SUMIFS('CN-Med-Growth Rate'!AU$31:AU$47,'CN-Med-Growth Rate'!$A$31:$A$47,$A22,'CN-Med-Growth Rate'!$C$31:$C$47,$B$1)</f>
        <v>0</v>
      </c>
    </row>
    <row r="23" spans="1:44">
      <c r="A23" t="s">
        <v>63</v>
      </c>
      <c r="B23" s="9">
        <f>SUMIFS('GHG Emissions 2018-2021'!$F$4:$F$14,'GHG Emissions 2018-2021'!$A$4:$A$14,$A23)*10^10</f>
        <v>0</v>
      </c>
      <c r="C23" s="9">
        <f t="shared" si="0"/>
        <v>0</v>
      </c>
      <c r="D23" s="9">
        <f>SUMIFS('GHG Emissions 2018-2021'!$F$19:$F$31,'GHG Emissions 2018-2021'!$A$19:$A$31,$A23)*10^10</f>
        <v>0</v>
      </c>
      <c r="E23" s="9">
        <f>SUMIFS('GHG Emissions 2018-2021'!$F$36:$F$48,'GHG Emissions 2018-2021'!$A$36:$A$48,$A23)*10^10</f>
        <v>0</v>
      </c>
      <c r="F23" s="9">
        <f>$E23*SUMIFS('CN-Med-Growth Rate'!I$31:I$47,'CN-Med-Growth Rate'!$A$31:$A$47,$A23,'CN-Med-Growth Rate'!$C$31:$C$47,$B$1)</f>
        <v>0</v>
      </c>
      <c r="G23" s="9">
        <f>$E23*SUMIFS('CN-Med-Growth Rate'!J$31:J$47,'CN-Med-Growth Rate'!$A$31:$A$47,$A23,'CN-Med-Growth Rate'!$C$31:$C$47,$B$1)</f>
        <v>0</v>
      </c>
      <c r="H23" s="9">
        <f>$E23*SUMIFS('CN-Med-Growth Rate'!K$31:K$47,'CN-Med-Growth Rate'!$A$31:$A$47,$A23,'CN-Med-Growth Rate'!$C$31:$C$47,$B$1)</f>
        <v>0</v>
      </c>
      <c r="I23" s="9">
        <f>$E23*SUMIFS('CN-Med-Growth Rate'!L$31:L$47,'CN-Med-Growth Rate'!$A$31:$A$47,$A23,'CN-Med-Growth Rate'!$C$31:$C$47,$B$1)</f>
        <v>0</v>
      </c>
      <c r="J23" s="9">
        <f>$E23*SUMIFS('CN-Med-Growth Rate'!M$31:M$47,'CN-Med-Growth Rate'!$A$31:$A$47,$A23,'CN-Med-Growth Rate'!$C$31:$C$47,$B$1)</f>
        <v>0</v>
      </c>
      <c r="K23" s="9">
        <f>$E23*SUMIFS('CN-Med-Growth Rate'!N$31:N$47,'CN-Med-Growth Rate'!$A$31:$A$47,$A23,'CN-Med-Growth Rate'!$C$31:$C$47,$B$1)</f>
        <v>0</v>
      </c>
      <c r="L23" s="9">
        <f>$E23*SUMIFS('CN-Med-Growth Rate'!O$31:O$47,'CN-Med-Growth Rate'!$A$31:$A$47,$A23,'CN-Med-Growth Rate'!$C$31:$C$47,$B$1)</f>
        <v>0</v>
      </c>
      <c r="M23" s="9">
        <f>$E23*SUMIFS('CN-Med-Growth Rate'!P$31:P$47,'CN-Med-Growth Rate'!$A$31:$A$47,$A23,'CN-Med-Growth Rate'!$C$31:$C$47,$B$1)</f>
        <v>0</v>
      </c>
      <c r="N23" s="9">
        <f>$E23*SUMIFS('CN-Med-Growth Rate'!Q$31:Q$47,'CN-Med-Growth Rate'!$A$31:$A$47,$A23,'CN-Med-Growth Rate'!$C$31:$C$47,$B$1)</f>
        <v>0</v>
      </c>
      <c r="O23" s="9">
        <f>$E23*SUMIFS('CN-Med-Growth Rate'!R$31:R$47,'CN-Med-Growth Rate'!$A$31:$A$47,$A23,'CN-Med-Growth Rate'!$C$31:$C$47,$B$1)</f>
        <v>0</v>
      </c>
      <c r="P23" s="9">
        <f>$E23*SUMIFS('CN-Med-Growth Rate'!S$31:S$47,'CN-Med-Growth Rate'!$A$31:$A$47,$A23,'CN-Med-Growth Rate'!$C$31:$C$47,$B$1)</f>
        <v>0</v>
      </c>
      <c r="Q23" s="9">
        <f>$E23*SUMIFS('CN-Med-Growth Rate'!T$31:T$47,'CN-Med-Growth Rate'!$A$31:$A$47,$A23,'CN-Med-Growth Rate'!$C$31:$C$47,$B$1)</f>
        <v>0</v>
      </c>
      <c r="R23" s="9">
        <f>$E23*SUMIFS('CN-Med-Growth Rate'!U$31:U$47,'CN-Med-Growth Rate'!$A$31:$A$47,$A23,'CN-Med-Growth Rate'!$C$31:$C$47,$B$1)</f>
        <v>0</v>
      </c>
      <c r="S23" s="9">
        <f>$E23*SUMIFS('CN-Med-Growth Rate'!V$31:V$47,'CN-Med-Growth Rate'!$A$31:$A$47,$A23,'CN-Med-Growth Rate'!$C$31:$C$47,$B$1)</f>
        <v>0</v>
      </c>
      <c r="T23" s="9">
        <f>$E23*SUMIFS('CN-Med-Growth Rate'!W$31:W$47,'CN-Med-Growth Rate'!$A$31:$A$47,$A23,'CN-Med-Growth Rate'!$C$31:$C$47,$B$1)</f>
        <v>0</v>
      </c>
      <c r="U23" s="9">
        <f>$E23*SUMIFS('CN-Med-Growth Rate'!X$31:X$47,'CN-Med-Growth Rate'!$A$31:$A$47,$A23,'CN-Med-Growth Rate'!$C$31:$C$47,$B$1)</f>
        <v>0</v>
      </c>
      <c r="V23" s="9">
        <f>$E23*SUMIFS('CN-Med-Growth Rate'!Y$31:Y$47,'CN-Med-Growth Rate'!$A$31:$A$47,$A23,'CN-Med-Growth Rate'!$C$31:$C$47,$B$1)</f>
        <v>0</v>
      </c>
      <c r="W23" s="9">
        <f>$E23*SUMIFS('CN-Med-Growth Rate'!Z$31:Z$47,'CN-Med-Growth Rate'!$A$31:$A$47,$A23,'CN-Med-Growth Rate'!$C$31:$C$47,$B$1)</f>
        <v>0</v>
      </c>
      <c r="X23" s="9">
        <f>$E23*SUMIFS('CN-Med-Growth Rate'!AA$31:AA$47,'CN-Med-Growth Rate'!$A$31:$A$47,$A23,'CN-Med-Growth Rate'!$C$31:$C$47,$B$1)</f>
        <v>0</v>
      </c>
      <c r="Y23" s="9">
        <f>$E23*SUMIFS('CN-Med-Growth Rate'!AB$31:AB$47,'CN-Med-Growth Rate'!$A$31:$A$47,$A23,'CN-Med-Growth Rate'!$C$31:$C$47,$B$1)</f>
        <v>0</v>
      </c>
      <c r="Z23" s="9">
        <f>$E23*SUMIFS('CN-Med-Growth Rate'!AC$31:AC$47,'CN-Med-Growth Rate'!$A$31:$A$47,$A23,'CN-Med-Growth Rate'!$C$31:$C$47,$B$1)</f>
        <v>0</v>
      </c>
      <c r="AA23" s="9">
        <f>$E23*SUMIFS('CN-Med-Growth Rate'!AD$31:AD$47,'CN-Med-Growth Rate'!$A$31:$A$47,$A23,'CN-Med-Growth Rate'!$C$31:$C$47,$B$1)</f>
        <v>0</v>
      </c>
      <c r="AB23" s="9">
        <f>$E23*SUMIFS('CN-Med-Growth Rate'!AE$31:AE$47,'CN-Med-Growth Rate'!$A$31:$A$47,$A23,'CN-Med-Growth Rate'!$C$31:$C$47,$B$1)</f>
        <v>0</v>
      </c>
      <c r="AC23" s="9">
        <f>$E23*SUMIFS('CN-Med-Growth Rate'!AF$31:AF$47,'CN-Med-Growth Rate'!$A$31:$A$47,$A23,'CN-Med-Growth Rate'!$C$31:$C$47,$B$1)</f>
        <v>0</v>
      </c>
      <c r="AD23" s="9">
        <f>$E23*SUMIFS('CN-Med-Growth Rate'!AG$31:AG$47,'CN-Med-Growth Rate'!$A$31:$A$47,$A23,'CN-Med-Growth Rate'!$C$31:$C$47,$B$1)</f>
        <v>0</v>
      </c>
      <c r="AE23" s="9">
        <f>$E23*SUMIFS('CN-Med-Growth Rate'!AH$31:AH$47,'CN-Med-Growth Rate'!$A$31:$A$47,$A23,'CN-Med-Growth Rate'!$C$31:$C$47,$B$1)</f>
        <v>0</v>
      </c>
      <c r="AF23" s="9">
        <f>$E23*SUMIFS('CN-Med-Growth Rate'!AI$31:AI$47,'CN-Med-Growth Rate'!$A$31:$A$47,$A23,'CN-Med-Growth Rate'!$C$31:$C$47,$B$1)</f>
        <v>0</v>
      </c>
      <c r="AG23" s="9">
        <f>$E23*SUMIFS('CN-Med-Growth Rate'!AJ$31:AJ$47,'CN-Med-Growth Rate'!$A$31:$A$47,$A23,'CN-Med-Growth Rate'!$C$31:$C$47,$B$1)</f>
        <v>0</v>
      </c>
      <c r="AH23" s="9">
        <f>$E23*SUMIFS('CN-Med-Growth Rate'!AK$31:AK$47,'CN-Med-Growth Rate'!$A$31:$A$47,$A23,'CN-Med-Growth Rate'!$C$31:$C$47,$B$1)</f>
        <v>0</v>
      </c>
      <c r="AI23" s="9">
        <f>$E23*SUMIFS('CN-Med-Growth Rate'!AL$31:AL$47,'CN-Med-Growth Rate'!$A$31:$A$47,$A23,'CN-Med-Growth Rate'!$C$31:$C$47,$B$1)</f>
        <v>0</v>
      </c>
      <c r="AJ23" s="9">
        <f>$E23*SUMIFS('CN-Med-Growth Rate'!AM$31:AM$47,'CN-Med-Growth Rate'!$A$31:$A$47,$A23,'CN-Med-Growth Rate'!$C$31:$C$47,$B$1)</f>
        <v>0</v>
      </c>
      <c r="AK23" s="9">
        <f>$E23*SUMIFS('CN-Med-Growth Rate'!AN$31:AN$47,'CN-Med-Growth Rate'!$A$31:$A$47,$A23,'CN-Med-Growth Rate'!$C$31:$C$47,$B$1)</f>
        <v>0</v>
      </c>
      <c r="AL23" s="9">
        <f>$E23*SUMIFS('CN-Med-Growth Rate'!AO$31:AO$47,'CN-Med-Growth Rate'!$A$31:$A$47,$A23,'CN-Med-Growth Rate'!$C$31:$C$47,$B$1)</f>
        <v>0</v>
      </c>
      <c r="AM23" s="9">
        <f>$E23*SUMIFS('CN-Med-Growth Rate'!AP$31:AP$47,'CN-Med-Growth Rate'!$A$31:$A$47,$A23,'CN-Med-Growth Rate'!$C$31:$C$47,$B$1)</f>
        <v>0</v>
      </c>
      <c r="AN23" s="9">
        <f>$E23*SUMIFS('CN-Med-Growth Rate'!AQ$31:AQ$47,'CN-Med-Growth Rate'!$A$31:$A$47,$A23,'CN-Med-Growth Rate'!$C$31:$C$47,$B$1)</f>
        <v>0</v>
      </c>
      <c r="AO23" s="9">
        <f>$E23*SUMIFS('CN-Med-Growth Rate'!AR$31:AR$47,'CN-Med-Growth Rate'!$A$31:$A$47,$A23,'CN-Med-Growth Rate'!$C$31:$C$47,$B$1)</f>
        <v>0</v>
      </c>
      <c r="AP23" s="9">
        <f>$E23*SUMIFS('CN-Med-Growth Rate'!AS$31:AS$47,'CN-Med-Growth Rate'!$A$31:$A$47,$A23,'CN-Med-Growth Rate'!$C$31:$C$47,$B$1)</f>
        <v>0</v>
      </c>
      <c r="AQ23" s="9">
        <f>$E23*SUMIFS('CN-Med-Growth Rate'!AT$31:AT$47,'CN-Med-Growth Rate'!$A$31:$A$47,$A23,'CN-Med-Growth Rate'!$C$31:$C$47,$B$1)</f>
        <v>0</v>
      </c>
      <c r="AR23" s="9">
        <f>$E23*SUMIFS('CN-Med-Growth Rate'!AU$31:AU$47,'CN-Med-Growth Rate'!$A$31:$A$47,$A23,'CN-Med-Growth Rate'!$C$31:$C$47,$B$1)</f>
        <v>0</v>
      </c>
    </row>
    <row r="24" spans="1:44">
      <c r="A24" t="s">
        <v>64</v>
      </c>
      <c r="B24" s="9">
        <f>SUMIFS('GHG Emissions 2018-2021'!$F$4:$F$14,'GHG Emissions 2018-2021'!$A$4:$A$14,$A24)*10^10</f>
        <v>0</v>
      </c>
      <c r="C24" s="9">
        <f t="shared" si="0"/>
        <v>0</v>
      </c>
      <c r="D24" s="9">
        <f>SUMIFS('GHG Emissions 2018-2021'!$F$19:$F$31,'GHG Emissions 2018-2021'!$A$19:$A$31,$A24)*10^10</f>
        <v>0</v>
      </c>
      <c r="E24" s="9">
        <f>SUMIFS('GHG Emissions 2018-2021'!$F$36:$F$48,'GHG Emissions 2018-2021'!$A$36:$A$48,$A24)*10^10</f>
        <v>0</v>
      </c>
      <c r="F24" s="9">
        <f>$E24*SUMIFS('CN-Med-Growth Rate'!I$31:I$47,'CN-Med-Growth Rate'!$A$31:$A$47,$A24,'CN-Med-Growth Rate'!$C$31:$C$47,$B$1)</f>
        <v>0</v>
      </c>
      <c r="G24" s="9">
        <f>$E24*SUMIFS('CN-Med-Growth Rate'!J$31:J$47,'CN-Med-Growth Rate'!$A$31:$A$47,$A24,'CN-Med-Growth Rate'!$C$31:$C$47,$B$1)</f>
        <v>0</v>
      </c>
      <c r="H24" s="9">
        <f>$E24*SUMIFS('CN-Med-Growth Rate'!K$31:K$47,'CN-Med-Growth Rate'!$A$31:$A$47,$A24,'CN-Med-Growth Rate'!$C$31:$C$47,$B$1)</f>
        <v>0</v>
      </c>
      <c r="I24" s="9">
        <f>$E24*SUMIFS('CN-Med-Growth Rate'!L$31:L$47,'CN-Med-Growth Rate'!$A$31:$A$47,$A24,'CN-Med-Growth Rate'!$C$31:$C$47,$B$1)</f>
        <v>0</v>
      </c>
      <c r="J24" s="9">
        <f>$E24*SUMIFS('CN-Med-Growth Rate'!M$31:M$47,'CN-Med-Growth Rate'!$A$31:$A$47,$A24,'CN-Med-Growth Rate'!$C$31:$C$47,$B$1)</f>
        <v>0</v>
      </c>
      <c r="K24" s="9">
        <f>$E24*SUMIFS('CN-Med-Growth Rate'!N$31:N$47,'CN-Med-Growth Rate'!$A$31:$A$47,$A24,'CN-Med-Growth Rate'!$C$31:$C$47,$B$1)</f>
        <v>0</v>
      </c>
      <c r="L24" s="9">
        <f>$E24*SUMIFS('CN-Med-Growth Rate'!O$31:O$47,'CN-Med-Growth Rate'!$A$31:$A$47,$A24,'CN-Med-Growth Rate'!$C$31:$C$47,$B$1)</f>
        <v>0</v>
      </c>
      <c r="M24" s="9">
        <f>$E24*SUMIFS('CN-Med-Growth Rate'!P$31:P$47,'CN-Med-Growth Rate'!$A$31:$A$47,$A24,'CN-Med-Growth Rate'!$C$31:$C$47,$B$1)</f>
        <v>0</v>
      </c>
      <c r="N24" s="9">
        <f>$E24*SUMIFS('CN-Med-Growth Rate'!Q$31:Q$47,'CN-Med-Growth Rate'!$A$31:$A$47,$A24,'CN-Med-Growth Rate'!$C$31:$C$47,$B$1)</f>
        <v>0</v>
      </c>
      <c r="O24" s="9">
        <f>$E24*SUMIFS('CN-Med-Growth Rate'!R$31:R$47,'CN-Med-Growth Rate'!$A$31:$A$47,$A24,'CN-Med-Growth Rate'!$C$31:$C$47,$B$1)</f>
        <v>0</v>
      </c>
      <c r="P24" s="9">
        <f>$E24*SUMIFS('CN-Med-Growth Rate'!S$31:S$47,'CN-Med-Growth Rate'!$A$31:$A$47,$A24,'CN-Med-Growth Rate'!$C$31:$C$47,$B$1)</f>
        <v>0</v>
      </c>
      <c r="Q24" s="9">
        <f>$E24*SUMIFS('CN-Med-Growth Rate'!T$31:T$47,'CN-Med-Growth Rate'!$A$31:$A$47,$A24,'CN-Med-Growth Rate'!$C$31:$C$47,$B$1)</f>
        <v>0</v>
      </c>
      <c r="R24" s="9">
        <f>$E24*SUMIFS('CN-Med-Growth Rate'!U$31:U$47,'CN-Med-Growth Rate'!$A$31:$A$47,$A24,'CN-Med-Growth Rate'!$C$31:$C$47,$B$1)</f>
        <v>0</v>
      </c>
      <c r="S24" s="9">
        <f>$E24*SUMIFS('CN-Med-Growth Rate'!V$31:V$47,'CN-Med-Growth Rate'!$A$31:$A$47,$A24,'CN-Med-Growth Rate'!$C$31:$C$47,$B$1)</f>
        <v>0</v>
      </c>
      <c r="T24" s="9">
        <f>$E24*SUMIFS('CN-Med-Growth Rate'!W$31:W$47,'CN-Med-Growth Rate'!$A$31:$A$47,$A24,'CN-Med-Growth Rate'!$C$31:$C$47,$B$1)</f>
        <v>0</v>
      </c>
      <c r="U24" s="9">
        <f>$E24*SUMIFS('CN-Med-Growth Rate'!X$31:X$47,'CN-Med-Growth Rate'!$A$31:$A$47,$A24,'CN-Med-Growth Rate'!$C$31:$C$47,$B$1)</f>
        <v>0</v>
      </c>
      <c r="V24" s="9">
        <f>$E24*SUMIFS('CN-Med-Growth Rate'!Y$31:Y$47,'CN-Med-Growth Rate'!$A$31:$A$47,$A24,'CN-Med-Growth Rate'!$C$31:$C$47,$B$1)</f>
        <v>0</v>
      </c>
      <c r="W24" s="9">
        <f>$E24*SUMIFS('CN-Med-Growth Rate'!Z$31:Z$47,'CN-Med-Growth Rate'!$A$31:$A$47,$A24,'CN-Med-Growth Rate'!$C$31:$C$47,$B$1)</f>
        <v>0</v>
      </c>
      <c r="X24" s="9">
        <f>$E24*SUMIFS('CN-Med-Growth Rate'!AA$31:AA$47,'CN-Med-Growth Rate'!$A$31:$A$47,$A24,'CN-Med-Growth Rate'!$C$31:$C$47,$B$1)</f>
        <v>0</v>
      </c>
      <c r="Y24" s="9">
        <f>$E24*SUMIFS('CN-Med-Growth Rate'!AB$31:AB$47,'CN-Med-Growth Rate'!$A$31:$A$47,$A24,'CN-Med-Growth Rate'!$C$31:$C$47,$B$1)</f>
        <v>0</v>
      </c>
      <c r="Z24" s="9">
        <f>$E24*SUMIFS('CN-Med-Growth Rate'!AC$31:AC$47,'CN-Med-Growth Rate'!$A$31:$A$47,$A24,'CN-Med-Growth Rate'!$C$31:$C$47,$B$1)</f>
        <v>0</v>
      </c>
      <c r="AA24" s="9">
        <f>$E24*SUMIFS('CN-Med-Growth Rate'!AD$31:AD$47,'CN-Med-Growth Rate'!$A$31:$A$47,$A24,'CN-Med-Growth Rate'!$C$31:$C$47,$B$1)</f>
        <v>0</v>
      </c>
      <c r="AB24" s="9">
        <f>$E24*SUMIFS('CN-Med-Growth Rate'!AE$31:AE$47,'CN-Med-Growth Rate'!$A$31:$A$47,$A24,'CN-Med-Growth Rate'!$C$31:$C$47,$B$1)</f>
        <v>0</v>
      </c>
      <c r="AC24" s="9">
        <f>$E24*SUMIFS('CN-Med-Growth Rate'!AF$31:AF$47,'CN-Med-Growth Rate'!$A$31:$A$47,$A24,'CN-Med-Growth Rate'!$C$31:$C$47,$B$1)</f>
        <v>0</v>
      </c>
      <c r="AD24" s="9">
        <f>$E24*SUMIFS('CN-Med-Growth Rate'!AG$31:AG$47,'CN-Med-Growth Rate'!$A$31:$A$47,$A24,'CN-Med-Growth Rate'!$C$31:$C$47,$B$1)</f>
        <v>0</v>
      </c>
      <c r="AE24" s="9">
        <f>$E24*SUMIFS('CN-Med-Growth Rate'!AH$31:AH$47,'CN-Med-Growth Rate'!$A$31:$A$47,$A24,'CN-Med-Growth Rate'!$C$31:$C$47,$B$1)</f>
        <v>0</v>
      </c>
      <c r="AF24" s="9">
        <f>$E24*SUMIFS('CN-Med-Growth Rate'!AI$31:AI$47,'CN-Med-Growth Rate'!$A$31:$A$47,$A24,'CN-Med-Growth Rate'!$C$31:$C$47,$B$1)</f>
        <v>0</v>
      </c>
      <c r="AG24" s="9">
        <f>$E24*SUMIFS('CN-Med-Growth Rate'!AJ$31:AJ$47,'CN-Med-Growth Rate'!$A$31:$A$47,$A24,'CN-Med-Growth Rate'!$C$31:$C$47,$B$1)</f>
        <v>0</v>
      </c>
      <c r="AH24" s="9">
        <f>$E24*SUMIFS('CN-Med-Growth Rate'!AK$31:AK$47,'CN-Med-Growth Rate'!$A$31:$A$47,$A24,'CN-Med-Growth Rate'!$C$31:$C$47,$B$1)</f>
        <v>0</v>
      </c>
      <c r="AI24" s="9">
        <f>$E24*SUMIFS('CN-Med-Growth Rate'!AL$31:AL$47,'CN-Med-Growth Rate'!$A$31:$A$47,$A24,'CN-Med-Growth Rate'!$C$31:$C$47,$B$1)</f>
        <v>0</v>
      </c>
      <c r="AJ24" s="9">
        <f>$E24*SUMIFS('CN-Med-Growth Rate'!AM$31:AM$47,'CN-Med-Growth Rate'!$A$31:$A$47,$A24,'CN-Med-Growth Rate'!$C$31:$C$47,$B$1)</f>
        <v>0</v>
      </c>
      <c r="AK24" s="9">
        <f>$E24*SUMIFS('CN-Med-Growth Rate'!AN$31:AN$47,'CN-Med-Growth Rate'!$A$31:$A$47,$A24,'CN-Med-Growth Rate'!$C$31:$C$47,$B$1)</f>
        <v>0</v>
      </c>
      <c r="AL24" s="9">
        <f>$E24*SUMIFS('CN-Med-Growth Rate'!AO$31:AO$47,'CN-Med-Growth Rate'!$A$31:$A$47,$A24,'CN-Med-Growth Rate'!$C$31:$C$47,$B$1)</f>
        <v>0</v>
      </c>
      <c r="AM24" s="9">
        <f>$E24*SUMIFS('CN-Med-Growth Rate'!AP$31:AP$47,'CN-Med-Growth Rate'!$A$31:$A$47,$A24,'CN-Med-Growth Rate'!$C$31:$C$47,$B$1)</f>
        <v>0</v>
      </c>
      <c r="AN24" s="9">
        <f>$E24*SUMIFS('CN-Med-Growth Rate'!AQ$31:AQ$47,'CN-Med-Growth Rate'!$A$31:$A$47,$A24,'CN-Med-Growth Rate'!$C$31:$C$47,$B$1)</f>
        <v>0</v>
      </c>
      <c r="AO24" s="9">
        <f>$E24*SUMIFS('CN-Med-Growth Rate'!AR$31:AR$47,'CN-Med-Growth Rate'!$A$31:$A$47,$A24,'CN-Med-Growth Rate'!$C$31:$C$47,$B$1)</f>
        <v>0</v>
      </c>
      <c r="AP24" s="9">
        <f>$E24*SUMIFS('CN-Med-Growth Rate'!AS$31:AS$47,'CN-Med-Growth Rate'!$A$31:$A$47,$A24,'CN-Med-Growth Rate'!$C$31:$C$47,$B$1)</f>
        <v>0</v>
      </c>
      <c r="AQ24" s="9">
        <f>$E24*SUMIFS('CN-Med-Growth Rate'!AT$31:AT$47,'CN-Med-Growth Rate'!$A$31:$A$47,$A24,'CN-Med-Growth Rate'!$C$31:$C$47,$B$1)</f>
        <v>0</v>
      </c>
      <c r="AR24" s="9">
        <f>$E24*SUMIFS('CN-Med-Growth Rate'!AU$31:AU$47,'CN-Med-Growth Rate'!$A$31:$A$47,$A24,'CN-Med-Growth Rate'!$C$31:$C$47,$B$1)</f>
        <v>0</v>
      </c>
    </row>
    <row r="25" spans="1:44">
      <c r="A25" t="s">
        <v>43</v>
      </c>
      <c r="B25" s="9">
        <f>SUMIFS('GHG Emissions 2018-2021'!$F$4:$F$14,'GHG Emissions 2018-2021'!$A$4:$A$14,$A25)*10^10</f>
        <v>0</v>
      </c>
      <c r="C25" s="9">
        <f t="shared" si="0"/>
        <v>0</v>
      </c>
      <c r="D25" s="9">
        <f>SUMIFS('GHG Emissions 2018-2021'!$F$19:$F$31,'GHG Emissions 2018-2021'!$A$19:$A$31,$A25)*10^10</f>
        <v>0</v>
      </c>
      <c r="E25" s="9">
        <f>SUMIFS('GHG Emissions 2018-2021'!$F$36:$F$48,'GHG Emissions 2018-2021'!$A$36:$A$48,$A25)*10^10</f>
        <v>0</v>
      </c>
      <c r="F25" s="9">
        <f>$E25*SUMIFS('CN-Med-Growth Rate'!I$31:I$47,'CN-Med-Growth Rate'!$A$31:$A$47,$A25,'CN-Med-Growth Rate'!$C$31:$C$47,$B$1)</f>
        <v>0</v>
      </c>
      <c r="G25" s="9">
        <f>$E25*SUMIFS('CN-Med-Growth Rate'!J$31:J$47,'CN-Med-Growth Rate'!$A$31:$A$47,$A25,'CN-Med-Growth Rate'!$C$31:$C$47,$B$1)</f>
        <v>0</v>
      </c>
      <c r="H25" s="9">
        <f>$E25*SUMIFS('CN-Med-Growth Rate'!K$31:K$47,'CN-Med-Growth Rate'!$A$31:$A$47,$A25,'CN-Med-Growth Rate'!$C$31:$C$47,$B$1)</f>
        <v>0</v>
      </c>
      <c r="I25" s="9">
        <f>$E25*SUMIFS('CN-Med-Growth Rate'!L$31:L$47,'CN-Med-Growth Rate'!$A$31:$A$47,$A25,'CN-Med-Growth Rate'!$C$31:$C$47,$B$1)</f>
        <v>0</v>
      </c>
      <c r="J25" s="9">
        <f>$E25*SUMIFS('CN-Med-Growth Rate'!M$31:M$47,'CN-Med-Growth Rate'!$A$31:$A$47,$A25,'CN-Med-Growth Rate'!$C$31:$C$47,$B$1)</f>
        <v>0</v>
      </c>
      <c r="K25" s="9">
        <f>$E25*SUMIFS('CN-Med-Growth Rate'!N$31:N$47,'CN-Med-Growth Rate'!$A$31:$A$47,$A25,'CN-Med-Growth Rate'!$C$31:$C$47,$B$1)</f>
        <v>0</v>
      </c>
      <c r="L25" s="9">
        <f>$E25*SUMIFS('CN-Med-Growth Rate'!O$31:O$47,'CN-Med-Growth Rate'!$A$31:$A$47,$A25,'CN-Med-Growth Rate'!$C$31:$C$47,$B$1)</f>
        <v>0</v>
      </c>
      <c r="M25" s="9">
        <f>$E25*SUMIFS('CN-Med-Growth Rate'!P$31:P$47,'CN-Med-Growth Rate'!$A$31:$A$47,$A25,'CN-Med-Growth Rate'!$C$31:$C$47,$B$1)</f>
        <v>0</v>
      </c>
      <c r="N25" s="9">
        <f>$E25*SUMIFS('CN-Med-Growth Rate'!Q$31:Q$47,'CN-Med-Growth Rate'!$A$31:$A$47,$A25,'CN-Med-Growth Rate'!$C$31:$C$47,$B$1)</f>
        <v>0</v>
      </c>
      <c r="O25" s="9">
        <f>$E25*SUMIFS('CN-Med-Growth Rate'!R$31:R$47,'CN-Med-Growth Rate'!$A$31:$A$47,$A25,'CN-Med-Growth Rate'!$C$31:$C$47,$B$1)</f>
        <v>0</v>
      </c>
      <c r="P25" s="9">
        <f>$E25*SUMIFS('CN-Med-Growth Rate'!S$31:S$47,'CN-Med-Growth Rate'!$A$31:$A$47,$A25,'CN-Med-Growth Rate'!$C$31:$C$47,$B$1)</f>
        <v>0</v>
      </c>
      <c r="Q25" s="9">
        <f>$E25*SUMIFS('CN-Med-Growth Rate'!T$31:T$47,'CN-Med-Growth Rate'!$A$31:$A$47,$A25,'CN-Med-Growth Rate'!$C$31:$C$47,$B$1)</f>
        <v>0</v>
      </c>
      <c r="R25" s="9">
        <f>$E25*SUMIFS('CN-Med-Growth Rate'!U$31:U$47,'CN-Med-Growth Rate'!$A$31:$A$47,$A25,'CN-Med-Growth Rate'!$C$31:$C$47,$B$1)</f>
        <v>0</v>
      </c>
      <c r="S25" s="9">
        <f>$E25*SUMIFS('CN-Med-Growth Rate'!V$31:V$47,'CN-Med-Growth Rate'!$A$31:$A$47,$A25,'CN-Med-Growth Rate'!$C$31:$C$47,$B$1)</f>
        <v>0</v>
      </c>
      <c r="T25" s="9">
        <f>$E25*SUMIFS('CN-Med-Growth Rate'!W$31:W$47,'CN-Med-Growth Rate'!$A$31:$A$47,$A25,'CN-Med-Growth Rate'!$C$31:$C$47,$B$1)</f>
        <v>0</v>
      </c>
      <c r="U25" s="9">
        <f>$E25*SUMIFS('CN-Med-Growth Rate'!X$31:X$47,'CN-Med-Growth Rate'!$A$31:$A$47,$A25,'CN-Med-Growth Rate'!$C$31:$C$47,$B$1)</f>
        <v>0</v>
      </c>
      <c r="V25" s="9">
        <f>$E25*SUMIFS('CN-Med-Growth Rate'!Y$31:Y$47,'CN-Med-Growth Rate'!$A$31:$A$47,$A25,'CN-Med-Growth Rate'!$C$31:$C$47,$B$1)</f>
        <v>0</v>
      </c>
      <c r="W25" s="9">
        <f>$E25*SUMIFS('CN-Med-Growth Rate'!Z$31:Z$47,'CN-Med-Growth Rate'!$A$31:$A$47,$A25,'CN-Med-Growth Rate'!$C$31:$C$47,$B$1)</f>
        <v>0</v>
      </c>
      <c r="X25" s="9">
        <f>$E25*SUMIFS('CN-Med-Growth Rate'!AA$31:AA$47,'CN-Med-Growth Rate'!$A$31:$A$47,$A25,'CN-Med-Growth Rate'!$C$31:$C$47,$B$1)</f>
        <v>0</v>
      </c>
      <c r="Y25" s="9">
        <f>$E25*SUMIFS('CN-Med-Growth Rate'!AB$31:AB$47,'CN-Med-Growth Rate'!$A$31:$A$47,$A25,'CN-Med-Growth Rate'!$C$31:$C$47,$B$1)</f>
        <v>0</v>
      </c>
      <c r="Z25" s="9">
        <f>$E25*SUMIFS('CN-Med-Growth Rate'!AC$31:AC$47,'CN-Med-Growth Rate'!$A$31:$A$47,$A25,'CN-Med-Growth Rate'!$C$31:$C$47,$B$1)</f>
        <v>0</v>
      </c>
      <c r="AA25" s="9">
        <f>$E25*SUMIFS('CN-Med-Growth Rate'!AD$31:AD$47,'CN-Med-Growth Rate'!$A$31:$A$47,$A25,'CN-Med-Growth Rate'!$C$31:$C$47,$B$1)</f>
        <v>0</v>
      </c>
      <c r="AB25" s="9">
        <f>$E25*SUMIFS('CN-Med-Growth Rate'!AE$31:AE$47,'CN-Med-Growth Rate'!$A$31:$A$47,$A25,'CN-Med-Growth Rate'!$C$31:$C$47,$B$1)</f>
        <v>0</v>
      </c>
      <c r="AC25" s="9">
        <f>$E25*SUMIFS('CN-Med-Growth Rate'!AF$31:AF$47,'CN-Med-Growth Rate'!$A$31:$A$47,$A25,'CN-Med-Growth Rate'!$C$31:$C$47,$B$1)</f>
        <v>0</v>
      </c>
      <c r="AD25" s="9">
        <f>$E25*SUMIFS('CN-Med-Growth Rate'!AG$31:AG$47,'CN-Med-Growth Rate'!$A$31:$A$47,$A25,'CN-Med-Growth Rate'!$C$31:$C$47,$B$1)</f>
        <v>0</v>
      </c>
      <c r="AE25" s="9">
        <f>$E25*SUMIFS('CN-Med-Growth Rate'!AH$31:AH$47,'CN-Med-Growth Rate'!$A$31:$A$47,$A25,'CN-Med-Growth Rate'!$C$31:$C$47,$B$1)</f>
        <v>0</v>
      </c>
      <c r="AF25" s="9">
        <f>$E25*SUMIFS('CN-Med-Growth Rate'!AI$31:AI$47,'CN-Med-Growth Rate'!$A$31:$A$47,$A25,'CN-Med-Growth Rate'!$C$31:$C$47,$B$1)</f>
        <v>0</v>
      </c>
      <c r="AG25" s="9">
        <f>$E25*SUMIFS('CN-Med-Growth Rate'!AJ$31:AJ$47,'CN-Med-Growth Rate'!$A$31:$A$47,$A25,'CN-Med-Growth Rate'!$C$31:$C$47,$B$1)</f>
        <v>0</v>
      </c>
      <c r="AH25" s="9">
        <f>$E25*SUMIFS('CN-Med-Growth Rate'!AK$31:AK$47,'CN-Med-Growth Rate'!$A$31:$A$47,$A25,'CN-Med-Growth Rate'!$C$31:$C$47,$B$1)</f>
        <v>0</v>
      </c>
      <c r="AI25" s="9">
        <f>$E25*SUMIFS('CN-Med-Growth Rate'!AL$31:AL$47,'CN-Med-Growth Rate'!$A$31:$A$47,$A25,'CN-Med-Growth Rate'!$C$31:$C$47,$B$1)</f>
        <v>0</v>
      </c>
      <c r="AJ25" s="9">
        <f>$E25*SUMIFS('CN-Med-Growth Rate'!AM$31:AM$47,'CN-Med-Growth Rate'!$A$31:$A$47,$A25,'CN-Med-Growth Rate'!$C$31:$C$47,$B$1)</f>
        <v>0</v>
      </c>
      <c r="AK25" s="9">
        <f>$E25*SUMIFS('CN-Med-Growth Rate'!AN$31:AN$47,'CN-Med-Growth Rate'!$A$31:$A$47,$A25,'CN-Med-Growth Rate'!$C$31:$C$47,$B$1)</f>
        <v>0</v>
      </c>
      <c r="AL25" s="9">
        <f>$E25*SUMIFS('CN-Med-Growth Rate'!AO$31:AO$47,'CN-Med-Growth Rate'!$A$31:$A$47,$A25,'CN-Med-Growth Rate'!$C$31:$C$47,$B$1)</f>
        <v>0</v>
      </c>
      <c r="AM25" s="9">
        <f>$E25*SUMIFS('CN-Med-Growth Rate'!AP$31:AP$47,'CN-Med-Growth Rate'!$A$31:$A$47,$A25,'CN-Med-Growth Rate'!$C$31:$C$47,$B$1)</f>
        <v>0</v>
      </c>
      <c r="AN25" s="9">
        <f>$E25*SUMIFS('CN-Med-Growth Rate'!AQ$31:AQ$47,'CN-Med-Growth Rate'!$A$31:$A$47,$A25,'CN-Med-Growth Rate'!$C$31:$C$47,$B$1)</f>
        <v>0</v>
      </c>
      <c r="AO25" s="9">
        <f>$E25*SUMIFS('CN-Med-Growth Rate'!AR$31:AR$47,'CN-Med-Growth Rate'!$A$31:$A$47,$A25,'CN-Med-Growth Rate'!$C$31:$C$47,$B$1)</f>
        <v>0</v>
      </c>
      <c r="AP25" s="9">
        <f>$E25*SUMIFS('CN-Med-Growth Rate'!AS$31:AS$47,'CN-Med-Growth Rate'!$A$31:$A$47,$A25,'CN-Med-Growth Rate'!$C$31:$C$47,$B$1)</f>
        <v>0</v>
      </c>
      <c r="AQ25" s="9">
        <f>$E25*SUMIFS('CN-Med-Growth Rate'!AT$31:AT$47,'CN-Med-Growth Rate'!$A$31:$A$47,$A25,'CN-Med-Growth Rate'!$C$31:$C$47,$B$1)</f>
        <v>0</v>
      </c>
      <c r="AR25" s="9">
        <f>$E25*SUMIFS('CN-Med-Growth Rate'!AU$31:AU$47,'CN-Med-Growth Rate'!$A$31:$A$47,$A25,'CN-Med-Growth Rate'!$C$31:$C$47,$B$1)</f>
        <v>0</v>
      </c>
    </row>
    <row r="26" spans="1:44">
      <c r="A26" t="s">
        <v>47</v>
      </c>
      <c r="B26" s="9">
        <f>SUMIFS('GHG Emissions 2018-2021'!$F$4:$F$14,'GHG Emissions 2018-2021'!$A$4:$A$14,$A26)*10^10</f>
        <v>119000000000</v>
      </c>
      <c r="C26" s="9">
        <f t="shared" si="0"/>
        <v>111000000000</v>
      </c>
      <c r="D26" s="9">
        <f>SUMIFS('GHG Emissions 2018-2021'!$F$19:$F$31,'GHG Emissions 2018-2021'!$A$19:$A$31,$A26)*10^10</f>
        <v>103000000000</v>
      </c>
      <c r="E26" s="9">
        <f>SUMIFS('GHG Emissions 2018-2021'!$F$36:$F$48,'GHG Emissions 2018-2021'!$A$36:$A$48,$A26)*10^10</f>
        <v>109000000000</v>
      </c>
      <c r="F26" s="9">
        <f>$E26*SUMIFS('CN-Med-Growth Rate'!I$31:I$47,'CN-Med-Growth Rate'!$A$31:$A$47,$A26,'CN-Med-Growth Rate'!$C$31:$C$47,$B$1)</f>
        <v>109221755144.40564</v>
      </c>
      <c r="G26" s="9">
        <f>$E26*SUMIFS('CN-Med-Growth Rate'!J$31:J$47,'CN-Med-Growth Rate'!$A$31:$A$47,$A26,'CN-Med-Growth Rate'!$C$31:$C$47,$B$1)</f>
        <v>109443511674.38884</v>
      </c>
      <c r="H26" s="9">
        <f>$E26*SUMIFS('CN-Med-Growth Rate'!K$31:K$47,'CN-Med-Growth Rate'!$A$31:$A$47,$A26,'CN-Med-Growth Rate'!$C$31:$C$47,$B$1)</f>
        <v>109665266818.79445</v>
      </c>
      <c r="I26" s="9">
        <f>$E26*SUMIFS('CN-Med-Growth Rate'!L$31:L$47,'CN-Med-Growth Rate'!$A$31:$A$47,$A26,'CN-Med-Growth Rate'!$C$31:$C$47,$B$1)</f>
        <v>109887024503.42563</v>
      </c>
      <c r="J26" s="9">
        <f>$E26*SUMIFS('CN-Med-Growth Rate'!M$31:M$47,'CN-Med-Growth Rate'!$A$31:$A$47,$A26,'CN-Med-Growth Rate'!$C$31:$C$47,$B$1)</f>
        <v>109853926519.62042</v>
      </c>
      <c r="K26" s="9">
        <f>$E26*SUMIFS('CN-Med-Growth Rate'!N$31:N$47,'CN-Med-Growth Rate'!$A$31:$A$47,$A26,'CN-Med-Growth Rate'!$C$31:$C$47,$B$1)</f>
        <v>109820827612.09682</v>
      </c>
      <c r="L26" s="9">
        <f>$E26*SUMIFS('CN-Med-Growth Rate'!O$31:O$47,'CN-Med-Growth Rate'!$A$31:$A$47,$A26,'CN-Med-Growth Rate'!$C$31:$C$47,$B$1)</f>
        <v>109787733400.14162</v>
      </c>
      <c r="M26" s="9">
        <f>$E26*SUMIFS('CN-Med-Growth Rate'!P$31:P$47,'CN-Med-Growth Rate'!$A$31:$A$47,$A26,'CN-Med-Growth Rate'!$C$31:$C$47,$B$1)</f>
        <v>109754634492.61804</v>
      </c>
      <c r="N26" s="9">
        <f>$E26*SUMIFS('CN-Med-Growth Rate'!Q$31:Q$47,'CN-Med-Growth Rate'!$A$31:$A$47,$A26,'CN-Med-Growth Rate'!$C$31:$C$47,$B$1)</f>
        <v>109721536508.81284</v>
      </c>
      <c r="O26" s="9">
        <f>$E26*SUMIFS('CN-Med-Growth Rate'!R$31:R$47,'CN-Med-Growth Rate'!$A$31:$A$47,$A26,'CN-Med-Growth Rate'!$C$31:$C$47,$B$1)</f>
        <v>109571343673.88167</v>
      </c>
      <c r="P26" s="9">
        <f>$E26*SUMIFS('CN-Med-Growth Rate'!S$31:S$47,'CN-Med-Growth Rate'!$A$31:$A$47,$A26,'CN-Med-Growth Rate'!$C$31:$C$47,$B$1)</f>
        <v>109421153687.08215</v>
      </c>
      <c r="Q26" s="9">
        <f>$E26*SUMIFS('CN-Med-Growth Rate'!T$31:T$47,'CN-Med-Growth Rate'!$A$31:$A$47,$A26,'CN-Med-Growth Rate'!$C$31:$C$47,$B$1)</f>
        <v>109270964854.93059</v>
      </c>
      <c r="R26" s="9">
        <f>$E26*SUMIFS('CN-Med-Growth Rate'!U$31:U$47,'CN-Med-Growth Rate'!$A$31:$A$47,$A26,'CN-Med-Growth Rate'!$C$31:$C$47,$B$1)</f>
        <v>109120774868.13107</v>
      </c>
      <c r="S26" s="9">
        <f>$E26*SUMIFS('CN-Med-Growth Rate'!V$31:V$47,'CN-Med-Growth Rate'!$A$31:$A$47,$A26,'CN-Med-Growth Rate'!$C$31:$C$47,$B$1)</f>
        <v>108970582033.19991</v>
      </c>
      <c r="T26" s="9">
        <f>$E26*SUMIFS('CN-Med-Growth Rate'!W$31:W$47,'CN-Med-Growth Rate'!$A$31:$A$47,$A26,'CN-Med-Growth Rate'!$C$31:$C$47,$B$1)</f>
        <v>108698292566.12833</v>
      </c>
      <c r="U26" s="9">
        <f>$E26*SUMIFS('CN-Med-Growth Rate'!X$31:X$47,'CN-Med-Growth Rate'!$A$31:$A$47,$A26,'CN-Med-Growth Rate'!$C$31:$C$47,$B$1)</f>
        <v>108426001251.62003</v>
      </c>
      <c r="V26" s="9">
        <f>$E26*SUMIFS('CN-Med-Growth Rate'!Y$31:Y$47,'CN-Med-Growth Rate'!$A$31:$A$47,$A26,'CN-Med-Growth Rate'!$C$31:$C$47,$B$1)</f>
        <v>108153709244.32295</v>
      </c>
      <c r="W26" s="9">
        <f>$E26*SUMIFS('CN-Med-Growth Rate'!Z$31:Z$47,'CN-Med-Growth Rate'!$A$31:$A$47,$A26,'CN-Med-Growth Rate'!$C$31:$C$47,$B$1)</f>
        <v>107881417929.81464</v>
      </c>
      <c r="X26" s="9">
        <f>$E26*SUMIFS('CN-Med-Growth Rate'!AA$31:AA$47,'CN-Med-Growth Rate'!$A$31:$A$47,$A26,'CN-Med-Growth Rate'!$C$31:$C$47,$B$1)</f>
        <v>107609128462.74307</v>
      </c>
      <c r="Y26" s="9">
        <f>$E26*SUMIFS('CN-Med-Growth Rate'!AB$31:AB$47,'CN-Med-Growth Rate'!$A$31:$A$47,$A26,'CN-Med-Growth Rate'!$C$31:$C$47,$B$1)</f>
        <v>107236112818.92491</v>
      </c>
      <c r="Z26" s="9">
        <f>$E26*SUMIFS('CN-Med-Growth Rate'!AC$31:AC$47,'CN-Med-Growth Rate'!$A$31:$A$47,$A26,'CN-Med-Growth Rate'!$C$31:$C$47,$B$1)</f>
        <v>106863097867.89551</v>
      </c>
      <c r="AA26" s="9">
        <f>$E26*SUMIFS('CN-Med-Growth Rate'!AD$31:AD$47,'CN-Med-Growth Rate'!$A$31:$A$47,$A26,'CN-Med-Growth Rate'!$C$31:$C$47,$B$1)</f>
        <v>106490081146.40591</v>
      </c>
      <c r="AB26" s="9">
        <f>$E26*SUMIFS('CN-Med-Growth Rate'!AE$31:AE$47,'CN-Med-Growth Rate'!$A$31:$A$47,$A26,'CN-Med-Growth Rate'!$C$31:$C$47,$B$1)</f>
        <v>106117066195.37653</v>
      </c>
      <c r="AC26" s="9">
        <f>$E26*SUMIFS('CN-Med-Growth Rate'!AF$31:AF$47,'CN-Med-Growth Rate'!$A$31:$A$47,$A26,'CN-Med-Growth Rate'!$C$31:$C$47,$B$1)</f>
        <v>105744050551.55835</v>
      </c>
      <c r="AD26" s="9">
        <f>$E26*SUMIFS('CN-Med-Growth Rate'!AG$31:AG$47,'CN-Med-Growth Rate'!$A$31:$A$47,$A26,'CN-Med-Growth Rate'!$C$31:$C$47,$B$1)</f>
        <v>105206272570.88268</v>
      </c>
      <c r="AE26" s="9">
        <f>$E26*SUMIFS('CN-Med-Growth Rate'!AH$31:AH$47,'CN-Med-Growth Rate'!$A$31:$A$47,$A26,'CN-Med-Growth Rate'!$C$31:$C$47,$B$1)</f>
        <v>104668496822.5264</v>
      </c>
      <c r="AF26" s="9">
        <f>$E26*SUMIFS('CN-Med-Growth Rate'!AI$31:AI$47,'CN-Med-Growth Rate'!$A$31:$A$47,$A26,'CN-Med-Growth Rate'!$C$31:$C$47,$B$1)</f>
        <v>104130717225.34358</v>
      </c>
      <c r="AG26" s="9">
        <f>$E26*SUMIFS('CN-Med-Growth Rate'!AJ$31:AJ$47,'CN-Med-Growth Rate'!$A$31:$A$47,$A26,'CN-Med-Growth Rate'!$C$31:$C$47,$B$1)</f>
        <v>103592941476.98729</v>
      </c>
      <c r="AH26" s="9">
        <f>$E26*SUMIFS('CN-Med-Growth Rate'!AK$31:AK$47,'CN-Med-Growth Rate'!$A$31:$A$47,$A26,'CN-Med-Growth Rate'!$C$31:$C$47,$B$1)</f>
        <v>103055163496.31161</v>
      </c>
      <c r="AI26" s="9">
        <f>$E26*SUMIFS('CN-Med-Growth Rate'!AL$31:AL$47,'CN-Med-Growth Rate'!$A$31:$A$47,$A26,'CN-Med-Growth Rate'!$C$31:$C$47,$B$1)</f>
        <v>102329807873.90263</v>
      </c>
      <c r="AJ26" s="9">
        <f>$E26*SUMIFS('CN-Med-Growth Rate'!AM$31:AM$47,'CN-Med-Growth Rate'!$A$31:$A$47,$A26,'CN-Med-Growth Rate'!$C$31:$C$47,$B$1)</f>
        <v>101604448017.78445</v>
      </c>
      <c r="AK26" s="9">
        <f>$E26*SUMIFS('CN-Med-Growth Rate'!AN$31:AN$47,'CN-Med-Growth Rate'!$A$31:$A$47,$A26,'CN-Med-Growth Rate'!$C$31:$C$47,$B$1)</f>
        <v>100879093626.99995</v>
      </c>
      <c r="AL26" s="9">
        <f>$E26*SUMIFS('CN-Med-Growth Rate'!AO$31:AO$47,'CN-Med-Growth Rate'!$A$31:$A$47,$A26,'CN-Med-Growth Rate'!$C$31:$C$47,$B$1)</f>
        <v>100153733770.88179</v>
      </c>
      <c r="AM26" s="9">
        <f>$E26*SUMIFS('CN-Med-Growth Rate'!AP$31:AP$47,'CN-Med-Growth Rate'!$A$31:$A$47,$A26,'CN-Med-Growth Rate'!$C$31:$C$47,$B$1)</f>
        <v>99428378148.472794</v>
      </c>
      <c r="AN26" s="9">
        <f>$E26*SUMIFS('CN-Med-Growth Rate'!AQ$31:AQ$47,'CN-Med-Growth Rate'!$A$31:$A$47,$A26,'CN-Med-Growth Rate'!$C$31:$C$47,$B$1)</f>
        <v>98558917764.948929</v>
      </c>
      <c r="AO26" s="9">
        <f>$E26*SUMIFS('CN-Med-Growth Rate'!AR$31:AR$47,'CN-Med-Growth Rate'!$A$31:$A$47,$A26,'CN-Med-Growth Rate'!$C$31:$C$47,$B$1)</f>
        <v>97689456765.612793</v>
      </c>
      <c r="AP26" s="9">
        <f>$E26*SUMIFS('CN-Med-Growth Rate'!AS$31:AS$47,'CN-Med-Growth Rate'!$A$31:$A$47,$A26,'CN-Med-Growth Rate'!$C$31:$C$47,$B$1)</f>
        <v>96819996920.924652</v>
      </c>
      <c r="AQ26" s="9">
        <f>$E26*SUMIFS('CN-Med-Growth Rate'!AT$31:AT$47,'CN-Med-Growth Rate'!$A$31:$A$47,$A26,'CN-Med-Growth Rate'!$C$31:$C$47,$B$1)</f>
        <v>95950535921.588531</v>
      </c>
      <c r="AR26" s="9">
        <f>$E26*SUMIFS('CN-Med-Growth Rate'!AU$31:AU$47,'CN-Med-Growth Rate'!$A$31:$A$47,$A26,'CN-Med-Growth Rate'!$C$31:$C$47,$B$1)</f>
        <v>95081075538.064651</v>
      </c>
    </row>
    <row r="27" spans="1:44">
      <c r="A27" t="s">
        <v>65</v>
      </c>
      <c r="B27" s="9">
        <f>SUMIFS('GHG Emissions 2018-2021'!$F$4:$F$14,'GHG Emissions 2018-2021'!$A$4:$A$14,$A27)*10^10</f>
        <v>0</v>
      </c>
      <c r="C27" s="9">
        <f t="shared" si="0"/>
        <v>0</v>
      </c>
      <c r="D27" s="9">
        <f>SUMIFS('GHG Emissions 2018-2021'!$F$19:$F$31,'GHG Emissions 2018-2021'!$A$19:$A$31,$A27)*10^10</f>
        <v>0</v>
      </c>
      <c r="E27" s="9">
        <f>SUMIFS('GHG Emissions 2018-2021'!$F$36:$F$48,'GHG Emissions 2018-2021'!$A$36:$A$48,$A27)*10^10</f>
        <v>0</v>
      </c>
      <c r="F27" s="9">
        <f>$E27*SUMIFS('CN-Med-Growth Rate'!I$31:I$47,'CN-Med-Growth Rate'!$A$31:$A$47,$A27,'CN-Med-Growth Rate'!$C$31:$C$47,$B$1)</f>
        <v>0</v>
      </c>
      <c r="G27" s="9">
        <f>$E27*SUMIFS('CN-Med-Growth Rate'!J$31:J$47,'CN-Med-Growth Rate'!$A$31:$A$47,$A27,'CN-Med-Growth Rate'!$C$31:$C$47,$B$1)</f>
        <v>0</v>
      </c>
      <c r="H27" s="9">
        <f>$E27*SUMIFS('CN-Med-Growth Rate'!K$31:K$47,'CN-Med-Growth Rate'!$A$31:$A$47,$A27,'CN-Med-Growth Rate'!$C$31:$C$47,$B$1)</f>
        <v>0</v>
      </c>
      <c r="I27" s="9">
        <f>$E27*SUMIFS('CN-Med-Growth Rate'!L$31:L$47,'CN-Med-Growth Rate'!$A$31:$A$47,$A27,'CN-Med-Growth Rate'!$C$31:$C$47,$B$1)</f>
        <v>0</v>
      </c>
      <c r="J27" s="9">
        <f>$E27*SUMIFS('CN-Med-Growth Rate'!M$31:M$47,'CN-Med-Growth Rate'!$A$31:$A$47,$A27,'CN-Med-Growth Rate'!$C$31:$C$47,$B$1)</f>
        <v>0</v>
      </c>
      <c r="K27" s="9">
        <f>$E27*SUMIFS('CN-Med-Growth Rate'!N$31:N$47,'CN-Med-Growth Rate'!$A$31:$A$47,$A27,'CN-Med-Growth Rate'!$C$31:$C$47,$B$1)</f>
        <v>0</v>
      </c>
      <c r="L27" s="9">
        <f>$E27*SUMIFS('CN-Med-Growth Rate'!O$31:O$47,'CN-Med-Growth Rate'!$A$31:$A$47,$A27,'CN-Med-Growth Rate'!$C$31:$C$47,$B$1)</f>
        <v>0</v>
      </c>
      <c r="M27" s="9">
        <f>$E27*SUMIFS('CN-Med-Growth Rate'!P$31:P$47,'CN-Med-Growth Rate'!$A$31:$A$47,$A27,'CN-Med-Growth Rate'!$C$31:$C$47,$B$1)</f>
        <v>0</v>
      </c>
      <c r="N27" s="9">
        <f>$E27*SUMIFS('CN-Med-Growth Rate'!Q$31:Q$47,'CN-Med-Growth Rate'!$A$31:$A$47,$A27,'CN-Med-Growth Rate'!$C$31:$C$47,$B$1)</f>
        <v>0</v>
      </c>
      <c r="O27" s="9">
        <f>$E27*SUMIFS('CN-Med-Growth Rate'!R$31:R$47,'CN-Med-Growth Rate'!$A$31:$A$47,$A27,'CN-Med-Growth Rate'!$C$31:$C$47,$B$1)</f>
        <v>0</v>
      </c>
      <c r="P27" s="9">
        <f>$E27*SUMIFS('CN-Med-Growth Rate'!S$31:S$47,'CN-Med-Growth Rate'!$A$31:$A$47,$A27,'CN-Med-Growth Rate'!$C$31:$C$47,$B$1)</f>
        <v>0</v>
      </c>
      <c r="Q27" s="9">
        <f>$E27*SUMIFS('CN-Med-Growth Rate'!T$31:T$47,'CN-Med-Growth Rate'!$A$31:$A$47,$A27,'CN-Med-Growth Rate'!$C$31:$C$47,$B$1)</f>
        <v>0</v>
      </c>
      <c r="R27" s="9">
        <f>$E27*SUMIFS('CN-Med-Growth Rate'!U$31:U$47,'CN-Med-Growth Rate'!$A$31:$A$47,$A27,'CN-Med-Growth Rate'!$C$31:$C$47,$B$1)</f>
        <v>0</v>
      </c>
      <c r="S27" s="9">
        <f>$E27*SUMIFS('CN-Med-Growth Rate'!V$31:V$47,'CN-Med-Growth Rate'!$A$31:$A$47,$A27,'CN-Med-Growth Rate'!$C$31:$C$47,$B$1)</f>
        <v>0</v>
      </c>
      <c r="T27" s="9">
        <f>$E27*SUMIFS('CN-Med-Growth Rate'!W$31:W$47,'CN-Med-Growth Rate'!$A$31:$A$47,$A27,'CN-Med-Growth Rate'!$C$31:$C$47,$B$1)</f>
        <v>0</v>
      </c>
      <c r="U27" s="9">
        <f>$E27*SUMIFS('CN-Med-Growth Rate'!X$31:X$47,'CN-Med-Growth Rate'!$A$31:$A$47,$A27,'CN-Med-Growth Rate'!$C$31:$C$47,$B$1)</f>
        <v>0</v>
      </c>
      <c r="V27" s="9">
        <f>$E27*SUMIFS('CN-Med-Growth Rate'!Y$31:Y$47,'CN-Med-Growth Rate'!$A$31:$A$47,$A27,'CN-Med-Growth Rate'!$C$31:$C$47,$B$1)</f>
        <v>0</v>
      </c>
      <c r="W27" s="9">
        <f>$E27*SUMIFS('CN-Med-Growth Rate'!Z$31:Z$47,'CN-Med-Growth Rate'!$A$31:$A$47,$A27,'CN-Med-Growth Rate'!$C$31:$C$47,$B$1)</f>
        <v>0</v>
      </c>
      <c r="X27" s="9">
        <f>$E27*SUMIFS('CN-Med-Growth Rate'!AA$31:AA$47,'CN-Med-Growth Rate'!$A$31:$A$47,$A27,'CN-Med-Growth Rate'!$C$31:$C$47,$B$1)</f>
        <v>0</v>
      </c>
      <c r="Y27" s="9">
        <f>$E27*SUMIFS('CN-Med-Growth Rate'!AB$31:AB$47,'CN-Med-Growth Rate'!$A$31:$A$47,$A27,'CN-Med-Growth Rate'!$C$31:$C$47,$B$1)</f>
        <v>0</v>
      </c>
      <c r="Z27" s="9">
        <f>$E27*SUMIFS('CN-Med-Growth Rate'!AC$31:AC$47,'CN-Med-Growth Rate'!$A$31:$A$47,$A27,'CN-Med-Growth Rate'!$C$31:$C$47,$B$1)</f>
        <v>0</v>
      </c>
      <c r="AA27" s="9">
        <f>$E27*SUMIFS('CN-Med-Growth Rate'!AD$31:AD$47,'CN-Med-Growth Rate'!$A$31:$A$47,$A27,'CN-Med-Growth Rate'!$C$31:$C$47,$B$1)</f>
        <v>0</v>
      </c>
      <c r="AB27" s="9">
        <f>$E27*SUMIFS('CN-Med-Growth Rate'!AE$31:AE$47,'CN-Med-Growth Rate'!$A$31:$A$47,$A27,'CN-Med-Growth Rate'!$C$31:$C$47,$B$1)</f>
        <v>0</v>
      </c>
      <c r="AC27" s="9">
        <f>$E27*SUMIFS('CN-Med-Growth Rate'!AF$31:AF$47,'CN-Med-Growth Rate'!$A$31:$A$47,$A27,'CN-Med-Growth Rate'!$C$31:$C$47,$B$1)</f>
        <v>0</v>
      </c>
      <c r="AD27" s="9">
        <f>$E27*SUMIFS('CN-Med-Growth Rate'!AG$31:AG$47,'CN-Med-Growth Rate'!$A$31:$A$47,$A27,'CN-Med-Growth Rate'!$C$31:$C$47,$B$1)</f>
        <v>0</v>
      </c>
      <c r="AE27" s="9">
        <f>$E27*SUMIFS('CN-Med-Growth Rate'!AH$31:AH$47,'CN-Med-Growth Rate'!$A$31:$A$47,$A27,'CN-Med-Growth Rate'!$C$31:$C$47,$B$1)</f>
        <v>0</v>
      </c>
      <c r="AF27" s="9">
        <f>$E27*SUMIFS('CN-Med-Growth Rate'!AI$31:AI$47,'CN-Med-Growth Rate'!$A$31:$A$47,$A27,'CN-Med-Growth Rate'!$C$31:$C$47,$B$1)</f>
        <v>0</v>
      </c>
      <c r="AG27" s="9">
        <f>$E27*SUMIFS('CN-Med-Growth Rate'!AJ$31:AJ$47,'CN-Med-Growth Rate'!$A$31:$A$47,$A27,'CN-Med-Growth Rate'!$C$31:$C$47,$B$1)</f>
        <v>0</v>
      </c>
      <c r="AH27" s="9">
        <f>$E27*SUMIFS('CN-Med-Growth Rate'!AK$31:AK$47,'CN-Med-Growth Rate'!$A$31:$A$47,$A27,'CN-Med-Growth Rate'!$C$31:$C$47,$B$1)</f>
        <v>0</v>
      </c>
      <c r="AI27" s="9">
        <f>$E27*SUMIFS('CN-Med-Growth Rate'!AL$31:AL$47,'CN-Med-Growth Rate'!$A$31:$A$47,$A27,'CN-Med-Growth Rate'!$C$31:$C$47,$B$1)</f>
        <v>0</v>
      </c>
      <c r="AJ27" s="9">
        <f>$E27*SUMIFS('CN-Med-Growth Rate'!AM$31:AM$47,'CN-Med-Growth Rate'!$A$31:$A$47,$A27,'CN-Med-Growth Rate'!$C$31:$C$47,$B$1)</f>
        <v>0</v>
      </c>
      <c r="AK27" s="9">
        <f>$E27*SUMIFS('CN-Med-Growth Rate'!AN$31:AN$47,'CN-Med-Growth Rate'!$A$31:$A$47,$A27,'CN-Med-Growth Rate'!$C$31:$C$47,$B$1)</f>
        <v>0</v>
      </c>
      <c r="AL27" s="9">
        <f>$E27*SUMIFS('CN-Med-Growth Rate'!AO$31:AO$47,'CN-Med-Growth Rate'!$A$31:$A$47,$A27,'CN-Med-Growth Rate'!$C$31:$C$47,$B$1)</f>
        <v>0</v>
      </c>
      <c r="AM27" s="9">
        <f>$E27*SUMIFS('CN-Med-Growth Rate'!AP$31:AP$47,'CN-Med-Growth Rate'!$A$31:$A$47,$A27,'CN-Med-Growth Rate'!$C$31:$C$47,$B$1)</f>
        <v>0</v>
      </c>
      <c r="AN27" s="9">
        <f>$E27*SUMIFS('CN-Med-Growth Rate'!AQ$31:AQ$47,'CN-Med-Growth Rate'!$A$31:$A$47,$A27,'CN-Med-Growth Rate'!$C$31:$C$47,$B$1)</f>
        <v>0</v>
      </c>
      <c r="AO27" s="9">
        <f>$E27*SUMIFS('CN-Med-Growth Rate'!AR$31:AR$47,'CN-Med-Growth Rate'!$A$31:$A$47,$A27,'CN-Med-Growth Rate'!$C$31:$C$47,$B$1)</f>
        <v>0</v>
      </c>
      <c r="AP27" s="9">
        <f>$E27*SUMIFS('CN-Med-Growth Rate'!AS$31:AS$47,'CN-Med-Growth Rate'!$A$31:$A$47,$A27,'CN-Med-Growth Rate'!$C$31:$C$47,$B$1)</f>
        <v>0</v>
      </c>
      <c r="AQ27" s="9">
        <f>$E27*SUMIFS('CN-Med-Growth Rate'!AT$31:AT$47,'CN-Med-Growth Rate'!$A$31:$A$47,$A27,'CN-Med-Growth Rate'!$C$31:$C$47,$B$1)</f>
        <v>0</v>
      </c>
      <c r="AR27" s="9">
        <f>$E27*SUMIFS('CN-Med-Growth Rate'!AU$31:AU$47,'CN-Med-Growth Rate'!$A$31:$A$47,$A27,'CN-Med-Growth Rate'!$C$31:$C$47,$B$1)</f>
        <v>0</v>
      </c>
    </row>
    <row r="29" spans="1:44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spans="1:44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</sheetData>
  <phoneticPr fontId="1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/>
  </sheetPr>
  <dimension ref="A1:AR31"/>
  <sheetViews>
    <sheetView tabSelected="1" topLeftCell="AA1" workbookViewId="0">
      <selection activeCell="AU26" sqref="AU26"/>
    </sheetView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9</v>
      </c>
      <c r="C1" s="13" t="s">
        <v>8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s="9">
        <f>SUMIFS('GHG Emissions 2018-2021'!$G$4:$G$14,'GHG Emissions 2018-2021'!$A$4:$A$14,$A3)*10^10</f>
        <v>0</v>
      </c>
      <c r="C3" s="9">
        <f>AVERAGE(B3,D3)</f>
        <v>0</v>
      </c>
      <c r="D3" s="9">
        <f>SUMIFS('GHG Emissions 2018-2021'!$G$19:$G$31,'GHG Emissions 2018-2021'!$A$19:$A$31,$A3)*10^10</f>
        <v>0</v>
      </c>
      <c r="E3" s="9">
        <f>SUMIFS('GHG Emissions 2018-2021'!$G$36:$G$48,'GHG Emissions 2018-2021'!$A$36:$A$48,$A3)*10^10</f>
        <v>0</v>
      </c>
      <c r="F3" s="9">
        <f>$E3*SUMIFS('CN-Med-Growth Rate'!I$31:I$48,'CN-Med-Growth Rate'!$A$31:$A$48,$A3,'CN-Med-Growth Rate'!$C$31:$C$48,$B$1)</f>
        <v>0</v>
      </c>
      <c r="G3" s="9">
        <f>$E3*SUMIFS('CN-Med-Growth Rate'!J$31:J$48,'CN-Med-Growth Rate'!$A$31:$A$48,$A3,'CN-Med-Growth Rate'!$C$31:$C$48,$B$1)</f>
        <v>0</v>
      </c>
      <c r="H3" s="9">
        <f>$E3*SUMIFS('CN-Med-Growth Rate'!K$31:K$48,'CN-Med-Growth Rate'!$A$31:$A$48,$A3,'CN-Med-Growth Rate'!$C$31:$C$48,$B$1)</f>
        <v>0</v>
      </c>
      <c r="I3" s="9">
        <f>$E3*SUMIFS('CN-Med-Growth Rate'!L$31:L$48,'CN-Med-Growth Rate'!$A$31:$A$48,$A3,'CN-Med-Growth Rate'!$C$31:$C$48,$B$1)</f>
        <v>0</v>
      </c>
      <c r="J3" s="9">
        <f>$E3*SUMIFS('CN-Med-Growth Rate'!M$31:M$48,'CN-Med-Growth Rate'!$A$31:$A$48,$A3,'CN-Med-Growth Rate'!$C$31:$C$48,$B$1)</f>
        <v>0</v>
      </c>
      <c r="K3" s="9">
        <f>$E3*SUMIFS('CN-Med-Growth Rate'!N$31:N$48,'CN-Med-Growth Rate'!$A$31:$A$48,$A3,'CN-Med-Growth Rate'!$C$31:$C$48,$B$1)</f>
        <v>0</v>
      </c>
      <c r="L3" s="9">
        <f>$E3*SUMIFS('CN-Med-Growth Rate'!O$31:O$48,'CN-Med-Growth Rate'!$A$31:$A$48,$A3,'CN-Med-Growth Rate'!$C$31:$C$48,$B$1)</f>
        <v>0</v>
      </c>
      <c r="M3" s="9">
        <f>$E3*SUMIFS('CN-Med-Growth Rate'!P$31:P$48,'CN-Med-Growth Rate'!$A$31:$A$48,$A3,'CN-Med-Growth Rate'!$C$31:$C$48,$B$1)</f>
        <v>0</v>
      </c>
      <c r="N3" s="9">
        <f>$E3*SUMIFS('CN-Med-Growth Rate'!Q$31:Q$48,'CN-Med-Growth Rate'!$A$31:$A$48,$A3,'CN-Med-Growth Rate'!$C$31:$C$48,$B$1)</f>
        <v>0</v>
      </c>
      <c r="O3" s="9">
        <f>$E3*SUMIFS('CN-Med-Growth Rate'!R$31:R$48,'CN-Med-Growth Rate'!$A$31:$A$48,$A3,'CN-Med-Growth Rate'!$C$31:$C$48,$B$1)</f>
        <v>0</v>
      </c>
      <c r="P3" s="9">
        <f>$E3*SUMIFS('CN-Med-Growth Rate'!S$31:S$48,'CN-Med-Growth Rate'!$A$31:$A$48,$A3,'CN-Med-Growth Rate'!$C$31:$C$48,$B$1)</f>
        <v>0</v>
      </c>
      <c r="Q3" s="9">
        <f>$E3*SUMIFS('CN-Med-Growth Rate'!T$31:T$48,'CN-Med-Growth Rate'!$A$31:$A$48,$A3,'CN-Med-Growth Rate'!$C$31:$C$48,$B$1)</f>
        <v>0</v>
      </c>
      <c r="R3" s="9">
        <f>$E3*SUMIFS('CN-Med-Growth Rate'!U$31:U$48,'CN-Med-Growth Rate'!$A$31:$A$48,$A3,'CN-Med-Growth Rate'!$C$31:$C$48,$B$1)</f>
        <v>0</v>
      </c>
      <c r="S3" s="9">
        <f>$E3*SUMIFS('CN-Med-Growth Rate'!V$31:V$48,'CN-Med-Growth Rate'!$A$31:$A$48,$A3,'CN-Med-Growth Rate'!$C$31:$C$48,$B$1)</f>
        <v>0</v>
      </c>
      <c r="T3" s="9">
        <f>$E3*SUMIFS('CN-Med-Growth Rate'!W$31:W$48,'CN-Med-Growth Rate'!$A$31:$A$48,$A3,'CN-Med-Growth Rate'!$C$31:$C$48,$B$1)</f>
        <v>0</v>
      </c>
      <c r="U3" s="9">
        <f>$E3*SUMIFS('CN-Med-Growth Rate'!X$31:X$48,'CN-Med-Growth Rate'!$A$31:$A$48,$A3,'CN-Med-Growth Rate'!$C$31:$C$48,$B$1)</f>
        <v>0</v>
      </c>
      <c r="V3" s="9">
        <f>$E3*SUMIFS('CN-Med-Growth Rate'!Y$31:Y$48,'CN-Med-Growth Rate'!$A$31:$A$48,$A3,'CN-Med-Growth Rate'!$C$31:$C$48,$B$1)</f>
        <v>0</v>
      </c>
      <c r="W3" s="9">
        <f>$E3*SUMIFS('CN-Med-Growth Rate'!Z$31:Z$48,'CN-Med-Growth Rate'!$A$31:$A$48,$A3,'CN-Med-Growth Rate'!$C$31:$C$48,$B$1)</f>
        <v>0</v>
      </c>
      <c r="X3" s="9">
        <f>$E3*SUMIFS('CN-Med-Growth Rate'!AA$31:AA$48,'CN-Med-Growth Rate'!$A$31:$A$48,$A3,'CN-Med-Growth Rate'!$C$31:$C$48,$B$1)</f>
        <v>0</v>
      </c>
      <c r="Y3" s="9">
        <f>$E3*SUMIFS('CN-Med-Growth Rate'!AB$31:AB$48,'CN-Med-Growth Rate'!$A$31:$A$48,$A3,'CN-Med-Growth Rate'!$C$31:$C$48,$B$1)</f>
        <v>0</v>
      </c>
      <c r="Z3" s="9">
        <f>$E3*SUMIFS('CN-Med-Growth Rate'!AC$31:AC$48,'CN-Med-Growth Rate'!$A$31:$A$48,$A3,'CN-Med-Growth Rate'!$C$31:$C$48,$B$1)</f>
        <v>0</v>
      </c>
      <c r="AA3" s="9">
        <f>$E3*SUMIFS('CN-Med-Growth Rate'!AD$31:AD$48,'CN-Med-Growth Rate'!$A$31:$A$48,$A3,'CN-Med-Growth Rate'!$C$31:$C$48,$B$1)</f>
        <v>0</v>
      </c>
      <c r="AB3" s="9">
        <f>$E3*SUMIFS('CN-Med-Growth Rate'!AE$31:AE$48,'CN-Med-Growth Rate'!$A$31:$A$48,$A3,'CN-Med-Growth Rate'!$C$31:$C$48,$B$1)</f>
        <v>0</v>
      </c>
      <c r="AC3" s="9">
        <f>$E3*SUMIFS('CN-Med-Growth Rate'!AF$31:AF$48,'CN-Med-Growth Rate'!$A$31:$A$48,$A3,'CN-Med-Growth Rate'!$C$31:$C$48,$B$1)</f>
        <v>0</v>
      </c>
      <c r="AD3" s="9">
        <f>$E3*SUMIFS('CN-Med-Growth Rate'!AG$31:AG$48,'CN-Med-Growth Rate'!$A$31:$A$48,$A3,'CN-Med-Growth Rate'!$C$31:$C$48,$B$1)</f>
        <v>0</v>
      </c>
      <c r="AE3" s="9">
        <f>$E3*SUMIFS('CN-Med-Growth Rate'!AH$31:AH$48,'CN-Med-Growth Rate'!$A$31:$A$48,$A3,'CN-Med-Growth Rate'!$C$31:$C$48,$B$1)</f>
        <v>0</v>
      </c>
      <c r="AF3" s="9">
        <f>$E3*SUMIFS('CN-Med-Growth Rate'!AI$31:AI$48,'CN-Med-Growth Rate'!$A$31:$A$48,$A3,'CN-Med-Growth Rate'!$C$31:$C$48,$B$1)</f>
        <v>0</v>
      </c>
      <c r="AG3" s="9">
        <f>$E3*SUMIFS('CN-Med-Growth Rate'!AJ$31:AJ$48,'CN-Med-Growth Rate'!$A$31:$A$48,$A3,'CN-Med-Growth Rate'!$C$31:$C$48,$B$1)</f>
        <v>0</v>
      </c>
      <c r="AH3" s="9">
        <f>$E3*SUMIFS('CN-Med-Growth Rate'!AK$31:AK$48,'CN-Med-Growth Rate'!$A$31:$A$48,$A3,'CN-Med-Growth Rate'!$C$31:$C$48,$B$1)</f>
        <v>0</v>
      </c>
      <c r="AI3" s="9">
        <f>$E3*SUMIFS('CN-Med-Growth Rate'!AL$31:AL$48,'CN-Med-Growth Rate'!$A$31:$A$48,$A3,'CN-Med-Growth Rate'!$C$31:$C$48,$B$1)</f>
        <v>0</v>
      </c>
      <c r="AJ3" s="9">
        <f>$E3*SUMIFS('CN-Med-Growth Rate'!AM$31:AM$48,'CN-Med-Growth Rate'!$A$31:$A$48,$A3,'CN-Med-Growth Rate'!$C$31:$C$48,$B$1)</f>
        <v>0</v>
      </c>
      <c r="AK3" s="9">
        <f>$E3*SUMIFS('CN-Med-Growth Rate'!AN$31:AN$48,'CN-Med-Growth Rate'!$A$31:$A$48,$A3,'CN-Med-Growth Rate'!$C$31:$C$48,$B$1)</f>
        <v>0</v>
      </c>
      <c r="AL3" s="9">
        <f>$E3*SUMIFS('CN-Med-Growth Rate'!AO$31:AO$48,'CN-Med-Growth Rate'!$A$31:$A$48,$A3,'CN-Med-Growth Rate'!$C$31:$C$48,$B$1)</f>
        <v>0</v>
      </c>
      <c r="AM3" s="9">
        <f>$E3*SUMIFS('CN-Med-Growth Rate'!AP$31:AP$48,'CN-Med-Growth Rate'!$A$31:$A$48,$A3,'CN-Med-Growth Rate'!$C$31:$C$48,$B$1)</f>
        <v>0</v>
      </c>
      <c r="AN3" s="9">
        <f>$E3*SUMIFS('CN-Med-Growth Rate'!AQ$31:AQ$48,'CN-Med-Growth Rate'!$A$31:$A$48,$A3,'CN-Med-Growth Rate'!$C$31:$C$48,$B$1)</f>
        <v>0</v>
      </c>
      <c r="AO3" s="9">
        <f>$E3*SUMIFS('CN-Med-Growth Rate'!AR$31:AR$48,'CN-Med-Growth Rate'!$A$31:$A$48,$A3,'CN-Med-Growth Rate'!$C$31:$C$48,$B$1)</f>
        <v>0</v>
      </c>
      <c r="AP3" s="9">
        <f>$E3*SUMIFS('CN-Med-Growth Rate'!AS$31:AS$48,'CN-Med-Growth Rate'!$A$31:$A$48,$A3,'CN-Med-Growth Rate'!$C$31:$C$48,$B$1)</f>
        <v>0</v>
      </c>
      <c r="AQ3" s="9">
        <f>$E3*SUMIFS('CN-Med-Growth Rate'!AT$31:AT$48,'CN-Med-Growth Rate'!$A$31:$A$48,$A3,'CN-Med-Growth Rate'!$C$31:$C$48,$B$1)</f>
        <v>0</v>
      </c>
      <c r="AR3" s="9">
        <f>$E3*SUMIFS('CN-Med-Growth Rate'!AU$31:AU$48,'CN-Med-Growth Rate'!$A$31:$A$48,$A3,'CN-Med-Growth Rate'!$C$31:$C$48,$B$1)</f>
        <v>0</v>
      </c>
    </row>
    <row r="4" spans="1:44">
      <c r="A4" t="s">
        <v>42</v>
      </c>
      <c r="B4" s="9">
        <f>SUMIFS('GHG Emissions 2018-2021'!$G$4:$G$14,'GHG Emissions 2018-2021'!$A$4:$A$14,$A4)*10^10</f>
        <v>0</v>
      </c>
      <c r="C4" s="9">
        <f t="shared" ref="C4:C27" si="0">AVERAGE(B4,D4)</f>
        <v>0</v>
      </c>
      <c r="D4" s="9">
        <f>SUMIFS('GHG Emissions 2018-2021'!$G$19:$G$31,'GHG Emissions 2018-2021'!$A$19:$A$31,$A4)*10^10</f>
        <v>0</v>
      </c>
      <c r="E4" s="9">
        <f>SUMIFS('GHG Emissions 2018-2021'!$G$36:$G$48,'GHG Emissions 2018-2021'!$A$36:$A$48,$A4)*10^10</f>
        <v>0</v>
      </c>
      <c r="F4" s="9">
        <f>$E4*SUMIFS('CN-Med-Growth Rate'!I$31:I$48,'CN-Med-Growth Rate'!$A$31:$A$48,$A4,'CN-Med-Growth Rate'!$C$31:$C$48,$B$1)</f>
        <v>0</v>
      </c>
      <c r="G4" s="9">
        <f>$E4*SUMIFS('CN-Med-Growth Rate'!J$31:J$48,'CN-Med-Growth Rate'!$A$31:$A$48,$A4,'CN-Med-Growth Rate'!$C$31:$C$48,$B$1)</f>
        <v>0</v>
      </c>
      <c r="H4" s="9">
        <f>$E4*SUMIFS('CN-Med-Growth Rate'!K$31:K$48,'CN-Med-Growth Rate'!$A$31:$A$48,$A4,'CN-Med-Growth Rate'!$C$31:$C$48,$B$1)</f>
        <v>0</v>
      </c>
      <c r="I4" s="9">
        <f>$E4*SUMIFS('CN-Med-Growth Rate'!L$31:L$48,'CN-Med-Growth Rate'!$A$31:$A$48,$A4,'CN-Med-Growth Rate'!$C$31:$C$48,$B$1)</f>
        <v>0</v>
      </c>
      <c r="J4" s="9">
        <f>$E4*SUMIFS('CN-Med-Growth Rate'!M$31:M$48,'CN-Med-Growth Rate'!$A$31:$A$48,$A4,'CN-Med-Growth Rate'!$C$31:$C$48,$B$1)</f>
        <v>0</v>
      </c>
      <c r="K4" s="9">
        <f>$E4*SUMIFS('CN-Med-Growth Rate'!N$31:N$48,'CN-Med-Growth Rate'!$A$31:$A$48,$A4,'CN-Med-Growth Rate'!$C$31:$C$48,$B$1)</f>
        <v>0</v>
      </c>
      <c r="L4" s="9">
        <f>$E4*SUMIFS('CN-Med-Growth Rate'!O$31:O$48,'CN-Med-Growth Rate'!$A$31:$A$48,$A4,'CN-Med-Growth Rate'!$C$31:$C$48,$B$1)</f>
        <v>0</v>
      </c>
      <c r="M4" s="9">
        <f>$E4*SUMIFS('CN-Med-Growth Rate'!P$31:P$48,'CN-Med-Growth Rate'!$A$31:$A$48,$A4,'CN-Med-Growth Rate'!$C$31:$C$48,$B$1)</f>
        <v>0</v>
      </c>
      <c r="N4" s="9">
        <f>$E4*SUMIFS('CN-Med-Growth Rate'!Q$31:Q$48,'CN-Med-Growth Rate'!$A$31:$A$48,$A4,'CN-Med-Growth Rate'!$C$31:$C$48,$B$1)</f>
        <v>0</v>
      </c>
      <c r="O4" s="9">
        <f>$E4*SUMIFS('CN-Med-Growth Rate'!R$31:R$48,'CN-Med-Growth Rate'!$A$31:$A$48,$A4,'CN-Med-Growth Rate'!$C$31:$C$48,$B$1)</f>
        <v>0</v>
      </c>
      <c r="P4" s="9">
        <f>$E4*SUMIFS('CN-Med-Growth Rate'!S$31:S$48,'CN-Med-Growth Rate'!$A$31:$A$48,$A4,'CN-Med-Growth Rate'!$C$31:$C$48,$B$1)</f>
        <v>0</v>
      </c>
      <c r="Q4" s="9">
        <f>$E4*SUMIFS('CN-Med-Growth Rate'!T$31:T$48,'CN-Med-Growth Rate'!$A$31:$A$48,$A4,'CN-Med-Growth Rate'!$C$31:$C$48,$B$1)</f>
        <v>0</v>
      </c>
      <c r="R4" s="9">
        <f>$E4*SUMIFS('CN-Med-Growth Rate'!U$31:U$48,'CN-Med-Growth Rate'!$A$31:$A$48,$A4,'CN-Med-Growth Rate'!$C$31:$C$48,$B$1)</f>
        <v>0</v>
      </c>
      <c r="S4" s="9">
        <f>$E4*SUMIFS('CN-Med-Growth Rate'!V$31:V$48,'CN-Med-Growth Rate'!$A$31:$A$48,$A4,'CN-Med-Growth Rate'!$C$31:$C$48,$B$1)</f>
        <v>0</v>
      </c>
      <c r="T4" s="9">
        <f>$E4*SUMIFS('CN-Med-Growth Rate'!W$31:W$48,'CN-Med-Growth Rate'!$A$31:$A$48,$A4,'CN-Med-Growth Rate'!$C$31:$C$48,$B$1)</f>
        <v>0</v>
      </c>
      <c r="U4" s="9">
        <f>$E4*SUMIFS('CN-Med-Growth Rate'!X$31:X$48,'CN-Med-Growth Rate'!$A$31:$A$48,$A4,'CN-Med-Growth Rate'!$C$31:$C$48,$B$1)</f>
        <v>0</v>
      </c>
      <c r="V4" s="9">
        <f>$E4*SUMIFS('CN-Med-Growth Rate'!Y$31:Y$48,'CN-Med-Growth Rate'!$A$31:$A$48,$A4,'CN-Med-Growth Rate'!$C$31:$C$48,$B$1)</f>
        <v>0</v>
      </c>
      <c r="W4" s="9">
        <f>$E4*SUMIFS('CN-Med-Growth Rate'!Z$31:Z$48,'CN-Med-Growth Rate'!$A$31:$A$48,$A4,'CN-Med-Growth Rate'!$C$31:$C$48,$B$1)</f>
        <v>0</v>
      </c>
      <c r="X4" s="9">
        <f>$E4*SUMIFS('CN-Med-Growth Rate'!AA$31:AA$48,'CN-Med-Growth Rate'!$A$31:$A$48,$A4,'CN-Med-Growth Rate'!$C$31:$C$48,$B$1)</f>
        <v>0</v>
      </c>
      <c r="Y4" s="9">
        <f>$E4*SUMIFS('CN-Med-Growth Rate'!AB$31:AB$48,'CN-Med-Growth Rate'!$A$31:$A$48,$A4,'CN-Med-Growth Rate'!$C$31:$C$48,$B$1)</f>
        <v>0</v>
      </c>
      <c r="Z4" s="9">
        <f>$E4*SUMIFS('CN-Med-Growth Rate'!AC$31:AC$48,'CN-Med-Growth Rate'!$A$31:$A$48,$A4,'CN-Med-Growth Rate'!$C$31:$C$48,$B$1)</f>
        <v>0</v>
      </c>
      <c r="AA4" s="9">
        <f>$E4*SUMIFS('CN-Med-Growth Rate'!AD$31:AD$48,'CN-Med-Growth Rate'!$A$31:$A$48,$A4,'CN-Med-Growth Rate'!$C$31:$C$48,$B$1)</f>
        <v>0</v>
      </c>
      <c r="AB4" s="9">
        <f>$E4*SUMIFS('CN-Med-Growth Rate'!AE$31:AE$48,'CN-Med-Growth Rate'!$A$31:$A$48,$A4,'CN-Med-Growth Rate'!$C$31:$C$48,$B$1)</f>
        <v>0</v>
      </c>
      <c r="AC4" s="9">
        <f>$E4*SUMIFS('CN-Med-Growth Rate'!AF$31:AF$48,'CN-Med-Growth Rate'!$A$31:$A$48,$A4,'CN-Med-Growth Rate'!$C$31:$C$48,$B$1)</f>
        <v>0</v>
      </c>
      <c r="AD4" s="9">
        <f>$E4*SUMIFS('CN-Med-Growth Rate'!AG$31:AG$48,'CN-Med-Growth Rate'!$A$31:$A$48,$A4,'CN-Med-Growth Rate'!$C$31:$C$48,$B$1)</f>
        <v>0</v>
      </c>
      <c r="AE4" s="9">
        <f>$E4*SUMIFS('CN-Med-Growth Rate'!AH$31:AH$48,'CN-Med-Growth Rate'!$A$31:$A$48,$A4,'CN-Med-Growth Rate'!$C$31:$C$48,$B$1)</f>
        <v>0</v>
      </c>
      <c r="AF4" s="9">
        <f>$E4*SUMIFS('CN-Med-Growth Rate'!AI$31:AI$48,'CN-Med-Growth Rate'!$A$31:$A$48,$A4,'CN-Med-Growth Rate'!$C$31:$C$48,$B$1)</f>
        <v>0</v>
      </c>
      <c r="AG4" s="9">
        <f>$E4*SUMIFS('CN-Med-Growth Rate'!AJ$31:AJ$48,'CN-Med-Growth Rate'!$A$31:$A$48,$A4,'CN-Med-Growth Rate'!$C$31:$C$48,$B$1)</f>
        <v>0</v>
      </c>
      <c r="AH4" s="9">
        <f>$E4*SUMIFS('CN-Med-Growth Rate'!AK$31:AK$48,'CN-Med-Growth Rate'!$A$31:$A$48,$A4,'CN-Med-Growth Rate'!$C$31:$C$48,$B$1)</f>
        <v>0</v>
      </c>
      <c r="AI4" s="9">
        <f>$E4*SUMIFS('CN-Med-Growth Rate'!AL$31:AL$48,'CN-Med-Growth Rate'!$A$31:$A$48,$A4,'CN-Med-Growth Rate'!$C$31:$C$48,$B$1)</f>
        <v>0</v>
      </c>
      <c r="AJ4" s="9">
        <f>$E4*SUMIFS('CN-Med-Growth Rate'!AM$31:AM$48,'CN-Med-Growth Rate'!$A$31:$A$48,$A4,'CN-Med-Growth Rate'!$C$31:$C$48,$B$1)</f>
        <v>0</v>
      </c>
      <c r="AK4" s="9">
        <f>$E4*SUMIFS('CN-Med-Growth Rate'!AN$31:AN$48,'CN-Med-Growth Rate'!$A$31:$A$48,$A4,'CN-Med-Growth Rate'!$C$31:$C$48,$B$1)</f>
        <v>0</v>
      </c>
      <c r="AL4" s="9">
        <f>$E4*SUMIFS('CN-Med-Growth Rate'!AO$31:AO$48,'CN-Med-Growth Rate'!$A$31:$A$48,$A4,'CN-Med-Growth Rate'!$C$31:$C$48,$B$1)</f>
        <v>0</v>
      </c>
      <c r="AM4" s="9">
        <f>$E4*SUMIFS('CN-Med-Growth Rate'!AP$31:AP$48,'CN-Med-Growth Rate'!$A$31:$A$48,$A4,'CN-Med-Growth Rate'!$C$31:$C$48,$B$1)</f>
        <v>0</v>
      </c>
      <c r="AN4" s="9">
        <f>$E4*SUMIFS('CN-Med-Growth Rate'!AQ$31:AQ$48,'CN-Med-Growth Rate'!$A$31:$A$48,$A4,'CN-Med-Growth Rate'!$C$31:$C$48,$B$1)</f>
        <v>0</v>
      </c>
      <c r="AO4" s="9">
        <f>$E4*SUMIFS('CN-Med-Growth Rate'!AR$31:AR$48,'CN-Med-Growth Rate'!$A$31:$A$48,$A4,'CN-Med-Growth Rate'!$C$31:$C$48,$B$1)</f>
        <v>0</v>
      </c>
      <c r="AP4" s="9">
        <f>$E4*SUMIFS('CN-Med-Growth Rate'!AS$31:AS$48,'CN-Med-Growth Rate'!$A$31:$A$48,$A4,'CN-Med-Growth Rate'!$C$31:$C$48,$B$1)</f>
        <v>0</v>
      </c>
      <c r="AQ4" s="9">
        <f>$E4*SUMIFS('CN-Med-Growth Rate'!AT$31:AT$48,'CN-Med-Growth Rate'!$A$31:$A$48,$A4,'CN-Med-Growth Rate'!$C$31:$C$48,$B$1)</f>
        <v>0</v>
      </c>
      <c r="AR4" s="9">
        <f>$E4*SUMIFS('CN-Med-Growth Rate'!AU$31:AU$48,'CN-Med-Growth Rate'!$A$31:$A$48,$A4,'CN-Med-Growth Rate'!$C$31:$C$48,$B$1)</f>
        <v>0</v>
      </c>
    </row>
    <row r="5" spans="1:44">
      <c r="A5" t="s">
        <v>46</v>
      </c>
      <c r="B5" s="9">
        <f>SUMIFS('GHG Emissions 2018-2021'!$G$4:$G$14,'GHG Emissions 2018-2021'!$A$4:$A$14,$A5)*10^10</f>
        <v>0</v>
      </c>
      <c r="C5" s="9">
        <f t="shared" si="0"/>
        <v>0</v>
      </c>
      <c r="D5" s="9">
        <f>SUMIFS('GHG Emissions 2018-2021'!$G$19:$G$31,'GHG Emissions 2018-2021'!$A$19:$A$31,$A5)*10^10</f>
        <v>0</v>
      </c>
      <c r="E5" s="9">
        <f>SUMIFS('GHG Emissions 2018-2021'!$G$36:$G$48,'GHG Emissions 2018-2021'!$A$36:$A$48,$A5)*10^10</f>
        <v>0</v>
      </c>
      <c r="F5" s="9">
        <f>$E5*SUMIFS('CN-Med-Growth Rate'!I$31:I$48,'CN-Med-Growth Rate'!$A$31:$A$48,$A5,'CN-Med-Growth Rate'!$C$31:$C$48,$B$1)</f>
        <v>0</v>
      </c>
      <c r="G5" s="9">
        <f>$E5*SUMIFS('CN-Med-Growth Rate'!J$31:J$48,'CN-Med-Growth Rate'!$A$31:$A$48,$A5,'CN-Med-Growth Rate'!$C$31:$C$48,$B$1)</f>
        <v>0</v>
      </c>
      <c r="H5" s="9">
        <f>$E5*SUMIFS('CN-Med-Growth Rate'!K$31:K$48,'CN-Med-Growth Rate'!$A$31:$A$48,$A5,'CN-Med-Growth Rate'!$C$31:$C$48,$B$1)</f>
        <v>0</v>
      </c>
      <c r="I5" s="9">
        <f>$E5*SUMIFS('CN-Med-Growth Rate'!L$31:L$48,'CN-Med-Growth Rate'!$A$31:$A$48,$A5,'CN-Med-Growth Rate'!$C$31:$C$48,$B$1)</f>
        <v>0</v>
      </c>
      <c r="J5" s="9">
        <f>$E5*SUMIFS('CN-Med-Growth Rate'!M$31:M$48,'CN-Med-Growth Rate'!$A$31:$A$48,$A5,'CN-Med-Growth Rate'!$C$31:$C$48,$B$1)</f>
        <v>0</v>
      </c>
      <c r="K5" s="9">
        <f>$E5*SUMIFS('CN-Med-Growth Rate'!N$31:N$48,'CN-Med-Growth Rate'!$A$31:$A$48,$A5,'CN-Med-Growth Rate'!$C$31:$C$48,$B$1)</f>
        <v>0</v>
      </c>
      <c r="L5" s="9">
        <f>$E5*SUMIFS('CN-Med-Growth Rate'!O$31:O$48,'CN-Med-Growth Rate'!$A$31:$A$48,$A5,'CN-Med-Growth Rate'!$C$31:$C$48,$B$1)</f>
        <v>0</v>
      </c>
      <c r="M5" s="9">
        <f>$E5*SUMIFS('CN-Med-Growth Rate'!P$31:P$48,'CN-Med-Growth Rate'!$A$31:$A$48,$A5,'CN-Med-Growth Rate'!$C$31:$C$48,$B$1)</f>
        <v>0</v>
      </c>
      <c r="N5" s="9">
        <f>$E5*SUMIFS('CN-Med-Growth Rate'!Q$31:Q$48,'CN-Med-Growth Rate'!$A$31:$A$48,$A5,'CN-Med-Growth Rate'!$C$31:$C$48,$B$1)</f>
        <v>0</v>
      </c>
      <c r="O5" s="9">
        <f>$E5*SUMIFS('CN-Med-Growth Rate'!R$31:R$48,'CN-Med-Growth Rate'!$A$31:$A$48,$A5,'CN-Med-Growth Rate'!$C$31:$C$48,$B$1)</f>
        <v>0</v>
      </c>
      <c r="P5" s="9">
        <f>$E5*SUMIFS('CN-Med-Growth Rate'!S$31:S$48,'CN-Med-Growth Rate'!$A$31:$A$48,$A5,'CN-Med-Growth Rate'!$C$31:$C$48,$B$1)</f>
        <v>0</v>
      </c>
      <c r="Q5" s="9">
        <f>$E5*SUMIFS('CN-Med-Growth Rate'!T$31:T$48,'CN-Med-Growth Rate'!$A$31:$A$48,$A5,'CN-Med-Growth Rate'!$C$31:$C$48,$B$1)</f>
        <v>0</v>
      </c>
      <c r="R5" s="9">
        <f>$E5*SUMIFS('CN-Med-Growth Rate'!U$31:U$48,'CN-Med-Growth Rate'!$A$31:$A$48,$A5,'CN-Med-Growth Rate'!$C$31:$C$48,$B$1)</f>
        <v>0</v>
      </c>
      <c r="S5" s="9">
        <f>$E5*SUMIFS('CN-Med-Growth Rate'!V$31:V$48,'CN-Med-Growth Rate'!$A$31:$A$48,$A5,'CN-Med-Growth Rate'!$C$31:$C$48,$B$1)</f>
        <v>0</v>
      </c>
      <c r="T5" s="9">
        <f>$E5*SUMIFS('CN-Med-Growth Rate'!W$31:W$48,'CN-Med-Growth Rate'!$A$31:$A$48,$A5,'CN-Med-Growth Rate'!$C$31:$C$48,$B$1)</f>
        <v>0</v>
      </c>
      <c r="U5" s="9">
        <f>$E5*SUMIFS('CN-Med-Growth Rate'!X$31:X$48,'CN-Med-Growth Rate'!$A$31:$A$48,$A5,'CN-Med-Growth Rate'!$C$31:$C$48,$B$1)</f>
        <v>0</v>
      </c>
      <c r="V5" s="9">
        <f>$E5*SUMIFS('CN-Med-Growth Rate'!Y$31:Y$48,'CN-Med-Growth Rate'!$A$31:$A$48,$A5,'CN-Med-Growth Rate'!$C$31:$C$48,$B$1)</f>
        <v>0</v>
      </c>
      <c r="W5" s="9">
        <f>$E5*SUMIFS('CN-Med-Growth Rate'!Z$31:Z$48,'CN-Med-Growth Rate'!$A$31:$A$48,$A5,'CN-Med-Growth Rate'!$C$31:$C$48,$B$1)</f>
        <v>0</v>
      </c>
      <c r="X5" s="9">
        <f>$E5*SUMIFS('CN-Med-Growth Rate'!AA$31:AA$48,'CN-Med-Growth Rate'!$A$31:$A$48,$A5,'CN-Med-Growth Rate'!$C$31:$C$48,$B$1)</f>
        <v>0</v>
      </c>
      <c r="Y5" s="9">
        <f>$E5*SUMIFS('CN-Med-Growth Rate'!AB$31:AB$48,'CN-Med-Growth Rate'!$A$31:$A$48,$A5,'CN-Med-Growth Rate'!$C$31:$C$48,$B$1)</f>
        <v>0</v>
      </c>
      <c r="Z5" s="9">
        <f>$E5*SUMIFS('CN-Med-Growth Rate'!AC$31:AC$48,'CN-Med-Growth Rate'!$A$31:$A$48,$A5,'CN-Med-Growth Rate'!$C$31:$C$48,$B$1)</f>
        <v>0</v>
      </c>
      <c r="AA5" s="9">
        <f>$E5*SUMIFS('CN-Med-Growth Rate'!AD$31:AD$48,'CN-Med-Growth Rate'!$A$31:$A$48,$A5,'CN-Med-Growth Rate'!$C$31:$C$48,$B$1)</f>
        <v>0</v>
      </c>
      <c r="AB5" s="9">
        <f>$E5*SUMIFS('CN-Med-Growth Rate'!AE$31:AE$48,'CN-Med-Growth Rate'!$A$31:$A$48,$A5,'CN-Med-Growth Rate'!$C$31:$C$48,$B$1)</f>
        <v>0</v>
      </c>
      <c r="AC5" s="9">
        <f>$E5*SUMIFS('CN-Med-Growth Rate'!AF$31:AF$48,'CN-Med-Growth Rate'!$A$31:$A$48,$A5,'CN-Med-Growth Rate'!$C$31:$C$48,$B$1)</f>
        <v>0</v>
      </c>
      <c r="AD5" s="9">
        <f>$E5*SUMIFS('CN-Med-Growth Rate'!AG$31:AG$48,'CN-Med-Growth Rate'!$A$31:$A$48,$A5,'CN-Med-Growth Rate'!$C$31:$C$48,$B$1)</f>
        <v>0</v>
      </c>
      <c r="AE5" s="9">
        <f>$E5*SUMIFS('CN-Med-Growth Rate'!AH$31:AH$48,'CN-Med-Growth Rate'!$A$31:$A$48,$A5,'CN-Med-Growth Rate'!$C$31:$C$48,$B$1)</f>
        <v>0</v>
      </c>
      <c r="AF5" s="9">
        <f>$E5*SUMIFS('CN-Med-Growth Rate'!AI$31:AI$48,'CN-Med-Growth Rate'!$A$31:$A$48,$A5,'CN-Med-Growth Rate'!$C$31:$C$48,$B$1)</f>
        <v>0</v>
      </c>
      <c r="AG5" s="9">
        <f>$E5*SUMIFS('CN-Med-Growth Rate'!AJ$31:AJ$48,'CN-Med-Growth Rate'!$A$31:$A$48,$A5,'CN-Med-Growth Rate'!$C$31:$C$48,$B$1)</f>
        <v>0</v>
      </c>
      <c r="AH5" s="9">
        <f>$E5*SUMIFS('CN-Med-Growth Rate'!AK$31:AK$48,'CN-Med-Growth Rate'!$A$31:$A$48,$A5,'CN-Med-Growth Rate'!$C$31:$C$48,$B$1)</f>
        <v>0</v>
      </c>
      <c r="AI5" s="9">
        <f>$E5*SUMIFS('CN-Med-Growth Rate'!AL$31:AL$48,'CN-Med-Growth Rate'!$A$31:$A$48,$A5,'CN-Med-Growth Rate'!$C$31:$C$48,$B$1)</f>
        <v>0</v>
      </c>
      <c r="AJ5" s="9">
        <f>$E5*SUMIFS('CN-Med-Growth Rate'!AM$31:AM$48,'CN-Med-Growth Rate'!$A$31:$A$48,$A5,'CN-Med-Growth Rate'!$C$31:$C$48,$B$1)</f>
        <v>0</v>
      </c>
      <c r="AK5" s="9">
        <f>$E5*SUMIFS('CN-Med-Growth Rate'!AN$31:AN$48,'CN-Med-Growth Rate'!$A$31:$A$48,$A5,'CN-Med-Growth Rate'!$C$31:$C$48,$B$1)</f>
        <v>0</v>
      </c>
      <c r="AL5" s="9">
        <f>$E5*SUMIFS('CN-Med-Growth Rate'!AO$31:AO$48,'CN-Med-Growth Rate'!$A$31:$A$48,$A5,'CN-Med-Growth Rate'!$C$31:$C$48,$B$1)</f>
        <v>0</v>
      </c>
      <c r="AM5" s="9">
        <f>$E5*SUMIFS('CN-Med-Growth Rate'!AP$31:AP$48,'CN-Med-Growth Rate'!$A$31:$A$48,$A5,'CN-Med-Growth Rate'!$C$31:$C$48,$B$1)</f>
        <v>0</v>
      </c>
      <c r="AN5" s="9">
        <f>$E5*SUMIFS('CN-Med-Growth Rate'!AQ$31:AQ$48,'CN-Med-Growth Rate'!$A$31:$A$48,$A5,'CN-Med-Growth Rate'!$C$31:$C$48,$B$1)</f>
        <v>0</v>
      </c>
      <c r="AO5" s="9">
        <f>$E5*SUMIFS('CN-Med-Growth Rate'!AR$31:AR$48,'CN-Med-Growth Rate'!$A$31:$A$48,$A5,'CN-Med-Growth Rate'!$C$31:$C$48,$B$1)</f>
        <v>0</v>
      </c>
      <c r="AP5" s="9">
        <f>$E5*SUMIFS('CN-Med-Growth Rate'!AS$31:AS$48,'CN-Med-Growth Rate'!$A$31:$A$48,$A5,'CN-Med-Growth Rate'!$C$31:$C$48,$B$1)</f>
        <v>0</v>
      </c>
      <c r="AQ5" s="9">
        <f>$E5*SUMIFS('CN-Med-Growth Rate'!AT$31:AT$48,'CN-Med-Growth Rate'!$A$31:$A$48,$A5,'CN-Med-Growth Rate'!$C$31:$C$48,$B$1)</f>
        <v>0</v>
      </c>
      <c r="AR5" s="9">
        <f>$E5*SUMIFS('CN-Med-Growth Rate'!AU$31:AU$48,'CN-Med-Growth Rate'!$A$31:$A$48,$A5,'CN-Med-Growth Rate'!$C$31:$C$48,$B$1)</f>
        <v>0</v>
      </c>
    </row>
    <row r="6" spans="1:44">
      <c r="A6" t="s">
        <v>51</v>
      </c>
      <c r="B6" s="9">
        <f>SUMIFS('GHG Emissions 2018-2021'!$G$4:$G$14,'GHG Emissions 2018-2021'!$A$4:$A$14,$A6)*10^10</f>
        <v>0</v>
      </c>
      <c r="C6" s="9">
        <f t="shared" si="0"/>
        <v>0</v>
      </c>
      <c r="D6" s="9">
        <f>SUMIFS('GHG Emissions 2018-2021'!$G$19:$G$31,'GHG Emissions 2018-2021'!$A$19:$A$31,$A6)*10^10</f>
        <v>0</v>
      </c>
      <c r="E6" s="9">
        <f>SUMIFS('GHG Emissions 2018-2021'!$G$36:$G$48,'GHG Emissions 2018-2021'!$A$36:$A$48,$A6)*10^10</f>
        <v>0</v>
      </c>
      <c r="F6" s="9">
        <f>$E6*SUMIFS('CN-Med-Growth Rate'!I$31:I$48,'CN-Med-Growth Rate'!$A$31:$A$48,$A6,'CN-Med-Growth Rate'!$C$31:$C$48,$B$1)</f>
        <v>0</v>
      </c>
      <c r="G6" s="9">
        <f>$E6*SUMIFS('CN-Med-Growth Rate'!J$31:J$48,'CN-Med-Growth Rate'!$A$31:$A$48,$A6,'CN-Med-Growth Rate'!$C$31:$C$48,$B$1)</f>
        <v>0</v>
      </c>
      <c r="H6" s="9">
        <f>$E6*SUMIFS('CN-Med-Growth Rate'!K$31:K$48,'CN-Med-Growth Rate'!$A$31:$A$48,$A6,'CN-Med-Growth Rate'!$C$31:$C$48,$B$1)</f>
        <v>0</v>
      </c>
      <c r="I6" s="9">
        <f>$E6*SUMIFS('CN-Med-Growth Rate'!L$31:L$48,'CN-Med-Growth Rate'!$A$31:$A$48,$A6,'CN-Med-Growth Rate'!$C$31:$C$48,$B$1)</f>
        <v>0</v>
      </c>
      <c r="J6" s="9">
        <f>$E6*SUMIFS('CN-Med-Growth Rate'!M$31:M$48,'CN-Med-Growth Rate'!$A$31:$A$48,$A6,'CN-Med-Growth Rate'!$C$31:$C$48,$B$1)</f>
        <v>0</v>
      </c>
      <c r="K6" s="9">
        <f>$E6*SUMIFS('CN-Med-Growth Rate'!N$31:N$48,'CN-Med-Growth Rate'!$A$31:$A$48,$A6,'CN-Med-Growth Rate'!$C$31:$C$48,$B$1)</f>
        <v>0</v>
      </c>
      <c r="L6" s="9">
        <f>$E6*SUMIFS('CN-Med-Growth Rate'!O$31:O$48,'CN-Med-Growth Rate'!$A$31:$A$48,$A6,'CN-Med-Growth Rate'!$C$31:$C$48,$B$1)</f>
        <v>0</v>
      </c>
      <c r="M6" s="9">
        <f>$E6*SUMIFS('CN-Med-Growth Rate'!P$31:P$48,'CN-Med-Growth Rate'!$A$31:$A$48,$A6,'CN-Med-Growth Rate'!$C$31:$C$48,$B$1)</f>
        <v>0</v>
      </c>
      <c r="N6" s="9">
        <f>$E6*SUMIFS('CN-Med-Growth Rate'!Q$31:Q$48,'CN-Med-Growth Rate'!$A$31:$A$48,$A6,'CN-Med-Growth Rate'!$C$31:$C$48,$B$1)</f>
        <v>0</v>
      </c>
      <c r="O6" s="9">
        <f>$E6*SUMIFS('CN-Med-Growth Rate'!R$31:R$48,'CN-Med-Growth Rate'!$A$31:$A$48,$A6,'CN-Med-Growth Rate'!$C$31:$C$48,$B$1)</f>
        <v>0</v>
      </c>
      <c r="P6" s="9">
        <f>$E6*SUMIFS('CN-Med-Growth Rate'!S$31:S$48,'CN-Med-Growth Rate'!$A$31:$A$48,$A6,'CN-Med-Growth Rate'!$C$31:$C$48,$B$1)</f>
        <v>0</v>
      </c>
      <c r="Q6" s="9">
        <f>$E6*SUMIFS('CN-Med-Growth Rate'!T$31:T$48,'CN-Med-Growth Rate'!$A$31:$A$48,$A6,'CN-Med-Growth Rate'!$C$31:$C$48,$B$1)</f>
        <v>0</v>
      </c>
      <c r="R6" s="9">
        <f>$E6*SUMIFS('CN-Med-Growth Rate'!U$31:U$48,'CN-Med-Growth Rate'!$A$31:$A$48,$A6,'CN-Med-Growth Rate'!$C$31:$C$48,$B$1)</f>
        <v>0</v>
      </c>
      <c r="S6" s="9">
        <f>$E6*SUMIFS('CN-Med-Growth Rate'!V$31:V$48,'CN-Med-Growth Rate'!$A$31:$A$48,$A6,'CN-Med-Growth Rate'!$C$31:$C$48,$B$1)</f>
        <v>0</v>
      </c>
      <c r="T6" s="9">
        <f>$E6*SUMIFS('CN-Med-Growth Rate'!W$31:W$48,'CN-Med-Growth Rate'!$A$31:$A$48,$A6,'CN-Med-Growth Rate'!$C$31:$C$48,$B$1)</f>
        <v>0</v>
      </c>
      <c r="U6" s="9">
        <f>$E6*SUMIFS('CN-Med-Growth Rate'!X$31:X$48,'CN-Med-Growth Rate'!$A$31:$A$48,$A6,'CN-Med-Growth Rate'!$C$31:$C$48,$B$1)</f>
        <v>0</v>
      </c>
      <c r="V6" s="9">
        <f>$E6*SUMIFS('CN-Med-Growth Rate'!Y$31:Y$48,'CN-Med-Growth Rate'!$A$31:$A$48,$A6,'CN-Med-Growth Rate'!$C$31:$C$48,$B$1)</f>
        <v>0</v>
      </c>
      <c r="W6" s="9">
        <f>$E6*SUMIFS('CN-Med-Growth Rate'!Z$31:Z$48,'CN-Med-Growth Rate'!$A$31:$A$48,$A6,'CN-Med-Growth Rate'!$C$31:$C$48,$B$1)</f>
        <v>0</v>
      </c>
      <c r="X6" s="9">
        <f>$E6*SUMIFS('CN-Med-Growth Rate'!AA$31:AA$48,'CN-Med-Growth Rate'!$A$31:$A$48,$A6,'CN-Med-Growth Rate'!$C$31:$C$48,$B$1)</f>
        <v>0</v>
      </c>
      <c r="Y6" s="9">
        <f>$E6*SUMIFS('CN-Med-Growth Rate'!AB$31:AB$48,'CN-Med-Growth Rate'!$A$31:$A$48,$A6,'CN-Med-Growth Rate'!$C$31:$C$48,$B$1)</f>
        <v>0</v>
      </c>
      <c r="Z6" s="9">
        <f>$E6*SUMIFS('CN-Med-Growth Rate'!AC$31:AC$48,'CN-Med-Growth Rate'!$A$31:$A$48,$A6,'CN-Med-Growth Rate'!$C$31:$C$48,$B$1)</f>
        <v>0</v>
      </c>
      <c r="AA6" s="9">
        <f>$E6*SUMIFS('CN-Med-Growth Rate'!AD$31:AD$48,'CN-Med-Growth Rate'!$A$31:$A$48,$A6,'CN-Med-Growth Rate'!$C$31:$C$48,$B$1)</f>
        <v>0</v>
      </c>
      <c r="AB6" s="9">
        <f>$E6*SUMIFS('CN-Med-Growth Rate'!AE$31:AE$48,'CN-Med-Growth Rate'!$A$31:$A$48,$A6,'CN-Med-Growth Rate'!$C$31:$C$48,$B$1)</f>
        <v>0</v>
      </c>
      <c r="AC6" s="9">
        <f>$E6*SUMIFS('CN-Med-Growth Rate'!AF$31:AF$48,'CN-Med-Growth Rate'!$A$31:$A$48,$A6,'CN-Med-Growth Rate'!$C$31:$C$48,$B$1)</f>
        <v>0</v>
      </c>
      <c r="AD6" s="9">
        <f>$E6*SUMIFS('CN-Med-Growth Rate'!AG$31:AG$48,'CN-Med-Growth Rate'!$A$31:$A$48,$A6,'CN-Med-Growth Rate'!$C$31:$C$48,$B$1)</f>
        <v>0</v>
      </c>
      <c r="AE6" s="9">
        <f>$E6*SUMIFS('CN-Med-Growth Rate'!AH$31:AH$48,'CN-Med-Growth Rate'!$A$31:$A$48,$A6,'CN-Med-Growth Rate'!$C$31:$C$48,$B$1)</f>
        <v>0</v>
      </c>
      <c r="AF6" s="9">
        <f>$E6*SUMIFS('CN-Med-Growth Rate'!AI$31:AI$48,'CN-Med-Growth Rate'!$A$31:$A$48,$A6,'CN-Med-Growth Rate'!$C$31:$C$48,$B$1)</f>
        <v>0</v>
      </c>
      <c r="AG6" s="9">
        <f>$E6*SUMIFS('CN-Med-Growth Rate'!AJ$31:AJ$48,'CN-Med-Growth Rate'!$A$31:$A$48,$A6,'CN-Med-Growth Rate'!$C$31:$C$48,$B$1)</f>
        <v>0</v>
      </c>
      <c r="AH6" s="9">
        <f>$E6*SUMIFS('CN-Med-Growth Rate'!AK$31:AK$48,'CN-Med-Growth Rate'!$A$31:$A$48,$A6,'CN-Med-Growth Rate'!$C$31:$C$48,$B$1)</f>
        <v>0</v>
      </c>
      <c r="AI6" s="9">
        <f>$E6*SUMIFS('CN-Med-Growth Rate'!AL$31:AL$48,'CN-Med-Growth Rate'!$A$31:$A$48,$A6,'CN-Med-Growth Rate'!$C$31:$C$48,$B$1)</f>
        <v>0</v>
      </c>
      <c r="AJ6" s="9">
        <f>$E6*SUMIFS('CN-Med-Growth Rate'!AM$31:AM$48,'CN-Med-Growth Rate'!$A$31:$A$48,$A6,'CN-Med-Growth Rate'!$C$31:$C$48,$B$1)</f>
        <v>0</v>
      </c>
      <c r="AK6" s="9">
        <f>$E6*SUMIFS('CN-Med-Growth Rate'!AN$31:AN$48,'CN-Med-Growth Rate'!$A$31:$A$48,$A6,'CN-Med-Growth Rate'!$C$31:$C$48,$B$1)</f>
        <v>0</v>
      </c>
      <c r="AL6" s="9">
        <f>$E6*SUMIFS('CN-Med-Growth Rate'!AO$31:AO$48,'CN-Med-Growth Rate'!$A$31:$A$48,$A6,'CN-Med-Growth Rate'!$C$31:$C$48,$B$1)</f>
        <v>0</v>
      </c>
      <c r="AM6" s="9">
        <f>$E6*SUMIFS('CN-Med-Growth Rate'!AP$31:AP$48,'CN-Med-Growth Rate'!$A$31:$A$48,$A6,'CN-Med-Growth Rate'!$C$31:$C$48,$B$1)</f>
        <v>0</v>
      </c>
      <c r="AN6" s="9">
        <f>$E6*SUMIFS('CN-Med-Growth Rate'!AQ$31:AQ$48,'CN-Med-Growth Rate'!$A$31:$A$48,$A6,'CN-Med-Growth Rate'!$C$31:$C$48,$B$1)</f>
        <v>0</v>
      </c>
      <c r="AO6" s="9">
        <f>$E6*SUMIFS('CN-Med-Growth Rate'!AR$31:AR$48,'CN-Med-Growth Rate'!$A$31:$A$48,$A6,'CN-Med-Growth Rate'!$C$31:$C$48,$B$1)</f>
        <v>0</v>
      </c>
      <c r="AP6" s="9">
        <f>$E6*SUMIFS('CN-Med-Growth Rate'!AS$31:AS$48,'CN-Med-Growth Rate'!$A$31:$A$48,$A6,'CN-Med-Growth Rate'!$C$31:$C$48,$B$1)</f>
        <v>0</v>
      </c>
      <c r="AQ6" s="9">
        <f>$E6*SUMIFS('CN-Med-Growth Rate'!AT$31:AT$48,'CN-Med-Growth Rate'!$A$31:$A$48,$A6,'CN-Med-Growth Rate'!$C$31:$C$48,$B$1)</f>
        <v>0</v>
      </c>
      <c r="AR6" s="9">
        <f>$E6*SUMIFS('CN-Med-Growth Rate'!AU$31:AU$48,'CN-Med-Growth Rate'!$A$31:$A$48,$A6,'CN-Med-Growth Rate'!$C$31:$C$48,$B$1)</f>
        <v>0</v>
      </c>
    </row>
    <row r="7" spans="1:44">
      <c r="A7" t="s">
        <v>52</v>
      </c>
      <c r="B7" s="9">
        <f>SUMIFS('GHG Emissions 2018-2021'!$G$4:$G$14,'GHG Emissions 2018-2021'!$A$4:$A$14,$A7)*10^10</f>
        <v>0</v>
      </c>
      <c r="C7" s="9">
        <f t="shared" si="0"/>
        <v>0</v>
      </c>
      <c r="D7" s="9">
        <f>SUMIFS('GHG Emissions 2018-2021'!$G$19:$G$31,'GHG Emissions 2018-2021'!$A$19:$A$31,$A7)*10^10</f>
        <v>0</v>
      </c>
      <c r="E7" s="9">
        <f>SUMIFS('GHG Emissions 2018-2021'!$G$36:$G$48,'GHG Emissions 2018-2021'!$A$36:$A$48,$A7)*10^10</f>
        <v>0</v>
      </c>
      <c r="F7" s="9">
        <f>$E7*SUMIFS('CN-Med-Growth Rate'!I$31:I$48,'CN-Med-Growth Rate'!$A$31:$A$48,$A7,'CN-Med-Growth Rate'!$C$31:$C$48,$B$1)</f>
        <v>0</v>
      </c>
      <c r="G7" s="9">
        <f>$E7*SUMIFS('CN-Med-Growth Rate'!J$31:J$48,'CN-Med-Growth Rate'!$A$31:$A$48,$A7,'CN-Med-Growth Rate'!$C$31:$C$48,$B$1)</f>
        <v>0</v>
      </c>
      <c r="H7" s="9">
        <f>$E7*SUMIFS('CN-Med-Growth Rate'!K$31:K$48,'CN-Med-Growth Rate'!$A$31:$A$48,$A7,'CN-Med-Growth Rate'!$C$31:$C$48,$B$1)</f>
        <v>0</v>
      </c>
      <c r="I7" s="9">
        <f>$E7*SUMIFS('CN-Med-Growth Rate'!L$31:L$48,'CN-Med-Growth Rate'!$A$31:$A$48,$A7,'CN-Med-Growth Rate'!$C$31:$C$48,$B$1)</f>
        <v>0</v>
      </c>
      <c r="J7" s="9">
        <f>$E7*SUMIFS('CN-Med-Growth Rate'!M$31:M$48,'CN-Med-Growth Rate'!$A$31:$A$48,$A7,'CN-Med-Growth Rate'!$C$31:$C$48,$B$1)</f>
        <v>0</v>
      </c>
      <c r="K7" s="9">
        <f>$E7*SUMIFS('CN-Med-Growth Rate'!N$31:N$48,'CN-Med-Growth Rate'!$A$31:$A$48,$A7,'CN-Med-Growth Rate'!$C$31:$C$48,$B$1)</f>
        <v>0</v>
      </c>
      <c r="L7" s="9">
        <f>$E7*SUMIFS('CN-Med-Growth Rate'!O$31:O$48,'CN-Med-Growth Rate'!$A$31:$A$48,$A7,'CN-Med-Growth Rate'!$C$31:$C$48,$B$1)</f>
        <v>0</v>
      </c>
      <c r="M7" s="9">
        <f>$E7*SUMIFS('CN-Med-Growth Rate'!P$31:P$48,'CN-Med-Growth Rate'!$A$31:$A$48,$A7,'CN-Med-Growth Rate'!$C$31:$C$48,$B$1)</f>
        <v>0</v>
      </c>
      <c r="N7" s="9">
        <f>$E7*SUMIFS('CN-Med-Growth Rate'!Q$31:Q$48,'CN-Med-Growth Rate'!$A$31:$A$48,$A7,'CN-Med-Growth Rate'!$C$31:$C$48,$B$1)</f>
        <v>0</v>
      </c>
      <c r="O7" s="9">
        <f>$E7*SUMIFS('CN-Med-Growth Rate'!R$31:R$48,'CN-Med-Growth Rate'!$A$31:$A$48,$A7,'CN-Med-Growth Rate'!$C$31:$C$48,$B$1)</f>
        <v>0</v>
      </c>
      <c r="P7" s="9">
        <f>$E7*SUMIFS('CN-Med-Growth Rate'!S$31:S$48,'CN-Med-Growth Rate'!$A$31:$A$48,$A7,'CN-Med-Growth Rate'!$C$31:$C$48,$B$1)</f>
        <v>0</v>
      </c>
      <c r="Q7" s="9">
        <f>$E7*SUMIFS('CN-Med-Growth Rate'!T$31:T$48,'CN-Med-Growth Rate'!$A$31:$A$48,$A7,'CN-Med-Growth Rate'!$C$31:$C$48,$B$1)</f>
        <v>0</v>
      </c>
      <c r="R7" s="9">
        <f>$E7*SUMIFS('CN-Med-Growth Rate'!U$31:U$48,'CN-Med-Growth Rate'!$A$31:$A$48,$A7,'CN-Med-Growth Rate'!$C$31:$C$48,$B$1)</f>
        <v>0</v>
      </c>
      <c r="S7" s="9">
        <f>$E7*SUMIFS('CN-Med-Growth Rate'!V$31:V$48,'CN-Med-Growth Rate'!$A$31:$A$48,$A7,'CN-Med-Growth Rate'!$C$31:$C$48,$B$1)</f>
        <v>0</v>
      </c>
      <c r="T7" s="9">
        <f>$E7*SUMIFS('CN-Med-Growth Rate'!W$31:W$48,'CN-Med-Growth Rate'!$A$31:$A$48,$A7,'CN-Med-Growth Rate'!$C$31:$C$48,$B$1)</f>
        <v>0</v>
      </c>
      <c r="U7" s="9">
        <f>$E7*SUMIFS('CN-Med-Growth Rate'!X$31:X$48,'CN-Med-Growth Rate'!$A$31:$A$48,$A7,'CN-Med-Growth Rate'!$C$31:$C$48,$B$1)</f>
        <v>0</v>
      </c>
      <c r="V7" s="9">
        <f>$E7*SUMIFS('CN-Med-Growth Rate'!Y$31:Y$48,'CN-Med-Growth Rate'!$A$31:$A$48,$A7,'CN-Med-Growth Rate'!$C$31:$C$48,$B$1)</f>
        <v>0</v>
      </c>
      <c r="W7" s="9">
        <f>$E7*SUMIFS('CN-Med-Growth Rate'!Z$31:Z$48,'CN-Med-Growth Rate'!$A$31:$A$48,$A7,'CN-Med-Growth Rate'!$C$31:$C$48,$B$1)</f>
        <v>0</v>
      </c>
      <c r="X7" s="9">
        <f>$E7*SUMIFS('CN-Med-Growth Rate'!AA$31:AA$48,'CN-Med-Growth Rate'!$A$31:$A$48,$A7,'CN-Med-Growth Rate'!$C$31:$C$48,$B$1)</f>
        <v>0</v>
      </c>
      <c r="Y7" s="9">
        <f>$E7*SUMIFS('CN-Med-Growth Rate'!AB$31:AB$48,'CN-Med-Growth Rate'!$A$31:$A$48,$A7,'CN-Med-Growth Rate'!$C$31:$C$48,$B$1)</f>
        <v>0</v>
      </c>
      <c r="Z7" s="9">
        <f>$E7*SUMIFS('CN-Med-Growth Rate'!AC$31:AC$48,'CN-Med-Growth Rate'!$A$31:$A$48,$A7,'CN-Med-Growth Rate'!$C$31:$C$48,$B$1)</f>
        <v>0</v>
      </c>
      <c r="AA7" s="9">
        <f>$E7*SUMIFS('CN-Med-Growth Rate'!AD$31:AD$48,'CN-Med-Growth Rate'!$A$31:$A$48,$A7,'CN-Med-Growth Rate'!$C$31:$C$48,$B$1)</f>
        <v>0</v>
      </c>
      <c r="AB7" s="9">
        <f>$E7*SUMIFS('CN-Med-Growth Rate'!AE$31:AE$48,'CN-Med-Growth Rate'!$A$31:$A$48,$A7,'CN-Med-Growth Rate'!$C$31:$C$48,$B$1)</f>
        <v>0</v>
      </c>
      <c r="AC7" s="9">
        <f>$E7*SUMIFS('CN-Med-Growth Rate'!AF$31:AF$48,'CN-Med-Growth Rate'!$A$31:$A$48,$A7,'CN-Med-Growth Rate'!$C$31:$C$48,$B$1)</f>
        <v>0</v>
      </c>
      <c r="AD7" s="9">
        <f>$E7*SUMIFS('CN-Med-Growth Rate'!AG$31:AG$48,'CN-Med-Growth Rate'!$A$31:$A$48,$A7,'CN-Med-Growth Rate'!$C$31:$C$48,$B$1)</f>
        <v>0</v>
      </c>
      <c r="AE7" s="9">
        <f>$E7*SUMIFS('CN-Med-Growth Rate'!AH$31:AH$48,'CN-Med-Growth Rate'!$A$31:$A$48,$A7,'CN-Med-Growth Rate'!$C$31:$C$48,$B$1)</f>
        <v>0</v>
      </c>
      <c r="AF7" s="9">
        <f>$E7*SUMIFS('CN-Med-Growth Rate'!AI$31:AI$48,'CN-Med-Growth Rate'!$A$31:$A$48,$A7,'CN-Med-Growth Rate'!$C$31:$C$48,$B$1)</f>
        <v>0</v>
      </c>
      <c r="AG7" s="9">
        <f>$E7*SUMIFS('CN-Med-Growth Rate'!AJ$31:AJ$48,'CN-Med-Growth Rate'!$A$31:$A$48,$A7,'CN-Med-Growth Rate'!$C$31:$C$48,$B$1)</f>
        <v>0</v>
      </c>
      <c r="AH7" s="9">
        <f>$E7*SUMIFS('CN-Med-Growth Rate'!AK$31:AK$48,'CN-Med-Growth Rate'!$A$31:$A$48,$A7,'CN-Med-Growth Rate'!$C$31:$C$48,$B$1)</f>
        <v>0</v>
      </c>
      <c r="AI7" s="9">
        <f>$E7*SUMIFS('CN-Med-Growth Rate'!AL$31:AL$48,'CN-Med-Growth Rate'!$A$31:$A$48,$A7,'CN-Med-Growth Rate'!$C$31:$C$48,$B$1)</f>
        <v>0</v>
      </c>
      <c r="AJ7" s="9">
        <f>$E7*SUMIFS('CN-Med-Growth Rate'!AM$31:AM$48,'CN-Med-Growth Rate'!$A$31:$A$48,$A7,'CN-Med-Growth Rate'!$C$31:$C$48,$B$1)</f>
        <v>0</v>
      </c>
      <c r="AK7" s="9">
        <f>$E7*SUMIFS('CN-Med-Growth Rate'!AN$31:AN$48,'CN-Med-Growth Rate'!$A$31:$A$48,$A7,'CN-Med-Growth Rate'!$C$31:$C$48,$B$1)</f>
        <v>0</v>
      </c>
      <c r="AL7" s="9">
        <f>$E7*SUMIFS('CN-Med-Growth Rate'!AO$31:AO$48,'CN-Med-Growth Rate'!$A$31:$A$48,$A7,'CN-Med-Growth Rate'!$C$31:$C$48,$B$1)</f>
        <v>0</v>
      </c>
      <c r="AM7" s="9">
        <f>$E7*SUMIFS('CN-Med-Growth Rate'!AP$31:AP$48,'CN-Med-Growth Rate'!$A$31:$A$48,$A7,'CN-Med-Growth Rate'!$C$31:$C$48,$B$1)</f>
        <v>0</v>
      </c>
      <c r="AN7" s="9">
        <f>$E7*SUMIFS('CN-Med-Growth Rate'!AQ$31:AQ$48,'CN-Med-Growth Rate'!$A$31:$A$48,$A7,'CN-Med-Growth Rate'!$C$31:$C$48,$B$1)</f>
        <v>0</v>
      </c>
      <c r="AO7" s="9">
        <f>$E7*SUMIFS('CN-Med-Growth Rate'!AR$31:AR$48,'CN-Med-Growth Rate'!$A$31:$A$48,$A7,'CN-Med-Growth Rate'!$C$31:$C$48,$B$1)</f>
        <v>0</v>
      </c>
      <c r="AP7" s="9">
        <f>$E7*SUMIFS('CN-Med-Growth Rate'!AS$31:AS$48,'CN-Med-Growth Rate'!$A$31:$A$48,$A7,'CN-Med-Growth Rate'!$C$31:$C$48,$B$1)</f>
        <v>0</v>
      </c>
      <c r="AQ7" s="9">
        <f>$E7*SUMIFS('CN-Med-Growth Rate'!AT$31:AT$48,'CN-Med-Growth Rate'!$A$31:$A$48,$A7,'CN-Med-Growth Rate'!$C$31:$C$48,$B$1)</f>
        <v>0</v>
      </c>
      <c r="AR7" s="9">
        <f>$E7*SUMIFS('CN-Med-Growth Rate'!AU$31:AU$48,'CN-Med-Growth Rate'!$A$31:$A$48,$A7,'CN-Med-Growth Rate'!$C$31:$C$48,$B$1)</f>
        <v>0</v>
      </c>
    </row>
    <row r="8" spans="1:44">
      <c r="A8" t="s">
        <v>53</v>
      </c>
      <c r="B8" s="9">
        <f>SUMIFS('GHG Emissions 2018-2021'!$G$4:$G$14,'GHG Emissions 2018-2021'!$A$4:$A$14,$A8)*10^10</f>
        <v>0</v>
      </c>
      <c r="C8" s="9">
        <f t="shared" si="0"/>
        <v>0</v>
      </c>
      <c r="D8" s="9">
        <f>SUMIFS('GHG Emissions 2018-2021'!$G$19:$G$31,'GHG Emissions 2018-2021'!$A$19:$A$31,$A8)*10^10</f>
        <v>0</v>
      </c>
      <c r="E8" s="9">
        <f>SUMIFS('GHG Emissions 2018-2021'!$G$36:$G$48,'GHG Emissions 2018-2021'!$A$36:$A$48,$A8)*10^10</f>
        <v>0</v>
      </c>
      <c r="F8" s="9">
        <f>$E8*SUMIFS('CN-Med-Growth Rate'!I$31:I$48,'CN-Med-Growth Rate'!$A$31:$A$48,$A8,'CN-Med-Growth Rate'!$C$31:$C$48,$B$1)</f>
        <v>0</v>
      </c>
      <c r="G8" s="9">
        <f>$E8*SUMIFS('CN-Med-Growth Rate'!J$31:J$48,'CN-Med-Growth Rate'!$A$31:$A$48,$A8,'CN-Med-Growth Rate'!$C$31:$C$48,$B$1)</f>
        <v>0</v>
      </c>
      <c r="H8" s="9">
        <f>$E8*SUMIFS('CN-Med-Growth Rate'!K$31:K$48,'CN-Med-Growth Rate'!$A$31:$A$48,$A8,'CN-Med-Growth Rate'!$C$31:$C$48,$B$1)</f>
        <v>0</v>
      </c>
      <c r="I8" s="9">
        <f>$E8*SUMIFS('CN-Med-Growth Rate'!L$31:L$48,'CN-Med-Growth Rate'!$A$31:$A$48,$A8,'CN-Med-Growth Rate'!$C$31:$C$48,$B$1)</f>
        <v>0</v>
      </c>
      <c r="J8" s="9">
        <f>$E8*SUMIFS('CN-Med-Growth Rate'!M$31:M$48,'CN-Med-Growth Rate'!$A$31:$A$48,$A8,'CN-Med-Growth Rate'!$C$31:$C$48,$B$1)</f>
        <v>0</v>
      </c>
      <c r="K8" s="9">
        <f>$E8*SUMIFS('CN-Med-Growth Rate'!N$31:N$48,'CN-Med-Growth Rate'!$A$31:$A$48,$A8,'CN-Med-Growth Rate'!$C$31:$C$48,$B$1)</f>
        <v>0</v>
      </c>
      <c r="L8" s="9">
        <f>$E8*SUMIFS('CN-Med-Growth Rate'!O$31:O$48,'CN-Med-Growth Rate'!$A$31:$A$48,$A8,'CN-Med-Growth Rate'!$C$31:$C$48,$B$1)</f>
        <v>0</v>
      </c>
      <c r="M8" s="9">
        <f>$E8*SUMIFS('CN-Med-Growth Rate'!P$31:P$48,'CN-Med-Growth Rate'!$A$31:$A$48,$A8,'CN-Med-Growth Rate'!$C$31:$C$48,$B$1)</f>
        <v>0</v>
      </c>
      <c r="N8" s="9">
        <f>$E8*SUMIFS('CN-Med-Growth Rate'!Q$31:Q$48,'CN-Med-Growth Rate'!$A$31:$A$48,$A8,'CN-Med-Growth Rate'!$C$31:$C$48,$B$1)</f>
        <v>0</v>
      </c>
      <c r="O8" s="9">
        <f>$E8*SUMIFS('CN-Med-Growth Rate'!R$31:R$48,'CN-Med-Growth Rate'!$A$31:$A$48,$A8,'CN-Med-Growth Rate'!$C$31:$C$48,$B$1)</f>
        <v>0</v>
      </c>
      <c r="P8" s="9">
        <f>$E8*SUMIFS('CN-Med-Growth Rate'!S$31:S$48,'CN-Med-Growth Rate'!$A$31:$A$48,$A8,'CN-Med-Growth Rate'!$C$31:$C$48,$B$1)</f>
        <v>0</v>
      </c>
      <c r="Q8" s="9">
        <f>$E8*SUMIFS('CN-Med-Growth Rate'!T$31:T$48,'CN-Med-Growth Rate'!$A$31:$A$48,$A8,'CN-Med-Growth Rate'!$C$31:$C$48,$B$1)</f>
        <v>0</v>
      </c>
      <c r="R8" s="9">
        <f>$E8*SUMIFS('CN-Med-Growth Rate'!U$31:U$48,'CN-Med-Growth Rate'!$A$31:$A$48,$A8,'CN-Med-Growth Rate'!$C$31:$C$48,$B$1)</f>
        <v>0</v>
      </c>
      <c r="S8" s="9">
        <f>$E8*SUMIFS('CN-Med-Growth Rate'!V$31:V$48,'CN-Med-Growth Rate'!$A$31:$A$48,$A8,'CN-Med-Growth Rate'!$C$31:$C$48,$B$1)</f>
        <v>0</v>
      </c>
      <c r="T8" s="9">
        <f>$E8*SUMIFS('CN-Med-Growth Rate'!W$31:W$48,'CN-Med-Growth Rate'!$A$31:$A$48,$A8,'CN-Med-Growth Rate'!$C$31:$C$48,$B$1)</f>
        <v>0</v>
      </c>
      <c r="U8" s="9">
        <f>$E8*SUMIFS('CN-Med-Growth Rate'!X$31:X$48,'CN-Med-Growth Rate'!$A$31:$A$48,$A8,'CN-Med-Growth Rate'!$C$31:$C$48,$B$1)</f>
        <v>0</v>
      </c>
      <c r="V8" s="9">
        <f>$E8*SUMIFS('CN-Med-Growth Rate'!Y$31:Y$48,'CN-Med-Growth Rate'!$A$31:$A$48,$A8,'CN-Med-Growth Rate'!$C$31:$C$48,$B$1)</f>
        <v>0</v>
      </c>
      <c r="W8" s="9">
        <f>$E8*SUMIFS('CN-Med-Growth Rate'!Z$31:Z$48,'CN-Med-Growth Rate'!$A$31:$A$48,$A8,'CN-Med-Growth Rate'!$C$31:$C$48,$B$1)</f>
        <v>0</v>
      </c>
      <c r="X8" s="9">
        <f>$E8*SUMIFS('CN-Med-Growth Rate'!AA$31:AA$48,'CN-Med-Growth Rate'!$A$31:$A$48,$A8,'CN-Med-Growth Rate'!$C$31:$C$48,$B$1)</f>
        <v>0</v>
      </c>
      <c r="Y8" s="9">
        <f>$E8*SUMIFS('CN-Med-Growth Rate'!AB$31:AB$48,'CN-Med-Growth Rate'!$A$31:$A$48,$A8,'CN-Med-Growth Rate'!$C$31:$C$48,$B$1)</f>
        <v>0</v>
      </c>
      <c r="Z8" s="9">
        <f>$E8*SUMIFS('CN-Med-Growth Rate'!AC$31:AC$48,'CN-Med-Growth Rate'!$A$31:$A$48,$A8,'CN-Med-Growth Rate'!$C$31:$C$48,$B$1)</f>
        <v>0</v>
      </c>
      <c r="AA8" s="9">
        <f>$E8*SUMIFS('CN-Med-Growth Rate'!AD$31:AD$48,'CN-Med-Growth Rate'!$A$31:$A$48,$A8,'CN-Med-Growth Rate'!$C$31:$C$48,$B$1)</f>
        <v>0</v>
      </c>
      <c r="AB8" s="9">
        <f>$E8*SUMIFS('CN-Med-Growth Rate'!AE$31:AE$48,'CN-Med-Growth Rate'!$A$31:$A$48,$A8,'CN-Med-Growth Rate'!$C$31:$C$48,$B$1)</f>
        <v>0</v>
      </c>
      <c r="AC8" s="9">
        <f>$E8*SUMIFS('CN-Med-Growth Rate'!AF$31:AF$48,'CN-Med-Growth Rate'!$A$31:$A$48,$A8,'CN-Med-Growth Rate'!$C$31:$C$48,$B$1)</f>
        <v>0</v>
      </c>
      <c r="AD8" s="9">
        <f>$E8*SUMIFS('CN-Med-Growth Rate'!AG$31:AG$48,'CN-Med-Growth Rate'!$A$31:$A$48,$A8,'CN-Med-Growth Rate'!$C$31:$C$48,$B$1)</f>
        <v>0</v>
      </c>
      <c r="AE8" s="9">
        <f>$E8*SUMIFS('CN-Med-Growth Rate'!AH$31:AH$48,'CN-Med-Growth Rate'!$A$31:$A$48,$A8,'CN-Med-Growth Rate'!$C$31:$C$48,$B$1)</f>
        <v>0</v>
      </c>
      <c r="AF8" s="9">
        <f>$E8*SUMIFS('CN-Med-Growth Rate'!AI$31:AI$48,'CN-Med-Growth Rate'!$A$31:$A$48,$A8,'CN-Med-Growth Rate'!$C$31:$C$48,$B$1)</f>
        <v>0</v>
      </c>
      <c r="AG8" s="9">
        <f>$E8*SUMIFS('CN-Med-Growth Rate'!AJ$31:AJ$48,'CN-Med-Growth Rate'!$A$31:$A$48,$A8,'CN-Med-Growth Rate'!$C$31:$C$48,$B$1)</f>
        <v>0</v>
      </c>
      <c r="AH8" s="9">
        <f>$E8*SUMIFS('CN-Med-Growth Rate'!AK$31:AK$48,'CN-Med-Growth Rate'!$A$31:$A$48,$A8,'CN-Med-Growth Rate'!$C$31:$C$48,$B$1)</f>
        <v>0</v>
      </c>
      <c r="AI8" s="9">
        <f>$E8*SUMIFS('CN-Med-Growth Rate'!AL$31:AL$48,'CN-Med-Growth Rate'!$A$31:$A$48,$A8,'CN-Med-Growth Rate'!$C$31:$C$48,$B$1)</f>
        <v>0</v>
      </c>
      <c r="AJ8" s="9">
        <f>$E8*SUMIFS('CN-Med-Growth Rate'!AM$31:AM$48,'CN-Med-Growth Rate'!$A$31:$A$48,$A8,'CN-Med-Growth Rate'!$C$31:$C$48,$B$1)</f>
        <v>0</v>
      </c>
      <c r="AK8" s="9">
        <f>$E8*SUMIFS('CN-Med-Growth Rate'!AN$31:AN$48,'CN-Med-Growth Rate'!$A$31:$A$48,$A8,'CN-Med-Growth Rate'!$C$31:$C$48,$B$1)</f>
        <v>0</v>
      </c>
      <c r="AL8" s="9">
        <f>$E8*SUMIFS('CN-Med-Growth Rate'!AO$31:AO$48,'CN-Med-Growth Rate'!$A$31:$A$48,$A8,'CN-Med-Growth Rate'!$C$31:$C$48,$B$1)</f>
        <v>0</v>
      </c>
      <c r="AM8" s="9">
        <f>$E8*SUMIFS('CN-Med-Growth Rate'!AP$31:AP$48,'CN-Med-Growth Rate'!$A$31:$A$48,$A8,'CN-Med-Growth Rate'!$C$31:$C$48,$B$1)</f>
        <v>0</v>
      </c>
      <c r="AN8" s="9">
        <f>$E8*SUMIFS('CN-Med-Growth Rate'!AQ$31:AQ$48,'CN-Med-Growth Rate'!$A$31:$A$48,$A8,'CN-Med-Growth Rate'!$C$31:$C$48,$B$1)</f>
        <v>0</v>
      </c>
      <c r="AO8" s="9">
        <f>$E8*SUMIFS('CN-Med-Growth Rate'!AR$31:AR$48,'CN-Med-Growth Rate'!$A$31:$A$48,$A8,'CN-Med-Growth Rate'!$C$31:$C$48,$B$1)</f>
        <v>0</v>
      </c>
      <c r="AP8" s="9">
        <f>$E8*SUMIFS('CN-Med-Growth Rate'!AS$31:AS$48,'CN-Med-Growth Rate'!$A$31:$A$48,$A8,'CN-Med-Growth Rate'!$C$31:$C$48,$B$1)</f>
        <v>0</v>
      </c>
      <c r="AQ8" s="9">
        <f>$E8*SUMIFS('CN-Med-Growth Rate'!AT$31:AT$48,'CN-Med-Growth Rate'!$A$31:$A$48,$A8,'CN-Med-Growth Rate'!$C$31:$C$48,$B$1)</f>
        <v>0</v>
      </c>
      <c r="AR8" s="9">
        <f>$E8*SUMIFS('CN-Med-Growth Rate'!AU$31:AU$48,'CN-Med-Growth Rate'!$A$31:$A$48,$A8,'CN-Med-Growth Rate'!$C$31:$C$48,$B$1)</f>
        <v>0</v>
      </c>
    </row>
    <row r="9" spans="1:44">
      <c r="A9" t="s">
        <v>54</v>
      </c>
      <c r="B9" s="9">
        <f>SUMIFS('GHG Emissions 2018-2021'!$G$4:$G$14,'GHG Emissions 2018-2021'!$A$4:$A$14,$A9)*10^10</f>
        <v>0</v>
      </c>
      <c r="C9" s="9">
        <f t="shared" si="0"/>
        <v>0</v>
      </c>
      <c r="D9" s="9">
        <f>SUMIFS('GHG Emissions 2018-2021'!$G$19:$G$31,'GHG Emissions 2018-2021'!$A$19:$A$31,$A9)*10^10</f>
        <v>0</v>
      </c>
      <c r="E9" s="9">
        <f>SUMIFS('GHG Emissions 2018-2021'!$G$36:$G$48,'GHG Emissions 2018-2021'!$A$36:$A$48,$A9)*10^10</f>
        <v>0</v>
      </c>
      <c r="F9" s="9">
        <f>$E9*SUMIFS('CN-Med-Growth Rate'!I$31:I$48,'CN-Med-Growth Rate'!$A$31:$A$48,$A9,'CN-Med-Growth Rate'!$C$31:$C$48,$B$1)</f>
        <v>0</v>
      </c>
      <c r="G9" s="9">
        <f>$E9*SUMIFS('CN-Med-Growth Rate'!J$31:J$48,'CN-Med-Growth Rate'!$A$31:$A$48,$A9,'CN-Med-Growth Rate'!$C$31:$C$48,$B$1)</f>
        <v>0</v>
      </c>
      <c r="H9" s="9">
        <f>$E9*SUMIFS('CN-Med-Growth Rate'!K$31:K$48,'CN-Med-Growth Rate'!$A$31:$A$48,$A9,'CN-Med-Growth Rate'!$C$31:$C$48,$B$1)</f>
        <v>0</v>
      </c>
      <c r="I9" s="9">
        <f>$E9*SUMIFS('CN-Med-Growth Rate'!L$31:L$48,'CN-Med-Growth Rate'!$A$31:$A$48,$A9,'CN-Med-Growth Rate'!$C$31:$C$48,$B$1)</f>
        <v>0</v>
      </c>
      <c r="J9" s="9">
        <f>$E9*SUMIFS('CN-Med-Growth Rate'!M$31:M$48,'CN-Med-Growth Rate'!$A$31:$A$48,$A9,'CN-Med-Growth Rate'!$C$31:$C$48,$B$1)</f>
        <v>0</v>
      </c>
      <c r="K9" s="9">
        <f>$E9*SUMIFS('CN-Med-Growth Rate'!N$31:N$48,'CN-Med-Growth Rate'!$A$31:$A$48,$A9,'CN-Med-Growth Rate'!$C$31:$C$48,$B$1)</f>
        <v>0</v>
      </c>
      <c r="L9" s="9">
        <f>$E9*SUMIFS('CN-Med-Growth Rate'!O$31:O$48,'CN-Med-Growth Rate'!$A$31:$A$48,$A9,'CN-Med-Growth Rate'!$C$31:$C$48,$B$1)</f>
        <v>0</v>
      </c>
      <c r="M9" s="9">
        <f>$E9*SUMIFS('CN-Med-Growth Rate'!P$31:P$48,'CN-Med-Growth Rate'!$A$31:$A$48,$A9,'CN-Med-Growth Rate'!$C$31:$C$48,$B$1)</f>
        <v>0</v>
      </c>
      <c r="N9" s="9">
        <f>$E9*SUMIFS('CN-Med-Growth Rate'!Q$31:Q$48,'CN-Med-Growth Rate'!$A$31:$A$48,$A9,'CN-Med-Growth Rate'!$C$31:$C$48,$B$1)</f>
        <v>0</v>
      </c>
      <c r="O9" s="9">
        <f>$E9*SUMIFS('CN-Med-Growth Rate'!R$31:R$48,'CN-Med-Growth Rate'!$A$31:$A$48,$A9,'CN-Med-Growth Rate'!$C$31:$C$48,$B$1)</f>
        <v>0</v>
      </c>
      <c r="P9" s="9">
        <f>$E9*SUMIFS('CN-Med-Growth Rate'!S$31:S$48,'CN-Med-Growth Rate'!$A$31:$A$48,$A9,'CN-Med-Growth Rate'!$C$31:$C$48,$B$1)</f>
        <v>0</v>
      </c>
      <c r="Q9" s="9">
        <f>$E9*SUMIFS('CN-Med-Growth Rate'!T$31:T$48,'CN-Med-Growth Rate'!$A$31:$A$48,$A9,'CN-Med-Growth Rate'!$C$31:$C$48,$B$1)</f>
        <v>0</v>
      </c>
      <c r="R9" s="9">
        <f>$E9*SUMIFS('CN-Med-Growth Rate'!U$31:U$48,'CN-Med-Growth Rate'!$A$31:$A$48,$A9,'CN-Med-Growth Rate'!$C$31:$C$48,$B$1)</f>
        <v>0</v>
      </c>
      <c r="S9" s="9">
        <f>$E9*SUMIFS('CN-Med-Growth Rate'!V$31:V$48,'CN-Med-Growth Rate'!$A$31:$A$48,$A9,'CN-Med-Growth Rate'!$C$31:$C$48,$B$1)</f>
        <v>0</v>
      </c>
      <c r="T9" s="9">
        <f>$E9*SUMIFS('CN-Med-Growth Rate'!W$31:W$48,'CN-Med-Growth Rate'!$A$31:$A$48,$A9,'CN-Med-Growth Rate'!$C$31:$C$48,$B$1)</f>
        <v>0</v>
      </c>
      <c r="U9" s="9">
        <f>$E9*SUMIFS('CN-Med-Growth Rate'!X$31:X$48,'CN-Med-Growth Rate'!$A$31:$A$48,$A9,'CN-Med-Growth Rate'!$C$31:$C$48,$B$1)</f>
        <v>0</v>
      </c>
      <c r="V9" s="9">
        <f>$E9*SUMIFS('CN-Med-Growth Rate'!Y$31:Y$48,'CN-Med-Growth Rate'!$A$31:$A$48,$A9,'CN-Med-Growth Rate'!$C$31:$C$48,$B$1)</f>
        <v>0</v>
      </c>
      <c r="W9" s="9">
        <f>$E9*SUMIFS('CN-Med-Growth Rate'!Z$31:Z$48,'CN-Med-Growth Rate'!$A$31:$A$48,$A9,'CN-Med-Growth Rate'!$C$31:$C$48,$B$1)</f>
        <v>0</v>
      </c>
      <c r="X9" s="9">
        <f>$E9*SUMIFS('CN-Med-Growth Rate'!AA$31:AA$48,'CN-Med-Growth Rate'!$A$31:$A$48,$A9,'CN-Med-Growth Rate'!$C$31:$C$48,$B$1)</f>
        <v>0</v>
      </c>
      <c r="Y9" s="9">
        <f>$E9*SUMIFS('CN-Med-Growth Rate'!AB$31:AB$48,'CN-Med-Growth Rate'!$A$31:$A$48,$A9,'CN-Med-Growth Rate'!$C$31:$C$48,$B$1)</f>
        <v>0</v>
      </c>
      <c r="Z9" s="9">
        <f>$E9*SUMIFS('CN-Med-Growth Rate'!AC$31:AC$48,'CN-Med-Growth Rate'!$A$31:$A$48,$A9,'CN-Med-Growth Rate'!$C$31:$C$48,$B$1)</f>
        <v>0</v>
      </c>
      <c r="AA9" s="9">
        <f>$E9*SUMIFS('CN-Med-Growth Rate'!AD$31:AD$48,'CN-Med-Growth Rate'!$A$31:$A$48,$A9,'CN-Med-Growth Rate'!$C$31:$C$48,$B$1)</f>
        <v>0</v>
      </c>
      <c r="AB9" s="9">
        <f>$E9*SUMIFS('CN-Med-Growth Rate'!AE$31:AE$48,'CN-Med-Growth Rate'!$A$31:$A$48,$A9,'CN-Med-Growth Rate'!$C$31:$C$48,$B$1)</f>
        <v>0</v>
      </c>
      <c r="AC9" s="9">
        <f>$E9*SUMIFS('CN-Med-Growth Rate'!AF$31:AF$48,'CN-Med-Growth Rate'!$A$31:$A$48,$A9,'CN-Med-Growth Rate'!$C$31:$C$48,$B$1)</f>
        <v>0</v>
      </c>
      <c r="AD9" s="9">
        <f>$E9*SUMIFS('CN-Med-Growth Rate'!AG$31:AG$48,'CN-Med-Growth Rate'!$A$31:$A$48,$A9,'CN-Med-Growth Rate'!$C$31:$C$48,$B$1)</f>
        <v>0</v>
      </c>
      <c r="AE9" s="9">
        <f>$E9*SUMIFS('CN-Med-Growth Rate'!AH$31:AH$48,'CN-Med-Growth Rate'!$A$31:$A$48,$A9,'CN-Med-Growth Rate'!$C$31:$C$48,$B$1)</f>
        <v>0</v>
      </c>
      <c r="AF9" s="9">
        <f>$E9*SUMIFS('CN-Med-Growth Rate'!AI$31:AI$48,'CN-Med-Growth Rate'!$A$31:$A$48,$A9,'CN-Med-Growth Rate'!$C$31:$C$48,$B$1)</f>
        <v>0</v>
      </c>
      <c r="AG9" s="9">
        <f>$E9*SUMIFS('CN-Med-Growth Rate'!AJ$31:AJ$48,'CN-Med-Growth Rate'!$A$31:$A$48,$A9,'CN-Med-Growth Rate'!$C$31:$C$48,$B$1)</f>
        <v>0</v>
      </c>
      <c r="AH9" s="9">
        <f>$E9*SUMIFS('CN-Med-Growth Rate'!AK$31:AK$48,'CN-Med-Growth Rate'!$A$31:$A$48,$A9,'CN-Med-Growth Rate'!$C$31:$C$48,$B$1)</f>
        <v>0</v>
      </c>
      <c r="AI9" s="9">
        <f>$E9*SUMIFS('CN-Med-Growth Rate'!AL$31:AL$48,'CN-Med-Growth Rate'!$A$31:$A$48,$A9,'CN-Med-Growth Rate'!$C$31:$C$48,$B$1)</f>
        <v>0</v>
      </c>
      <c r="AJ9" s="9">
        <f>$E9*SUMIFS('CN-Med-Growth Rate'!AM$31:AM$48,'CN-Med-Growth Rate'!$A$31:$A$48,$A9,'CN-Med-Growth Rate'!$C$31:$C$48,$B$1)</f>
        <v>0</v>
      </c>
      <c r="AK9" s="9">
        <f>$E9*SUMIFS('CN-Med-Growth Rate'!AN$31:AN$48,'CN-Med-Growth Rate'!$A$31:$A$48,$A9,'CN-Med-Growth Rate'!$C$31:$C$48,$B$1)</f>
        <v>0</v>
      </c>
      <c r="AL9" s="9">
        <f>$E9*SUMIFS('CN-Med-Growth Rate'!AO$31:AO$48,'CN-Med-Growth Rate'!$A$31:$A$48,$A9,'CN-Med-Growth Rate'!$C$31:$C$48,$B$1)</f>
        <v>0</v>
      </c>
      <c r="AM9" s="9">
        <f>$E9*SUMIFS('CN-Med-Growth Rate'!AP$31:AP$48,'CN-Med-Growth Rate'!$A$31:$A$48,$A9,'CN-Med-Growth Rate'!$C$31:$C$48,$B$1)</f>
        <v>0</v>
      </c>
      <c r="AN9" s="9">
        <f>$E9*SUMIFS('CN-Med-Growth Rate'!AQ$31:AQ$48,'CN-Med-Growth Rate'!$A$31:$A$48,$A9,'CN-Med-Growth Rate'!$C$31:$C$48,$B$1)</f>
        <v>0</v>
      </c>
      <c r="AO9" s="9">
        <f>$E9*SUMIFS('CN-Med-Growth Rate'!AR$31:AR$48,'CN-Med-Growth Rate'!$A$31:$A$48,$A9,'CN-Med-Growth Rate'!$C$31:$C$48,$B$1)</f>
        <v>0</v>
      </c>
      <c r="AP9" s="9">
        <f>$E9*SUMIFS('CN-Med-Growth Rate'!AS$31:AS$48,'CN-Med-Growth Rate'!$A$31:$A$48,$A9,'CN-Med-Growth Rate'!$C$31:$C$48,$B$1)</f>
        <v>0</v>
      </c>
      <c r="AQ9" s="9">
        <f>$E9*SUMIFS('CN-Med-Growth Rate'!AT$31:AT$48,'CN-Med-Growth Rate'!$A$31:$A$48,$A9,'CN-Med-Growth Rate'!$C$31:$C$48,$B$1)</f>
        <v>0</v>
      </c>
      <c r="AR9" s="9">
        <f>$E9*SUMIFS('CN-Med-Growth Rate'!AU$31:AU$48,'CN-Med-Growth Rate'!$A$31:$A$48,$A9,'CN-Med-Growth Rate'!$C$31:$C$48,$B$1)</f>
        <v>0</v>
      </c>
    </row>
    <row r="10" spans="1:44">
      <c r="A10" t="s">
        <v>55</v>
      </c>
      <c r="B10" s="9">
        <f>SUMIFS('GHG Emissions 2018-2021'!$G$4:$G$14,'GHG Emissions 2018-2021'!$A$4:$A$14,$A10)*10^10</f>
        <v>0</v>
      </c>
      <c r="C10" s="9">
        <f t="shared" si="0"/>
        <v>0</v>
      </c>
      <c r="D10" s="9">
        <f>SUMIFS('GHG Emissions 2018-2021'!$G$19:$G$31,'GHG Emissions 2018-2021'!$A$19:$A$31,$A10)*10^10</f>
        <v>0</v>
      </c>
      <c r="E10" s="9">
        <f>SUMIFS('GHG Emissions 2018-2021'!$G$36:$G$48,'GHG Emissions 2018-2021'!$A$36:$A$48,$A10)*10^10</f>
        <v>0</v>
      </c>
      <c r="F10" s="9">
        <f>$E10*SUMIFS('CN-Med-Growth Rate'!I$31:I$48,'CN-Med-Growth Rate'!$A$31:$A$48,$A10,'CN-Med-Growth Rate'!$C$31:$C$48,$B$1)</f>
        <v>0</v>
      </c>
      <c r="G10" s="9">
        <f>$E10*SUMIFS('CN-Med-Growth Rate'!J$31:J$48,'CN-Med-Growth Rate'!$A$31:$A$48,$A10,'CN-Med-Growth Rate'!$C$31:$C$48,$B$1)</f>
        <v>0</v>
      </c>
      <c r="H10" s="9">
        <f>$E10*SUMIFS('CN-Med-Growth Rate'!K$31:K$48,'CN-Med-Growth Rate'!$A$31:$A$48,$A10,'CN-Med-Growth Rate'!$C$31:$C$48,$B$1)</f>
        <v>0</v>
      </c>
      <c r="I10" s="9">
        <f>$E10*SUMIFS('CN-Med-Growth Rate'!L$31:L$48,'CN-Med-Growth Rate'!$A$31:$A$48,$A10,'CN-Med-Growth Rate'!$C$31:$C$48,$B$1)</f>
        <v>0</v>
      </c>
      <c r="J10" s="9">
        <f>$E10*SUMIFS('CN-Med-Growth Rate'!M$31:M$48,'CN-Med-Growth Rate'!$A$31:$A$48,$A10,'CN-Med-Growth Rate'!$C$31:$C$48,$B$1)</f>
        <v>0</v>
      </c>
      <c r="K10" s="9">
        <f>$E10*SUMIFS('CN-Med-Growth Rate'!N$31:N$48,'CN-Med-Growth Rate'!$A$31:$A$48,$A10,'CN-Med-Growth Rate'!$C$31:$C$48,$B$1)</f>
        <v>0</v>
      </c>
      <c r="L10" s="9">
        <f>$E10*SUMIFS('CN-Med-Growth Rate'!O$31:O$48,'CN-Med-Growth Rate'!$A$31:$A$48,$A10,'CN-Med-Growth Rate'!$C$31:$C$48,$B$1)</f>
        <v>0</v>
      </c>
      <c r="M10" s="9">
        <f>$E10*SUMIFS('CN-Med-Growth Rate'!P$31:P$48,'CN-Med-Growth Rate'!$A$31:$A$48,$A10,'CN-Med-Growth Rate'!$C$31:$C$48,$B$1)</f>
        <v>0</v>
      </c>
      <c r="N10" s="9">
        <f>$E10*SUMIFS('CN-Med-Growth Rate'!Q$31:Q$48,'CN-Med-Growth Rate'!$A$31:$A$48,$A10,'CN-Med-Growth Rate'!$C$31:$C$48,$B$1)</f>
        <v>0</v>
      </c>
      <c r="O10" s="9">
        <f>$E10*SUMIFS('CN-Med-Growth Rate'!R$31:R$48,'CN-Med-Growth Rate'!$A$31:$A$48,$A10,'CN-Med-Growth Rate'!$C$31:$C$48,$B$1)</f>
        <v>0</v>
      </c>
      <c r="P10" s="9">
        <f>$E10*SUMIFS('CN-Med-Growth Rate'!S$31:S$48,'CN-Med-Growth Rate'!$A$31:$A$48,$A10,'CN-Med-Growth Rate'!$C$31:$C$48,$B$1)</f>
        <v>0</v>
      </c>
      <c r="Q10" s="9">
        <f>$E10*SUMIFS('CN-Med-Growth Rate'!T$31:T$48,'CN-Med-Growth Rate'!$A$31:$A$48,$A10,'CN-Med-Growth Rate'!$C$31:$C$48,$B$1)</f>
        <v>0</v>
      </c>
      <c r="R10" s="9">
        <f>$E10*SUMIFS('CN-Med-Growth Rate'!U$31:U$48,'CN-Med-Growth Rate'!$A$31:$A$48,$A10,'CN-Med-Growth Rate'!$C$31:$C$48,$B$1)</f>
        <v>0</v>
      </c>
      <c r="S10" s="9">
        <f>$E10*SUMIFS('CN-Med-Growth Rate'!V$31:V$48,'CN-Med-Growth Rate'!$A$31:$A$48,$A10,'CN-Med-Growth Rate'!$C$31:$C$48,$B$1)</f>
        <v>0</v>
      </c>
      <c r="T10" s="9">
        <f>$E10*SUMIFS('CN-Med-Growth Rate'!W$31:W$48,'CN-Med-Growth Rate'!$A$31:$A$48,$A10,'CN-Med-Growth Rate'!$C$31:$C$48,$B$1)</f>
        <v>0</v>
      </c>
      <c r="U10" s="9">
        <f>$E10*SUMIFS('CN-Med-Growth Rate'!X$31:X$48,'CN-Med-Growth Rate'!$A$31:$A$48,$A10,'CN-Med-Growth Rate'!$C$31:$C$48,$B$1)</f>
        <v>0</v>
      </c>
      <c r="V10" s="9">
        <f>$E10*SUMIFS('CN-Med-Growth Rate'!Y$31:Y$48,'CN-Med-Growth Rate'!$A$31:$A$48,$A10,'CN-Med-Growth Rate'!$C$31:$C$48,$B$1)</f>
        <v>0</v>
      </c>
      <c r="W10" s="9">
        <f>$E10*SUMIFS('CN-Med-Growth Rate'!Z$31:Z$48,'CN-Med-Growth Rate'!$A$31:$A$48,$A10,'CN-Med-Growth Rate'!$C$31:$C$48,$B$1)</f>
        <v>0</v>
      </c>
      <c r="X10" s="9">
        <f>$E10*SUMIFS('CN-Med-Growth Rate'!AA$31:AA$48,'CN-Med-Growth Rate'!$A$31:$A$48,$A10,'CN-Med-Growth Rate'!$C$31:$C$48,$B$1)</f>
        <v>0</v>
      </c>
      <c r="Y10" s="9">
        <f>$E10*SUMIFS('CN-Med-Growth Rate'!AB$31:AB$48,'CN-Med-Growth Rate'!$A$31:$A$48,$A10,'CN-Med-Growth Rate'!$C$31:$C$48,$B$1)</f>
        <v>0</v>
      </c>
      <c r="Z10" s="9">
        <f>$E10*SUMIFS('CN-Med-Growth Rate'!AC$31:AC$48,'CN-Med-Growth Rate'!$A$31:$A$48,$A10,'CN-Med-Growth Rate'!$C$31:$C$48,$B$1)</f>
        <v>0</v>
      </c>
      <c r="AA10" s="9">
        <f>$E10*SUMIFS('CN-Med-Growth Rate'!AD$31:AD$48,'CN-Med-Growth Rate'!$A$31:$A$48,$A10,'CN-Med-Growth Rate'!$C$31:$C$48,$B$1)</f>
        <v>0</v>
      </c>
      <c r="AB10" s="9">
        <f>$E10*SUMIFS('CN-Med-Growth Rate'!AE$31:AE$48,'CN-Med-Growth Rate'!$A$31:$A$48,$A10,'CN-Med-Growth Rate'!$C$31:$C$48,$B$1)</f>
        <v>0</v>
      </c>
      <c r="AC10" s="9">
        <f>$E10*SUMIFS('CN-Med-Growth Rate'!AF$31:AF$48,'CN-Med-Growth Rate'!$A$31:$A$48,$A10,'CN-Med-Growth Rate'!$C$31:$C$48,$B$1)</f>
        <v>0</v>
      </c>
      <c r="AD10" s="9">
        <f>$E10*SUMIFS('CN-Med-Growth Rate'!AG$31:AG$48,'CN-Med-Growth Rate'!$A$31:$A$48,$A10,'CN-Med-Growth Rate'!$C$31:$C$48,$B$1)</f>
        <v>0</v>
      </c>
      <c r="AE10" s="9">
        <f>$E10*SUMIFS('CN-Med-Growth Rate'!AH$31:AH$48,'CN-Med-Growth Rate'!$A$31:$A$48,$A10,'CN-Med-Growth Rate'!$C$31:$C$48,$B$1)</f>
        <v>0</v>
      </c>
      <c r="AF10" s="9">
        <f>$E10*SUMIFS('CN-Med-Growth Rate'!AI$31:AI$48,'CN-Med-Growth Rate'!$A$31:$A$48,$A10,'CN-Med-Growth Rate'!$C$31:$C$48,$B$1)</f>
        <v>0</v>
      </c>
      <c r="AG10" s="9">
        <f>$E10*SUMIFS('CN-Med-Growth Rate'!AJ$31:AJ$48,'CN-Med-Growth Rate'!$A$31:$A$48,$A10,'CN-Med-Growth Rate'!$C$31:$C$48,$B$1)</f>
        <v>0</v>
      </c>
      <c r="AH10" s="9">
        <f>$E10*SUMIFS('CN-Med-Growth Rate'!AK$31:AK$48,'CN-Med-Growth Rate'!$A$31:$A$48,$A10,'CN-Med-Growth Rate'!$C$31:$C$48,$B$1)</f>
        <v>0</v>
      </c>
      <c r="AI10" s="9">
        <f>$E10*SUMIFS('CN-Med-Growth Rate'!AL$31:AL$48,'CN-Med-Growth Rate'!$A$31:$A$48,$A10,'CN-Med-Growth Rate'!$C$31:$C$48,$B$1)</f>
        <v>0</v>
      </c>
      <c r="AJ10" s="9">
        <f>$E10*SUMIFS('CN-Med-Growth Rate'!AM$31:AM$48,'CN-Med-Growth Rate'!$A$31:$A$48,$A10,'CN-Med-Growth Rate'!$C$31:$C$48,$B$1)</f>
        <v>0</v>
      </c>
      <c r="AK10" s="9">
        <f>$E10*SUMIFS('CN-Med-Growth Rate'!AN$31:AN$48,'CN-Med-Growth Rate'!$A$31:$A$48,$A10,'CN-Med-Growth Rate'!$C$31:$C$48,$B$1)</f>
        <v>0</v>
      </c>
      <c r="AL10" s="9">
        <f>$E10*SUMIFS('CN-Med-Growth Rate'!AO$31:AO$48,'CN-Med-Growth Rate'!$A$31:$A$48,$A10,'CN-Med-Growth Rate'!$C$31:$C$48,$B$1)</f>
        <v>0</v>
      </c>
      <c r="AM10" s="9">
        <f>$E10*SUMIFS('CN-Med-Growth Rate'!AP$31:AP$48,'CN-Med-Growth Rate'!$A$31:$A$48,$A10,'CN-Med-Growth Rate'!$C$31:$C$48,$B$1)</f>
        <v>0</v>
      </c>
      <c r="AN10" s="9">
        <f>$E10*SUMIFS('CN-Med-Growth Rate'!AQ$31:AQ$48,'CN-Med-Growth Rate'!$A$31:$A$48,$A10,'CN-Med-Growth Rate'!$C$31:$C$48,$B$1)</f>
        <v>0</v>
      </c>
      <c r="AO10" s="9">
        <f>$E10*SUMIFS('CN-Med-Growth Rate'!AR$31:AR$48,'CN-Med-Growth Rate'!$A$31:$A$48,$A10,'CN-Med-Growth Rate'!$C$31:$C$48,$B$1)</f>
        <v>0</v>
      </c>
      <c r="AP10" s="9">
        <f>$E10*SUMIFS('CN-Med-Growth Rate'!AS$31:AS$48,'CN-Med-Growth Rate'!$A$31:$A$48,$A10,'CN-Med-Growth Rate'!$C$31:$C$48,$B$1)</f>
        <v>0</v>
      </c>
      <c r="AQ10" s="9">
        <f>$E10*SUMIFS('CN-Med-Growth Rate'!AT$31:AT$48,'CN-Med-Growth Rate'!$A$31:$A$48,$A10,'CN-Med-Growth Rate'!$C$31:$C$48,$B$1)</f>
        <v>0</v>
      </c>
      <c r="AR10" s="9">
        <f>$E10*SUMIFS('CN-Med-Growth Rate'!AU$31:AU$48,'CN-Med-Growth Rate'!$A$31:$A$48,$A10,'CN-Med-Growth Rate'!$C$31:$C$48,$B$1)</f>
        <v>0</v>
      </c>
    </row>
    <row r="11" spans="1:44">
      <c r="A11" t="s">
        <v>44</v>
      </c>
      <c r="B11" s="9">
        <f>SUMIFS('GHG Emissions 2018-2021'!$G$4:$G$14,'GHG Emissions 2018-2021'!$A$4:$A$14,$A11)*10^10</f>
        <v>0</v>
      </c>
      <c r="C11" s="9">
        <f t="shared" si="0"/>
        <v>0</v>
      </c>
      <c r="D11" s="9">
        <f>SUMIFS('GHG Emissions 2018-2021'!$G$19:$G$31,'GHG Emissions 2018-2021'!$A$19:$A$31,$A11)*10^10</f>
        <v>0</v>
      </c>
      <c r="E11" s="9">
        <f>SUMIFS('GHG Emissions 2018-2021'!$G$36:$G$48,'GHG Emissions 2018-2021'!$A$36:$A$48,$A11)*10^10</f>
        <v>0</v>
      </c>
      <c r="F11" s="9">
        <f>$E11*SUMIFS('CN-Med-Growth Rate'!I$31:I$48,'CN-Med-Growth Rate'!$A$31:$A$48,$A11,'CN-Med-Growth Rate'!$C$31:$C$48,$B$1)</f>
        <v>0</v>
      </c>
      <c r="G11" s="9">
        <f>$E11*SUMIFS('CN-Med-Growth Rate'!J$31:J$48,'CN-Med-Growth Rate'!$A$31:$A$48,$A11,'CN-Med-Growth Rate'!$C$31:$C$48,$B$1)</f>
        <v>0</v>
      </c>
      <c r="H11" s="9">
        <f>$E11*SUMIFS('CN-Med-Growth Rate'!K$31:K$48,'CN-Med-Growth Rate'!$A$31:$A$48,$A11,'CN-Med-Growth Rate'!$C$31:$C$48,$B$1)</f>
        <v>0</v>
      </c>
      <c r="I11" s="9">
        <f>$E11*SUMIFS('CN-Med-Growth Rate'!L$31:L$48,'CN-Med-Growth Rate'!$A$31:$A$48,$A11,'CN-Med-Growth Rate'!$C$31:$C$48,$B$1)</f>
        <v>0</v>
      </c>
      <c r="J11" s="9">
        <f>$E11*SUMIFS('CN-Med-Growth Rate'!M$31:M$48,'CN-Med-Growth Rate'!$A$31:$A$48,$A11,'CN-Med-Growth Rate'!$C$31:$C$48,$B$1)</f>
        <v>0</v>
      </c>
      <c r="K11" s="9">
        <f>$E11*SUMIFS('CN-Med-Growth Rate'!N$31:N$48,'CN-Med-Growth Rate'!$A$31:$A$48,$A11,'CN-Med-Growth Rate'!$C$31:$C$48,$B$1)</f>
        <v>0</v>
      </c>
      <c r="L11" s="9">
        <f>$E11*SUMIFS('CN-Med-Growth Rate'!O$31:O$48,'CN-Med-Growth Rate'!$A$31:$A$48,$A11,'CN-Med-Growth Rate'!$C$31:$C$48,$B$1)</f>
        <v>0</v>
      </c>
      <c r="M11" s="9">
        <f>$E11*SUMIFS('CN-Med-Growth Rate'!P$31:P$48,'CN-Med-Growth Rate'!$A$31:$A$48,$A11,'CN-Med-Growth Rate'!$C$31:$C$48,$B$1)</f>
        <v>0</v>
      </c>
      <c r="N11" s="9">
        <f>$E11*SUMIFS('CN-Med-Growth Rate'!Q$31:Q$48,'CN-Med-Growth Rate'!$A$31:$A$48,$A11,'CN-Med-Growth Rate'!$C$31:$C$48,$B$1)</f>
        <v>0</v>
      </c>
      <c r="O11" s="9">
        <f>$E11*SUMIFS('CN-Med-Growth Rate'!R$31:R$48,'CN-Med-Growth Rate'!$A$31:$A$48,$A11,'CN-Med-Growth Rate'!$C$31:$C$48,$B$1)</f>
        <v>0</v>
      </c>
      <c r="P11" s="9">
        <f>$E11*SUMIFS('CN-Med-Growth Rate'!S$31:S$48,'CN-Med-Growth Rate'!$A$31:$A$48,$A11,'CN-Med-Growth Rate'!$C$31:$C$48,$B$1)</f>
        <v>0</v>
      </c>
      <c r="Q11" s="9">
        <f>$E11*SUMIFS('CN-Med-Growth Rate'!T$31:T$48,'CN-Med-Growth Rate'!$A$31:$A$48,$A11,'CN-Med-Growth Rate'!$C$31:$C$48,$B$1)</f>
        <v>0</v>
      </c>
      <c r="R11" s="9">
        <f>$E11*SUMIFS('CN-Med-Growth Rate'!U$31:U$48,'CN-Med-Growth Rate'!$A$31:$A$48,$A11,'CN-Med-Growth Rate'!$C$31:$C$48,$B$1)</f>
        <v>0</v>
      </c>
      <c r="S11" s="9">
        <f>$E11*SUMIFS('CN-Med-Growth Rate'!V$31:V$48,'CN-Med-Growth Rate'!$A$31:$A$48,$A11,'CN-Med-Growth Rate'!$C$31:$C$48,$B$1)</f>
        <v>0</v>
      </c>
      <c r="T11" s="9">
        <f>$E11*SUMIFS('CN-Med-Growth Rate'!W$31:W$48,'CN-Med-Growth Rate'!$A$31:$A$48,$A11,'CN-Med-Growth Rate'!$C$31:$C$48,$B$1)</f>
        <v>0</v>
      </c>
      <c r="U11" s="9">
        <f>$E11*SUMIFS('CN-Med-Growth Rate'!X$31:X$48,'CN-Med-Growth Rate'!$A$31:$A$48,$A11,'CN-Med-Growth Rate'!$C$31:$C$48,$B$1)</f>
        <v>0</v>
      </c>
      <c r="V11" s="9">
        <f>$E11*SUMIFS('CN-Med-Growth Rate'!Y$31:Y$48,'CN-Med-Growth Rate'!$A$31:$A$48,$A11,'CN-Med-Growth Rate'!$C$31:$C$48,$B$1)</f>
        <v>0</v>
      </c>
      <c r="W11" s="9">
        <f>$E11*SUMIFS('CN-Med-Growth Rate'!Z$31:Z$48,'CN-Med-Growth Rate'!$A$31:$A$48,$A11,'CN-Med-Growth Rate'!$C$31:$C$48,$B$1)</f>
        <v>0</v>
      </c>
      <c r="X11" s="9">
        <f>$E11*SUMIFS('CN-Med-Growth Rate'!AA$31:AA$48,'CN-Med-Growth Rate'!$A$31:$A$48,$A11,'CN-Med-Growth Rate'!$C$31:$C$48,$B$1)</f>
        <v>0</v>
      </c>
      <c r="Y11" s="9">
        <f>$E11*SUMIFS('CN-Med-Growth Rate'!AB$31:AB$48,'CN-Med-Growth Rate'!$A$31:$A$48,$A11,'CN-Med-Growth Rate'!$C$31:$C$48,$B$1)</f>
        <v>0</v>
      </c>
      <c r="Z11" s="9">
        <f>$E11*SUMIFS('CN-Med-Growth Rate'!AC$31:AC$48,'CN-Med-Growth Rate'!$A$31:$A$48,$A11,'CN-Med-Growth Rate'!$C$31:$C$48,$B$1)</f>
        <v>0</v>
      </c>
      <c r="AA11" s="9">
        <f>$E11*SUMIFS('CN-Med-Growth Rate'!AD$31:AD$48,'CN-Med-Growth Rate'!$A$31:$A$48,$A11,'CN-Med-Growth Rate'!$C$31:$C$48,$B$1)</f>
        <v>0</v>
      </c>
      <c r="AB11" s="9">
        <f>$E11*SUMIFS('CN-Med-Growth Rate'!AE$31:AE$48,'CN-Med-Growth Rate'!$A$31:$A$48,$A11,'CN-Med-Growth Rate'!$C$31:$C$48,$B$1)</f>
        <v>0</v>
      </c>
      <c r="AC11" s="9">
        <f>$E11*SUMIFS('CN-Med-Growth Rate'!AF$31:AF$48,'CN-Med-Growth Rate'!$A$31:$A$48,$A11,'CN-Med-Growth Rate'!$C$31:$C$48,$B$1)</f>
        <v>0</v>
      </c>
      <c r="AD11" s="9">
        <f>$E11*SUMIFS('CN-Med-Growth Rate'!AG$31:AG$48,'CN-Med-Growth Rate'!$A$31:$A$48,$A11,'CN-Med-Growth Rate'!$C$31:$C$48,$B$1)</f>
        <v>0</v>
      </c>
      <c r="AE11" s="9">
        <f>$E11*SUMIFS('CN-Med-Growth Rate'!AH$31:AH$48,'CN-Med-Growth Rate'!$A$31:$A$48,$A11,'CN-Med-Growth Rate'!$C$31:$C$48,$B$1)</f>
        <v>0</v>
      </c>
      <c r="AF11" s="9">
        <f>$E11*SUMIFS('CN-Med-Growth Rate'!AI$31:AI$48,'CN-Med-Growth Rate'!$A$31:$A$48,$A11,'CN-Med-Growth Rate'!$C$31:$C$48,$B$1)</f>
        <v>0</v>
      </c>
      <c r="AG11" s="9">
        <f>$E11*SUMIFS('CN-Med-Growth Rate'!AJ$31:AJ$48,'CN-Med-Growth Rate'!$A$31:$A$48,$A11,'CN-Med-Growth Rate'!$C$31:$C$48,$B$1)</f>
        <v>0</v>
      </c>
      <c r="AH11" s="9">
        <f>$E11*SUMIFS('CN-Med-Growth Rate'!AK$31:AK$48,'CN-Med-Growth Rate'!$A$31:$A$48,$A11,'CN-Med-Growth Rate'!$C$31:$C$48,$B$1)</f>
        <v>0</v>
      </c>
      <c r="AI11" s="9">
        <f>$E11*SUMIFS('CN-Med-Growth Rate'!AL$31:AL$48,'CN-Med-Growth Rate'!$A$31:$A$48,$A11,'CN-Med-Growth Rate'!$C$31:$C$48,$B$1)</f>
        <v>0</v>
      </c>
      <c r="AJ11" s="9">
        <f>$E11*SUMIFS('CN-Med-Growth Rate'!AM$31:AM$48,'CN-Med-Growth Rate'!$A$31:$A$48,$A11,'CN-Med-Growth Rate'!$C$31:$C$48,$B$1)</f>
        <v>0</v>
      </c>
      <c r="AK11" s="9">
        <f>$E11*SUMIFS('CN-Med-Growth Rate'!AN$31:AN$48,'CN-Med-Growth Rate'!$A$31:$A$48,$A11,'CN-Med-Growth Rate'!$C$31:$C$48,$B$1)</f>
        <v>0</v>
      </c>
      <c r="AL11" s="9">
        <f>$E11*SUMIFS('CN-Med-Growth Rate'!AO$31:AO$48,'CN-Med-Growth Rate'!$A$31:$A$48,$A11,'CN-Med-Growth Rate'!$C$31:$C$48,$B$1)</f>
        <v>0</v>
      </c>
      <c r="AM11" s="9">
        <f>$E11*SUMIFS('CN-Med-Growth Rate'!AP$31:AP$48,'CN-Med-Growth Rate'!$A$31:$A$48,$A11,'CN-Med-Growth Rate'!$C$31:$C$48,$B$1)</f>
        <v>0</v>
      </c>
      <c r="AN11" s="9">
        <f>$E11*SUMIFS('CN-Med-Growth Rate'!AQ$31:AQ$48,'CN-Med-Growth Rate'!$A$31:$A$48,$A11,'CN-Med-Growth Rate'!$C$31:$C$48,$B$1)</f>
        <v>0</v>
      </c>
      <c r="AO11" s="9">
        <f>$E11*SUMIFS('CN-Med-Growth Rate'!AR$31:AR$48,'CN-Med-Growth Rate'!$A$31:$A$48,$A11,'CN-Med-Growth Rate'!$C$31:$C$48,$B$1)</f>
        <v>0</v>
      </c>
      <c r="AP11" s="9">
        <f>$E11*SUMIFS('CN-Med-Growth Rate'!AS$31:AS$48,'CN-Med-Growth Rate'!$A$31:$A$48,$A11,'CN-Med-Growth Rate'!$C$31:$C$48,$B$1)</f>
        <v>0</v>
      </c>
      <c r="AQ11" s="9">
        <f>$E11*SUMIFS('CN-Med-Growth Rate'!AT$31:AT$48,'CN-Med-Growth Rate'!$A$31:$A$48,$A11,'CN-Med-Growth Rate'!$C$31:$C$48,$B$1)</f>
        <v>0</v>
      </c>
      <c r="AR11" s="9">
        <f>$E11*SUMIFS('CN-Med-Growth Rate'!AU$31:AU$48,'CN-Med-Growth Rate'!$A$31:$A$48,$A11,'CN-Med-Growth Rate'!$C$31:$C$48,$B$1)</f>
        <v>0</v>
      </c>
    </row>
    <row r="12" spans="1:44">
      <c r="A12" t="s">
        <v>45</v>
      </c>
      <c r="B12" s="9">
        <f>SUMIFS('GHG Emissions 2018-2021'!$G$4:$G$14,'GHG Emissions 2018-2021'!$A$4:$A$14,$A12)*10^10</f>
        <v>30651000000000.004</v>
      </c>
      <c r="C12" s="9">
        <f t="shared" si="0"/>
        <v>23678000000000</v>
      </c>
      <c r="D12" s="9">
        <f>SUMIFS('GHG Emissions 2018-2021'!$G$19:$G$31,'GHG Emissions 2018-2021'!$A$19:$A$31,$A12)*10^10</f>
        <v>16705000000000</v>
      </c>
      <c r="E12" s="9">
        <f>SUMIFS('GHG Emissions 2018-2021'!$G$36:$G$48,'GHG Emissions 2018-2021'!$A$36:$A$48,$A12)*10^10</f>
        <v>29310000000000</v>
      </c>
      <c r="F12" s="9">
        <f>$E12*SUMIFS('CN-Med-Growth Rate'!I$31:I$48,'CN-Med-Growth Rate'!$A$31:$A$48,$A12,'CN-Med-Growth Rate'!$C$31:$C$48,$B$1)</f>
        <v>30634550236152.859</v>
      </c>
      <c r="G12" s="9">
        <f>$E12*SUMIFS('CN-Med-Growth Rate'!J$31:J$48,'CN-Med-Growth Rate'!$A$31:$A$48,$A12,'CN-Med-Growth Rate'!$C$31:$C$48,$B$1)</f>
        <v>31959100472305.715</v>
      </c>
      <c r="H12" s="9">
        <f>$E12*SUMIFS('CN-Med-Growth Rate'!K$31:K$48,'CN-Med-Growth Rate'!$A$31:$A$48,$A12,'CN-Med-Growth Rate'!$C$31:$C$48,$B$1)</f>
        <v>33283650708458.574</v>
      </c>
      <c r="I12" s="9">
        <f>$E12*SUMIFS('CN-Med-Growth Rate'!L$31:L$48,'CN-Med-Growth Rate'!$A$31:$A$48,$A12,'CN-Med-Growth Rate'!$C$31:$C$48,$B$1)</f>
        <v>34608200944611.422</v>
      </c>
      <c r="J12" s="9">
        <f>$E12*SUMIFS('CN-Med-Growth Rate'!M$31:M$48,'CN-Med-Growth Rate'!$A$31:$A$48,$A12,'CN-Med-Growth Rate'!$C$31:$C$48,$B$1)</f>
        <v>35198113460712.758</v>
      </c>
      <c r="K12" s="9">
        <f>$E12*SUMIFS('CN-Med-Growth Rate'!N$31:N$48,'CN-Med-Growth Rate'!$A$31:$A$48,$A12,'CN-Med-Growth Rate'!$C$31:$C$48,$B$1)</f>
        <v>35788025976814.086</v>
      </c>
      <c r="L12" s="9">
        <f>$E12*SUMIFS('CN-Med-Growth Rate'!O$31:O$48,'CN-Med-Growth Rate'!$A$31:$A$48,$A12,'CN-Med-Growth Rate'!$C$31:$C$48,$B$1)</f>
        <v>36377938492915.414</v>
      </c>
      <c r="M12" s="9">
        <f>$E12*SUMIFS('CN-Med-Growth Rate'!P$31:P$48,'CN-Med-Growth Rate'!$A$31:$A$48,$A12,'CN-Med-Growth Rate'!$C$31:$C$48,$B$1)</f>
        <v>36967851009016.742</v>
      </c>
      <c r="N12" s="9">
        <f>$E12*SUMIFS('CN-Med-Growth Rate'!Q$31:Q$48,'CN-Med-Growth Rate'!$A$31:$A$48,$A12,'CN-Med-Growth Rate'!$C$31:$C$48,$B$1)</f>
        <v>37557763525118.078</v>
      </c>
      <c r="O12" s="9">
        <f>$E12*SUMIFS('CN-Med-Growth Rate'!R$31:R$48,'CN-Med-Growth Rate'!$A$31:$A$48,$A12,'CN-Med-Growth Rate'!$C$31:$C$48,$B$1)</f>
        <v>38147676041219.414</v>
      </c>
      <c r="P12" s="9">
        <f>$E12*SUMIFS('CN-Med-Growth Rate'!S$31:S$48,'CN-Med-Growth Rate'!$A$31:$A$48,$A12,'CN-Med-Growth Rate'!$C$31:$C$48,$B$1)</f>
        <v>38737588557320.742</v>
      </c>
      <c r="Q12" s="9">
        <f>$E12*SUMIFS('CN-Med-Growth Rate'!T$31:T$48,'CN-Med-Growth Rate'!$A$31:$A$48,$A12,'CN-Med-Growth Rate'!$C$31:$C$48,$B$1)</f>
        <v>39327501073422.07</v>
      </c>
      <c r="R12" s="9">
        <f>$E12*SUMIFS('CN-Med-Growth Rate'!U$31:U$48,'CN-Med-Growth Rate'!$A$31:$A$48,$A12,'CN-Med-Growth Rate'!$C$31:$C$48,$B$1)</f>
        <v>38934226062687.852</v>
      </c>
      <c r="S12" s="9">
        <f>$E12*SUMIFS('CN-Med-Growth Rate'!V$31:V$48,'CN-Med-Growth Rate'!$A$31:$A$48,$A12,'CN-Med-Growth Rate'!$C$31:$C$48,$B$1)</f>
        <v>38540951051953.633</v>
      </c>
      <c r="T12" s="9">
        <f>$E12*SUMIFS('CN-Med-Growth Rate'!W$31:W$48,'CN-Med-Growth Rate'!$A$31:$A$48,$A12,'CN-Med-Growth Rate'!$C$31:$C$48,$B$1)</f>
        <v>38147676041219.414</v>
      </c>
      <c r="U12" s="9">
        <f>$E12*SUMIFS('CN-Med-Growth Rate'!X$31:X$48,'CN-Med-Growth Rate'!$A$31:$A$48,$A12,'CN-Med-Growth Rate'!$C$31:$C$48,$B$1)</f>
        <v>37754401030485.188</v>
      </c>
      <c r="V12" s="9">
        <f>$E12*SUMIFS('CN-Med-Growth Rate'!Y$31:Y$48,'CN-Med-Growth Rate'!$A$31:$A$48,$A12,'CN-Med-Growth Rate'!$C$31:$C$48,$B$1)</f>
        <v>37361126019750.969</v>
      </c>
      <c r="W12" s="9">
        <f>$E12*SUMIFS('CN-Med-Growth Rate'!Z$31:Z$48,'CN-Med-Growth Rate'!$A$31:$A$48,$A12,'CN-Med-Growth Rate'!$C$31:$C$48,$B$1)</f>
        <v>36967851009016.742</v>
      </c>
      <c r="X12" s="9">
        <f>$E12*SUMIFS('CN-Med-Growth Rate'!AA$31:AA$48,'CN-Med-Growth Rate'!$A$31:$A$48,$A12,'CN-Med-Growth Rate'!$C$31:$C$48,$B$1)</f>
        <v>36574575998282.523</v>
      </c>
      <c r="Y12" s="9">
        <f>$E12*SUMIFS('CN-Med-Growth Rate'!AB$31:AB$48,'CN-Med-Growth Rate'!$A$31:$A$48,$A12,'CN-Med-Growth Rate'!$C$31:$C$48,$B$1)</f>
        <v>36181300987548.305</v>
      </c>
      <c r="Z12" s="9">
        <f>$E12*SUMIFS('CN-Med-Growth Rate'!AC$31:AC$48,'CN-Med-Growth Rate'!$A$31:$A$48,$A12,'CN-Med-Growth Rate'!$C$31:$C$48,$B$1)</f>
        <v>35788025976814.086</v>
      </c>
      <c r="AA12" s="9">
        <f>$E12*SUMIFS('CN-Med-Growth Rate'!AD$31:AD$48,'CN-Med-Growth Rate'!$A$31:$A$48,$A12,'CN-Med-Growth Rate'!$C$31:$C$48,$B$1)</f>
        <v>35394750966079.867</v>
      </c>
      <c r="AB12" s="9">
        <f>$E12*SUMIFS('CN-Med-Growth Rate'!AE$31:AE$48,'CN-Med-Growth Rate'!$A$31:$A$48,$A12,'CN-Med-Growth Rate'!$C$31:$C$48,$B$1)</f>
        <v>35001475955345.645</v>
      </c>
      <c r="AC12" s="9">
        <f>$E12*SUMIFS('CN-Med-Growth Rate'!AF$31:AF$48,'CN-Med-Growth Rate'!$A$31:$A$48,$A12,'CN-Med-Growth Rate'!$C$31:$C$48,$B$1)</f>
        <v>34608200944611.422</v>
      </c>
      <c r="AD12" s="9">
        <f>$E12*SUMIFS('CN-Med-Growth Rate'!AG$31:AG$48,'CN-Med-Growth Rate'!$A$31:$A$48,$A12,'CN-Med-Growth Rate'!$C$31:$C$48,$B$1)</f>
        <v>34188707599828.258</v>
      </c>
      <c r="AE12" s="9">
        <f>$E12*SUMIFS('CN-Med-Growth Rate'!AH$31:AH$48,'CN-Med-Growth Rate'!$A$31:$A$48,$A12,'CN-Med-Growth Rate'!$C$31:$C$48,$B$1)</f>
        <v>33769214255045.086</v>
      </c>
      <c r="AF12" s="9">
        <f>$E12*SUMIFS('CN-Med-Growth Rate'!AI$31:AI$48,'CN-Med-Growth Rate'!$A$31:$A$48,$A12,'CN-Med-Growth Rate'!$C$31:$C$48,$B$1)</f>
        <v>33349720910261.922</v>
      </c>
      <c r="AG12" s="9">
        <f>$E12*SUMIFS('CN-Med-Growth Rate'!AJ$31:AJ$48,'CN-Med-Growth Rate'!$A$31:$A$48,$A12,'CN-Med-Growth Rate'!$C$31:$C$48,$B$1)</f>
        <v>32930227565478.75</v>
      </c>
      <c r="AH12" s="9">
        <f>$E12*SUMIFS('CN-Med-Growth Rate'!AK$31:AK$48,'CN-Med-Growth Rate'!$A$31:$A$48,$A12,'CN-Med-Growth Rate'!$C$31:$C$48,$B$1)</f>
        <v>32510734220695.586</v>
      </c>
      <c r="AI12" s="9">
        <f>$E12*SUMIFS('CN-Med-Growth Rate'!AL$31:AL$48,'CN-Med-Growth Rate'!$A$31:$A$48,$A12,'CN-Med-Growth Rate'!$C$31:$C$48,$B$1)</f>
        <v>32091240875912.422</v>
      </c>
      <c r="AJ12" s="9">
        <f>$E12*SUMIFS('CN-Med-Growth Rate'!AM$31:AM$48,'CN-Med-Growth Rate'!$A$31:$A$48,$A12,'CN-Med-Growth Rate'!$C$31:$C$48,$B$1)</f>
        <v>31671747531129.25</v>
      </c>
      <c r="AK12" s="9">
        <f>$E12*SUMIFS('CN-Med-Growth Rate'!AN$31:AN$48,'CN-Med-Growth Rate'!$A$31:$A$48,$A12,'CN-Med-Growth Rate'!$C$31:$C$48,$B$1)</f>
        <v>31252254186346.086</v>
      </c>
      <c r="AL12" s="9">
        <f>$E12*SUMIFS('CN-Med-Growth Rate'!AO$31:AO$48,'CN-Med-Growth Rate'!$A$31:$A$48,$A12,'CN-Med-Growth Rate'!$C$31:$C$48,$B$1)</f>
        <v>30832760841562.914</v>
      </c>
      <c r="AM12" s="9">
        <f>$E12*SUMIFS('CN-Med-Growth Rate'!AP$31:AP$48,'CN-Med-Growth Rate'!$A$31:$A$48,$A12,'CN-Med-Growth Rate'!$C$31:$C$48,$B$1)</f>
        <v>30413267496779.75</v>
      </c>
      <c r="AN12" s="9">
        <f>$E12*SUMIFS('CN-Med-Growth Rate'!AQ$31:AQ$48,'CN-Med-Growth Rate'!$A$31:$A$48,$A12,'CN-Med-Growth Rate'!$C$31:$C$48,$B$1)</f>
        <v>29993774151996.582</v>
      </c>
      <c r="AO12" s="9">
        <f>$E12*SUMIFS('CN-Med-Growth Rate'!AR$31:AR$48,'CN-Med-Growth Rate'!$A$31:$A$48,$A12,'CN-Med-Growth Rate'!$C$31:$C$48,$B$1)</f>
        <v>29574280807213.414</v>
      </c>
      <c r="AP12" s="9">
        <f>$E12*SUMIFS('CN-Med-Growth Rate'!AS$31:AS$48,'CN-Med-Growth Rate'!$A$31:$A$48,$A12,'CN-Med-Growth Rate'!$C$31:$C$48,$B$1)</f>
        <v>29154787462430.246</v>
      </c>
      <c r="AQ12" s="9">
        <f>$E12*SUMIFS('CN-Med-Growth Rate'!AT$31:AT$48,'CN-Med-Growth Rate'!$A$31:$A$48,$A12,'CN-Med-Growth Rate'!$C$31:$C$48,$B$1)</f>
        <v>28735294117647.082</v>
      </c>
      <c r="AR12" s="9">
        <f>$E12*SUMIFS('CN-Med-Growth Rate'!AU$31:AU$48,'CN-Med-Growth Rate'!$A$31:$A$48,$A12,'CN-Med-Growth Rate'!$C$31:$C$48,$B$1)</f>
        <v>28315800772863.891</v>
      </c>
    </row>
    <row r="13" spans="1:44">
      <c r="A13" t="s">
        <v>56</v>
      </c>
      <c r="B13" s="9">
        <f>SUMIFS('GHG Emissions 2018-2021'!$G$4:$G$14,'GHG Emissions 2018-2021'!$A$4:$A$14,$A13)*10^10</f>
        <v>0</v>
      </c>
      <c r="C13" s="9">
        <f t="shared" si="0"/>
        <v>0</v>
      </c>
      <c r="D13" s="9">
        <f>SUMIFS('GHG Emissions 2018-2021'!$G$19:$G$31,'GHG Emissions 2018-2021'!$A$19:$A$31,$A13)*10^10</f>
        <v>0</v>
      </c>
      <c r="E13" s="9">
        <f>SUMIFS('GHG Emissions 2018-2021'!$G$36:$G$48,'GHG Emissions 2018-2021'!$A$36:$A$48,$A13)*10^10</f>
        <v>0</v>
      </c>
      <c r="F13" s="9">
        <f>$E13*SUMIFS('CN-Med-Growth Rate'!I$31:I$48,'CN-Med-Growth Rate'!$A$31:$A$48,$A13,'CN-Med-Growth Rate'!$C$31:$C$48,$B$1)</f>
        <v>0</v>
      </c>
      <c r="G13" s="9">
        <f>$E13*SUMIFS('CN-Med-Growth Rate'!J$31:J$48,'CN-Med-Growth Rate'!$A$31:$A$48,$A13,'CN-Med-Growth Rate'!$C$31:$C$48,$B$1)</f>
        <v>0</v>
      </c>
      <c r="H13" s="9">
        <f>$E13*SUMIFS('CN-Med-Growth Rate'!K$31:K$48,'CN-Med-Growth Rate'!$A$31:$A$48,$A13,'CN-Med-Growth Rate'!$C$31:$C$48,$B$1)</f>
        <v>0</v>
      </c>
      <c r="I13" s="9">
        <f>$E13*SUMIFS('CN-Med-Growth Rate'!L$31:L$48,'CN-Med-Growth Rate'!$A$31:$A$48,$A13,'CN-Med-Growth Rate'!$C$31:$C$48,$B$1)</f>
        <v>0</v>
      </c>
      <c r="J13" s="9">
        <f>$E13*SUMIFS('CN-Med-Growth Rate'!M$31:M$48,'CN-Med-Growth Rate'!$A$31:$A$48,$A13,'CN-Med-Growth Rate'!$C$31:$C$48,$B$1)</f>
        <v>0</v>
      </c>
      <c r="K13" s="9">
        <f>$E13*SUMIFS('CN-Med-Growth Rate'!N$31:N$48,'CN-Med-Growth Rate'!$A$31:$A$48,$A13,'CN-Med-Growth Rate'!$C$31:$C$48,$B$1)</f>
        <v>0</v>
      </c>
      <c r="L13" s="9">
        <f>$E13*SUMIFS('CN-Med-Growth Rate'!O$31:O$48,'CN-Med-Growth Rate'!$A$31:$A$48,$A13,'CN-Med-Growth Rate'!$C$31:$C$48,$B$1)</f>
        <v>0</v>
      </c>
      <c r="M13" s="9">
        <f>$E13*SUMIFS('CN-Med-Growth Rate'!P$31:P$48,'CN-Med-Growth Rate'!$A$31:$A$48,$A13,'CN-Med-Growth Rate'!$C$31:$C$48,$B$1)</f>
        <v>0</v>
      </c>
      <c r="N13" s="9">
        <f>$E13*SUMIFS('CN-Med-Growth Rate'!Q$31:Q$48,'CN-Med-Growth Rate'!$A$31:$A$48,$A13,'CN-Med-Growth Rate'!$C$31:$C$48,$B$1)</f>
        <v>0</v>
      </c>
      <c r="O13" s="9">
        <f>$E13*SUMIFS('CN-Med-Growth Rate'!R$31:R$48,'CN-Med-Growth Rate'!$A$31:$A$48,$A13,'CN-Med-Growth Rate'!$C$31:$C$48,$B$1)</f>
        <v>0</v>
      </c>
      <c r="P13" s="9">
        <f>$E13*SUMIFS('CN-Med-Growth Rate'!S$31:S$48,'CN-Med-Growth Rate'!$A$31:$A$48,$A13,'CN-Med-Growth Rate'!$C$31:$C$48,$B$1)</f>
        <v>0</v>
      </c>
      <c r="Q13" s="9">
        <f>$E13*SUMIFS('CN-Med-Growth Rate'!T$31:T$48,'CN-Med-Growth Rate'!$A$31:$A$48,$A13,'CN-Med-Growth Rate'!$C$31:$C$48,$B$1)</f>
        <v>0</v>
      </c>
      <c r="R13" s="9">
        <f>$E13*SUMIFS('CN-Med-Growth Rate'!U$31:U$48,'CN-Med-Growth Rate'!$A$31:$A$48,$A13,'CN-Med-Growth Rate'!$C$31:$C$48,$B$1)</f>
        <v>0</v>
      </c>
      <c r="S13" s="9">
        <f>$E13*SUMIFS('CN-Med-Growth Rate'!V$31:V$48,'CN-Med-Growth Rate'!$A$31:$A$48,$A13,'CN-Med-Growth Rate'!$C$31:$C$48,$B$1)</f>
        <v>0</v>
      </c>
      <c r="T13" s="9">
        <f>$E13*SUMIFS('CN-Med-Growth Rate'!W$31:W$48,'CN-Med-Growth Rate'!$A$31:$A$48,$A13,'CN-Med-Growth Rate'!$C$31:$C$48,$B$1)</f>
        <v>0</v>
      </c>
      <c r="U13" s="9">
        <f>$E13*SUMIFS('CN-Med-Growth Rate'!X$31:X$48,'CN-Med-Growth Rate'!$A$31:$A$48,$A13,'CN-Med-Growth Rate'!$C$31:$C$48,$B$1)</f>
        <v>0</v>
      </c>
      <c r="V13" s="9">
        <f>$E13*SUMIFS('CN-Med-Growth Rate'!Y$31:Y$48,'CN-Med-Growth Rate'!$A$31:$A$48,$A13,'CN-Med-Growth Rate'!$C$31:$C$48,$B$1)</f>
        <v>0</v>
      </c>
      <c r="W13" s="9">
        <f>$E13*SUMIFS('CN-Med-Growth Rate'!Z$31:Z$48,'CN-Med-Growth Rate'!$A$31:$A$48,$A13,'CN-Med-Growth Rate'!$C$31:$C$48,$B$1)</f>
        <v>0</v>
      </c>
      <c r="X13" s="9">
        <f>$E13*SUMIFS('CN-Med-Growth Rate'!AA$31:AA$48,'CN-Med-Growth Rate'!$A$31:$A$48,$A13,'CN-Med-Growth Rate'!$C$31:$C$48,$B$1)</f>
        <v>0</v>
      </c>
      <c r="Y13" s="9">
        <f>$E13*SUMIFS('CN-Med-Growth Rate'!AB$31:AB$48,'CN-Med-Growth Rate'!$A$31:$A$48,$A13,'CN-Med-Growth Rate'!$C$31:$C$48,$B$1)</f>
        <v>0</v>
      </c>
      <c r="Z13" s="9">
        <f>$E13*SUMIFS('CN-Med-Growth Rate'!AC$31:AC$48,'CN-Med-Growth Rate'!$A$31:$A$48,$A13,'CN-Med-Growth Rate'!$C$31:$C$48,$B$1)</f>
        <v>0</v>
      </c>
      <c r="AA13" s="9">
        <f>$E13*SUMIFS('CN-Med-Growth Rate'!AD$31:AD$48,'CN-Med-Growth Rate'!$A$31:$A$48,$A13,'CN-Med-Growth Rate'!$C$31:$C$48,$B$1)</f>
        <v>0</v>
      </c>
      <c r="AB13" s="9">
        <f>$E13*SUMIFS('CN-Med-Growth Rate'!AE$31:AE$48,'CN-Med-Growth Rate'!$A$31:$A$48,$A13,'CN-Med-Growth Rate'!$C$31:$C$48,$B$1)</f>
        <v>0</v>
      </c>
      <c r="AC13" s="9">
        <f>$E13*SUMIFS('CN-Med-Growth Rate'!AF$31:AF$48,'CN-Med-Growth Rate'!$A$31:$A$48,$A13,'CN-Med-Growth Rate'!$C$31:$C$48,$B$1)</f>
        <v>0</v>
      </c>
      <c r="AD13" s="9">
        <f>$E13*SUMIFS('CN-Med-Growth Rate'!AG$31:AG$48,'CN-Med-Growth Rate'!$A$31:$A$48,$A13,'CN-Med-Growth Rate'!$C$31:$C$48,$B$1)</f>
        <v>0</v>
      </c>
      <c r="AE13" s="9">
        <f>$E13*SUMIFS('CN-Med-Growth Rate'!AH$31:AH$48,'CN-Med-Growth Rate'!$A$31:$A$48,$A13,'CN-Med-Growth Rate'!$C$31:$C$48,$B$1)</f>
        <v>0</v>
      </c>
      <c r="AF13" s="9">
        <f>$E13*SUMIFS('CN-Med-Growth Rate'!AI$31:AI$48,'CN-Med-Growth Rate'!$A$31:$A$48,$A13,'CN-Med-Growth Rate'!$C$31:$C$48,$B$1)</f>
        <v>0</v>
      </c>
      <c r="AG13" s="9">
        <f>$E13*SUMIFS('CN-Med-Growth Rate'!AJ$31:AJ$48,'CN-Med-Growth Rate'!$A$31:$A$48,$A13,'CN-Med-Growth Rate'!$C$31:$C$48,$B$1)</f>
        <v>0</v>
      </c>
      <c r="AH13" s="9">
        <f>$E13*SUMIFS('CN-Med-Growth Rate'!AK$31:AK$48,'CN-Med-Growth Rate'!$A$31:$A$48,$A13,'CN-Med-Growth Rate'!$C$31:$C$48,$B$1)</f>
        <v>0</v>
      </c>
      <c r="AI13" s="9">
        <f>$E13*SUMIFS('CN-Med-Growth Rate'!AL$31:AL$48,'CN-Med-Growth Rate'!$A$31:$A$48,$A13,'CN-Med-Growth Rate'!$C$31:$C$48,$B$1)</f>
        <v>0</v>
      </c>
      <c r="AJ13" s="9">
        <f>$E13*SUMIFS('CN-Med-Growth Rate'!AM$31:AM$48,'CN-Med-Growth Rate'!$A$31:$A$48,$A13,'CN-Med-Growth Rate'!$C$31:$C$48,$B$1)</f>
        <v>0</v>
      </c>
      <c r="AK13" s="9">
        <f>$E13*SUMIFS('CN-Med-Growth Rate'!AN$31:AN$48,'CN-Med-Growth Rate'!$A$31:$A$48,$A13,'CN-Med-Growth Rate'!$C$31:$C$48,$B$1)</f>
        <v>0</v>
      </c>
      <c r="AL13" s="9">
        <f>$E13*SUMIFS('CN-Med-Growth Rate'!AO$31:AO$48,'CN-Med-Growth Rate'!$A$31:$A$48,$A13,'CN-Med-Growth Rate'!$C$31:$C$48,$B$1)</f>
        <v>0</v>
      </c>
      <c r="AM13" s="9">
        <f>$E13*SUMIFS('CN-Med-Growth Rate'!AP$31:AP$48,'CN-Med-Growth Rate'!$A$31:$A$48,$A13,'CN-Med-Growth Rate'!$C$31:$C$48,$B$1)</f>
        <v>0</v>
      </c>
      <c r="AN13" s="9">
        <f>$E13*SUMIFS('CN-Med-Growth Rate'!AQ$31:AQ$48,'CN-Med-Growth Rate'!$A$31:$A$48,$A13,'CN-Med-Growth Rate'!$C$31:$C$48,$B$1)</f>
        <v>0</v>
      </c>
      <c r="AO13" s="9">
        <f>$E13*SUMIFS('CN-Med-Growth Rate'!AR$31:AR$48,'CN-Med-Growth Rate'!$A$31:$A$48,$A13,'CN-Med-Growth Rate'!$C$31:$C$48,$B$1)</f>
        <v>0</v>
      </c>
      <c r="AP13" s="9">
        <f>$E13*SUMIFS('CN-Med-Growth Rate'!AS$31:AS$48,'CN-Med-Growth Rate'!$A$31:$A$48,$A13,'CN-Med-Growth Rate'!$C$31:$C$48,$B$1)</f>
        <v>0</v>
      </c>
      <c r="AQ13" s="9">
        <f>$E13*SUMIFS('CN-Med-Growth Rate'!AT$31:AT$48,'CN-Med-Growth Rate'!$A$31:$A$48,$A13,'CN-Med-Growth Rate'!$C$31:$C$48,$B$1)</f>
        <v>0</v>
      </c>
      <c r="AR13" s="9">
        <f>$E13*SUMIFS('CN-Med-Growth Rate'!AU$31:AU$48,'CN-Med-Growth Rate'!$A$31:$A$48,$A13,'CN-Med-Growth Rate'!$C$31:$C$48,$B$1)</f>
        <v>0</v>
      </c>
    </row>
    <row r="14" spans="1:44">
      <c r="A14" t="s">
        <v>57</v>
      </c>
      <c r="B14" s="9">
        <f>SUMIFS('GHG Emissions 2018-2021'!$G$4:$G$14,'GHG Emissions 2018-2021'!$A$4:$A$14,$A14)*10^10</f>
        <v>233869000000000</v>
      </c>
      <c r="C14" s="9">
        <f t="shared" si="0"/>
        <v>291386500000000</v>
      </c>
      <c r="D14" s="9">
        <f>SUMIFS('GHG Emissions 2018-2021'!$G$19:$G$31,'GHG Emissions 2018-2021'!$A$19:$A$31,$A14)*10^10</f>
        <v>348904000000000</v>
      </c>
      <c r="E14" s="9">
        <f>SUMIFS('GHG Emissions 2018-2021'!$G$36:$G$48,'GHG Emissions 2018-2021'!$A$36:$A$48,$A14)*10^10</f>
        <v>410006000000000</v>
      </c>
      <c r="F14" s="9">
        <f>$E14*SUMIFS('CN-Med-Growth Rate'!I$31:I$48,'CN-Med-Growth Rate'!$A$31:$A$48,$A14,'CN-Med-Growth Rate'!$C$31:$C$48,$B$1)</f>
        <v>426006137907804.81</v>
      </c>
      <c r="G14" s="9">
        <f>$E14*SUMIFS('CN-Med-Growth Rate'!J$31:J$48,'CN-Med-Growth Rate'!$A$31:$A$48,$A14,'CN-Med-Growth Rate'!$C$31:$C$48,$B$1)</f>
        <v>458243160523530</v>
      </c>
      <c r="H14" s="9">
        <f>$E14*SUMIFS('CN-Med-Growth Rate'!K$31:K$48,'CN-Med-Growth Rate'!$A$31:$A$48,$A14,'CN-Med-Growth Rate'!$C$31:$C$48,$B$1)</f>
        <v>484522055336348.81</v>
      </c>
      <c r="I14" s="9">
        <f>$E14*SUMIFS('CN-Med-Growth Rate'!L$31:L$48,'CN-Med-Growth Rate'!$A$31:$A$48,$A14,'CN-Med-Growth Rate'!$C$31:$C$48,$B$1)</f>
        <v>510194286473871.63</v>
      </c>
      <c r="J14" s="9">
        <f>$E14*SUMIFS('CN-Med-Growth Rate'!M$31:M$48,'CN-Med-Growth Rate'!$A$31:$A$48,$A14,'CN-Med-Growth Rate'!$C$31:$C$48,$B$1)</f>
        <v>535289447286113</v>
      </c>
      <c r="K14" s="9">
        <f>$E14*SUMIFS('CN-Med-Growth Rate'!N$31:N$48,'CN-Med-Growth Rate'!$A$31:$A$48,$A14,'CN-Med-Growth Rate'!$C$31:$C$48,$B$1)</f>
        <v>559718757723029.56</v>
      </c>
      <c r="L14" s="9">
        <f>$E14*SUMIFS('CN-Med-Growth Rate'!O$31:O$48,'CN-Med-Growth Rate'!$A$31:$A$48,$A14,'CN-Med-Growth Rate'!$C$31:$C$48,$B$1)</f>
        <v>583472353334616.5</v>
      </c>
      <c r="M14" s="9">
        <f>$E14*SUMIFS('CN-Med-Growth Rate'!P$31:P$48,'CN-Med-Growth Rate'!$A$31:$A$48,$A14,'CN-Med-Growth Rate'!$C$31:$C$48,$B$1)</f>
        <v>606486115195842.5</v>
      </c>
      <c r="N14" s="9">
        <f>$E14*SUMIFS('CN-Med-Growth Rate'!Q$31:Q$48,'CN-Med-Growth Rate'!$A$31:$A$48,$A14,'CN-Med-Growth Rate'!$C$31:$C$48,$B$1)</f>
        <v>628730449956693.25</v>
      </c>
      <c r="O14" s="9">
        <f>$E14*SUMIFS('CN-Med-Growth Rate'!R$31:R$48,'CN-Med-Growth Rate'!$A$31:$A$48,$A14,'CN-Med-Growth Rate'!$C$31:$C$48,$B$1)</f>
        <v>650151103142142.25</v>
      </c>
      <c r="P14" s="9">
        <f>$E14*SUMIFS('CN-Med-Growth Rate'!S$31:S$48,'CN-Med-Growth Rate'!$A$31:$A$48,$A14,'CN-Med-Growth Rate'!$C$31:$C$48,$B$1)</f>
        <v>670693820277162.88</v>
      </c>
      <c r="Q14" s="9">
        <f>$E14*SUMIFS('CN-Med-Growth Rate'!T$31:T$48,'CN-Med-Growth Rate'!$A$31:$A$48,$A14,'CN-Med-Growth Rate'!$C$31:$C$48,$B$1)</f>
        <v>690319143561736.13</v>
      </c>
      <c r="R14" s="9">
        <f>$E14*SUMIFS('CN-Med-Growth Rate'!U$31:U$48,'CN-Med-Growth Rate'!$A$31:$A$48,$A14,'CN-Med-Growth Rate'!$C$31:$C$48,$B$1)</f>
        <v>708972818520835.25</v>
      </c>
      <c r="S14" s="9">
        <f>$E14*SUMIFS('CN-Med-Growth Rate'!V$31:V$48,'CN-Med-Growth Rate'!$A$31:$A$48,$A14,'CN-Med-Growth Rate'!$C$31:$C$48,$B$1)</f>
        <v>726595658454431.75</v>
      </c>
      <c r="T14" s="9">
        <f>$E14*SUMIFS('CN-Med-Growth Rate'!W$31:W$48,'CN-Med-Growth Rate'!$A$31:$A$48,$A14,'CN-Med-Growth Rate'!$C$31:$C$48,$B$1)</f>
        <v>743123544437494</v>
      </c>
      <c r="U14" s="9">
        <f>$E14*SUMIFS('CN-Med-Growth Rate'!X$31:X$48,'CN-Med-Growth Rate'!$A$31:$A$48,$A14,'CN-Med-Growth Rate'!$C$31:$C$48,$B$1)</f>
        <v>758517018670002.88</v>
      </c>
      <c r="V14" s="9">
        <f>$E14*SUMIFS('CN-Med-Growth Rate'!Y$31:Y$48,'CN-Med-Growth Rate'!$A$31:$A$48,$A14,'CN-Med-Growth Rate'!$C$31:$C$48,$B$1)</f>
        <v>772746487801944</v>
      </c>
      <c r="W14" s="9">
        <f>$E14*SUMIFS('CN-Med-Growth Rate'!Z$31:Z$48,'CN-Med-Growth Rate'!$A$31:$A$48,$A14,'CN-Med-Growth Rate'!$C$31:$C$48,$B$1)</f>
        <v>785782358483302.88</v>
      </c>
      <c r="X14" s="9">
        <f>$E14*SUMIFS('CN-Med-Growth Rate'!AA$31:AA$48,'CN-Med-Growth Rate'!$A$31:$A$48,$A14,'CN-Med-Growth Rate'!$C$31:$C$48,$B$1)</f>
        <v>797590105139062.63</v>
      </c>
      <c r="Y14" s="9">
        <f>$E14*SUMIFS('CN-Med-Growth Rate'!AB$31:AB$48,'CN-Med-Growth Rate'!$A$31:$A$48,$A14,'CN-Med-Growth Rate'!$C$31:$C$48,$B$1)</f>
        <v>808164795544221</v>
      </c>
      <c r="Z14" s="9">
        <f>$E14*SUMIFS('CN-Med-Growth Rate'!AC$31:AC$48,'CN-Med-Growth Rate'!$A$31:$A$48,$A14,'CN-Med-Growth Rate'!$C$31:$C$48,$B$1)</f>
        <v>817481768573765.75</v>
      </c>
      <c r="AA14" s="9">
        <f>$E14*SUMIFS('CN-Med-Growth Rate'!AD$31:AD$48,'CN-Med-Growth Rate'!$A$31:$A$48,$A14,'CN-Med-Growth Rate'!$C$31:$C$48,$B$1)</f>
        <v>825531159777692.25</v>
      </c>
      <c r="AB14" s="9">
        <f>$E14*SUMIFS('CN-Med-Growth Rate'!AE$31:AE$48,'CN-Med-Growth Rate'!$A$31:$A$48,$A14,'CN-Med-Growth Rate'!$C$31:$C$48,$B$1)</f>
        <v>832332698056010</v>
      </c>
      <c r="AC14" s="9">
        <f>$E14*SUMIFS('CN-Med-Growth Rate'!AF$31:AF$48,'CN-Med-Growth Rate'!$A$31:$A$48,$A14,'CN-Med-Growth Rate'!$C$31:$C$48,$B$1)</f>
        <v>837871586733712</v>
      </c>
      <c r="AD14" s="9">
        <f>$E14*SUMIFS('CN-Med-Growth Rate'!AG$31:AG$48,'CN-Med-Growth Rate'!$A$31:$A$48,$A14,'CN-Med-Growth Rate'!$C$31:$C$48,$B$1)</f>
        <v>842172486935809.75</v>
      </c>
      <c r="AE14" s="9">
        <f>$E14*SUMIFS('CN-Med-Growth Rate'!AH$31:AH$48,'CN-Med-Growth Rate'!$A$31:$A$48,$A14,'CN-Med-Growth Rate'!$C$31:$C$48,$B$1)</f>
        <v>845255127562313.5</v>
      </c>
      <c r="AF14" s="9">
        <f>$E14*SUMIFS('CN-Med-Growth Rate'!AI$31:AI$48,'CN-Med-Growth Rate'!$A$31:$A$48,$A14,'CN-Med-Growth Rate'!$C$31:$C$48,$B$1)</f>
        <v>847149101963237.5</v>
      </c>
      <c r="AG14" s="9">
        <f>$E14*SUMIFS('CN-Med-Growth Rate'!AJ$31:AJ$48,'CN-Med-Growth Rate'!$A$31:$A$48,$A14,'CN-Med-Growth Rate'!$C$31:$C$48,$B$1)</f>
        <v>847884003488595.88</v>
      </c>
      <c r="AH14" s="9">
        <f>$E14*SUMIFS('CN-Med-Growth Rate'!AK$31:AK$48,'CN-Med-Growth Rate'!$A$31:$A$48,$A14,'CN-Med-Growth Rate'!$C$31:$C$48,$B$1)</f>
        <v>847489425488403.5</v>
      </c>
      <c r="AI14" s="9">
        <f>$E14*SUMIFS('CN-Med-Growth Rate'!AL$31:AL$48,'CN-Med-Growth Rate'!$A$31:$A$48,$A14,'CN-Med-Growth Rate'!$C$31:$C$48,$B$1)</f>
        <v>846009757987681.63</v>
      </c>
      <c r="AJ14" s="9">
        <f>$E14*SUMIFS('CN-Med-Growth Rate'!AM$31:AM$48,'CN-Med-Growth Rate'!$A$31:$A$48,$A14,'CN-Med-Growth Rate'!$C$31:$C$48,$B$1)</f>
        <v>843484458786449.88</v>
      </c>
      <c r="AK14" s="9">
        <f>$E14*SUMIFS('CN-Med-Growth Rate'!AN$31:AN$48,'CN-Med-Growth Rate'!$A$31:$A$48,$A14,'CN-Med-Growth Rate'!$C$31:$C$48,$B$1)</f>
        <v>839952985684727.25</v>
      </c>
      <c r="AL14" s="9">
        <f>$E14*SUMIFS('CN-Med-Growth Rate'!AO$31:AO$48,'CN-Med-Growth Rate'!$A$31:$A$48,$A14,'CN-Med-Growth Rate'!$C$31:$C$48,$B$1)</f>
        <v>835474525382542.5</v>
      </c>
      <c r="AM14" s="9">
        <f>$E14*SUMIFS('CN-Med-Growth Rate'!AP$31:AP$48,'CN-Med-Growth Rate'!$A$31:$A$48,$A14,'CN-Med-Growth Rate'!$C$31:$C$48,$B$1)</f>
        <v>830088535679915.25</v>
      </c>
      <c r="AN14" s="9">
        <f>$E14*SUMIFS('CN-Med-Growth Rate'!AQ$31:AQ$48,'CN-Med-Growth Rate'!$A$31:$A$48,$A14,'CN-Med-Growth Rate'!$C$31:$C$48,$B$1)</f>
        <v>823844338826869.38</v>
      </c>
      <c r="AO14" s="9">
        <f>$E14*SUMIFS('CN-Med-Growth Rate'!AR$31:AR$48,'CN-Med-Growth Rate'!$A$31:$A$48,$A14,'CN-Med-Growth Rate'!$C$31:$C$48,$B$1)</f>
        <v>816786324848426.63</v>
      </c>
      <c r="AP14" s="9">
        <f>$E14*SUMIFS('CN-Med-Growth Rate'!AS$31:AS$48,'CN-Med-Growth Rate'!$A$31:$A$48,$A14,'CN-Med-Growth Rate'!$C$31:$C$48,$B$1)</f>
        <v>808968748219613.13</v>
      </c>
      <c r="AQ14" s="9">
        <f>$E14*SUMIFS('CN-Med-Growth Rate'!AT$31:AT$48,'CN-Med-Growth Rate'!$A$31:$A$48,$A14,'CN-Med-Growth Rate'!$C$31:$C$48,$B$1)</f>
        <v>800450795640458.13</v>
      </c>
      <c r="AR14" s="9">
        <f>$E14*SUMIFS('CN-Med-Growth Rate'!AU$31:AU$48,'CN-Med-Growth Rate'!$A$31:$A$48,$A14,'CN-Med-Growth Rate'!$C$31:$C$48,$B$1)</f>
        <v>791271924910980.63</v>
      </c>
    </row>
    <row r="15" spans="1:44">
      <c r="A15" t="s">
        <v>48</v>
      </c>
      <c r="B15" s="9">
        <f>SUMIFS('GHG Emissions 2018-2021'!$G$4:$G$14,'GHG Emissions 2018-2021'!$A$4:$A$14,$A15)*10^10</f>
        <v>0</v>
      </c>
      <c r="C15" s="9">
        <f t="shared" si="0"/>
        <v>0</v>
      </c>
      <c r="D15" s="9">
        <f>SUMIFS('GHG Emissions 2018-2021'!$G$19:$G$31,'GHG Emissions 2018-2021'!$A$19:$A$31,$A15)*10^10</f>
        <v>0</v>
      </c>
      <c r="E15" s="9">
        <f>SUMIFS('GHG Emissions 2018-2021'!$G$36:$G$48,'GHG Emissions 2018-2021'!$A$36:$A$48,$A15)*10^10</f>
        <v>0</v>
      </c>
      <c r="F15" s="9">
        <f>$E15*SUMIFS('CN-Med-Growth Rate'!I$31:I$48,'CN-Med-Growth Rate'!$A$31:$A$48,$A15,'CN-Med-Growth Rate'!$C$31:$C$48,$B$1)</f>
        <v>0</v>
      </c>
      <c r="G15" s="9">
        <f>$E15*SUMIFS('CN-Med-Growth Rate'!J$31:J$48,'CN-Med-Growth Rate'!$A$31:$A$48,$A15,'CN-Med-Growth Rate'!$C$31:$C$48,$B$1)</f>
        <v>0</v>
      </c>
      <c r="H15" s="9">
        <f>$E15*SUMIFS('CN-Med-Growth Rate'!K$31:K$48,'CN-Med-Growth Rate'!$A$31:$A$48,$A15,'CN-Med-Growth Rate'!$C$31:$C$48,$B$1)</f>
        <v>0</v>
      </c>
      <c r="I15" s="9">
        <f>$E15*SUMIFS('CN-Med-Growth Rate'!L$31:L$48,'CN-Med-Growth Rate'!$A$31:$A$48,$A15,'CN-Med-Growth Rate'!$C$31:$C$48,$B$1)</f>
        <v>0</v>
      </c>
      <c r="J15" s="9">
        <f>$E15*SUMIFS('CN-Med-Growth Rate'!M$31:M$48,'CN-Med-Growth Rate'!$A$31:$A$48,$A15,'CN-Med-Growth Rate'!$C$31:$C$48,$B$1)</f>
        <v>0</v>
      </c>
      <c r="K15" s="9">
        <f>$E15*SUMIFS('CN-Med-Growth Rate'!N$31:N$48,'CN-Med-Growth Rate'!$A$31:$A$48,$A15,'CN-Med-Growth Rate'!$C$31:$C$48,$B$1)</f>
        <v>0</v>
      </c>
      <c r="L15" s="9">
        <f>$E15*SUMIFS('CN-Med-Growth Rate'!O$31:O$48,'CN-Med-Growth Rate'!$A$31:$A$48,$A15,'CN-Med-Growth Rate'!$C$31:$C$48,$B$1)</f>
        <v>0</v>
      </c>
      <c r="M15" s="9">
        <f>$E15*SUMIFS('CN-Med-Growth Rate'!P$31:P$48,'CN-Med-Growth Rate'!$A$31:$A$48,$A15,'CN-Med-Growth Rate'!$C$31:$C$48,$B$1)</f>
        <v>0</v>
      </c>
      <c r="N15" s="9">
        <f>$E15*SUMIFS('CN-Med-Growth Rate'!Q$31:Q$48,'CN-Med-Growth Rate'!$A$31:$A$48,$A15,'CN-Med-Growth Rate'!$C$31:$C$48,$B$1)</f>
        <v>0</v>
      </c>
      <c r="O15" s="9">
        <f>$E15*SUMIFS('CN-Med-Growth Rate'!R$31:R$48,'CN-Med-Growth Rate'!$A$31:$A$48,$A15,'CN-Med-Growth Rate'!$C$31:$C$48,$B$1)</f>
        <v>0</v>
      </c>
      <c r="P15" s="9">
        <f>$E15*SUMIFS('CN-Med-Growth Rate'!S$31:S$48,'CN-Med-Growth Rate'!$A$31:$A$48,$A15,'CN-Med-Growth Rate'!$C$31:$C$48,$B$1)</f>
        <v>0</v>
      </c>
      <c r="Q15" s="9">
        <f>$E15*SUMIFS('CN-Med-Growth Rate'!T$31:T$48,'CN-Med-Growth Rate'!$A$31:$A$48,$A15,'CN-Med-Growth Rate'!$C$31:$C$48,$B$1)</f>
        <v>0</v>
      </c>
      <c r="R15" s="9">
        <f>$E15*SUMIFS('CN-Med-Growth Rate'!U$31:U$48,'CN-Med-Growth Rate'!$A$31:$A$48,$A15,'CN-Med-Growth Rate'!$C$31:$C$48,$B$1)</f>
        <v>0</v>
      </c>
      <c r="S15" s="9">
        <f>$E15*SUMIFS('CN-Med-Growth Rate'!V$31:V$48,'CN-Med-Growth Rate'!$A$31:$A$48,$A15,'CN-Med-Growth Rate'!$C$31:$C$48,$B$1)</f>
        <v>0</v>
      </c>
      <c r="T15" s="9">
        <f>$E15*SUMIFS('CN-Med-Growth Rate'!W$31:W$48,'CN-Med-Growth Rate'!$A$31:$A$48,$A15,'CN-Med-Growth Rate'!$C$31:$C$48,$B$1)</f>
        <v>0</v>
      </c>
      <c r="U15" s="9">
        <f>$E15*SUMIFS('CN-Med-Growth Rate'!X$31:X$48,'CN-Med-Growth Rate'!$A$31:$A$48,$A15,'CN-Med-Growth Rate'!$C$31:$C$48,$B$1)</f>
        <v>0</v>
      </c>
      <c r="V15" s="9">
        <f>$E15*SUMIFS('CN-Med-Growth Rate'!Y$31:Y$48,'CN-Med-Growth Rate'!$A$31:$A$48,$A15,'CN-Med-Growth Rate'!$C$31:$C$48,$B$1)</f>
        <v>0</v>
      </c>
      <c r="W15" s="9">
        <f>$E15*SUMIFS('CN-Med-Growth Rate'!Z$31:Z$48,'CN-Med-Growth Rate'!$A$31:$A$48,$A15,'CN-Med-Growth Rate'!$C$31:$C$48,$B$1)</f>
        <v>0</v>
      </c>
      <c r="X15" s="9">
        <f>$E15*SUMIFS('CN-Med-Growth Rate'!AA$31:AA$48,'CN-Med-Growth Rate'!$A$31:$A$48,$A15,'CN-Med-Growth Rate'!$C$31:$C$48,$B$1)</f>
        <v>0</v>
      </c>
      <c r="Y15" s="9">
        <f>$E15*SUMIFS('CN-Med-Growth Rate'!AB$31:AB$48,'CN-Med-Growth Rate'!$A$31:$A$48,$A15,'CN-Med-Growth Rate'!$C$31:$C$48,$B$1)</f>
        <v>0</v>
      </c>
      <c r="Z15" s="9">
        <f>$E15*SUMIFS('CN-Med-Growth Rate'!AC$31:AC$48,'CN-Med-Growth Rate'!$A$31:$A$48,$A15,'CN-Med-Growth Rate'!$C$31:$C$48,$B$1)</f>
        <v>0</v>
      </c>
      <c r="AA15" s="9">
        <f>$E15*SUMIFS('CN-Med-Growth Rate'!AD$31:AD$48,'CN-Med-Growth Rate'!$A$31:$A$48,$A15,'CN-Med-Growth Rate'!$C$31:$C$48,$B$1)</f>
        <v>0</v>
      </c>
      <c r="AB15" s="9">
        <f>$E15*SUMIFS('CN-Med-Growth Rate'!AE$31:AE$48,'CN-Med-Growth Rate'!$A$31:$A$48,$A15,'CN-Med-Growth Rate'!$C$31:$C$48,$B$1)</f>
        <v>0</v>
      </c>
      <c r="AC15" s="9">
        <f>$E15*SUMIFS('CN-Med-Growth Rate'!AF$31:AF$48,'CN-Med-Growth Rate'!$A$31:$A$48,$A15,'CN-Med-Growth Rate'!$C$31:$C$48,$B$1)</f>
        <v>0</v>
      </c>
      <c r="AD15" s="9">
        <f>$E15*SUMIFS('CN-Med-Growth Rate'!AG$31:AG$48,'CN-Med-Growth Rate'!$A$31:$A$48,$A15,'CN-Med-Growth Rate'!$C$31:$C$48,$B$1)</f>
        <v>0</v>
      </c>
      <c r="AE15" s="9">
        <f>$E15*SUMIFS('CN-Med-Growth Rate'!AH$31:AH$48,'CN-Med-Growth Rate'!$A$31:$A$48,$A15,'CN-Med-Growth Rate'!$C$31:$C$48,$B$1)</f>
        <v>0</v>
      </c>
      <c r="AF15" s="9">
        <f>$E15*SUMIFS('CN-Med-Growth Rate'!AI$31:AI$48,'CN-Med-Growth Rate'!$A$31:$A$48,$A15,'CN-Med-Growth Rate'!$C$31:$C$48,$B$1)</f>
        <v>0</v>
      </c>
      <c r="AG15" s="9">
        <f>$E15*SUMIFS('CN-Med-Growth Rate'!AJ$31:AJ$48,'CN-Med-Growth Rate'!$A$31:$A$48,$A15,'CN-Med-Growth Rate'!$C$31:$C$48,$B$1)</f>
        <v>0</v>
      </c>
      <c r="AH15" s="9">
        <f>$E15*SUMIFS('CN-Med-Growth Rate'!AK$31:AK$48,'CN-Med-Growth Rate'!$A$31:$A$48,$A15,'CN-Med-Growth Rate'!$C$31:$C$48,$B$1)</f>
        <v>0</v>
      </c>
      <c r="AI15" s="9">
        <f>$E15*SUMIFS('CN-Med-Growth Rate'!AL$31:AL$48,'CN-Med-Growth Rate'!$A$31:$A$48,$A15,'CN-Med-Growth Rate'!$C$31:$C$48,$B$1)</f>
        <v>0</v>
      </c>
      <c r="AJ15" s="9">
        <f>$E15*SUMIFS('CN-Med-Growth Rate'!AM$31:AM$48,'CN-Med-Growth Rate'!$A$31:$A$48,$A15,'CN-Med-Growth Rate'!$C$31:$C$48,$B$1)</f>
        <v>0</v>
      </c>
      <c r="AK15" s="9">
        <f>$E15*SUMIFS('CN-Med-Growth Rate'!AN$31:AN$48,'CN-Med-Growth Rate'!$A$31:$A$48,$A15,'CN-Med-Growth Rate'!$C$31:$C$48,$B$1)</f>
        <v>0</v>
      </c>
      <c r="AL15" s="9">
        <f>$E15*SUMIFS('CN-Med-Growth Rate'!AO$31:AO$48,'CN-Med-Growth Rate'!$A$31:$A$48,$A15,'CN-Med-Growth Rate'!$C$31:$C$48,$B$1)</f>
        <v>0</v>
      </c>
      <c r="AM15" s="9">
        <f>$E15*SUMIFS('CN-Med-Growth Rate'!AP$31:AP$48,'CN-Med-Growth Rate'!$A$31:$A$48,$A15,'CN-Med-Growth Rate'!$C$31:$C$48,$B$1)</f>
        <v>0</v>
      </c>
      <c r="AN15" s="9">
        <f>$E15*SUMIFS('CN-Med-Growth Rate'!AQ$31:AQ$48,'CN-Med-Growth Rate'!$A$31:$A$48,$A15,'CN-Med-Growth Rate'!$C$31:$C$48,$B$1)</f>
        <v>0</v>
      </c>
      <c r="AO15" s="9">
        <f>$E15*SUMIFS('CN-Med-Growth Rate'!AR$31:AR$48,'CN-Med-Growth Rate'!$A$31:$A$48,$A15,'CN-Med-Growth Rate'!$C$31:$C$48,$B$1)</f>
        <v>0</v>
      </c>
      <c r="AP15" s="9">
        <f>$E15*SUMIFS('CN-Med-Growth Rate'!AS$31:AS$48,'CN-Med-Growth Rate'!$A$31:$A$48,$A15,'CN-Med-Growth Rate'!$C$31:$C$48,$B$1)</f>
        <v>0</v>
      </c>
      <c r="AQ15" s="9">
        <f>$E15*SUMIFS('CN-Med-Growth Rate'!AT$31:AT$48,'CN-Med-Growth Rate'!$A$31:$A$48,$A15,'CN-Med-Growth Rate'!$C$31:$C$48,$B$1)</f>
        <v>0</v>
      </c>
      <c r="AR15" s="9">
        <f>$E15*SUMIFS('CN-Med-Growth Rate'!AU$31:AU$48,'CN-Med-Growth Rate'!$A$31:$A$48,$A15,'CN-Med-Growth Rate'!$C$31:$C$48,$B$1)</f>
        <v>0</v>
      </c>
    </row>
    <row r="16" spans="1:44">
      <c r="A16" t="s">
        <v>49</v>
      </c>
      <c r="B16" s="9">
        <f>SUMIFS('GHG Emissions 2018-2021'!$G$4:$G$14,'GHG Emissions 2018-2021'!$A$4:$A$14,$A16)*10^10</f>
        <v>0</v>
      </c>
      <c r="C16" s="9">
        <f t="shared" si="0"/>
        <v>0</v>
      </c>
      <c r="D16" s="9">
        <f>SUMIFS('GHG Emissions 2018-2021'!$G$19:$G$31,'GHG Emissions 2018-2021'!$A$19:$A$31,$A16)*10^10</f>
        <v>0</v>
      </c>
      <c r="E16" s="9">
        <f>SUMIFS('GHG Emissions 2018-2021'!$G$36:$G$48,'GHG Emissions 2018-2021'!$A$36:$A$48,$A16)*10^10</f>
        <v>0</v>
      </c>
      <c r="F16" s="9">
        <f>$E16*SUMIFS('CN-Med-Growth Rate'!I$31:I$48,'CN-Med-Growth Rate'!$A$31:$A$48,$A16,'CN-Med-Growth Rate'!$C$31:$C$48,$B$1)</f>
        <v>0</v>
      </c>
      <c r="G16" s="9">
        <f>$E16*SUMIFS('CN-Med-Growth Rate'!J$31:J$48,'CN-Med-Growth Rate'!$A$31:$A$48,$A16,'CN-Med-Growth Rate'!$C$31:$C$48,$B$1)</f>
        <v>0</v>
      </c>
      <c r="H16" s="9">
        <f>$E16*SUMIFS('CN-Med-Growth Rate'!K$31:K$48,'CN-Med-Growth Rate'!$A$31:$A$48,$A16,'CN-Med-Growth Rate'!$C$31:$C$48,$B$1)</f>
        <v>0</v>
      </c>
      <c r="I16" s="9">
        <f>$E16*SUMIFS('CN-Med-Growth Rate'!L$31:L$48,'CN-Med-Growth Rate'!$A$31:$A$48,$A16,'CN-Med-Growth Rate'!$C$31:$C$48,$B$1)</f>
        <v>0</v>
      </c>
      <c r="J16" s="9">
        <f>$E16*SUMIFS('CN-Med-Growth Rate'!M$31:M$48,'CN-Med-Growth Rate'!$A$31:$A$48,$A16,'CN-Med-Growth Rate'!$C$31:$C$48,$B$1)</f>
        <v>0</v>
      </c>
      <c r="K16" s="9">
        <f>$E16*SUMIFS('CN-Med-Growth Rate'!N$31:N$48,'CN-Med-Growth Rate'!$A$31:$A$48,$A16,'CN-Med-Growth Rate'!$C$31:$C$48,$B$1)</f>
        <v>0</v>
      </c>
      <c r="L16" s="9">
        <f>$E16*SUMIFS('CN-Med-Growth Rate'!O$31:O$48,'CN-Med-Growth Rate'!$A$31:$A$48,$A16,'CN-Med-Growth Rate'!$C$31:$C$48,$B$1)</f>
        <v>0</v>
      </c>
      <c r="M16" s="9">
        <f>$E16*SUMIFS('CN-Med-Growth Rate'!P$31:P$48,'CN-Med-Growth Rate'!$A$31:$A$48,$A16,'CN-Med-Growth Rate'!$C$31:$C$48,$B$1)</f>
        <v>0</v>
      </c>
      <c r="N16" s="9">
        <f>$E16*SUMIFS('CN-Med-Growth Rate'!Q$31:Q$48,'CN-Med-Growth Rate'!$A$31:$A$48,$A16,'CN-Med-Growth Rate'!$C$31:$C$48,$B$1)</f>
        <v>0</v>
      </c>
      <c r="O16" s="9">
        <f>$E16*SUMIFS('CN-Med-Growth Rate'!R$31:R$48,'CN-Med-Growth Rate'!$A$31:$A$48,$A16,'CN-Med-Growth Rate'!$C$31:$C$48,$B$1)</f>
        <v>0</v>
      </c>
      <c r="P16" s="9">
        <f>$E16*SUMIFS('CN-Med-Growth Rate'!S$31:S$48,'CN-Med-Growth Rate'!$A$31:$A$48,$A16,'CN-Med-Growth Rate'!$C$31:$C$48,$B$1)</f>
        <v>0</v>
      </c>
      <c r="Q16" s="9">
        <f>$E16*SUMIFS('CN-Med-Growth Rate'!T$31:T$48,'CN-Med-Growth Rate'!$A$31:$A$48,$A16,'CN-Med-Growth Rate'!$C$31:$C$48,$B$1)</f>
        <v>0</v>
      </c>
      <c r="R16" s="9">
        <f>$E16*SUMIFS('CN-Med-Growth Rate'!U$31:U$48,'CN-Med-Growth Rate'!$A$31:$A$48,$A16,'CN-Med-Growth Rate'!$C$31:$C$48,$B$1)</f>
        <v>0</v>
      </c>
      <c r="S16" s="9">
        <f>$E16*SUMIFS('CN-Med-Growth Rate'!V$31:V$48,'CN-Med-Growth Rate'!$A$31:$A$48,$A16,'CN-Med-Growth Rate'!$C$31:$C$48,$B$1)</f>
        <v>0</v>
      </c>
      <c r="T16" s="9">
        <f>$E16*SUMIFS('CN-Med-Growth Rate'!W$31:W$48,'CN-Med-Growth Rate'!$A$31:$A$48,$A16,'CN-Med-Growth Rate'!$C$31:$C$48,$B$1)</f>
        <v>0</v>
      </c>
      <c r="U16" s="9">
        <f>$E16*SUMIFS('CN-Med-Growth Rate'!X$31:X$48,'CN-Med-Growth Rate'!$A$31:$A$48,$A16,'CN-Med-Growth Rate'!$C$31:$C$48,$B$1)</f>
        <v>0</v>
      </c>
      <c r="V16" s="9">
        <f>$E16*SUMIFS('CN-Med-Growth Rate'!Y$31:Y$48,'CN-Med-Growth Rate'!$A$31:$A$48,$A16,'CN-Med-Growth Rate'!$C$31:$C$48,$B$1)</f>
        <v>0</v>
      </c>
      <c r="W16" s="9">
        <f>$E16*SUMIFS('CN-Med-Growth Rate'!Z$31:Z$48,'CN-Med-Growth Rate'!$A$31:$A$48,$A16,'CN-Med-Growth Rate'!$C$31:$C$48,$B$1)</f>
        <v>0</v>
      </c>
      <c r="X16" s="9">
        <f>$E16*SUMIFS('CN-Med-Growth Rate'!AA$31:AA$48,'CN-Med-Growth Rate'!$A$31:$A$48,$A16,'CN-Med-Growth Rate'!$C$31:$C$48,$B$1)</f>
        <v>0</v>
      </c>
      <c r="Y16" s="9">
        <f>$E16*SUMIFS('CN-Med-Growth Rate'!AB$31:AB$48,'CN-Med-Growth Rate'!$A$31:$A$48,$A16,'CN-Med-Growth Rate'!$C$31:$C$48,$B$1)</f>
        <v>0</v>
      </c>
      <c r="Z16" s="9">
        <f>$E16*SUMIFS('CN-Med-Growth Rate'!AC$31:AC$48,'CN-Med-Growth Rate'!$A$31:$A$48,$A16,'CN-Med-Growth Rate'!$C$31:$C$48,$B$1)</f>
        <v>0</v>
      </c>
      <c r="AA16" s="9">
        <f>$E16*SUMIFS('CN-Med-Growth Rate'!AD$31:AD$48,'CN-Med-Growth Rate'!$A$31:$A$48,$A16,'CN-Med-Growth Rate'!$C$31:$C$48,$B$1)</f>
        <v>0</v>
      </c>
      <c r="AB16" s="9">
        <f>$E16*SUMIFS('CN-Med-Growth Rate'!AE$31:AE$48,'CN-Med-Growth Rate'!$A$31:$A$48,$A16,'CN-Med-Growth Rate'!$C$31:$C$48,$B$1)</f>
        <v>0</v>
      </c>
      <c r="AC16" s="9">
        <f>$E16*SUMIFS('CN-Med-Growth Rate'!AF$31:AF$48,'CN-Med-Growth Rate'!$A$31:$A$48,$A16,'CN-Med-Growth Rate'!$C$31:$C$48,$B$1)</f>
        <v>0</v>
      </c>
      <c r="AD16" s="9">
        <f>$E16*SUMIFS('CN-Med-Growth Rate'!AG$31:AG$48,'CN-Med-Growth Rate'!$A$31:$A$48,$A16,'CN-Med-Growth Rate'!$C$31:$C$48,$B$1)</f>
        <v>0</v>
      </c>
      <c r="AE16" s="9">
        <f>$E16*SUMIFS('CN-Med-Growth Rate'!AH$31:AH$48,'CN-Med-Growth Rate'!$A$31:$A$48,$A16,'CN-Med-Growth Rate'!$C$31:$C$48,$B$1)</f>
        <v>0</v>
      </c>
      <c r="AF16" s="9">
        <f>$E16*SUMIFS('CN-Med-Growth Rate'!AI$31:AI$48,'CN-Med-Growth Rate'!$A$31:$A$48,$A16,'CN-Med-Growth Rate'!$C$31:$C$48,$B$1)</f>
        <v>0</v>
      </c>
      <c r="AG16" s="9">
        <f>$E16*SUMIFS('CN-Med-Growth Rate'!AJ$31:AJ$48,'CN-Med-Growth Rate'!$A$31:$A$48,$A16,'CN-Med-Growth Rate'!$C$31:$C$48,$B$1)</f>
        <v>0</v>
      </c>
      <c r="AH16" s="9">
        <f>$E16*SUMIFS('CN-Med-Growth Rate'!AK$31:AK$48,'CN-Med-Growth Rate'!$A$31:$A$48,$A16,'CN-Med-Growth Rate'!$C$31:$C$48,$B$1)</f>
        <v>0</v>
      </c>
      <c r="AI16" s="9">
        <f>$E16*SUMIFS('CN-Med-Growth Rate'!AL$31:AL$48,'CN-Med-Growth Rate'!$A$31:$A$48,$A16,'CN-Med-Growth Rate'!$C$31:$C$48,$B$1)</f>
        <v>0</v>
      </c>
      <c r="AJ16" s="9">
        <f>$E16*SUMIFS('CN-Med-Growth Rate'!AM$31:AM$48,'CN-Med-Growth Rate'!$A$31:$A$48,$A16,'CN-Med-Growth Rate'!$C$31:$C$48,$B$1)</f>
        <v>0</v>
      </c>
      <c r="AK16" s="9">
        <f>$E16*SUMIFS('CN-Med-Growth Rate'!AN$31:AN$48,'CN-Med-Growth Rate'!$A$31:$A$48,$A16,'CN-Med-Growth Rate'!$C$31:$C$48,$B$1)</f>
        <v>0</v>
      </c>
      <c r="AL16" s="9">
        <f>$E16*SUMIFS('CN-Med-Growth Rate'!AO$31:AO$48,'CN-Med-Growth Rate'!$A$31:$A$48,$A16,'CN-Med-Growth Rate'!$C$31:$C$48,$B$1)</f>
        <v>0</v>
      </c>
      <c r="AM16" s="9">
        <f>$E16*SUMIFS('CN-Med-Growth Rate'!AP$31:AP$48,'CN-Med-Growth Rate'!$A$31:$A$48,$A16,'CN-Med-Growth Rate'!$C$31:$C$48,$B$1)</f>
        <v>0</v>
      </c>
      <c r="AN16" s="9">
        <f>$E16*SUMIFS('CN-Med-Growth Rate'!AQ$31:AQ$48,'CN-Med-Growth Rate'!$A$31:$A$48,$A16,'CN-Med-Growth Rate'!$C$31:$C$48,$B$1)</f>
        <v>0</v>
      </c>
      <c r="AO16" s="9">
        <f>$E16*SUMIFS('CN-Med-Growth Rate'!AR$31:AR$48,'CN-Med-Growth Rate'!$A$31:$A$48,$A16,'CN-Med-Growth Rate'!$C$31:$C$48,$B$1)</f>
        <v>0</v>
      </c>
      <c r="AP16" s="9">
        <f>$E16*SUMIFS('CN-Med-Growth Rate'!AS$31:AS$48,'CN-Med-Growth Rate'!$A$31:$A$48,$A16,'CN-Med-Growth Rate'!$C$31:$C$48,$B$1)</f>
        <v>0</v>
      </c>
      <c r="AQ16" s="9">
        <f>$E16*SUMIFS('CN-Med-Growth Rate'!AT$31:AT$48,'CN-Med-Growth Rate'!$A$31:$A$48,$A16,'CN-Med-Growth Rate'!$C$31:$C$48,$B$1)</f>
        <v>0</v>
      </c>
      <c r="AR16" s="9">
        <f>$E16*SUMIFS('CN-Med-Growth Rate'!AU$31:AU$48,'CN-Med-Growth Rate'!$A$31:$A$48,$A16,'CN-Med-Growth Rate'!$C$31:$C$48,$B$1)</f>
        <v>0</v>
      </c>
    </row>
    <row r="17" spans="1:44">
      <c r="A17" t="s">
        <v>50</v>
      </c>
      <c r="B17" s="9">
        <f>SUMIFS('GHG Emissions 2018-2021'!$G$4:$G$14,'GHG Emissions 2018-2021'!$A$4:$A$14,$A17)*10^10</f>
        <v>19660000000000</v>
      </c>
      <c r="C17" s="9">
        <f t="shared" si="0"/>
        <v>20245000000000</v>
      </c>
      <c r="D17" s="9">
        <f>SUMIFS('GHG Emissions 2018-2021'!$G$19:$G$31,'GHG Emissions 2018-2021'!$A$19:$A$31,$A17)*10^10</f>
        <v>20830000000000</v>
      </c>
      <c r="E17" s="9">
        <f>SUMIFS('GHG Emissions 2018-2021'!$G$36:$G$48,'GHG Emissions 2018-2021'!$A$36:$A$48,$A17)*10^10</f>
        <v>21628000000000</v>
      </c>
      <c r="F17" s="9">
        <f>$E17*SUMIFS('CN-Med-Growth Rate'!I$31:I$48,'CN-Med-Growth Rate'!$A$31:$A$48,$A17,'CN-Med-Growth Rate'!$C$31:$C$48,$B$1)</f>
        <v>22549837945936.957</v>
      </c>
      <c r="G17" s="9">
        <f>$E17*SUMIFS('CN-Med-Growth Rate'!J$31:J$48,'CN-Med-Growth Rate'!$A$31:$A$48,$A17,'CN-Med-Growth Rate'!$C$31:$C$48,$B$1)</f>
        <v>24254787834084.781</v>
      </c>
      <c r="H17" s="9">
        <f>$E17*SUMIFS('CN-Med-Growth Rate'!K$31:K$48,'CN-Med-Growth Rate'!$A$31:$A$48,$A17,'CN-Med-Growth Rate'!$C$31:$C$48,$B$1)</f>
        <v>25959737722232.602</v>
      </c>
      <c r="I17" s="9">
        <f>$E17*SUMIFS('CN-Med-Growth Rate'!L$31:L$48,'CN-Med-Growth Rate'!$A$31:$A$48,$A17,'CN-Med-Growth Rate'!$C$31:$C$48,$B$1)</f>
        <v>27734902553553.988</v>
      </c>
      <c r="J17" s="9">
        <f>$E17*SUMIFS('CN-Med-Growth Rate'!M$31:M$48,'CN-Med-Growth Rate'!$A$31:$A$48,$A17,'CN-Med-Growth Rate'!$C$31:$C$48,$B$1)</f>
        <v>29026857507947.391</v>
      </c>
      <c r="K17" s="9">
        <f>$E17*SUMIFS('CN-Med-Growth Rate'!N$31:N$48,'CN-Med-Growth Rate'!$A$31:$A$48,$A17,'CN-Med-Growth Rate'!$C$31:$C$48,$B$1)</f>
        <v>30318812462340.789</v>
      </c>
      <c r="L17" s="9">
        <f>$E17*SUMIFS('CN-Med-Growth Rate'!O$31:O$48,'CN-Med-Growth Rate'!$A$31:$A$48,$A17,'CN-Med-Growth Rate'!$C$31:$C$48,$B$1)</f>
        <v>31610767416734.195</v>
      </c>
      <c r="M17" s="9">
        <f>$E17*SUMIFS('CN-Med-Growth Rate'!P$31:P$48,'CN-Med-Growth Rate'!$A$31:$A$48,$A17,'CN-Med-Growth Rate'!$C$31:$C$48,$B$1)</f>
        <v>32779705790687.527</v>
      </c>
      <c r="N17" s="9">
        <f>$E17*SUMIFS('CN-Med-Growth Rate'!Q$31:Q$48,'CN-Med-Growth Rate'!$A$31:$A$48,$A17,'CN-Med-Growth Rate'!$C$31:$C$48,$B$1)</f>
        <v>33955946518730.91</v>
      </c>
      <c r="O17" s="9">
        <f>$E17*SUMIFS('CN-Med-Growth Rate'!R$31:R$48,'CN-Med-Growth Rate'!$A$31:$A$48,$A17,'CN-Med-Growth Rate'!$C$31:$C$48,$B$1)</f>
        <v>34641244364104.797</v>
      </c>
      <c r="P17" s="9">
        <f>$E17*SUMIFS('CN-Med-Growth Rate'!S$31:S$48,'CN-Med-Growth Rate'!$A$31:$A$48,$A17,'CN-Med-Growth Rate'!$C$31:$C$48,$B$1)</f>
        <v>35217568617673.336</v>
      </c>
      <c r="Q17" s="9">
        <f>$E17*SUMIFS('CN-Med-Growth Rate'!T$31:T$48,'CN-Med-Growth Rate'!$A$31:$A$48,$A17,'CN-Med-Growth Rate'!$C$31:$C$48,$B$1)</f>
        <v>35722554488977.539</v>
      </c>
      <c r="R17" s="9">
        <f>$E17*SUMIFS('CN-Med-Growth Rate'!U$31:U$48,'CN-Med-Growth Rate'!$A$31:$A$48,$A17,'CN-Med-Growth Rate'!$C$31:$C$48,$B$1)</f>
        <v>36084863595753.078</v>
      </c>
      <c r="S17" s="9">
        <f>$E17*SUMIFS('CN-Med-Growth Rate'!V$31:V$48,'CN-Med-Growth Rate'!$A$31:$A$48,$A17,'CN-Med-Growth Rate'!$C$31:$C$48,$B$1)</f>
        <v>36413469529805.313</v>
      </c>
      <c r="T17" s="9">
        <f>$E17*SUMIFS('CN-Med-Growth Rate'!W$31:W$48,'CN-Med-Growth Rate'!$A$31:$A$48,$A17,'CN-Med-Growth Rate'!$C$31:$C$48,$B$1)</f>
        <v>36435938311620.852</v>
      </c>
      <c r="U17" s="9">
        <f>$E17*SUMIFS('CN-Med-Growth Rate'!X$31:X$48,'CN-Med-Growth Rate'!$A$31:$A$48,$A17,'CN-Med-Growth Rate'!$C$31:$C$48,$B$1)</f>
        <v>36458407093436.391</v>
      </c>
      <c r="V17" s="9">
        <f>$E17*SUMIFS('CN-Med-Growth Rate'!Y$31:Y$48,'CN-Med-Growth Rate'!$A$31:$A$48,$A17,'CN-Med-Growth Rate'!$C$31:$C$48,$B$1)</f>
        <v>36480875875251.922</v>
      </c>
      <c r="W17" s="9">
        <f>$E17*SUMIFS('CN-Med-Growth Rate'!Z$31:Z$48,'CN-Med-Growth Rate'!$A$31:$A$48,$A17,'CN-Med-Growth Rate'!$C$31:$C$48,$B$1)</f>
        <v>36503344657067.469</v>
      </c>
      <c r="X17" s="9">
        <f>$E17*SUMIFS('CN-Med-Growth Rate'!AA$31:AA$48,'CN-Med-Growth Rate'!$A$31:$A$48,$A17,'CN-Med-Growth Rate'!$C$31:$C$48,$B$1)</f>
        <v>36525813438883</v>
      </c>
      <c r="Y17" s="9">
        <f>$E17*SUMIFS('CN-Med-Growth Rate'!AB$31:AB$48,'CN-Med-Growth Rate'!$A$31:$A$48,$A17,'CN-Med-Growth Rate'!$C$31:$C$48,$B$1)</f>
        <v>36236527873007.961</v>
      </c>
      <c r="Z17" s="9">
        <f>$E17*SUMIFS('CN-Med-Growth Rate'!AC$31:AC$48,'CN-Med-Growth Rate'!$A$31:$A$48,$A17,'CN-Med-Growth Rate'!$C$31:$C$48,$B$1)</f>
        <v>35947242307132.906</v>
      </c>
      <c r="AA17" s="9">
        <f>$E17*SUMIFS('CN-Med-Growth Rate'!AD$31:AD$48,'CN-Med-Growth Rate'!$A$31:$A$48,$A17,'CN-Med-Growth Rate'!$C$31:$C$48,$B$1)</f>
        <v>35657956741257.867</v>
      </c>
      <c r="AB17" s="9">
        <f>$E17*SUMIFS('CN-Med-Growth Rate'!AE$31:AE$48,'CN-Med-Growth Rate'!$A$31:$A$48,$A17,'CN-Med-Growth Rate'!$C$31:$C$48,$B$1)</f>
        <v>35368671175382.828</v>
      </c>
      <c r="AC17" s="9">
        <f>$E17*SUMIFS('CN-Med-Growth Rate'!AF$31:AF$48,'CN-Med-Growth Rate'!$A$31:$A$48,$A17,'CN-Med-Growth Rate'!$C$31:$C$48,$B$1)</f>
        <v>35079385609507.777</v>
      </c>
      <c r="AD17" s="9">
        <f>$E17*SUMIFS('CN-Med-Growth Rate'!AG$31:AG$48,'CN-Med-Growth Rate'!$A$31:$A$48,$A17,'CN-Med-Growth Rate'!$C$31:$C$48,$B$1)</f>
        <v>34517666064119.348</v>
      </c>
      <c r="AE17" s="9">
        <f>$E17*SUMIFS('CN-Med-Growth Rate'!AH$31:AH$48,'CN-Med-Growth Rate'!$A$31:$A$48,$A17,'CN-Med-Growth Rate'!$C$31:$C$48,$B$1)</f>
        <v>33955946518730.91</v>
      </c>
      <c r="AF17" s="9">
        <f>$E17*SUMIFS('CN-Med-Growth Rate'!AI$31:AI$48,'CN-Med-Growth Rate'!$A$31:$A$48,$A17,'CN-Med-Growth Rate'!$C$31:$C$48,$B$1)</f>
        <v>33394226973342.473</v>
      </c>
      <c r="AG17" s="9">
        <f>$E17*SUMIFS('CN-Med-Growth Rate'!AJ$31:AJ$48,'CN-Med-Growth Rate'!$A$31:$A$48,$A17,'CN-Med-Growth Rate'!$C$31:$C$48,$B$1)</f>
        <v>32832507427954.039</v>
      </c>
      <c r="AH17" s="9">
        <f>$E17*SUMIFS('CN-Med-Growth Rate'!AK$31:AK$48,'CN-Med-Growth Rate'!$A$31:$A$48,$A17,'CN-Med-Growth Rate'!$C$31:$C$48,$B$1)</f>
        <v>32270787882565.602</v>
      </c>
      <c r="AI17" s="9">
        <f>$E17*SUMIFS('CN-Med-Growth Rate'!AL$31:AL$48,'CN-Med-Growth Rate'!$A$31:$A$48,$A17,'CN-Med-Growth Rate'!$C$31:$C$48,$B$1)</f>
        <v>31574255646283.945</v>
      </c>
      <c r="AJ17" s="9">
        <f>$E17*SUMIFS('CN-Med-Growth Rate'!AM$31:AM$48,'CN-Med-Growth Rate'!$A$31:$A$48,$A17,'CN-Med-Growth Rate'!$C$31:$C$48,$B$1)</f>
        <v>30877723410002.285</v>
      </c>
      <c r="AK17" s="9">
        <f>$E17*SUMIFS('CN-Med-Growth Rate'!AN$31:AN$48,'CN-Med-Growth Rate'!$A$31:$A$48,$A17,'CN-Med-Growth Rate'!$C$31:$C$48,$B$1)</f>
        <v>30181191173720.625</v>
      </c>
      <c r="AL17" s="9">
        <f>$E17*SUMIFS('CN-Med-Growth Rate'!AO$31:AO$48,'CN-Med-Growth Rate'!$A$31:$A$48,$A17,'CN-Med-Growth Rate'!$C$31:$C$48,$B$1)</f>
        <v>29484658937438.965</v>
      </c>
      <c r="AM17" s="9">
        <f>$E17*SUMIFS('CN-Med-Growth Rate'!AP$31:AP$48,'CN-Med-Growth Rate'!$A$31:$A$48,$A17,'CN-Med-Growth Rate'!$C$31:$C$48,$B$1)</f>
        <v>28788126701157.305</v>
      </c>
      <c r="AN17" s="9">
        <f>$E17*SUMIFS('CN-Med-Growth Rate'!AQ$31:AQ$48,'CN-Med-Growth Rate'!$A$31:$A$48,$A17,'CN-Med-Growth Rate'!$C$31:$C$48,$B$1)</f>
        <v>28041039705790.688</v>
      </c>
      <c r="AO17" s="9">
        <f>$E17*SUMIFS('CN-Med-Growth Rate'!AR$31:AR$48,'CN-Med-Growth Rate'!$A$31:$A$48,$A17,'CN-Med-Growth Rate'!$C$31:$C$48,$B$1)</f>
        <v>27293952710424.066</v>
      </c>
      <c r="AP17" s="9">
        <f>$E17*SUMIFS('CN-Med-Growth Rate'!AS$31:AS$48,'CN-Med-Growth Rate'!$A$31:$A$48,$A17,'CN-Med-Growth Rate'!$C$31:$C$48,$B$1)</f>
        <v>26546865715057.449</v>
      </c>
      <c r="AQ17" s="9">
        <f>$E17*SUMIFS('CN-Med-Growth Rate'!AT$31:AT$48,'CN-Med-Growth Rate'!$A$31:$A$48,$A17,'CN-Med-Growth Rate'!$C$31:$C$48,$B$1)</f>
        <v>25799778719690.828</v>
      </c>
      <c r="AR17" s="9">
        <f>$E17*SUMIFS('CN-Med-Growth Rate'!AU$31:AU$48,'CN-Med-Growth Rate'!$A$31:$A$48,$A17,'CN-Med-Growth Rate'!$C$31:$C$48,$B$1)</f>
        <v>25052691724324.215</v>
      </c>
    </row>
    <row r="18" spans="1:44">
      <c r="A18" t="s">
        <v>58</v>
      </c>
      <c r="B18" s="9">
        <f>SUMIFS('GHG Emissions 2018-2021'!$G$4:$G$14,'GHG Emissions 2018-2021'!$A$4:$A$14,$A18)*10^10</f>
        <v>0</v>
      </c>
      <c r="C18" s="9">
        <f t="shared" si="0"/>
        <v>0</v>
      </c>
      <c r="D18" s="9">
        <f>SUMIFS('GHG Emissions 2018-2021'!$G$19:$G$31,'GHG Emissions 2018-2021'!$A$19:$A$31,$A18)*10^10</f>
        <v>0</v>
      </c>
      <c r="E18" s="9">
        <f>SUMIFS('GHG Emissions 2018-2021'!$G$36:$G$48,'GHG Emissions 2018-2021'!$A$36:$A$48,$A18)*10^10</f>
        <v>0</v>
      </c>
      <c r="F18" s="9">
        <f>$E18*SUMIFS('CN-Med-Growth Rate'!I$31:I$48,'CN-Med-Growth Rate'!$A$31:$A$48,$A18,'CN-Med-Growth Rate'!$C$31:$C$48,$B$1)</f>
        <v>0</v>
      </c>
      <c r="G18" s="9">
        <f>$E18*SUMIFS('CN-Med-Growth Rate'!J$31:J$48,'CN-Med-Growth Rate'!$A$31:$A$48,$A18,'CN-Med-Growth Rate'!$C$31:$C$48,$B$1)</f>
        <v>0</v>
      </c>
      <c r="H18" s="9">
        <f>$E18*SUMIFS('CN-Med-Growth Rate'!K$31:K$48,'CN-Med-Growth Rate'!$A$31:$A$48,$A18,'CN-Med-Growth Rate'!$C$31:$C$48,$B$1)</f>
        <v>0</v>
      </c>
      <c r="I18" s="9">
        <f>$E18*SUMIFS('CN-Med-Growth Rate'!L$31:L$48,'CN-Med-Growth Rate'!$A$31:$A$48,$A18,'CN-Med-Growth Rate'!$C$31:$C$48,$B$1)</f>
        <v>0</v>
      </c>
      <c r="J18" s="9">
        <f>$E18*SUMIFS('CN-Med-Growth Rate'!M$31:M$48,'CN-Med-Growth Rate'!$A$31:$A$48,$A18,'CN-Med-Growth Rate'!$C$31:$C$48,$B$1)</f>
        <v>0</v>
      </c>
      <c r="K18" s="9">
        <f>$E18*SUMIFS('CN-Med-Growth Rate'!N$31:N$48,'CN-Med-Growth Rate'!$A$31:$A$48,$A18,'CN-Med-Growth Rate'!$C$31:$C$48,$B$1)</f>
        <v>0</v>
      </c>
      <c r="L18" s="9">
        <f>$E18*SUMIFS('CN-Med-Growth Rate'!O$31:O$48,'CN-Med-Growth Rate'!$A$31:$A$48,$A18,'CN-Med-Growth Rate'!$C$31:$C$48,$B$1)</f>
        <v>0</v>
      </c>
      <c r="M18" s="9">
        <f>$E18*SUMIFS('CN-Med-Growth Rate'!P$31:P$48,'CN-Med-Growth Rate'!$A$31:$A$48,$A18,'CN-Med-Growth Rate'!$C$31:$C$48,$B$1)</f>
        <v>0</v>
      </c>
      <c r="N18" s="9">
        <f>$E18*SUMIFS('CN-Med-Growth Rate'!Q$31:Q$48,'CN-Med-Growth Rate'!$A$31:$A$48,$A18,'CN-Med-Growth Rate'!$C$31:$C$48,$B$1)</f>
        <v>0</v>
      </c>
      <c r="O18" s="9">
        <f>$E18*SUMIFS('CN-Med-Growth Rate'!R$31:R$48,'CN-Med-Growth Rate'!$A$31:$A$48,$A18,'CN-Med-Growth Rate'!$C$31:$C$48,$B$1)</f>
        <v>0</v>
      </c>
      <c r="P18" s="9">
        <f>$E18*SUMIFS('CN-Med-Growth Rate'!S$31:S$48,'CN-Med-Growth Rate'!$A$31:$A$48,$A18,'CN-Med-Growth Rate'!$C$31:$C$48,$B$1)</f>
        <v>0</v>
      </c>
      <c r="Q18" s="9">
        <f>$E18*SUMIFS('CN-Med-Growth Rate'!T$31:T$48,'CN-Med-Growth Rate'!$A$31:$A$48,$A18,'CN-Med-Growth Rate'!$C$31:$C$48,$B$1)</f>
        <v>0</v>
      </c>
      <c r="R18" s="9">
        <f>$E18*SUMIFS('CN-Med-Growth Rate'!U$31:U$48,'CN-Med-Growth Rate'!$A$31:$A$48,$A18,'CN-Med-Growth Rate'!$C$31:$C$48,$B$1)</f>
        <v>0</v>
      </c>
      <c r="S18" s="9">
        <f>$E18*SUMIFS('CN-Med-Growth Rate'!V$31:V$48,'CN-Med-Growth Rate'!$A$31:$A$48,$A18,'CN-Med-Growth Rate'!$C$31:$C$48,$B$1)</f>
        <v>0</v>
      </c>
      <c r="T18" s="9">
        <f>$E18*SUMIFS('CN-Med-Growth Rate'!W$31:W$48,'CN-Med-Growth Rate'!$A$31:$A$48,$A18,'CN-Med-Growth Rate'!$C$31:$C$48,$B$1)</f>
        <v>0</v>
      </c>
      <c r="U18" s="9">
        <f>$E18*SUMIFS('CN-Med-Growth Rate'!X$31:X$48,'CN-Med-Growth Rate'!$A$31:$A$48,$A18,'CN-Med-Growth Rate'!$C$31:$C$48,$B$1)</f>
        <v>0</v>
      </c>
      <c r="V18" s="9">
        <f>$E18*SUMIFS('CN-Med-Growth Rate'!Y$31:Y$48,'CN-Med-Growth Rate'!$A$31:$A$48,$A18,'CN-Med-Growth Rate'!$C$31:$C$48,$B$1)</f>
        <v>0</v>
      </c>
      <c r="W18" s="9">
        <f>$E18*SUMIFS('CN-Med-Growth Rate'!Z$31:Z$48,'CN-Med-Growth Rate'!$A$31:$A$48,$A18,'CN-Med-Growth Rate'!$C$31:$C$48,$B$1)</f>
        <v>0</v>
      </c>
      <c r="X18" s="9">
        <f>$E18*SUMIFS('CN-Med-Growth Rate'!AA$31:AA$48,'CN-Med-Growth Rate'!$A$31:$A$48,$A18,'CN-Med-Growth Rate'!$C$31:$C$48,$B$1)</f>
        <v>0</v>
      </c>
      <c r="Y18" s="9">
        <f>$E18*SUMIFS('CN-Med-Growth Rate'!AB$31:AB$48,'CN-Med-Growth Rate'!$A$31:$A$48,$A18,'CN-Med-Growth Rate'!$C$31:$C$48,$B$1)</f>
        <v>0</v>
      </c>
      <c r="Z18" s="9">
        <f>$E18*SUMIFS('CN-Med-Growth Rate'!AC$31:AC$48,'CN-Med-Growth Rate'!$A$31:$A$48,$A18,'CN-Med-Growth Rate'!$C$31:$C$48,$B$1)</f>
        <v>0</v>
      </c>
      <c r="AA18" s="9">
        <f>$E18*SUMIFS('CN-Med-Growth Rate'!AD$31:AD$48,'CN-Med-Growth Rate'!$A$31:$A$48,$A18,'CN-Med-Growth Rate'!$C$31:$C$48,$B$1)</f>
        <v>0</v>
      </c>
      <c r="AB18" s="9">
        <f>$E18*SUMIFS('CN-Med-Growth Rate'!AE$31:AE$48,'CN-Med-Growth Rate'!$A$31:$A$48,$A18,'CN-Med-Growth Rate'!$C$31:$C$48,$B$1)</f>
        <v>0</v>
      </c>
      <c r="AC18" s="9">
        <f>$E18*SUMIFS('CN-Med-Growth Rate'!AF$31:AF$48,'CN-Med-Growth Rate'!$A$31:$A$48,$A18,'CN-Med-Growth Rate'!$C$31:$C$48,$B$1)</f>
        <v>0</v>
      </c>
      <c r="AD18" s="9">
        <f>$E18*SUMIFS('CN-Med-Growth Rate'!AG$31:AG$48,'CN-Med-Growth Rate'!$A$31:$A$48,$A18,'CN-Med-Growth Rate'!$C$31:$C$48,$B$1)</f>
        <v>0</v>
      </c>
      <c r="AE18" s="9">
        <f>$E18*SUMIFS('CN-Med-Growth Rate'!AH$31:AH$48,'CN-Med-Growth Rate'!$A$31:$A$48,$A18,'CN-Med-Growth Rate'!$C$31:$C$48,$B$1)</f>
        <v>0</v>
      </c>
      <c r="AF18" s="9">
        <f>$E18*SUMIFS('CN-Med-Growth Rate'!AI$31:AI$48,'CN-Med-Growth Rate'!$A$31:$A$48,$A18,'CN-Med-Growth Rate'!$C$31:$C$48,$B$1)</f>
        <v>0</v>
      </c>
      <c r="AG18" s="9">
        <f>$E18*SUMIFS('CN-Med-Growth Rate'!AJ$31:AJ$48,'CN-Med-Growth Rate'!$A$31:$A$48,$A18,'CN-Med-Growth Rate'!$C$31:$C$48,$B$1)</f>
        <v>0</v>
      </c>
      <c r="AH18" s="9">
        <f>$E18*SUMIFS('CN-Med-Growth Rate'!AK$31:AK$48,'CN-Med-Growth Rate'!$A$31:$A$48,$A18,'CN-Med-Growth Rate'!$C$31:$C$48,$B$1)</f>
        <v>0</v>
      </c>
      <c r="AI18" s="9">
        <f>$E18*SUMIFS('CN-Med-Growth Rate'!AL$31:AL$48,'CN-Med-Growth Rate'!$A$31:$A$48,$A18,'CN-Med-Growth Rate'!$C$31:$C$48,$B$1)</f>
        <v>0</v>
      </c>
      <c r="AJ18" s="9">
        <f>$E18*SUMIFS('CN-Med-Growth Rate'!AM$31:AM$48,'CN-Med-Growth Rate'!$A$31:$A$48,$A18,'CN-Med-Growth Rate'!$C$31:$C$48,$B$1)</f>
        <v>0</v>
      </c>
      <c r="AK18" s="9">
        <f>$E18*SUMIFS('CN-Med-Growth Rate'!AN$31:AN$48,'CN-Med-Growth Rate'!$A$31:$A$48,$A18,'CN-Med-Growth Rate'!$C$31:$C$48,$B$1)</f>
        <v>0</v>
      </c>
      <c r="AL18" s="9">
        <f>$E18*SUMIFS('CN-Med-Growth Rate'!AO$31:AO$48,'CN-Med-Growth Rate'!$A$31:$A$48,$A18,'CN-Med-Growth Rate'!$C$31:$C$48,$B$1)</f>
        <v>0</v>
      </c>
      <c r="AM18" s="9">
        <f>$E18*SUMIFS('CN-Med-Growth Rate'!AP$31:AP$48,'CN-Med-Growth Rate'!$A$31:$A$48,$A18,'CN-Med-Growth Rate'!$C$31:$C$48,$B$1)</f>
        <v>0</v>
      </c>
      <c r="AN18" s="9">
        <f>$E18*SUMIFS('CN-Med-Growth Rate'!AQ$31:AQ$48,'CN-Med-Growth Rate'!$A$31:$A$48,$A18,'CN-Med-Growth Rate'!$C$31:$C$48,$B$1)</f>
        <v>0</v>
      </c>
      <c r="AO18" s="9">
        <f>$E18*SUMIFS('CN-Med-Growth Rate'!AR$31:AR$48,'CN-Med-Growth Rate'!$A$31:$A$48,$A18,'CN-Med-Growth Rate'!$C$31:$C$48,$B$1)</f>
        <v>0</v>
      </c>
      <c r="AP18" s="9">
        <f>$E18*SUMIFS('CN-Med-Growth Rate'!AS$31:AS$48,'CN-Med-Growth Rate'!$A$31:$A$48,$A18,'CN-Med-Growth Rate'!$C$31:$C$48,$B$1)</f>
        <v>0</v>
      </c>
      <c r="AQ18" s="9">
        <f>$E18*SUMIFS('CN-Med-Growth Rate'!AT$31:AT$48,'CN-Med-Growth Rate'!$A$31:$A$48,$A18,'CN-Med-Growth Rate'!$C$31:$C$48,$B$1)</f>
        <v>0</v>
      </c>
      <c r="AR18" s="9">
        <f>$E18*SUMIFS('CN-Med-Growth Rate'!AU$31:AU$48,'CN-Med-Growth Rate'!$A$31:$A$48,$A18,'CN-Med-Growth Rate'!$C$31:$C$48,$B$1)</f>
        <v>0</v>
      </c>
    </row>
    <row r="19" spans="1:44">
      <c r="A19" t="s">
        <v>59</v>
      </c>
      <c r="B19" s="9">
        <f>SUMIFS('GHG Emissions 2018-2021'!$G$4:$G$14,'GHG Emissions 2018-2021'!$A$4:$A$14,$A19)*10^10</f>
        <v>0</v>
      </c>
      <c r="C19" s="9">
        <f t="shared" si="0"/>
        <v>325000000000</v>
      </c>
      <c r="D19" s="9">
        <f>SUMIFS('GHG Emissions 2018-2021'!$G$19:$G$31,'GHG Emissions 2018-2021'!$A$19:$A$31,$A19)*10^10</f>
        <v>650000000000</v>
      </c>
      <c r="E19" s="9">
        <f>SUMIFS('GHG Emissions 2018-2021'!$G$36:$G$48,'GHG Emissions 2018-2021'!$A$36:$A$48,$A19)*10^10</f>
        <v>1273000000000</v>
      </c>
      <c r="F19" s="9">
        <f>$E19*SUMIFS('CN-Med-Growth Rate'!I$31:I$48,'CN-Med-Growth Rate'!$A$31:$A$48,$A19,'CN-Med-Growth Rate'!$C$31:$C$48,$B$1)</f>
        <v>1391433822263.114</v>
      </c>
      <c r="G19" s="9">
        <f>$E19*SUMIFS('CN-Med-Growth Rate'!J$31:J$48,'CN-Med-Growth Rate'!$A$31:$A$48,$A19,'CN-Med-Growth Rate'!$C$31:$C$48,$B$1)</f>
        <v>1430366278460.6423</v>
      </c>
      <c r="H19" s="9">
        <f>$E19*SUMIFS('CN-Med-Growth Rate'!K$31:K$48,'CN-Med-Growth Rate'!$A$31:$A$48,$A19,'CN-Med-Growth Rate'!$C$31:$C$48,$B$1)</f>
        <v>1525904334961.7834</v>
      </c>
      <c r="I19" s="9">
        <f>$E19*SUMIFS('CN-Med-Growth Rate'!L$31:L$48,'CN-Med-Growth Rate'!$A$31:$A$48,$A19,'CN-Med-Growth Rate'!$C$31:$C$48,$B$1)</f>
        <v>1643961230669.1697</v>
      </c>
      <c r="J19" s="9">
        <f>$E19*SUMIFS('CN-Med-Growth Rate'!M$31:M$48,'CN-Med-Growth Rate'!$A$31:$A$48,$A19,'CN-Med-Growth Rate'!$C$31:$C$48,$B$1)</f>
        <v>1749857389012.6726</v>
      </c>
      <c r="K19" s="9">
        <f>$E19*SUMIFS('CN-Med-Growth Rate'!N$31:N$48,'CN-Med-Growth Rate'!$A$31:$A$48,$A19,'CN-Med-Growth Rate'!$C$31:$C$48,$B$1)</f>
        <v>1838306909714.5645</v>
      </c>
      <c r="L19" s="9">
        <f>$E19*SUMIFS('CN-Med-Growth Rate'!O$31:O$48,'CN-Med-Growth Rate'!$A$31:$A$48,$A19,'CN-Med-Growth Rate'!$C$31:$C$48,$B$1)</f>
        <v>1914118576534.7383</v>
      </c>
      <c r="M19" s="9">
        <f>$E19*SUMIFS('CN-Med-Growth Rate'!P$31:P$48,'CN-Med-Growth Rate'!$A$31:$A$48,$A19,'CN-Med-Growth Rate'!$C$31:$C$48,$B$1)</f>
        <v>1983747015205.7241</v>
      </c>
      <c r="N19" s="9">
        <f>$E19*SUMIFS('CN-Med-Growth Rate'!Q$31:Q$48,'CN-Med-Growth Rate'!$A$31:$A$48,$A19,'CN-Med-Growth Rate'!$C$31:$C$48,$B$1)</f>
        <v>2054951324680.7097</v>
      </c>
      <c r="O19" s="9">
        <f>$E19*SUMIFS('CN-Med-Growth Rate'!R$31:R$48,'CN-Med-Growth Rate'!$A$31:$A$48,$A19,'CN-Med-Growth Rate'!$C$31:$C$48,$B$1)</f>
        <v>2134811393864.354</v>
      </c>
      <c r="P19" s="9">
        <f>$E19*SUMIFS('CN-Med-Growth Rate'!S$31:S$48,'CN-Med-Growth Rate'!$A$31:$A$48,$A19,'CN-Med-Growth Rate'!$C$31:$C$48,$B$1)</f>
        <v>2223617481891.8511</v>
      </c>
      <c r="Q19" s="9">
        <f>$E19*SUMIFS('CN-Med-Growth Rate'!T$31:T$48,'CN-Med-Growth Rate'!$A$31:$A$48,$A19,'CN-Med-Growth Rate'!$C$31:$C$48,$B$1)</f>
        <v>2319620069134.1904</v>
      </c>
      <c r="R19" s="9">
        <f>$E19*SUMIFS('CN-Med-Growth Rate'!U$31:U$48,'CN-Med-Growth Rate'!$A$31:$A$48,$A19,'CN-Med-Growth Rate'!$C$31:$C$48,$B$1)</f>
        <v>2420713881168.3369</v>
      </c>
      <c r="S19" s="9">
        <f>$E19*SUMIFS('CN-Med-Growth Rate'!V$31:V$48,'CN-Med-Growth Rate'!$A$31:$A$48,$A19,'CN-Med-Growth Rate'!$C$31:$C$48,$B$1)</f>
        <v>2524372869252.5806</v>
      </c>
      <c r="T19" s="9">
        <f>$E19*SUMIFS('CN-Med-Growth Rate'!W$31:W$48,'CN-Med-Growth Rate'!$A$31:$A$48,$A19,'CN-Med-Growth Rate'!$C$31:$C$48,$B$1)</f>
        <v>2628105721452.4756</v>
      </c>
      <c r="U19" s="9">
        <f>$E19*SUMIFS('CN-Med-Growth Rate'!X$31:X$48,'CN-Med-Growth Rate'!$A$31:$A$48,$A19,'CN-Med-Growth Rate'!$C$31:$C$48,$B$1)</f>
        <v>2731091205053.5986</v>
      </c>
      <c r="V19" s="9">
        <f>$E19*SUMIFS('CN-Med-Growth Rate'!Y$31:Y$48,'CN-Med-Growth Rate'!$A$31:$A$48,$A19,'CN-Med-Growth Rate'!$C$31:$C$48,$B$1)</f>
        <v>2832961083254.4229</v>
      </c>
      <c r="W19" s="9">
        <f>$E19*SUMIFS('CN-Med-Growth Rate'!Z$31:Z$48,'CN-Med-Growth Rate'!$A$31:$A$48,$A19,'CN-Med-Growth Rate'!$C$31:$C$48,$B$1)</f>
        <v>2933344260064.0757</v>
      </c>
      <c r="X19" s="9">
        <f>$E19*SUMIFS('CN-Med-Growth Rate'!AA$31:AA$48,'CN-Med-Growth Rate'!$A$31:$A$48,$A19,'CN-Med-Growth Rate'!$C$31:$C$48,$B$1)</f>
        <v>3031869276783.7646</v>
      </c>
      <c r="Y19" s="9">
        <f>$E19*SUMIFS('CN-Med-Growth Rate'!AB$31:AB$48,'CN-Med-Growth Rate'!$A$31:$A$48,$A19,'CN-Med-Growth Rate'!$C$31:$C$48,$B$1)</f>
        <v>3128166841907.564</v>
      </c>
      <c r="Z19" s="9">
        <f>$E19*SUMIFS('CN-Med-Growth Rate'!AC$31:AC$48,'CN-Med-Growth Rate'!$A$31:$A$48,$A19,'CN-Med-Growth Rate'!$C$31:$C$48,$B$1)</f>
        <v>3221872368211.0854</v>
      </c>
      <c r="AA19" s="9">
        <f>$E19*SUMIFS('CN-Med-Growth Rate'!AD$31:AD$48,'CN-Med-Growth Rate'!$A$31:$A$48,$A19,'CN-Med-Growth Rate'!$C$31:$C$48,$B$1)</f>
        <v>3312628490667.6436</v>
      </c>
      <c r="AB19" s="9">
        <f>$E19*SUMIFS('CN-Med-Growth Rate'!AE$31:AE$48,'CN-Med-Growth Rate'!$A$31:$A$48,$A19,'CN-Med-Growth Rate'!$C$31:$C$48,$B$1)</f>
        <v>3400087539076.1338</v>
      </c>
      <c r="AC19" s="9">
        <f>$E19*SUMIFS('CN-Med-Growth Rate'!AF$31:AF$48,'CN-Med-Growth Rate'!$A$31:$A$48,$A19,'CN-Med-Growth Rate'!$C$31:$C$48,$B$1)</f>
        <v>3483913939894.603</v>
      </c>
      <c r="AD19" s="9">
        <f>$E19*SUMIFS('CN-Med-Growth Rate'!AG$31:AG$48,'CN-Med-Growth Rate'!$A$31:$A$48,$A19,'CN-Med-Growth Rate'!$C$31:$C$48,$B$1)</f>
        <v>3563786522736.0029</v>
      </c>
      <c r="AE19" s="9">
        <f>$E19*SUMIFS('CN-Med-Growth Rate'!AH$31:AH$48,'CN-Med-Growth Rate'!$A$31:$A$48,$A19,'CN-Med-Growth Rate'!$C$31:$C$48,$B$1)</f>
        <v>3639400708277.252</v>
      </c>
      <c r="AF19" s="9">
        <f>$E19*SUMIFS('CN-Med-Growth Rate'!AI$31:AI$48,'CN-Med-Growth Rate'!$A$31:$A$48,$A19,'CN-Med-Growth Rate'!$C$31:$C$48,$B$1)</f>
        <v>3710470555935.2876</v>
      </c>
      <c r="AG19" s="9">
        <f>$E19*SUMIFS('CN-Med-Growth Rate'!AJ$31:AJ$48,'CN-Med-Growth Rate'!$A$31:$A$48,$A19,'CN-Med-Growth Rate'!$C$31:$C$48,$B$1)</f>
        <v>3776730651543.2148</v>
      </c>
      <c r="AH19" s="9">
        <f>$E19*SUMIFS('CN-Med-Growth Rate'!AK$31:AK$48,'CN-Med-Growth Rate'!$A$31:$A$48,$A19,'CN-Med-Growth Rate'!$C$31:$C$48,$B$1)</f>
        <v>3837937817382.5488</v>
      </c>
      <c r="AI19" s="9">
        <f>$E19*SUMIFS('CN-Med-Growth Rate'!AL$31:AL$48,'CN-Med-Growth Rate'!$A$31:$A$48,$A19,'CN-Med-Growth Rate'!$C$31:$C$48,$B$1)</f>
        <v>3893872629255.5757</v>
      </c>
      <c r="AJ19" s="9">
        <f>$E19*SUMIFS('CN-Med-Growth Rate'!AM$31:AM$48,'CN-Med-Growth Rate'!$A$31:$A$48,$A19,'CN-Med-Growth Rate'!$C$31:$C$48,$B$1)</f>
        <v>3944340727774.7275</v>
      </c>
      <c r="AK19" s="9">
        <f>$E19*SUMIFS('CN-Med-Growth Rate'!AN$31:AN$48,'CN-Med-Growth Rate'!$A$31:$A$48,$A19,'CN-Med-Growth Rate'!$C$31:$C$48,$B$1)</f>
        <v>3989173913661.8765</v>
      </c>
      <c r="AL19" s="9">
        <f>$E19*SUMIFS('CN-Med-Growth Rate'!AO$31:AO$48,'CN-Med-Growth Rate'!$A$31:$A$48,$A19,'CN-Med-Growth Rate'!$C$31:$C$48,$B$1)</f>
        <v>4028231019545.7251</v>
      </c>
      <c r="AM19" s="9">
        <f>$E19*SUMIFS('CN-Med-Growth Rate'!AP$31:AP$48,'CN-Med-Growth Rate'!$A$31:$A$48,$A19,'CN-Med-Growth Rate'!$C$31:$C$48,$B$1)</f>
        <v>4061398553477.7476</v>
      </c>
      <c r="AN19" s="9">
        <f>$E19*SUMIFS('CN-Med-Growth Rate'!AQ$31:AQ$48,'CN-Med-Growth Rate'!$A$31:$A$48,$A19,'CN-Med-Growth Rate'!$C$31:$C$48,$B$1)</f>
        <v>4088591112113.54</v>
      </c>
      <c r="AO19" s="9">
        <f>$E19*SUMIFS('CN-Med-Growth Rate'!AR$31:AR$48,'CN-Med-Growth Rate'!$A$31:$A$48,$A19,'CN-Med-Growth Rate'!$C$31:$C$48,$B$1)</f>
        <v>4109751564186.1436</v>
      </c>
      <c r="AP19" s="9">
        <f>$E19*SUMIFS('CN-Med-Growth Rate'!AS$31:AS$48,'CN-Med-Growth Rate'!$A$31:$A$48,$A19,'CN-Med-Growth Rate'!$C$31:$C$48,$B$1)</f>
        <v>4124851007492.3398</v>
      </c>
      <c r="AQ19" s="9">
        <f>$E19*SUMIFS('CN-Med-Growth Rate'!AT$31:AT$48,'CN-Med-Growth Rate'!$A$31:$A$48,$A19,'CN-Med-Growth Rate'!$C$31:$C$48,$B$1)</f>
        <v>4133888505086.6836</v>
      </c>
      <c r="AR19" s="9">
        <f>$E19*SUMIFS('CN-Med-Growth Rate'!AU$31:AU$48,'CN-Med-Growth Rate'!$A$31:$A$48,$A19,'CN-Med-Growth Rate'!$C$31:$C$48,$B$1)</f>
        <v>4136890608697.9688</v>
      </c>
    </row>
    <row r="20" spans="1:44">
      <c r="A20" t="s">
        <v>60</v>
      </c>
      <c r="B20" s="9">
        <f>SUMIFS('GHG Emissions 2018-2021'!$G$4:$G$14,'GHG Emissions 2018-2021'!$A$4:$A$14,$A20)*10^10</f>
        <v>0</v>
      </c>
      <c r="C20" s="9">
        <f t="shared" si="0"/>
        <v>0</v>
      </c>
      <c r="D20" s="9">
        <f>SUMIFS('GHG Emissions 2018-2021'!$G$19:$G$31,'GHG Emissions 2018-2021'!$A$19:$A$31,$A20)*10^10</f>
        <v>0</v>
      </c>
      <c r="E20" s="9">
        <f>SUMIFS('GHG Emissions 2018-2021'!$G$36:$G$48,'GHG Emissions 2018-2021'!$A$36:$A$48,$A20)*10^10</f>
        <v>0</v>
      </c>
      <c r="F20" s="9">
        <f>$E20*SUMIFS('CN-Med-Growth Rate'!I$31:I$48,'CN-Med-Growth Rate'!$A$31:$A$48,$A20,'CN-Med-Growth Rate'!$C$31:$C$48,$B$1)</f>
        <v>0</v>
      </c>
      <c r="G20" s="9">
        <f>$E20*SUMIFS('CN-Med-Growth Rate'!J$31:J$48,'CN-Med-Growth Rate'!$A$31:$A$48,$A20,'CN-Med-Growth Rate'!$C$31:$C$48,$B$1)</f>
        <v>0</v>
      </c>
      <c r="H20" s="9">
        <f>$E20*SUMIFS('CN-Med-Growth Rate'!K$31:K$48,'CN-Med-Growth Rate'!$A$31:$A$48,$A20,'CN-Med-Growth Rate'!$C$31:$C$48,$B$1)</f>
        <v>0</v>
      </c>
      <c r="I20" s="9">
        <f>$E20*SUMIFS('CN-Med-Growth Rate'!L$31:L$48,'CN-Med-Growth Rate'!$A$31:$A$48,$A20,'CN-Med-Growth Rate'!$C$31:$C$48,$B$1)</f>
        <v>0</v>
      </c>
      <c r="J20" s="9">
        <f>$E20*SUMIFS('CN-Med-Growth Rate'!M$31:M$48,'CN-Med-Growth Rate'!$A$31:$A$48,$A20,'CN-Med-Growth Rate'!$C$31:$C$48,$B$1)</f>
        <v>0</v>
      </c>
      <c r="K20" s="9">
        <f>$E20*SUMIFS('CN-Med-Growth Rate'!N$31:N$48,'CN-Med-Growth Rate'!$A$31:$A$48,$A20,'CN-Med-Growth Rate'!$C$31:$C$48,$B$1)</f>
        <v>0</v>
      </c>
      <c r="L20" s="9">
        <f>$E20*SUMIFS('CN-Med-Growth Rate'!O$31:O$48,'CN-Med-Growth Rate'!$A$31:$A$48,$A20,'CN-Med-Growth Rate'!$C$31:$C$48,$B$1)</f>
        <v>0</v>
      </c>
      <c r="M20" s="9">
        <f>$E20*SUMIFS('CN-Med-Growth Rate'!P$31:P$48,'CN-Med-Growth Rate'!$A$31:$A$48,$A20,'CN-Med-Growth Rate'!$C$31:$C$48,$B$1)</f>
        <v>0</v>
      </c>
      <c r="N20" s="9">
        <f>$E20*SUMIFS('CN-Med-Growth Rate'!Q$31:Q$48,'CN-Med-Growth Rate'!$A$31:$A$48,$A20,'CN-Med-Growth Rate'!$C$31:$C$48,$B$1)</f>
        <v>0</v>
      </c>
      <c r="O20" s="9">
        <f>$E20*SUMIFS('CN-Med-Growth Rate'!R$31:R$48,'CN-Med-Growth Rate'!$A$31:$A$48,$A20,'CN-Med-Growth Rate'!$C$31:$C$48,$B$1)</f>
        <v>0</v>
      </c>
      <c r="P20" s="9">
        <f>$E20*SUMIFS('CN-Med-Growth Rate'!S$31:S$48,'CN-Med-Growth Rate'!$A$31:$A$48,$A20,'CN-Med-Growth Rate'!$C$31:$C$48,$B$1)</f>
        <v>0</v>
      </c>
      <c r="Q20" s="9">
        <f>$E20*SUMIFS('CN-Med-Growth Rate'!T$31:T$48,'CN-Med-Growth Rate'!$A$31:$A$48,$A20,'CN-Med-Growth Rate'!$C$31:$C$48,$B$1)</f>
        <v>0</v>
      </c>
      <c r="R20" s="9">
        <f>$E20*SUMIFS('CN-Med-Growth Rate'!U$31:U$48,'CN-Med-Growth Rate'!$A$31:$A$48,$A20,'CN-Med-Growth Rate'!$C$31:$C$48,$B$1)</f>
        <v>0</v>
      </c>
      <c r="S20" s="9">
        <f>$E20*SUMIFS('CN-Med-Growth Rate'!V$31:V$48,'CN-Med-Growth Rate'!$A$31:$A$48,$A20,'CN-Med-Growth Rate'!$C$31:$C$48,$B$1)</f>
        <v>0</v>
      </c>
      <c r="T20" s="9">
        <f>$E20*SUMIFS('CN-Med-Growth Rate'!W$31:W$48,'CN-Med-Growth Rate'!$A$31:$A$48,$A20,'CN-Med-Growth Rate'!$C$31:$C$48,$B$1)</f>
        <v>0</v>
      </c>
      <c r="U20" s="9">
        <f>$E20*SUMIFS('CN-Med-Growth Rate'!X$31:X$48,'CN-Med-Growth Rate'!$A$31:$A$48,$A20,'CN-Med-Growth Rate'!$C$31:$C$48,$B$1)</f>
        <v>0</v>
      </c>
      <c r="V20" s="9">
        <f>$E20*SUMIFS('CN-Med-Growth Rate'!Y$31:Y$48,'CN-Med-Growth Rate'!$A$31:$A$48,$A20,'CN-Med-Growth Rate'!$C$31:$C$48,$B$1)</f>
        <v>0</v>
      </c>
      <c r="W20" s="9">
        <f>$E20*SUMIFS('CN-Med-Growth Rate'!Z$31:Z$48,'CN-Med-Growth Rate'!$A$31:$A$48,$A20,'CN-Med-Growth Rate'!$C$31:$C$48,$B$1)</f>
        <v>0</v>
      </c>
      <c r="X20" s="9">
        <f>$E20*SUMIFS('CN-Med-Growth Rate'!AA$31:AA$48,'CN-Med-Growth Rate'!$A$31:$A$48,$A20,'CN-Med-Growth Rate'!$C$31:$C$48,$B$1)</f>
        <v>0</v>
      </c>
      <c r="Y20" s="9">
        <f>$E20*SUMIFS('CN-Med-Growth Rate'!AB$31:AB$48,'CN-Med-Growth Rate'!$A$31:$A$48,$A20,'CN-Med-Growth Rate'!$C$31:$C$48,$B$1)</f>
        <v>0</v>
      </c>
      <c r="Z20" s="9">
        <f>$E20*SUMIFS('CN-Med-Growth Rate'!AC$31:AC$48,'CN-Med-Growth Rate'!$A$31:$A$48,$A20,'CN-Med-Growth Rate'!$C$31:$C$48,$B$1)</f>
        <v>0</v>
      </c>
      <c r="AA20" s="9">
        <f>$E20*SUMIFS('CN-Med-Growth Rate'!AD$31:AD$48,'CN-Med-Growth Rate'!$A$31:$A$48,$A20,'CN-Med-Growth Rate'!$C$31:$C$48,$B$1)</f>
        <v>0</v>
      </c>
      <c r="AB20" s="9">
        <f>$E20*SUMIFS('CN-Med-Growth Rate'!AE$31:AE$48,'CN-Med-Growth Rate'!$A$31:$A$48,$A20,'CN-Med-Growth Rate'!$C$31:$C$48,$B$1)</f>
        <v>0</v>
      </c>
      <c r="AC20" s="9">
        <f>$E20*SUMIFS('CN-Med-Growth Rate'!AF$31:AF$48,'CN-Med-Growth Rate'!$A$31:$A$48,$A20,'CN-Med-Growth Rate'!$C$31:$C$48,$B$1)</f>
        <v>0</v>
      </c>
      <c r="AD20" s="9">
        <f>$E20*SUMIFS('CN-Med-Growth Rate'!AG$31:AG$48,'CN-Med-Growth Rate'!$A$31:$A$48,$A20,'CN-Med-Growth Rate'!$C$31:$C$48,$B$1)</f>
        <v>0</v>
      </c>
      <c r="AE20" s="9">
        <f>$E20*SUMIFS('CN-Med-Growth Rate'!AH$31:AH$48,'CN-Med-Growth Rate'!$A$31:$A$48,$A20,'CN-Med-Growth Rate'!$C$31:$C$48,$B$1)</f>
        <v>0</v>
      </c>
      <c r="AF20" s="9">
        <f>$E20*SUMIFS('CN-Med-Growth Rate'!AI$31:AI$48,'CN-Med-Growth Rate'!$A$31:$A$48,$A20,'CN-Med-Growth Rate'!$C$31:$C$48,$B$1)</f>
        <v>0</v>
      </c>
      <c r="AG20" s="9">
        <f>$E20*SUMIFS('CN-Med-Growth Rate'!AJ$31:AJ$48,'CN-Med-Growth Rate'!$A$31:$A$48,$A20,'CN-Med-Growth Rate'!$C$31:$C$48,$B$1)</f>
        <v>0</v>
      </c>
      <c r="AH20" s="9">
        <f>$E20*SUMIFS('CN-Med-Growth Rate'!AK$31:AK$48,'CN-Med-Growth Rate'!$A$31:$A$48,$A20,'CN-Med-Growth Rate'!$C$31:$C$48,$B$1)</f>
        <v>0</v>
      </c>
      <c r="AI20" s="9">
        <f>$E20*SUMIFS('CN-Med-Growth Rate'!AL$31:AL$48,'CN-Med-Growth Rate'!$A$31:$A$48,$A20,'CN-Med-Growth Rate'!$C$31:$C$48,$B$1)</f>
        <v>0</v>
      </c>
      <c r="AJ20" s="9">
        <f>$E20*SUMIFS('CN-Med-Growth Rate'!AM$31:AM$48,'CN-Med-Growth Rate'!$A$31:$A$48,$A20,'CN-Med-Growth Rate'!$C$31:$C$48,$B$1)</f>
        <v>0</v>
      </c>
      <c r="AK20" s="9">
        <f>$E20*SUMIFS('CN-Med-Growth Rate'!AN$31:AN$48,'CN-Med-Growth Rate'!$A$31:$A$48,$A20,'CN-Med-Growth Rate'!$C$31:$C$48,$B$1)</f>
        <v>0</v>
      </c>
      <c r="AL20" s="9">
        <f>$E20*SUMIFS('CN-Med-Growth Rate'!AO$31:AO$48,'CN-Med-Growth Rate'!$A$31:$A$48,$A20,'CN-Med-Growth Rate'!$C$31:$C$48,$B$1)</f>
        <v>0</v>
      </c>
      <c r="AM20" s="9">
        <f>$E20*SUMIFS('CN-Med-Growth Rate'!AP$31:AP$48,'CN-Med-Growth Rate'!$A$31:$A$48,$A20,'CN-Med-Growth Rate'!$C$31:$C$48,$B$1)</f>
        <v>0</v>
      </c>
      <c r="AN20" s="9">
        <f>$E20*SUMIFS('CN-Med-Growth Rate'!AQ$31:AQ$48,'CN-Med-Growth Rate'!$A$31:$A$48,$A20,'CN-Med-Growth Rate'!$C$31:$C$48,$B$1)</f>
        <v>0</v>
      </c>
      <c r="AO20" s="9">
        <f>$E20*SUMIFS('CN-Med-Growth Rate'!AR$31:AR$48,'CN-Med-Growth Rate'!$A$31:$A$48,$A20,'CN-Med-Growth Rate'!$C$31:$C$48,$B$1)</f>
        <v>0</v>
      </c>
      <c r="AP20" s="9">
        <f>$E20*SUMIFS('CN-Med-Growth Rate'!AS$31:AS$48,'CN-Med-Growth Rate'!$A$31:$A$48,$A20,'CN-Med-Growth Rate'!$C$31:$C$48,$B$1)</f>
        <v>0</v>
      </c>
      <c r="AQ20" s="9">
        <f>$E20*SUMIFS('CN-Med-Growth Rate'!AT$31:AT$48,'CN-Med-Growth Rate'!$A$31:$A$48,$A20,'CN-Med-Growth Rate'!$C$31:$C$48,$B$1)</f>
        <v>0</v>
      </c>
      <c r="AR20" s="9">
        <f>$E20*SUMIFS('CN-Med-Growth Rate'!AU$31:AU$48,'CN-Med-Growth Rate'!$A$31:$A$48,$A20,'CN-Med-Growth Rate'!$C$31:$C$48,$B$1)</f>
        <v>0</v>
      </c>
    </row>
    <row r="21" spans="1:44">
      <c r="A21" t="s">
        <v>61</v>
      </c>
      <c r="B21" s="9">
        <f>SUMIFS('GHG Emissions 2018-2021'!$G$4:$G$14,'GHG Emissions 2018-2021'!$A$4:$A$14,$A21)*10^10</f>
        <v>0</v>
      </c>
      <c r="C21" s="9">
        <f t="shared" si="0"/>
        <v>0</v>
      </c>
      <c r="D21" s="9">
        <f>SUMIFS('GHG Emissions 2018-2021'!$G$19:$G$31,'GHG Emissions 2018-2021'!$A$19:$A$31,$A21)*10^10</f>
        <v>0</v>
      </c>
      <c r="E21" s="9">
        <f>SUMIFS('GHG Emissions 2018-2021'!$G$36:$G$48,'GHG Emissions 2018-2021'!$A$36:$A$48,$A21)*10^10</f>
        <v>0</v>
      </c>
      <c r="F21" s="9">
        <f>$E21*SUMIFS('CN-Med-Growth Rate'!I$31:I$48,'CN-Med-Growth Rate'!$A$31:$A$48,$A21,'CN-Med-Growth Rate'!$C$31:$C$48,$B$1)</f>
        <v>0</v>
      </c>
      <c r="G21" s="9">
        <f>$E21*SUMIFS('CN-Med-Growth Rate'!J$31:J$48,'CN-Med-Growth Rate'!$A$31:$A$48,$A21,'CN-Med-Growth Rate'!$C$31:$C$48,$B$1)</f>
        <v>0</v>
      </c>
      <c r="H21" s="9">
        <f>$E21*SUMIFS('CN-Med-Growth Rate'!K$31:K$48,'CN-Med-Growth Rate'!$A$31:$A$48,$A21,'CN-Med-Growth Rate'!$C$31:$C$48,$B$1)</f>
        <v>0</v>
      </c>
      <c r="I21" s="9">
        <f>$E21*SUMIFS('CN-Med-Growth Rate'!L$31:L$48,'CN-Med-Growth Rate'!$A$31:$A$48,$A21,'CN-Med-Growth Rate'!$C$31:$C$48,$B$1)</f>
        <v>0</v>
      </c>
      <c r="J21" s="9">
        <f>$E21*SUMIFS('CN-Med-Growth Rate'!M$31:M$48,'CN-Med-Growth Rate'!$A$31:$A$48,$A21,'CN-Med-Growth Rate'!$C$31:$C$48,$B$1)</f>
        <v>0</v>
      </c>
      <c r="K21" s="9">
        <f>$E21*SUMIFS('CN-Med-Growth Rate'!N$31:N$48,'CN-Med-Growth Rate'!$A$31:$A$48,$A21,'CN-Med-Growth Rate'!$C$31:$C$48,$B$1)</f>
        <v>0</v>
      </c>
      <c r="L21" s="9">
        <f>$E21*SUMIFS('CN-Med-Growth Rate'!O$31:O$48,'CN-Med-Growth Rate'!$A$31:$A$48,$A21,'CN-Med-Growth Rate'!$C$31:$C$48,$B$1)</f>
        <v>0</v>
      </c>
      <c r="M21" s="9">
        <f>$E21*SUMIFS('CN-Med-Growth Rate'!P$31:P$48,'CN-Med-Growth Rate'!$A$31:$A$48,$A21,'CN-Med-Growth Rate'!$C$31:$C$48,$B$1)</f>
        <v>0</v>
      </c>
      <c r="N21" s="9">
        <f>$E21*SUMIFS('CN-Med-Growth Rate'!Q$31:Q$48,'CN-Med-Growth Rate'!$A$31:$A$48,$A21,'CN-Med-Growth Rate'!$C$31:$C$48,$B$1)</f>
        <v>0</v>
      </c>
      <c r="O21" s="9">
        <f>$E21*SUMIFS('CN-Med-Growth Rate'!R$31:R$48,'CN-Med-Growth Rate'!$A$31:$A$48,$A21,'CN-Med-Growth Rate'!$C$31:$C$48,$B$1)</f>
        <v>0</v>
      </c>
      <c r="P21" s="9">
        <f>$E21*SUMIFS('CN-Med-Growth Rate'!S$31:S$48,'CN-Med-Growth Rate'!$A$31:$A$48,$A21,'CN-Med-Growth Rate'!$C$31:$C$48,$B$1)</f>
        <v>0</v>
      </c>
      <c r="Q21" s="9">
        <f>$E21*SUMIFS('CN-Med-Growth Rate'!T$31:T$48,'CN-Med-Growth Rate'!$A$31:$A$48,$A21,'CN-Med-Growth Rate'!$C$31:$C$48,$B$1)</f>
        <v>0</v>
      </c>
      <c r="R21" s="9">
        <f>$E21*SUMIFS('CN-Med-Growth Rate'!U$31:U$48,'CN-Med-Growth Rate'!$A$31:$A$48,$A21,'CN-Med-Growth Rate'!$C$31:$C$48,$B$1)</f>
        <v>0</v>
      </c>
      <c r="S21" s="9">
        <f>$E21*SUMIFS('CN-Med-Growth Rate'!V$31:V$48,'CN-Med-Growth Rate'!$A$31:$A$48,$A21,'CN-Med-Growth Rate'!$C$31:$C$48,$B$1)</f>
        <v>0</v>
      </c>
      <c r="T21" s="9">
        <f>$E21*SUMIFS('CN-Med-Growth Rate'!W$31:W$48,'CN-Med-Growth Rate'!$A$31:$A$48,$A21,'CN-Med-Growth Rate'!$C$31:$C$48,$B$1)</f>
        <v>0</v>
      </c>
      <c r="U21" s="9">
        <f>$E21*SUMIFS('CN-Med-Growth Rate'!X$31:X$48,'CN-Med-Growth Rate'!$A$31:$A$48,$A21,'CN-Med-Growth Rate'!$C$31:$C$48,$B$1)</f>
        <v>0</v>
      </c>
      <c r="V21" s="9">
        <f>$E21*SUMIFS('CN-Med-Growth Rate'!Y$31:Y$48,'CN-Med-Growth Rate'!$A$31:$A$48,$A21,'CN-Med-Growth Rate'!$C$31:$C$48,$B$1)</f>
        <v>0</v>
      </c>
      <c r="W21" s="9">
        <f>$E21*SUMIFS('CN-Med-Growth Rate'!Z$31:Z$48,'CN-Med-Growth Rate'!$A$31:$A$48,$A21,'CN-Med-Growth Rate'!$C$31:$C$48,$B$1)</f>
        <v>0</v>
      </c>
      <c r="X21" s="9">
        <f>$E21*SUMIFS('CN-Med-Growth Rate'!AA$31:AA$48,'CN-Med-Growth Rate'!$A$31:$A$48,$A21,'CN-Med-Growth Rate'!$C$31:$C$48,$B$1)</f>
        <v>0</v>
      </c>
      <c r="Y21" s="9">
        <f>$E21*SUMIFS('CN-Med-Growth Rate'!AB$31:AB$48,'CN-Med-Growth Rate'!$A$31:$A$48,$A21,'CN-Med-Growth Rate'!$C$31:$C$48,$B$1)</f>
        <v>0</v>
      </c>
      <c r="Z21" s="9">
        <f>$E21*SUMIFS('CN-Med-Growth Rate'!AC$31:AC$48,'CN-Med-Growth Rate'!$A$31:$A$48,$A21,'CN-Med-Growth Rate'!$C$31:$C$48,$B$1)</f>
        <v>0</v>
      </c>
      <c r="AA21" s="9">
        <f>$E21*SUMIFS('CN-Med-Growth Rate'!AD$31:AD$48,'CN-Med-Growth Rate'!$A$31:$A$48,$A21,'CN-Med-Growth Rate'!$C$31:$C$48,$B$1)</f>
        <v>0</v>
      </c>
      <c r="AB21" s="9">
        <f>$E21*SUMIFS('CN-Med-Growth Rate'!AE$31:AE$48,'CN-Med-Growth Rate'!$A$31:$A$48,$A21,'CN-Med-Growth Rate'!$C$31:$C$48,$B$1)</f>
        <v>0</v>
      </c>
      <c r="AC21" s="9">
        <f>$E21*SUMIFS('CN-Med-Growth Rate'!AF$31:AF$48,'CN-Med-Growth Rate'!$A$31:$A$48,$A21,'CN-Med-Growth Rate'!$C$31:$C$48,$B$1)</f>
        <v>0</v>
      </c>
      <c r="AD21" s="9">
        <f>$E21*SUMIFS('CN-Med-Growth Rate'!AG$31:AG$48,'CN-Med-Growth Rate'!$A$31:$A$48,$A21,'CN-Med-Growth Rate'!$C$31:$C$48,$B$1)</f>
        <v>0</v>
      </c>
      <c r="AE21" s="9">
        <f>$E21*SUMIFS('CN-Med-Growth Rate'!AH$31:AH$48,'CN-Med-Growth Rate'!$A$31:$A$48,$A21,'CN-Med-Growth Rate'!$C$31:$C$48,$B$1)</f>
        <v>0</v>
      </c>
      <c r="AF21" s="9">
        <f>$E21*SUMIFS('CN-Med-Growth Rate'!AI$31:AI$48,'CN-Med-Growth Rate'!$A$31:$A$48,$A21,'CN-Med-Growth Rate'!$C$31:$C$48,$B$1)</f>
        <v>0</v>
      </c>
      <c r="AG21" s="9">
        <f>$E21*SUMIFS('CN-Med-Growth Rate'!AJ$31:AJ$48,'CN-Med-Growth Rate'!$A$31:$A$48,$A21,'CN-Med-Growth Rate'!$C$31:$C$48,$B$1)</f>
        <v>0</v>
      </c>
      <c r="AH21" s="9">
        <f>$E21*SUMIFS('CN-Med-Growth Rate'!AK$31:AK$48,'CN-Med-Growth Rate'!$A$31:$A$48,$A21,'CN-Med-Growth Rate'!$C$31:$C$48,$B$1)</f>
        <v>0</v>
      </c>
      <c r="AI21" s="9">
        <f>$E21*SUMIFS('CN-Med-Growth Rate'!AL$31:AL$48,'CN-Med-Growth Rate'!$A$31:$A$48,$A21,'CN-Med-Growth Rate'!$C$31:$C$48,$B$1)</f>
        <v>0</v>
      </c>
      <c r="AJ21" s="9">
        <f>$E21*SUMIFS('CN-Med-Growth Rate'!AM$31:AM$48,'CN-Med-Growth Rate'!$A$31:$A$48,$A21,'CN-Med-Growth Rate'!$C$31:$C$48,$B$1)</f>
        <v>0</v>
      </c>
      <c r="AK21" s="9">
        <f>$E21*SUMIFS('CN-Med-Growth Rate'!AN$31:AN$48,'CN-Med-Growth Rate'!$A$31:$A$48,$A21,'CN-Med-Growth Rate'!$C$31:$C$48,$B$1)</f>
        <v>0</v>
      </c>
      <c r="AL21" s="9">
        <f>$E21*SUMIFS('CN-Med-Growth Rate'!AO$31:AO$48,'CN-Med-Growth Rate'!$A$31:$A$48,$A21,'CN-Med-Growth Rate'!$C$31:$C$48,$B$1)</f>
        <v>0</v>
      </c>
      <c r="AM21" s="9">
        <f>$E21*SUMIFS('CN-Med-Growth Rate'!AP$31:AP$48,'CN-Med-Growth Rate'!$A$31:$A$48,$A21,'CN-Med-Growth Rate'!$C$31:$C$48,$B$1)</f>
        <v>0</v>
      </c>
      <c r="AN21" s="9">
        <f>$E21*SUMIFS('CN-Med-Growth Rate'!AQ$31:AQ$48,'CN-Med-Growth Rate'!$A$31:$A$48,$A21,'CN-Med-Growth Rate'!$C$31:$C$48,$B$1)</f>
        <v>0</v>
      </c>
      <c r="AO21" s="9">
        <f>$E21*SUMIFS('CN-Med-Growth Rate'!AR$31:AR$48,'CN-Med-Growth Rate'!$A$31:$A$48,$A21,'CN-Med-Growth Rate'!$C$31:$C$48,$B$1)</f>
        <v>0</v>
      </c>
      <c r="AP21" s="9">
        <f>$E21*SUMIFS('CN-Med-Growth Rate'!AS$31:AS$48,'CN-Med-Growth Rate'!$A$31:$A$48,$A21,'CN-Med-Growth Rate'!$C$31:$C$48,$B$1)</f>
        <v>0</v>
      </c>
      <c r="AQ21" s="9">
        <f>$E21*SUMIFS('CN-Med-Growth Rate'!AT$31:AT$48,'CN-Med-Growth Rate'!$A$31:$A$48,$A21,'CN-Med-Growth Rate'!$C$31:$C$48,$B$1)</f>
        <v>0</v>
      </c>
      <c r="AR21" s="9">
        <f>$E21*SUMIFS('CN-Med-Growth Rate'!AU$31:AU$48,'CN-Med-Growth Rate'!$A$31:$A$48,$A21,'CN-Med-Growth Rate'!$C$31:$C$48,$B$1)</f>
        <v>0</v>
      </c>
    </row>
    <row r="22" spans="1:44">
      <c r="A22" t="s">
        <v>62</v>
      </c>
      <c r="B22" s="9">
        <f>SUMIFS('GHG Emissions 2018-2021'!$G$4:$G$14,'GHG Emissions 2018-2021'!$A$4:$A$14,$A22)*10^10</f>
        <v>0</v>
      </c>
      <c r="C22" s="9">
        <f t="shared" si="0"/>
        <v>0</v>
      </c>
      <c r="D22" s="9">
        <f>SUMIFS('GHG Emissions 2018-2021'!$G$19:$G$31,'GHG Emissions 2018-2021'!$A$19:$A$31,$A22)*10^10</f>
        <v>0</v>
      </c>
      <c r="E22" s="9">
        <f>SUMIFS('GHG Emissions 2018-2021'!$G$36:$G$48,'GHG Emissions 2018-2021'!$A$36:$A$48,$A22)*10^10</f>
        <v>0</v>
      </c>
      <c r="F22" s="9">
        <f>$E22*SUMIFS('CN-Med-Growth Rate'!I$31:I$48,'CN-Med-Growth Rate'!$A$31:$A$48,$A22,'CN-Med-Growth Rate'!$C$31:$C$48,$B$1)</f>
        <v>0</v>
      </c>
      <c r="G22" s="9">
        <f>$E22*SUMIFS('CN-Med-Growth Rate'!J$31:J$48,'CN-Med-Growth Rate'!$A$31:$A$48,$A22,'CN-Med-Growth Rate'!$C$31:$C$48,$B$1)</f>
        <v>0</v>
      </c>
      <c r="H22" s="9">
        <f>$E22*SUMIFS('CN-Med-Growth Rate'!K$31:K$48,'CN-Med-Growth Rate'!$A$31:$A$48,$A22,'CN-Med-Growth Rate'!$C$31:$C$48,$B$1)</f>
        <v>0</v>
      </c>
      <c r="I22" s="9">
        <f>$E22*SUMIFS('CN-Med-Growth Rate'!L$31:L$48,'CN-Med-Growth Rate'!$A$31:$A$48,$A22,'CN-Med-Growth Rate'!$C$31:$C$48,$B$1)</f>
        <v>0</v>
      </c>
      <c r="J22" s="9">
        <f>$E22*SUMIFS('CN-Med-Growth Rate'!M$31:M$48,'CN-Med-Growth Rate'!$A$31:$A$48,$A22,'CN-Med-Growth Rate'!$C$31:$C$48,$B$1)</f>
        <v>0</v>
      </c>
      <c r="K22" s="9">
        <f>$E22*SUMIFS('CN-Med-Growth Rate'!N$31:N$48,'CN-Med-Growth Rate'!$A$31:$A$48,$A22,'CN-Med-Growth Rate'!$C$31:$C$48,$B$1)</f>
        <v>0</v>
      </c>
      <c r="L22" s="9">
        <f>$E22*SUMIFS('CN-Med-Growth Rate'!O$31:O$48,'CN-Med-Growth Rate'!$A$31:$A$48,$A22,'CN-Med-Growth Rate'!$C$31:$C$48,$B$1)</f>
        <v>0</v>
      </c>
      <c r="M22" s="9">
        <f>$E22*SUMIFS('CN-Med-Growth Rate'!P$31:P$48,'CN-Med-Growth Rate'!$A$31:$A$48,$A22,'CN-Med-Growth Rate'!$C$31:$C$48,$B$1)</f>
        <v>0</v>
      </c>
      <c r="N22" s="9">
        <f>$E22*SUMIFS('CN-Med-Growth Rate'!Q$31:Q$48,'CN-Med-Growth Rate'!$A$31:$A$48,$A22,'CN-Med-Growth Rate'!$C$31:$C$48,$B$1)</f>
        <v>0</v>
      </c>
      <c r="O22" s="9">
        <f>$E22*SUMIFS('CN-Med-Growth Rate'!R$31:R$48,'CN-Med-Growth Rate'!$A$31:$A$48,$A22,'CN-Med-Growth Rate'!$C$31:$C$48,$B$1)</f>
        <v>0</v>
      </c>
      <c r="P22" s="9">
        <f>$E22*SUMIFS('CN-Med-Growth Rate'!S$31:S$48,'CN-Med-Growth Rate'!$A$31:$A$48,$A22,'CN-Med-Growth Rate'!$C$31:$C$48,$B$1)</f>
        <v>0</v>
      </c>
      <c r="Q22" s="9">
        <f>$E22*SUMIFS('CN-Med-Growth Rate'!T$31:T$48,'CN-Med-Growth Rate'!$A$31:$A$48,$A22,'CN-Med-Growth Rate'!$C$31:$C$48,$B$1)</f>
        <v>0</v>
      </c>
      <c r="R22" s="9">
        <f>$E22*SUMIFS('CN-Med-Growth Rate'!U$31:U$48,'CN-Med-Growth Rate'!$A$31:$A$48,$A22,'CN-Med-Growth Rate'!$C$31:$C$48,$B$1)</f>
        <v>0</v>
      </c>
      <c r="S22" s="9">
        <f>$E22*SUMIFS('CN-Med-Growth Rate'!V$31:V$48,'CN-Med-Growth Rate'!$A$31:$A$48,$A22,'CN-Med-Growth Rate'!$C$31:$C$48,$B$1)</f>
        <v>0</v>
      </c>
      <c r="T22" s="9">
        <f>$E22*SUMIFS('CN-Med-Growth Rate'!W$31:W$48,'CN-Med-Growth Rate'!$A$31:$A$48,$A22,'CN-Med-Growth Rate'!$C$31:$C$48,$B$1)</f>
        <v>0</v>
      </c>
      <c r="U22" s="9">
        <f>$E22*SUMIFS('CN-Med-Growth Rate'!X$31:X$48,'CN-Med-Growth Rate'!$A$31:$A$48,$A22,'CN-Med-Growth Rate'!$C$31:$C$48,$B$1)</f>
        <v>0</v>
      </c>
      <c r="V22" s="9">
        <f>$E22*SUMIFS('CN-Med-Growth Rate'!Y$31:Y$48,'CN-Med-Growth Rate'!$A$31:$A$48,$A22,'CN-Med-Growth Rate'!$C$31:$C$48,$B$1)</f>
        <v>0</v>
      </c>
      <c r="W22" s="9">
        <f>$E22*SUMIFS('CN-Med-Growth Rate'!Z$31:Z$48,'CN-Med-Growth Rate'!$A$31:$A$48,$A22,'CN-Med-Growth Rate'!$C$31:$C$48,$B$1)</f>
        <v>0</v>
      </c>
      <c r="X22" s="9">
        <f>$E22*SUMIFS('CN-Med-Growth Rate'!AA$31:AA$48,'CN-Med-Growth Rate'!$A$31:$A$48,$A22,'CN-Med-Growth Rate'!$C$31:$C$48,$B$1)</f>
        <v>0</v>
      </c>
      <c r="Y22" s="9">
        <f>$E22*SUMIFS('CN-Med-Growth Rate'!AB$31:AB$48,'CN-Med-Growth Rate'!$A$31:$A$48,$A22,'CN-Med-Growth Rate'!$C$31:$C$48,$B$1)</f>
        <v>0</v>
      </c>
      <c r="Z22" s="9">
        <f>$E22*SUMIFS('CN-Med-Growth Rate'!AC$31:AC$48,'CN-Med-Growth Rate'!$A$31:$A$48,$A22,'CN-Med-Growth Rate'!$C$31:$C$48,$B$1)</f>
        <v>0</v>
      </c>
      <c r="AA22" s="9">
        <f>$E22*SUMIFS('CN-Med-Growth Rate'!AD$31:AD$48,'CN-Med-Growth Rate'!$A$31:$A$48,$A22,'CN-Med-Growth Rate'!$C$31:$C$48,$B$1)</f>
        <v>0</v>
      </c>
      <c r="AB22" s="9">
        <f>$E22*SUMIFS('CN-Med-Growth Rate'!AE$31:AE$48,'CN-Med-Growth Rate'!$A$31:$A$48,$A22,'CN-Med-Growth Rate'!$C$31:$C$48,$B$1)</f>
        <v>0</v>
      </c>
      <c r="AC22" s="9">
        <f>$E22*SUMIFS('CN-Med-Growth Rate'!AF$31:AF$48,'CN-Med-Growth Rate'!$A$31:$A$48,$A22,'CN-Med-Growth Rate'!$C$31:$C$48,$B$1)</f>
        <v>0</v>
      </c>
      <c r="AD22" s="9">
        <f>$E22*SUMIFS('CN-Med-Growth Rate'!AG$31:AG$48,'CN-Med-Growth Rate'!$A$31:$A$48,$A22,'CN-Med-Growth Rate'!$C$31:$C$48,$B$1)</f>
        <v>0</v>
      </c>
      <c r="AE22" s="9">
        <f>$E22*SUMIFS('CN-Med-Growth Rate'!AH$31:AH$48,'CN-Med-Growth Rate'!$A$31:$A$48,$A22,'CN-Med-Growth Rate'!$C$31:$C$48,$B$1)</f>
        <v>0</v>
      </c>
      <c r="AF22" s="9">
        <f>$E22*SUMIFS('CN-Med-Growth Rate'!AI$31:AI$48,'CN-Med-Growth Rate'!$A$31:$A$48,$A22,'CN-Med-Growth Rate'!$C$31:$C$48,$B$1)</f>
        <v>0</v>
      </c>
      <c r="AG22" s="9">
        <f>$E22*SUMIFS('CN-Med-Growth Rate'!AJ$31:AJ$48,'CN-Med-Growth Rate'!$A$31:$A$48,$A22,'CN-Med-Growth Rate'!$C$31:$C$48,$B$1)</f>
        <v>0</v>
      </c>
      <c r="AH22" s="9">
        <f>$E22*SUMIFS('CN-Med-Growth Rate'!AK$31:AK$48,'CN-Med-Growth Rate'!$A$31:$A$48,$A22,'CN-Med-Growth Rate'!$C$31:$C$48,$B$1)</f>
        <v>0</v>
      </c>
      <c r="AI22" s="9">
        <f>$E22*SUMIFS('CN-Med-Growth Rate'!AL$31:AL$48,'CN-Med-Growth Rate'!$A$31:$A$48,$A22,'CN-Med-Growth Rate'!$C$31:$C$48,$B$1)</f>
        <v>0</v>
      </c>
      <c r="AJ22" s="9">
        <f>$E22*SUMIFS('CN-Med-Growth Rate'!AM$31:AM$48,'CN-Med-Growth Rate'!$A$31:$A$48,$A22,'CN-Med-Growth Rate'!$C$31:$C$48,$B$1)</f>
        <v>0</v>
      </c>
      <c r="AK22" s="9">
        <f>$E22*SUMIFS('CN-Med-Growth Rate'!AN$31:AN$48,'CN-Med-Growth Rate'!$A$31:$A$48,$A22,'CN-Med-Growth Rate'!$C$31:$C$48,$B$1)</f>
        <v>0</v>
      </c>
      <c r="AL22" s="9">
        <f>$E22*SUMIFS('CN-Med-Growth Rate'!AO$31:AO$48,'CN-Med-Growth Rate'!$A$31:$A$48,$A22,'CN-Med-Growth Rate'!$C$31:$C$48,$B$1)</f>
        <v>0</v>
      </c>
      <c r="AM22" s="9">
        <f>$E22*SUMIFS('CN-Med-Growth Rate'!AP$31:AP$48,'CN-Med-Growth Rate'!$A$31:$A$48,$A22,'CN-Med-Growth Rate'!$C$31:$C$48,$B$1)</f>
        <v>0</v>
      </c>
      <c r="AN22" s="9">
        <f>$E22*SUMIFS('CN-Med-Growth Rate'!AQ$31:AQ$48,'CN-Med-Growth Rate'!$A$31:$A$48,$A22,'CN-Med-Growth Rate'!$C$31:$C$48,$B$1)</f>
        <v>0</v>
      </c>
      <c r="AO22" s="9">
        <f>$E22*SUMIFS('CN-Med-Growth Rate'!AR$31:AR$48,'CN-Med-Growth Rate'!$A$31:$A$48,$A22,'CN-Med-Growth Rate'!$C$31:$C$48,$B$1)</f>
        <v>0</v>
      </c>
      <c r="AP22" s="9">
        <f>$E22*SUMIFS('CN-Med-Growth Rate'!AS$31:AS$48,'CN-Med-Growth Rate'!$A$31:$A$48,$A22,'CN-Med-Growth Rate'!$C$31:$C$48,$B$1)</f>
        <v>0</v>
      </c>
      <c r="AQ22" s="9">
        <f>$E22*SUMIFS('CN-Med-Growth Rate'!AT$31:AT$48,'CN-Med-Growth Rate'!$A$31:$A$48,$A22,'CN-Med-Growth Rate'!$C$31:$C$48,$B$1)</f>
        <v>0</v>
      </c>
      <c r="AR22" s="9">
        <f>$E22*SUMIFS('CN-Med-Growth Rate'!AU$31:AU$48,'CN-Med-Growth Rate'!$A$31:$A$48,$A22,'CN-Med-Growth Rate'!$C$31:$C$48,$B$1)</f>
        <v>0</v>
      </c>
    </row>
    <row r="23" spans="1:44">
      <c r="A23" t="s">
        <v>63</v>
      </c>
      <c r="B23" s="9">
        <f>SUMIFS('GHG Emissions 2018-2021'!$G$4:$G$14,'GHG Emissions 2018-2021'!$A$4:$A$14,$A23)*10^10</f>
        <v>0</v>
      </c>
      <c r="C23" s="9">
        <f t="shared" si="0"/>
        <v>0</v>
      </c>
      <c r="D23" s="9">
        <f>SUMIFS('GHG Emissions 2018-2021'!$G$19:$G$31,'GHG Emissions 2018-2021'!$A$19:$A$31,$A23)*10^10</f>
        <v>0</v>
      </c>
      <c r="E23" s="9">
        <f>SUMIFS('GHG Emissions 2018-2021'!$G$36:$G$48,'GHG Emissions 2018-2021'!$A$36:$A$48,$A23)*10^10</f>
        <v>0</v>
      </c>
      <c r="F23" s="9">
        <f>$E23*SUMIFS('CN-Med-Growth Rate'!I$31:I$48,'CN-Med-Growth Rate'!$A$31:$A$48,$A23,'CN-Med-Growth Rate'!$C$31:$C$48,$B$1)</f>
        <v>0</v>
      </c>
      <c r="G23" s="9">
        <f>$E23*SUMIFS('CN-Med-Growth Rate'!J$31:J$48,'CN-Med-Growth Rate'!$A$31:$A$48,$A23,'CN-Med-Growth Rate'!$C$31:$C$48,$B$1)</f>
        <v>0</v>
      </c>
      <c r="H23" s="9">
        <f>$E23*SUMIFS('CN-Med-Growth Rate'!K$31:K$48,'CN-Med-Growth Rate'!$A$31:$A$48,$A23,'CN-Med-Growth Rate'!$C$31:$C$48,$B$1)</f>
        <v>0</v>
      </c>
      <c r="I23" s="9">
        <f>$E23*SUMIFS('CN-Med-Growth Rate'!L$31:L$48,'CN-Med-Growth Rate'!$A$31:$A$48,$A23,'CN-Med-Growth Rate'!$C$31:$C$48,$B$1)</f>
        <v>0</v>
      </c>
      <c r="J23" s="9">
        <f>$E23*SUMIFS('CN-Med-Growth Rate'!M$31:M$48,'CN-Med-Growth Rate'!$A$31:$A$48,$A23,'CN-Med-Growth Rate'!$C$31:$C$48,$B$1)</f>
        <v>0</v>
      </c>
      <c r="K23" s="9">
        <f>$E23*SUMIFS('CN-Med-Growth Rate'!N$31:N$48,'CN-Med-Growth Rate'!$A$31:$A$48,$A23,'CN-Med-Growth Rate'!$C$31:$C$48,$B$1)</f>
        <v>0</v>
      </c>
      <c r="L23" s="9">
        <f>$E23*SUMIFS('CN-Med-Growth Rate'!O$31:O$48,'CN-Med-Growth Rate'!$A$31:$A$48,$A23,'CN-Med-Growth Rate'!$C$31:$C$48,$B$1)</f>
        <v>0</v>
      </c>
      <c r="M23" s="9">
        <f>$E23*SUMIFS('CN-Med-Growth Rate'!P$31:P$48,'CN-Med-Growth Rate'!$A$31:$A$48,$A23,'CN-Med-Growth Rate'!$C$31:$C$48,$B$1)</f>
        <v>0</v>
      </c>
      <c r="N23" s="9">
        <f>$E23*SUMIFS('CN-Med-Growth Rate'!Q$31:Q$48,'CN-Med-Growth Rate'!$A$31:$A$48,$A23,'CN-Med-Growth Rate'!$C$31:$C$48,$B$1)</f>
        <v>0</v>
      </c>
      <c r="O23" s="9">
        <f>$E23*SUMIFS('CN-Med-Growth Rate'!R$31:R$48,'CN-Med-Growth Rate'!$A$31:$A$48,$A23,'CN-Med-Growth Rate'!$C$31:$C$48,$B$1)</f>
        <v>0</v>
      </c>
      <c r="P23" s="9">
        <f>$E23*SUMIFS('CN-Med-Growth Rate'!S$31:S$48,'CN-Med-Growth Rate'!$A$31:$A$48,$A23,'CN-Med-Growth Rate'!$C$31:$C$48,$B$1)</f>
        <v>0</v>
      </c>
      <c r="Q23" s="9">
        <f>$E23*SUMIFS('CN-Med-Growth Rate'!T$31:T$48,'CN-Med-Growth Rate'!$A$31:$A$48,$A23,'CN-Med-Growth Rate'!$C$31:$C$48,$B$1)</f>
        <v>0</v>
      </c>
      <c r="R23" s="9">
        <f>$E23*SUMIFS('CN-Med-Growth Rate'!U$31:U$48,'CN-Med-Growth Rate'!$A$31:$A$48,$A23,'CN-Med-Growth Rate'!$C$31:$C$48,$B$1)</f>
        <v>0</v>
      </c>
      <c r="S23" s="9">
        <f>$E23*SUMIFS('CN-Med-Growth Rate'!V$31:V$48,'CN-Med-Growth Rate'!$A$31:$A$48,$A23,'CN-Med-Growth Rate'!$C$31:$C$48,$B$1)</f>
        <v>0</v>
      </c>
      <c r="T23" s="9">
        <f>$E23*SUMIFS('CN-Med-Growth Rate'!W$31:W$48,'CN-Med-Growth Rate'!$A$31:$A$48,$A23,'CN-Med-Growth Rate'!$C$31:$C$48,$B$1)</f>
        <v>0</v>
      </c>
      <c r="U23" s="9">
        <f>$E23*SUMIFS('CN-Med-Growth Rate'!X$31:X$48,'CN-Med-Growth Rate'!$A$31:$A$48,$A23,'CN-Med-Growth Rate'!$C$31:$C$48,$B$1)</f>
        <v>0</v>
      </c>
      <c r="V23" s="9">
        <f>$E23*SUMIFS('CN-Med-Growth Rate'!Y$31:Y$48,'CN-Med-Growth Rate'!$A$31:$A$48,$A23,'CN-Med-Growth Rate'!$C$31:$C$48,$B$1)</f>
        <v>0</v>
      </c>
      <c r="W23" s="9">
        <f>$E23*SUMIFS('CN-Med-Growth Rate'!Z$31:Z$48,'CN-Med-Growth Rate'!$A$31:$A$48,$A23,'CN-Med-Growth Rate'!$C$31:$C$48,$B$1)</f>
        <v>0</v>
      </c>
      <c r="X23" s="9">
        <f>$E23*SUMIFS('CN-Med-Growth Rate'!AA$31:AA$48,'CN-Med-Growth Rate'!$A$31:$A$48,$A23,'CN-Med-Growth Rate'!$C$31:$C$48,$B$1)</f>
        <v>0</v>
      </c>
      <c r="Y23" s="9">
        <f>$E23*SUMIFS('CN-Med-Growth Rate'!AB$31:AB$48,'CN-Med-Growth Rate'!$A$31:$A$48,$A23,'CN-Med-Growth Rate'!$C$31:$C$48,$B$1)</f>
        <v>0</v>
      </c>
      <c r="Z23" s="9">
        <f>$E23*SUMIFS('CN-Med-Growth Rate'!AC$31:AC$48,'CN-Med-Growth Rate'!$A$31:$A$48,$A23,'CN-Med-Growth Rate'!$C$31:$C$48,$B$1)</f>
        <v>0</v>
      </c>
      <c r="AA23" s="9">
        <f>$E23*SUMIFS('CN-Med-Growth Rate'!AD$31:AD$48,'CN-Med-Growth Rate'!$A$31:$A$48,$A23,'CN-Med-Growth Rate'!$C$31:$C$48,$B$1)</f>
        <v>0</v>
      </c>
      <c r="AB23" s="9">
        <f>$E23*SUMIFS('CN-Med-Growth Rate'!AE$31:AE$48,'CN-Med-Growth Rate'!$A$31:$A$48,$A23,'CN-Med-Growth Rate'!$C$31:$C$48,$B$1)</f>
        <v>0</v>
      </c>
      <c r="AC23" s="9">
        <f>$E23*SUMIFS('CN-Med-Growth Rate'!AF$31:AF$48,'CN-Med-Growth Rate'!$A$31:$A$48,$A23,'CN-Med-Growth Rate'!$C$31:$C$48,$B$1)</f>
        <v>0</v>
      </c>
      <c r="AD23" s="9">
        <f>$E23*SUMIFS('CN-Med-Growth Rate'!AG$31:AG$48,'CN-Med-Growth Rate'!$A$31:$A$48,$A23,'CN-Med-Growth Rate'!$C$31:$C$48,$B$1)</f>
        <v>0</v>
      </c>
      <c r="AE23" s="9">
        <f>$E23*SUMIFS('CN-Med-Growth Rate'!AH$31:AH$48,'CN-Med-Growth Rate'!$A$31:$A$48,$A23,'CN-Med-Growth Rate'!$C$31:$C$48,$B$1)</f>
        <v>0</v>
      </c>
      <c r="AF23" s="9">
        <f>$E23*SUMIFS('CN-Med-Growth Rate'!AI$31:AI$48,'CN-Med-Growth Rate'!$A$31:$A$48,$A23,'CN-Med-Growth Rate'!$C$31:$C$48,$B$1)</f>
        <v>0</v>
      </c>
      <c r="AG23" s="9">
        <f>$E23*SUMIFS('CN-Med-Growth Rate'!AJ$31:AJ$48,'CN-Med-Growth Rate'!$A$31:$A$48,$A23,'CN-Med-Growth Rate'!$C$31:$C$48,$B$1)</f>
        <v>0</v>
      </c>
      <c r="AH23" s="9">
        <f>$E23*SUMIFS('CN-Med-Growth Rate'!AK$31:AK$48,'CN-Med-Growth Rate'!$A$31:$A$48,$A23,'CN-Med-Growth Rate'!$C$31:$C$48,$B$1)</f>
        <v>0</v>
      </c>
      <c r="AI23" s="9">
        <f>$E23*SUMIFS('CN-Med-Growth Rate'!AL$31:AL$48,'CN-Med-Growth Rate'!$A$31:$A$48,$A23,'CN-Med-Growth Rate'!$C$31:$C$48,$B$1)</f>
        <v>0</v>
      </c>
      <c r="AJ23" s="9">
        <f>$E23*SUMIFS('CN-Med-Growth Rate'!AM$31:AM$48,'CN-Med-Growth Rate'!$A$31:$A$48,$A23,'CN-Med-Growth Rate'!$C$31:$C$48,$B$1)</f>
        <v>0</v>
      </c>
      <c r="AK23" s="9">
        <f>$E23*SUMIFS('CN-Med-Growth Rate'!AN$31:AN$48,'CN-Med-Growth Rate'!$A$31:$A$48,$A23,'CN-Med-Growth Rate'!$C$31:$C$48,$B$1)</f>
        <v>0</v>
      </c>
      <c r="AL23" s="9">
        <f>$E23*SUMIFS('CN-Med-Growth Rate'!AO$31:AO$48,'CN-Med-Growth Rate'!$A$31:$A$48,$A23,'CN-Med-Growth Rate'!$C$31:$C$48,$B$1)</f>
        <v>0</v>
      </c>
      <c r="AM23" s="9">
        <f>$E23*SUMIFS('CN-Med-Growth Rate'!AP$31:AP$48,'CN-Med-Growth Rate'!$A$31:$A$48,$A23,'CN-Med-Growth Rate'!$C$31:$C$48,$B$1)</f>
        <v>0</v>
      </c>
      <c r="AN23" s="9">
        <f>$E23*SUMIFS('CN-Med-Growth Rate'!AQ$31:AQ$48,'CN-Med-Growth Rate'!$A$31:$A$48,$A23,'CN-Med-Growth Rate'!$C$31:$C$48,$B$1)</f>
        <v>0</v>
      </c>
      <c r="AO23" s="9">
        <f>$E23*SUMIFS('CN-Med-Growth Rate'!AR$31:AR$48,'CN-Med-Growth Rate'!$A$31:$A$48,$A23,'CN-Med-Growth Rate'!$C$31:$C$48,$B$1)</f>
        <v>0</v>
      </c>
      <c r="AP23" s="9">
        <f>$E23*SUMIFS('CN-Med-Growth Rate'!AS$31:AS$48,'CN-Med-Growth Rate'!$A$31:$A$48,$A23,'CN-Med-Growth Rate'!$C$31:$C$48,$B$1)</f>
        <v>0</v>
      </c>
      <c r="AQ23" s="9">
        <f>$E23*SUMIFS('CN-Med-Growth Rate'!AT$31:AT$48,'CN-Med-Growth Rate'!$A$31:$A$48,$A23,'CN-Med-Growth Rate'!$C$31:$C$48,$B$1)</f>
        <v>0</v>
      </c>
      <c r="AR23" s="9">
        <f>$E23*SUMIFS('CN-Med-Growth Rate'!AU$31:AU$48,'CN-Med-Growth Rate'!$A$31:$A$48,$A23,'CN-Med-Growth Rate'!$C$31:$C$48,$B$1)</f>
        <v>0</v>
      </c>
    </row>
    <row r="24" spans="1:44">
      <c r="A24" t="s">
        <v>64</v>
      </c>
      <c r="B24" s="9">
        <f>SUMIFS('GHG Emissions 2018-2021'!$G$4:$G$14,'GHG Emissions 2018-2021'!$A$4:$A$14,$A24)*10^10</f>
        <v>0</v>
      </c>
      <c r="C24" s="9">
        <f t="shared" si="0"/>
        <v>0</v>
      </c>
      <c r="D24" s="9">
        <f>SUMIFS('GHG Emissions 2018-2021'!$G$19:$G$31,'GHG Emissions 2018-2021'!$A$19:$A$31,$A24)*10^10</f>
        <v>0</v>
      </c>
      <c r="E24" s="9">
        <f>SUMIFS('GHG Emissions 2018-2021'!$G$36:$G$48,'GHG Emissions 2018-2021'!$A$36:$A$48,$A24)*10^10</f>
        <v>0</v>
      </c>
      <c r="F24" s="9">
        <f>$E24*SUMIFS('CN-Med-Growth Rate'!I$31:I$48,'CN-Med-Growth Rate'!$A$31:$A$48,$A24,'CN-Med-Growth Rate'!$C$31:$C$48,$B$1)</f>
        <v>0</v>
      </c>
      <c r="G24" s="9">
        <f>$E24*SUMIFS('CN-Med-Growth Rate'!J$31:J$48,'CN-Med-Growth Rate'!$A$31:$A$48,$A24,'CN-Med-Growth Rate'!$C$31:$C$48,$B$1)</f>
        <v>0</v>
      </c>
      <c r="H24" s="9">
        <f>$E24*SUMIFS('CN-Med-Growth Rate'!K$31:K$48,'CN-Med-Growth Rate'!$A$31:$A$48,$A24,'CN-Med-Growth Rate'!$C$31:$C$48,$B$1)</f>
        <v>0</v>
      </c>
      <c r="I24" s="9">
        <f>$E24*SUMIFS('CN-Med-Growth Rate'!L$31:L$48,'CN-Med-Growth Rate'!$A$31:$A$48,$A24,'CN-Med-Growth Rate'!$C$31:$C$48,$B$1)</f>
        <v>0</v>
      </c>
      <c r="J24" s="9">
        <f>$E24*SUMIFS('CN-Med-Growth Rate'!M$31:M$48,'CN-Med-Growth Rate'!$A$31:$A$48,$A24,'CN-Med-Growth Rate'!$C$31:$C$48,$B$1)</f>
        <v>0</v>
      </c>
      <c r="K24" s="9">
        <f>$E24*SUMIFS('CN-Med-Growth Rate'!N$31:N$48,'CN-Med-Growth Rate'!$A$31:$A$48,$A24,'CN-Med-Growth Rate'!$C$31:$C$48,$B$1)</f>
        <v>0</v>
      </c>
      <c r="L24" s="9">
        <f>$E24*SUMIFS('CN-Med-Growth Rate'!O$31:O$48,'CN-Med-Growth Rate'!$A$31:$A$48,$A24,'CN-Med-Growth Rate'!$C$31:$C$48,$B$1)</f>
        <v>0</v>
      </c>
      <c r="M24" s="9">
        <f>$E24*SUMIFS('CN-Med-Growth Rate'!P$31:P$48,'CN-Med-Growth Rate'!$A$31:$A$48,$A24,'CN-Med-Growth Rate'!$C$31:$C$48,$B$1)</f>
        <v>0</v>
      </c>
      <c r="N24" s="9">
        <f>$E24*SUMIFS('CN-Med-Growth Rate'!Q$31:Q$48,'CN-Med-Growth Rate'!$A$31:$A$48,$A24,'CN-Med-Growth Rate'!$C$31:$C$48,$B$1)</f>
        <v>0</v>
      </c>
      <c r="O24" s="9">
        <f>$E24*SUMIFS('CN-Med-Growth Rate'!R$31:R$48,'CN-Med-Growth Rate'!$A$31:$A$48,$A24,'CN-Med-Growth Rate'!$C$31:$C$48,$B$1)</f>
        <v>0</v>
      </c>
      <c r="P24" s="9">
        <f>$E24*SUMIFS('CN-Med-Growth Rate'!S$31:S$48,'CN-Med-Growth Rate'!$A$31:$A$48,$A24,'CN-Med-Growth Rate'!$C$31:$C$48,$B$1)</f>
        <v>0</v>
      </c>
      <c r="Q24" s="9">
        <f>$E24*SUMIFS('CN-Med-Growth Rate'!T$31:T$48,'CN-Med-Growth Rate'!$A$31:$A$48,$A24,'CN-Med-Growth Rate'!$C$31:$C$48,$B$1)</f>
        <v>0</v>
      </c>
      <c r="R24" s="9">
        <f>$E24*SUMIFS('CN-Med-Growth Rate'!U$31:U$48,'CN-Med-Growth Rate'!$A$31:$A$48,$A24,'CN-Med-Growth Rate'!$C$31:$C$48,$B$1)</f>
        <v>0</v>
      </c>
      <c r="S24" s="9">
        <f>$E24*SUMIFS('CN-Med-Growth Rate'!V$31:V$48,'CN-Med-Growth Rate'!$A$31:$A$48,$A24,'CN-Med-Growth Rate'!$C$31:$C$48,$B$1)</f>
        <v>0</v>
      </c>
      <c r="T24" s="9">
        <f>$E24*SUMIFS('CN-Med-Growth Rate'!W$31:W$48,'CN-Med-Growth Rate'!$A$31:$A$48,$A24,'CN-Med-Growth Rate'!$C$31:$C$48,$B$1)</f>
        <v>0</v>
      </c>
      <c r="U24" s="9">
        <f>$E24*SUMIFS('CN-Med-Growth Rate'!X$31:X$48,'CN-Med-Growth Rate'!$A$31:$A$48,$A24,'CN-Med-Growth Rate'!$C$31:$C$48,$B$1)</f>
        <v>0</v>
      </c>
      <c r="V24" s="9">
        <f>$E24*SUMIFS('CN-Med-Growth Rate'!Y$31:Y$48,'CN-Med-Growth Rate'!$A$31:$A$48,$A24,'CN-Med-Growth Rate'!$C$31:$C$48,$B$1)</f>
        <v>0</v>
      </c>
      <c r="W24" s="9">
        <f>$E24*SUMIFS('CN-Med-Growth Rate'!Z$31:Z$48,'CN-Med-Growth Rate'!$A$31:$A$48,$A24,'CN-Med-Growth Rate'!$C$31:$C$48,$B$1)</f>
        <v>0</v>
      </c>
      <c r="X24" s="9">
        <f>$E24*SUMIFS('CN-Med-Growth Rate'!AA$31:AA$48,'CN-Med-Growth Rate'!$A$31:$A$48,$A24,'CN-Med-Growth Rate'!$C$31:$C$48,$B$1)</f>
        <v>0</v>
      </c>
      <c r="Y24" s="9">
        <f>$E24*SUMIFS('CN-Med-Growth Rate'!AB$31:AB$48,'CN-Med-Growth Rate'!$A$31:$A$48,$A24,'CN-Med-Growth Rate'!$C$31:$C$48,$B$1)</f>
        <v>0</v>
      </c>
      <c r="Z24" s="9">
        <f>$E24*SUMIFS('CN-Med-Growth Rate'!AC$31:AC$48,'CN-Med-Growth Rate'!$A$31:$A$48,$A24,'CN-Med-Growth Rate'!$C$31:$C$48,$B$1)</f>
        <v>0</v>
      </c>
      <c r="AA24" s="9">
        <f>$E24*SUMIFS('CN-Med-Growth Rate'!AD$31:AD$48,'CN-Med-Growth Rate'!$A$31:$A$48,$A24,'CN-Med-Growth Rate'!$C$31:$C$48,$B$1)</f>
        <v>0</v>
      </c>
      <c r="AB24" s="9">
        <f>$E24*SUMIFS('CN-Med-Growth Rate'!AE$31:AE$48,'CN-Med-Growth Rate'!$A$31:$A$48,$A24,'CN-Med-Growth Rate'!$C$31:$C$48,$B$1)</f>
        <v>0</v>
      </c>
      <c r="AC24" s="9">
        <f>$E24*SUMIFS('CN-Med-Growth Rate'!AF$31:AF$48,'CN-Med-Growth Rate'!$A$31:$A$48,$A24,'CN-Med-Growth Rate'!$C$31:$C$48,$B$1)</f>
        <v>0</v>
      </c>
      <c r="AD24" s="9">
        <f>$E24*SUMIFS('CN-Med-Growth Rate'!AG$31:AG$48,'CN-Med-Growth Rate'!$A$31:$A$48,$A24,'CN-Med-Growth Rate'!$C$31:$C$48,$B$1)</f>
        <v>0</v>
      </c>
      <c r="AE24" s="9">
        <f>$E24*SUMIFS('CN-Med-Growth Rate'!AH$31:AH$48,'CN-Med-Growth Rate'!$A$31:$A$48,$A24,'CN-Med-Growth Rate'!$C$31:$C$48,$B$1)</f>
        <v>0</v>
      </c>
      <c r="AF24" s="9">
        <f>$E24*SUMIFS('CN-Med-Growth Rate'!AI$31:AI$48,'CN-Med-Growth Rate'!$A$31:$A$48,$A24,'CN-Med-Growth Rate'!$C$31:$C$48,$B$1)</f>
        <v>0</v>
      </c>
      <c r="AG24" s="9">
        <f>$E24*SUMIFS('CN-Med-Growth Rate'!AJ$31:AJ$48,'CN-Med-Growth Rate'!$A$31:$A$48,$A24,'CN-Med-Growth Rate'!$C$31:$C$48,$B$1)</f>
        <v>0</v>
      </c>
      <c r="AH24" s="9">
        <f>$E24*SUMIFS('CN-Med-Growth Rate'!AK$31:AK$48,'CN-Med-Growth Rate'!$A$31:$A$48,$A24,'CN-Med-Growth Rate'!$C$31:$C$48,$B$1)</f>
        <v>0</v>
      </c>
      <c r="AI24" s="9">
        <f>$E24*SUMIFS('CN-Med-Growth Rate'!AL$31:AL$48,'CN-Med-Growth Rate'!$A$31:$A$48,$A24,'CN-Med-Growth Rate'!$C$31:$C$48,$B$1)</f>
        <v>0</v>
      </c>
      <c r="AJ24" s="9">
        <f>$E24*SUMIFS('CN-Med-Growth Rate'!AM$31:AM$48,'CN-Med-Growth Rate'!$A$31:$A$48,$A24,'CN-Med-Growth Rate'!$C$31:$C$48,$B$1)</f>
        <v>0</v>
      </c>
      <c r="AK24" s="9">
        <f>$E24*SUMIFS('CN-Med-Growth Rate'!AN$31:AN$48,'CN-Med-Growth Rate'!$A$31:$A$48,$A24,'CN-Med-Growth Rate'!$C$31:$C$48,$B$1)</f>
        <v>0</v>
      </c>
      <c r="AL24" s="9">
        <f>$E24*SUMIFS('CN-Med-Growth Rate'!AO$31:AO$48,'CN-Med-Growth Rate'!$A$31:$A$48,$A24,'CN-Med-Growth Rate'!$C$31:$C$48,$B$1)</f>
        <v>0</v>
      </c>
      <c r="AM24" s="9">
        <f>$E24*SUMIFS('CN-Med-Growth Rate'!AP$31:AP$48,'CN-Med-Growth Rate'!$A$31:$A$48,$A24,'CN-Med-Growth Rate'!$C$31:$C$48,$B$1)</f>
        <v>0</v>
      </c>
      <c r="AN24" s="9">
        <f>$E24*SUMIFS('CN-Med-Growth Rate'!AQ$31:AQ$48,'CN-Med-Growth Rate'!$A$31:$A$48,$A24,'CN-Med-Growth Rate'!$C$31:$C$48,$B$1)</f>
        <v>0</v>
      </c>
      <c r="AO24" s="9">
        <f>$E24*SUMIFS('CN-Med-Growth Rate'!AR$31:AR$48,'CN-Med-Growth Rate'!$A$31:$A$48,$A24,'CN-Med-Growth Rate'!$C$31:$C$48,$B$1)</f>
        <v>0</v>
      </c>
      <c r="AP24" s="9">
        <f>$E24*SUMIFS('CN-Med-Growth Rate'!AS$31:AS$48,'CN-Med-Growth Rate'!$A$31:$A$48,$A24,'CN-Med-Growth Rate'!$C$31:$C$48,$B$1)</f>
        <v>0</v>
      </c>
      <c r="AQ24" s="9">
        <f>$E24*SUMIFS('CN-Med-Growth Rate'!AT$31:AT$48,'CN-Med-Growth Rate'!$A$31:$A$48,$A24,'CN-Med-Growth Rate'!$C$31:$C$48,$B$1)</f>
        <v>0</v>
      </c>
      <c r="AR24" s="9">
        <f>$E24*SUMIFS('CN-Med-Growth Rate'!AU$31:AU$48,'CN-Med-Growth Rate'!$A$31:$A$48,$A24,'CN-Med-Growth Rate'!$C$31:$C$48,$B$1)</f>
        <v>0</v>
      </c>
    </row>
    <row r="25" spans="1:44">
      <c r="A25" t="s">
        <v>43</v>
      </c>
      <c r="B25" s="9">
        <f>SUMIFS('GHG Emissions 2018-2021'!$G$4:$G$14,'GHG Emissions 2018-2021'!$A$4:$A$14,$A25)*10^10</f>
        <v>0</v>
      </c>
      <c r="C25" s="9">
        <f t="shared" si="0"/>
        <v>0</v>
      </c>
      <c r="D25" s="9">
        <f>SUMIFS('GHG Emissions 2018-2021'!$G$19:$G$31,'GHG Emissions 2018-2021'!$A$19:$A$31,$A25)*10^10</f>
        <v>0</v>
      </c>
      <c r="E25" s="9">
        <f>SUMIFS('GHG Emissions 2018-2021'!$G$36:$G$48,'GHG Emissions 2018-2021'!$A$36:$A$48,$A25)*10^10</f>
        <v>0</v>
      </c>
      <c r="F25" s="9">
        <f>$E25*SUMIFS('CN-Med-Growth Rate'!I$31:I$48,'CN-Med-Growth Rate'!$A$31:$A$48,$A25,'CN-Med-Growth Rate'!$C$31:$C$48,$B$1)</f>
        <v>0</v>
      </c>
      <c r="G25" s="9">
        <f>$E25*SUMIFS('CN-Med-Growth Rate'!J$31:J$48,'CN-Med-Growth Rate'!$A$31:$A$48,$A25,'CN-Med-Growth Rate'!$C$31:$C$48,$B$1)</f>
        <v>0</v>
      </c>
      <c r="H25" s="9">
        <f>$E25*SUMIFS('CN-Med-Growth Rate'!K$31:K$48,'CN-Med-Growth Rate'!$A$31:$A$48,$A25,'CN-Med-Growth Rate'!$C$31:$C$48,$B$1)</f>
        <v>0</v>
      </c>
      <c r="I25" s="9">
        <f>$E25*SUMIFS('CN-Med-Growth Rate'!L$31:L$48,'CN-Med-Growth Rate'!$A$31:$A$48,$A25,'CN-Med-Growth Rate'!$C$31:$C$48,$B$1)</f>
        <v>0</v>
      </c>
      <c r="J25" s="9">
        <f>$E25*SUMIFS('CN-Med-Growth Rate'!M$31:M$48,'CN-Med-Growth Rate'!$A$31:$A$48,$A25,'CN-Med-Growth Rate'!$C$31:$C$48,$B$1)</f>
        <v>0</v>
      </c>
      <c r="K25" s="9">
        <f>$E25*SUMIFS('CN-Med-Growth Rate'!N$31:N$48,'CN-Med-Growth Rate'!$A$31:$A$48,$A25,'CN-Med-Growth Rate'!$C$31:$C$48,$B$1)</f>
        <v>0</v>
      </c>
      <c r="L25" s="9">
        <f>$E25*SUMIFS('CN-Med-Growth Rate'!O$31:O$48,'CN-Med-Growth Rate'!$A$31:$A$48,$A25,'CN-Med-Growth Rate'!$C$31:$C$48,$B$1)</f>
        <v>0</v>
      </c>
      <c r="M25" s="9">
        <f>$E25*SUMIFS('CN-Med-Growth Rate'!P$31:P$48,'CN-Med-Growth Rate'!$A$31:$A$48,$A25,'CN-Med-Growth Rate'!$C$31:$C$48,$B$1)</f>
        <v>0</v>
      </c>
      <c r="N25" s="9">
        <f>$E25*SUMIFS('CN-Med-Growth Rate'!Q$31:Q$48,'CN-Med-Growth Rate'!$A$31:$A$48,$A25,'CN-Med-Growth Rate'!$C$31:$C$48,$B$1)</f>
        <v>0</v>
      </c>
      <c r="O25" s="9">
        <f>$E25*SUMIFS('CN-Med-Growth Rate'!R$31:R$48,'CN-Med-Growth Rate'!$A$31:$A$48,$A25,'CN-Med-Growth Rate'!$C$31:$C$48,$B$1)</f>
        <v>0</v>
      </c>
      <c r="P25" s="9">
        <f>$E25*SUMIFS('CN-Med-Growth Rate'!S$31:S$48,'CN-Med-Growth Rate'!$A$31:$A$48,$A25,'CN-Med-Growth Rate'!$C$31:$C$48,$B$1)</f>
        <v>0</v>
      </c>
      <c r="Q25" s="9">
        <f>$E25*SUMIFS('CN-Med-Growth Rate'!T$31:T$48,'CN-Med-Growth Rate'!$A$31:$A$48,$A25,'CN-Med-Growth Rate'!$C$31:$C$48,$B$1)</f>
        <v>0</v>
      </c>
      <c r="R25" s="9">
        <f>$E25*SUMIFS('CN-Med-Growth Rate'!U$31:U$48,'CN-Med-Growth Rate'!$A$31:$A$48,$A25,'CN-Med-Growth Rate'!$C$31:$C$48,$B$1)</f>
        <v>0</v>
      </c>
      <c r="S25" s="9">
        <f>$E25*SUMIFS('CN-Med-Growth Rate'!V$31:V$48,'CN-Med-Growth Rate'!$A$31:$A$48,$A25,'CN-Med-Growth Rate'!$C$31:$C$48,$B$1)</f>
        <v>0</v>
      </c>
      <c r="T25" s="9">
        <f>$E25*SUMIFS('CN-Med-Growth Rate'!W$31:W$48,'CN-Med-Growth Rate'!$A$31:$A$48,$A25,'CN-Med-Growth Rate'!$C$31:$C$48,$B$1)</f>
        <v>0</v>
      </c>
      <c r="U25" s="9">
        <f>$E25*SUMIFS('CN-Med-Growth Rate'!X$31:X$48,'CN-Med-Growth Rate'!$A$31:$A$48,$A25,'CN-Med-Growth Rate'!$C$31:$C$48,$B$1)</f>
        <v>0</v>
      </c>
      <c r="V25" s="9">
        <f>$E25*SUMIFS('CN-Med-Growth Rate'!Y$31:Y$48,'CN-Med-Growth Rate'!$A$31:$A$48,$A25,'CN-Med-Growth Rate'!$C$31:$C$48,$B$1)</f>
        <v>0</v>
      </c>
      <c r="W25" s="9">
        <f>$E25*SUMIFS('CN-Med-Growth Rate'!Z$31:Z$48,'CN-Med-Growth Rate'!$A$31:$A$48,$A25,'CN-Med-Growth Rate'!$C$31:$C$48,$B$1)</f>
        <v>0</v>
      </c>
      <c r="X25" s="9">
        <f>$E25*SUMIFS('CN-Med-Growth Rate'!AA$31:AA$48,'CN-Med-Growth Rate'!$A$31:$A$48,$A25,'CN-Med-Growth Rate'!$C$31:$C$48,$B$1)</f>
        <v>0</v>
      </c>
      <c r="Y25" s="9">
        <f>$E25*SUMIFS('CN-Med-Growth Rate'!AB$31:AB$48,'CN-Med-Growth Rate'!$A$31:$A$48,$A25,'CN-Med-Growth Rate'!$C$31:$C$48,$B$1)</f>
        <v>0</v>
      </c>
      <c r="Z25" s="9">
        <f>$E25*SUMIFS('CN-Med-Growth Rate'!AC$31:AC$48,'CN-Med-Growth Rate'!$A$31:$A$48,$A25,'CN-Med-Growth Rate'!$C$31:$C$48,$B$1)</f>
        <v>0</v>
      </c>
      <c r="AA25" s="9">
        <f>$E25*SUMIFS('CN-Med-Growth Rate'!AD$31:AD$48,'CN-Med-Growth Rate'!$A$31:$A$48,$A25,'CN-Med-Growth Rate'!$C$31:$C$48,$B$1)</f>
        <v>0</v>
      </c>
      <c r="AB25" s="9">
        <f>$E25*SUMIFS('CN-Med-Growth Rate'!AE$31:AE$48,'CN-Med-Growth Rate'!$A$31:$A$48,$A25,'CN-Med-Growth Rate'!$C$31:$C$48,$B$1)</f>
        <v>0</v>
      </c>
      <c r="AC25" s="9">
        <f>$E25*SUMIFS('CN-Med-Growth Rate'!AF$31:AF$48,'CN-Med-Growth Rate'!$A$31:$A$48,$A25,'CN-Med-Growth Rate'!$C$31:$C$48,$B$1)</f>
        <v>0</v>
      </c>
      <c r="AD25" s="9">
        <f>$E25*SUMIFS('CN-Med-Growth Rate'!AG$31:AG$48,'CN-Med-Growth Rate'!$A$31:$A$48,$A25,'CN-Med-Growth Rate'!$C$31:$C$48,$B$1)</f>
        <v>0</v>
      </c>
      <c r="AE25" s="9">
        <f>$E25*SUMIFS('CN-Med-Growth Rate'!AH$31:AH$48,'CN-Med-Growth Rate'!$A$31:$A$48,$A25,'CN-Med-Growth Rate'!$C$31:$C$48,$B$1)</f>
        <v>0</v>
      </c>
      <c r="AF25" s="9">
        <f>$E25*SUMIFS('CN-Med-Growth Rate'!AI$31:AI$48,'CN-Med-Growth Rate'!$A$31:$A$48,$A25,'CN-Med-Growth Rate'!$C$31:$C$48,$B$1)</f>
        <v>0</v>
      </c>
      <c r="AG25" s="9">
        <f>$E25*SUMIFS('CN-Med-Growth Rate'!AJ$31:AJ$48,'CN-Med-Growth Rate'!$A$31:$A$48,$A25,'CN-Med-Growth Rate'!$C$31:$C$48,$B$1)</f>
        <v>0</v>
      </c>
      <c r="AH25" s="9">
        <f>$E25*SUMIFS('CN-Med-Growth Rate'!AK$31:AK$48,'CN-Med-Growth Rate'!$A$31:$A$48,$A25,'CN-Med-Growth Rate'!$C$31:$C$48,$B$1)</f>
        <v>0</v>
      </c>
      <c r="AI25" s="9">
        <f>$E25*SUMIFS('CN-Med-Growth Rate'!AL$31:AL$48,'CN-Med-Growth Rate'!$A$31:$A$48,$A25,'CN-Med-Growth Rate'!$C$31:$C$48,$B$1)</f>
        <v>0</v>
      </c>
      <c r="AJ25" s="9">
        <f>$E25*SUMIFS('CN-Med-Growth Rate'!AM$31:AM$48,'CN-Med-Growth Rate'!$A$31:$A$48,$A25,'CN-Med-Growth Rate'!$C$31:$C$48,$B$1)</f>
        <v>0</v>
      </c>
      <c r="AK25" s="9">
        <f>$E25*SUMIFS('CN-Med-Growth Rate'!AN$31:AN$48,'CN-Med-Growth Rate'!$A$31:$A$48,$A25,'CN-Med-Growth Rate'!$C$31:$C$48,$B$1)</f>
        <v>0</v>
      </c>
      <c r="AL25" s="9">
        <f>$E25*SUMIFS('CN-Med-Growth Rate'!AO$31:AO$48,'CN-Med-Growth Rate'!$A$31:$A$48,$A25,'CN-Med-Growth Rate'!$C$31:$C$48,$B$1)</f>
        <v>0</v>
      </c>
      <c r="AM25" s="9">
        <f>$E25*SUMIFS('CN-Med-Growth Rate'!AP$31:AP$48,'CN-Med-Growth Rate'!$A$31:$A$48,$A25,'CN-Med-Growth Rate'!$C$31:$C$48,$B$1)</f>
        <v>0</v>
      </c>
      <c r="AN25" s="9">
        <f>$E25*SUMIFS('CN-Med-Growth Rate'!AQ$31:AQ$48,'CN-Med-Growth Rate'!$A$31:$A$48,$A25,'CN-Med-Growth Rate'!$C$31:$C$48,$B$1)</f>
        <v>0</v>
      </c>
      <c r="AO25" s="9">
        <f>$E25*SUMIFS('CN-Med-Growth Rate'!AR$31:AR$48,'CN-Med-Growth Rate'!$A$31:$A$48,$A25,'CN-Med-Growth Rate'!$C$31:$C$48,$B$1)</f>
        <v>0</v>
      </c>
      <c r="AP25" s="9">
        <f>$E25*SUMIFS('CN-Med-Growth Rate'!AS$31:AS$48,'CN-Med-Growth Rate'!$A$31:$A$48,$A25,'CN-Med-Growth Rate'!$C$31:$C$48,$B$1)</f>
        <v>0</v>
      </c>
      <c r="AQ25" s="9">
        <f>$E25*SUMIFS('CN-Med-Growth Rate'!AT$31:AT$48,'CN-Med-Growth Rate'!$A$31:$A$48,$A25,'CN-Med-Growth Rate'!$C$31:$C$48,$B$1)</f>
        <v>0</v>
      </c>
      <c r="AR25" s="9">
        <f>$E25*SUMIFS('CN-Med-Growth Rate'!AU$31:AU$48,'CN-Med-Growth Rate'!$A$31:$A$48,$A25,'CN-Med-Growth Rate'!$C$31:$C$48,$B$1)</f>
        <v>0</v>
      </c>
    </row>
    <row r="26" spans="1:44">
      <c r="A26" t="s">
        <v>47</v>
      </c>
      <c r="B26" s="9">
        <f>SUMIFS('GHG Emissions 2018-2021'!$G$4:$G$14,'GHG Emissions 2018-2021'!$A$4:$A$14,$A26)*10^10</f>
        <v>0</v>
      </c>
      <c r="C26" s="9">
        <f t="shared" si="0"/>
        <v>0</v>
      </c>
      <c r="D26" s="9">
        <f>SUMIFS('GHG Emissions 2018-2021'!$G$19:$G$31,'GHG Emissions 2018-2021'!$A$19:$A$31,$A26)*10^10</f>
        <v>0</v>
      </c>
      <c r="E26" s="9">
        <f>SUMIFS('GHG Emissions 2018-2021'!$G$36:$G$48,'GHG Emissions 2018-2021'!$A$36:$A$48,$A26)*10^10</f>
        <v>0</v>
      </c>
      <c r="F26" s="9">
        <f>$E26*SUMIFS('CN-Med-Growth Rate'!I$31:I$48,'CN-Med-Growth Rate'!$A$31:$A$48,$A26,'CN-Med-Growth Rate'!$C$31:$C$48,$B$1)</f>
        <v>0</v>
      </c>
      <c r="G26" s="9">
        <f>$E26*SUMIFS('CN-Med-Growth Rate'!J$31:J$48,'CN-Med-Growth Rate'!$A$31:$A$48,$A26,'CN-Med-Growth Rate'!$C$31:$C$48,$B$1)</f>
        <v>0</v>
      </c>
      <c r="H26" s="9">
        <f>$E26*SUMIFS('CN-Med-Growth Rate'!K$31:K$48,'CN-Med-Growth Rate'!$A$31:$A$48,$A26,'CN-Med-Growth Rate'!$C$31:$C$48,$B$1)</f>
        <v>0</v>
      </c>
      <c r="I26" s="9">
        <f>$E26*SUMIFS('CN-Med-Growth Rate'!L$31:L$48,'CN-Med-Growth Rate'!$A$31:$A$48,$A26,'CN-Med-Growth Rate'!$C$31:$C$48,$B$1)</f>
        <v>0</v>
      </c>
      <c r="J26" s="9">
        <f>$E26*SUMIFS('CN-Med-Growth Rate'!M$31:M$48,'CN-Med-Growth Rate'!$A$31:$A$48,$A26,'CN-Med-Growth Rate'!$C$31:$C$48,$B$1)</f>
        <v>0</v>
      </c>
      <c r="K26" s="9">
        <f>$E26*SUMIFS('CN-Med-Growth Rate'!N$31:N$48,'CN-Med-Growth Rate'!$A$31:$A$48,$A26,'CN-Med-Growth Rate'!$C$31:$C$48,$B$1)</f>
        <v>0</v>
      </c>
      <c r="L26" s="9">
        <f>$E26*SUMIFS('CN-Med-Growth Rate'!O$31:O$48,'CN-Med-Growth Rate'!$A$31:$A$48,$A26,'CN-Med-Growth Rate'!$C$31:$C$48,$B$1)</f>
        <v>0</v>
      </c>
      <c r="M26" s="9">
        <f>$E26*SUMIFS('CN-Med-Growth Rate'!P$31:P$48,'CN-Med-Growth Rate'!$A$31:$A$48,$A26,'CN-Med-Growth Rate'!$C$31:$C$48,$B$1)</f>
        <v>0</v>
      </c>
      <c r="N26" s="9">
        <f>$E26*SUMIFS('CN-Med-Growth Rate'!Q$31:Q$48,'CN-Med-Growth Rate'!$A$31:$A$48,$A26,'CN-Med-Growth Rate'!$C$31:$C$48,$B$1)</f>
        <v>0</v>
      </c>
      <c r="O26" s="9">
        <f>$E26*SUMIFS('CN-Med-Growth Rate'!R$31:R$48,'CN-Med-Growth Rate'!$A$31:$A$48,$A26,'CN-Med-Growth Rate'!$C$31:$C$48,$B$1)</f>
        <v>0</v>
      </c>
      <c r="P26" s="9">
        <f>$E26*SUMIFS('CN-Med-Growth Rate'!S$31:S$48,'CN-Med-Growth Rate'!$A$31:$A$48,$A26,'CN-Med-Growth Rate'!$C$31:$C$48,$B$1)</f>
        <v>0</v>
      </c>
      <c r="Q26" s="9">
        <f>$E26*SUMIFS('CN-Med-Growth Rate'!T$31:T$48,'CN-Med-Growth Rate'!$A$31:$A$48,$A26,'CN-Med-Growth Rate'!$C$31:$C$48,$B$1)</f>
        <v>0</v>
      </c>
      <c r="R26" s="9">
        <f>$E26*SUMIFS('CN-Med-Growth Rate'!U$31:U$48,'CN-Med-Growth Rate'!$A$31:$A$48,$A26,'CN-Med-Growth Rate'!$C$31:$C$48,$B$1)</f>
        <v>0</v>
      </c>
      <c r="S26" s="9">
        <f>$E26*SUMIFS('CN-Med-Growth Rate'!V$31:V$48,'CN-Med-Growth Rate'!$A$31:$A$48,$A26,'CN-Med-Growth Rate'!$C$31:$C$48,$B$1)</f>
        <v>0</v>
      </c>
      <c r="T26" s="9">
        <f>$E26*SUMIFS('CN-Med-Growth Rate'!W$31:W$48,'CN-Med-Growth Rate'!$A$31:$A$48,$A26,'CN-Med-Growth Rate'!$C$31:$C$48,$B$1)</f>
        <v>0</v>
      </c>
      <c r="U26" s="9">
        <f>$E26*SUMIFS('CN-Med-Growth Rate'!X$31:X$48,'CN-Med-Growth Rate'!$A$31:$A$48,$A26,'CN-Med-Growth Rate'!$C$31:$C$48,$B$1)</f>
        <v>0</v>
      </c>
      <c r="V26" s="9">
        <f>$E26*SUMIFS('CN-Med-Growth Rate'!Y$31:Y$48,'CN-Med-Growth Rate'!$A$31:$A$48,$A26,'CN-Med-Growth Rate'!$C$31:$C$48,$B$1)</f>
        <v>0</v>
      </c>
      <c r="W26" s="9">
        <f>$E26*SUMIFS('CN-Med-Growth Rate'!Z$31:Z$48,'CN-Med-Growth Rate'!$A$31:$A$48,$A26,'CN-Med-Growth Rate'!$C$31:$C$48,$B$1)</f>
        <v>0</v>
      </c>
      <c r="X26" s="9">
        <f>$E26*SUMIFS('CN-Med-Growth Rate'!AA$31:AA$48,'CN-Med-Growth Rate'!$A$31:$A$48,$A26,'CN-Med-Growth Rate'!$C$31:$C$48,$B$1)</f>
        <v>0</v>
      </c>
      <c r="Y26" s="9">
        <f>$E26*SUMIFS('CN-Med-Growth Rate'!AB$31:AB$48,'CN-Med-Growth Rate'!$A$31:$A$48,$A26,'CN-Med-Growth Rate'!$C$31:$C$48,$B$1)</f>
        <v>0</v>
      </c>
      <c r="Z26" s="9">
        <f>$E26*SUMIFS('CN-Med-Growth Rate'!AC$31:AC$48,'CN-Med-Growth Rate'!$A$31:$A$48,$A26,'CN-Med-Growth Rate'!$C$31:$C$48,$B$1)</f>
        <v>0</v>
      </c>
      <c r="AA26" s="9">
        <f>$E26*SUMIFS('CN-Med-Growth Rate'!AD$31:AD$48,'CN-Med-Growth Rate'!$A$31:$A$48,$A26,'CN-Med-Growth Rate'!$C$31:$C$48,$B$1)</f>
        <v>0</v>
      </c>
      <c r="AB26" s="9">
        <f>$E26*SUMIFS('CN-Med-Growth Rate'!AE$31:AE$48,'CN-Med-Growth Rate'!$A$31:$A$48,$A26,'CN-Med-Growth Rate'!$C$31:$C$48,$B$1)</f>
        <v>0</v>
      </c>
      <c r="AC26" s="9">
        <f>$E26*SUMIFS('CN-Med-Growth Rate'!AF$31:AF$48,'CN-Med-Growth Rate'!$A$31:$A$48,$A26,'CN-Med-Growth Rate'!$C$31:$C$48,$B$1)</f>
        <v>0</v>
      </c>
      <c r="AD26" s="9">
        <f>$E26*SUMIFS('CN-Med-Growth Rate'!AG$31:AG$48,'CN-Med-Growth Rate'!$A$31:$A$48,$A26,'CN-Med-Growth Rate'!$C$31:$C$48,$B$1)</f>
        <v>0</v>
      </c>
      <c r="AE26" s="9">
        <f>$E26*SUMIFS('CN-Med-Growth Rate'!AH$31:AH$48,'CN-Med-Growth Rate'!$A$31:$A$48,$A26,'CN-Med-Growth Rate'!$C$31:$C$48,$B$1)</f>
        <v>0</v>
      </c>
      <c r="AF26" s="9">
        <f>$E26*SUMIFS('CN-Med-Growth Rate'!AI$31:AI$48,'CN-Med-Growth Rate'!$A$31:$A$48,$A26,'CN-Med-Growth Rate'!$C$31:$C$48,$B$1)</f>
        <v>0</v>
      </c>
      <c r="AG26" s="9">
        <f>$E26*SUMIFS('CN-Med-Growth Rate'!AJ$31:AJ$48,'CN-Med-Growth Rate'!$A$31:$A$48,$A26,'CN-Med-Growth Rate'!$C$31:$C$48,$B$1)</f>
        <v>0</v>
      </c>
      <c r="AH26" s="9">
        <f>$E26*SUMIFS('CN-Med-Growth Rate'!AK$31:AK$48,'CN-Med-Growth Rate'!$A$31:$A$48,$A26,'CN-Med-Growth Rate'!$C$31:$C$48,$B$1)</f>
        <v>0</v>
      </c>
      <c r="AI26" s="9">
        <f>$E26*SUMIFS('CN-Med-Growth Rate'!AL$31:AL$48,'CN-Med-Growth Rate'!$A$31:$A$48,$A26,'CN-Med-Growth Rate'!$C$31:$C$48,$B$1)</f>
        <v>0</v>
      </c>
      <c r="AJ26" s="9">
        <f>$E26*SUMIFS('CN-Med-Growth Rate'!AM$31:AM$48,'CN-Med-Growth Rate'!$A$31:$A$48,$A26,'CN-Med-Growth Rate'!$C$31:$C$48,$B$1)</f>
        <v>0</v>
      </c>
      <c r="AK26" s="9">
        <f>$E26*SUMIFS('CN-Med-Growth Rate'!AN$31:AN$48,'CN-Med-Growth Rate'!$A$31:$A$48,$A26,'CN-Med-Growth Rate'!$C$31:$C$48,$B$1)</f>
        <v>0</v>
      </c>
      <c r="AL26" s="9">
        <f>$E26*SUMIFS('CN-Med-Growth Rate'!AO$31:AO$48,'CN-Med-Growth Rate'!$A$31:$A$48,$A26,'CN-Med-Growth Rate'!$C$31:$C$48,$B$1)</f>
        <v>0</v>
      </c>
      <c r="AM26" s="9">
        <f>$E26*SUMIFS('CN-Med-Growth Rate'!AP$31:AP$48,'CN-Med-Growth Rate'!$A$31:$A$48,$A26,'CN-Med-Growth Rate'!$C$31:$C$48,$B$1)</f>
        <v>0</v>
      </c>
      <c r="AN26" s="9">
        <f>$E26*SUMIFS('CN-Med-Growth Rate'!AQ$31:AQ$48,'CN-Med-Growth Rate'!$A$31:$A$48,$A26,'CN-Med-Growth Rate'!$C$31:$C$48,$B$1)</f>
        <v>0</v>
      </c>
      <c r="AO26" s="9">
        <f>$E26*SUMIFS('CN-Med-Growth Rate'!AR$31:AR$48,'CN-Med-Growth Rate'!$A$31:$A$48,$A26,'CN-Med-Growth Rate'!$C$31:$C$48,$B$1)</f>
        <v>0</v>
      </c>
      <c r="AP26" s="9">
        <f>$E26*SUMIFS('CN-Med-Growth Rate'!AS$31:AS$48,'CN-Med-Growth Rate'!$A$31:$A$48,$A26,'CN-Med-Growth Rate'!$C$31:$C$48,$B$1)</f>
        <v>0</v>
      </c>
      <c r="AQ26" s="9">
        <f>$E26*SUMIFS('CN-Med-Growth Rate'!AT$31:AT$48,'CN-Med-Growth Rate'!$A$31:$A$48,$A26,'CN-Med-Growth Rate'!$C$31:$C$48,$B$1)</f>
        <v>0</v>
      </c>
      <c r="AR26" s="9">
        <f>$E26*SUMIFS('CN-Med-Growth Rate'!AU$31:AU$48,'CN-Med-Growth Rate'!$A$31:$A$48,$A26,'CN-Med-Growth Rate'!$C$31:$C$48,$B$1)</f>
        <v>0</v>
      </c>
    </row>
    <row r="27" spans="1:44">
      <c r="A27" t="s">
        <v>65</v>
      </c>
      <c r="B27" s="9">
        <f>SUMIFS('GHG Emissions 2018-2021'!$G$4:$G$14,'GHG Emissions 2018-2021'!$A$4:$A$14,$A27)*10^10</f>
        <v>0</v>
      </c>
      <c r="C27" s="9">
        <f t="shared" si="0"/>
        <v>0</v>
      </c>
      <c r="D27" s="9">
        <f>SUMIFS('GHG Emissions 2018-2021'!$G$19:$G$31,'GHG Emissions 2018-2021'!$A$19:$A$31,$A27)*10^10</f>
        <v>0</v>
      </c>
      <c r="E27" s="9">
        <f>SUMIFS('GHG Emissions 2018-2021'!$G$36:$G$48,'GHG Emissions 2018-2021'!$A$36:$A$48,$A27)*10^10</f>
        <v>0</v>
      </c>
      <c r="F27" s="9">
        <f>$E27*SUMIFS('CN-Med-Growth Rate'!I$31:I$48,'CN-Med-Growth Rate'!$A$31:$A$48,$A27,'CN-Med-Growth Rate'!$C$31:$C$48,$B$1)</f>
        <v>0</v>
      </c>
      <c r="G27" s="9">
        <f>$E27*SUMIFS('CN-Med-Growth Rate'!J$31:J$48,'CN-Med-Growth Rate'!$A$31:$A$48,$A27,'CN-Med-Growth Rate'!$C$31:$C$48,$B$1)</f>
        <v>0</v>
      </c>
      <c r="H27" s="9">
        <f>$E27*SUMIFS('CN-Med-Growth Rate'!K$31:K$48,'CN-Med-Growth Rate'!$A$31:$A$48,$A27,'CN-Med-Growth Rate'!$C$31:$C$48,$B$1)</f>
        <v>0</v>
      </c>
      <c r="I27" s="9">
        <f>$E27*SUMIFS('CN-Med-Growth Rate'!L$31:L$48,'CN-Med-Growth Rate'!$A$31:$A$48,$A27,'CN-Med-Growth Rate'!$C$31:$C$48,$B$1)</f>
        <v>0</v>
      </c>
      <c r="J27" s="9">
        <f>$E27*SUMIFS('CN-Med-Growth Rate'!M$31:M$48,'CN-Med-Growth Rate'!$A$31:$A$48,$A27,'CN-Med-Growth Rate'!$C$31:$C$48,$B$1)</f>
        <v>0</v>
      </c>
      <c r="K27" s="9">
        <f>$E27*SUMIFS('CN-Med-Growth Rate'!N$31:N$48,'CN-Med-Growth Rate'!$A$31:$A$48,$A27,'CN-Med-Growth Rate'!$C$31:$C$48,$B$1)</f>
        <v>0</v>
      </c>
      <c r="L27" s="9">
        <f>$E27*SUMIFS('CN-Med-Growth Rate'!O$31:O$48,'CN-Med-Growth Rate'!$A$31:$A$48,$A27,'CN-Med-Growth Rate'!$C$31:$C$48,$B$1)</f>
        <v>0</v>
      </c>
      <c r="M27" s="9">
        <f>$E27*SUMIFS('CN-Med-Growth Rate'!P$31:P$48,'CN-Med-Growth Rate'!$A$31:$A$48,$A27,'CN-Med-Growth Rate'!$C$31:$C$48,$B$1)</f>
        <v>0</v>
      </c>
      <c r="N27" s="9">
        <f>$E27*SUMIFS('CN-Med-Growth Rate'!Q$31:Q$48,'CN-Med-Growth Rate'!$A$31:$A$48,$A27,'CN-Med-Growth Rate'!$C$31:$C$48,$B$1)</f>
        <v>0</v>
      </c>
      <c r="O27" s="9">
        <f>$E27*SUMIFS('CN-Med-Growth Rate'!R$31:R$48,'CN-Med-Growth Rate'!$A$31:$A$48,$A27,'CN-Med-Growth Rate'!$C$31:$C$48,$B$1)</f>
        <v>0</v>
      </c>
      <c r="P27" s="9">
        <f>$E27*SUMIFS('CN-Med-Growth Rate'!S$31:S$48,'CN-Med-Growth Rate'!$A$31:$A$48,$A27,'CN-Med-Growth Rate'!$C$31:$C$48,$B$1)</f>
        <v>0</v>
      </c>
      <c r="Q27" s="9">
        <f>$E27*SUMIFS('CN-Med-Growth Rate'!T$31:T$48,'CN-Med-Growth Rate'!$A$31:$A$48,$A27,'CN-Med-Growth Rate'!$C$31:$C$48,$B$1)</f>
        <v>0</v>
      </c>
      <c r="R27" s="9">
        <f>$E27*SUMIFS('CN-Med-Growth Rate'!U$31:U$48,'CN-Med-Growth Rate'!$A$31:$A$48,$A27,'CN-Med-Growth Rate'!$C$31:$C$48,$B$1)</f>
        <v>0</v>
      </c>
      <c r="S27" s="9">
        <f>$E27*SUMIFS('CN-Med-Growth Rate'!V$31:V$48,'CN-Med-Growth Rate'!$A$31:$A$48,$A27,'CN-Med-Growth Rate'!$C$31:$C$48,$B$1)</f>
        <v>0</v>
      </c>
      <c r="T27" s="9">
        <f>$E27*SUMIFS('CN-Med-Growth Rate'!W$31:W$48,'CN-Med-Growth Rate'!$A$31:$A$48,$A27,'CN-Med-Growth Rate'!$C$31:$C$48,$B$1)</f>
        <v>0</v>
      </c>
      <c r="U27" s="9">
        <f>$E27*SUMIFS('CN-Med-Growth Rate'!X$31:X$48,'CN-Med-Growth Rate'!$A$31:$A$48,$A27,'CN-Med-Growth Rate'!$C$31:$C$48,$B$1)</f>
        <v>0</v>
      </c>
      <c r="V27" s="9">
        <f>$E27*SUMIFS('CN-Med-Growth Rate'!Y$31:Y$48,'CN-Med-Growth Rate'!$A$31:$A$48,$A27,'CN-Med-Growth Rate'!$C$31:$C$48,$B$1)</f>
        <v>0</v>
      </c>
      <c r="W27" s="9">
        <f>$E27*SUMIFS('CN-Med-Growth Rate'!Z$31:Z$48,'CN-Med-Growth Rate'!$A$31:$A$48,$A27,'CN-Med-Growth Rate'!$C$31:$C$48,$B$1)</f>
        <v>0</v>
      </c>
      <c r="X27" s="9">
        <f>$E27*SUMIFS('CN-Med-Growth Rate'!AA$31:AA$48,'CN-Med-Growth Rate'!$A$31:$A$48,$A27,'CN-Med-Growth Rate'!$C$31:$C$48,$B$1)</f>
        <v>0</v>
      </c>
      <c r="Y27" s="9">
        <f>$E27*SUMIFS('CN-Med-Growth Rate'!AB$31:AB$48,'CN-Med-Growth Rate'!$A$31:$A$48,$A27,'CN-Med-Growth Rate'!$C$31:$C$48,$B$1)</f>
        <v>0</v>
      </c>
      <c r="Z27" s="9">
        <f>$E27*SUMIFS('CN-Med-Growth Rate'!AC$31:AC$48,'CN-Med-Growth Rate'!$A$31:$A$48,$A27,'CN-Med-Growth Rate'!$C$31:$C$48,$B$1)</f>
        <v>0</v>
      </c>
      <c r="AA27" s="9">
        <f>$E27*SUMIFS('CN-Med-Growth Rate'!AD$31:AD$48,'CN-Med-Growth Rate'!$A$31:$A$48,$A27,'CN-Med-Growth Rate'!$C$31:$C$48,$B$1)</f>
        <v>0</v>
      </c>
      <c r="AB27" s="9">
        <f>$E27*SUMIFS('CN-Med-Growth Rate'!AE$31:AE$48,'CN-Med-Growth Rate'!$A$31:$A$48,$A27,'CN-Med-Growth Rate'!$C$31:$C$48,$B$1)</f>
        <v>0</v>
      </c>
      <c r="AC27" s="9">
        <f>$E27*SUMIFS('CN-Med-Growth Rate'!AF$31:AF$48,'CN-Med-Growth Rate'!$A$31:$A$48,$A27,'CN-Med-Growth Rate'!$C$31:$C$48,$B$1)</f>
        <v>0</v>
      </c>
      <c r="AD27" s="9">
        <f>$E27*SUMIFS('CN-Med-Growth Rate'!AG$31:AG$48,'CN-Med-Growth Rate'!$A$31:$A$48,$A27,'CN-Med-Growth Rate'!$C$31:$C$48,$B$1)</f>
        <v>0</v>
      </c>
      <c r="AE27" s="9">
        <f>$E27*SUMIFS('CN-Med-Growth Rate'!AH$31:AH$48,'CN-Med-Growth Rate'!$A$31:$A$48,$A27,'CN-Med-Growth Rate'!$C$31:$C$48,$B$1)</f>
        <v>0</v>
      </c>
      <c r="AF27" s="9">
        <f>$E27*SUMIFS('CN-Med-Growth Rate'!AI$31:AI$48,'CN-Med-Growth Rate'!$A$31:$A$48,$A27,'CN-Med-Growth Rate'!$C$31:$C$48,$B$1)</f>
        <v>0</v>
      </c>
      <c r="AG27" s="9">
        <f>$E27*SUMIFS('CN-Med-Growth Rate'!AJ$31:AJ$48,'CN-Med-Growth Rate'!$A$31:$A$48,$A27,'CN-Med-Growth Rate'!$C$31:$C$48,$B$1)</f>
        <v>0</v>
      </c>
      <c r="AH27" s="9">
        <f>$E27*SUMIFS('CN-Med-Growth Rate'!AK$31:AK$48,'CN-Med-Growth Rate'!$A$31:$A$48,$A27,'CN-Med-Growth Rate'!$C$31:$C$48,$B$1)</f>
        <v>0</v>
      </c>
      <c r="AI27" s="9">
        <f>$E27*SUMIFS('CN-Med-Growth Rate'!AL$31:AL$48,'CN-Med-Growth Rate'!$A$31:$A$48,$A27,'CN-Med-Growth Rate'!$C$31:$C$48,$B$1)</f>
        <v>0</v>
      </c>
      <c r="AJ27" s="9">
        <f>$E27*SUMIFS('CN-Med-Growth Rate'!AM$31:AM$48,'CN-Med-Growth Rate'!$A$31:$A$48,$A27,'CN-Med-Growth Rate'!$C$31:$C$48,$B$1)</f>
        <v>0</v>
      </c>
      <c r="AK27" s="9">
        <f>$E27*SUMIFS('CN-Med-Growth Rate'!AN$31:AN$48,'CN-Med-Growth Rate'!$A$31:$A$48,$A27,'CN-Med-Growth Rate'!$C$31:$C$48,$B$1)</f>
        <v>0</v>
      </c>
      <c r="AL27" s="9">
        <f>$E27*SUMIFS('CN-Med-Growth Rate'!AO$31:AO$48,'CN-Med-Growth Rate'!$A$31:$A$48,$A27,'CN-Med-Growth Rate'!$C$31:$C$48,$B$1)</f>
        <v>0</v>
      </c>
      <c r="AM27" s="9">
        <f>$E27*SUMIFS('CN-Med-Growth Rate'!AP$31:AP$48,'CN-Med-Growth Rate'!$A$31:$A$48,$A27,'CN-Med-Growth Rate'!$C$31:$C$48,$B$1)</f>
        <v>0</v>
      </c>
      <c r="AN27" s="9">
        <f>$E27*SUMIFS('CN-Med-Growth Rate'!AQ$31:AQ$48,'CN-Med-Growth Rate'!$A$31:$A$48,$A27,'CN-Med-Growth Rate'!$C$31:$C$48,$B$1)</f>
        <v>0</v>
      </c>
      <c r="AO27" s="9">
        <f>$E27*SUMIFS('CN-Med-Growth Rate'!AR$31:AR$48,'CN-Med-Growth Rate'!$A$31:$A$48,$A27,'CN-Med-Growth Rate'!$C$31:$C$48,$B$1)</f>
        <v>0</v>
      </c>
      <c r="AP27" s="9">
        <f>$E27*SUMIFS('CN-Med-Growth Rate'!AS$31:AS$48,'CN-Med-Growth Rate'!$A$31:$A$48,$A27,'CN-Med-Growth Rate'!$C$31:$C$48,$B$1)</f>
        <v>0</v>
      </c>
      <c r="AQ27" s="9">
        <f>$E27*SUMIFS('CN-Med-Growth Rate'!AT$31:AT$48,'CN-Med-Growth Rate'!$A$31:$A$48,$A27,'CN-Med-Growth Rate'!$C$31:$C$48,$B$1)</f>
        <v>0</v>
      </c>
      <c r="AR27" s="9">
        <f>$E27*SUMIFS('CN-Med-Growth Rate'!AU$31:AU$48,'CN-Med-Growth Rate'!$A$31:$A$48,$A27,'CN-Med-Growth Rate'!$C$31:$C$48,$B$1)</f>
        <v>0</v>
      </c>
    </row>
    <row r="30" spans="1:44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1:44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</row>
  </sheetData>
  <phoneticPr fontId="1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F358-AD7D-47EE-8E75-73203A7C14BC}">
  <sheetPr>
    <tabColor rgb="FFD19EF0"/>
  </sheetPr>
  <dimension ref="A1:AL115"/>
  <sheetViews>
    <sheetView workbookViewId="0"/>
  </sheetViews>
  <sheetFormatPr defaultRowHeight="14.25"/>
  <cols>
    <col min="1" max="1" width="13.125" customWidth="1"/>
    <col min="2" max="2" width="43.375" bestFit="1" customWidth="1"/>
    <col min="3" max="3" width="10.125" bestFit="1" customWidth="1"/>
    <col min="4" max="4" width="14.5" customWidth="1"/>
    <col min="5" max="5" width="10.125" bestFit="1" customWidth="1"/>
    <col min="6" max="8" width="9.375" bestFit="1" customWidth="1"/>
    <col min="9" max="9" width="11.875" bestFit="1" customWidth="1"/>
    <col min="10" max="38" width="9.375" bestFit="1" customWidth="1"/>
  </cols>
  <sheetData>
    <row r="1" spans="1:38">
      <c r="A1" s="229" t="s">
        <v>511</v>
      </c>
      <c r="B1" s="229" t="s">
        <v>512</v>
      </c>
    </row>
    <row r="2" spans="1:38">
      <c r="B2" s="11" t="s">
        <v>6</v>
      </c>
      <c r="C2" s="11" t="s">
        <v>1</v>
      </c>
      <c r="D2" s="13" t="s">
        <v>8</v>
      </c>
      <c r="E2" s="7"/>
      <c r="F2" s="7"/>
      <c r="G2" s="7"/>
      <c r="H2" s="7"/>
      <c r="I2" s="7"/>
      <c r="J2" s="7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B3" s="16"/>
      <c r="C3" s="17">
        <v>2015</v>
      </c>
      <c r="D3" s="15">
        <v>2016</v>
      </c>
      <c r="E3" s="17">
        <v>2017</v>
      </c>
      <c r="F3" s="15">
        <v>2018</v>
      </c>
      <c r="G3" s="17">
        <v>2019</v>
      </c>
      <c r="H3" s="15">
        <v>2020</v>
      </c>
      <c r="I3" s="17">
        <v>2021</v>
      </c>
      <c r="J3" s="15">
        <v>2022</v>
      </c>
      <c r="K3" s="17">
        <v>2023</v>
      </c>
      <c r="L3" s="15">
        <v>2024</v>
      </c>
      <c r="M3" s="17">
        <v>2025</v>
      </c>
      <c r="N3" s="15">
        <v>2026</v>
      </c>
      <c r="O3" s="17">
        <v>2027</v>
      </c>
      <c r="P3" s="15">
        <v>2028</v>
      </c>
      <c r="Q3" s="17">
        <v>2029</v>
      </c>
      <c r="R3" s="15">
        <v>2030</v>
      </c>
      <c r="S3" s="17">
        <v>2031</v>
      </c>
      <c r="T3" s="15">
        <v>2032</v>
      </c>
      <c r="U3" s="17">
        <v>2033</v>
      </c>
      <c r="V3" s="15">
        <v>2034</v>
      </c>
      <c r="W3" s="17">
        <v>2035</v>
      </c>
      <c r="X3" s="15">
        <v>2036</v>
      </c>
      <c r="Y3" s="17">
        <v>2037</v>
      </c>
      <c r="Z3" s="15">
        <v>2038</v>
      </c>
      <c r="AA3" s="17">
        <v>2039</v>
      </c>
      <c r="AB3" s="15">
        <v>2040</v>
      </c>
      <c r="AC3" s="17">
        <v>2041</v>
      </c>
      <c r="AD3" s="15">
        <v>2042</v>
      </c>
      <c r="AE3" s="17">
        <v>2043</v>
      </c>
      <c r="AF3" s="15">
        <v>2044</v>
      </c>
      <c r="AG3" s="17">
        <v>2045</v>
      </c>
      <c r="AH3" s="15">
        <v>2046</v>
      </c>
      <c r="AI3" s="17">
        <v>2047</v>
      </c>
      <c r="AJ3" s="15">
        <v>2048</v>
      </c>
      <c r="AK3" s="17">
        <v>2049</v>
      </c>
      <c r="AL3" s="15">
        <v>2050</v>
      </c>
    </row>
    <row r="4" spans="1:38">
      <c r="A4" t="s">
        <v>1</v>
      </c>
      <c r="B4" t="s">
        <v>41</v>
      </c>
      <c r="C4" s="9">
        <v>8825577880227.7891</v>
      </c>
      <c r="D4" s="9">
        <v>8870754951726.748</v>
      </c>
      <c r="E4" s="9">
        <v>8914495161638.9063</v>
      </c>
      <c r="F4" s="9">
        <v>8956062012068.6074</v>
      </c>
      <c r="G4" s="9">
        <v>8994554368650.8496</v>
      </c>
      <c r="H4" s="9">
        <v>9029308961713.8203</v>
      </c>
      <c r="I4" s="9">
        <v>9060000000000</v>
      </c>
      <c r="J4" s="9">
        <v>9086694783465.3066</v>
      </c>
      <c r="K4" s="9">
        <v>9109631659846.9844</v>
      </c>
      <c r="L4" s="9">
        <v>9129249446437.7617</v>
      </c>
      <c r="M4" s="9">
        <v>9145894931228.2344</v>
      </c>
      <c r="N4" s="9">
        <v>9159595835928.4375</v>
      </c>
      <c r="O4" s="9">
        <v>9170294239165.0488</v>
      </c>
      <c r="P4" s="9">
        <v>9178168534752.9805</v>
      </c>
      <c r="Q4" s="9">
        <v>9183428633563.3145</v>
      </c>
      <c r="R4" s="9">
        <v>9186244178158.3164</v>
      </c>
      <c r="S4" s="9">
        <v>9186729430413.1777</v>
      </c>
      <c r="T4" s="9">
        <v>9184928491622.6484</v>
      </c>
      <c r="U4" s="9">
        <v>9180853506894.3574</v>
      </c>
      <c r="V4" s="9">
        <v>9174481578685.5156</v>
      </c>
      <c r="W4" s="9">
        <v>9165811289230.4551</v>
      </c>
      <c r="X4" s="9">
        <v>9154884092491.584</v>
      </c>
      <c r="Y4" s="9">
        <v>9141779176327.1738</v>
      </c>
      <c r="Z4" s="9">
        <v>9126574398656.0273</v>
      </c>
      <c r="AA4" s="9">
        <v>9109359348466.8125</v>
      </c>
      <c r="AB4" s="9">
        <v>9090207931499.7148</v>
      </c>
      <c r="AC4" s="9">
        <v>9069185026217.0801</v>
      </c>
      <c r="AD4" s="9">
        <v>9046318122216.8633</v>
      </c>
      <c r="AE4" s="9">
        <v>9021598687811.8887</v>
      </c>
      <c r="AF4" s="9">
        <v>8994996184580.6934</v>
      </c>
      <c r="AG4" s="9">
        <v>8966503642887.6504</v>
      </c>
      <c r="AH4" s="9">
        <v>8936167698440.4648</v>
      </c>
      <c r="AI4" s="9">
        <v>8904061604556.1855</v>
      </c>
      <c r="AJ4" s="9">
        <v>8870239901299.7578</v>
      </c>
      <c r="AK4" s="9">
        <v>8834764763341.4902</v>
      </c>
      <c r="AL4" s="9">
        <v>8797707486729.0176</v>
      </c>
    </row>
    <row r="5" spans="1:38">
      <c r="A5" t="s">
        <v>1</v>
      </c>
      <c r="B5" t="s">
        <v>42</v>
      </c>
      <c r="C5" s="9">
        <v>289916115311909.38</v>
      </c>
      <c r="D5" s="9">
        <v>289509215500945.44</v>
      </c>
      <c r="E5" s="9">
        <v>289102315689981.19</v>
      </c>
      <c r="F5" s="9">
        <v>288695415879017.25</v>
      </c>
      <c r="G5" s="9">
        <v>288288516068053</v>
      </c>
      <c r="H5" s="9">
        <v>287881616257089.13</v>
      </c>
      <c r="I5" s="9">
        <v>287000000000000</v>
      </c>
      <c r="J5" s="9">
        <v>286118383742911.25</v>
      </c>
      <c r="K5" s="9">
        <v>285236767485822.69</v>
      </c>
      <c r="L5" s="9">
        <v>284355151228733.94</v>
      </c>
      <c r="M5" s="9">
        <v>283473534971644.81</v>
      </c>
      <c r="N5" s="9">
        <v>281303402646503.13</v>
      </c>
      <c r="O5" s="9">
        <v>279133270321361.09</v>
      </c>
      <c r="P5" s="9">
        <v>276963137996219.44</v>
      </c>
      <c r="Q5" s="9">
        <v>274793005671077.75</v>
      </c>
      <c r="R5" s="9">
        <v>272622873345936.13</v>
      </c>
      <c r="S5" s="9">
        <v>270045841209830.13</v>
      </c>
      <c r="T5" s="9">
        <v>267468809073724.16</v>
      </c>
      <c r="U5" s="9">
        <v>264891776937618.16</v>
      </c>
      <c r="V5" s="9">
        <v>262314744801512.22</v>
      </c>
      <c r="W5" s="9">
        <v>259737712665406.69</v>
      </c>
      <c r="X5" s="9">
        <v>257296313799622.16</v>
      </c>
      <c r="Y5" s="9">
        <v>254854914933837.56</v>
      </c>
      <c r="Z5" s="9">
        <v>252413516068053.09</v>
      </c>
      <c r="AA5" s="9">
        <v>249972117202268.5</v>
      </c>
      <c r="AB5" s="9">
        <v>247530718336484</v>
      </c>
      <c r="AC5" s="9">
        <v>245077400183307.78</v>
      </c>
      <c r="AD5" s="9">
        <v>242624082030131.66</v>
      </c>
      <c r="AE5" s="9">
        <v>240170763876955.44</v>
      </c>
      <c r="AF5" s="9">
        <v>237717445723778.84</v>
      </c>
      <c r="AG5" s="9">
        <v>235264127570602.63</v>
      </c>
      <c r="AH5" s="9">
        <v>232802178209314.94</v>
      </c>
      <c r="AI5" s="9">
        <v>230340228848027.19</v>
      </c>
      <c r="AJ5" s="9">
        <v>227878279486739.47</v>
      </c>
      <c r="AK5" s="9">
        <v>225416330125451.69</v>
      </c>
      <c r="AL5" s="9">
        <v>222954380764164</v>
      </c>
    </row>
    <row r="6" spans="1:38">
      <c r="A6" t="s">
        <v>1</v>
      </c>
      <c r="B6" t="s">
        <v>46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</row>
    <row r="7" spans="1:38">
      <c r="A7" t="s">
        <v>1</v>
      </c>
      <c r="B7" t="s">
        <v>51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</row>
    <row r="8" spans="1:38">
      <c r="A8" t="s">
        <v>1</v>
      </c>
      <c r="B8" t="s">
        <v>52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</row>
    <row r="9" spans="1:38">
      <c r="A9" t="s">
        <v>1</v>
      </c>
      <c r="B9" t="s">
        <v>53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</row>
    <row r="10" spans="1:38">
      <c r="A10" t="s">
        <v>1</v>
      </c>
      <c r="B10" t="s">
        <v>54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</row>
    <row r="11" spans="1:38">
      <c r="A11" t="s">
        <v>1</v>
      </c>
      <c r="B11" t="s">
        <v>55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</row>
    <row r="12" spans="1:38">
      <c r="A12" t="s">
        <v>1</v>
      </c>
      <c r="B12" t="s">
        <v>44</v>
      </c>
      <c r="C12" s="9">
        <v>18052390310124.008</v>
      </c>
      <c r="D12" s="9">
        <v>19033082707040.516</v>
      </c>
      <c r="E12" s="9">
        <v>20013775103956.93</v>
      </c>
      <c r="F12" s="9">
        <v>20994467500873.449</v>
      </c>
      <c r="G12" s="9">
        <v>21975159897789.961</v>
      </c>
      <c r="H12" s="9">
        <v>22955852294706.473</v>
      </c>
      <c r="I12" s="9">
        <v>24500000000000</v>
      </c>
      <c r="J12" s="9">
        <v>26044147705293.633</v>
      </c>
      <c r="K12" s="9">
        <v>27588295410587.16</v>
      </c>
      <c r="L12" s="9">
        <v>29132443115880.785</v>
      </c>
      <c r="M12" s="9">
        <v>30676590821174.422</v>
      </c>
      <c r="N12" s="9">
        <v>32022427214589.18</v>
      </c>
      <c r="O12" s="9">
        <v>33368263608004.039</v>
      </c>
      <c r="P12" s="9">
        <v>34714100001418.898</v>
      </c>
      <c r="Q12" s="9">
        <v>36059936394833.758</v>
      </c>
      <c r="R12" s="9">
        <v>37405772788248.617</v>
      </c>
      <c r="S12" s="9">
        <v>38885531236842.75</v>
      </c>
      <c r="T12" s="9">
        <v>40365289685436.891</v>
      </c>
      <c r="U12" s="9">
        <v>41845048134031</v>
      </c>
      <c r="V12" s="9">
        <v>43324806582625.125</v>
      </c>
      <c r="W12" s="9">
        <v>44804565031219.266</v>
      </c>
      <c r="X12" s="9">
        <v>46434054714235.43</v>
      </c>
      <c r="Y12" s="9">
        <v>48063544397251.711</v>
      </c>
      <c r="Z12" s="9">
        <v>49693034080267.883</v>
      </c>
      <c r="AA12" s="9">
        <v>51322523763284.063</v>
      </c>
      <c r="AB12" s="9">
        <v>52952013446300.344</v>
      </c>
      <c r="AC12" s="9">
        <v>54869848924546.336</v>
      </c>
      <c r="AD12" s="9">
        <v>56787684402792.344</v>
      </c>
      <c r="AE12" s="9">
        <v>58705519881038.344</v>
      </c>
      <c r="AF12" s="9">
        <v>60623355359284.344</v>
      </c>
      <c r="AG12" s="9">
        <v>62541190837530.336</v>
      </c>
      <c r="AH12" s="9">
        <v>64406815720798.617</v>
      </c>
      <c r="AI12" s="9">
        <v>66272440604066.914</v>
      </c>
      <c r="AJ12" s="9">
        <v>68138065487335.188</v>
      </c>
      <c r="AK12" s="9">
        <v>70003690370603.563</v>
      </c>
      <c r="AL12" s="9">
        <v>71869315253871.844</v>
      </c>
    </row>
    <row r="13" spans="1:38">
      <c r="A13" t="s">
        <v>1</v>
      </c>
      <c r="B13" t="s">
        <v>45</v>
      </c>
      <c r="C13" s="9">
        <v>126763730187983.2</v>
      </c>
      <c r="D13" s="9">
        <v>133969775156652.33</v>
      </c>
      <c r="E13" s="9">
        <v>141175820125323.53</v>
      </c>
      <c r="F13" s="9">
        <v>148381865093992.63</v>
      </c>
      <c r="G13" s="9">
        <v>155587910062661.78</v>
      </c>
      <c r="H13" s="9">
        <v>162793955031330.88</v>
      </c>
      <c r="I13" s="9">
        <v>170000000000000</v>
      </c>
      <c r="J13" s="9">
        <v>177206044968669.13</v>
      </c>
      <c r="K13" s="9">
        <v>184412089937338.22</v>
      </c>
      <c r="L13" s="9">
        <v>191618134906007.34</v>
      </c>
      <c r="M13" s="9">
        <v>198824179874676.47</v>
      </c>
      <c r="N13" s="9">
        <v>206030224843347.69</v>
      </c>
      <c r="O13" s="9">
        <v>213236269812016.78</v>
      </c>
      <c r="P13" s="9">
        <v>220442314780685.91</v>
      </c>
      <c r="Q13" s="9">
        <v>227648359749355.03</v>
      </c>
      <c r="R13" s="9">
        <v>234854404718024.13</v>
      </c>
      <c r="S13" s="9">
        <v>242060449686693.25</v>
      </c>
      <c r="T13" s="9">
        <v>249266494655362.38</v>
      </c>
      <c r="U13" s="9">
        <v>256472539624031.53</v>
      </c>
      <c r="V13" s="9">
        <v>263678584592700.66</v>
      </c>
      <c r="W13" s="9">
        <v>270884629561371.81</v>
      </c>
      <c r="X13" s="9">
        <v>278090674530040.94</v>
      </c>
      <c r="Y13" s="9">
        <v>285296719498710.06</v>
      </c>
      <c r="Z13" s="9">
        <v>292502764467379.19</v>
      </c>
      <c r="AA13" s="9">
        <v>299708809436048.31</v>
      </c>
      <c r="AB13" s="9">
        <v>306914854404717.44</v>
      </c>
      <c r="AC13" s="9">
        <v>314120899373386.56</v>
      </c>
      <c r="AD13" s="9">
        <v>321326944342055.69</v>
      </c>
      <c r="AE13" s="9">
        <v>328532989310724.75</v>
      </c>
      <c r="AF13" s="9">
        <v>335739034279395.94</v>
      </c>
      <c r="AG13" s="9">
        <v>342945079248065.13</v>
      </c>
      <c r="AH13" s="9">
        <v>350151124216734.25</v>
      </c>
      <c r="AI13" s="9">
        <v>357357169185403.31</v>
      </c>
      <c r="AJ13" s="9">
        <v>364563214154072.44</v>
      </c>
      <c r="AK13" s="9">
        <v>371769259122741.56</v>
      </c>
      <c r="AL13" s="9">
        <v>378975304091410.69</v>
      </c>
    </row>
    <row r="14" spans="1:38">
      <c r="A14" t="s">
        <v>1</v>
      </c>
      <c r="B14" t="s">
        <v>56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</row>
    <row r="15" spans="1:38">
      <c r="A15" t="s">
        <v>1</v>
      </c>
      <c r="B15" t="s">
        <v>57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</row>
    <row r="16" spans="1:38">
      <c r="A16" t="s">
        <v>1</v>
      </c>
      <c r="B16" t="s">
        <v>48</v>
      </c>
      <c r="C16" s="9">
        <v>1069656534515149</v>
      </c>
      <c r="D16" s="9">
        <v>1058047112095959.3</v>
      </c>
      <c r="E16" s="9">
        <v>1046437689676765.9</v>
      </c>
      <c r="F16" s="9">
        <v>1034828267257576.1</v>
      </c>
      <c r="G16" s="9">
        <v>1023218844838383</v>
      </c>
      <c r="H16" s="9">
        <v>1011609422419193.3</v>
      </c>
      <c r="I16" s="9">
        <v>1000000000000000</v>
      </c>
      <c r="J16" s="9">
        <v>988390577580806.88</v>
      </c>
      <c r="K16" s="9">
        <v>976781155161617</v>
      </c>
      <c r="L16" s="9">
        <v>965171732742424</v>
      </c>
      <c r="M16" s="9">
        <v>953562310323234.13</v>
      </c>
      <c r="N16" s="9">
        <v>941952887904040.88</v>
      </c>
      <c r="O16" s="9">
        <v>930343465484850.88</v>
      </c>
      <c r="P16" s="9">
        <v>918734043065657.88</v>
      </c>
      <c r="Q16" s="9">
        <v>907124620646467.88</v>
      </c>
      <c r="R16" s="9">
        <v>895515198227274.88</v>
      </c>
      <c r="S16" s="9">
        <v>883905775808081.88</v>
      </c>
      <c r="T16" s="9">
        <v>872296353388891.88</v>
      </c>
      <c r="U16" s="9">
        <v>860686930969698.88</v>
      </c>
      <c r="V16" s="9">
        <v>849077508550508.88</v>
      </c>
      <c r="W16" s="9">
        <v>837468086131315.63</v>
      </c>
      <c r="X16" s="9">
        <v>825858663712125.88</v>
      </c>
      <c r="Y16" s="9">
        <v>814249241292932.75</v>
      </c>
      <c r="Z16" s="9">
        <v>802639818873742.88</v>
      </c>
      <c r="AA16" s="9">
        <v>791030396454549.75</v>
      </c>
      <c r="AB16" s="9">
        <v>779420974035356.63</v>
      </c>
      <c r="AC16" s="9">
        <v>767811551616166.75</v>
      </c>
      <c r="AD16" s="9">
        <v>756202129196973.75</v>
      </c>
      <c r="AE16" s="9">
        <v>744592706777783.75</v>
      </c>
      <c r="AF16" s="9">
        <v>732983284358590.63</v>
      </c>
      <c r="AG16" s="9">
        <v>721373861939400.75</v>
      </c>
      <c r="AH16" s="9">
        <v>709764439520207.63</v>
      </c>
      <c r="AI16" s="9">
        <v>698155017101017.63</v>
      </c>
      <c r="AJ16" s="9">
        <v>686545594681824.63</v>
      </c>
      <c r="AK16" s="9">
        <v>674936172262631.63</v>
      </c>
      <c r="AL16" s="9">
        <v>663326749843441.63</v>
      </c>
    </row>
    <row r="17" spans="1:38">
      <c r="A17" t="s">
        <v>1</v>
      </c>
      <c r="B17" t="s">
        <v>49</v>
      </c>
      <c r="C17" s="9">
        <v>382175947422938.44</v>
      </c>
      <c r="D17" s="9">
        <v>379146622852448.56</v>
      </c>
      <c r="E17" s="9">
        <v>376117298281958.63</v>
      </c>
      <c r="F17" s="9">
        <v>373087973711468.81</v>
      </c>
      <c r="G17" s="9">
        <v>370058649140979.75</v>
      </c>
      <c r="H17" s="9">
        <v>367029324570489.81</v>
      </c>
      <c r="I17" s="9">
        <v>364000000000000</v>
      </c>
      <c r="J17" s="9">
        <v>360970675429510.13</v>
      </c>
      <c r="K17" s="9">
        <v>357941350859020.25</v>
      </c>
      <c r="L17" s="9">
        <v>354912026288531.19</v>
      </c>
      <c r="M17" s="9">
        <v>351882701718041.31</v>
      </c>
      <c r="N17" s="9">
        <v>348853377147551.44</v>
      </c>
      <c r="O17" s="9">
        <v>345824052577061.5</v>
      </c>
      <c r="P17" s="9">
        <v>342794728006572.5</v>
      </c>
      <c r="Q17" s="9">
        <v>339765403436082.63</v>
      </c>
      <c r="R17" s="9">
        <v>336736078865592.75</v>
      </c>
      <c r="S17" s="9">
        <v>333706754295102.88</v>
      </c>
      <c r="T17" s="9">
        <v>330677429724613</v>
      </c>
      <c r="U17" s="9">
        <v>327648105154124</v>
      </c>
      <c r="V17" s="9">
        <v>324618780583634.13</v>
      </c>
      <c r="W17" s="9">
        <v>321589456013144.25</v>
      </c>
      <c r="X17" s="9">
        <v>318560131442654.38</v>
      </c>
      <c r="Y17" s="9">
        <v>315530806872165.31</v>
      </c>
      <c r="Z17" s="9">
        <v>312501482301675.44</v>
      </c>
      <c r="AA17" s="9">
        <v>309472157731185.56</v>
      </c>
      <c r="AB17" s="9">
        <v>306442833160695.69</v>
      </c>
      <c r="AC17" s="9">
        <v>303413508590205.75</v>
      </c>
      <c r="AD17" s="9">
        <v>300384184019716.75</v>
      </c>
      <c r="AE17" s="9">
        <v>297354859449226.88</v>
      </c>
      <c r="AF17" s="9">
        <v>294325534878736.94</v>
      </c>
      <c r="AG17" s="9">
        <v>291296210308247.06</v>
      </c>
      <c r="AH17" s="9">
        <v>288266885737758.06</v>
      </c>
      <c r="AI17" s="9">
        <v>285237561167268.19</v>
      </c>
      <c r="AJ17" s="9">
        <v>282208236596778.31</v>
      </c>
      <c r="AK17" s="9">
        <v>279178912026288.47</v>
      </c>
      <c r="AL17" s="9">
        <v>276149587455798.59</v>
      </c>
    </row>
    <row r="18" spans="1:38">
      <c r="A18" t="s">
        <v>1</v>
      </c>
      <c r="B18" t="s">
        <v>50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</row>
    <row r="19" spans="1:38">
      <c r="A19" t="s">
        <v>1</v>
      </c>
      <c r="B19" t="s">
        <v>58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</row>
    <row r="20" spans="1:38">
      <c r="A20" t="s">
        <v>1</v>
      </c>
      <c r="B20" t="s">
        <v>59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</row>
    <row r="21" spans="1:38">
      <c r="A21" t="s">
        <v>1</v>
      </c>
      <c r="B21" t="s">
        <v>60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</row>
    <row r="22" spans="1:38">
      <c r="A22" t="s">
        <v>1</v>
      </c>
      <c r="B22" t="s">
        <v>61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</row>
    <row r="23" spans="1:38">
      <c r="A23" t="s">
        <v>1</v>
      </c>
      <c r="B23" t="s">
        <v>62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</row>
    <row r="24" spans="1:38">
      <c r="A24" t="s">
        <v>1</v>
      </c>
      <c r="B24" t="s">
        <v>63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</row>
    <row r="25" spans="1:38">
      <c r="A25" t="s">
        <v>1</v>
      </c>
      <c r="B25" t="s">
        <v>64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</row>
    <row r="26" spans="1:38">
      <c r="A26" t="s">
        <v>1</v>
      </c>
      <c r="B26" t="s">
        <v>43</v>
      </c>
      <c r="C26" s="9">
        <v>4000999158529.5244</v>
      </c>
      <c r="D26" s="9">
        <v>4218352616295.103</v>
      </c>
      <c r="E26" s="9">
        <v>4435706074060.6582</v>
      </c>
      <c r="F26" s="9">
        <v>4653059531826.2373</v>
      </c>
      <c r="G26" s="9">
        <v>4870412989591.8154</v>
      </c>
      <c r="H26" s="9">
        <v>5087766447357.3945</v>
      </c>
      <c r="I26" s="9">
        <v>5430000000000</v>
      </c>
      <c r="J26" s="9">
        <v>5772233552642.6299</v>
      </c>
      <c r="K26" s="9">
        <v>6114467105285.2363</v>
      </c>
      <c r="L26" s="9">
        <v>6456700657927.8643</v>
      </c>
      <c r="M26" s="9">
        <v>6798934210570.4932</v>
      </c>
      <c r="N26" s="9">
        <v>7097215501029.3574</v>
      </c>
      <c r="O26" s="9">
        <v>7395496791488.2422</v>
      </c>
      <c r="P26" s="9">
        <v>7693778081947.127</v>
      </c>
      <c r="Q26" s="9">
        <v>7992059372406.0127</v>
      </c>
      <c r="R26" s="9">
        <v>8290340662864.8975</v>
      </c>
      <c r="S26" s="9">
        <v>8618303453716.5771</v>
      </c>
      <c r="T26" s="9">
        <v>8946266244568.2559</v>
      </c>
      <c r="U26" s="9">
        <v>9274229035419.9316</v>
      </c>
      <c r="V26" s="9">
        <v>9602191826271.6094</v>
      </c>
      <c r="W26" s="9">
        <v>9930154617123.291</v>
      </c>
      <c r="X26" s="9">
        <v>10291302738706.057</v>
      </c>
      <c r="Y26" s="9">
        <v>10652450860288.85</v>
      </c>
      <c r="Z26" s="9">
        <v>11013598981871.617</v>
      </c>
      <c r="AA26" s="9">
        <v>11374747103454.387</v>
      </c>
      <c r="AB26" s="9">
        <v>11735895225037.176</v>
      </c>
      <c r="AC26" s="9">
        <v>12160950190215.781</v>
      </c>
      <c r="AD26" s="9">
        <v>12586005155394.385</v>
      </c>
      <c r="AE26" s="9">
        <v>13011060120572.988</v>
      </c>
      <c r="AF26" s="9">
        <v>13436115085751.592</v>
      </c>
      <c r="AG26" s="9">
        <v>13861170050930.193</v>
      </c>
      <c r="AH26" s="9">
        <v>14274653443425.979</v>
      </c>
      <c r="AI26" s="9">
        <v>14688136835921.77</v>
      </c>
      <c r="AJ26" s="9">
        <v>15101620228417.555</v>
      </c>
      <c r="AK26" s="9">
        <v>15515103620913.361</v>
      </c>
      <c r="AL26" s="9">
        <v>15928587013409.148</v>
      </c>
    </row>
    <row r="27" spans="1:38">
      <c r="A27" t="s">
        <v>1</v>
      </c>
      <c r="B27" t="s">
        <v>47</v>
      </c>
      <c r="C27" s="9">
        <v>27665166865173.203</v>
      </c>
      <c r="D27" s="9">
        <v>27806781526384.059</v>
      </c>
      <c r="E27" s="9">
        <v>27943892118161.691</v>
      </c>
      <c r="F27" s="9">
        <v>28074189971605.789</v>
      </c>
      <c r="G27" s="9">
        <v>28194850338817.23</v>
      </c>
      <c r="H27" s="9">
        <v>28303794096321.469</v>
      </c>
      <c r="I27" s="9">
        <v>28400000000000</v>
      </c>
      <c r="J27" s="9">
        <v>28483679012187.059</v>
      </c>
      <c r="K27" s="9">
        <v>28555578271485.027</v>
      </c>
      <c r="L27" s="9">
        <v>28617073319959.43</v>
      </c>
      <c r="M27" s="9">
        <v>28669251219302.633</v>
      </c>
      <c r="N27" s="9">
        <v>28712198867590.246</v>
      </c>
      <c r="O27" s="9">
        <v>28745734701135.473</v>
      </c>
      <c r="P27" s="9">
        <v>28770417923508.238</v>
      </c>
      <c r="Q27" s="9">
        <v>28786906533465.582</v>
      </c>
      <c r="R27" s="9">
        <v>28795732302394.727</v>
      </c>
      <c r="S27" s="9">
        <v>28797253402178.172</v>
      </c>
      <c r="T27" s="9">
        <v>28791608075285.121</v>
      </c>
      <c r="U27" s="9">
        <v>28778834392472.383</v>
      </c>
      <c r="V27" s="9">
        <v>28758860577777.996</v>
      </c>
      <c r="W27" s="9">
        <v>28731682186991.707</v>
      </c>
      <c r="X27" s="9">
        <v>28697429164101.652</v>
      </c>
      <c r="Y27" s="9">
        <v>28656349735948.316</v>
      </c>
      <c r="Z27" s="9">
        <v>28608687960467.016</v>
      </c>
      <c r="AA27" s="9">
        <v>28554724668483.168</v>
      </c>
      <c r="AB27" s="9">
        <v>28494691529204.402</v>
      </c>
      <c r="AC27" s="9">
        <v>28428791914411.16</v>
      </c>
      <c r="AD27" s="9">
        <v>28357111994587.082</v>
      </c>
      <c r="AE27" s="9">
        <v>28279625025812.105</v>
      </c>
      <c r="AF27" s="9">
        <v>28196235280584.07</v>
      </c>
      <c r="AG27" s="9">
        <v>28106920911480.051</v>
      </c>
      <c r="AH27" s="9">
        <v>28011828105486.668</v>
      </c>
      <c r="AI27" s="9">
        <v>27911186486688.266</v>
      </c>
      <c r="AJ27" s="9">
        <v>27805167019526.832</v>
      </c>
      <c r="AK27" s="9">
        <v>27693964600319.91</v>
      </c>
      <c r="AL27" s="9">
        <v>27577802717781.914</v>
      </c>
    </row>
    <row r="28" spans="1:38">
      <c r="A28" t="s">
        <v>1</v>
      </c>
      <c r="B28" t="s">
        <v>65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</row>
    <row r="29" spans="1:38">
      <c r="C29" s="228"/>
    </row>
    <row r="30" spans="1:38">
      <c r="C30" s="9"/>
    </row>
    <row r="31" spans="1:38">
      <c r="B31" s="11" t="s">
        <v>6</v>
      </c>
      <c r="C31" s="11" t="s">
        <v>2</v>
      </c>
      <c r="D31" s="13" t="s">
        <v>8</v>
      </c>
      <c r="E31" s="7"/>
      <c r="F31" s="7"/>
      <c r="G31" s="20"/>
      <c r="H31" s="20"/>
      <c r="I31" s="20"/>
      <c r="J31" s="20"/>
      <c r="K31" s="2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>
      <c r="B32" s="16"/>
      <c r="C32" s="17">
        <v>2015</v>
      </c>
      <c r="D32" s="15">
        <v>2016</v>
      </c>
      <c r="E32" s="17">
        <v>2017</v>
      </c>
      <c r="F32" s="15">
        <v>2018</v>
      </c>
      <c r="G32" s="17">
        <v>2019</v>
      </c>
      <c r="H32" s="15">
        <v>2020</v>
      </c>
      <c r="I32" s="17">
        <v>2021</v>
      </c>
      <c r="J32" s="15">
        <v>2022</v>
      </c>
      <c r="K32" s="17">
        <v>2023</v>
      </c>
      <c r="L32" s="15">
        <v>2024</v>
      </c>
      <c r="M32" s="17">
        <v>2025</v>
      </c>
      <c r="N32" s="15">
        <v>2026</v>
      </c>
      <c r="O32" s="17">
        <v>2027</v>
      </c>
      <c r="P32" s="15">
        <v>2028</v>
      </c>
      <c r="Q32" s="17">
        <v>2029</v>
      </c>
      <c r="R32" s="15">
        <v>2030</v>
      </c>
      <c r="S32" s="17">
        <v>2031</v>
      </c>
      <c r="T32" s="15">
        <v>2032</v>
      </c>
      <c r="U32" s="17">
        <v>2033</v>
      </c>
      <c r="V32" s="15">
        <v>2034</v>
      </c>
      <c r="W32" s="17">
        <v>2035</v>
      </c>
      <c r="X32" s="15">
        <v>2036</v>
      </c>
      <c r="Y32" s="17">
        <v>2037</v>
      </c>
      <c r="Z32" s="15">
        <v>2038</v>
      </c>
      <c r="AA32" s="17">
        <v>2039</v>
      </c>
      <c r="AB32" s="15">
        <v>2040</v>
      </c>
      <c r="AC32" s="17">
        <v>2041</v>
      </c>
      <c r="AD32" s="15">
        <v>2042</v>
      </c>
      <c r="AE32" s="17">
        <v>2043</v>
      </c>
      <c r="AF32" s="15">
        <v>2044</v>
      </c>
      <c r="AG32" s="17">
        <v>2045</v>
      </c>
      <c r="AH32" s="15">
        <v>2046</v>
      </c>
      <c r="AI32" s="17">
        <v>2047</v>
      </c>
      <c r="AJ32" s="15">
        <v>2048</v>
      </c>
      <c r="AK32" s="17">
        <v>2049</v>
      </c>
      <c r="AL32" s="15">
        <v>2050</v>
      </c>
    </row>
    <row r="33" spans="1:38">
      <c r="A33" t="s">
        <v>2</v>
      </c>
      <c r="B33" t="s">
        <v>41</v>
      </c>
      <c r="C33" s="9">
        <v>633005585568119.13</v>
      </c>
      <c r="D33" s="9">
        <v>635333808527417.25</v>
      </c>
      <c r="E33" s="9">
        <v>637662031486714.13</v>
      </c>
      <c r="F33" s="9">
        <v>639990254446009.88</v>
      </c>
      <c r="G33" s="9">
        <v>642318477405307.88</v>
      </c>
      <c r="H33" s="9">
        <v>644646700364603.88</v>
      </c>
      <c r="I33" s="9">
        <v>645413282731075.63</v>
      </c>
      <c r="J33" s="9">
        <v>646179865097545.38</v>
      </c>
      <c r="K33" s="9">
        <v>646946447464017.13</v>
      </c>
      <c r="L33" s="9">
        <v>647713029830486.88</v>
      </c>
      <c r="M33" s="9">
        <v>648479612196958.63</v>
      </c>
      <c r="N33" s="9">
        <v>648191682094505.38</v>
      </c>
      <c r="O33" s="9">
        <v>647903751992053.25</v>
      </c>
      <c r="P33" s="9">
        <v>647615821889600</v>
      </c>
      <c r="Q33" s="9">
        <v>647327891787147.63</v>
      </c>
      <c r="R33" s="9">
        <v>647039961684694.38</v>
      </c>
      <c r="S33" s="9">
        <v>645988215313382.13</v>
      </c>
      <c r="T33" s="9">
        <v>644936468942068.63</v>
      </c>
      <c r="U33" s="9">
        <v>643884722570755.13</v>
      </c>
      <c r="V33" s="9">
        <v>642832976199441.5</v>
      </c>
      <c r="W33" s="9">
        <v>641781229828128</v>
      </c>
      <c r="X33" s="9">
        <v>640137440470352.63</v>
      </c>
      <c r="Y33" s="9">
        <v>638493651112577.38</v>
      </c>
      <c r="Z33" s="9">
        <v>636849861754801</v>
      </c>
      <c r="AA33" s="9">
        <v>635206072397025.5</v>
      </c>
      <c r="AB33" s="9">
        <v>633562283039250.25</v>
      </c>
      <c r="AC33" s="9">
        <v>631273276436186.5</v>
      </c>
      <c r="AD33" s="9">
        <v>628984269833121.75</v>
      </c>
      <c r="AE33" s="9">
        <v>626695263230057</v>
      </c>
      <c r="AF33" s="9">
        <v>624406256626993.38</v>
      </c>
      <c r="AG33" s="9">
        <v>622117250023928.5</v>
      </c>
      <c r="AH33" s="9">
        <v>619220066877261.38</v>
      </c>
      <c r="AI33" s="9">
        <v>616322883730592</v>
      </c>
      <c r="AJ33" s="9">
        <v>613425700583923.75</v>
      </c>
      <c r="AK33" s="9">
        <v>610528517437255.75</v>
      </c>
      <c r="AL33" s="9">
        <v>607631334290587.63</v>
      </c>
    </row>
    <row r="34" spans="1:38">
      <c r="A34" t="s">
        <v>2</v>
      </c>
      <c r="B34" t="s">
        <v>42</v>
      </c>
      <c r="C34" s="9">
        <v>744898200203753.88</v>
      </c>
      <c r="D34" s="9">
        <v>743852729045573.75</v>
      </c>
      <c r="E34" s="9">
        <v>742807257887392.25</v>
      </c>
      <c r="F34" s="9">
        <v>741761786729212.25</v>
      </c>
      <c r="G34" s="9">
        <v>740716315571030.88</v>
      </c>
      <c r="H34" s="9">
        <v>739670844412850.75</v>
      </c>
      <c r="I34" s="9">
        <v>737405656903458.5</v>
      </c>
      <c r="J34" s="9">
        <v>735140469394067.38</v>
      </c>
      <c r="K34" s="9">
        <v>732875281884676.25</v>
      </c>
      <c r="L34" s="9">
        <v>730610094375285.25</v>
      </c>
      <c r="M34" s="9">
        <v>728344906865893</v>
      </c>
      <c r="N34" s="9">
        <v>722769060688929.5</v>
      </c>
      <c r="O34" s="9">
        <v>717193214511964.88</v>
      </c>
      <c r="P34" s="9">
        <v>711617368335001.63</v>
      </c>
      <c r="Q34" s="9">
        <v>706041522158038</v>
      </c>
      <c r="R34" s="9">
        <v>700465675981074.63</v>
      </c>
      <c r="S34" s="9">
        <v>693844358645929.88</v>
      </c>
      <c r="T34" s="9">
        <v>687223041310785</v>
      </c>
      <c r="U34" s="9">
        <v>680601723975640.25</v>
      </c>
      <c r="V34" s="9">
        <v>673980406640495.5</v>
      </c>
      <c r="W34" s="9">
        <v>667359089305351.88</v>
      </c>
      <c r="X34" s="9">
        <v>661086262356267.5</v>
      </c>
      <c r="Y34" s="9">
        <v>654813435407183.25</v>
      </c>
      <c r="Z34" s="9">
        <v>648540608458099</v>
      </c>
      <c r="AA34" s="9">
        <v>642267781509014.5</v>
      </c>
      <c r="AB34" s="9">
        <v>635994954559930.25</v>
      </c>
      <c r="AC34" s="9">
        <v>629691502698132</v>
      </c>
      <c r="AD34" s="9">
        <v>623388050836334</v>
      </c>
      <c r="AE34" s="9">
        <v>617084598974535.75</v>
      </c>
      <c r="AF34" s="9">
        <v>610781147112736.63</v>
      </c>
      <c r="AG34" s="9">
        <v>604477695250938.5</v>
      </c>
      <c r="AH34" s="9">
        <v>598152066728208.75</v>
      </c>
      <c r="AI34" s="9">
        <v>591826438205479</v>
      </c>
      <c r="AJ34" s="9">
        <v>585500809682749.38</v>
      </c>
      <c r="AK34" s="9">
        <v>579175181160019.5</v>
      </c>
      <c r="AL34" s="9">
        <v>572849552637289.75</v>
      </c>
    </row>
    <row r="35" spans="1:38">
      <c r="A35" t="s">
        <v>2</v>
      </c>
      <c r="B35" s="10" t="s">
        <v>46</v>
      </c>
      <c r="C35" s="9">
        <v>31350491984203.664</v>
      </c>
      <c r="D35" s="9">
        <v>30620957059844.473</v>
      </c>
      <c r="E35" s="9">
        <v>29891422135485.27</v>
      </c>
      <c r="F35" s="9">
        <v>29161887211126.066</v>
      </c>
      <c r="G35" s="9">
        <v>28432352286766.863</v>
      </c>
      <c r="H35" s="9">
        <v>27702817362407.656</v>
      </c>
      <c r="I35" s="9">
        <v>28107525971677.336</v>
      </c>
      <c r="J35" s="9">
        <v>28512234580947.008</v>
      </c>
      <c r="K35" s="9">
        <v>28916943190216.672</v>
      </c>
      <c r="L35" s="9">
        <v>29321651799486.352</v>
      </c>
      <c r="M35" s="9">
        <v>29726360408755.914</v>
      </c>
      <c r="N35" s="9">
        <v>30450721905047.105</v>
      </c>
      <c r="O35" s="9">
        <v>31175083401338.414</v>
      </c>
      <c r="P35" s="9">
        <v>31899444897629.605</v>
      </c>
      <c r="Q35" s="9">
        <v>32623806393920.801</v>
      </c>
      <c r="R35" s="9">
        <v>33348167890211.996</v>
      </c>
      <c r="S35" s="9">
        <v>33941956001577.695</v>
      </c>
      <c r="T35" s="9">
        <v>34535744112943.398</v>
      </c>
      <c r="U35" s="9">
        <v>35129532224309.152</v>
      </c>
      <c r="V35" s="9">
        <v>35723320335674.945</v>
      </c>
      <c r="W35" s="9">
        <v>36317108447040.625</v>
      </c>
      <c r="X35" s="9">
        <v>37155717697420.563</v>
      </c>
      <c r="Y35" s="9">
        <v>37994326947800.609</v>
      </c>
      <c r="Z35" s="9">
        <v>38832936198180.664</v>
      </c>
      <c r="AA35" s="9">
        <v>39671545448560.703</v>
      </c>
      <c r="AB35" s="9">
        <v>40510154698940.648</v>
      </c>
      <c r="AC35" s="9">
        <v>41294854398488.547</v>
      </c>
      <c r="AD35" s="9">
        <v>42079554098036.453</v>
      </c>
      <c r="AE35" s="9">
        <v>42864253797584.352</v>
      </c>
      <c r="AF35" s="9">
        <v>43648953497132.367</v>
      </c>
      <c r="AG35" s="9">
        <v>44433653196680.164</v>
      </c>
      <c r="AH35" s="9">
        <v>45454842795783.68</v>
      </c>
      <c r="AI35" s="9">
        <v>46476032394887.313</v>
      </c>
      <c r="AJ35" s="9">
        <v>47497221993990.836</v>
      </c>
      <c r="AK35" s="9">
        <v>48518411593094.586</v>
      </c>
      <c r="AL35" s="9">
        <v>49539601192198.109</v>
      </c>
    </row>
    <row r="36" spans="1:38">
      <c r="A36" t="s">
        <v>2</v>
      </c>
      <c r="B36" t="s">
        <v>51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</row>
    <row r="37" spans="1:38">
      <c r="A37" t="s">
        <v>2</v>
      </c>
      <c r="B37" t="s">
        <v>52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</row>
    <row r="38" spans="1:38">
      <c r="A38" t="s">
        <v>2</v>
      </c>
      <c r="B38" t="s">
        <v>53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</row>
    <row r="39" spans="1:38">
      <c r="A39" t="s">
        <v>2</v>
      </c>
      <c r="B39" t="s">
        <v>54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</row>
    <row r="40" spans="1:38">
      <c r="A40" t="s">
        <v>2</v>
      </c>
      <c r="B40" t="s">
        <v>55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</row>
    <row r="41" spans="1:38">
      <c r="A41" t="s">
        <v>2</v>
      </c>
      <c r="B41" t="s">
        <v>44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</row>
    <row r="42" spans="1:38">
      <c r="A42" t="s">
        <v>2</v>
      </c>
      <c r="B42" t="s">
        <v>45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</row>
    <row r="43" spans="1:38">
      <c r="A43" t="s">
        <v>2</v>
      </c>
      <c r="B43" t="s">
        <v>56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</row>
    <row r="44" spans="1:38">
      <c r="A44" t="s">
        <v>2</v>
      </c>
      <c r="B44" t="s">
        <v>57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</row>
    <row r="45" spans="1:38">
      <c r="A45" t="s">
        <v>2</v>
      </c>
      <c r="B45" t="s">
        <v>48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</row>
    <row r="46" spans="1:38">
      <c r="A46" t="s">
        <v>2</v>
      </c>
      <c r="B46" s="10" t="s">
        <v>49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</row>
    <row r="47" spans="1:38">
      <c r="A47" t="s">
        <v>2</v>
      </c>
      <c r="B47" t="s">
        <v>50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</row>
    <row r="48" spans="1:38">
      <c r="A48" t="s">
        <v>2</v>
      </c>
      <c r="B48" t="s">
        <v>58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</row>
    <row r="49" spans="1:38">
      <c r="A49" t="s">
        <v>2</v>
      </c>
      <c r="B49" t="s">
        <v>59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</row>
    <row r="50" spans="1:38">
      <c r="A50" t="s">
        <v>2</v>
      </c>
      <c r="B50" t="s">
        <v>60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</row>
    <row r="51" spans="1:38">
      <c r="A51" t="s">
        <v>2</v>
      </c>
      <c r="B51" t="s">
        <v>61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</row>
    <row r="52" spans="1:38">
      <c r="A52" t="s">
        <v>2</v>
      </c>
      <c r="B52" t="s">
        <v>62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</row>
    <row r="53" spans="1:38">
      <c r="A53" t="s">
        <v>2</v>
      </c>
      <c r="B53" t="s">
        <v>63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</row>
    <row r="54" spans="1:38">
      <c r="A54" t="s">
        <v>2</v>
      </c>
      <c r="B54" t="s">
        <v>64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</row>
    <row r="55" spans="1:38">
      <c r="A55" t="s">
        <v>2</v>
      </c>
      <c r="B55" s="10" t="s">
        <v>43</v>
      </c>
      <c r="C55" s="9">
        <v>2006813145878.0659</v>
      </c>
      <c r="D55" s="9">
        <v>2115832857970.7639</v>
      </c>
      <c r="E55" s="9">
        <v>2224852570063.4507</v>
      </c>
      <c r="F55" s="9">
        <v>2333872282156.1489</v>
      </c>
      <c r="G55" s="9">
        <v>2442891994248.8467</v>
      </c>
      <c r="H55" s="9">
        <v>2551911706341.5449</v>
      </c>
      <c r="I55" s="9">
        <v>2723568526348.5137</v>
      </c>
      <c r="J55" s="9">
        <v>2895225346355.4932</v>
      </c>
      <c r="K55" s="9">
        <v>3066882166362.4619</v>
      </c>
      <c r="L55" s="9">
        <v>3238538986369.4424</v>
      </c>
      <c r="M55" s="9">
        <v>3410195806376.4224</v>
      </c>
      <c r="N55" s="9">
        <v>3559807138732.293</v>
      </c>
      <c r="O55" s="9">
        <v>3709418471088.1748</v>
      </c>
      <c r="P55" s="9">
        <v>3859029803444.0571</v>
      </c>
      <c r="Q55" s="9">
        <v>4008641135799.939</v>
      </c>
      <c r="R55" s="9">
        <v>4158252468155.8218</v>
      </c>
      <c r="S55" s="9">
        <v>4322751388041.0972</v>
      </c>
      <c r="T55" s="9">
        <v>4487250307926.375</v>
      </c>
      <c r="U55" s="9">
        <v>4651749227811.6504</v>
      </c>
      <c r="V55" s="9">
        <v>4816248147696.9268</v>
      </c>
      <c r="W55" s="9">
        <v>4980747067582.2031</v>
      </c>
      <c r="X55" s="9">
        <v>5161891019201.4873</v>
      </c>
      <c r="Y55" s="9">
        <v>5343034970820.7832</v>
      </c>
      <c r="Z55" s="9">
        <v>5524178922440.0674</v>
      </c>
      <c r="AA55" s="9">
        <v>5705322874059.3516</v>
      </c>
      <c r="AB55" s="9">
        <v>5886466825678.6475</v>
      </c>
      <c r="AC55" s="9">
        <v>6099665043934.376</v>
      </c>
      <c r="AD55" s="9">
        <v>6312863262190.1064</v>
      </c>
      <c r="AE55" s="9">
        <v>6526061480445.835</v>
      </c>
      <c r="AF55" s="9">
        <v>6739259698701.5625</v>
      </c>
      <c r="AG55" s="9">
        <v>6952457916957.292</v>
      </c>
      <c r="AH55" s="9">
        <v>7159852088959.0107</v>
      </c>
      <c r="AI55" s="9">
        <v>7367246260960.7305</v>
      </c>
      <c r="AJ55" s="9">
        <v>7574640432962.4492</v>
      </c>
      <c r="AK55" s="9">
        <v>7782034604964.1787</v>
      </c>
      <c r="AL55" s="9">
        <v>7989428776965.8984</v>
      </c>
    </row>
    <row r="56" spans="1:38">
      <c r="A56" t="s">
        <v>2</v>
      </c>
      <c r="B56" t="s">
        <v>47</v>
      </c>
      <c r="C56" s="9">
        <v>168157824991764.66</v>
      </c>
      <c r="D56" s="9">
        <v>174708023011499.84</v>
      </c>
      <c r="E56" s="9">
        <v>181258221031235.16</v>
      </c>
      <c r="F56" s="9">
        <v>187808419050970.38</v>
      </c>
      <c r="G56" s="9">
        <v>194358617070705.56</v>
      </c>
      <c r="H56" s="9">
        <v>200908815090440.84</v>
      </c>
      <c r="I56" s="9">
        <v>208383385384726.41</v>
      </c>
      <c r="J56" s="9">
        <v>215857955679011.63</v>
      </c>
      <c r="K56" s="9">
        <v>223332525973297.13</v>
      </c>
      <c r="L56" s="9">
        <v>230807096267582.34</v>
      </c>
      <c r="M56" s="9">
        <v>238281666561867.31</v>
      </c>
      <c r="N56" s="9">
        <v>246892855858933.09</v>
      </c>
      <c r="O56" s="9">
        <v>255504045155998.81</v>
      </c>
      <c r="P56" s="9">
        <v>264115234453064.44</v>
      </c>
      <c r="Q56" s="9">
        <v>272726423750129</v>
      </c>
      <c r="R56" s="9">
        <v>281337613047194.84</v>
      </c>
      <c r="S56" s="9">
        <v>291065744988388.63</v>
      </c>
      <c r="T56" s="9">
        <v>300793876929581.5</v>
      </c>
      <c r="U56" s="9">
        <v>310522008870775.38</v>
      </c>
      <c r="V56" s="9">
        <v>320250140811968.19</v>
      </c>
      <c r="W56" s="9">
        <v>329978272753162.19</v>
      </c>
      <c r="X56" s="9">
        <v>340392597275678.88</v>
      </c>
      <c r="Y56" s="9">
        <v>350806921798194.56</v>
      </c>
      <c r="Z56" s="9">
        <v>361221246320711.06</v>
      </c>
      <c r="AA56" s="9">
        <v>371635570843227.94</v>
      </c>
      <c r="AB56" s="9">
        <v>382049895365744.69</v>
      </c>
      <c r="AC56" s="9">
        <v>393108791057042.94</v>
      </c>
      <c r="AD56" s="9">
        <v>404167686748342.25</v>
      </c>
      <c r="AE56" s="9">
        <v>415226582439640.44</v>
      </c>
      <c r="AF56" s="9">
        <v>426285478130938.69</v>
      </c>
      <c r="AG56" s="9">
        <v>437344373822238.06</v>
      </c>
      <c r="AH56" s="9">
        <v>448514670814338.81</v>
      </c>
      <c r="AI56" s="9">
        <v>459684967806440.69</v>
      </c>
      <c r="AJ56" s="9">
        <v>470855264798541.63</v>
      </c>
      <c r="AK56" s="9">
        <v>482025561790643.38</v>
      </c>
      <c r="AL56" s="9">
        <v>493195858782744.25</v>
      </c>
    </row>
    <row r="57" spans="1:38">
      <c r="A57" t="s">
        <v>2</v>
      </c>
      <c r="B57" t="s">
        <v>65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</row>
    <row r="60" spans="1:38">
      <c r="B60" s="11" t="s">
        <v>6</v>
      </c>
      <c r="C60" s="11" t="s">
        <v>3</v>
      </c>
      <c r="D60" s="13" t="s">
        <v>8</v>
      </c>
      <c r="E60" s="7"/>
      <c r="F60" s="7"/>
      <c r="G60" s="7"/>
      <c r="H60" s="7"/>
      <c r="I60" s="7"/>
      <c r="J60" s="7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spans="1:38">
      <c r="B61" s="16"/>
      <c r="C61" s="17">
        <v>2015</v>
      </c>
      <c r="D61" s="15">
        <v>2016</v>
      </c>
      <c r="E61" s="17">
        <v>2017</v>
      </c>
      <c r="F61" s="15">
        <v>2018</v>
      </c>
      <c r="G61" s="17">
        <v>2019</v>
      </c>
      <c r="H61" s="15">
        <v>2020</v>
      </c>
      <c r="I61" s="17">
        <v>2021</v>
      </c>
      <c r="J61" s="15">
        <v>2022</v>
      </c>
      <c r="K61" s="17">
        <v>2023</v>
      </c>
      <c r="L61" s="15">
        <v>2024</v>
      </c>
      <c r="M61" s="17">
        <v>2025</v>
      </c>
      <c r="N61" s="15">
        <v>2026</v>
      </c>
      <c r="O61" s="17">
        <v>2027</v>
      </c>
      <c r="P61" s="15">
        <v>2028</v>
      </c>
      <c r="Q61" s="17">
        <v>2029</v>
      </c>
      <c r="R61" s="15">
        <v>2030</v>
      </c>
      <c r="S61" s="17">
        <v>2031</v>
      </c>
      <c r="T61" s="15">
        <v>2032</v>
      </c>
      <c r="U61" s="17">
        <v>2033</v>
      </c>
      <c r="V61" s="15">
        <v>2034</v>
      </c>
      <c r="W61" s="17">
        <v>2035</v>
      </c>
      <c r="X61" s="15">
        <v>2036</v>
      </c>
      <c r="Y61" s="17">
        <v>2037</v>
      </c>
      <c r="Z61" s="15">
        <v>2038</v>
      </c>
      <c r="AA61" s="17">
        <v>2039</v>
      </c>
      <c r="AB61" s="15">
        <v>2040</v>
      </c>
      <c r="AC61" s="17">
        <v>2041</v>
      </c>
      <c r="AD61" s="15">
        <v>2042</v>
      </c>
      <c r="AE61" s="17">
        <v>2043</v>
      </c>
      <c r="AF61" s="15">
        <v>2044</v>
      </c>
      <c r="AG61" s="17">
        <v>2045</v>
      </c>
      <c r="AH61" s="15">
        <v>2046</v>
      </c>
      <c r="AI61" s="17">
        <v>2047</v>
      </c>
      <c r="AJ61" s="15">
        <v>2048</v>
      </c>
      <c r="AK61" s="17">
        <v>2049</v>
      </c>
      <c r="AL61" s="15">
        <v>2050</v>
      </c>
    </row>
    <row r="62" spans="1:38">
      <c r="A62" t="s">
        <v>3</v>
      </c>
      <c r="B62" t="s">
        <v>41</v>
      </c>
      <c r="C62" s="9">
        <v>389343301537603.94</v>
      </c>
      <c r="D62" s="9">
        <v>392668782365358.5</v>
      </c>
      <c r="E62" s="9">
        <v>395994263193112</v>
      </c>
      <c r="F62" s="9">
        <v>399319744020865.56</v>
      </c>
      <c r="G62" s="9">
        <v>402645224848619.06</v>
      </c>
      <c r="H62" s="9">
        <v>405970705676372.69</v>
      </c>
      <c r="I62" s="9">
        <v>408638373904150.25</v>
      </c>
      <c r="J62" s="9">
        <v>411306042131927.69</v>
      </c>
      <c r="K62" s="9">
        <v>413973710359705.13</v>
      </c>
      <c r="L62" s="9">
        <v>416641378587481.81</v>
      </c>
      <c r="M62" s="9">
        <v>419309046815259.25</v>
      </c>
      <c r="N62" s="9">
        <v>421400545078667.75</v>
      </c>
      <c r="O62" s="9">
        <v>423492043342076.25</v>
      </c>
      <c r="P62" s="9">
        <v>425583541605484.88</v>
      </c>
      <c r="Q62" s="9">
        <v>427675039868893.31</v>
      </c>
      <c r="R62" s="9">
        <v>429766538132300.94</v>
      </c>
      <c r="S62" s="9">
        <v>430547265932345.94</v>
      </c>
      <c r="T62" s="9">
        <v>431327993732390.88</v>
      </c>
      <c r="U62" s="9">
        <v>432108721532435.94</v>
      </c>
      <c r="V62" s="9">
        <v>432889449332481.75</v>
      </c>
      <c r="W62" s="9">
        <v>433670177132526.75</v>
      </c>
      <c r="X62" s="9">
        <v>434243252396653.81</v>
      </c>
      <c r="Y62" s="9">
        <v>434816327660781.81</v>
      </c>
      <c r="Z62" s="9">
        <v>435389402924909.75</v>
      </c>
      <c r="AA62" s="9">
        <v>435962478189037.69</v>
      </c>
      <c r="AB62" s="9">
        <v>436535553453165.63</v>
      </c>
      <c r="AC62" s="9">
        <v>436966517233645</v>
      </c>
      <c r="AD62" s="9">
        <v>437397481014125.06</v>
      </c>
      <c r="AE62" s="9">
        <v>437828444794605.19</v>
      </c>
      <c r="AF62" s="9">
        <v>438259408575084.38</v>
      </c>
      <c r="AG62" s="9">
        <v>438690372355564.56</v>
      </c>
      <c r="AH62" s="9">
        <v>438985635506656.81</v>
      </c>
      <c r="AI62" s="9">
        <v>439280898657749.19</v>
      </c>
      <c r="AJ62" s="9">
        <v>439576161808842.19</v>
      </c>
      <c r="AK62" s="9">
        <v>439871424959934.56</v>
      </c>
      <c r="AL62" s="9">
        <v>440166688111026.94</v>
      </c>
    </row>
    <row r="63" spans="1:38">
      <c r="A63" t="s">
        <v>3</v>
      </c>
      <c r="B63" t="s">
        <v>42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</row>
    <row r="64" spans="1:38">
      <c r="A64" t="s">
        <v>3</v>
      </c>
      <c r="B64" t="s">
        <v>46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</row>
    <row r="65" spans="1:38">
      <c r="A65" t="s">
        <v>3</v>
      </c>
      <c r="B65" t="s">
        <v>51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</row>
    <row r="66" spans="1:38">
      <c r="A66" t="s">
        <v>3</v>
      </c>
      <c r="B66" t="s">
        <v>52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</row>
    <row r="67" spans="1:38">
      <c r="A67" t="s">
        <v>3</v>
      </c>
      <c r="B67" t="s">
        <v>53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</row>
    <row r="68" spans="1:38">
      <c r="A68" t="s">
        <v>3</v>
      </c>
      <c r="B68" t="s">
        <v>54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</row>
    <row r="69" spans="1:38">
      <c r="A69" t="s">
        <v>3</v>
      </c>
      <c r="B69" t="s">
        <v>55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</row>
    <row r="70" spans="1:38">
      <c r="A70" t="s">
        <v>3</v>
      </c>
      <c r="B70" t="s">
        <v>44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</row>
    <row r="71" spans="1:38">
      <c r="A71" t="s">
        <v>3</v>
      </c>
      <c r="B71" t="s">
        <v>45</v>
      </c>
      <c r="C71" s="9">
        <v>96529456694444.797</v>
      </c>
      <c r="D71" s="9">
        <v>99902599189178.922</v>
      </c>
      <c r="E71" s="9">
        <v>103275741683913.17</v>
      </c>
      <c r="F71" s="9">
        <v>106648884178647.33</v>
      </c>
      <c r="G71" s="9">
        <v>110022026673381.52</v>
      </c>
      <c r="H71" s="9">
        <v>113395169168115.7</v>
      </c>
      <c r="I71" s="9">
        <v>117331021389602.39</v>
      </c>
      <c r="J71" s="9">
        <v>121266873611089.09</v>
      </c>
      <c r="K71" s="9">
        <v>125202725832575.88</v>
      </c>
      <c r="L71" s="9">
        <v>129138578054062.86</v>
      </c>
      <c r="M71" s="9">
        <v>133074430275549.73</v>
      </c>
      <c r="N71" s="9">
        <v>137648473203947.47</v>
      </c>
      <c r="O71" s="9">
        <v>142222516132346.09</v>
      </c>
      <c r="P71" s="9">
        <v>146796559060744.72</v>
      </c>
      <c r="Q71" s="9">
        <v>151370601989143.34</v>
      </c>
      <c r="R71" s="9">
        <v>155944644917541.97</v>
      </c>
      <c r="S71" s="9">
        <v>161188537941070.66</v>
      </c>
      <c r="T71" s="9">
        <v>166432430964599.34</v>
      </c>
      <c r="U71" s="9">
        <v>171676323988127.94</v>
      </c>
      <c r="V71" s="9">
        <v>176920217011655.69</v>
      </c>
      <c r="W71" s="9">
        <v>182164110035184.31</v>
      </c>
      <c r="X71" s="9">
        <v>188356905398065.03</v>
      </c>
      <c r="Y71" s="9">
        <v>194549700760945.81</v>
      </c>
      <c r="Z71" s="9">
        <v>200742496123827.34</v>
      </c>
      <c r="AA71" s="9">
        <v>206935291486708.09</v>
      </c>
      <c r="AB71" s="9">
        <v>213128086849588.88</v>
      </c>
      <c r="AC71" s="9">
        <v>220446896962132.19</v>
      </c>
      <c r="AD71" s="9">
        <v>227765707074674.59</v>
      </c>
      <c r="AE71" s="9">
        <v>235084517187217.88</v>
      </c>
      <c r="AF71" s="9">
        <v>242403327299760.25</v>
      </c>
      <c r="AG71" s="9">
        <v>249722137412303.56</v>
      </c>
      <c r="AH71" s="9">
        <v>258377288857282.34</v>
      </c>
      <c r="AI71" s="9">
        <v>267032440302262.09</v>
      </c>
      <c r="AJ71" s="9">
        <v>275687591747241.75</v>
      </c>
      <c r="AK71" s="9">
        <v>284342743192221.56</v>
      </c>
      <c r="AL71" s="9">
        <v>292997894637201.31</v>
      </c>
    </row>
    <row r="72" spans="1:38">
      <c r="A72" t="s">
        <v>3</v>
      </c>
      <c r="B72" t="s">
        <v>56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</row>
    <row r="73" spans="1:38">
      <c r="A73" t="s">
        <v>3</v>
      </c>
      <c r="B73" t="s">
        <v>57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</row>
    <row r="74" spans="1:38">
      <c r="A74" t="s">
        <v>3</v>
      </c>
      <c r="B74" t="s">
        <v>48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</row>
    <row r="75" spans="1:38">
      <c r="A75" t="s">
        <v>3</v>
      </c>
      <c r="B75" t="s">
        <v>49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</row>
    <row r="76" spans="1:38">
      <c r="A76" t="s">
        <v>3</v>
      </c>
      <c r="B76" t="s">
        <v>50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</row>
    <row r="77" spans="1:38">
      <c r="A77" t="s">
        <v>3</v>
      </c>
      <c r="B77" t="s">
        <v>58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</row>
    <row r="78" spans="1:38">
      <c r="A78" t="s">
        <v>3</v>
      </c>
      <c r="B78" t="s">
        <v>59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</row>
    <row r="79" spans="1:38">
      <c r="A79" t="s">
        <v>3</v>
      </c>
      <c r="B79" t="s">
        <v>60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</row>
    <row r="80" spans="1:38">
      <c r="A80" t="s">
        <v>3</v>
      </c>
      <c r="B80" t="s">
        <v>61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</row>
    <row r="81" spans="1:38">
      <c r="A81" t="s">
        <v>3</v>
      </c>
      <c r="B81" t="s">
        <v>62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</row>
    <row r="82" spans="1:38">
      <c r="A82" t="s">
        <v>3</v>
      </c>
      <c r="B82" t="s">
        <v>63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</row>
    <row r="83" spans="1:38">
      <c r="A83" t="s">
        <v>3</v>
      </c>
      <c r="B83" t="s">
        <v>64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</row>
    <row r="84" spans="1:38">
      <c r="A84" t="s">
        <v>3</v>
      </c>
      <c r="B84" t="s">
        <v>43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</row>
    <row r="85" spans="1:38">
      <c r="A85" t="s">
        <v>3</v>
      </c>
      <c r="B85" t="s">
        <v>47</v>
      </c>
      <c r="C85" s="9">
        <v>26270236250992.719</v>
      </c>
      <c r="D85" s="9">
        <v>26372560523063.094</v>
      </c>
      <c r="E85" s="9">
        <v>26474884795133.379</v>
      </c>
      <c r="F85" s="9">
        <v>26577209067203.664</v>
      </c>
      <c r="G85" s="9">
        <v>26679533339273.949</v>
      </c>
      <c r="H85" s="9">
        <v>26781857611344.32</v>
      </c>
      <c r="I85" s="9">
        <v>26827767796327.82</v>
      </c>
      <c r="J85" s="9">
        <v>26873677981311.316</v>
      </c>
      <c r="K85" s="9">
        <v>26919588166294.902</v>
      </c>
      <c r="L85" s="9">
        <v>26965498351278.398</v>
      </c>
      <c r="M85" s="9">
        <v>27011408536261.898</v>
      </c>
      <c r="N85" s="9">
        <v>27013978193155.949</v>
      </c>
      <c r="O85" s="9">
        <v>27016547850049.996</v>
      </c>
      <c r="P85" s="9">
        <v>27019117506944.008</v>
      </c>
      <c r="Q85" s="9">
        <v>27021687163838.039</v>
      </c>
      <c r="R85" s="9">
        <v>27024256820732.066</v>
      </c>
      <c r="S85" s="9">
        <v>26996654963841.984</v>
      </c>
      <c r="T85" s="9">
        <v>26969053106951.98</v>
      </c>
      <c r="U85" s="9">
        <v>26941451250061.902</v>
      </c>
      <c r="V85" s="9">
        <v>26913849393171.91</v>
      </c>
      <c r="W85" s="9">
        <v>26886247536281.824</v>
      </c>
      <c r="X85" s="9">
        <v>26834316030463.41</v>
      </c>
      <c r="Y85" s="9">
        <v>26782384524644.98</v>
      </c>
      <c r="Z85" s="9">
        <v>26730453018826.566</v>
      </c>
      <c r="AA85" s="9">
        <v>26678521513008.137</v>
      </c>
      <c r="AB85" s="9">
        <v>26626590007189.715</v>
      </c>
      <c r="AC85" s="9">
        <v>26550004304395.336</v>
      </c>
      <c r="AD85" s="9">
        <v>26473418601600.957</v>
      </c>
      <c r="AE85" s="9">
        <v>26396832898806.578</v>
      </c>
      <c r="AF85" s="9">
        <v>26320247196012.191</v>
      </c>
      <c r="AG85" s="9">
        <v>26243661493217.898</v>
      </c>
      <c r="AH85" s="9">
        <v>26142093227187.68</v>
      </c>
      <c r="AI85" s="9">
        <v>26040524961157.539</v>
      </c>
      <c r="AJ85" s="9">
        <v>25938956695127.41</v>
      </c>
      <c r="AK85" s="9">
        <v>25837388429097.266</v>
      </c>
      <c r="AL85" s="9">
        <v>25735820163067.047</v>
      </c>
    </row>
    <row r="86" spans="1:38">
      <c r="A86" t="s">
        <v>3</v>
      </c>
      <c r="B86" t="s">
        <v>65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</row>
    <row r="89" spans="1:38">
      <c r="B89" s="11" t="s">
        <v>6</v>
      </c>
      <c r="C89" s="11" t="s">
        <v>9</v>
      </c>
      <c r="D89" s="13" t="s">
        <v>8</v>
      </c>
      <c r="E89" s="7"/>
      <c r="F89" s="7"/>
      <c r="G89" s="7"/>
      <c r="H89" s="7"/>
      <c r="I89" s="7"/>
      <c r="J89" s="7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spans="1:38">
      <c r="B90" s="16"/>
      <c r="C90" s="17">
        <v>2015</v>
      </c>
      <c r="D90" s="15">
        <v>2016</v>
      </c>
      <c r="E90" s="17">
        <v>2017</v>
      </c>
      <c r="F90" s="15">
        <v>2018</v>
      </c>
      <c r="G90" s="17">
        <v>2019</v>
      </c>
      <c r="H90" s="15">
        <v>2020</v>
      </c>
      <c r="I90" s="17">
        <v>2021</v>
      </c>
      <c r="J90" s="15">
        <v>2022</v>
      </c>
      <c r="K90" s="17">
        <v>2023</v>
      </c>
      <c r="L90" s="15">
        <v>2024</v>
      </c>
      <c r="M90" s="17">
        <v>2025</v>
      </c>
      <c r="N90" s="15">
        <v>2026</v>
      </c>
      <c r="O90" s="17">
        <v>2027</v>
      </c>
      <c r="P90" s="15">
        <v>2028</v>
      </c>
      <c r="Q90" s="17">
        <v>2029</v>
      </c>
      <c r="R90" s="15">
        <v>2030</v>
      </c>
      <c r="S90" s="17">
        <v>2031</v>
      </c>
      <c r="T90" s="15">
        <v>2032</v>
      </c>
      <c r="U90" s="17">
        <v>2033</v>
      </c>
      <c r="V90" s="15">
        <v>2034</v>
      </c>
      <c r="W90" s="17">
        <v>2035</v>
      </c>
      <c r="X90" s="15">
        <v>2036</v>
      </c>
      <c r="Y90" s="17">
        <v>2037</v>
      </c>
      <c r="Z90" s="15">
        <v>2038</v>
      </c>
      <c r="AA90" s="17">
        <v>2039</v>
      </c>
      <c r="AB90" s="15">
        <v>2040</v>
      </c>
      <c r="AC90" s="17">
        <v>2041</v>
      </c>
      <c r="AD90" s="15">
        <v>2042</v>
      </c>
      <c r="AE90" s="17">
        <v>2043</v>
      </c>
      <c r="AF90" s="15">
        <v>2044</v>
      </c>
      <c r="AG90" s="17">
        <v>2045</v>
      </c>
      <c r="AH90" s="15">
        <v>2046</v>
      </c>
      <c r="AI90" s="17">
        <v>2047</v>
      </c>
      <c r="AJ90" s="15">
        <v>2048</v>
      </c>
      <c r="AK90" s="17">
        <v>2049</v>
      </c>
      <c r="AL90" s="15">
        <v>2050</v>
      </c>
    </row>
    <row r="91" spans="1:38">
      <c r="A91" t="s">
        <v>9</v>
      </c>
      <c r="B91" t="s">
        <v>41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</row>
    <row r="92" spans="1:38">
      <c r="A92" t="s">
        <v>9</v>
      </c>
      <c r="B92" t="s">
        <v>42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</row>
    <row r="93" spans="1:38">
      <c r="A93" t="s">
        <v>9</v>
      </c>
      <c r="B93" t="s">
        <v>46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</row>
    <row r="94" spans="1:38">
      <c r="A94" t="s">
        <v>9</v>
      </c>
      <c r="B94" t="s">
        <v>51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</row>
    <row r="95" spans="1:38">
      <c r="A95" t="s">
        <v>9</v>
      </c>
      <c r="B95" t="s">
        <v>52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</row>
    <row r="96" spans="1:38">
      <c r="A96" t="s">
        <v>9</v>
      </c>
      <c r="B96" t="s">
        <v>53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</row>
    <row r="97" spans="1:38">
      <c r="A97" t="s">
        <v>9</v>
      </c>
      <c r="B97" t="s">
        <v>54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</row>
    <row r="98" spans="1:38">
      <c r="A98" t="s">
        <v>9</v>
      </c>
      <c r="B98" t="s">
        <v>55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</row>
    <row r="99" spans="1:38">
      <c r="A99" t="s">
        <v>9</v>
      </c>
      <c r="B99" t="s">
        <v>44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</row>
    <row r="100" spans="1:38">
      <c r="A100" t="s">
        <v>9</v>
      </c>
      <c r="B100" t="s">
        <v>45</v>
      </c>
      <c r="C100" s="9">
        <v>229348264737935.59</v>
      </c>
      <c r="D100" s="9">
        <v>233353429932136.66</v>
      </c>
      <c r="E100" s="9">
        <v>237358595126337.75</v>
      </c>
      <c r="F100" s="9">
        <v>241363760320538.91</v>
      </c>
      <c r="G100" s="9">
        <v>245368925514740.94</v>
      </c>
      <c r="H100" s="9">
        <v>249374090708941.72</v>
      </c>
      <c r="I100" s="9">
        <v>270765138061890.88</v>
      </c>
      <c r="J100" s="9">
        <v>292156185414839.81</v>
      </c>
      <c r="K100" s="9">
        <v>313547232767788.31</v>
      </c>
      <c r="L100" s="9">
        <v>334938280120738.06</v>
      </c>
      <c r="M100" s="9">
        <v>356329327473686.63</v>
      </c>
      <c r="N100" s="9">
        <v>383977265823883.75</v>
      </c>
      <c r="O100" s="9">
        <v>411625204174082.69</v>
      </c>
      <c r="P100" s="9">
        <v>439273142524279.5</v>
      </c>
      <c r="Q100" s="9">
        <v>466921080874477.5</v>
      </c>
      <c r="R100" s="9">
        <v>494569019224674.25</v>
      </c>
      <c r="S100" s="9">
        <v>502353083747701.75</v>
      </c>
      <c r="T100" s="9">
        <v>510137148270728</v>
      </c>
      <c r="U100" s="9">
        <v>517921212793756.25</v>
      </c>
      <c r="V100" s="9">
        <v>525705277316782.69</v>
      </c>
      <c r="W100" s="9">
        <v>533489341839810</v>
      </c>
      <c r="X100" s="9">
        <v>556296962585254.63</v>
      </c>
      <c r="Y100" s="9">
        <v>579104583330699.25</v>
      </c>
      <c r="Z100" s="9">
        <v>601912204076143.63</v>
      </c>
      <c r="AA100" s="9">
        <v>624719824821588.25</v>
      </c>
      <c r="AB100" s="9">
        <v>647527445567032.88</v>
      </c>
      <c r="AC100" s="9">
        <v>667409561438152</v>
      </c>
      <c r="AD100" s="9">
        <v>687291677309273.38</v>
      </c>
      <c r="AE100" s="9">
        <v>707173793180393.25</v>
      </c>
      <c r="AF100" s="9">
        <v>727055909051512.38</v>
      </c>
      <c r="AG100" s="9">
        <v>746938024922632.5</v>
      </c>
      <c r="AH100" s="9">
        <v>771717690284872.75</v>
      </c>
      <c r="AI100" s="9">
        <v>796497355647113.38</v>
      </c>
      <c r="AJ100" s="9">
        <v>821277021009355.13</v>
      </c>
      <c r="AK100" s="9">
        <v>846056686371595.5</v>
      </c>
      <c r="AL100" s="9">
        <v>870836351733835</v>
      </c>
    </row>
    <row r="101" spans="1:38">
      <c r="A101" t="s">
        <v>9</v>
      </c>
      <c r="B101" t="s">
        <v>56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</row>
    <row r="102" spans="1:38">
      <c r="A102" t="s">
        <v>9</v>
      </c>
      <c r="B102" t="s">
        <v>57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</row>
    <row r="103" spans="1:38">
      <c r="A103" t="s">
        <v>9</v>
      </c>
      <c r="B103" t="s">
        <v>48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</row>
    <row r="104" spans="1:38">
      <c r="A104" t="s">
        <v>9</v>
      </c>
      <c r="B104" t="s">
        <v>49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</row>
    <row r="105" spans="1:38">
      <c r="A105" t="s">
        <v>9</v>
      </c>
      <c r="B105" t="s">
        <v>50</v>
      </c>
      <c r="C105" s="9">
        <v>19083423904609.785</v>
      </c>
      <c r="D105" s="9">
        <v>20387270053534.102</v>
      </c>
      <c r="E105" s="9">
        <v>21691116202458.52</v>
      </c>
      <c r="F105" s="9">
        <v>22994962351382.836</v>
      </c>
      <c r="G105" s="9">
        <v>24298808500307.254</v>
      </c>
      <c r="H105" s="9">
        <v>25602654649231.672</v>
      </c>
      <c r="I105" s="9">
        <v>27352141006349.066</v>
      </c>
      <c r="J105" s="9">
        <v>29101627363466.461</v>
      </c>
      <c r="K105" s="9">
        <v>30851113720583.961</v>
      </c>
      <c r="L105" s="9">
        <v>32600600077701.359</v>
      </c>
      <c r="M105" s="9">
        <v>34350086434818.75</v>
      </c>
      <c r="N105" s="9">
        <v>36697595671413.734</v>
      </c>
      <c r="O105" s="9">
        <v>39045104908008.719</v>
      </c>
      <c r="P105" s="9">
        <v>41392614144603.711</v>
      </c>
      <c r="Q105" s="9">
        <v>43740123381198.594</v>
      </c>
      <c r="R105" s="9">
        <v>46087632617793.57</v>
      </c>
      <c r="S105" s="9">
        <v>47527242418620.961</v>
      </c>
      <c r="T105" s="9">
        <v>48966852219448.438</v>
      </c>
      <c r="U105" s="9">
        <v>50406462020275.828</v>
      </c>
      <c r="V105" s="9">
        <v>51846071821103.195</v>
      </c>
      <c r="W105" s="9">
        <v>53285681621930.688</v>
      </c>
      <c r="X105" s="9">
        <v>54957839948324.93</v>
      </c>
      <c r="Y105" s="9">
        <v>56629998274719.164</v>
      </c>
      <c r="Z105" s="9">
        <v>58302156601113.422</v>
      </c>
      <c r="AA105" s="9">
        <v>59974314927507.656</v>
      </c>
      <c r="AB105" s="9">
        <v>61646473253901.906</v>
      </c>
      <c r="AC105" s="9">
        <v>63588759853475.281</v>
      </c>
      <c r="AD105" s="9">
        <v>65531046453048.648</v>
      </c>
      <c r="AE105" s="9">
        <v>67473333052622.008</v>
      </c>
      <c r="AF105" s="9">
        <v>69415619652195.5</v>
      </c>
      <c r="AG105" s="9">
        <v>71357906251768.859</v>
      </c>
      <c r="AH105" s="9">
        <v>73613977846581.953</v>
      </c>
      <c r="AI105" s="9">
        <v>75870049441395.141</v>
      </c>
      <c r="AJ105" s="9">
        <v>78126121036208.328</v>
      </c>
      <c r="AK105" s="9">
        <v>80382192631021.516</v>
      </c>
      <c r="AL105" s="9">
        <v>82638264225834.594</v>
      </c>
    </row>
    <row r="106" spans="1:38">
      <c r="A106" t="s">
        <v>9</v>
      </c>
      <c r="B106" t="s">
        <v>58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</row>
    <row r="107" spans="1:38">
      <c r="A107" t="s">
        <v>9</v>
      </c>
      <c r="B107" t="s">
        <v>59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</row>
    <row r="108" spans="1:38">
      <c r="A108" t="s">
        <v>9</v>
      </c>
      <c r="B108" t="s">
        <v>60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</row>
    <row r="109" spans="1:38">
      <c r="A109" t="s">
        <v>9</v>
      </c>
      <c r="B109" t="s">
        <v>61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</row>
    <row r="110" spans="1:38">
      <c r="A110" t="s">
        <v>9</v>
      </c>
      <c r="B110" t="s">
        <v>62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</row>
    <row r="111" spans="1:38">
      <c r="A111" t="s">
        <v>9</v>
      </c>
      <c r="B111" t="s">
        <v>63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</row>
    <row r="112" spans="1:38">
      <c r="A112" t="s">
        <v>9</v>
      </c>
      <c r="B112" t="s">
        <v>64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</row>
    <row r="113" spans="1:38">
      <c r="A113" t="s">
        <v>9</v>
      </c>
      <c r="B113" t="s">
        <v>43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</row>
    <row r="114" spans="1:38">
      <c r="A114" t="s">
        <v>9</v>
      </c>
      <c r="B114" t="s">
        <v>47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</row>
    <row r="115" spans="1:38">
      <c r="A115" t="s">
        <v>9</v>
      </c>
      <c r="B115" t="s">
        <v>65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</row>
  </sheetData>
  <phoneticPr fontId="1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0659-F5BD-49A8-B5EB-88478173F7D3}">
  <sheetPr>
    <tabColor rgb="FFD19EF0"/>
  </sheetPr>
  <dimension ref="A1:AN92"/>
  <sheetViews>
    <sheetView topLeftCell="V67" workbookViewId="0">
      <selection activeCell="AO82" sqref="AO82"/>
    </sheetView>
  </sheetViews>
  <sheetFormatPr defaultRowHeight="14.25"/>
  <cols>
    <col min="3" max="3" width="11.875" customWidth="1"/>
  </cols>
  <sheetData>
    <row r="1" spans="1:40">
      <c r="A1" s="212"/>
      <c r="B1" s="218" t="s">
        <v>509</v>
      </c>
      <c r="C1" s="219"/>
      <c r="D1" s="219"/>
      <c r="E1" s="219"/>
      <c r="F1" s="219"/>
      <c r="G1" s="219"/>
      <c r="H1" s="219"/>
      <c r="I1" s="219"/>
      <c r="J1" s="219"/>
    </row>
    <row r="2" spans="1:40">
      <c r="A2" s="212"/>
      <c r="B2" s="213"/>
      <c r="E2">
        <v>2015</v>
      </c>
      <c r="F2">
        <v>2016</v>
      </c>
      <c r="G2">
        <v>2017</v>
      </c>
      <c r="H2">
        <v>2018</v>
      </c>
      <c r="I2">
        <v>2019</v>
      </c>
      <c r="J2" s="220">
        <v>2020</v>
      </c>
      <c r="K2">
        <v>2021</v>
      </c>
      <c r="L2">
        <v>2022</v>
      </c>
      <c r="M2">
        <v>2023</v>
      </c>
      <c r="N2">
        <v>2024</v>
      </c>
      <c r="O2">
        <v>2025</v>
      </c>
      <c r="P2">
        <v>2026</v>
      </c>
      <c r="Q2">
        <v>2027</v>
      </c>
      <c r="R2">
        <v>2028</v>
      </c>
      <c r="S2">
        <v>2029</v>
      </c>
      <c r="T2">
        <v>2030</v>
      </c>
      <c r="U2">
        <v>2031</v>
      </c>
      <c r="V2">
        <v>2032</v>
      </c>
      <c r="W2">
        <v>2033</v>
      </c>
      <c r="X2">
        <v>2034</v>
      </c>
      <c r="Y2">
        <v>2035</v>
      </c>
      <c r="Z2">
        <v>2036</v>
      </c>
      <c r="AA2">
        <v>2037</v>
      </c>
      <c r="AB2">
        <v>2038</v>
      </c>
      <c r="AC2">
        <v>2039</v>
      </c>
      <c r="AD2">
        <v>2040</v>
      </c>
      <c r="AE2">
        <v>2041</v>
      </c>
      <c r="AF2">
        <v>2042</v>
      </c>
      <c r="AG2">
        <v>2043</v>
      </c>
      <c r="AH2">
        <v>2044</v>
      </c>
      <c r="AI2">
        <v>2045</v>
      </c>
      <c r="AJ2">
        <v>2046</v>
      </c>
      <c r="AK2">
        <v>2047</v>
      </c>
      <c r="AL2">
        <v>2048</v>
      </c>
      <c r="AM2">
        <v>2049</v>
      </c>
      <c r="AN2">
        <v>2050</v>
      </c>
    </row>
    <row r="3" spans="1:40">
      <c r="A3" s="212"/>
      <c r="B3" s="221"/>
      <c r="C3" s="2" t="s">
        <v>504</v>
      </c>
      <c r="D3" s="2" t="s">
        <v>505</v>
      </c>
    </row>
    <row r="4" spans="1:40">
      <c r="B4" s="221"/>
      <c r="C4" t="s">
        <v>41</v>
      </c>
      <c r="D4" t="s">
        <v>1</v>
      </c>
      <c r="E4" s="227">
        <f>$H4</f>
        <v>0</v>
      </c>
      <c r="F4" s="227">
        <f t="shared" ref="F4:G19" si="0">$H4</f>
        <v>0</v>
      </c>
      <c r="G4" s="227">
        <f t="shared" si="0"/>
        <v>0</v>
      </c>
      <c r="H4" s="227">
        <f>'CN-Med-BPE-CO2'!B3/10^12</f>
        <v>0</v>
      </c>
      <c r="I4" s="227">
        <f>'CN-Med-BPE-CO2'!C3/10^12</f>
        <v>0</v>
      </c>
      <c r="J4" s="227">
        <f>'CN-Med-BPE-CO2'!D3/10^12</f>
        <v>0</v>
      </c>
      <c r="K4" s="227">
        <f>'CN-Med-BPE-CO2'!E3/10^12</f>
        <v>0</v>
      </c>
      <c r="L4" s="227">
        <f>'CN-Med-BPE-CO2'!F3/10^12</f>
        <v>0</v>
      </c>
      <c r="M4" s="227">
        <f>'CN-Med-BPE-CO2'!G3/10^12</f>
        <v>0</v>
      </c>
      <c r="N4" s="227">
        <f>'CN-Med-BPE-CO2'!H3/10^12</f>
        <v>0</v>
      </c>
      <c r="O4" s="227">
        <f>'CN-Med-BPE-CO2'!I3/10^12</f>
        <v>0</v>
      </c>
      <c r="P4" s="227">
        <f>'CN-Med-BPE-CO2'!J3/10^12</f>
        <v>0</v>
      </c>
      <c r="Q4" s="227">
        <f>'CN-Med-BPE-CO2'!K3/10^12</f>
        <v>0</v>
      </c>
      <c r="R4" s="227">
        <f>'CN-Med-BPE-CO2'!L3/10^12</f>
        <v>0</v>
      </c>
      <c r="S4" s="227">
        <f>'CN-Med-BPE-CO2'!M3/10^12</f>
        <v>0</v>
      </c>
      <c r="T4" s="227">
        <f>'CN-Med-BPE-CO2'!N3/10^12</f>
        <v>0</v>
      </c>
      <c r="U4" s="227">
        <f>'CN-Med-BPE-CO2'!O3/10^12</f>
        <v>0</v>
      </c>
      <c r="V4" s="227">
        <f>'CN-Med-BPE-CO2'!P3/10^12</f>
        <v>0</v>
      </c>
      <c r="W4" s="227">
        <f>'CN-Med-BPE-CO2'!Q3/10^12</f>
        <v>0</v>
      </c>
      <c r="X4" s="227">
        <f>'CN-Med-BPE-CO2'!R3/10^12</f>
        <v>0</v>
      </c>
      <c r="Y4" s="227">
        <f>'CN-Med-BPE-CO2'!S3/10^12</f>
        <v>0</v>
      </c>
      <c r="Z4" s="227">
        <f>'CN-Med-BPE-CO2'!T3/10^12</f>
        <v>0</v>
      </c>
      <c r="AA4" s="227">
        <f>'CN-Med-BPE-CO2'!U3/10^12</f>
        <v>0</v>
      </c>
      <c r="AB4" s="227">
        <f>'CN-Med-BPE-CO2'!V3/10^12</f>
        <v>0</v>
      </c>
      <c r="AC4" s="227">
        <f>'CN-Med-BPE-CO2'!W3/10^12</f>
        <v>0</v>
      </c>
      <c r="AD4" s="227">
        <f>'CN-Med-BPE-CO2'!X3/10^12</f>
        <v>0</v>
      </c>
      <c r="AE4" s="227">
        <f>'CN-Med-BPE-CO2'!Y3/10^12</f>
        <v>0</v>
      </c>
      <c r="AF4" s="227">
        <f>'CN-Med-BPE-CO2'!Z3/10^12</f>
        <v>0</v>
      </c>
      <c r="AG4" s="227">
        <f>'CN-Med-BPE-CO2'!AA3/10^12</f>
        <v>0</v>
      </c>
      <c r="AH4" s="227">
        <f>'CN-Med-BPE-CO2'!AB3/10^12</f>
        <v>0</v>
      </c>
      <c r="AI4" s="227">
        <f>'CN-Med-BPE-CO2'!AC3/10^12</f>
        <v>0</v>
      </c>
      <c r="AJ4" s="227">
        <f>'CN-Med-BPE-CO2'!AD3/10^12</f>
        <v>0</v>
      </c>
      <c r="AK4" s="227">
        <f>'CN-Med-BPE-CO2'!AE3/10^12</f>
        <v>0</v>
      </c>
      <c r="AL4" s="227">
        <f>'CN-Med-BPE-CO2'!AF3/10^12</f>
        <v>0</v>
      </c>
      <c r="AM4" s="227">
        <f>'CN-Med-BPE-CO2'!AG3/10^12</f>
        <v>0</v>
      </c>
      <c r="AN4" s="227">
        <f>'CN-Med-BPE-CO2'!AH3/10^12</f>
        <v>0</v>
      </c>
    </row>
    <row r="5" spans="1:40">
      <c r="A5" s="212"/>
      <c r="B5" s="221"/>
      <c r="C5" t="s">
        <v>41</v>
      </c>
      <c r="D5" t="s">
        <v>2</v>
      </c>
      <c r="E5" s="227">
        <f t="shared" ref="E5:G30" si="1">$H5</f>
        <v>667.71600000000001</v>
      </c>
      <c r="F5" s="227">
        <f t="shared" si="0"/>
        <v>667.71600000000001</v>
      </c>
      <c r="G5" s="227">
        <f t="shared" si="0"/>
        <v>667.71600000000001</v>
      </c>
      <c r="H5" s="222">
        <f>'CN-Med-BPE-CH4'!B3*28/10^12</f>
        <v>667.71600000000001</v>
      </c>
      <c r="I5" s="222">
        <f>'CN-Med-BPE-CH4'!C3*28/10^12</f>
        <v>665.93799999999999</v>
      </c>
      <c r="J5" s="222">
        <f>'CN-Med-BPE-CH4'!D3*28/10^12</f>
        <v>664.16</v>
      </c>
      <c r="K5" s="222">
        <f>'CN-Med-BPE-CH4'!E3*28/10^12</f>
        <v>679.81200000000001</v>
      </c>
      <c r="L5" s="222">
        <f>'CN-Med-BPE-CH4'!F3*28/10^12</f>
        <v>681.19504411218975</v>
      </c>
      <c r="M5" s="222">
        <f>'CN-Med-BPE-CH4'!G3*28/10^12</f>
        <v>682.57809686595988</v>
      </c>
      <c r="N5" s="222">
        <f>'CN-Med-BPE-CH4'!H3*28/10^12</f>
        <v>683.9611409781495</v>
      </c>
      <c r="O5" s="222">
        <f>'CN-Med-BPE-CH4'!I3*28/10^12</f>
        <v>685.34420093323649</v>
      </c>
      <c r="P5" s="222">
        <f>'CN-Med-BPE-CH4'!J3*28/10^12</f>
        <v>685.13777518491929</v>
      </c>
      <c r="Q5" s="222">
        <f>'CN-Med-BPE-CH4'!K3*28/10^12</f>
        <v>684.93134367554831</v>
      </c>
      <c r="R5" s="222">
        <f>'CN-Med-BPE-CH4'!L3*28/10^12</f>
        <v>684.7249414515328</v>
      </c>
      <c r="S5" s="222">
        <f>'CN-Med-BPE-CH4'!M3*28/10^12</f>
        <v>684.51850994216204</v>
      </c>
      <c r="T5" s="222">
        <f>'CN-Med-BPE-CH4'!N3*28/10^12</f>
        <v>684.31208419384461</v>
      </c>
      <c r="U5" s="222">
        <f>'CN-Med-BPE-CH4'!O3*28/10^12</f>
        <v>683.37536041861324</v>
      </c>
      <c r="V5" s="222">
        <f>'CN-Med-BPE-CH4'!P3*28/10^12</f>
        <v>682.43865440663023</v>
      </c>
      <c r="W5" s="222">
        <f>'CN-Med-BPE-CH4'!Q3*28/10^12</f>
        <v>681.50195559596386</v>
      </c>
      <c r="X5" s="222">
        <f>'CN-Med-BPE-CH4'!R3*28/10^12</f>
        <v>680.56524958398086</v>
      </c>
      <c r="Y5" s="222">
        <f>'CN-Med-BPE-CH4'!S3*28/10^12</f>
        <v>679.62852580874949</v>
      </c>
      <c r="Z5" s="222">
        <f>'CN-Med-BPE-CH4'!T3*28/10^12</f>
        <v>677.9303088620627</v>
      </c>
      <c r="AA5" s="222">
        <f>'CN-Med-BPE-CH4'!U3*28/10^12</f>
        <v>676.23208039326903</v>
      </c>
      <c r="AB5" s="222">
        <f>'CN-Med-BPE-CH4'!V3*28/10^12</f>
        <v>674.53384760368499</v>
      </c>
      <c r="AC5" s="222">
        <f>'CN-Med-BPE-CH4'!W3*28/10^12</f>
        <v>672.8356191348912</v>
      </c>
      <c r="AD5" s="222">
        <f>'CN-Med-BPE-CH4'!X3*28/10^12</f>
        <v>671.13740218820453</v>
      </c>
      <c r="AE5" s="222">
        <f>'CN-Med-BPE-CH4'!Y3*28/10^12</f>
        <v>668.81097548310993</v>
      </c>
      <c r="AF5" s="222">
        <f>'CN-Med-BPE-CH4'!Z3*28/10^12</f>
        <v>666.48455309880535</v>
      </c>
      <c r="AG5" s="222">
        <f>'CN-Med-BPE-CH4'!AA3*28/10^12</f>
        <v>664.15811967248158</v>
      </c>
      <c r="AH5" s="222">
        <f>'CN-Med-BPE-CH4'!AB3*28/10^12</f>
        <v>661.831697288177</v>
      </c>
      <c r="AI5" s="222">
        <f>'CN-Med-BPE-CH4'!AC3*28/10^12</f>
        <v>659.50527058308251</v>
      </c>
      <c r="AJ5" s="222">
        <f>'CN-Med-BPE-CH4'!AD3*28/10^12</f>
        <v>656.15125292620996</v>
      </c>
      <c r="AK5" s="222">
        <f>'CN-Med-BPE-CH4'!AE3*28/10^12</f>
        <v>652.79724919188368</v>
      </c>
      <c r="AL5" s="222">
        <f>'CN-Med-BPE-CH4'!AF3*28/10^12</f>
        <v>649.44322145316755</v>
      </c>
      <c r="AM5" s="222">
        <f>'CN-Med-BPE-CH4'!AG3*28/10^12</f>
        <v>646.08921771884127</v>
      </c>
      <c r="AN5" s="222">
        <f>'CN-Med-BPE-CH4'!AH3*28/10^12</f>
        <v>642.73520006196873</v>
      </c>
    </row>
    <row r="6" spans="1:40">
      <c r="A6" s="212"/>
      <c r="B6" s="221"/>
      <c r="C6" s="215" t="s">
        <v>41</v>
      </c>
      <c r="D6" s="215" t="s">
        <v>3</v>
      </c>
      <c r="E6" s="227">
        <f t="shared" si="1"/>
        <v>249.89500000000001</v>
      </c>
      <c r="F6" s="227">
        <f t="shared" si="0"/>
        <v>249.89500000000001</v>
      </c>
      <c r="G6" s="227">
        <f t="shared" si="0"/>
        <v>249.89500000000001</v>
      </c>
      <c r="H6" s="222">
        <f>'CN-Med-BPE-N2O'!B3*265/10^12</f>
        <v>249.89500000000001</v>
      </c>
      <c r="I6" s="222">
        <f>'CN-Med-BPE-N2O'!C3*265/10^12</f>
        <v>250.29249999999999</v>
      </c>
      <c r="J6" s="222">
        <f>'CN-Med-BPE-N2O'!D3*265/10^12</f>
        <v>250.69000000000003</v>
      </c>
      <c r="K6" s="222">
        <f>'CN-Med-BPE-N2O'!E3*265/10^12</f>
        <v>251.48500000000001</v>
      </c>
      <c r="L6" s="222">
        <f>'CN-Med-BPE-N2O'!F3*265/10^12</f>
        <v>251.99663387606284</v>
      </c>
      <c r="M6" s="222">
        <f>'CN-Med-BPE-N2O'!G3*265/10^12</f>
        <v>252.50827094893285</v>
      </c>
      <c r="N6" s="222">
        <f>'CN-Med-BPE-N2O'!H3*265/10^12</f>
        <v>253.01990482499562</v>
      </c>
      <c r="O6" s="222">
        <f>'CN-Med-BPE-N2O'!I3*265/10^12</f>
        <v>253.5315445618715</v>
      </c>
      <c r="P6" s="222">
        <f>'CN-Med-BPE-N2O'!J3*265/10^12</f>
        <v>253.45518083290588</v>
      </c>
      <c r="Q6" s="222">
        <f>'CN-Med-BPE-N2O'!K3*265/10^12</f>
        <v>253.37881497273551</v>
      </c>
      <c r="R6" s="222">
        <f>'CN-Med-BPE-N2O'!L3*265/10^12</f>
        <v>253.30245994618909</v>
      </c>
      <c r="S6" s="222">
        <f>'CN-Med-BPE-N2O'!M3*265/10^12</f>
        <v>253.22609408601875</v>
      </c>
      <c r="T6" s="222">
        <f>'CN-Med-BPE-N2O'!N3*265/10^12</f>
        <v>253.14973035705319</v>
      </c>
      <c r="U6" s="222">
        <f>'CN-Med-BPE-N2O'!O3*265/10^12</f>
        <v>252.80320517271679</v>
      </c>
      <c r="V6" s="222">
        <f>'CN-Med-BPE-N2O'!P3*265/10^12</f>
        <v>252.456686559595</v>
      </c>
      <c r="W6" s="222">
        <f>'CN-Med-BPE-N2O'!Q3*265/10^12</f>
        <v>252.11017061047906</v>
      </c>
      <c r="X6" s="222">
        <f>'CN-Med-BPE-N2O'!R3*265/10^12</f>
        <v>251.76365199735727</v>
      </c>
      <c r="Y6" s="222">
        <f>'CN-Med-BPE-N2O'!S3*265/10^12</f>
        <v>251.4171268130209</v>
      </c>
      <c r="Z6" s="222">
        <f>'CN-Med-BPE-N2O'!T3*265/10^12</f>
        <v>250.78890005497965</v>
      </c>
      <c r="AA6" s="222">
        <f>'CN-Med-BPE-N2O'!U3*265/10^12</f>
        <v>250.16066903452904</v>
      </c>
      <c r="AB6" s="222">
        <f>'CN-Med-BPE-N2O'!V3*265/10^12</f>
        <v>249.53243641567482</v>
      </c>
      <c r="AC6" s="222">
        <f>'CN-Med-BPE-N2O'!W3*265/10^12</f>
        <v>248.90420539522418</v>
      </c>
      <c r="AD6" s="222">
        <f>'CN-Med-BPE-N2O'!X3*265/10^12</f>
        <v>248.27597863718296</v>
      </c>
      <c r="AE6" s="222">
        <f>'CN-Med-BPE-N2O'!Y3*265/10^12</f>
        <v>247.41535625933332</v>
      </c>
      <c r="AF6" s="222">
        <f>'CN-Med-BPE-N2O'!Z3*265/10^12</f>
        <v>246.5547354798872</v>
      </c>
      <c r="AG6" s="222">
        <f>'CN-Med-BPE-N2O'!AA3*265/10^12</f>
        <v>245.69411061563204</v>
      </c>
      <c r="AH6" s="222">
        <f>'CN-Med-BPE-N2O'!AB3*265/10^12</f>
        <v>244.83348983618595</v>
      </c>
      <c r="AI6" s="222">
        <f>'CN-Med-BPE-N2O'!AC3*265/10^12</f>
        <v>243.97286745833625</v>
      </c>
      <c r="AJ6" s="222">
        <f>'CN-Med-BPE-N2O'!AD3*265/10^12</f>
        <v>242.73210511457279</v>
      </c>
      <c r="AK6" s="222">
        <f>'CN-Med-BPE-N2O'!AE3*265/10^12</f>
        <v>241.49134792122067</v>
      </c>
      <c r="AL6" s="222">
        <f>'CN-Med-BPE-N2O'!AF3*265/10^12</f>
        <v>240.25058184784891</v>
      </c>
      <c r="AM6" s="222">
        <f>'CN-Med-BPE-N2O'!AG3*265/10^12</f>
        <v>239.00982465449678</v>
      </c>
      <c r="AN6" s="222">
        <f>'CN-Med-BPE-N2O'!AH3*265/10^12</f>
        <v>237.76906231073329</v>
      </c>
    </row>
    <row r="7" spans="1:40">
      <c r="A7" s="212"/>
      <c r="B7" s="221"/>
      <c r="C7" s="216" t="s">
        <v>42</v>
      </c>
      <c r="D7" s="216" t="s">
        <v>1</v>
      </c>
      <c r="E7" s="227">
        <f t="shared" si="1"/>
        <v>0</v>
      </c>
      <c r="F7" s="227">
        <f t="shared" si="0"/>
        <v>0</v>
      </c>
      <c r="G7" s="227">
        <f t="shared" si="0"/>
        <v>0</v>
      </c>
      <c r="H7" s="222">
        <f>'CN-Med-BPE-CO2'!B4/10^12</f>
        <v>0</v>
      </c>
      <c r="I7" s="222">
        <f>'CN-Med-BPE-CO2'!C4/10^12</f>
        <v>0</v>
      </c>
      <c r="J7" s="222">
        <f>'CN-Med-BPE-CO2'!D4/10^12</f>
        <v>0</v>
      </c>
      <c r="K7" s="222">
        <f>'CN-Med-BPE-CO2'!E4/10^12</f>
        <v>0</v>
      </c>
      <c r="L7" s="222">
        <f>'CN-Med-BPE-CO2'!F4/10^12</f>
        <v>0</v>
      </c>
      <c r="M7" s="222">
        <f>'CN-Med-BPE-CO2'!G4/10^12</f>
        <v>0</v>
      </c>
      <c r="N7" s="222">
        <f>'CN-Med-BPE-CO2'!H4/10^12</f>
        <v>0</v>
      </c>
      <c r="O7" s="222">
        <f>'CN-Med-BPE-CO2'!I4/10^12</f>
        <v>0</v>
      </c>
      <c r="P7" s="222">
        <f>'CN-Med-BPE-CO2'!J4/10^12</f>
        <v>0</v>
      </c>
      <c r="Q7" s="222">
        <f>'CN-Med-BPE-CO2'!K4/10^12</f>
        <v>0</v>
      </c>
      <c r="R7" s="222">
        <f>'CN-Med-BPE-CO2'!L4/10^12</f>
        <v>0</v>
      </c>
      <c r="S7" s="222">
        <f>'CN-Med-BPE-CO2'!M4/10^12</f>
        <v>0</v>
      </c>
      <c r="T7" s="222">
        <f>'CN-Med-BPE-CO2'!N4/10^12</f>
        <v>0</v>
      </c>
      <c r="U7" s="222">
        <f>'CN-Med-BPE-CO2'!O4/10^12</f>
        <v>0</v>
      </c>
      <c r="V7" s="222">
        <f>'CN-Med-BPE-CO2'!P4/10^12</f>
        <v>0</v>
      </c>
      <c r="W7" s="222">
        <f>'CN-Med-BPE-CO2'!Q4/10^12</f>
        <v>0</v>
      </c>
      <c r="X7" s="222">
        <f>'CN-Med-BPE-CO2'!R4/10^12</f>
        <v>0</v>
      </c>
      <c r="Y7" s="222">
        <f>'CN-Med-BPE-CO2'!S4/10^12</f>
        <v>0</v>
      </c>
      <c r="Z7" s="222">
        <f>'CN-Med-BPE-CO2'!T4/10^12</f>
        <v>0</v>
      </c>
      <c r="AA7" s="222">
        <f>'CN-Med-BPE-CO2'!U4/10^12</f>
        <v>0</v>
      </c>
      <c r="AB7" s="222">
        <f>'CN-Med-BPE-CO2'!V4/10^12</f>
        <v>0</v>
      </c>
      <c r="AC7" s="222">
        <f>'CN-Med-BPE-CO2'!W4/10^12</f>
        <v>0</v>
      </c>
      <c r="AD7" s="222">
        <f>'CN-Med-BPE-CO2'!X4/10^12</f>
        <v>0</v>
      </c>
      <c r="AE7" s="222">
        <f>'CN-Med-BPE-CO2'!Y4/10^12</f>
        <v>0</v>
      </c>
      <c r="AF7" s="222">
        <f>'CN-Med-BPE-CO2'!Z4/10^12</f>
        <v>0</v>
      </c>
      <c r="AG7" s="222">
        <f>'CN-Med-BPE-CO2'!AA4/10^12</f>
        <v>0</v>
      </c>
      <c r="AH7" s="222">
        <f>'CN-Med-BPE-CO2'!AB4/10^12</f>
        <v>0</v>
      </c>
      <c r="AI7" s="222">
        <f>'CN-Med-BPE-CO2'!AC4/10^12</f>
        <v>0</v>
      </c>
      <c r="AJ7" s="222">
        <f>'CN-Med-BPE-CO2'!AD4/10^12</f>
        <v>0</v>
      </c>
      <c r="AK7" s="222">
        <f>'CN-Med-BPE-CO2'!AE4/10^12</f>
        <v>0</v>
      </c>
      <c r="AL7" s="222">
        <f>'CN-Med-BPE-CO2'!AF4/10^12</f>
        <v>0</v>
      </c>
      <c r="AM7" s="222">
        <f>'CN-Med-BPE-CO2'!AG4/10^12</f>
        <v>0</v>
      </c>
      <c r="AN7" s="222">
        <f>'CN-Med-BPE-CO2'!AH4/10^12</f>
        <v>0</v>
      </c>
    </row>
    <row r="8" spans="1:40">
      <c r="A8" s="212"/>
      <c r="B8" s="221"/>
      <c r="C8" s="215" t="s">
        <v>42</v>
      </c>
      <c r="D8" s="215" t="s">
        <v>2</v>
      </c>
      <c r="E8" s="227">
        <f t="shared" si="1"/>
        <v>703.41600000000005</v>
      </c>
      <c r="F8" s="227">
        <f t="shared" si="0"/>
        <v>703.41600000000005</v>
      </c>
      <c r="G8" s="227">
        <f t="shared" si="0"/>
        <v>703.41600000000005</v>
      </c>
      <c r="H8" s="222">
        <f>'CN-Med-BPE-CH4'!B4*28/10^12</f>
        <v>703.41600000000005</v>
      </c>
      <c r="I8" s="222">
        <f>'CN-Med-BPE-CH4'!C4*28/10^12</f>
        <v>699.79</v>
      </c>
      <c r="J8" s="222">
        <f>'CN-Med-BPE-CH4'!D4*28/10^12</f>
        <v>696.16399999999999</v>
      </c>
      <c r="K8" s="222">
        <f>'CN-Med-BPE-CH4'!E4*28/10^12</f>
        <v>700.84</v>
      </c>
      <c r="L8" s="222">
        <f>'CN-Med-BPE-CH4'!F4*28/10^12</f>
        <v>774.38913233155608</v>
      </c>
      <c r="M8" s="222">
        <f>'CN-Med-BPE-CH4'!G4*28/10^12</f>
        <v>795.39508159638081</v>
      </c>
      <c r="N8" s="222">
        <f>'CN-Med-BPE-CH4'!H4*28/10^12</f>
        <v>816.4010308612053</v>
      </c>
      <c r="O8" s="222">
        <f>'CN-Med-BPE-CH4'!I4*28/10^12</f>
        <v>836.55768298594285</v>
      </c>
      <c r="P8" s="222">
        <f>'CN-Med-BPE-CH4'!J4*28/10^12</f>
        <v>850.14643722733888</v>
      </c>
      <c r="Q8" s="222">
        <f>'CN-Med-BPE-CH4'!K4*28/10^12</f>
        <v>863.7351914687348</v>
      </c>
      <c r="R8" s="222">
        <f>'CN-Med-BPE-CH4'!L4*28/10^12</f>
        <v>877.32394571013072</v>
      </c>
      <c r="S8" s="222">
        <f>'CN-Med-BPE-CH4'!M4*28/10^12</f>
        <v>891.42227823557914</v>
      </c>
      <c r="T8" s="222">
        <f>'CN-Med-BPE-CH4'!N4*28/10^12</f>
        <v>905.35075133301018</v>
      </c>
      <c r="U8" s="222">
        <f>'CN-Med-BPE-CH4'!O4*28/10^12</f>
        <v>907.8986427532717</v>
      </c>
      <c r="V8" s="222">
        <f>'CN-Med-BPE-CH4'!P4*28/10^12</f>
        <v>910.44653417353368</v>
      </c>
      <c r="W8" s="222">
        <f>'CN-Med-BPE-CH4'!Q4*28/10^12</f>
        <v>912.56977702375173</v>
      </c>
      <c r="X8" s="222">
        <f>'CN-Med-BPE-CH4'!R4*28/10^12</f>
        <v>913.84372273388249</v>
      </c>
      <c r="Y8" s="222">
        <f>'CN-Med-BPE-CH4'!S4*28/10^12</f>
        <v>914.26837130392641</v>
      </c>
      <c r="Z8" s="222">
        <f>'CN-Med-BPE-CH4'!T4*28/10^12</f>
        <v>903.48229762481822</v>
      </c>
      <c r="AA8" s="222">
        <f>'CN-Med-BPE-CH4'!U4*28/10^12</f>
        <v>892.69622394571036</v>
      </c>
      <c r="AB8" s="222">
        <f>'CN-Med-BPE-CH4'!V4*28/10^12</f>
        <v>881.91015026660216</v>
      </c>
      <c r="AC8" s="222">
        <f>'CN-Med-BPE-CH4'!W4*28/10^12</f>
        <v>871.1240765874943</v>
      </c>
      <c r="AD8" s="222">
        <f>'CN-Med-BPE-CH4'!X4*28/10^12</f>
        <v>860.33800290838599</v>
      </c>
      <c r="AE8" s="222">
        <f>'CN-Med-BPE-CH4'!Y4*28/10^12</f>
        <v>843.6917789626757</v>
      </c>
      <c r="AF8" s="222">
        <f>'CN-Med-BPE-CH4'!Z4*28/10^12</f>
        <v>827.04555501696575</v>
      </c>
      <c r="AG8" s="222">
        <f>'CN-Med-BPE-CH4'!AA4*28/10^12</f>
        <v>810.39933107125557</v>
      </c>
      <c r="AH8" s="222">
        <f>'CN-Med-BPE-CH4'!AB4*28/10^12</f>
        <v>793.75310712554551</v>
      </c>
      <c r="AI8" s="222">
        <f>'CN-Med-BPE-CH4'!AC4*28/10^12</f>
        <v>777.10688317983522</v>
      </c>
      <c r="AJ8" s="222">
        <f>'CN-Med-BPE-CH4'!AD4*28/10^12</f>
        <v>761.98939408628223</v>
      </c>
      <c r="AK8" s="222">
        <f>'CN-Med-BPE-CH4'!AE4*28/10^12</f>
        <v>746.87190499272913</v>
      </c>
      <c r="AL8" s="222">
        <f>'CN-Med-BPE-CH4'!AF4*28/10^12</f>
        <v>731.75441589917602</v>
      </c>
      <c r="AM8" s="222">
        <f>'CN-Med-BPE-CH4'!AG4*28/10^12</f>
        <v>716.63692680562315</v>
      </c>
      <c r="AN8" s="222">
        <f>'CN-Med-BPE-CH4'!AH4*28/10^12</f>
        <v>701.51943771206993</v>
      </c>
    </row>
    <row r="9" spans="1:40">
      <c r="A9" s="212"/>
      <c r="B9" s="221"/>
      <c r="C9" s="213" t="s">
        <v>46</v>
      </c>
      <c r="D9" s="213" t="s">
        <v>1</v>
      </c>
      <c r="E9" s="227">
        <f t="shared" si="1"/>
        <v>0</v>
      </c>
      <c r="F9" s="227">
        <f t="shared" si="0"/>
        <v>0</v>
      </c>
      <c r="G9" s="227">
        <f t="shared" si="0"/>
        <v>0</v>
      </c>
      <c r="H9" s="222">
        <f>'CN-Med-BPE-CO2'!B5/10^12</f>
        <v>0</v>
      </c>
      <c r="I9" s="222">
        <f>'CN-Med-BPE-CO2'!C5/10^12</f>
        <v>0</v>
      </c>
      <c r="J9" s="222">
        <f>'CN-Med-BPE-CO2'!D5/10^12</f>
        <v>0</v>
      </c>
      <c r="K9" s="222">
        <f>'CN-Med-BPE-CO2'!E5/10^12</f>
        <v>0</v>
      </c>
      <c r="L9" s="222">
        <f>'CN-Med-BPE-CO2'!F5/10^12</f>
        <v>0</v>
      </c>
      <c r="M9" s="222">
        <f>'CN-Med-BPE-CO2'!G5/10^12</f>
        <v>0</v>
      </c>
      <c r="N9" s="222">
        <f>'CN-Med-BPE-CO2'!H5/10^12</f>
        <v>0</v>
      </c>
      <c r="O9" s="222">
        <f>'CN-Med-BPE-CO2'!I5/10^12</f>
        <v>0</v>
      </c>
      <c r="P9" s="222">
        <f>'CN-Med-BPE-CO2'!J5/10^12</f>
        <v>0</v>
      </c>
      <c r="Q9" s="222">
        <f>'CN-Med-BPE-CO2'!K5/10^12</f>
        <v>0</v>
      </c>
      <c r="R9" s="222">
        <f>'CN-Med-BPE-CO2'!L5/10^12</f>
        <v>0</v>
      </c>
      <c r="S9" s="222">
        <f>'CN-Med-BPE-CO2'!M5/10^12</f>
        <v>0</v>
      </c>
      <c r="T9" s="222">
        <f>'CN-Med-BPE-CO2'!N5/10^12</f>
        <v>0</v>
      </c>
      <c r="U9" s="222">
        <f>'CN-Med-BPE-CO2'!O5/10^12</f>
        <v>0</v>
      </c>
      <c r="V9" s="222">
        <f>'CN-Med-BPE-CO2'!P5/10^12</f>
        <v>0</v>
      </c>
      <c r="W9" s="222">
        <f>'CN-Med-BPE-CO2'!Q5/10^12</f>
        <v>0</v>
      </c>
      <c r="X9" s="222">
        <f>'CN-Med-BPE-CO2'!R5/10^12</f>
        <v>0</v>
      </c>
      <c r="Y9" s="222">
        <f>'CN-Med-BPE-CO2'!S5/10^12</f>
        <v>0</v>
      </c>
      <c r="Z9" s="222">
        <f>'CN-Med-BPE-CO2'!T5/10^12</f>
        <v>0</v>
      </c>
      <c r="AA9" s="222">
        <f>'CN-Med-BPE-CO2'!U5/10^12</f>
        <v>0</v>
      </c>
      <c r="AB9" s="222">
        <f>'CN-Med-BPE-CO2'!V5/10^12</f>
        <v>0</v>
      </c>
      <c r="AC9" s="222">
        <f>'CN-Med-BPE-CO2'!W5/10^12</f>
        <v>0</v>
      </c>
      <c r="AD9" s="222">
        <f>'CN-Med-BPE-CO2'!X5/10^12</f>
        <v>0</v>
      </c>
      <c r="AE9" s="222">
        <f>'CN-Med-BPE-CO2'!Y5/10^12</f>
        <v>0</v>
      </c>
      <c r="AF9" s="222">
        <f>'CN-Med-BPE-CO2'!Z5/10^12</f>
        <v>0</v>
      </c>
      <c r="AG9" s="222">
        <f>'CN-Med-BPE-CO2'!AA5/10^12</f>
        <v>0</v>
      </c>
      <c r="AH9" s="222">
        <f>'CN-Med-BPE-CO2'!AB5/10^12</f>
        <v>0</v>
      </c>
      <c r="AI9" s="222">
        <f>'CN-Med-BPE-CO2'!AC5/10^12</f>
        <v>0</v>
      </c>
      <c r="AJ9" s="222">
        <f>'CN-Med-BPE-CO2'!AD5/10^12</f>
        <v>0</v>
      </c>
      <c r="AK9" s="222">
        <f>'CN-Med-BPE-CO2'!AE5/10^12</f>
        <v>0</v>
      </c>
      <c r="AL9" s="222">
        <f>'CN-Med-BPE-CO2'!AF5/10^12</f>
        <v>0</v>
      </c>
      <c r="AM9" s="222">
        <f>'CN-Med-BPE-CO2'!AG5/10^12</f>
        <v>0</v>
      </c>
      <c r="AN9" s="222">
        <f>'CN-Med-BPE-CO2'!AH5/10^12</f>
        <v>0</v>
      </c>
    </row>
    <row r="10" spans="1:40">
      <c r="A10" s="212"/>
      <c r="B10" s="221"/>
      <c r="C10" s="213" t="s">
        <v>46</v>
      </c>
      <c r="D10" s="213" t="s">
        <v>2</v>
      </c>
      <c r="E10" s="227">
        <f t="shared" si="1"/>
        <v>0</v>
      </c>
      <c r="F10" s="227">
        <f t="shared" si="0"/>
        <v>0</v>
      </c>
      <c r="G10" s="227">
        <f t="shared" si="0"/>
        <v>0</v>
      </c>
      <c r="H10" s="222">
        <f>'CN-Med-BPE-CH4'!B5*28/10^12</f>
        <v>0</v>
      </c>
      <c r="I10" s="222">
        <f>'CN-Med-BPE-CH4'!C5*28/10^12</f>
        <v>0</v>
      </c>
      <c r="J10" s="222">
        <f>'CN-Med-BPE-CH4'!D5*28/10^12</f>
        <v>0</v>
      </c>
      <c r="K10" s="222">
        <f>'CN-Med-BPE-CH4'!E5*28/10^12</f>
        <v>0</v>
      </c>
      <c r="L10" s="222">
        <f>'CN-Med-BPE-CH4'!F5*28/10^12</f>
        <v>0</v>
      </c>
      <c r="M10" s="222">
        <f>'CN-Med-BPE-CH4'!G5*28/10^12</f>
        <v>0</v>
      </c>
      <c r="N10" s="222">
        <f>'CN-Med-BPE-CH4'!H5*28/10^12</f>
        <v>0</v>
      </c>
      <c r="O10" s="222">
        <f>'CN-Med-BPE-CH4'!I5*28/10^12</f>
        <v>0</v>
      </c>
      <c r="P10" s="222">
        <f>'CN-Med-BPE-CH4'!J5*28/10^12</f>
        <v>0</v>
      </c>
      <c r="Q10" s="222">
        <f>'CN-Med-BPE-CH4'!K5*28/10^12</f>
        <v>0</v>
      </c>
      <c r="R10" s="222">
        <f>'CN-Med-BPE-CH4'!L5*28/10^12</f>
        <v>0</v>
      </c>
      <c r="S10" s="222">
        <f>'CN-Med-BPE-CH4'!M5*28/10^12</f>
        <v>0</v>
      </c>
      <c r="T10" s="222">
        <f>'CN-Med-BPE-CH4'!N5*28/10^12</f>
        <v>0</v>
      </c>
      <c r="U10" s="222">
        <f>'CN-Med-BPE-CH4'!O5*28/10^12</f>
        <v>0</v>
      </c>
      <c r="V10" s="222">
        <f>'CN-Med-BPE-CH4'!P5*28/10^12</f>
        <v>0</v>
      </c>
      <c r="W10" s="222">
        <f>'CN-Med-BPE-CH4'!Q5*28/10^12</f>
        <v>0</v>
      </c>
      <c r="X10" s="222">
        <f>'CN-Med-BPE-CH4'!R5*28/10^12</f>
        <v>0</v>
      </c>
      <c r="Y10" s="222">
        <f>'CN-Med-BPE-CH4'!S5*28/10^12</f>
        <v>0</v>
      </c>
      <c r="Z10" s="222">
        <f>'CN-Med-BPE-CH4'!T5*28/10^12</f>
        <v>0</v>
      </c>
      <c r="AA10" s="222">
        <f>'CN-Med-BPE-CH4'!U5*28/10^12</f>
        <v>0</v>
      </c>
      <c r="AB10" s="222">
        <f>'CN-Med-BPE-CH4'!V5*28/10^12</f>
        <v>0</v>
      </c>
      <c r="AC10" s="222">
        <f>'CN-Med-BPE-CH4'!W5*28/10^12</f>
        <v>0</v>
      </c>
      <c r="AD10" s="222">
        <f>'CN-Med-BPE-CH4'!X5*28/10^12</f>
        <v>0</v>
      </c>
      <c r="AE10" s="222">
        <f>'CN-Med-BPE-CH4'!Y5*28/10^12</f>
        <v>0</v>
      </c>
      <c r="AF10" s="222">
        <f>'CN-Med-BPE-CH4'!Z5*28/10^12</f>
        <v>0</v>
      </c>
      <c r="AG10" s="222">
        <f>'CN-Med-BPE-CH4'!AA5*28/10^12</f>
        <v>0</v>
      </c>
      <c r="AH10" s="222">
        <f>'CN-Med-BPE-CH4'!AB5*28/10^12</f>
        <v>0</v>
      </c>
      <c r="AI10" s="222">
        <f>'CN-Med-BPE-CH4'!AC5*28/10^12</f>
        <v>0</v>
      </c>
      <c r="AJ10" s="222">
        <f>'CN-Med-BPE-CH4'!AD5*28/10^12</f>
        <v>0</v>
      </c>
      <c r="AK10" s="222">
        <f>'CN-Med-BPE-CH4'!AE5*28/10^12</f>
        <v>0</v>
      </c>
      <c r="AL10" s="222">
        <f>'CN-Med-BPE-CH4'!AF5*28/10^12</f>
        <v>0</v>
      </c>
      <c r="AM10" s="222">
        <f>'CN-Med-BPE-CH4'!AG5*28/10^12</f>
        <v>0</v>
      </c>
      <c r="AN10" s="222">
        <f>'CN-Med-BPE-CH4'!AH5*28/10^12</f>
        <v>0</v>
      </c>
    </row>
    <row r="11" spans="1:40">
      <c r="A11" s="212"/>
      <c r="B11" s="221"/>
      <c r="C11" s="214" t="s">
        <v>46</v>
      </c>
      <c r="D11" s="214" t="s">
        <v>3</v>
      </c>
      <c r="E11" s="227">
        <f t="shared" si="1"/>
        <v>0</v>
      </c>
      <c r="F11" s="227">
        <f t="shared" si="0"/>
        <v>0</v>
      </c>
      <c r="G11" s="227">
        <f t="shared" si="0"/>
        <v>0</v>
      </c>
      <c r="H11" s="222">
        <f>'CN-Med-BPE-N2O'!B5*265/10^12</f>
        <v>0</v>
      </c>
      <c r="I11" s="222">
        <f>'CN-Med-BPE-N2O'!C5*265/10^12</f>
        <v>0</v>
      </c>
      <c r="J11" s="222">
        <f>'CN-Med-BPE-N2O'!D5*265/10^12</f>
        <v>0</v>
      </c>
      <c r="K11" s="222">
        <f>'CN-Med-BPE-N2O'!E5*265/10^12</f>
        <v>0</v>
      </c>
      <c r="L11" s="222">
        <f>'CN-Med-BPE-N2O'!F5*265/10^12</f>
        <v>0</v>
      </c>
      <c r="M11" s="222">
        <f>'CN-Med-BPE-N2O'!G5*265/10^12</f>
        <v>0</v>
      </c>
      <c r="N11" s="222">
        <f>'CN-Med-BPE-N2O'!H5*265/10^12</f>
        <v>0</v>
      </c>
      <c r="O11" s="222">
        <f>'CN-Med-BPE-N2O'!I5*265/10^12</f>
        <v>0</v>
      </c>
      <c r="P11" s="222">
        <f>'CN-Med-BPE-N2O'!J5*265/10^12</f>
        <v>0</v>
      </c>
      <c r="Q11" s="222">
        <f>'CN-Med-BPE-N2O'!K5*265/10^12</f>
        <v>0</v>
      </c>
      <c r="R11" s="222">
        <f>'CN-Med-BPE-N2O'!L5*265/10^12</f>
        <v>0</v>
      </c>
      <c r="S11" s="222">
        <f>'CN-Med-BPE-N2O'!M5*265/10^12</f>
        <v>0</v>
      </c>
      <c r="T11" s="222">
        <f>'CN-Med-BPE-N2O'!N5*265/10^12</f>
        <v>0</v>
      </c>
      <c r="U11" s="222">
        <f>'CN-Med-BPE-N2O'!O5*265/10^12</f>
        <v>0</v>
      </c>
      <c r="V11" s="222">
        <f>'CN-Med-BPE-N2O'!P5*265/10^12</f>
        <v>0</v>
      </c>
      <c r="W11" s="222">
        <f>'CN-Med-BPE-N2O'!Q5*265/10^12</f>
        <v>0</v>
      </c>
      <c r="X11" s="222">
        <f>'CN-Med-BPE-N2O'!R5*265/10^12</f>
        <v>0</v>
      </c>
      <c r="Y11" s="222">
        <f>'CN-Med-BPE-N2O'!S5*265/10^12</f>
        <v>0</v>
      </c>
      <c r="Z11" s="222">
        <f>'CN-Med-BPE-N2O'!T5*265/10^12</f>
        <v>0</v>
      </c>
      <c r="AA11" s="222">
        <f>'CN-Med-BPE-N2O'!U5*265/10^12</f>
        <v>0</v>
      </c>
      <c r="AB11" s="222">
        <f>'CN-Med-BPE-N2O'!V5*265/10^12</f>
        <v>0</v>
      </c>
      <c r="AC11" s="222">
        <f>'CN-Med-BPE-N2O'!W5*265/10^12</f>
        <v>0</v>
      </c>
      <c r="AD11" s="222">
        <f>'CN-Med-BPE-N2O'!X5*265/10^12</f>
        <v>0</v>
      </c>
      <c r="AE11" s="222">
        <f>'CN-Med-BPE-N2O'!Y5*265/10^12</f>
        <v>0</v>
      </c>
      <c r="AF11" s="222">
        <f>'CN-Med-BPE-N2O'!Z5*265/10^12</f>
        <v>0</v>
      </c>
      <c r="AG11" s="222">
        <f>'CN-Med-BPE-N2O'!AA5*265/10^12</f>
        <v>0</v>
      </c>
      <c r="AH11" s="222">
        <f>'CN-Med-BPE-N2O'!AB5*265/10^12</f>
        <v>0</v>
      </c>
      <c r="AI11" s="222">
        <f>'CN-Med-BPE-N2O'!AC5*265/10^12</f>
        <v>0</v>
      </c>
      <c r="AJ11" s="222">
        <f>'CN-Med-BPE-N2O'!AD5*265/10^12</f>
        <v>0</v>
      </c>
      <c r="AK11" s="222">
        <f>'CN-Med-BPE-N2O'!AE5*265/10^12</f>
        <v>0</v>
      </c>
      <c r="AL11" s="222">
        <f>'CN-Med-BPE-N2O'!AF5*265/10^12</f>
        <v>0</v>
      </c>
      <c r="AM11" s="222">
        <f>'CN-Med-BPE-N2O'!AG5*265/10^12</f>
        <v>0</v>
      </c>
      <c r="AN11" s="222">
        <f>'CN-Med-BPE-N2O'!AH5*265/10^12</f>
        <v>0</v>
      </c>
    </row>
    <row r="12" spans="1:40">
      <c r="A12" s="212"/>
      <c r="B12" s="221"/>
      <c r="C12" s="213" t="s">
        <v>44</v>
      </c>
      <c r="D12" s="213" t="s">
        <v>1</v>
      </c>
      <c r="E12" s="227">
        <f t="shared" si="1"/>
        <v>2.645</v>
      </c>
      <c r="F12" s="227">
        <f t="shared" si="0"/>
        <v>2.645</v>
      </c>
      <c r="G12" s="227">
        <f t="shared" si="0"/>
        <v>2.645</v>
      </c>
      <c r="H12" s="222">
        <f>'CN-Med-BPE-CO2'!B11/10^12</f>
        <v>2.645</v>
      </c>
      <c r="I12" s="222">
        <f>'CN-Med-BPE-CO2'!C11/10^12</f>
        <v>2.5609999999999999</v>
      </c>
      <c r="J12" s="222">
        <f>'CN-Med-BPE-CO2'!D11/10^12</f>
        <v>2.4769999999999999</v>
      </c>
      <c r="K12" s="222">
        <f>'CN-Med-BPE-CO2'!E11/10^12</f>
        <v>2.7480000000000002</v>
      </c>
      <c r="L12" s="222">
        <f>'CN-Med-BPE-CO2'!F11/10^12</f>
        <v>2.6533902857142859</v>
      </c>
      <c r="M12" s="222">
        <f>'CN-Med-BPE-CO2'!G11/10^12</f>
        <v>2.710332587338804</v>
      </c>
      <c r="N12" s="222">
        <f>'CN-Med-BPE-CO2'!H11/10^12</f>
        <v>2.767274888963323</v>
      </c>
      <c r="O12" s="222">
        <f>'CN-Med-BPE-CO2'!I11/10^12</f>
        <v>2.8222730300619658</v>
      </c>
      <c r="P12" s="222">
        <f>'CN-Med-BPE-CO2'!J11/10^12</f>
        <v>2.8378263142689666</v>
      </c>
      <c r="Q12" s="222">
        <f>'CN-Med-BPE-CO2'!K11/10^12</f>
        <v>2.8533795984759678</v>
      </c>
      <c r="R12" s="222">
        <f>'CN-Med-BPE-CO2'!L11/10^12</f>
        <v>2.8689328826829676</v>
      </c>
      <c r="S12" s="222">
        <f>'CN-Med-BPE-CO2'!M11/10^12</f>
        <v>2.889385451415174</v>
      </c>
      <c r="T12" s="222">
        <f>'CN-Med-BPE-CO2'!N11/10^12</f>
        <v>2.9097602537263438</v>
      </c>
      <c r="U12" s="222">
        <f>'CN-Med-BPE-CO2'!O11/10^12</f>
        <v>2.9266096449505947</v>
      </c>
      <c r="V12" s="222">
        <f>'CN-Med-BPE-CO2'!P11/10^12</f>
        <v>2.9468289144196955</v>
      </c>
      <c r="W12" s="222">
        <f>'CN-Med-BPE-CO2'!Q11/10^12</f>
        <v>2.9680850695025951</v>
      </c>
      <c r="X12" s="222">
        <f>'CN-Med-BPE-CO2'!R11/10^12</f>
        <v>2.9914149958130962</v>
      </c>
      <c r="Y12" s="222">
        <f>'CN-Med-BPE-CO2'!S11/10^12</f>
        <v>3.0134488151063468</v>
      </c>
      <c r="Z12" s="222">
        <f>'CN-Med-BPE-CO2'!T11/10^12</f>
        <v>3.0139672579132473</v>
      </c>
      <c r="AA12" s="222">
        <f>'CN-Med-BPE-CO2'!U11/10^12</f>
        <v>3.0144857007201469</v>
      </c>
      <c r="AB12" s="222">
        <f>'CN-Med-BPE-CO2'!V11/10^12</f>
        <v>3.0150041435270469</v>
      </c>
      <c r="AC12" s="222">
        <f>'CN-Med-BPE-CO2'!W11/10^12</f>
        <v>3.0155225863339474</v>
      </c>
      <c r="AD12" s="222">
        <f>'CN-Med-BPE-CO2'!X11/10^12</f>
        <v>3.0160410291408466</v>
      </c>
      <c r="AE12" s="222">
        <f>'CN-Med-BPE-CO2'!Y11/10^12</f>
        <v>2.9924518814268959</v>
      </c>
      <c r="AF12" s="222">
        <f>'CN-Med-BPE-CO2'!Z11/10^12</f>
        <v>2.9688627337129456</v>
      </c>
      <c r="AG12" s="222">
        <f>'CN-Med-BPE-CO2'!AA11/10^12</f>
        <v>2.9452735859989949</v>
      </c>
      <c r="AH12" s="222">
        <f>'CN-Med-BPE-CO2'!AB11/10^12</f>
        <v>2.9216844382850446</v>
      </c>
      <c r="AI12" s="222">
        <f>'CN-Med-BPE-CO2'!AC11/10^12</f>
        <v>2.8980952905710931</v>
      </c>
      <c r="AJ12" s="222">
        <f>'CN-Med-BPE-CO2'!AD11/10^12</f>
        <v>2.862841179701892</v>
      </c>
      <c r="AK12" s="222">
        <f>'CN-Med-BPE-CO2'!AE11/10^12</f>
        <v>2.8275870688326914</v>
      </c>
      <c r="AL12" s="222">
        <f>'CN-Med-BPE-CO2'!AF11/10^12</f>
        <v>2.7923329579634903</v>
      </c>
      <c r="AM12" s="222">
        <f>'CN-Med-BPE-CO2'!AG11/10^12</f>
        <v>2.7570788470942889</v>
      </c>
      <c r="AN12" s="222">
        <f>'CN-Med-BPE-CO2'!AH11/10^12</f>
        <v>2.7218247362250878</v>
      </c>
    </row>
    <row r="13" spans="1:40">
      <c r="A13" s="212"/>
      <c r="B13" s="221"/>
      <c r="C13" s="213" t="s">
        <v>506</v>
      </c>
      <c r="D13" s="213" t="s">
        <v>2</v>
      </c>
      <c r="E13" s="227">
        <f t="shared" si="1"/>
        <v>0</v>
      </c>
      <c r="F13" s="227">
        <f t="shared" si="0"/>
        <v>0</v>
      </c>
      <c r="G13" s="227">
        <f t="shared" si="0"/>
        <v>0</v>
      </c>
      <c r="H13" s="222">
        <f>'CN-Med-BPE-CH4'!B11*28/10^12</f>
        <v>0</v>
      </c>
      <c r="I13" s="222">
        <f>'CN-Med-BPE-CH4'!C11*28/10^12</f>
        <v>0</v>
      </c>
      <c r="J13" s="222">
        <f>'CN-Med-BPE-CH4'!D11*28/10^12</f>
        <v>0</v>
      </c>
      <c r="K13" s="222">
        <f>'CN-Med-BPE-CH4'!E11*28/10^12</f>
        <v>0</v>
      </c>
      <c r="L13" s="222">
        <f>'CN-Med-BPE-CH4'!F11*28/10^12</f>
        <v>0</v>
      </c>
      <c r="M13" s="222">
        <f>'CN-Med-BPE-CH4'!G11*28/10^12</f>
        <v>0</v>
      </c>
      <c r="N13" s="222">
        <f>'CN-Med-BPE-CH4'!H11*28/10^12</f>
        <v>0</v>
      </c>
      <c r="O13" s="222">
        <f>'CN-Med-BPE-CH4'!I11*28/10^12</f>
        <v>0</v>
      </c>
      <c r="P13" s="222">
        <f>'CN-Med-BPE-CH4'!J11*28/10^12</f>
        <v>0</v>
      </c>
      <c r="Q13" s="222">
        <f>'CN-Med-BPE-CH4'!K11*28/10^12</f>
        <v>0</v>
      </c>
      <c r="R13" s="222">
        <f>'CN-Med-BPE-CH4'!L11*28/10^12</f>
        <v>0</v>
      </c>
      <c r="S13" s="222">
        <f>'CN-Med-BPE-CH4'!M11*28/10^12</f>
        <v>0</v>
      </c>
      <c r="T13" s="222">
        <f>'CN-Med-BPE-CH4'!N11*28/10^12</f>
        <v>0</v>
      </c>
      <c r="U13" s="222">
        <f>'CN-Med-BPE-CH4'!O11*28/10^12</f>
        <v>0</v>
      </c>
      <c r="V13" s="222">
        <f>'CN-Med-BPE-CH4'!P11*28/10^12</f>
        <v>0</v>
      </c>
      <c r="W13" s="222">
        <f>'CN-Med-BPE-CH4'!Q11*28/10^12</f>
        <v>0</v>
      </c>
      <c r="X13" s="222">
        <f>'CN-Med-BPE-CH4'!R11*28/10^12</f>
        <v>0</v>
      </c>
      <c r="Y13" s="222">
        <f>'CN-Med-BPE-CH4'!S11*28/10^12</f>
        <v>0</v>
      </c>
      <c r="Z13" s="222">
        <f>'CN-Med-BPE-CH4'!T11*28/10^12</f>
        <v>0</v>
      </c>
      <c r="AA13" s="222">
        <f>'CN-Med-BPE-CH4'!U11*28/10^12</f>
        <v>0</v>
      </c>
      <c r="AB13" s="222">
        <f>'CN-Med-BPE-CH4'!V11*28/10^12</f>
        <v>0</v>
      </c>
      <c r="AC13" s="222">
        <f>'CN-Med-BPE-CH4'!W11*28/10^12</f>
        <v>0</v>
      </c>
      <c r="AD13" s="222">
        <f>'CN-Med-BPE-CH4'!X11*28/10^12</f>
        <v>0</v>
      </c>
      <c r="AE13" s="222">
        <f>'CN-Med-BPE-CH4'!Y11*28/10^12</f>
        <v>0</v>
      </c>
      <c r="AF13" s="222">
        <f>'CN-Med-BPE-CH4'!Z11*28/10^12</f>
        <v>0</v>
      </c>
      <c r="AG13" s="222">
        <f>'CN-Med-BPE-CH4'!AA11*28/10^12</f>
        <v>0</v>
      </c>
      <c r="AH13" s="222">
        <f>'CN-Med-BPE-CH4'!AB11*28/10^12</f>
        <v>0</v>
      </c>
      <c r="AI13" s="222">
        <f>'CN-Med-BPE-CH4'!AC11*28/10^12</f>
        <v>0</v>
      </c>
      <c r="AJ13" s="222">
        <f>'CN-Med-BPE-CH4'!AD11*28/10^12</f>
        <v>0</v>
      </c>
      <c r="AK13" s="222">
        <f>'CN-Med-BPE-CH4'!AE11*28/10^12</f>
        <v>0</v>
      </c>
      <c r="AL13" s="222">
        <f>'CN-Med-BPE-CH4'!AF11*28/10^12</f>
        <v>0</v>
      </c>
      <c r="AM13" s="222">
        <f>'CN-Med-BPE-CH4'!AG11*28/10^12</f>
        <v>0</v>
      </c>
      <c r="AN13" s="222">
        <f>'CN-Med-BPE-CH4'!AH11*28/10^12</f>
        <v>0</v>
      </c>
    </row>
    <row r="14" spans="1:40">
      <c r="A14" s="212"/>
      <c r="B14" s="221"/>
      <c r="C14" s="215" t="s">
        <v>44</v>
      </c>
      <c r="D14" s="215" t="s">
        <v>3</v>
      </c>
      <c r="E14" s="227">
        <f t="shared" si="1"/>
        <v>0</v>
      </c>
      <c r="F14" s="227">
        <f t="shared" si="0"/>
        <v>0</v>
      </c>
      <c r="G14" s="227">
        <f t="shared" si="0"/>
        <v>0</v>
      </c>
      <c r="H14" s="222">
        <f>'CN-Med-BPE-N2O'!B11*265/10^12</f>
        <v>0</v>
      </c>
      <c r="I14" s="222">
        <f>'CN-Med-BPE-N2O'!C11*265/10^12</f>
        <v>0</v>
      </c>
      <c r="J14" s="222">
        <f>'CN-Med-BPE-N2O'!D11*265/10^12</f>
        <v>0</v>
      </c>
      <c r="K14" s="222">
        <f>'CN-Med-BPE-N2O'!E11*265/10^12</f>
        <v>0</v>
      </c>
      <c r="L14" s="222">
        <f>'CN-Med-BPE-N2O'!F11*265/10^12</f>
        <v>0</v>
      </c>
      <c r="M14" s="222">
        <f>'CN-Med-BPE-N2O'!G11*265/10^12</f>
        <v>0</v>
      </c>
      <c r="N14" s="222">
        <f>'CN-Med-BPE-N2O'!H11*265/10^12</f>
        <v>0</v>
      </c>
      <c r="O14" s="222">
        <f>'CN-Med-BPE-N2O'!I11*265/10^12</f>
        <v>0</v>
      </c>
      <c r="P14" s="222">
        <f>'CN-Med-BPE-N2O'!J11*265/10^12</f>
        <v>0</v>
      </c>
      <c r="Q14" s="222">
        <f>'CN-Med-BPE-N2O'!K11*265/10^12</f>
        <v>0</v>
      </c>
      <c r="R14" s="222">
        <f>'CN-Med-BPE-N2O'!L11*265/10^12</f>
        <v>0</v>
      </c>
      <c r="S14" s="222">
        <f>'CN-Med-BPE-N2O'!M11*265/10^12</f>
        <v>0</v>
      </c>
      <c r="T14" s="222">
        <f>'CN-Med-BPE-N2O'!N11*265/10^12</f>
        <v>0</v>
      </c>
      <c r="U14" s="222">
        <f>'CN-Med-BPE-N2O'!O11*265/10^12</f>
        <v>0</v>
      </c>
      <c r="V14" s="222">
        <f>'CN-Med-BPE-N2O'!P11*265/10^12</f>
        <v>0</v>
      </c>
      <c r="W14" s="222">
        <f>'CN-Med-BPE-N2O'!Q11*265/10^12</f>
        <v>0</v>
      </c>
      <c r="X14" s="222">
        <f>'CN-Med-BPE-N2O'!R11*265/10^12</f>
        <v>0</v>
      </c>
      <c r="Y14" s="222">
        <f>'CN-Med-BPE-N2O'!S11*265/10^12</f>
        <v>0</v>
      </c>
      <c r="Z14" s="222">
        <f>'CN-Med-BPE-N2O'!T11*265/10^12</f>
        <v>0</v>
      </c>
      <c r="AA14" s="222">
        <f>'CN-Med-BPE-N2O'!U11*265/10^12</f>
        <v>0</v>
      </c>
      <c r="AB14" s="222">
        <f>'CN-Med-BPE-N2O'!V11*265/10^12</f>
        <v>0</v>
      </c>
      <c r="AC14" s="222">
        <f>'CN-Med-BPE-N2O'!W11*265/10^12</f>
        <v>0</v>
      </c>
      <c r="AD14" s="222">
        <f>'CN-Med-BPE-N2O'!X11*265/10^12</f>
        <v>0</v>
      </c>
      <c r="AE14" s="222">
        <f>'CN-Med-BPE-N2O'!Y11*265/10^12</f>
        <v>0</v>
      </c>
      <c r="AF14" s="222">
        <f>'CN-Med-BPE-N2O'!Z11*265/10^12</f>
        <v>0</v>
      </c>
      <c r="AG14" s="222">
        <f>'CN-Med-BPE-N2O'!AA11*265/10^12</f>
        <v>0</v>
      </c>
      <c r="AH14" s="222">
        <f>'CN-Med-BPE-N2O'!AB11*265/10^12</f>
        <v>0</v>
      </c>
      <c r="AI14" s="222">
        <f>'CN-Med-BPE-N2O'!AC11*265/10^12</f>
        <v>0</v>
      </c>
      <c r="AJ14" s="222">
        <f>'CN-Med-BPE-N2O'!AD11*265/10^12</f>
        <v>0</v>
      </c>
      <c r="AK14" s="222">
        <f>'CN-Med-BPE-N2O'!AE11*265/10^12</f>
        <v>0</v>
      </c>
      <c r="AL14" s="222">
        <f>'CN-Med-BPE-N2O'!AF11*265/10^12</f>
        <v>0</v>
      </c>
      <c r="AM14" s="222">
        <f>'CN-Med-BPE-N2O'!AG11*265/10^12</f>
        <v>0</v>
      </c>
      <c r="AN14" s="222">
        <f>'CN-Med-BPE-N2O'!AH11*265/10^12</f>
        <v>0</v>
      </c>
    </row>
    <row r="15" spans="1:40">
      <c r="A15" s="212"/>
      <c r="B15" s="221"/>
      <c r="C15" s="213" t="s">
        <v>45</v>
      </c>
      <c r="D15" s="213" t="s">
        <v>1</v>
      </c>
      <c r="E15" s="227">
        <f t="shared" si="1"/>
        <v>290.57600000000002</v>
      </c>
      <c r="F15" s="227">
        <f t="shared" si="0"/>
        <v>290.57600000000002</v>
      </c>
      <c r="G15" s="227">
        <f t="shared" si="0"/>
        <v>290.57600000000002</v>
      </c>
      <c r="H15" s="222">
        <f>'CN-Med-BPE-CO2'!B12/10^12</f>
        <v>290.57600000000002</v>
      </c>
      <c r="I15" s="222">
        <f>'CN-Med-BPE-CO2'!C12/10^12</f>
        <v>303.16849999999999</v>
      </c>
      <c r="J15" s="222">
        <f>'CN-Med-BPE-CO2'!D12/10^12</f>
        <v>315.76100000000002</v>
      </c>
      <c r="K15" s="222">
        <f>'CN-Med-BPE-CO2'!E12/10^12</f>
        <v>328.77499999999998</v>
      </c>
      <c r="L15" s="222">
        <f>'CN-Med-BPE-CO2'!F12/10^12</f>
        <v>332.27260638297872</v>
      </c>
      <c r="M15" s="222">
        <f>'CN-Med-BPE-CO2'!G12/10^12</f>
        <v>338.10195035460993</v>
      </c>
      <c r="N15" s="222">
        <f>'CN-Med-BPE-CO2'!H12/10^12</f>
        <v>343.93129432624113</v>
      </c>
      <c r="O15" s="222">
        <f>'CN-Med-BPE-CO2'!I12/10^12</f>
        <v>349.76063829787233</v>
      </c>
      <c r="P15" s="222">
        <f>'CN-Med-BPE-CO2'!J12/10^12</f>
        <v>352.67531028368796</v>
      </c>
      <c r="Q15" s="222">
        <f>'CN-Med-BPE-CO2'!K12/10^12</f>
        <v>355.58998226950348</v>
      </c>
      <c r="R15" s="222">
        <f>'CN-Med-BPE-CO2'!L12/10^12</f>
        <v>358.50465425531917</v>
      </c>
      <c r="S15" s="222">
        <f>'CN-Med-BPE-CO2'!M12/10^12</f>
        <v>361.41932624113474</v>
      </c>
      <c r="T15" s="222">
        <f>'CN-Med-BPE-CO2'!N12/10^12</f>
        <v>364.33399822695037</v>
      </c>
      <c r="U15" s="222">
        <f>'CN-Med-BPE-CO2'!O12/10^12</f>
        <v>367.24867021276594</v>
      </c>
      <c r="V15" s="222">
        <f>'CN-Med-BPE-CO2'!P12/10^12</f>
        <v>370.16334219858157</v>
      </c>
      <c r="W15" s="222">
        <f>'CN-Med-BPE-CO2'!Q12/10^12</f>
        <v>373.0780141843972</v>
      </c>
      <c r="X15" s="222">
        <f>'CN-Med-BPE-CO2'!R12/10^12</f>
        <v>370.6491208628841</v>
      </c>
      <c r="Y15" s="222">
        <f>'CN-Med-BPE-CO2'!S12/10^12</f>
        <v>368.22022754137112</v>
      </c>
      <c r="Z15" s="222">
        <f>'CN-Med-BPE-CO2'!T12/10^12</f>
        <v>365.79133421985807</v>
      </c>
      <c r="AA15" s="222">
        <f>'CN-Med-BPE-CO2'!U12/10^12</f>
        <v>363.36244089834508</v>
      </c>
      <c r="AB15" s="222">
        <f>'CN-Med-BPE-CO2'!V12/10^12</f>
        <v>360.93354757683204</v>
      </c>
      <c r="AC15" s="222">
        <f>'CN-Med-BPE-CO2'!W12/10^12</f>
        <v>358.504654255319</v>
      </c>
      <c r="AD15" s="222">
        <f>'CN-Med-BPE-CO2'!X12/10^12</f>
        <v>356.07576093380601</v>
      </c>
      <c r="AE15" s="222">
        <f>'CN-Med-BPE-CO2'!Y12/10^12</f>
        <v>353.64686761229308</v>
      </c>
      <c r="AF15" s="222">
        <f>'CN-Med-BPE-CO2'!Z12/10^12</f>
        <v>351.21797429077998</v>
      </c>
      <c r="AG15" s="222">
        <f>'CN-Med-BPE-CO2'!AA12/10^12</f>
        <v>348.78908096926699</v>
      </c>
      <c r="AH15" s="222">
        <f>'CN-Med-BPE-CO2'!AB12/10^12</f>
        <v>346.36018764775395</v>
      </c>
      <c r="AI15" s="222">
        <f>'CN-Med-BPE-CO2'!AC12/10^12</f>
        <v>343.93129432624113</v>
      </c>
      <c r="AJ15" s="222">
        <f>'CN-Med-BPE-CO2'!AD12/10^12</f>
        <v>341.83273049645396</v>
      </c>
      <c r="AK15" s="222">
        <f>'CN-Med-BPE-CO2'!AE12/10^12</f>
        <v>339.73416666666668</v>
      </c>
      <c r="AL15" s="222">
        <f>'CN-Med-BPE-CO2'!AF12/10^12</f>
        <v>337.63560283687946</v>
      </c>
      <c r="AM15" s="222">
        <f>'CN-Med-BPE-CO2'!AG12/10^12</f>
        <v>335.53703900709218</v>
      </c>
      <c r="AN15" s="222">
        <f>'CN-Med-BPE-CO2'!AH12/10^12</f>
        <v>333.43847517730501</v>
      </c>
    </row>
    <row r="16" spans="1:40">
      <c r="A16" s="212"/>
      <c r="B16" s="221"/>
      <c r="C16" s="213" t="s">
        <v>45</v>
      </c>
      <c r="D16" s="213" t="s">
        <v>2</v>
      </c>
      <c r="E16" s="227">
        <f t="shared" si="1"/>
        <v>0</v>
      </c>
      <c r="F16" s="227">
        <f t="shared" si="0"/>
        <v>0</v>
      </c>
      <c r="G16" s="227">
        <f t="shared" si="0"/>
        <v>0</v>
      </c>
      <c r="H16" s="222">
        <f>'CN-Med-BPE-CH4'!B12*28/10^12</f>
        <v>0</v>
      </c>
      <c r="I16" s="222">
        <f>'CN-Med-BPE-CH4'!C12*28/10^12</f>
        <v>0</v>
      </c>
      <c r="J16" s="222">
        <f>'CN-Med-BPE-CH4'!D12*28/10^12</f>
        <v>0</v>
      </c>
      <c r="K16" s="222">
        <f>'CN-Med-BPE-CH4'!E12*28/10^12</f>
        <v>0</v>
      </c>
      <c r="L16" s="222">
        <f>'CN-Med-BPE-CH4'!F12*28/10^12</f>
        <v>0</v>
      </c>
      <c r="M16" s="222">
        <f>'CN-Med-BPE-CH4'!G12*28/10^12</f>
        <v>0</v>
      </c>
      <c r="N16" s="222">
        <f>'CN-Med-BPE-CH4'!H12*28/10^12</f>
        <v>0</v>
      </c>
      <c r="O16" s="222">
        <f>'CN-Med-BPE-CH4'!I12*28/10^12</f>
        <v>0</v>
      </c>
      <c r="P16" s="222">
        <f>'CN-Med-BPE-CH4'!J12*28/10^12</f>
        <v>0</v>
      </c>
      <c r="Q16" s="222">
        <f>'CN-Med-BPE-CH4'!K12*28/10^12</f>
        <v>0</v>
      </c>
      <c r="R16" s="222">
        <f>'CN-Med-BPE-CH4'!L12*28/10^12</f>
        <v>0</v>
      </c>
      <c r="S16" s="222">
        <f>'CN-Med-BPE-CH4'!M12*28/10^12</f>
        <v>0</v>
      </c>
      <c r="T16" s="222">
        <f>'CN-Med-BPE-CH4'!N12*28/10^12</f>
        <v>0</v>
      </c>
      <c r="U16" s="222">
        <f>'CN-Med-BPE-CH4'!O12*28/10^12</f>
        <v>0</v>
      </c>
      <c r="V16" s="222">
        <f>'CN-Med-BPE-CH4'!P12*28/10^12</f>
        <v>0</v>
      </c>
      <c r="W16" s="222">
        <f>'CN-Med-BPE-CH4'!Q12*28/10^12</f>
        <v>0</v>
      </c>
      <c r="X16" s="222">
        <f>'CN-Med-BPE-CH4'!R12*28/10^12</f>
        <v>0</v>
      </c>
      <c r="Y16" s="222">
        <f>'CN-Med-BPE-CH4'!S12*28/10^12</f>
        <v>0</v>
      </c>
      <c r="Z16" s="222">
        <f>'CN-Med-BPE-CH4'!T12*28/10^12</f>
        <v>0</v>
      </c>
      <c r="AA16" s="222">
        <f>'CN-Med-BPE-CH4'!U12*28/10^12</f>
        <v>0</v>
      </c>
      <c r="AB16" s="222">
        <f>'CN-Med-BPE-CH4'!V12*28/10^12</f>
        <v>0</v>
      </c>
      <c r="AC16" s="222">
        <f>'CN-Med-BPE-CH4'!W12*28/10^12</f>
        <v>0</v>
      </c>
      <c r="AD16" s="222">
        <f>'CN-Med-BPE-CH4'!X12*28/10^12</f>
        <v>0</v>
      </c>
      <c r="AE16" s="222">
        <f>'CN-Med-BPE-CH4'!Y12*28/10^12</f>
        <v>0</v>
      </c>
      <c r="AF16" s="222">
        <f>'CN-Med-BPE-CH4'!Z12*28/10^12</f>
        <v>0</v>
      </c>
      <c r="AG16" s="222">
        <f>'CN-Med-BPE-CH4'!AA12*28/10^12</f>
        <v>0</v>
      </c>
      <c r="AH16" s="222">
        <f>'CN-Med-BPE-CH4'!AB12*28/10^12</f>
        <v>0</v>
      </c>
      <c r="AI16" s="222">
        <f>'CN-Med-BPE-CH4'!AC12*28/10^12</f>
        <v>0</v>
      </c>
      <c r="AJ16" s="222">
        <f>'CN-Med-BPE-CH4'!AD12*28/10^12</f>
        <v>0</v>
      </c>
      <c r="AK16" s="222">
        <f>'CN-Med-BPE-CH4'!AE12*28/10^12</f>
        <v>0</v>
      </c>
      <c r="AL16" s="222">
        <f>'CN-Med-BPE-CH4'!AF12*28/10^12</f>
        <v>0</v>
      </c>
      <c r="AM16" s="222">
        <f>'CN-Med-BPE-CH4'!AG12*28/10^12</f>
        <v>0</v>
      </c>
      <c r="AN16" s="222">
        <f>'CN-Med-BPE-CH4'!AH12*28/10^12</f>
        <v>0</v>
      </c>
    </row>
    <row r="17" spans="1:40">
      <c r="A17" s="212"/>
      <c r="B17" s="221"/>
      <c r="C17" s="213" t="s">
        <v>45</v>
      </c>
      <c r="D17" s="213" t="s">
        <v>3</v>
      </c>
      <c r="E17" s="227">
        <f t="shared" si="1"/>
        <v>116.86499999999999</v>
      </c>
      <c r="F17" s="227">
        <f t="shared" si="0"/>
        <v>116.86499999999999</v>
      </c>
      <c r="G17" s="227">
        <f t="shared" si="0"/>
        <v>116.86499999999999</v>
      </c>
      <c r="H17" s="222">
        <f>'CN-Med-BPE-N2O'!B12*265/10^12</f>
        <v>116.86499999999999</v>
      </c>
      <c r="I17" s="222">
        <f>'CN-Med-BPE-N2O'!C12*265/10^12</f>
        <v>123.22499999999999</v>
      </c>
      <c r="J17" s="222">
        <f>'CN-Med-BPE-N2O'!D12*265/10^12</f>
        <v>129.58500000000001</v>
      </c>
      <c r="K17" s="222">
        <f>'CN-Med-BPE-N2O'!E12*265/10^12</f>
        <v>153.69999999999999</v>
      </c>
      <c r="L17" s="222">
        <f>'CN-Med-BPE-N2O'!F12*265/10^12</f>
        <v>161.26741976612809</v>
      </c>
      <c r="M17" s="222">
        <f>'CN-Med-BPE-N2O'!G12*265/10^12</f>
        <v>169.18702468025967</v>
      </c>
      <c r="N17" s="222">
        <f>'CN-Med-BPE-N2O'!H12*265/10^12</f>
        <v>177.10662959439119</v>
      </c>
      <c r="O17" s="222">
        <f>'CN-Med-BPE-N2O'!I12*265/10^12</f>
        <v>185.02623450852272</v>
      </c>
      <c r="P17" s="222">
        <f>'CN-Med-BPE-N2O'!J12*265/10^12</f>
        <v>186.70125851795629</v>
      </c>
      <c r="Q17" s="222">
        <f>'CN-Med-BPE-N2O'!K12*265/10^12</f>
        <v>188.3762825273898</v>
      </c>
      <c r="R17" s="222">
        <f>'CN-Med-BPE-N2O'!L12*265/10^12</f>
        <v>190.05130653682335</v>
      </c>
      <c r="S17" s="222">
        <f>'CN-Med-BPE-N2O'!M12*265/10^12</f>
        <v>191.72633054625686</v>
      </c>
      <c r="T17" s="222">
        <f>'CN-Med-BPE-N2O'!N12*265/10^12</f>
        <v>193.40135455569046</v>
      </c>
      <c r="U17" s="222">
        <f>'CN-Med-BPE-N2O'!O12*265/10^12</f>
        <v>195.076378565124</v>
      </c>
      <c r="V17" s="222">
        <f>'CN-Med-BPE-N2O'!P12*265/10^12</f>
        <v>196.75140257455755</v>
      </c>
      <c r="W17" s="222">
        <f>'CN-Med-BPE-N2O'!Q12*265/10^12</f>
        <v>198.42642658399112</v>
      </c>
      <c r="X17" s="222">
        <f>'CN-Med-BPE-N2O'!R12*265/10^12</f>
        <v>200.1014505934246</v>
      </c>
      <c r="Y17" s="222">
        <f>'CN-Med-BPE-N2O'!S12*265/10^12</f>
        <v>198.59412448767188</v>
      </c>
      <c r="Z17" s="222">
        <f>'CN-Med-BPE-N2O'!T12*265/10^12</f>
        <v>197.1147552733747</v>
      </c>
      <c r="AA17" s="222">
        <f>'CN-Med-BPE-N2O'!U12*265/10^12</f>
        <v>195.6353860590776</v>
      </c>
      <c r="AB17" s="222">
        <f>'CN-Med-BPE-N2O'!V12*265/10^12</f>
        <v>194.15601684478042</v>
      </c>
      <c r="AC17" s="222">
        <f>'CN-Med-BPE-N2O'!W12*265/10^12</f>
        <v>192.6766476304833</v>
      </c>
      <c r="AD17" s="222">
        <f>'CN-Med-BPE-N2O'!X12*265/10^12</f>
        <v>191.19727841618615</v>
      </c>
      <c r="AE17" s="222">
        <f>'CN-Med-BPE-N2O'!Y12*265/10^12</f>
        <v>189.71790920188906</v>
      </c>
      <c r="AF17" s="222">
        <f>'CN-Med-BPE-N2O'!Z12*265/10^12</f>
        <v>188.23853998759191</v>
      </c>
      <c r="AG17" s="222">
        <f>'CN-Med-BPE-N2O'!AA12*265/10^12</f>
        <v>186.75917077329478</v>
      </c>
      <c r="AH17" s="222">
        <f>'CN-Med-BPE-N2O'!AB12*265/10^12</f>
        <v>185.27980155899763</v>
      </c>
      <c r="AI17" s="222">
        <f>'CN-Med-BPE-N2O'!AC12*265/10^12</f>
        <v>183.80043234470048</v>
      </c>
      <c r="AJ17" s="222">
        <f>'CN-Med-BPE-N2O'!AD12*265/10^12</f>
        <v>181.39022572171135</v>
      </c>
      <c r="AK17" s="222">
        <f>'CN-Med-BPE-N2O'!AE12*265/10^12</f>
        <v>178.98001909872218</v>
      </c>
      <c r="AL17" s="222">
        <f>'CN-Med-BPE-N2O'!AF12*265/10^12</f>
        <v>176.56981247573307</v>
      </c>
      <c r="AM17" s="222">
        <f>'CN-Med-BPE-N2O'!AG12*265/10^12</f>
        <v>174.15960585274394</v>
      </c>
      <c r="AN17" s="222">
        <f>'CN-Med-BPE-N2O'!AH12*265/10^12</f>
        <v>171.74939922975486</v>
      </c>
    </row>
    <row r="18" spans="1:40">
      <c r="A18" s="212"/>
      <c r="B18" s="221"/>
      <c r="C18" s="214" t="s">
        <v>45</v>
      </c>
      <c r="D18" s="214" t="s">
        <v>9</v>
      </c>
      <c r="E18" s="227">
        <f t="shared" si="1"/>
        <v>30.651000000000003</v>
      </c>
      <c r="F18" s="227">
        <f t="shared" si="0"/>
        <v>30.651000000000003</v>
      </c>
      <c r="G18" s="227">
        <f t="shared" si="0"/>
        <v>30.651000000000003</v>
      </c>
      <c r="H18" s="222">
        <f>'CN-Med-BPE-F-gases'!B12/10^12</f>
        <v>30.651000000000003</v>
      </c>
      <c r="I18" s="222">
        <f>'CN-Med-BPE-F-gases'!C12/10^12</f>
        <v>23.678000000000001</v>
      </c>
      <c r="J18" s="222">
        <f>'CN-Med-BPE-F-gases'!D12/10^12</f>
        <v>16.704999999999998</v>
      </c>
      <c r="K18" s="222">
        <f>'CN-Med-BPE-F-gases'!E12/10^12</f>
        <v>29.31</v>
      </c>
      <c r="L18" s="222">
        <f>'CN-Med-BPE-F-gases'!F12/10^12</f>
        <v>30.634550236152858</v>
      </c>
      <c r="M18" s="222">
        <f>'CN-Med-BPE-F-gases'!G12/10^12</f>
        <v>31.959100472305714</v>
      </c>
      <c r="N18" s="222">
        <f>'CN-Med-BPE-F-gases'!H12/10^12</f>
        <v>33.283650708458573</v>
      </c>
      <c r="O18" s="222">
        <f>'CN-Med-BPE-F-gases'!I12/10^12</f>
        <v>34.608200944611418</v>
      </c>
      <c r="P18" s="222">
        <f>'CN-Med-BPE-F-gases'!J12/10^12</f>
        <v>35.198113460712754</v>
      </c>
      <c r="Q18" s="222">
        <f>'CN-Med-BPE-F-gases'!K12/10^12</f>
        <v>35.788025976814083</v>
      </c>
      <c r="R18" s="222">
        <f>'CN-Med-BPE-F-gases'!L12/10^12</f>
        <v>36.377938492915412</v>
      </c>
      <c r="S18" s="222">
        <f>'CN-Med-BPE-F-gases'!M12/10^12</f>
        <v>36.967851009016741</v>
      </c>
      <c r="T18" s="222">
        <f>'CN-Med-BPE-F-gases'!N12/10^12</f>
        <v>37.557763525118077</v>
      </c>
      <c r="U18" s="222">
        <f>'CN-Med-BPE-F-gases'!O12/10^12</f>
        <v>38.147676041219412</v>
      </c>
      <c r="V18" s="222">
        <f>'CN-Med-BPE-F-gases'!P12/10^12</f>
        <v>38.737588557320741</v>
      </c>
      <c r="W18" s="222">
        <f>'CN-Med-BPE-F-gases'!Q12/10^12</f>
        <v>39.32750107342207</v>
      </c>
      <c r="X18" s="222">
        <f>'CN-Med-BPE-F-gases'!R12/10^12</f>
        <v>38.934226062687848</v>
      </c>
      <c r="Y18" s="222">
        <f>'CN-Med-BPE-F-gases'!S12/10^12</f>
        <v>38.540951051953634</v>
      </c>
      <c r="Z18" s="222">
        <f>'CN-Med-BPE-F-gases'!T12/10^12</f>
        <v>38.147676041219412</v>
      </c>
      <c r="AA18" s="222">
        <f>'CN-Med-BPE-F-gases'!U12/10^12</f>
        <v>37.754401030485191</v>
      </c>
      <c r="AB18" s="222">
        <f>'CN-Med-BPE-F-gases'!V12/10^12</f>
        <v>37.361126019750969</v>
      </c>
      <c r="AC18" s="222">
        <f>'CN-Med-BPE-F-gases'!W12/10^12</f>
        <v>36.967851009016741</v>
      </c>
      <c r="AD18" s="222">
        <f>'CN-Med-BPE-F-gases'!X12/10^12</f>
        <v>36.574575998282526</v>
      </c>
      <c r="AE18" s="222">
        <f>'CN-Med-BPE-F-gases'!Y12/10^12</f>
        <v>36.181300987548305</v>
      </c>
      <c r="AF18" s="222">
        <f>'CN-Med-BPE-F-gases'!Z12/10^12</f>
        <v>35.788025976814083</v>
      </c>
      <c r="AG18" s="222">
        <f>'CN-Med-BPE-F-gases'!AA12/10^12</f>
        <v>35.394750966079869</v>
      </c>
      <c r="AH18" s="222">
        <f>'CN-Med-BPE-F-gases'!AB12/10^12</f>
        <v>35.001475955345647</v>
      </c>
      <c r="AI18" s="222">
        <f>'CN-Med-BPE-F-gases'!AC12/10^12</f>
        <v>34.608200944611418</v>
      </c>
      <c r="AJ18" s="222">
        <f>'CN-Med-BPE-F-gases'!AD12/10^12</f>
        <v>34.188707599828255</v>
      </c>
      <c r="AK18" s="222">
        <f>'CN-Med-BPE-F-gases'!AE12/10^12</f>
        <v>33.769214255045085</v>
      </c>
      <c r="AL18" s="222">
        <f>'CN-Med-BPE-F-gases'!AF12/10^12</f>
        <v>33.349720910261922</v>
      </c>
      <c r="AM18" s="222">
        <f>'CN-Med-BPE-F-gases'!AG12/10^12</f>
        <v>32.930227565478752</v>
      </c>
      <c r="AN18" s="222">
        <f>'CN-Med-BPE-F-gases'!AH12/10^12</f>
        <v>32.510734220695589</v>
      </c>
    </row>
    <row r="19" spans="1:40">
      <c r="A19" s="212"/>
      <c r="B19" s="221"/>
      <c r="C19" s="217" t="s">
        <v>48</v>
      </c>
      <c r="D19" s="217" t="s">
        <v>1</v>
      </c>
      <c r="E19" s="227">
        <f t="shared" si="1"/>
        <v>991.36</v>
      </c>
      <c r="F19" s="227">
        <f t="shared" si="0"/>
        <v>991.36</v>
      </c>
      <c r="G19" s="227">
        <f t="shared" si="0"/>
        <v>991.36</v>
      </c>
      <c r="H19" s="222">
        <f>'CN-Med-BPE-CO2'!B15/10^12</f>
        <v>991.36</v>
      </c>
      <c r="I19" s="222">
        <f>'CN-Med-BPE-CO2'!C15/10^12</f>
        <v>1013.1535</v>
      </c>
      <c r="J19" s="222">
        <f>'CN-Med-BPE-CO2'!D15/10^12</f>
        <v>1034.9469999999999</v>
      </c>
      <c r="K19" s="222">
        <f>'CN-Med-BPE-CO2'!E15/10^12</f>
        <v>1013.027</v>
      </c>
      <c r="L19" s="222">
        <f>'CN-Med-BPE-CO2'!F15/10^12</f>
        <v>907.35700967897765</v>
      </c>
      <c r="M19" s="222">
        <f>'CN-Med-BPE-CO2'!G15/10^12</f>
        <v>937.28988929961179</v>
      </c>
      <c r="N19" s="222">
        <f>'CN-Med-BPE-CO2'!H15/10^12</f>
        <v>967.22276892024604</v>
      </c>
      <c r="O19" s="222">
        <f>'CN-Med-BPE-CO2'!I15/10^12</f>
        <v>1001.4169974662686</v>
      </c>
      <c r="P19" s="222">
        <f>'CN-Med-BPE-CO2'!J15/10^12</f>
        <v>1010.3658302095843</v>
      </c>
      <c r="Q19" s="222">
        <f>'CN-Med-BPE-CO2'!K15/10^12</f>
        <v>1019.3146629528999</v>
      </c>
      <c r="R19" s="222">
        <f>'CN-Med-BPE-CO2'!L15/10^12</f>
        <v>1028.2634956962154</v>
      </c>
      <c r="S19" s="222">
        <f>'CN-Med-BPE-CO2'!M15/10^12</f>
        <v>1032.8146163485301</v>
      </c>
      <c r="T19" s="222">
        <f>'CN-Med-BPE-CO2'!N15/10^12</f>
        <v>1038.0645982246087</v>
      </c>
      <c r="U19" s="222">
        <f>'CN-Med-BPE-CO2'!O15/10^12</f>
        <v>1025.2805514484435</v>
      </c>
      <c r="V19" s="222">
        <f>'CN-Med-BPE-CO2'!P15/10^12</f>
        <v>1009.2578794889832</v>
      </c>
      <c r="W19" s="222">
        <f>'CN-Med-BPE-CO2'!Q15/10^12</f>
        <v>991.6158949378754</v>
      </c>
      <c r="X19" s="222">
        <f>'CN-Med-BPE-CO2'!R15/10^12</f>
        <v>970.73528520347236</v>
      </c>
      <c r="Y19" s="222">
        <f>'CN-Med-BPE-CO2'!S15/10^12</f>
        <v>949.85467546906921</v>
      </c>
      <c r="Z19" s="222">
        <f>'CN-Med-BPE-CO2'!T15/10^12</f>
        <v>931.57348857915315</v>
      </c>
      <c r="AA19" s="222">
        <f>'CN-Med-BPE-CO2'!U15/10^12</f>
        <v>913.29230168923698</v>
      </c>
      <c r="AB19" s="222">
        <f>'CN-Med-BPE-CO2'!V15/10^12</f>
        <v>895.01111479932092</v>
      </c>
      <c r="AC19" s="222">
        <f>'CN-Med-BPE-CO2'!W15/10^12</f>
        <v>876.72992790940475</v>
      </c>
      <c r="AD19" s="222">
        <f>'CN-Med-BPE-CO2'!X15/10^12</f>
        <v>858.44874101948858</v>
      </c>
      <c r="AE19" s="222">
        <f>'CN-Med-BPE-CO2'!Y15/10^12</f>
        <v>833.34939584895108</v>
      </c>
      <c r="AF19" s="222">
        <f>'CN-Med-BPE-CO2'!Z15/10^12</f>
        <v>808.25005067841346</v>
      </c>
      <c r="AG19" s="222">
        <f>'CN-Med-BPE-CO2'!AA15/10^12</f>
        <v>783.15070550787595</v>
      </c>
      <c r="AH19" s="222">
        <f>'CN-Med-BPE-CO2'!AB15/10^12</f>
        <v>758.05136033733845</v>
      </c>
      <c r="AI19" s="222">
        <f>'CN-Med-BPE-CO2'!AC15/10^12</f>
        <v>732.95201516680083</v>
      </c>
      <c r="AJ19" s="222">
        <f>'CN-Med-BPE-CO2'!AD15/10^12</f>
        <v>714.96912270166183</v>
      </c>
      <c r="AK19" s="222">
        <f>'CN-Med-BPE-CO2'!AE15/10^12</f>
        <v>696.98623023652283</v>
      </c>
      <c r="AL19" s="222">
        <f>'CN-Med-BPE-CO2'!AF15/10^12</f>
        <v>679.00333777138405</v>
      </c>
      <c r="AM19" s="222">
        <f>'CN-Med-BPE-CO2'!AG15/10^12</f>
        <v>661.02044530624516</v>
      </c>
      <c r="AN19" s="222">
        <f>'CN-Med-BPE-CO2'!AH15/10^12</f>
        <v>643.03755284110616</v>
      </c>
    </row>
    <row r="20" spans="1:40">
      <c r="A20" s="212"/>
      <c r="B20" s="221"/>
      <c r="C20" s="213" t="s">
        <v>49</v>
      </c>
      <c r="D20" s="213" t="s">
        <v>1</v>
      </c>
      <c r="E20" s="227">
        <f t="shared" si="1"/>
        <v>118.94160256410255</v>
      </c>
      <c r="F20" s="227">
        <f t="shared" si="1"/>
        <v>118.94160256410255</v>
      </c>
      <c r="G20" s="227">
        <f t="shared" si="1"/>
        <v>118.94160256410255</v>
      </c>
      <c r="H20" s="222">
        <f>'CN-Med-BPE-CO2'!B16/10^12</f>
        <v>118.94160256410255</v>
      </c>
      <c r="I20" s="222">
        <f>'CN-Med-BPE-CO2'!C16/10^12</f>
        <v>118.04530128205128</v>
      </c>
      <c r="J20" s="222">
        <f>'CN-Med-BPE-CO2'!D16/10^12</f>
        <v>117.149</v>
      </c>
      <c r="K20" s="222">
        <f>'CN-Med-BPE-CO2'!E16/10^12</f>
        <v>116.43</v>
      </c>
      <c r="L20" s="222">
        <f>'CN-Med-BPE-CO2'!F16/10^12</f>
        <v>114.48617586834236</v>
      </c>
      <c r="M20" s="222">
        <f>'CN-Med-BPE-CO2'!G16/10^12</f>
        <v>121.98547237140356</v>
      </c>
      <c r="N20" s="222">
        <f>'CN-Med-BPE-CO2'!H16/10^12</f>
        <v>129.48476887446478</v>
      </c>
      <c r="O20" s="222">
        <f>'CN-Med-BPE-CO2'!I16/10^12</f>
        <v>137.77133012107501</v>
      </c>
      <c r="P20" s="222">
        <f>'CN-Med-BPE-CO2'!J16/10^12</f>
        <v>140.35805713559313</v>
      </c>
      <c r="Q20" s="222">
        <f>'CN-Med-BPE-CO2'!K16/10^12</f>
        <v>142.94478415011127</v>
      </c>
      <c r="R20" s="222">
        <f>'CN-Med-BPE-CO2'!L16/10^12</f>
        <v>145.53151116462945</v>
      </c>
      <c r="S20" s="222">
        <f>'CN-Med-BPE-CO2'!M16/10^12</f>
        <v>147.3759599923728</v>
      </c>
      <c r="T20" s="222">
        <f>'CN-Med-BPE-CO2'!N16/10^12</f>
        <v>149.35536849043888</v>
      </c>
      <c r="U20" s="222">
        <f>'CN-Med-BPE-CO2'!O16/10^12</f>
        <v>149.04046259301924</v>
      </c>
      <c r="V20" s="222">
        <f>'CN-Med-BPE-CO2'!P16/10^12</f>
        <v>148.11373952347014</v>
      </c>
      <c r="W20" s="222">
        <f>'CN-Med-BPE-CO2'!Q16/10^12</f>
        <v>146.79113475430785</v>
      </c>
      <c r="X20" s="222">
        <f>'CN-Med-BPE-CO2'!R16/10^12</f>
        <v>144.6767665859191</v>
      </c>
      <c r="Y20" s="222">
        <f>'CN-Med-BPE-CO2'!S16/10^12</f>
        <v>142.38245219043344</v>
      </c>
      <c r="Z20" s="222">
        <f>'CN-Med-BPE-CO2'!T16/10^12</f>
        <v>140.48177016672227</v>
      </c>
      <c r="AA20" s="222">
        <f>'CN-Med-BPE-CO2'!U16/10^12</f>
        <v>138.58108814301113</v>
      </c>
      <c r="AB20" s="222">
        <f>'CN-Med-BPE-CO2'!V16/10^12</f>
        <v>136.68040611929996</v>
      </c>
      <c r="AC20" s="222">
        <f>'CN-Med-BPE-CO2'!W16/10^12</f>
        <v>134.77972409558882</v>
      </c>
      <c r="AD20" s="222">
        <f>'CN-Med-BPE-CO2'!X16/10^12</f>
        <v>132.87904207187765</v>
      </c>
      <c r="AE20" s="222">
        <f>'CN-Med-BPE-CO2'!Y16/10^12</f>
        <v>129.90992932477857</v>
      </c>
      <c r="AF20" s="222">
        <f>'CN-Med-BPE-CO2'!Z16/10^12</f>
        <v>126.94081657767947</v>
      </c>
      <c r="AG20" s="222">
        <f>'CN-Med-BPE-CO2'!AA16/10^12</f>
        <v>123.9717038305804</v>
      </c>
      <c r="AH20" s="222">
        <f>'CN-Med-BPE-CO2'!AB16/10^12</f>
        <v>121.00259108348129</v>
      </c>
      <c r="AI20" s="222">
        <f>'CN-Med-BPE-CO2'!AC16/10^12</f>
        <v>118.03347833638223</v>
      </c>
      <c r="AJ20" s="222">
        <f>'CN-Med-BPE-CO2'!AD16/10^12</f>
        <v>114.96314583654113</v>
      </c>
      <c r="AK20" s="222">
        <f>'CN-Med-BPE-CO2'!AE16/10^12</f>
        <v>111.89281333670002</v>
      </c>
      <c r="AL20" s="222">
        <f>'CN-Med-BPE-CO2'!AF16/10^12</f>
        <v>108.82248083685892</v>
      </c>
      <c r="AM20" s="222">
        <f>'CN-Med-BPE-CO2'!AG16/10^12</f>
        <v>105.75214833701783</v>
      </c>
      <c r="AN20" s="222">
        <f>'CN-Med-BPE-CO2'!AH16/10^12</f>
        <v>102.68181583717671</v>
      </c>
    </row>
    <row r="21" spans="1:40">
      <c r="A21" s="212"/>
      <c r="B21" s="221"/>
      <c r="C21" s="214" t="s">
        <v>49</v>
      </c>
      <c r="D21" s="214" t="s">
        <v>2</v>
      </c>
      <c r="E21" s="227">
        <f t="shared" si="1"/>
        <v>0.14000000000000001</v>
      </c>
      <c r="F21" s="227">
        <f t="shared" si="1"/>
        <v>0.14000000000000001</v>
      </c>
      <c r="G21" s="227">
        <f t="shared" si="1"/>
        <v>0.14000000000000001</v>
      </c>
      <c r="H21" s="222">
        <f>'CN-Med-BPE-CH4'!B16*28/10^12</f>
        <v>0.14000000000000001</v>
      </c>
      <c r="I21" s="222">
        <f>'CN-Med-BPE-CH4'!C16*28/10^12</f>
        <v>0.14000000000000001</v>
      </c>
      <c r="J21" s="222">
        <f>'CN-Med-BPE-CH4'!D16*28/10^12</f>
        <v>0.14000000000000001</v>
      </c>
      <c r="K21" s="222">
        <f>'CN-Med-BPE-CH4'!E16*28/10^12</f>
        <v>0.16800000000000001</v>
      </c>
      <c r="L21" s="222">
        <f>'CN-Med-BPE-CH4'!F16*28/10^12</f>
        <v>0.16519520352041156</v>
      </c>
      <c r="M21" s="222">
        <f>'CN-Med-BPE-CH4'!G16*28/10^12</f>
        <v>0.17601614153049727</v>
      </c>
      <c r="N21" s="222">
        <f>'CN-Med-BPE-CH4'!H16*28/10^12</f>
        <v>0.18683707954058304</v>
      </c>
      <c r="O21" s="222">
        <f>'CN-Med-BPE-CH4'!I16*28/10^12</f>
        <v>0.19879398316877608</v>
      </c>
      <c r="P21" s="222">
        <f>'CN-Med-BPE-CH4'!J16*28/10^12</f>
        <v>0.20252644162827149</v>
      </c>
      <c r="Q21" s="222">
        <f>'CN-Med-BPE-CH4'!K16*28/10^12</f>
        <v>0.20625890008776687</v>
      </c>
      <c r="R21" s="222">
        <f>'CN-Med-BPE-CH4'!L16*28/10^12</f>
        <v>0.20999135854726228</v>
      </c>
      <c r="S21" s="222">
        <f>'CN-Med-BPE-CH4'!M16*28/10^12</f>
        <v>0.21265276370968506</v>
      </c>
      <c r="T21" s="222">
        <f>'CN-Med-BPE-CH4'!N16*28/10^12</f>
        <v>0.21550890583521201</v>
      </c>
      <c r="U21" s="222">
        <f>'CN-Med-BPE-CH4'!O16*28/10^12</f>
        <v>0.21505451958796906</v>
      </c>
      <c r="V21" s="222">
        <f>'CN-Med-BPE-CH4'!P16*28/10^12</f>
        <v>0.21371732577465419</v>
      </c>
      <c r="W21" s="222">
        <f>'CN-Med-BPE-CH4'!Q16*28/10^12</f>
        <v>0.21180890353623394</v>
      </c>
      <c r="X21" s="222">
        <f>'CN-Med-BPE-CH4'!R16*28/10^12</f>
        <v>0.20875802444760294</v>
      </c>
      <c r="Y21" s="222">
        <f>'CN-Med-BPE-CH4'!S16*28/10^12</f>
        <v>0.20544749607483309</v>
      </c>
      <c r="Z21" s="222">
        <f>'CN-Med-BPE-CH4'!T16*28/10^12</f>
        <v>0.20270495051111692</v>
      </c>
      <c r="AA21" s="222">
        <f>'CN-Med-BPE-CH4'!U16*28/10^12</f>
        <v>0.19996240494740075</v>
      </c>
      <c r="AB21" s="222">
        <f>'CN-Med-BPE-CH4'!V16*28/10^12</f>
        <v>0.19721985938368458</v>
      </c>
      <c r="AC21" s="222">
        <f>'CN-Med-BPE-CH4'!W16*28/10^12</f>
        <v>0.19447731381996838</v>
      </c>
      <c r="AD21" s="222">
        <f>'CN-Med-BPE-CH4'!X16*28/10^12</f>
        <v>0.19173476825625224</v>
      </c>
      <c r="AE21" s="222">
        <f>'CN-Med-BPE-CH4'!Y16*28/10^12</f>
        <v>0.18745055506796185</v>
      </c>
      <c r="AF21" s="222">
        <f>'CN-Med-BPE-CH4'!Z16*28/10^12</f>
        <v>0.18316634187967148</v>
      </c>
      <c r="AG21" s="222">
        <f>'CN-Med-BPE-CH4'!AA16*28/10^12</f>
        <v>0.17888212869138112</v>
      </c>
      <c r="AH21" s="222">
        <f>'CN-Med-BPE-CH4'!AB16*28/10^12</f>
        <v>0.17459791550309076</v>
      </c>
      <c r="AI21" s="222">
        <f>'CN-Med-BPE-CH4'!AC16*28/10^12</f>
        <v>0.17031370231480045</v>
      </c>
      <c r="AJ21" s="222">
        <f>'CN-Med-BPE-CH4'!AD16*28/10^12</f>
        <v>0.16588343640418199</v>
      </c>
      <c r="AK21" s="222">
        <f>'CN-Med-BPE-CH4'!AE16*28/10^12</f>
        <v>0.16145317049356353</v>
      </c>
      <c r="AL21" s="222">
        <f>'CN-Med-BPE-CH4'!AF16*28/10^12</f>
        <v>0.1570229045829451</v>
      </c>
      <c r="AM21" s="222">
        <f>'CN-Med-BPE-CH4'!AG16*28/10^12</f>
        <v>0.15259263867232667</v>
      </c>
      <c r="AN21" s="222">
        <f>'CN-Med-BPE-CH4'!AH16*28/10^12</f>
        <v>0.14816237276170821</v>
      </c>
    </row>
    <row r="22" spans="1:40">
      <c r="A22" s="212"/>
      <c r="B22" s="221"/>
      <c r="C22" s="213" t="s">
        <v>50</v>
      </c>
      <c r="D22" s="213" t="s">
        <v>1</v>
      </c>
      <c r="E22" s="227">
        <f t="shared" si="1"/>
        <v>62.728397435897435</v>
      </c>
      <c r="F22" s="227">
        <f t="shared" si="1"/>
        <v>62.728397435897435</v>
      </c>
      <c r="G22" s="227">
        <f t="shared" si="1"/>
        <v>62.728397435897435</v>
      </c>
      <c r="H22" s="222">
        <f>'CN-Med-BPE-CO2'!B17/10^12</f>
        <v>62.728397435897435</v>
      </c>
      <c r="I22" s="222">
        <f>'CN-Med-BPE-CO2'!C17/10^12</f>
        <v>62.255698717948718</v>
      </c>
      <c r="J22" s="222">
        <f>'CN-Med-BPE-CO2'!D17/10^12</f>
        <v>61.783000000000001</v>
      </c>
      <c r="K22" s="222">
        <f>'CN-Med-BPE-CO2'!E17/10^12</f>
        <v>63.003</v>
      </c>
      <c r="L22" s="222">
        <f>'CN-Med-BPE-CO2'!F17/10^12</f>
        <v>65.688341044380707</v>
      </c>
      <c r="M22" s="222">
        <f>'CN-Med-BPE-CO2'!G17/10^12</f>
        <v>70.654910204866084</v>
      </c>
      <c r="N22" s="222">
        <f>'CN-Med-BPE-CO2'!H17/10^12</f>
        <v>75.621479365351419</v>
      </c>
      <c r="O22" s="222">
        <f>'CN-Med-BPE-CO2'!I17/10^12</f>
        <v>80.792586720064818</v>
      </c>
      <c r="P22" s="222">
        <f>'CN-Med-BPE-CO2'!J17/10^12</f>
        <v>84.556089493860256</v>
      </c>
      <c r="Q22" s="222">
        <f>'CN-Med-BPE-CO2'!K17/10^12</f>
        <v>88.319592267655665</v>
      </c>
      <c r="R22" s="222">
        <f>'CN-Med-BPE-CO2'!L17/10^12</f>
        <v>92.083095041451088</v>
      </c>
      <c r="S22" s="222">
        <f>'CN-Med-BPE-CO2'!M17/10^12</f>
        <v>95.488246898959048</v>
      </c>
      <c r="T22" s="222">
        <f>'CN-Med-BPE-CO2'!N17/10^12</f>
        <v>98.914670728666707</v>
      </c>
      <c r="U22" s="222">
        <f>'CN-Med-BPE-CO2'!O17/10^12</f>
        <v>100.91096350433209</v>
      </c>
      <c r="V22" s="222">
        <f>'CN-Med-BPE-CO2'!P17/10^12</f>
        <v>102.58981300255564</v>
      </c>
      <c r="W22" s="222">
        <f>'CN-Med-BPE-CO2'!Q17/10^12</f>
        <v>104.06085169544349</v>
      </c>
      <c r="X22" s="222">
        <f>'CN-Med-BPE-CO2'!R17/10^12</f>
        <v>105.11626877766003</v>
      </c>
      <c r="Y22" s="222">
        <f>'CN-Med-BPE-CO2'!S17/10^12</f>
        <v>106.07350752664713</v>
      </c>
      <c r="Z22" s="222">
        <f>'CN-Med-BPE-CO2'!T17/10^12</f>
        <v>106.13895974880009</v>
      </c>
      <c r="AA22" s="222">
        <f>'CN-Med-BPE-CO2'!U17/10^12</f>
        <v>106.20441197095306</v>
      </c>
      <c r="AB22" s="222">
        <f>'CN-Med-BPE-CO2'!V17/10^12</f>
        <v>106.26986419310602</v>
      </c>
      <c r="AC22" s="222">
        <f>'CN-Med-BPE-CO2'!W17/10^12</f>
        <v>106.335316415259</v>
      </c>
      <c r="AD22" s="222">
        <f>'CN-Med-BPE-CO2'!X17/10^12</f>
        <v>106.40076863741196</v>
      </c>
      <c r="AE22" s="222">
        <f>'CN-Med-BPE-CO2'!Y17/10^12</f>
        <v>105.55807127719255</v>
      </c>
      <c r="AF22" s="222">
        <f>'CN-Med-BPE-CO2'!Z17/10^12</f>
        <v>104.71537391697312</v>
      </c>
      <c r="AG22" s="222">
        <f>'CN-Med-BPE-CO2'!AA17/10^12</f>
        <v>103.87267655675372</v>
      </c>
      <c r="AH22" s="222">
        <f>'CN-Med-BPE-CO2'!AB17/10^12</f>
        <v>103.02997919653431</v>
      </c>
      <c r="AI22" s="222">
        <f>'CN-Med-BPE-CO2'!AC17/10^12</f>
        <v>102.1872818363149</v>
      </c>
      <c r="AJ22" s="222">
        <f>'CN-Med-BPE-CO2'!AD17/10^12</f>
        <v>100.55097628249081</v>
      </c>
      <c r="AK22" s="222">
        <f>'CN-Med-BPE-CO2'!AE17/10^12</f>
        <v>98.914670728666707</v>
      </c>
      <c r="AL22" s="222">
        <f>'CN-Med-BPE-CO2'!AF17/10^12</f>
        <v>97.278365174842605</v>
      </c>
      <c r="AM22" s="222">
        <f>'CN-Med-BPE-CO2'!AG17/10^12</f>
        <v>95.642059621018504</v>
      </c>
      <c r="AN22" s="222">
        <f>'CN-Med-BPE-CO2'!AH17/10^12</f>
        <v>94.005754067194403</v>
      </c>
    </row>
    <row r="23" spans="1:40">
      <c r="A23" s="212"/>
      <c r="B23" s="221"/>
      <c r="C23" s="214" t="s">
        <v>50</v>
      </c>
      <c r="D23" s="214" t="s">
        <v>9</v>
      </c>
      <c r="E23" s="227">
        <f t="shared" si="1"/>
        <v>19.66</v>
      </c>
      <c r="F23" s="227">
        <f t="shared" si="1"/>
        <v>19.66</v>
      </c>
      <c r="G23" s="227">
        <f t="shared" si="1"/>
        <v>19.66</v>
      </c>
      <c r="H23" s="222">
        <f>'CN-Med-BPE-F-gases'!B17/10^12</f>
        <v>19.66</v>
      </c>
      <c r="I23" s="222">
        <f>'CN-Med-BPE-F-gases'!C17/10^12</f>
        <v>20.245000000000001</v>
      </c>
      <c r="J23" s="222">
        <f>'CN-Med-BPE-F-gases'!D17/10^12</f>
        <v>20.83</v>
      </c>
      <c r="K23" s="222">
        <f>'CN-Med-BPE-F-gases'!E17/10^12</f>
        <v>21.628</v>
      </c>
      <c r="L23" s="222">
        <f>'CN-Med-BPE-F-gases'!F17/10^12</f>
        <v>22.549837945936957</v>
      </c>
      <c r="M23" s="222">
        <f>'CN-Med-BPE-F-gases'!G17/10^12</f>
        <v>24.25478783408478</v>
      </c>
      <c r="N23" s="222">
        <f>'CN-Med-BPE-F-gases'!H17/10^12</f>
        <v>25.959737722232603</v>
      </c>
      <c r="O23" s="222">
        <f>'CN-Med-BPE-F-gases'!I17/10^12</f>
        <v>27.734902553553987</v>
      </c>
      <c r="P23" s="222">
        <f>'CN-Med-BPE-F-gases'!J17/10^12</f>
        <v>29.026857507947391</v>
      </c>
      <c r="Q23" s="222">
        <f>'CN-Med-BPE-F-gases'!K17/10^12</f>
        <v>30.318812462340787</v>
      </c>
      <c r="R23" s="222">
        <f>'CN-Med-BPE-F-gases'!L17/10^12</f>
        <v>31.610767416734195</v>
      </c>
      <c r="S23" s="222">
        <f>'CN-Med-BPE-F-gases'!M17/10^12</f>
        <v>32.77970579068753</v>
      </c>
      <c r="T23" s="222">
        <f>'CN-Med-BPE-F-gases'!N17/10^12</f>
        <v>33.955946518730912</v>
      </c>
      <c r="U23" s="222">
        <f>'CN-Med-BPE-F-gases'!O17/10^12</f>
        <v>34.6412443641048</v>
      </c>
      <c r="V23" s="222">
        <f>'CN-Med-BPE-F-gases'!P17/10^12</f>
        <v>35.217568617673336</v>
      </c>
      <c r="W23" s="222">
        <f>'CN-Med-BPE-F-gases'!Q17/10^12</f>
        <v>35.722554488977536</v>
      </c>
      <c r="X23" s="222">
        <f>'CN-Med-BPE-F-gases'!R17/10^12</f>
        <v>36.084863595753077</v>
      </c>
      <c r="Y23" s="222">
        <f>'CN-Med-BPE-F-gases'!S17/10^12</f>
        <v>36.413469529805312</v>
      </c>
      <c r="Z23" s="222">
        <f>'CN-Med-BPE-F-gases'!T17/10^12</f>
        <v>36.435938311620852</v>
      </c>
      <c r="AA23" s="222">
        <f>'CN-Med-BPE-F-gases'!U17/10^12</f>
        <v>36.458407093436392</v>
      </c>
      <c r="AB23" s="222">
        <f>'CN-Med-BPE-F-gases'!V17/10^12</f>
        <v>36.480875875251925</v>
      </c>
      <c r="AC23" s="222">
        <f>'CN-Med-BPE-F-gases'!W17/10^12</f>
        <v>36.503344657067466</v>
      </c>
      <c r="AD23" s="222">
        <f>'CN-Med-BPE-F-gases'!X17/10^12</f>
        <v>36.525813438882999</v>
      </c>
      <c r="AE23" s="222">
        <f>'CN-Med-BPE-F-gases'!Y17/10^12</f>
        <v>36.236527873007958</v>
      </c>
      <c r="AF23" s="222">
        <f>'CN-Med-BPE-F-gases'!Z17/10^12</f>
        <v>35.947242307132903</v>
      </c>
      <c r="AG23" s="222">
        <f>'CN-Med-BPE-F-gases'!AA17/10^12</f>
        <v>35.65795674125787</v>
      </c>
      <c r="AH23" s="222">
        <f>'CN-Med-BPE-F-gases'!AB17/10^12</f>
        <v>35.368671175382829</v>
      </c>
      <c r="AI23" s="222">
        <f>'CN-Med-BPE-F-gases'!AC17/10^12</f>
        <v>35.079385609507774</v>
      </c>
      <c r="AJ23" s="222">
        <f>'CN-Med-BPE-F-gases'!AD17/10^12</f>
        <v>34.517666064119346</v>
      </c>
      <c r="AK23" s="222">
        <f>'CN-Med-BPE-F-gases'!AE17/10^12</f>
        <v>33.955946518730912</v>
      </c>
      <c r="AL23" s="222">
        <f>'CN-Med-BPE-F-gases'!AF17/10^12</f>
        <v>33.394226973342469</v>
      </c>
      <c r="AM23" s="222">
        <f>'CN-Med-BPE-F-gases'!AG17/10^12</f>
        <v>32.832507427954042</v>
      </c>
      <c r="AN23" s="222">
        <f>'CN-Med-BPE-F-gases'!AH17/10^12</f>
        <v>32.2707878825656</v>
      </c>
    </row>
    <row r="24" spans="1:40">
      <c r="A24" s="212"/>
      <c r="B24" s="221"/>
      <c r="C24" s="217" t="s">
        <v>59</v>
      </c>
      <c r="D24" s="217" t="s">
        <v>3</v>
      </c>
      <c r="E24" s="227">
        <f t="shared" si="1"/>
        <v>0</v>
      </c>
      <c r="F24" s="227">
        <f t="shared" si="1"/>
        <v>0</v>
      </c>
      <c r="G24" s="227">
        <f t="shared" si="1"/>
        <v>0</v>
      </c>
      <c r="H24" s="222">
        <f>'CN-Med-BPE-N2O'!B19*265/10^12</f>
        <v>0</v>
      </c>
      <c r="I24" s="222">
        <f>'CN-Med-BPE-N2O'!C19*265/10^12</f>
        <v>0</v>
      </c>
      <c r="J24" s="222">
        <f>'CN-Med-BPE-N2O'!D19*265/10^12</f>
        <v>0</v>
      </c>
      <c r="K24" s="222">
        <f>'CN-Med-BPE-N2O'!E19*265/10^12</f>
        <v>0</v>
      </c>
      <c r="L24" s="222">
        <f>'CN-Med-BPE-N2O'!F19*265/10^12</f>
        <v>0</v>
      </c>
      <c r="M24" s="222">
        <f>'CN-Med-BPE-N2O'!G19*265/10^12</f>
        <v>0</v>
      </c>
      <c r="N24" s="222">
        <f>'CN-Med-BPE-N2O'!H19*265/10^12</f>
        <v>0</v>
      </c>
      <c r="O24" s="222">
        <f>'CN-Med-BPE-N2O'!I19*265/10^12</f>
        <v>0</v>
      </c>
      <c r="P24" s="222">
        <f>'CN-Med-BPE-N2O'!J19*265/10^12</f>
        <v>0</v>
      </c>
      <c r="Q24" s="222">
        <f>'CN-Med-BPE-N2O'!K19*265/10^12</f>
        <v>0</v>
      </c>
      <c r="R24" s="222">
        <f>'CN-Med-BPE-N2O'!L19*265/10^12</f>
        <v>0</v>
      </c>
      <c r="S24" s="222">
        <f>'CN-Med-BPE-N2O'!M19*265/10^12</f>
        <v>0</v>
      </c>
      <c r="T24" s="222">
        <f>'CN-Med-BPE-N2O'!N19*265/10^12</f>
        <v>0</v>
      </c>
      <c r="U24" s="222">
        <f>'CN-Med-BPE-N2O'!O19*265/10^12</f>
        <v>0</v>
      </c>
      <c r="V24" s="222">
        <f>'CN-Med-BPE-N2O'!P19*265/10^12</f>
        <v>0</v>
      </c>
      <c r="W24" s="222">
        <f>'CN-Med-BPE-N2O'!Q19*265/10^12</f>
        <v>0</v>
      </c>
      <c r="X24" s="222">
        <f>'CN-Med-BPE-N2O'!R19*265/10^12</f>
        <v>0</v>
      </c>
      <c r="Y24" s="222">
        <f>'CN-Med-BPE-N2O'!S19*265/10^12</f>
        <v>0</v>
      </c>
      <c r="Z24" s="222">
        <f>'CN-Med-BPE-N2O'!T19*265/10^12</f>
        <v>0</v>
      </c>
      <c r="AA24" s="222">
        <f>'CN-Med-BPE-N2O'!U19*265/10^12</f>
        <v>0</v>
      </c>
      <c r="AB24" s="222">
        <f>'CN-Med-BPE-N2O'!V19*265/10^12</f>
        <v>0</v>
      </c>
      <c r="AC24" s="222">
        <f>'CN-Med-BPE-N2O'!W19*265/10^12</f>
        <v>0</v>
      </c>
      <c r="AD24" s="222">
        <f>'CN-Med-BPE-N2O'!X19*265/10^12</f>
        <v>0</v>
      </c>
      <c r="AE24" s="222">
        <f>'CN-Med-BPE-N2O'!Y19*265/10^12</f>
        <v>0</v>
      </c>
      <c r="AF24" s="222">
        <f>'CN-Med-BPE-N2O'!Z19*265/10^12</f>
        <v>0</v>
      </c>
      <c r="AG24" s="222">
        <f>'CN-Med-BPE-N2O'!AA19*265/10^12</f>
        <v>0</v>
      </c>
      <c r="AH24" s="222">
        <f>'CN-Med-BPE-N2O'!AB19*265/10^12</f>
        <v>0</v>
      </c>
      <c r="AI24" s="222">
        <f>'CN-Med-BPE-N2O'!AC19*265/10^12</f>
        <v>0</v>
      </c>
      <c r="AJ24" s="222">
        <f>'CN-Med-BPE-N2O'!AD19*265/10^12</f>
        <v>0</v>
      </c>
      <c r="AK24" s="222">
        <f>'CN-Med-BPE-N2O'!AE19*265/10^12</f>
        <v>0</v>
      </c>
      <c r="AL24" s="222">
        <f>'CN-Med-BPE-N2O'!AF19*265/10^12</f>
        <v>0</v>
      </c>
      <c r="AM24" s="222">
        <f>'CN-Med-BPE-N2O'!AG19*265/10^12</f>
        <v>0</v>
      </c>
      <c r="AN24" s="222">
        <f>'CN-Med-BPE-N2O'!AH19*265/10^12</f>
        <v>0</v>
      </c>
    </row>
    <row r="25" spans="1:40">
      <c r="A25" s="212"/>
      <c r="B25" s="221"/>
      <c r="C25" s="213" t="s">
        <v>52</v>
      </c>
      <c r="D25" s="213" t="s">
        <v>1</v>
      </c>
      <c r="E25" s="227">
        <f t="shared" si="1"/>
        <v>0</v>
      </c>
      <c r="F25" s="227">
        <f t="shared" si="1"/>
        <v>0</v>
      </c>
      <c r="G25" s="227">
        <f t="shared" si="1"/>
        <v>0</v>
      </c>
      <c r="H25" s="222">
        <f>'CN-Med-BPE-CO2'!B7/10^12</f>
        <v>0</v>
      </c>
      <c r="I25" s="222">
        <f>'CN-Med-BPE-CO2'!C7/10^12</f>
        <v>0</v>
      </c>
      <c r="J25" s="222">
        <f>'CN-Med-BPE-CO2'!D7/10^12</f>
        <v>0</v>
      </c>
      <c r="K25" s="222">
        <f>'CN-Med-BPE-CO2'!E7/10^12</f>
        <v>0</v>
      </c>
      <c r="L25" s="222">
        <f>'CN-Med-BPE-CO2'!F7/10^12</f>
        <v>0</v>
      </c>
      <c r="M25" s="222">
        <f>'CN-Med-BPE-CO2'!G7/10^12</f>
        <v>0</v>
      </c>
      <c r="N25" s="222">
        <f>'CN-Med-BPE-CO2'!H7/10^12</f>
        <v>0</v>
      </c>
      <c r="O25" s="222">
        <f>'CN-Med-BPE-CO2'!I7/10^12</f>
        <v>0</v>
      </c>
      <c r="P25" s="222">
        <f>'CN-Med-BPE-CO2'!J7/10^12</f>
        <v>0</v>
      </c>
      <c r="Q25" s="222">
        <f>'CN-Med-BPE-CO2'!K7/10^12</f>
        <v>0</v>
      </c>
      <c r="R25" s="222">
        <f>'CN-Med-BPE-CO2'!L7/10^12</f>
        <v>0</v>
      </c>
      <c r="S25" s="222">
        <f>'CN-Med-BPE-CO2'!M7/10^12</f>
        <v>0</v>
      </c>
      <c r="T25" s="222">
        <f>'CN-Med-BPE-CO2'!N7/10^12</f>
        <v>0</v>
      </c>
      <c r="U25" s="222">
        <f>'CN-Med-BPE-CO2'!O7/10^12</f>
        <v>0</v>
      </c>
      <c r="V25" s="222">
        <f>'CN-Med-BPE-CO2'!P7/10^12</f>
        <v>0</v>
      </c>
      <c r="W25" s="222">
        <f>'CN-Med-BPE-CO2'!Q7/10^12</f>
        <v>0</v>
      </c>
      <c r="X25" s="222">
        <f>'CN-Med-BPE-CO2'!R7/10^12</f>
        <v>0</v>
      </c>
      <c r="Y25" s="222">
        <f>'CN-Med-BPE-CO2'!S7/10^12</f>
        <v>0</v>
      </c>
      <c r="Z25" s="222">
        <f>'CN-Med-BPE-CO2'!T7/10^12</f>
        <v>0</v>
      </c>
      <c r="AA25" s="222">
        <f>'CN-Med-BPE-CO2'!U7/10^12</f>
        <v>0</v>
      </c>
      <c r="AB25" s="222">
        <f>'CN-Med-BPE-CO2'!V7/10^12</f>
        <v>0</v>
      </c>
      <c r="AC25" s="222">
        <f>'CN-Med-BPE-CO2'!W7/10^12</f>
        <v>0</v>
      </c>
      <c r="AD25" s="222">
        <f>'CN-Med-BPE-CO2'!X7/10^12</f>
        <v>0</v>
      </c>
      <c r="AE25" s="222">
        <f>'CN-Med-BPE-CO2'!Y7/10^12</f>
        <v>0</v>
      </c>
      <c r="AF25" s="222">
        <f>'CN-Med-BPE-CO2'!Z7/10^12</f>
        <v>0</v>
      </c>
      <c r="AG25" s="222">
        <f>'CN-Med-BPE-CO2'!AA7/10^12</f>
        <v>0</v>
      </c>
      <c r="AH25" s="222">
        <f>'CN-Med-BPE-CO2'!AB7/10^12</f>
        <v>0</v>
      </c>
      <c r="AI25" s="222">
        <f>'CN-Med-BPE-CO2'!AC7/10^12</f>
        <v>0</v>
      </c>
      <c r="AJ25" s="222">
        <f>'CN-Med-BPE-CO2'!AD7/10^12</f>
        <v>0</v>
      </c>
      <c r="AK25" s="222">
        <f>'CN-Med-BPE-CO2'!AE7/10^12</f>
        <v>0</v>
      </c>
      <c r="AL25" s="222">
        <f>'CN-Med-BPE-CO2'!AF7/10^12</f>
        <v>0</v>
      </c>
      <c r="AM25" s="222">
        <f>'CN-Med-BPE-CO2'!AG7/10^12</f>
        <v>0</v>
      </c>
      <c r="AN25" s="222">
        <f>'CN-Med-BPE-CO2'!AH7/10^12</f>
        <v>0</v>
      </c>
    </row>
    <row r="26" spans="1:40">
      <c r="A26" s="212"/>
      <c r="B26" s="221"/>
      <c r="C26" s="216" t="s">
        <v>43</v>
      </c>
      <c r="D26" s="216" t="s">
        <v>1</v>
      </c>
      <c r="E26" s="227">
        <f t="shared" si="1"/>
        <v>0</v>
      </c>
      <c r="F26" s="227">
        <f t="shared" si="1"/>
        <v>0</v>
      </c>
      <c r="G26" s="227">
        <f t="shared" si="1"/>
        <v>0</v>
      </c>
      <c r="H26" s="222">
        <f>'CN-Med-BPE-CO2'!B25/10^12</f>
        <v>0</v>
      </c>
      <c r="I26" s="222">
        <f>'CN-Med-BPE-CO2'!C25/10^12</f>
        <v>0</v>
      </c>
      <c r="J26" s="222">
        <f>'CN-Med-BPE-CO2'!D25/10^12</f>
        <v>0</v>
      </c>
      <c r="K26" s="222">
        <f>'CN-Med-BPE-CO2'!E25/10^12</f>
        <v>0</v>
      </c>
      <c r="L26" s="222">
        <f>'CN-Med-BPE-CO2'!F25/10^12</f>
        <v>0</v>
      </c>
      <c r="M26" s="222">
        <f>'CN-Med-BPE-CO2'!G25/10^12</f>
        <v>0</v>
      </c>
      <c r="N26" s="222">
        <f>'CN-Med-BPE-CO2'!H25/10^12</f>
        <v>0</v>
      </c>
      <c r="O26" s="222">
        <f>'CN-Med-BPE-CO2'!I25/10^12</f>
        <v>0</v>
      </c>
      <c r="P26" s="222">
        <f>'CN-Med-BPE-CO2'!J25/10^12</f>
        <v>0</v>
      </c>
      <c r="Q26" s="222">
        <f>'CN-Med-BPE-CO2'!K25/10^12</f>
        <v>0</v>
      </c>
      <c r="R26" s="222">
        <f>'CN-Med-BPE-CO2'!L25/10^12</f>
        <v>0</v>
      </c>
      <c r="S26" s="222">
        <f>'CN-Med-BPE-CO2'!M25/10^12</f>
        <v>0</v>
      </c>
      <c r="T26" s="222">
        <f>'CN-Med-BPE-CO2'!N25/10^12</f>
        <v>0</v>
      </c>
      <c r="U26" s="222">
        <f>'CN-Med-BPE-CO2'!O25/10^12</f>
        <v>0</v>
      </c>
      <c r="V26" s="222">
        <f>'CN-Med-BPE-CO2'!P25/10^12</f>
        <v>0</v>
      </c>
      <c r="W26" s="222">
        <f>'CN-Med-BPE-CO2'!Q25/10^12</f>
        <v>0</v>
      </c>
      <c r="X26" s="222">
        <f>'CN-Med-BPE-CO2'!R25/10^12</f>
        <v>0</v>
      </c>
      <c r="Y26" s="222">
        <f>'CN-Med-BPE-CO2'!S25/10^12</f>
        <v>0</v>
      </c>
      <c r="Z26" s="222">
        <f>'CN-Med-BPE-CO2'!T25/10^12</f>
        <v>0</v>
      </c>
      <c r="AA26" s="222">
        <f>'CN-Med-BPE-CO2'!U25/10^12</f>
        <v>0</v>
      </c>
      <c r="AB26" s="222">
        <f>'CN-Med-BPE-CO2'!V25/10^12</f>
        <v>0</v>
      </c>
      <c r="AC26" s="222">
        <f>'CN-Med-BPE-CO2'!W25/10^12</f>
        <v>0</v>
      </c>
      <c r="AD26" s="222">
        <f>'CN-Med-BPE-CO2'!X25/10^12</f>
        <v>0</v>
      </c>
      <c r="AE26" s="222">
        <f>'CN-Med-BPE-CO2'!Y25/10^12</f>
        <v>0</v>
      </c>
      <c r="AF26" s="222">
        <f>'CN-Med-BPE-CO2'!Z25/10^12</f>
        <v>0</v>
      </c>
      <c r="AG26" s="222">
        <f>'CN-Med-BPE-CO2'!AA25/10^12</f>
        <v>0</v>
      </c>
      <c r="AH26" s="222">
        <f>'CN-Med-BPE-CO2'!AB25/10^12</f>
        <v>0</v>
      </c>
      <c r="AI26" s="222">
        <f>'CN-Med-BPE-CO2'!AC25/10^12</f>
        <v>0</v>
      </c>
      <c r="AJ26" s="222">
        <f>'CN-Med-BPE-CO2'!AD25/10^12</f>
        <v>0</v>
      </c>
      <c r="AK26" s="222">
        <f>'CN-Med-BPE-CO2'!AE25/10^12</f>
        <v>0</v>
      </c>
      <c r="AL26" s="222">
        <f>'CN-Med-BPE-CO2'!AF25/10^12</f>
        <v>0</v>
      </c>
      <c r="AM26" s="222">
        <f>'CN-Med-BPE-CO2'!AG25/10^12</f>
        <v>0</v>
      </c>
      <c r="AN26" s="222">
        <f>'CN-Med-BPE-CO2'!AH25/10^12</f>
        <v>0</v>
      </c>
    </row>
    <row r="27" spans="1:40">
      <c r="A27" s="212"/>
      <c r="B27" s="221"/>
      <c r="C27" s="213" t="s">
        <v>43</v>
      </c>
      <c r="D27" s="213" t="s">
        <v>2</v>
      </c>
      <c r="E27" s="227">
        <f t="shared" si="1"/>
        <v>52.612000000000002</v>
      </c>
      <c r="F27" s="227">
        <f t="shared" si="1"/>
        <v>52.612000000000002</v>
      </c>
      <c r="G27" s="227">
        <f t="shared" si="1"/>
        <v>52.612000000000002</v>
      </c>
      <c r="H27" s="222">
        <f>'CN-Med-BPE-CH4'!B25*28/10^12</f>
        <v>52.612000000000002</v>
      </c>
      <c r="I27" s="222">
        <f>'CN-Med-BPE-CH4'!C25*28/10^12</f>
        <v>49.125999999999998</v>
      </c>
      <c r="J27" s="222">
        <f>'CN-Med-BPE-CH4'!D25*28/10^12</f>
        <v>45.64</v>
      </c>
      <c r="K27" s="222">
        <f>'CN-Med-BPE-CH4'!E25*28/10^12</f>
        <v>49.14</v>
      </c>
      <c r="L27" s="222">
        <f>'CN-Med-BPE-CH4'!F25*28/10^12</f>
        <v>52.10501226880951</v>
      </c>
      <c r="M27" s="222">
        <f>'CN-Med-BPE-CH4'!G25*28/10^12</f>
        <v>54.661446104134654</v>
      </c>
      <c r="N27" s="222">
        <f>'CN-Med-BPE-CH4'!H25*28/10^12</f>
        <v>57.217879939459799</v>
      </c>
      <c r="O27" s="222">
        <f>'CN-Med-BPE-CH4'!I25*28/10^12</f>
        <v>59.647677655003335</v>
      </c>
      <c r="P27" s="222">
        <f>'CN-Med-BPE-CH4'!J25*28/10^12</f>
        <v>61.329428801332476</v>
      </c>
      <c r="Q27" s="222">
        <f>'CN-Med-BPE-CH4'!K25*28/10^12</f>
        <v>63.011179947661624</v>
      </c>
      <c r="R27" s="222">
        <f>'CN-Med-BPE-CH4'!L25*28/10^12</f>
        <v>64.692931093990751</v>
      </c>
      <c r="S27" s="222">
        <f>'CN-Med-BPE-CH4'!M25*28/10^12</f>
        <v>66.560309519134151</v>
      </c>
      <c r="T27" s="222">
        <f>'CN-Med-BPE-CH4'!N25*28/10^12</f>
        <v>68.411497854233318</v>
      </c>
      <c r="U27" s="222">
        <f>'CN-Med-BPE-CH4'!O25*28/10^12</f>
        <v>69.429323717124419</v>
      </c>
      <c r="V27" s="222">
        <f>'CN-Med-BPE-CH4'!P25*28/10^12</f>
        <v>70.598641945026799</v>
      </c>
      <c r="W27" s="222">
        <f>'CN-Med-BPE-CH4'!Q25*28/10^12</f>
        <v>71.855539577906612</v>
      </c>
      <c r="X27" s="222">
        <f>'CN-Med-BPE-CH4'!R25*28/10^12</f>
        <v>73.287596020741432</v>
      </c>
      <c r="Y27" s="222">
        <f>'CN-Med-BPE-CH4'!S25*28/10^12</f>
        <v>74.743318908520038</v>
      </c>
      <c r="Z27" s="222">
        <f>'CN-Med-BPE-CH4'!T25*28/10^12</f>
        <v>75.690098433136527</v>
      </c>
      <c r="AA27" s="222">
        <f>'CN-Med-BPE-CH4'!U25*28/10^12</f>
        <v>76.636877957753029</v>
      </c>
      <c r="AB27" s="222">
        <f>'CN-Med-BPE-CH4'!V25*28/10^12</f>
        <v>77.583657482369532</v>
      </c>
      <c r="AC27" s="222">
        <f>'CN-Med-BPE-CH4'!W25*28/10^12</f>
        <v>78.530437006986048</v>
      </c>
      <c r="AD27" s="222">
        <f>'CN-Med-BPE-CH4'!X25*28/10^12</f>
        <v>79.477216531602551</v>
      </c>
      <c r="AE27" s="222">
        <f>'CN-Med-BPE-CH4'!Y25*28/10^12</f>
        <v>80.014458390511479</v>
      </c>
      <c r="AF27" s="222">
        <f>'CN-Med-BPE-CH4'!Z25*28/10^12</f>
        <v>80.551700249420435</v>
      </c>
      <c r="AG27" s="222">
        <f>'CN-Med-BPE-CH4'!AA25*28/10^12</f>
        <v>81.088942108329377</v>
      </c>
      <c r="AH27" s="222">
        <f>'CN-Med-BPE-CH4'!AB25*28/10^12</f>
        <v>81.626183967238319</v>
      </c>
      <c r="AI27" s="222">
        <f>'CN-Med-BPE-CH4'!AC25*28/10^12</f>
        <v>82.163425826147261</v>
      </c>
      <c r="AJ27" s="222">
        <f>'CN-Med-BPE-CH4'!AD25*28/10^12</f>
        <v>82.572825494566047</v>
      </c>
      <c r="AK27" s="222">
        <f>'CN-Med-BPE-CH4'!AE25*28/10^12</f>
        <v>82.982225162984847</v>
      </c>
      <c r="AL27" s="222">
        <f>'CN-Med-BPE-CH4'!AF25*28/10^12</f>
        <v>83.391624831403618</v>
      </c>
      <c r="AM27" s="222">
        <f>'CN-Med-BPE-CH4'!AG25*28/10^12</f>
        <v>83.801024499822404</v>
      </c>
      <c r="AN27" s="222">
        <f>'CN-Med-BPE-CH4'!AH25*28/10^12</f>
        <v>84.21042416824119</v>
      </c>
    </row>
    <row r="28" spans="1:40">
      <c r="A28" s="212"/>
      <c r="B28" s="221"/>
      <c r="C28" s="216" t="s">
        <v>47</v>
      </c>
      <c r="D28" s="216" t="s">
        <v>2</v>
      </c>
      <c r="E28" s="227">
        <f t="shared" si="1"/>
        <v>213.416</v>
      </c>
      <c r="F28" s="227">
        <f t="shared" si="1"/>
        <v>213.416</v>
      </c>
      <c r="G28" s="227">
        <f t="shared" si="1"/>
        <v>213.416</v>
      </c>
      <c r="H28" s="222">
        <f>'CN-Med-BPE-CH4'!B26*28/10^12</f>
        <v>213.416</v>
      </c>
      <c r="I28" s="222">
        <f>'CN-Med-BPE-CH4'!C26*28/10^12</f>
        <v>210.02799999999999</v>
      </c>
      <c r="J28" s="222">
        <f>'CN-Med-BPE-CH4'!D26*28/10^12</f>
        <v>206.64</v>
      </c>
      <c r="K28" s="222">
        <f>'CN-Med-BPE-CH4'!E26*28/10^12</f>
        <v>198.38</v>
      </c>
      <c r="L28" s="222">
        <f>'CN-Med-BPE-CH4'!F26*28/10^12</f>
        <v>198.78359436281826</v>
      </c>
      <c r="M28" s="222">
        <f>'CN-Med-BPE-CH4'!G26*28/10^12</f>
        <v>199.18719124738769</v>
      </c>
      <c r="N28" s="222">
        <f>'CN-Med-BPE-CH4'!H26*28/10^12</f>
        <v>199.5907856102059</v>
      </c>
      <c r="O28" s="222">
        <f>'CN-Med-BPE-CH4'!I26*28/10^12</f>
        <v>199.99438459623462</v>
      </c>
      <c r="P28" s="222">
        <f>'CN-Med-BPE-CH4'!J26*28/10^12</f>
        <v>199.93414626570916</v>
      </c>
      <c r="Q28" s="222">
        <f>'CN-Med-BPE-CH4'!K26*28/10^12</f>
        <v>199.87390625401619</v>
      </c>
      <c r="R28" s="222">
        <f>'CN-Med-BPE-CH4'!L26*28/10^12</f>
        <v>199.81367478825774</v>
      </c>
      <c r="S28" s="222">
        <f>'CN-Med-BPE-CH4'!M26*28/10^12</f>
        <v>199.75343477656483</v>
      </c>
      <c r="T28" s="222">
        <f>'CN-Med-BPE-CH4'!N26*28/10^12</f>
        <v>199.69319644603934</v>
      </c>
      <c r="U28" s="222">
        <f>'CN-Med-BPE-CH4'!O26*28/10^12</f>
        <v>199.41984548646462</v>
      </c>
      <c r="V28" s="222">
        <f>'CN-Med-BPE-CH4'!P26*28/10^12</f>
        <v>199.14649971048951</v>
      </c>
      <c r="W28" s="222">
        <f>'CN-Med-BPE-CH4'!Q26*28/10^12</f>
        <v>198.87315603597369</v>
      </c>
      <c r="X28" s="222">
        <f>'CN-Med-BPE-CH4'!R26*28/10^12</f>
        <v>198.59981025999855</v>
      </c>
      <c r="Y28" s="222">
        <f>'CN-Med-BPE-CH4'!S26*28/10^12</f>
        <v>198.32645930042383</v>
      </c>
      <c r="Z28" s="222">
        <f>'CN-Med-BPE-CH4'!T26*28/10^12</f>
        <v>197.83089247035358</v>
      </c>
      <c r="AA28" s="222">
        <f>'CN-Med-BPE-CH4'!U26*28/10^12</f>
        <v>197.33532227794845</v>
      </c>
      <c r="AB28" s="222">
        <f>'CN-Med-BPE-CH4'!V26*28/10^12</f>
        <v>196.83975082466776</v>
      </c>
      <c r="AC28" s="222">
        <f>'CN-Med-BPE-CH4'!W26*28/10^12</f>
        <v>196.34418063226266</v>
      </c>
      <c r="AD28" s="222">
        <f>'CN-Med-BPE-CH4'!X26*28/10^12</f>
        <v>195.8486138021924</v>
      </c>
      <c r="AE28" s="222">
        <f>'CN-Med-BPE-CH4'!Y26*28/10^12</f>
        <v>195.16972533044336</v>
      </c>
      <c r="AF28" s="222">
        <f>'CN-Med-BPE-CH4'!Z26*28/10^12</f>
        <v>194.49083811956982</v>
      </c>
      <c r="AG28" s="222">
        <f>'CN-Med-BPE-CH4'!AA26*28/10^12</f>
        <v>193.81194768645878</v>
      </c>
      <c r="AH28" s="222">
        <f>'CN-Med-BPE-CH4'!AB26*28/10^12</f>
        <v>193.13306047558524</v>
      </c>
      <c r="AI28" s="222">
        <f>'CN-Med-BPE-CH4'!AC26*28/10^12</f>
        <v>192.45417200383619</v>
      </c>
      <c r="AJ28" s="222">
        <f>'CN-Med-BPE-CH4'!AD26*28/10^12</f>
        <v>191.47541607900646</v>
      </c>
      <c r="AK28" s="222">
        <f>'CN-Med-BPE-CH4'!AE26*28/10^12</f>
        <v>190.49666421699803</v>
      </c>
      <c r="AL28" s="222">
        <f>'CN-Med-BPE-CH4'!AF26*28/10^12</f>
        <v>189.51790535012532</v>
      </c>
      <c r="AM28" s="222">
        <f>'CN-Med-BPE-CH4'!AG26*28/10^12</f>
        <v>188.53915348811688</v>
      </c>
      <c r="AN28" s="222">
        <f>'CN-Med-BPE-CH4'!AH26*28/10^12</f>
        <v>187.56039756328713</v>
      </c>
    </row>
    <row r="29" spans="1:40">
      <c r="A29" s="212"/>
      <c r="B29" s="221"/>
      <c r="C29" s="213" t="s">
        <v>47</v>
      </c>
      <c r="D29" s="213" t="s">
        <v>3</v>
      </c>
      <c r="E29" s="227">
        <f t="shared" si="1"/>
        <v>31.535</v>
      </c>
      <c r="F29" s="227">
        <f t="shared" si="1"/>
        <v>31.535</v>
      </c>
      <c r="G29" s="227">
        <f t="shared" si="1"/>
        <v>31.535</v>
      </c>
      <c r="H29" s="222">
        <f>'CN-Med-BPE-N2O'!B26*265/10^12</f>
        <v>31.535</v>
      </c>
      <c r="I29" s="222">
        <f>'CN-Med-BPE-N2O'!C26*265/10^12</f>
        <v>29.414999999999999</v>
      </c>
      <c r="J29" s="222">
        <f>'CN-Med-BPE-N2O'!D26*265/10^12</f>
        <v>27.295000000000002</v>
      </c>
      <c r="K29" s="222">
        <f>'CN-Med-BPE-N2O'!E26*265/10^12</f>
        <v>28.885000000000002</v>
      </c>
      <c r="L29" s="222">
        <f>'CN-Med-BPE-N2O'!F26*265/10^12</f>
        <v>28.943765113267496</v>
      </c>
      <c r="M29" s="222">
        <f>'CN-Med-BPE-N2O'!G26*265/10^12</f>
        <v>29.002530593713043</v>
      </c>
      <c r="N29" s="222">
        <f>'CN-Med-BPE-N2O'!H26*265/10^12</f>
        <v>29.061295706980527</v>
      </c>
      <c r="O29" s="222">
        <f>'CN-Med-BPE-N2O'!I26*265/10^12</f>
        <v>29.120061493407793</v>
      </c>
      <c r="P29" s="222">
        <f>'CN-Med-BPE-N2O'!J26*265/10^12</f>
        <v>29.11129052769941</v>
      </c>
      <c r="Q29" s="222">
        <f>'CN-Med-BPE-N2O'!K26*265/10^12</f>
        <v>29.102519317205655</v>
      </c>
      <c r="R29" s="222">
        <f>'CN-Med-BPE-N2O'!L26*265/10^12</f>
        <v>29.093749351037527</v>
      </c>
      <c r="S29" s="222">
        <f>'CN-Med-BPE-N2O'!M26*265/10^12</f>
        <v>29.084978140543782</v>
      </c>
      <c r="T29" s="222">
        <f>'CN-Med-BPE-N2O'!N26*265/10^12</f>
        <v>29.076207174835403</v>
      </c>
      <c r="U29" s="222">
        <f>'CN-Med-BPE-N2O'!O26*265/10^12</f>
        <v>29.03640607357864</v>
      </c>
      <c r="V29" s="222">
        <f>'CN-Med-BPE-N2O'!P26*265/10^12</f>
        <v>28.996605727076769</v>
      </c>
      <c r="W29" s="222">
        <f>'CN-Med-BPE-N2O'!Q26*265/10^12</f>
        <v>28.956805686556606</v>
      </c>
      <c r="X29" s="222">
        <f>'CN-Med-BPE-N2O'!R26*265/10^12</f>
        <v>28.917005340054736</v>
      </c>
      <c r="Y29" s="222">
        <f>'CN-Med-BPE-N2O'!S26*265/10^12</f>
        <v>28.877204238797976</v>
      </c>
      <c r="Z29" s="222">
        <f>'CN-Med-BPE-N2O'!T26*265/10^12</f>
        <v>28.805047530024009</v>
      </c>
      <c r="AA29" s="222">
        <f>'CN-Med-BPE-N2O'!U26*265/10^12</f>
        <v>28.732890331679307</v>
      </c>
      <c r="AB29" s="222">
        <f>'CN-Med-BPE-N2O'!V26*265/10^12</f>
        <v>28.660732949745583</v>
      </c>
      <c r="AC29" s="222">
        <f>'CN-Med-BPE-N2O'!W26*265/10^12</f>
        <v>28.588575751400878</v>
      </c>
      <c r="AD29" s="222">
        <f>'CN-Med-BPE-N2O'!X26*265/10^12</f>
        <v>28.516419042626914</v>
      </c>
      <c r="AE29" s="222">
        <f>'CN-Med-BPE-N2O'!Y26*265/10^12</f>
        <v>28.417569897015102</v>
      </c>
      <c r="AF29" s="222">
        <f>'CN-Med-BPE-N2O'!Z26*265/10^12</f>
        <v>28.31872093499231</v>
      </c>
      <c r="AG29" s="222">
        <f>'CN-Med-BPE-N2O'!AA26*265/10^12</f>
        <v>28.219871503797567</v>
      </c>
      <c r="AH29" s="222">
        <f>'CN-Med-BPE-N2O'!AB26*265/10^12</f>
        <v>28.121022541774781</v>
      </c>
      <c r="AI29" s="222">
        <f>'CN-Med-BPE-N2O'!AC26*265/10^12</f>
        <v>28.022173396162962</v>
      </c>
      <c r="AJ29" s="222">
        <f>'CN-Med-BPE-N2O'!AD26*265/10^12</f>
        <v>27.879662231283909</v>
      </c>
      <c r="AK29" s="222">
        <f>'CN-Med-BPE-N2O'!AE26*265/10^12</f>
        <v>27.737151657969495</v>
      </c>
      <c r="AL29" s="222">
        <f>'CN-Med-BPE-N2O'!AF26*265/10^12</f>
        <v>27.594640064716049</v>
      </c>
      <c r="AM29" s="222">
        <f>'CN-Med-BPE-N2O'!AG26*265/10^12</f>
        <v>27.452129491401632</v>
      </c>
      <c r="AN29" s="222">
        <f>'CN-Med-BPE-N2O'!AH26*265/10^12</f>
        <v>27.309618326522578</v>
      </c>
    </row>
    <row r="30" spans="1:40">
      <c r="A30" s="212"/>
      <c r="B30" s="213"/>
      <c r="C30" s="213" t="s">
        <v>47</v>
      </c>
      <c r="D30" s="213" t="s">
        <v>420</v>
      </c>
      <c r="E30" s="227">
        <f t="shared" si="1"/>
        <v>3.42</v>
      </c>
      <c r="F30" s="227">
        <f t="shared" si="1"/>
        <v>3.42</v>
      </c>
      <c r="G30" s="227">
        <f t="shared" si="1"/>
        <v>3.42</v>
      </c>
      <c r="H30">
        <f>'CN-Med-BPE-CO2'!B26/10^12</f>
        <v>3.42</v>
      </c>
      <c r="I30" s="230">
        <f>'CN-Med-BPE-CO2'!C26/10^12</f>
        <v>6.0454999999999997</v>
      </c>
      <c r="J30" s="230">
        <f>'CN-Med-BPE-CO2'!D26/10^12</f>
        <v>8.6709999999999994</v>
      </c>
      <c r="K30" s="230">
        <f>'CN-Med-BPE-CO2'!E26/10^12</f>
        <v>8.9830000000000005</v>
      </c>
      <c r="L30" s="230">
        <f>'CN-Med-BPE-CO2'!F26/10^12</f>
        <v>9.0012754721302368</v>
      </c>
      <c r="M30" s="230">
        <f>'CN-Med-BPE-CO2'!G26/10^12</f>
        <v>9.0195510584498617</v>
      </c>
      <c r="N30" s="230">
        <f>'CN-Med-BPE-CO2'!H26/10^12</f>
        <v>9.037826530580098</v>
      </c>
      <c r="O30" s="230">
        <f>'CN-Med-BPE-CO2'!I26/10^12</f>
        <v>9.0561022120575441</v>
      </c>
      <c r="P30" s="230">
        <f>'CN-Med-BPE-CO2'!J26/10^12</f>
        <v>9.0533745130802767</v>
      </c>
      <c r="Q30" s="230">
        <f>'CN-Med-BPE-CO2'!K26/10^12</f>
        <v>9.0506467379767503</v>
      </c>
      <c r="R30" s="230">
        <f>'CN-Med-BPE-CO2'!L26/10^12</f>
        <v>9.0479193498483674</v>
      </c>
      <c r="S30" s="230">
        <f>'CN-Med-BPE-CO2'!M26/10^12</f>
        <v>9.045191574744841</v>
      </c>
      <c r="T30" s="230">
        <f>'CN-Med-BPE-CO2'!N26/10^12</f>
        <v>9.0424638757675737</v>
      </c>
      <c r="U30" s="230">
        <f>'CN-Med-BPE-CO2'!O26/10^12</f>
        <v>9.0300860570869634</v>
      </c>
      <c r="V30" s="230">
        <f>'CN-Med-BPE-CO2'!P26/10^12</f>
        <v>9.0177084731289803</v>
      </c>
      <c r="W30" s="230">
        <f>'CN-Med-BPE-CO2'!Q26/10^12</f>
        <v>9.0053309843288201</v>
      </c>
      <c r="X30" s="230">
        <f>'CN-Med-BPE-CO2'!R26/10^12</f>
        <v>8.9929534003708387</v>
      </c>
      <c r="Y30" s="230">
        <f>'CN-Med-BPE-CO2'!S26/10^12</f>
        <v>8.9805755816902266</v>
      </c>
      <c r="Z30" s="230">
        <f>'CN-Med-BPE-CO2'!T26/10^12</f>
        <v>8.9581354323076212</v>
      </c>
      <c r="AA30" s="230">
        <f>'CN-Med-BPE-CO2'!U26/10^12</f>
        <v>8.9356951306725012</v>
      </c>
      <c r="AB30" s="230">
        <f>'CN-Med-BPE-CO2'!V26/10^12</f>
        <v>8.9132547719426878</v>
      </c>
      <c r="AC30" s="230">
        <f>'CN-Med-BPE-CO2'!W26/10^12</f>
        <v>8.8908144703075678</v>
      </c>
      <c r="AD30" s="230">
        <f>'CN-Med-BPE-CO2'!X26/10^12</f>
        <v>8.8683743209249624</v>
      </c>
      <c r="AE30" s="230">
        <f>'CN-Med-BPE-CO2'!Y26/10^12</f>
        <v>8.837633040847729</v>
      </c>
      <c r="AF30" s="230">
        <f>'CN-Med-BPE-CO2'!Z26/10^12</f>
        <v>8.8068918178651874</v>
      </c>
      <c r="AG30" s="230">
        <f>'CN-Med-BPE-CO2'!AA26/10^12</f>
        <v>8.7761504489739846</v>
      </c>
      <c r="AH30" s="230">
        <f>'CN-Med-BPE-CO2'!AB26/10^12</f>
        <v>8.7454092259914429</v>
      </c>
      <c r="AI30" s="230">
        <f>'CN-Med-BPE-CO2'!AC26/10^12</f>
        <v>8.7146679459142078</v>
      </c>
      <c r="AJ30" s="230">
        <f>'CN-Med-BPE-CO2'!AD26/10^12</f>
        <v>8.6703481330664136</v>
      </c>
      <c r="AK30" s="230">
        <f>'CN-Med-BPE-CO2'!AE26/10^12</f>
        <v>8.6260285041904083</v>
      </c>
      <c r="AL30" s="230">
        <f>'CN-Med-BPE-CO2'!AF26/10^12</f>
        <v>8.5817085581216634</v>
      </c>
      <c r="AM30" s="230">
        <f>'CN-Med-BPE-CO2'!AG26/10^12</f>
        <v>8.53738892924566</v>
      </c>
      <c r="AN30" s="230">
        <f>'CN-Med-BPE-CO2'!AH26/10^12</f>
        <v>8.4930691163978658</v>
      </c>
    </row>
    <row r="31" spans="1:40">
      <c r="A31" s="212"/>
      <c r="B31" s="213"/>
    </row>
    <row r="32" spans="1:40">
      <c r="A32" s="212"/>
      <c r="B32" s="218" t="s">
        <v>507</v>
      </c>
      <c r="C32" s="219"/>
      <c r="D32" s="219"/>
      <c r="E32" s="219"/>
      <c r="F32" s="219" t="s">
        <v>508</v>
      </c>
      <c r="G32" s="219"/>
      <c r="H32" s="219"/>
      <c r="I32" s="219"/>
      <c r="J32" s="219"/>
      <c r="K32" s="226"/>
      <c r="L32" s="226"/>
      <c r="M32" s="226"/>
    </row>
    <row r="33" spans="1:40">
      <c r="A33" s="212"/>
      <c r="B33" s="213"/>
      <c r="E33">
        <v>2015</v>
      </c>
      <c r="F33">
        <v>2016</v>
      </c>
      <c r="G33">
        <v>2017</v>
      </c>
      <c r="H33">
        <v>2018</v>
      </c>
      <c r="I33">
        <v>2019</v>
      </c>
      <c r="J33" s="220">
        <v>2020</v>
      </c>
      <c r="K33">
        <v>2021</v>
      </c>
      <c r="L33">
        <v>2022</v>
      </c>
      <c r="M33">
        <v>2023</v>
      </c>
      <c r="N33">
        <v>2024</v>
      </c>
      <c r="O33">
        <v>2025</v>
      </c>
      <c r="P33">
        <v>2026</v>
      </c>
      <c r="Q33">
        <v>2027</v>
      </c>
      <c r="R33">
        <v>2028</v>
      </c>
      <c r="S33">
        <v>2029</v>
      </c>
      <c r="T33">
        <v>2030</v>
      </c>
      <c r="U33">
        <v>2031</v>
      </c>
      <c r="V33">
        <v>2032</v>
      </c>
      <c r="W33">
        <v>2033</v>
      </c>
      <c r="X33">
        <v>2034</v>
      </c>
      <c r="Y33">
        <v>2035</v>
      </c>
      <c r="Z33">
        <v>2036</v>
      </c>
      <c r="AA33">
        <v>2037</v>
      </c>
      <c r="AB33">
        <v>2038</v>
      </c>
      <c r="AC33">
        <v>2039</v>
      </c>
      <c r="AD33">
        <v>2040</v>
      </c>
      <c r="AE33">
        <v>2041</v>
      </c>
      <c r="AF33">
        <v>2042</v>
      </c>
      <c r="AG33">
        <v>2043</v>
      </c>
      <c r="AH33">
        <v>2044</v>
      </c>
      <c r="AI33">
        <v>2045</v>
      </c>
      <c r="AJ33">
        <v>2046</v>
      </c>
      <c r="AK33">
        <v>2047</v>
      </c>
      <c r="AL33">
        <v>2048</v>
      </c>
      <c r="AM33">
        <v>2049</v>
      </c>
      <c r="AN33">
        <v>2050</v>
      </c>
    </row>
    <row r="34" spans="1:40">
      <c r="A34" s="212"/>
      <c r="B34" s="221"/>
      <c r="C34" s="2" t="s">
        <v>504</v>
      </c>
      <c r="D34" s="2" t="s">
        <v>505</v>
      </c>
    </row>
    <row r="35" spans="1:40">
      <c r="A35" s="212"/>
      <c r="B35" s="221"/>
      <c r="C35" t="s">
        <v>41</v>
      </c>
      <c r="D35" t="s">
        <v>1</v>
      </c>
      <c r="E35">
        <f>SUMIFS('EPA Data Summary_before mult'!C:C,'EPA Data Summary_before mult'!$B:$B,$C35,'EPA Data Summary_before mult'!$A:$A,$D35)/10^12</f>
        <v>8.8255778802277884</v>
      </c>
      <c r="F35">
        <f>SUMIFS('EPA Data Summary_before mult'!D:D,'EPA Data Summary_before mult'!$B:$B,$C35,'EPA Data Summary_before mult'!$A:$A,$D35)/10^12</f>
        <v>8.8707549517267488</v>
      </c>
      <c r="G35">
        <f>SUMIFS('EPA Data Summary_before mult'!E:E,'EPA Data Summary_before mult'!$B:$B,$C35,'EPA Data Summary_before mult'!$A:$A,$D35)/10^12</f>
        <v>8.9144951616389054</v>
      </c>
      <c r="H35">
        <f>SUMIFS('EPA Data Summary_before mult'!F:F,'EPA Data Summary_before mult'!$B:$B,$C35,'EPA Data Summary_before mult'!$A:$A,$D35)/10^12</f>
        <v>8.9560620120686067</v>
      </c>
      <c r="I35">
        <f>SUMIFS('EPA Data Summary_before mult'!G:G,'EPA Data Summary_before mult'!$B:$B,$C35,'EPA Data Summary_before mult'!$A:$A,$D35)/10^12</f>
        <v>8.9945543686508493</v>
      </c>
      <c r="J35">
        <f>SUMIFS('EPA Data Summary_before mult'!H:H,'EPA Data Summary_before mult'!$B:$B,$C35,'EPA Data Summary_before mult'!$A:$A,$D35)/10^12</f>
        <v>9.02930896171382</v>
      </c>
      <c r="K35">
        <f>SUMIFS('EPA Data Summary_before mult'!I:I,'EPA Data Summary_before mult'!$B:$B,$C35,'EPA Data Summary_before mult'!$A:$A,$D35)/10^12</f>
        <v>9.06</v>
      </c>
      <c r="L35">
        <f>SUMIFS('EPA Data Summary_before mult'!J:J,'EPA Data Summary_before mult'!$B:$B,$C35,'EPA Data Summary_before mult'!$A:$A,$D35)/10^12</f>
        <v>9.0866947834653065</v>
      </c>
      <c r="M35">
        <f>SUMIFS('EPA Data Summary_before mult'!K:K,'EPA Data Summary_before mult'!$B:$B,$C35,'EPA Data Summary_before mult'!$A:$A,$D35)/10^12</f>
        <v>9.1096316598469844</v>
      </c>
      <c r="N35">
        <f>SUMIFS('EPA Data Summary_before mult'!L:L,'EPA Data Summary_before mult'!$B:$B,$C35,'EPA Data Summary_before mult'!$A:$A,$D35)/10^12</f>
        <v>9.1292494464377612</v>
      </c>
      <c r="O35">
        <f>SUMIFS('EPA Data Summary_before mult'!M:M,'EPA Data Summary_before mult'!$B:$B,$C35,'EPA Data Summary_before mult'!$A:$A,$D35)/10^12</f>
        <v>9.1458949312282343</v>
      </c>
      <c r="P35">
        <f>SUMIFS('EPA Data Summary_before mult'!N:N,'EPA Data Summary_before mult'!$B:$B,$C35,'EPA Data Summary_before mult'!$A:$A,$D35)/10^12</f>
        <v>9.1595958359284371</v>
      </c>
      <c r="Q35">
        <f>SUMIFS('EPA Data Summary_before mult'!O:O,'EPA Data Summary_before mult'!$B:$B,$C35,'EPA Data Summary_before mult'!$A:$A,$D35)/10^12</f>
        <v>9.1702942391650488</v>
      </c>
      <c r="R35">
        <f>SUMIFS('EPA Data Summary_before mult'!P:P,'EPA Data Summary_before mult'!$B:$B,$C35,'EPA Data Summary_before mult'!$A:$A,$D35)/10^12</f>
        <v>9.1781685347529809</v>
      </c>
      <c r="S35">
        <f>SUMIFS('EPA Data Summary_before mult'!Q:Q,'EPA Data Summary_before mult'!$B:$B,$C35,'EPA Data Summary_before mult'!$A:$A,$D35)/10^12</f>
        <v>9.1834286335633148</v>
      </c>
      <c r="T35">
        <f>SUMIFS('EPA Data Summary_before mult'!R:R,'EPA Data Summary_before mult'!$B:$B,$C35,'EPA Data Summary_before mult'!$A:$A,$D35)/10^12</f>
        <v>9.1862441781583168</v>
      </c>
      <c r="U35">
        <f>SUMIFS('EPA Data Summary_before mult'!S:S,'EPA Data Summary_before mult'!$B:$B,$C35,'EPA Data Summary_before mult'!$A:$A,$D35)/10^12</f>
        <v>9.1867294304131786</v>
      </c>
      <c r="V35">
        <f>SUMIFS('EPA Data Summary_before mult'!T:T,'EPA Data Summary_before mult'!$B:$B,$C35,'EPA Data Summary_before mult'!$A:$A,$D35)/10^12</f>
        <v>9.1849284916226477</v>
      </c>
      <c r="W35">
        <f>SUMIFS('EPA Data Summary_before mult'!U:U,'EPA Data Summary_before mult'!$B:$B,$C35,'EPA Data Summary_before mult'!$A:$A,$D35)/10^12</f>
        <v>9.1808535068943566</v>
      </c>
      <c r="X35">
        <f>SUMIFS('EPA Data Summary_before mult'!V:V,'EPA Data Summary_before mult'!$B:$B,$C35,'EPA Data Summary_before mult'!$A:$A,$D35)/10^12</f>
        <v>9.1744815786855156</v>
      </c>
      <c r="Y35">
        <f>SUMIFS('EPA Data Summary_before mult'!W:W,'EPA Data Summary_before mult'!$B:$B,$C35,'EPA Data Summary_before mult'!$A:$A,$D35)/10^12</f>
        <v>9.1658112892304544</v>
      </c>
      <c r="Z35">
        <f>SUMIFS('EPA Data Summary_before mult'!X:X,'EPA Data Summary_before mult'!$B:$B,$C35,'EPA Data Summary_before mult'!$A:$A,$D35)/10^12</f>
        <v>9.1548840924915833</v>
      </c>
      <c r="AA35">
        <f>SUMIFS('EPA Data Summary_before mult'!Y:Y,'EPA Data Summary_before mult'!$B:$B,$C35,'EPA Data Summary_before mult'!$A:$A,$D35)/10^12</f>
        <v>9.141779176327173</v>
      </c>
      <c r="AB35">
        <f>SUMIFS('EPA Data Summary_before mult'!Z:Z,'EPA Data Summary_before mult'!$B:$B,$C35,'EPA Data Summary_before mult'!$A:$A,$D35)/10^12</f>
        <v>9.126574398656027</v>
      </c>
      <c r="AC35">
        <f>SUMIFS('EPA Data Summary_before mult'!AA:AA,'EPA Data Summary_before mult'!$B:$B,$C35,'EPA Data Summary_before mult'!$A:$A,$D35)/10^12</f>
        <v>9.1093593484668123</v>
      </c>
      <c r="AD35">
        <f>SUMIFS('EPA Data Summary_before mult'!AB:AB,'EPA Data Summary_before mult'!$B:$B,$C35,'EPA Data Summary_before mult'!$A:$A,$D35)/10^12</f>
        <v>9.0902079314997142</v>
      </c>
      <c r="AE35">
        <f>SUMIFS('EPA Data Summary_before mult'!AC:AC,'EPA Data Summary_before mult'!$B:$B,$C35,'EPA Data Summary_before mult'!$A:$A,$D35)/10^12</f>
        <v>9.0691850262170792</v>
      </c>
      <c r="AF35">
        <f>SUMIFS('EPA Data Summary_before mult'!AD:AD,'EPA Data Summary_before mult'!$B:$B,$C35,'EPA Data Summary_before mult'!$A:$A,$D35)/10^12</f>
        <v>9.0463181222168636</v>
      </c>
      <c r="AG35">
        <f>SUMIFS('EPA Data Summary_before mult'!AE:AE,'EPA Data Summary_before mult'!$B:$B,$C35,'EPA Data Summary_before mult'!$A:$A,$D35)/10^12</f>
        <v>9.0215986878118883</v>
      </c>
      <c r="AH35">
        <f>SUMIFS('EPA Data Summary_before mult'!AF:AF,'EPA Data Summary_before mult'!$B:$B,$C35,'EPA Data Summary_before mult'!$A:$A,$D35)/10^12</f>
        <v>8.9949961845806925</v>
      </c>
      <c r="AI35">
        <f>SUMIFS('EPA Data Summary_before mult'!AG:AG,'EPA Data Summary_before mult'!$B:$B,$C35,'EPA Data Summary_before mult'!$A:$A,$D35)/10^12</f>
        <v>8.9665036428876501</v>
      </c>
      <c r="AJ35">
        <f>SUMIFS('EPA Data Summary_before mult'!AH:AH,'EPA Data Summary_before mult'!$B:$B,$C35,'EPA Data Summary_before mult'!$A:$A,$D35)/10^12</f>
        <v>8.9361676984404657</v>
      </c>
      <c r="AK35">
        <f>SUMIFS('EPA Data Summary_before mult'!AI:AI,'EPA Data Summary_before mult'!$B:$B,$C35,'EPA Data Summary_before mult'!$A:$A,$D35)/10^12</f>
        <v>8.9040616045561851</v>
      </c>
      <c r="AL35">
        <f>SUMIFS('EPA Data Summary_before mult'!AJ:AJ,'EPA Data Summary_before mult'!$B:$B,$C35,'EPA Data Summary_before mult'!$A:$A,$D35)/10^12</f>
        <v>8.8702399012997581</v>
      </c>
      <c r="AM35">
        <f>SUMIFS('EPA Data Summary_before mult'!AK:AK,'EPA Data Summary_before mult'!$B:$B,$C35,'EPA Data Summary_before mult'!$A:$A,$D35)/10^12</f>
        <v>8.8347647633414894</v>
      </c>
      <c r="AN35">
        <f>SUMIFS('EPA Data Summary_before mult'!AL:AL,'EPA Data Summary_before mult'!$B:$B,$C35,'EPA Data Summary_before mult'!$A:$A,$D35)/10^12</f>
        <v>8.797707486729017</v>
      </c>
    </row>
    <row r="36" spans="1:40">
      <c r="A36" s="212"/>
      <c r="B36" s="221"/>
      <c r="C36" t="s">
        <v>41</v>
      </c>
      <c r="D36" t="s">
        <v>2</v>
      </c>
      <c r="E36">
        <f>SUMIFS('EPA Data Summary_before mult'!C:C,'EPA Data Summary_before mult'!$B:$B,$C36,'EPA Data Summary_before mult'!$A:$A,$D36)/10^12</f>
        <v>633.00558556811916</v>
      </c>
      <c r="F36">
        <f>SUMIFS('EPA Data Summary_before mult'!D:D,'EPA Data Summary_before mult'!$B:$B,$C36,'EPA Data Summary_before mult'!$A:$A,$D36)/10^12</f>
        <v>635.3338085274172</v>
      </c>
      <c r="G36">
        <f>SUMIFS('EPA Data Summary_before mult'!E:E,'EPA Data Summary_before mult'!$B:$B,$C36,'EPA Data Summary_before mult'!$A:$A,$D36)/10^12</f>
        <v>637.66203148671411</v>
      </c>
      <c r="H36">
        <f>SUMIFS('EPA Data Summary_before mult'!F:F,'EPA Data Summary_before mult'!$B:$B,$C36,'EPA Data Summary_before mult'!$A:$A,$D36)/10^12</f>
        <v>639.99025444600989</v>
      </c>
      <c r="I36">
        <f>SUMIFS('EPA Data Summary_before mult'!G:G,'EPA Data Summary_before mult'!$B:$B,$C36,'EPA Data Summary_before mult'!$A:$A,$D36)/10^12</f>
        <v>642.31847740530793</v>
      </c>
      <c r="J36">
        <f>SUMIFS('EPA Data Summary_before mult'!H:H,'EPA Data Summary_before mult'!$B:$B,$C36,'EPA Data Summary_before mult'!$A:$A,$D36)/10^12</f>
        <v>644.64670036460393</v>
      </c>
      <c r="K36">
        <f>SUMIFS('EPA Data Summary_before mult'!I:I,'EPA Data Summary_before mult'!$B:$B,$C36,'EPA Data Summary_before mult'!$A:$A,$D36)/10^12</f>
        <v>645.41328273107558</v>
      </c>
      <c r="L36">
        <f>SUMIFS('EPA Data Summary_before mult'!J:J,'EPA Data Summary_before mult'!$B:$B,$C36,'EPA Data Summary_before mult'!$A:$A,$D36)/10^12</f>
        <v>646.17986509754542</v>
      </c>
      <c r="M36">
        <f>SUMIFS('EPA Data Summary_before mult'!K:K,'EPA Data Summary_before mult'!$B:$B,$C36,'EPA Data Summary_before mult'!$A:$A,$D36)/10^12</f>
        <v>646.94644746401707</v>
      </c>
      <c r="N36">
        <f>SUMIFS('EPA Data Summary_before mult'!L:L,'EPA Data Summary_before mult'!$B:$B,$C36,'EPA Data Summary_before mult'!$A:$A,$D36)/10^12</f>
        <v>647.7130298304869</v>
      </c>
      <c r="O36">
        <f>SUMIFS('EPA Data Summary_before mult'!M:M,'EPA Data Summary_before mult'!$B:$B,$C36,'EPA Data Summary_before mult'!$A:$A,$D36)/10^12</f>
        <v>648.47961219695867</v>
      </c>
      <c r="P36">
        <f>SUMIFS('EPA Data Summary_before mult'!N:N,'EPA Data Summary_before mult'!$B:$B,$C36,'EPA Data Summary_before mult'!$A:$A,$D36)/10^12</f>
        <v>648.19168209450538</v>
      </c>
      <c r="Q36">
        <f>SUMIFS('EPA Data Summary_before mult'!O:O,'EPA Data Summary_before mult'!$B:$B,$C36,'EPA Data Summary_before mult'!$A:$A,$D36)/10^12</f>
        <v>647.90375199205323</v>
      </c>
      <c r="R36">
        <f>SUMIFS('EPA Data Summary_before mult'!P:P,'EPA Data Summary_before mult'!$B:$B,$C36,'EPA Data Summary_before mult'!$A:$A,$D36)/10^12</f>
        <v>647.61582188960006</v>
      </c>
      <c r="S36">
        <f>SUMIFS('EPA Data Summary_before mult'!Q:Q,'EPA Data Summary_before mult'!$B:$B,$C36,'EPA Data Summary_before mult'!$A:$A,$D36)/10^12</f>
        <v>647.32789178714768</v>
      </c>
      <c r="T36">
        <f>SUMIFS('EPA Data Summary_before mult'!R:R,'EPA Data Summary_before mult'!$B:$B,$C36,'EPA Data Summary_before mult'!$A:$A,$D36)/10^12</f>
        <v>647.03996168469439</v>
      </c>
      <c r="U36">
        <f>SUMIFS('EPA Data Summary_before mult'!S:S,'EPA Data Summary_before mult'!$B:$B,$C36,'EPA Data Summary_before mult'!$A:$A,$D36)/10^12</f>
        <v>645.98821531338217</v>
      </c>
      <c r="V36">
        <f>SUMIFS('EPA Data Summary_before mult'!T:T,'EPA Data Summary_before mult'!$B:$B,$C36,'EPA Data Summary_before mult'!$A:$A,$D36)/10^12</f>
        <v>644.93646894206859</v>
      </c>
      <c r="W36">
        <f>SUMIFS('EPA Data Summary_before mult'!U:U,'EPA Data Summary_before mult'!$B:$B,$C36,'EPA Data Summary_before mult'!$A:$A,$D36)/10^12</f>
        <v>643.88472257075512</v>
      </c>
      <c r="X36">
        <f>SUMIFS('EPA Data Summary_before mult'!V:V,'EPA Data Summary_before mult'!$B:$B,$C36,'EPA Data Summary_before mult'!$A:$A,$D36)/10^12</f>
        <v>642.83297619944153</v>
      </c>
      <c r="Y36">
        <f>SUMIFS('EPA Data Summary_before mult'!W:W,'EPA Data Summary_before mult'!$B:$B,$C36,'EPA Data Summary_before mult'!$A:$A,$D36)/10^12</f>
        <v>641.78122982812795</v>
      </c>
      <c r="Z36">
        <f>SUMIFS('EPA Data Summary_before mult'!X:X,'EPA Data Summary_before mult'!$B:$B,$C36,'EPA Data Summary_before mult'!$A:$A,$D36)/10^12</f>
        <v>640.13744047035266</v>
      </c>
      <c r="AA36">
        <f>SUMIFS('EPA Data Summary_before mult'!Y:Y,'EPA Data Summary_before mult'!$B:$B,$C36,'EPA Data Summary_before mult'!$A:$A,$D36)/10^12</f>
        <v>638.49365111257737</v>
      </c>
      <c r="AB36">
        <f>SUMIFS('EPA Data Summary_before mult'!Z:Z,'EPA Data Summary_before mult'!$B:$B,$C36,'EPA Data Summary_before mult'!$A:$A,$D36)/10^12</f>
        <v>636.84986175480105</v>
      </c>
      <c r="AC36">
        <f>SUMIFS('EPA Data Summary_before mult'!AA:AA,'EPA Data Summary_before mult'!$B:$B,$C36,'EPA Data Summary_before mult'!$A:$A,$D36)/10^12</f>
        <v>635.20607239702554</v>
      </c>
      <c r="AD36">
        <f>SUMIFS('EPA Data Summary_before mult'!AB:AB,'EPA Data Summary_before mult'!$B:$B,$C36,'EPA Data Summary_before mult'!$A:$A,$D36)/10^12</f>
        <v>633.56228303925025</v>
      </c>
      <c r="AE36">
        <f>SUMIFS('EPA Data Summary_before mult'!AC:AC,'EPA Data Summary_before mult'!$B:$B,$C36,'EPA Data Summary_before mult'!$A:$A,$D36)/10^12</f>
        <v>631.27327643618651</v>
      </c>
      <c r="AF36">
        <f>SUMIFS('EPA Data Summary_before mult'!AD:AD,'EPA Data Summary_before mult'!$B:$B,$C36,'EPA Data Summary_before mult'!$A:$A,$D36)/10^12</f>
        <v>628.98426983312174</v>
      </c>
      <c r="AG36">
        <f>SUMIFS('EPA Data Summary_before mult'!AE:AE,'EPA Data Summary_before mult'!$B:$B,$C36,'EPA Data Summary_before mult'!$A:$A,$D36)/10^12</f>
        <v>626.69526323005698</v>
      </c>
      <c r="AH36">
        <f>SUMIFS('EPA Data Summary_before mult'!AF:AF,'EPA Data Summary_before mult'!$B:$B,$C36,'EPA Data Summary_before mult'!$A:$A,$D36)/10^12</f>
        <v>624.40625662699335</v>
      </c>
      <c r="AI36">
        <f>SUMIFS('EPA Data Summary_before mult'!AG:AG,'EPA Data Summary_before mult'!$B:$B,$C36,'EPA Data Summary_before mult'!$A:$A,$D36)/10^12</f>
        <v>622.11725002392848</v>
      </c>
      <c r="AJ36">
        <f>SUMIFS('EPA Data Summary_before mult'!AH:AH,'EPA Data Summary_before mult'!$B:$B,$C36,'EPA Data Summary_before mult'!$A:$A,$D36)/10^12</f>
        <v>619.22006687726139</v>
      </c>
      <c r="AK36">
        <f>SUMIFS('EPA Data Summary_before mult'!AI:AI,'EPA Data Summary_before mult'!$B:$B,$C36,'EPA Data Summary_before mult'!$A:$A,$D36)/10^12</f>
        <v>616.32288373059203</v>
      </c>
      <c r="AL36">
        <f>SUMIFS('EPA Data Summary_before mult'!AJ:AJ,'EPA Data Summary_before mult'!$B:$B,$C36,'EPA Data Summary_before mult'!$A:$A,$D36)/10^12</f>
        <v>613.4257005839238</v>
      </c>
      <c r="AM36">
        <f>SUMIFS('EPA Data Summary_before mult'!AK:AK,'EPA Data Summary_before mult'!$B:$B,$C36,'EPA Data Summary_before mult'!$A:$A,$D36)/10^12</f>
        <v>610.5285174372558</v>
      </c>
      <c r="AN36">
        <f>SUMIFS('EPA Data Summary_before mult'!AL:AL,'EPA Data Summary_before mult'!$B:$B,$C36,'EPA Data Summary_before mult'!$A:$A,$D36)/10^12</f>
        <v>607.63133429058757</v>
      </c>
    </row>
    <row r="37" spans="1:40">
      <c r="A37" s="212"/>
      <c r="B37" s="221"/>
      <c r="C37" s="215" t="s">
        <v>41</v>
      </c>
      <c r="D37" s="215" t="s">
        <v>3</v>
      </c>
      <c r="E37">
        <f>SUMIFS('EPA Data Summary_before mult'!C:C,'EPA Data Summary_before mult'!$B:$B,$C37,'EPA Data Summary_before mult'!$A:$A,$D37)/10^12</f>
        <v>389.34330153760396</v>
      </c>
      <c r="F37">
        <f>SUMIFS('EPA Data Summary_before mult'!D:D,'EPA Data Summary_before mult'!$B:$B,$C37,'EPA Data Summary_before mult'!$A:$A,$D37)/10^12</f>
        <v>392.66878236535848</v>
      </c>
      <c r="G37">
        <f>SUMIFS('EPA Data Summary_before mult'!E:E,'EPA Data Summary_before mult'!$B:$B,$C37,'EPA Data Summary_before mult'!$A:$A,$D37)/10^12</f>
        <v>395.99426319311198</v>
      </c>
      <c r="H37">
        <f>SUMIFS('EPA Data Summary_before mult'!F:F,'EPA Data Summary_before mult'!$B:$B,$C37,'EPA Data Summary_before mult'!$A:$A,$D37)/10^12</f>
        <v>399.31974402086558</v>
      </c>
      <c r="I37">
        <f>SUMIFS('EPA Data Summary_before mult'!G:G,'EPA Data Summary_before mult'!$B:$B,$C37,'EPA Data Summary_before mult'!$A:$A,$D37)/10^12</f>
        <v>402.64522484861908</v>
      </c>
      <c r="J37">
        <f>SUMIFS('EPA Data Summary_before mult'!H:H,'EPA Data Summary_before mult'!$B:$B,$C37,'EPA Data Summary_before mult'!$A:$A,$D37)/10^12</f>
        <v>405.97070567637269</v>
      </c>
      <c r="K37">
        <f>SUMIFS('EPA Data Summary_before mult'!I:I,'EPA Data Summary_before mult'!$B:$B,$C37,'EPA Data Summary_before mult'!$A:$A,$D37)/10^12</f>
        <v>408.63837390415023</v>
      </c>
      <c r="L37">
        <f>SUMIFS('EPA Data Summary_before mult'!J:J,'EPA Data Summary_before mult'!$B:$B,$C37,'EPA Data Summary_before mult'!$A:$A,$D37)/10^12</f>
        <v>411.30604213192771</v>
      </c>
      <c r="M37">
        <f>SUMIFS('EPA Data Summary_before mult'!K:K,'EPA Data Summary_before mult'!$B:$B,$C37,'EPA Data Summary_before mult'!$A:$A,$D37)/10^12</f>
        <v>413.97371035970514</v>
      </c>
      <c r="N37">
        <f>SUMIFS('EPA Data Summary_before mult'!L:L,'EPA Data Summary_before mult'!$B:$B,$C37,'EPA Data Summary_before mult'!$A:$A,$D37)/10^12</f>
        <v>416.64137858748182</v>
      </c>
      <c r="O37">
        <f>SUMIFS('EPA Data Summary_before mult'!M:M,'EPA Data Summary_before mult'!$B:$B,$C37,'EPA Data Summary_before mult'!$A:$A,$D37)/10^12</f>
        <v>419.30904681525925</v>
      </c>
      <c r="P37">
        <f>SUMIFS('EPA Data Summary_before mult'!N:N,'EPA Data Summary_before mult'!$B:$B,$C37,'EPA Data Summary_before mult'!$A:$A,$D37)/10^12</f>
        <v>421.40054507866773</v>
      </c>
      <c r="Q37">
        <f>SUMIFS('EPA Data Summary_before mult'!O:O,'EPA Data Summary_before mult'!$B:$B,$C37,'EPA Data Summary_before mult'!$A:$A,$D37)/10^12</f>
        <v>423.49204334207627</v>
      </c>
      <c r="R37">
        <f>SUMIFS('EPA Data Summary_before mult'!P:P,'EPA Data Summary_before mult'!$B:$B,$C37,'EPA Data Summary_before mult'!$A:$A,$D37)/10^12</f>
        <v>425.58354160548487</v>
      </c>
      <c r="S37">
        <f>SUMIFS('EPA Data Summary_before mult'!Q:Q,'EPA Data Summary_before mult'!$B:$B,$C37,'EPA Data Summary_before mult'!$A:$A,$D37)/10^12</f>
        <v>427.67503986889329</v>
      </c>
      <c r="T37">
        <f>SUMIFS('EPA Data Summary_before mult'!R:R,'EPA Data Summary_before mult'!$B:$B,$C37,'EPA Data Summary_before mult'!$A:$A,$D37)/10^12</f>
        <v>429.76653813230092</v>
      </c>
      <c r="U37">
        <f>SUMIFS('EPA Data Summary_before mult'!S:S,'EPA Data Summary_before mult'!$B:$B,$C37,'EPA Data Summary_before mult'!$A:$A,$D37)/10^12</f>
        <v>430.54726593234597</v>
      </c>
      <c r="V37">
        <f>SUMIFS('EPA Data Summary_before mult'!T:T,'EPA Data Summary_before mult'!$B:$B,$C37,'EPA Data Summary_before mult'!$A:$A,$D37)/10^12</f>
        <v>431.32799373239089</v>
      </c>
      <c r="W37">
        <f>SUMIFS('EPA Data Summary_before mult'!U:U,'EPA Data Summary_before mult'!$B:$B,$C37,'EPA Data Summary_before mult'!$A:$A,$D37)/10^12</f>
        <v>432.10872153243594</v>
      </c>
      <c r="X37">
        <f>SUMIFS('EPA Data Summary_before mult'!V:V,'EPA Data Summary_before mult'!$B:$B,$C37,'EPA Data Summary_before mult'!$A:$A,$D37)/10^12</f>
        <v>432.88944933248177</v>
      </c>
      <c r="Y37">
        <f>SUMIFS('EPA Data Summary_before mult'!W:W,'EPA Data Summary_before mult'!$B:$B,$C37,'EPA Data Summary_before mult'!$A:$A,$D37)/10^12</f>
        <v>433.67017713252676</v>
      </c>
      <c r="Z37">
        <f>SUMIFS('EPA Data Summary_before mult'!X:X,'EPA Data Summary_before mult'!$B:$B,$C37,'EPA Data Summary_before mult'!$A:$A,$D37)/10^12</f>
        <v>434.24325239665382</v>
      </c>
      <c r="AA37">
        <f>SUMIFS('EPA Data Summary_before mult'!Y:Y,'EPA Data Summary_before mult'!$B:$B,$C37,'EPA Data Summary_before mult'!$A:$A,$D37)/10^12</f>
        <v>434.81632766078184</v>
      </c>
      <c r="AB37">
        <f>SUMIFS('EPA Data Summary_before mult'!Z:Z,'EPA Data Summary_before mult'!$B:$B,$C37,'EPA Data Summary_before mult'!$A:$A,$D37)/10^12</f>
        <v>435.38940292490975</v>
      </c>
      <c r="AC37">
        <f>SUMIFS('EPA Data Summary_before mult'!AA:AA,'EPA Data Summary_before mult'!$B:$B,$C37,'EPA Data Summary_before mult'!$A:$A,$D37)/10^12</f>
        <v>435.96247818903771</v>
      </c>
      <c r="AD37">
        <f>SUMIFS('EPA Data Summary_before mult'!AB:AB,'EPA Data Summary_before mult'!$B:$B,$C37,'EPA Data Summary_before mult'!$A:$A,$D37)/10^12</f>
        <v>436.53555345316562</v>
      </c>
      <c r="AE37">
        <f>SUMIFS('EPA Data Summary_before mult'!AC:AC,'EPA Data Summary_before mult'!$B:$B,$C37,'EPA Data Summary_before mult'!$A:$A,$D37)/10^12</f>
        <v>436.96651723364499</v>
      </c>
      <c r="AF37">
        <f>SUMIFS('EPA Data Summary_before mult'!AD:AD,'EPA Data Summary_before mult'!$B:$B,$C37,'EPA Data Summary_before mult'!$A:$A,$D37)/10^12</f>
        <v>437.39748101412505</v>
      </c>
      <c r="AG37">
        <f>SUMIFS('EPA Data Summary_before mult'!AE:AE,'EPA Data Summary_before mult'!$B:$B,$C37,'EPA Data Summary_before mult'!$A:$A,$D37)/10^12</f>
        <v>437.82844479460516</v>
      </c>
      <c r="AH37">
        <f>SUMIFS('EPA Data Summary_before mult'!AF:AF,'EPA Data Summary_before mult'!$B:$B,$C37,'EPA Data Summary_before mult'!$A:$A,$D37)/10^12</f>
        <v>438.25940857508436</v>
      </c>
      <c r="AI37">
        <f>SUMIFS('EPA Data Summary_before mult'!AG:AG,'EPA Data Summary_before mult'!$B:$B,$C37,'EPA Data Summary_before mult'!$A:$A,$D37)/10^12</f>
        <v>438.69037235556453</v>
      </c>
      <c r="AJ37">
        <f>SUMIFS('EPA Data Summary_before mult'!AH:AH,'EPA Data Summary_before mult'!$B:$B,$C37,'EPA Data Summary_before mult'!$A:$A,$D37)/10^12</f>
        <v>438.98563550665682</v>
      </c>
      <c r="AK37">
        <f>SUMIFS('EPA Data Summary_before mult'!AI:AI,'EPA Data Summary_before mult'!$B:$B,$C37,'EPA Data Summary_before mult'!$A:$A,$D37)/10^12</f>
        <v>439.28089865774916</v>
      </c>
      <c r="AL37">
        <f>SUMIFS('EPA Data Summary_before mult'!AJ:AJ,'EPA Data Summary_before mult'!$B:$B,$C37,'EPA Data Summary_before mult'!$A:$A,$D37)/10^12</f>
        <v>439.57616180884219</v>
      </c>
      <c r="AM37">
        <f>SUMIFS('EPA Data Summary_before mult'!AK:AK,'EPA Data Summary_before mult'!$B:$B,$C37,'EPA Data Summary_before mult'!$A:$A,$D37)/10^12</f>
        <v>439.87142495993459</v>
      </c>
      <c r="AN37">
        <f>SUMIFS('EPA Data Summary_before mult'!AL:AL,'EPA Data Summary_before mult'!$B:$B,$C37,'EPA Data Summary_before mult'!$A:$A,$D37)/10^12</f>
        <v>440.16668811102693</v>
      </c>
    </row>
    <row r="38" spans="1:40">
      <c r="A38" s="212"/>
      <c r="B38" s="221"/>
      <c r="C38" s="216" t="s">
        <v>42</v>
      </c>
      <c r="D38" s="216" t="s">
        <v>1</v>
      </c>
      <c r="E38">
        <f>SUMIFS('EPA Data Summary_before mult'!C:C,'EPA Data Summary_before mult'!$B:$B,$C38,'EPA Data Summary_before mult'!$A:$A,$D38)/10^12</f>
        <v>289.91611531190938</v>
      </c>
      <c r="F38">
        <f>SUMIFS('EPA Data Summary_before mult'!D:D,'EPA Data Summary_before mult'!$B:$B,$C38,'EPA Data Summary_before mult'!$A:$A,$D38)/10^12</f>
        <v>289.50921550094546</v>
      </c>
      <c r="G38">
        <f>SUMIFS('EPA Data Summary_before mult'!E:E,'EPA Data Summary_before mult'!$B:$B,$C38,'EPA Data Summary_before mult'!$A:$A,$D38)/10^12</f>
        <v>289.1023156899812</v>
      </c>
      <c r="H38">
        <f>SUMIFS('EPA Data Summary_before mult'!F:F,'EPA Data Summary_before mult'!$B:$B,$C38,'EPA Data Summary_before mult'!$A:$A,$D38)/10^12</f>
        <v>288.69541587901728</v>
      </c>
      <c r="I38">
        <f>SUMIFS('EPA Data Summary_before mult'!G:G,'EPA Data Summary_before mult'!$B:$B,$C38,'EPA Data Summary_before mult'!$A:$A,$D38)/10^12</f>
        <v>288.28851606805301</v>
      </c>
      <c r="J38">
        <f>SUMIFS('EPA Data Summary_before mult'!H:H,'EPA Data Summary_before mult'!$B:$B,$C38,'EPA Data Summary_before mult'!$A:$A,$D38)/10^12</f>
        <v>287.88161625708915</v>
      </c>
      <c r="K38">
        <f>SUMIFS('EPA Data Summary_before mult'!I:I,'EPA Data Summary_before mult'!$B:$B,$C38,'EPA Data Summary_before mult'!$A:$A,$D38)/10^12</f>
        <v>287</v>
      </c>
      <c r="L38">
        <f>SUMIFS('EPA Data Summary_before mult'!J:J,'EPA Data Summary_before mult'!$B:$B,$C38,'EPA Data Summary_before mult'!$A:$A,$D38)/10^12</f>
        <v>286.11838374291125</v>
      </c>
      <c r="M38">
        <f>SUMIFS('EPA Data Summary_before mult'!K:K,'EPA Data Summary_before mult'!$B:$B,$C38,'EPA Data Summary_before mult'!$A:$A,$D38)/10^12</f>
        <v>285.23676748582267</v>
      </c>
      <c r="N38">
        <f>SUMIFS('EPA Data Summary_before mult'!L:L,'EPA Data Summary_before mult'!$B:$B,$C38,'EPA Data Summary_before mult'!$A:$A,$D38)/10^12</f>
        <v>284.35515122873392</v>
      </c>
      <c r="O38">
        <f>SUMIFS('EPA Data Summary_before mult'!M:M,'EPA Data Summary_before mult'!$B:$B,$C38,'EPA Data Summary_before mult'!$A:$A,$D38)/10^12</f>
        <v>283.47353497164482</v>
      </c>
      <c r="P38">
        <f>SUMIFS('EPA Data Summary_before mult'!N:N,'EPA Data Summary_before mult'!$B:$B,$C38,'EPA Data Summary_before mult'!$A:$A,$D38)/10^12</f>
        <v>281.30340264650312</v>
      </c>
      <c r="Q38">
        <f>SUMIFS('EPA Data Summary_before mult'!O:O,'EPA Data Summary_before mult'!$B:$B,$C38,'EPA Data Summary_before mult'!$A:$A,$D38)/10^12</f>
        <v>279.13327032136107</v>
      </c>
      <c r="R38">
        <f>SUMIFS('EPA Data Summary_before mult'!P:P,'EPA Data Summary_before mult'!$B:$B,$C38,'EPA Data Summary_before mult'!$A:$A,$D38)/10^12</f>
        <v>276.96313799621942</v>
      </c>
      <c r="S38">
        <f>SUMIFS('EPA Data Summary_before mult'!Q:Q,'EPA Data Summary_before mult'!$B:$B,$C38,'EPA Data Summary_before mult'!$A:$A,$D38)/10^12</f>
        <v>274.79300567107776</v>
      </c>
      <c r="T38">
        <f>SUMIFS('EPA Data Summary_before mult'!R:R,'EPA Data Summary_before mult'!$B:$B,$C38,'EPA Data Summary_before mult'!$A:$A,$D38)/10^12</f>
        <v>272.62287334593611</v>
      </c>
      <c r="U38">
        <f>SUMIFS('EPA Data Summary_before mult'!S:S,'EPA Data Summary_before mult'!$B:$B,$C38,'EPA Data Summary_before mult'!$A:$A,$D38)/10^12</f>
        <v>270.04584120983014</v>
      </c>
      <c r="V38">
        <f>SUMIFS('EPA Data Summary_before mult'!T:T,'EPA Data Summary_before mult'!$B:$B,$C38,'EPA Data Summary_before mult'!$A:$A,$D38)/10^12</f>
        <v>267.46880907372417</v>
      </c>
      <c r="W38">
        <f>SUMIFS('EPA Data Summary_before mult'!U:U,'EPA Data Summary_before mult'!$B:$B,$C38,'EPA Data Summary_before mult'!$A:$A,$D38)/10^12</f>
        <v>264.89177693761815</v>
      </c>
      <c r="X38">
        <f>SUMIFS('EPA Data Summary_before mult'!V:V,'EPA Data Summary_before mult'!$B:$B,$C38,'EPA Data Summary_before mult'!$A:$A,$D38)/10^12</f>
        <v>262.31474480151223</v>
      </c>
      <c r="Y38">
        <f>SUMIFS('EPA Data Summary_before mult'!W:W,'EPA Data Summary_before mult'!$B:$B,$C38,'EPA Data Summary_before mult'!$A:$A,$D38)/10^12</f>
        <v>259.73771266540666</v>
      </c>
      <c r="Z38">
        <f>SUMIFS('EPA Data Summary_before mult'!X:X,'EPA Data Summary_before mult'!$B:$B,$C38,'EPA Data Summary_before mult'!$A:$A,$D38)/10^12</f>
        <v>257.29631379962217</v>
      </c>
      <c r="AA38">
        <f>SUMIFS('EPA Data Summary_before mult'!Y:Y,'EPA Data Summary_before mult'!$B:$B,$C38,'EPA Data Summary_before mult'!$A:$A,$D38)/10^12</f>
        <v>254.85491493383756</v>
      </c>
      <c r="AB38">
        <f>SUMIFS('EPA Data Summary_before mult'!Z:Z,'EPA Data Summary_before mult'!$B:$B,$C38,'EPA Data Summary_before mult'!$A:$A,$D38)/10^12</f>
        <v>252.4135160680531</v>
      </c>
      <c r="AC38">
        <f>SUMIFS('EPA Data Summary_before mult'!AA:AA,'EPA Data Summary_before mult'!$B:$B,$C38,'EPA Data Summary_before mult'!$A:$A,$D38)/10^12</f>
        <v>249.97211720226849</v>
      </c>
      <c r="AD38">
        <f>SUMIFS('EPA Data Summary_before mult'!AB:AB,'EPA Data Summary_before mult'!$B:$B,$C38,'EPA Data Summary_before mult'!$A:$A,$D38)/10^12</f>
        <v>247.530718336484</v>
      </c>
      <c r="AE38">
        <f>SUMIFS('EPA Data Summary_before mult'!AC:AC,'EPA Data Summary_before mult'!$B:$B,$C38,'EPA Data Summary_before mult'!$A:$A,$D38)/10^12</f>
        <v>245.07740018330779</v>
      </c>
      <c r="AF38">
        <f>SUMIFS('EPA Data Summary_before mult'!AD:AD,'EPA Data Summary_before mult'!$B:$B,$C38,'EPA Data Summary_before mult'!$A:$A,$D38)/10^12</f>
        <v>242.62408203013166</v>
      </c>
      <c r="AG38">
        <f>SUMIFS('EPA Data Summary_before mult'!AE:AE,'EPA Data Summary_before mult'!$B:$B,$C38,'EPA Data Summary_before mult'!$A:$A,$D38)/10^12</f>
        <v>240.17076387695545</v>
      </c>
      <c r="AH38">
        <f>SUMIFS('EPA Data Summary_before mult'!AF:AF,'EPA Data Summary_before mult'!$B:$B,$C38,'EPA Data Summary_before mult'!$A:$A,$D38)/10^12</f>
        <v>237.71744572377884</v>
      </c>
      <c r="AI38">
        <f>SUMIFS('EPA Data Summary_before mult'!AG:AG,'EPA Data Summary_before mult'!$B:$B,$C38,'EPA Data Summary_before mult'!$A:$A,$D38)/10^12</f>
        <v>235.26412757060262</v>
      </c>
      <c r="AJ38">
        <f>SUMIFS('EPA Data Summary_before mult'!AH:AH,'EPA Data Summary_before mult'!$B:$B,$C38,'EPA Data Summary_before mult'!$A:$A,$D38)/10^12</f>
        <v>232.80217820931495</v>
      </c>
      <c r="AK38">
        <f>SUMIFS('EPA Data Summary_before mult'!AI:AI,'EPA Data Summary_before mult'!$B:$B,$C38,'EPA Data Summary_before mult'!$A:$A,$D38)/10^12</f>
        <v>230.34022884802718</v>
      </c>
      <c r="AL38">
        <f>SUMIFS('EPA Data Summary_before mult'!AJ:AJ,'EPA Data Summary_before mult'!$B:$B,$C38,'EPA Data Summary_before mult'!$A:$A,$D38)/10^12</f>
        <v>227.87827948673947</v>
      </c>
      <c r="AM38">
        <f>SUMIFS('EPA Data Summary_before mult'!AK:AK,'EPA Data Summary_before mult'!$B:$B,$C38,'EPA Data Summary_before mult'!$A:$A,$D38)/10^12</f>
        <v>225.41633012545168</v>
      </c>
      <c r="AN38">
        <f>SUMIFS('EPA Data Summary_before mult'!AL:AL,'EPA Data Summary_before mult'!$B:$B,$C38,'EPA Data Summary_before mult'!$A:$A,$D38)/10^12</f>
        <v>222.954380764164</v>
      </c>
    </row>
    <row r="39" spans="1:40">
      <c r="A39" s="212"/>
      <c r="B39" s="221"/>
      <c r="C39" s="215" t="s">
        <v>42</v>
      </c>
      <c r="D39" s="215" t="s">
        <v>2</v>
      </c>
      <c r="E39">
        <f>SUMIFS('EPA Data Summary_before mult'!C:C,'EPA Data Summary_before mult'!$B:$B,$C39,'EPA Data Summary_before mult'!$A:$A,$D39)/10^12</f>
        <v>744.89820020375385</v>
      </c>
      <c r="F39">
        <f>SUMIFS('EPA Data Summary_before mult'!D:D,'EPA Data Summary_before mult'!$B:$B,$C39,'EPA Data Summary_before mult'!$A:$A,$D39)/10^12</f>
        <v>743.85272904557371</v>
      </c>
      <c r="G39">
        <f>SUMIFS('EPA Data Summary_before mult'!E:E,'EPA Data Summary_before mult'!$B:$B,$C39,'EPA Data Summary_before mult'!$A:$A,$D39)/10^12</f>
        <v>742.80725788739221</v>
      </c>
      <c r="H39">
        <f>SUMIFS('EPA Data Summary_before mult'!F:F,'EPA Data Summary_before mult'!$B:$B,$C39,'EPA Data Summary_before mult'!$A:$A,$D39)/10^12</f>
        <v>741.7617867292123</v>
      </c>
      <c r="I39">
        <f>SUMIFS('EPA Data Summary_before mult'!G:G,'EPA Data Summary_before mult'!$B:$B,$C39,'EPA Data Summary_before mult'!$A:$A,$D39)/10^12</f>
        <v>740.71631557103092</v>
      </c>
      <c r="J39">
        <f>SUMIFS('EPA Data Summary_before mult'!H:H,'EPA Data Summary_before mult'!$B:$B,$C39,'EPA Data Summary_before mult'!$A:$A,$D39)/10^12</f>
        <v>739.67084441285078</v>
      </c>
      <c r="K39">
        <f>SUMIFS('EPA Data Summary_before mult'!I:I,'EPA Data Summary_before mult'!$B:$B,$C39,'EPA Data Summary_before mult'!$A:$A,$D39)/10^12</f>
        <v>737.40565690345852</v>
      </c>
      <c r="L39">
        <f>SUMIFS('EPA Data Summary_before mult'!J:J,'EPA Data Summary_before mult'!$B:$B,$C39,'EPA Data Summary_before mult'!$A:$A,$D39)/10^12</f>
        <v>735.1404693940674</v>
      </c>
      <c r="M39">
        <f>SUMIFS('EPA Data Summary_before mult'!K:K,'EPA Data Summary_before mult'!$B:$B,$C39,'EPA Data Summary_before mult'!$A:$A,$D39)/10^12</f>
        <v>732.87528188467627</v>
      </c>
      <c r="N39">
        <f>SUMIFS('EPA Data Summary_before mult'!L:L,'EPA Data Summary_before mult'!$B:$B,$C39,'EPA Data Summary_before mult'!$A:$A,$D39)/10^12</f>
        <v>730.61009437528526</v>
      </c>
      <c r="O39">
        <f>SUMIFS('EPA Data Summary_before mult'!M:M,'EPA Data Summary_before mult'!$B:$B,$C39,'EPA Data Summary_before mult'!$A:$A,$D39)/10^12</f>
        <v>728.34490686589299</v>
      </c>
      <c r="P39">
        <f>SUMIFS('EPA Data Summary_before mult'!N:N,'EPA Data Summary_before mult'!$B:$B,$C39,'EPA Data Summary_before mult'!$A:$A,$D39)/10^12</f>
        <v>722.76906068892947</v>
      </c>
      <c r="Q39">
        <f>SUMIFS('EPA Data Summary_before mult'!O:O,'EPA Data Summary_before mult'!$B:$B,$C39,'EPA Data Summary_before mult'!$A:$A,$D39)/10^12</f>
        <v>717.19321451196492</v>
      </c>
      <c r="R39">
        <f>SUMIFS('EPA Data Summary_before mult'!P:P,'EPA Data Summary_before mult'!$B:$B,$C39,'EPA Data Summary_before mult'!$A:$A,$D39)/10^12</f>
        <v>711.61736833500163</v>
      </c>
      <c r="S39">
        <f>SUMIFS('EPA Data Summary_before mult'!Q:Q,'EPA Data Summary_before mult'!$B:$B,$C39,'EPA Data Summary_before mult'!$A:$A,$D39)/10^12</f>
        <v>706.04152215803799</v>
      </c>
      <c r="T39">
        <f>SUMIFS('EPA Data Summary_before mult'!R:R,'EPA Data Summary_before mult'!$B:$B,$C39,'EPA Data Summary_before mult'!$A:$A,$D39)/10^12</f>
        <v>700.46567598107458</v>
      </c>
      <c r="U39">
        <f>SUMIFS('EPA Data Summary_before mult'!S:S,'EPA Data Summary_before mult'!$B:$B,$C39,'EPA Data Summary_before mult'!$A:$A,$D39)/10^12</f>
        <v>693.8443586459299</v>
      </c>
      <c r="V39">
        <f>SUMIFS('EPA Data Summary_before mult'!T:T,'EPA Data Summary_before mult'!$B:$B,$C39,'EPA Data Summary_before mult'!$A:$A,$D39)/10^12</f>
        <v>687.22304131078499</v>
      </c>
      <c r="W39">
        <f>SUMIFS('EPA Data Summary_before mult'!U:U,'EPA Data Summary_before mult'!$B:$B,$C39,'EPA Data Summary_before mult'!$A:$A,$D39)/10^12</f>
        <v>680.6017239756402</v>
      </c>
      <c r="X39">
        <f>SUMIFS('EPA Data Summary_before mult'!V:V,'EPA Data Summary_before mult'!$B:$B,$C39,'EPA Data Summary_before mult'!$A:$A,$D39)/10^12</f>
        <v>673.98040664049552</v>
      </c>
      <c r="Y39">
        <f>SUMIFS('EPA Data Summary_before mult'!W:W,'EPA Data Summary_before mult'!$B:$B,$C39,'EPA Data Summary_before mult'!$A:$A,$D39)/10^12</f>
        <v>667.35908930535186</v>
      </c>
      <c r="Z39">
        <f>SUMIFS('EPA Data Summary_before mult'!X:X,'EPA Data Summary_before mult'!$B:$B,$C39,'EPA Data Summary_before mult'!$A:$A,$D39)/10^12</f>
        <v>661.08626235626753</v>
      </c>
      <c r="AA39">
        <f>SUMIFS('EPA Data Summary_before mult'!Y:Y,'EPA Data Summary_before mult'!$B:$B,$C39,'EPA Data Summary_before mult'!$A:$A,$D39)/10^12</f>
        <v>654.81343540718331</v>
      </c>
      <c r="AB39">
        <f>SUMIFS('EPA Data Summary_before mult'!Z:Z,'EPA Data Summary_before mult'!$B:$B,$C39,'EPA Data Summary_before mult'!$A:$A,$D39)/10^12</f>
        <v>648.54060845809897</v>
      </c>
      <c r="AC39">
        <f>SUMIFS('EPA Data Summary_before mult'!AA:AA,'EPA Data Summary_before mult'!$B:$B,$C39,'EPA Data Summary_before mult'!$A:$A,$D39)/10^12</f>
        <v>642.26778150901453</v>
      </c>
      <c r="AD39">
        <f>SUMIFS('EPA Data Summary_before mult'!AB:AB,'EPA Data Summary_before mult'!$B:$B,$C39,'EPA Data Summary_before mult'!$A:$A,$D39)/10^12</f>
        <v>635.99495455993031</v>
      </c>
      <c r="AE39">
        <f>SUMIFS('EPA Data Summary_before mult'!AC:AC,'EPA Data Summary_before mult'!$B:$B,$C39,'EPA Data Summary_before mult'!$A:$A,$D39)/10^12</f>
        <v>629.69150269813201</v>
      </c>
      <c r="AF39">
        <f>SUMIFS('EPA Data Summary_before mult'!AD:AD,'EPA Data Summary_before mult'!$B:$B,$C39,'EPA Data Summary_before mult'!$A:$A,$D39)/10^12</f>
        <v>623.38805083633395</v>
      </c>
      <c r="AG39">
        <f>SUMIFS('EPA Data Summary_before mult'!AE:AE,'EPA Data Summary_before mult'!$B:$B,$C39,'EPA Data Summary_before mult'!$A:$A,$D39)/10^12</f>
        <v>617.08459897453577</v>
      </c>
      <c r="AH39">
        <f>SUMIFS('EPA Data Summary_before mult'!AF:AF,'EPA Data Summary_before mult'!$B:$B,$C39,'EPA Data Summary_before mult'!$A:$A,$D39)/10^12</f>
        <v>610.78114711273668</v>
      </c>
      <c r="AI39">
        <f>SUMIFS('EPA Data Summary_before mult'!AG:AG,'EPA Data Summary_before mult'!$B:$B,$C39,'EPA Data Summary_before mult'!$A:$A,$D39)/10^12</f>
        <v>604.4776952509385</v>
      </c>
      <c r="AJ39">
        <f>SUMIFS('EPA Data Summary_before mult'!AH:AH,'EPA Data Summary_before mult'!$B:$B,$C39,'EPA Data Summary_before mult'!$A:$A,$D39)/10^12</f>
        <v>598.15206672820875</v>
      </c>
      <c r="AK39">
        <f>SUMIFS('EPA Data Summary_before mult'!AI:AI,'EPA Data Summary_before mult'!$B:$B,$C39,'EPA Data Summary_before mult'!$A:$A,$D39)/10^12</f>
        <v>591.82643820547901</v>
      </c>
      <c r="AL39">
        <f>SUMIFS('EPA Data Summary_before mult'!AJ:AJ,'EPA Data Summary_before mult'!$B:$B,$C39,'EPA Data Summary_before mult'!$A:$A,$D39)/10^12</f>
        <v>585.50080968274938</v>
      </c>
      <c r="AM39">
        <f>SUMIFS('EPA Data Summary_before mult'!AK:AK,'EPA Data Summary_before mult'!$B:$B,$C39,'EPA Data Summary_before mult'!$A:$A,$D39)/10^12</f>
        <v>579.17518116001952</v>
      </c>
      <c r="AN39">
        <f>SUMIFS('EPA Data Summary_before mult'!AL:AL,'EPA Data Summary_before mult'!$B:$B,$C39,'EPA Data Summary_before mult'!$A:$A,$D39)/10^12</f>
        <v>572.84955263728978</v>
      </c>
    </row>
    <row r="40" spans="1:40">
      <c r="A40" s="212"/>
      <c r="B40" s="221"/>
      <c r="C40" s="213" t="s">
        <v>46</v>
      </c>
      <c r="D40" s="213" t="s">
        <v>1</v>
      </c>
      <c r="E40">
        <f>SUMIFS('EPA Data Summary_before mult'!C:C,'EPA Data Summary_before mult'!$B:$B,$C40,'EPA Data Summary_before mult'!$A:$A,$D40)/10^12</f>
        <v>0</v>
      </c>
      <c r="F40">
        <f>SUMIFS('EPA Data Summary_before mult'!D:D,'EPA Data Summary_before mult'!$B:$B,$C40,'EPA Data Summary_before mult'!$A:$A,$D40)/10^12</f>
        <v>0</v>
      </c>
      <c r="G40">
        <f>SUMIFS('EPA Data Summary_before mult'!E:E,'EPA Data Summary_before mult'!$B:$B,$C40,'EPA Data Summary_before mult'!$A:$A,$D40)/10^12</f>
        <v>0</v>
      </c>
      <c r="H40">
        <f>SUMIFS('EPA Data Summary_before mult'!F:F,'EPA Data Summary_before mult'!$B:$B,$C40,'EPA Data Summary_before mult'!$A:$A,$D40)/10^12</f>
        <v>0</v>
      </c>
      <c r="I40">
        <f>SUMIFS('EPA Data Summary_before mult'!G:G,'EPA Data Summary_before mult'!$B:$B,$C40,'EPA Data Summary_before mult'!$A:$A,$D40)/10^12</f>
        <v>0</v>
      </c>
      <c r="J40">
        <f>SUMIFS('EPA Data Summary_before mult'!H:H,'EPA Data Summary_before mult'!$B:$B,$C40,'EPA Data Summary_before mult'!$A:$A,$D40)/10^12</f>
        <v>0</v>
      </c>
      <c r="K40">
        <f>SUMIFS('EPA Data Summary_before mult'!I:I,'EPA Data Summary_before mult'!$B:$B,$C40,'EPA Data Summary_before mult'!$A:$A,$D40)/10^12</f>
        <v>0</v>
      </c>
      <c r="L40">
        <f>SUMIFS('EPA Data Summary_before mult'!J:J,'EPA Data Summary_before mult'!$B:$B,$C40,'EPA Data Summary_before mult'!$A:$A,$D40)/10^12</f>
        <v>0</v>
      </c>
      <c r="M40">
        <f>SUMIFS('EPA Data Summary_before mult'!K:K,'EPA Data Summary_before mult'!$B:$B,$C40,'EPA Data Summary_before mult'!$A:$A,$D40)/10^12</f>
        <v>0</v>
      </c>
      <c r="N40">
        <f>SUMIFS('EPA Data Summary_before mult'!L:L,'EPA Data Summary_before mult'!$B:$B,$C40,'EPA Data Summary_before mult'!$A:$A,$D40)/10^12</f>
        <v>0</v>
      </c>
      <c r="O40">
        <f>SUMIFS('EPA Data Summary_before mult'!M:M,'EPA Data Summary_before mult'!$B:$B,$C40,'EPA Data Summary_before mult'!$A:$A,$D40)/10^12</f>
        <v>0</v>
      </c>
      <c r="P40">
        <f>SUMIFS('EPA Data Summary_before mult'!N:N,'EPA Data Summary_before mult'!$B:$B,$C40,'EPA Data Summary_before mult'!$A:$A,$D40)/10^12</f>
        <v>0</v>
      </c>
      <c r="Q40">
        <f>SUMIFS('EPA Data Summary_before mult'!O:O,'EPA Data Summary_before mult'!$B:$B,$C40,'EPA Data Summary_before mult'!$A:$A,$D40)/10^12</f>
        <v>0</v>
      </c>
      <c r="R40">
        <f>SUMIFS('EPA Data Summary_before mult'!P:P,'EPA Data Summary_before mult'!$B:$B,$C40,'EPA Data Summary_before mult'!$A:$A,$D40)/10^12</f>
        <v>0</v>
      </c>
      <c r="S40">
        <f>SUMIFS('EPA Data Summary_before mult'!Q:Q,'EPA Data Summary_before mult'!$B:$B,$C40,'EPA Data Summary_before mult'!$A:$A,$D40)/10^12</f>
        <v>0</v>
      </c>
      <c r="T40">
        <f>SUMIFS('EPA Data Summary_before mult'!R:R,'EPA Data Summary_before mult'!$B:$B,$C40,'EPA Data Summary_before mult'!$A:$A,$D40)/10^12</f>
        <v>0</v>
      </c>
      <c r="U40">
        <f>SUMIFS('EPA Data Summary_before mult'!S:S,'EPA Data Summary_before mult'!$B:$B,$C40,'EPA Data Summary_before mult'!$A:$A,$D40)/10^12</f>
        <v>0</v>
      </c>
      <c r="V40">
        <f>SUMIFS('EPA Data Summary_before mult'!T:T,'EPA Data Summary_before mult'!$B:$B,$C40,'EPA Data Summary_before mult'!$A:$A,$D40)/10^12</f>
        <v>0</v>
      </c>
      <c r="W40">
        <f>SUMIFS('EPA Data Summary_before mult'!U:U,'EPA Data Summary_before mult'!$B:$B,$C40,'EPA Data Summary_before mult'!$A:$A,$D40)/10^12</f>
        <v>0</v>
      </c>
      <c r="X40">
        <f>SUMIFS('EPA Data Summary_before mult'!V:V,'EPA Data Summary_before mult'!$B:$B,$C40,'EPA Data Summary_before mult'!$A:$A,$D40)/10^12</f>
        <v>0</v>
      </c>
      <c r="Y40">
        <f>SUMIFS('EPA Data Summary_before mult'!W:W,'EPA Data Summary_before mult'!$B:$B,$C40,'EPA Data Summary_before mult'!$A:$A,$D40)/10^12</f>
        <v>0</v>
      </c>
      <c r="Z40">
        <f>SUMIFS('EPA Data Summary_before mult'!X:X,'EPA Data Summary_before mult'!$B:$B,$C40,'EPA Data Summary_before mult'!$A:$A,$D40)/10^12</f>
        <v>0</v>
      </c>
      <c r="AA40">
        <f>SUMIFS('EPA Data Summary_before mult'!Y:Y,'EPA Data Summary_before mult'!$B:$B,$C40,'EPA Data Summary_before mult'!$A:$A,$D40)/10^12</f>
        <v>0</v>
      </c>
      <c r="AB40">
        <f>SUMIFS('EPA Data Summary_before mult'!Z:Z,'EPA Data Summary_before mult'!$B:$B,$C40,'EPA Data Summary_before mult'!$A:$A,$D40)/10^12</f>
        <v>0</v>
      </c>
      <c r="AC40">
        <f>SUMIFS('EPA Data Summary_before mult'!AA:AA,'EPA Data Summary_before mult'!$B:$B,$C40,'EPA Data Summary_before mult'!$A:$A,$D40)/10^12</f>
        <v>0</v>
      </c>
      <c r="AD40">
        <f>SUMIFS('EPA Data Summary_before mult'!AB:AB,'EPA Data Summary_before mult'!$B:$B,$C40,'EPA Data Summary_before mult'!$A:$A,$D40)/10^12</f>
        <v>0</v>
      </c>
      <c r="AE40">
        <f>SUMIFS('EPA Data Summary_before mult'!AC:AC,'EPA Data Summary_before mult'!$B:$B,$C40,'EPA Data Summary_before mult'!$A:$A,$D40)/10^12</f>
        <v>0</v>
      </c>
      <c r="AF40">
        <f>SUMIFS('EPA Data Summary_before mult'!AD:AD,'EPA Data Summary_before mult'!$B:$B,$C40,'EPA Data Summary_before mult'!$A:$A,$D40)/10^12</f>
        <v>0</v>
      </c>
      <c r="AG40">
        <f>SUMIFS('EPA Data Summary_before mult'!AE:AE,'EPA Data Summary_before mult'!$B:$B,$C40,'EPA Data Summary_before mult'!$A:$A,$D40)/10^12</f>
        <v>0</v>
      </c>
      <c r="AH40">
        <f>SUMIFS('EPA Data Summary_before mult'!AF:AF,'EPA Data Summary_before mult'!$B:$B,$C40,'EPA Data Summary_before mult'!$A:$A,$D40)/10^12</f>
        <v>0</v>
      </c>
      <c r="AI40">
        <f>SUMIFS('EPA Data Summary_before mult'!AG:AG,'EPA Data Summary_before mult'!$B:$B,$C40,'EPA Data Summary_before mult'!$A:$A,$D40)/10^12</f>
        <v>0</v>
      </c>
      <c r="AJ40">
        <f>SUMIFS('EPA Data Summary_before mult'!AH:AH,'EPA Data Summary_before mult'!$B:$B,$C40,'EPA Data Summary_before mult'!$A:$A,$D40)/10^12</f>
        <v>0</v>
      </c>
      <c r="AK40">
        <f>SUMIFS('EPA Data Summary_before mult'!AI:AI,'EPA Data Summary_before mult'!$B:$B,$C40,'EPA Data Summary_before mult'!$A:$A,$D40)/10^12</f>
        <v>0</v>
      </c>
      <c r="AL40">
        <f>SUMIFS('EPA Data Summary_before mult'!AJ:AJ,'EPA Data Summary_before mult'!$B:$B,$C40,'EPA Data Summary_before mult'!$A:$A,$D40)/10^12</f>
        <v>0</v>
      </c>
      <c r="AM40">
        <f>SUMIFS('EPA Data Summary_before mult'!AK:AK,'EPA Data Summary_before mult'!$B:$B,$C40,'EPA Data Summary_before mult'!$A:$A,$D40)/10^12</f>
        <v>0</v>
      </c>
      <c r="AN40">
        <f>SUMIFS('EPA Data Summary_before mult'!AL:AL,'EPA Data Summary_before mult'!$B:$B,$C40,'EPA Data Summary_before mult'!$A:$A,$D40)/10^12</f>
        <v>0</v>
      </c>
    </row>
    <row r="41" spans="1:40">
      <c r="A41" s="212"/>
      <c r="B41" s="221"/>
      <c r="C41" s="213" t="s">
        <v>46</v>
      </c>
      <c r="D41" s="213" t="s">
        <v>2</v>
      </c>
      <c r="E41">
        <f>SUMIFS('EPA Data Summary_before mult'!C:C,'EPA Data Summary_before mult'!$B:$B,$C41,'EPA Data Summary_before mult'!$A:$A,$D41)/10^12</f>
        <v>31.350491984203664</v>
      </c>
      <c r="F41">
        <f>SUMIFS('EPA Data Summary_before mult'!D:D,'EPA Data Summary_before mult'!$B:$B,$C41,'EPA Data Summary_before mult'!$A:$A,$D41)/10^12</f>
        <v>30.620957059844471</v>
      </c>
      <c r="G41">
        <f>SUMIFS('EPA Data Summary_before mult'!E:E,'EPA Data Summary_before mult'!$B:$B,$C41,'EPA Data Summary_before mult'!$A:$A,$D41)/10^12</f>
        <v>29.891422135485268</v>
      </c>
      <c r="H41">
        <f>SUMIFS('EPA Data Summary_before mult'!F:F,'EPA Data Summary_before mult'!$B:$B,$C41,'EPA Data Summary_before mult'!$A:$A,$D41)/10^12</f>
        <v>29.161887211126068</v>
      </c>
      <c r="I41">
        <f>SUMIFS('EPA Data Summary_before mult'!G:G,'EPA Data Summary_before mult'!$B:$B,$C41,'EPA Data Summary_before mult'!$A:$A,$D41)/10^12</f>
        <v>28.432352286766864</v>
      </c>
      <c r="J41">
        <f>SUMIFS('EPA Data Summary_before mult'!H:H,'EPA Data Summary_before mult'!$B:$B,$C41,'EPA Data Summary_before mult'!$A:$A,$D41)/10^12</f>
        <v>27.702817362407657</v>
      </c>
      <c r="K41">
        <f>SUMIFS('EPA Data Summary_before mult'!I:I,'EPA Data Summary_before mult'!$B:$B,$C41,'EPA Data Summary_before mult'!$A:$A,$D41)/10^12</f>
        <v>28.107525971677337</v>
      </c>
      <c r="L41">
        <f>SUMIFS('EPA Data Summary_before mult'!J:J,'EPA Data Summary_before mult'!$B:$B,$C41,'EPA Data Summary_before mult'!$A:$A,$D41)/10^12</f>
        <v>28.512234580947009</v>
      </c>
      <c r="M41">
        <f>SUMIFS('EPA Data Summary_before mult'!K:K,'EPA Data Summary_before mult'!$B:$B,$C41,'EPA Data Summary_before mult'!$A:$A,$D41)/10^12</f>
        <v>28.916943190216671</v>
      </c>
      <c r="N41">
        <f>SUMIFS('EPA Data Summary_before mult'!L:L,'EPA Data Summary_before mult'!$B:$B,$C41,'EPA Data Summary_before mult'!$A:$A,$D41)/10^12</f>
        <v>29.32165179948635</v>
      </c>
      <c r="O41">
        <f>SUMIFS('EPA Data Summary_before mult'!M:M,'EPA Data Summary_before mult'!$B:$B,$C41,'EPA Data Summary_before mult'!$A:$A,$D41)/10^12</f>
        <v>29.726360408755912</v>
      </c>
      <c r="P41">
        <f>SUMIFS('EPA Data Summary_before mult'!N:N,'EPA Data Summary_before mult'!$B:$B,$C41,'EPA Data Summary_before mult'!$A:$A,$D41)/10^12</f>
        <v>30.450721905047107</v>
      </c>
      <c r="Q41">
        <f>SUMIFS('EPA Data Summary_before mult'!O:O,'EPA Data Summary_before mult'!$B:$B,$C41,'EPA Data Summary_before mult'!$A:$A,$D41)/10^12</f>
        <v>31.175083401338416</v>
      </c>
      <c r="R41">
        <f>SUMIFS('EPA Data Summary_before mult'!P:P,'EPA Data Summary_before mult'!$B:$B,$C41,'EPA Data Summary_before mult'!$A:$A,$D41)/10^12</f>
        <v>31.899444897629607</v>
      </c>
      <c r="S41">
        <f>SUMIFS('EPA Data Summary_before mult'!Q:Q,'EPA Data Summary_before mult'!$B:$B,$C41,'EPA Data Summary_before mult'!$A:$A,$D41)/10^12</f>
        <v>32.623806393920802</v>
      </c>
      <c r="T41">
        <f>SUMIFS('EPA Data Summary_before mult'!R:R,'EPA Data Summary_before mult'!$B:$B,$C41,'EPA Data Summary_before mult'!$A:$A,$D41)/10^12</f>
        <v>33.348167890211997</v>
      </c>
      <c r="U41">
        <f>SUMIFS('EPA Data Summary_before mult'!S:S,'EPA Data Summary_before mult'!$B:$B,$C41,'EPA Data Summary_before mult'!$A:$A,$D41)/10^12</f>
        <v>33.941956001577694</v>
      </c>
      <c r="V41">
        <f>SUMIFS('EPA Data Summary_before mult'!T:T,'EPA Data Summary_before mult'!$B:$B,$C41,'EPA Data Summary_before mult'!$A:$A,$D41)/10^12</f>
        <v>34.535744112943398</v>
      </c>
      <c r="W41">
        <f>SUMIFS('EPA Data Summary_before mult'!U:U,'EPA Data Summary_before mult'!$B:$B,$C41,'EPA Data Summary_before mult'!$A:$A,$D41)/10^12</f>
        <v>35.129532224309152</v>
      </c>
      <c r="X41">
        <f>SUMIFS('EPA Data Summary_before mult'!V:V,'EPA Data Summary_before mult'!$B:$B,$C41,'EPA Data Summary_before mult'!$A:$A,$D41)/10^12</f>
        <v>35.723320335674948</v>
      </c>
      <c r="Y41">
        <f>SUMIFS('EPA Data Summary_before mult'!W:W,'EPA Data Summary_before mult'!$B:$B,$C41,'EPA Data Summary_before mult'!$A:$A,$D41)/10^12</f>
        <v>36.317108447040624</v>
      </c>
      <c r="Z41">
        <f>SUMIFS('EPA Data Summary_before mult'!X:X,'EPA Data Summary_before mult'!$B:$B,$C41,'EPA Data Summary_before mult'!$A:$A,$D41)/10^12</f>
        <v>37.155717697420563</v>
      </c>
      <c r="AA41">
        <f>SUMIFS('EPA Data Summary_before mult'!Y:Y,'EPA Data Summary_before mult'!$B:$B,$C41,'EPA Data Summary_before mult'!$A:$A,$D41)/10^12</f>
        <v>37.994326947800609</v>
      </c>
      <c r="AB41">
        <f>SUMIFS('EPA Data Summary_before mult'!Z:Z,'EPA Data Summary_before mult'!$B:$B,$C41,'EPA Data Summary_before mult'!$A:$A,$D41)/10^12</f>
        <v>38.832936198180661</v>
      </c>
      <c r="AC41">
        <f>SUMIFS('EPA Data Summary_before mult'!AA:AA,'EPA Data Summary_before mult'!$B:$B,$C41,'EPA Data Summary_before mult'!$A:$A,$D41)/10^12</f>
        <v>39.6715454485607</v>
      </c>
      <c r="AD41">
        <f>SUMIFS('EPA Data Summary_before mult'!AB:AB,'EPA Data Summary_before mult'!$B:$B,$C41,'EPA Data Summary_before mult'!$A:$A,$D41)/10^12</f>
        <v>40.510154698940646</v>
      </c>
      <c r="AE41">
        <f>SUMIFS('EPA Data Summary_before mult'!AC:AC,'EPA Data Summary_before mult'!$B:$B,$C41,'EPA Data Summary_before mult'!$A:$A,$D41)/10^12</f>
        <v>41.294854398488546</v>
      </c>
      <c r="AF41">
        <f>SUMIFS('EPA Data Summary_before mult'!AD:AD,'EPA Data Summary_before mult'!$B:$B,$C41,'EPA Data Summary_before mult'!$A:$A,$D41)/10^12</f>
        <v>42.079554098036454</v>
      </c>
      <c r="AG41">
        <f>SUMIFS('EPA Data Summary_before mult'!AE:AE,'EPA Data Summary_before mult'!$B:$B,$C41,'EPA Data Summary_before mult'!$A:$A,$D41)/10^12</f>
        <v>42.864253797584354</v>
      </c>
      <c r="AH41">
        <f>SUMIFS('EPA Data Summary_before mult'!AF:AF,'EPA Data Summary_before mult'!$B:$B,$C41,'EPA Data Summary_before mult'!$A:$A,$D41)/10^12</f>
        <v>43.648953497132368</v>
      </c>
      <c r="AI41">
        <f>SUMIFS('EPA Data Summary_before mult'!AG:AG,'EPA Data Summary_before mult'!$B:$B,$C41,'EPA Data Summary_before mult'!$A:$A,$D41)/10^12</f>
        <v>44.433653196680162</v>
      </c>
      <c r="AJ41">
        <f>SUMIFS('EPA Data Summary_before mult'!AH:AH,'EPA Data Summary_before mult'!$B:$B,$C41,'EPA Data Summary_before mult'!$A:$A,$D41)/10^12</f>
        <v>45.454842795783676</v>
      </c>
      <c r="AK41">
        <f>SUMIFS('EPA Data Summary_before mult'!AI:AI,'EPA Data Summary_before mult'!$B:$B,$C41,'EPA Data Summary_before mult'!$A:$A,$D41)/10^12</f>
        <v>46.476032394887312</v>
      </c>
      <c r="AL41">
        <f>SUMIFS('EPA Data Summary_before mult'!AJ:AJ,'EPA Data Summary_before mult'!$B:$B,$C41,'EPA Data Summary_before mult'!$A:$A,$D41)/10^12</f>
        <v>47.497221993990834</v>
      </c>
      <c r="AM41">
        <f>SUMIFS('EPA Data Summary_before mult'!AK:AK,'EPA Data Summary_before mult'!$B:$B,$C41,'EPA Data Summary_before mult'!$A:$A,$D41)/10^12</f>
        <v>48.518411593094584</v>
      </c>
      <c r="AN41">
        <f>SUMIFS('EPA Data Summary_before mult'!AL:AL,'EPA Data Summary_before mult'!$B:$B,$C41,'EPA Data Summary_before mult'!$A:$A,$D41)/10^12</f>
        <v>49.539601192198113</v>
      </c>
    </row>
    <row r="42" spans="1:40">
      <c r="A42" s="212"/>
      <c r="B42" s="221"/>
      <c r="C42" s="214" t="s">
        <v>46</v>
      </c>
      <c r="D42" s="214" t="s">
        <v>3</v>
      </c>
      <c r="E42">
        <f>SUMIFS('EPA Data Summary_before mult'!C:C,'EPA Data Summary_before mult'!$B:$B,$C42,'EPA Data Summary_before mult'!$A:$A,$D42)/10^12</f>
        <v>0</v>
      </c>
      <c r="F42">
        <f>SUMIFS('EPA Data Summary_before mult'!D:D,'EPA Data Summary_before mult'!$B:$B,$C42,'EPA Data Summary_before mult'!$A:$A,$D42)/10^12</f>
        <v>0</v>
      </c>
      <c r="G42">
        <f>SUMIFS('EPA Data Summary_before mult'!E:E,'EPA Data Summary_before mult'!$B:$B,$C42,'EPA Data Summary_before mult'!$A:$A,$D42)/10^12</f>
        <v>0</v>
      </c>
      <c r="H42">
        <f>SUMIFS('EPA Data Summary_before mult'!F:F,'EPA Data Summary_before mult'!$B:$B,$C42,'EPA Data Summary_before mult'!$A:$A,$D42)/10^12</f>
        <v>0</v>
      </c>
      <c r="I42">
        <f>SUMIFS('EPA Data Summary_before mult'!G:G,'EPA Data Summary_before mult'!$B:$B,$C42,'EPA Data Summary_before mult'!$A:$A,$D42)/10^12</f>
        <v>0</v>
      </c>
      <c r="J42">
        <f>SUMIFS('EPA Data Summary_before mult'!H:H,'EPA Data Summary_before mult'!$B:$B,$C42,'EPA Data Summary_before mult'!$A:$A,$D42)/10^12</f>
        <v>0</v>
      </c>
      <c r="K42">
        <f>SUMIFS('EPA Data Summary_before mult'!I:I,'EPA Data Summary_before mult'!$B:$B,$C42,'EPA Data Summary_before mult'!$A:$A,$D42)/10^12</f>
        <v>0</v>
      </c>
      <c r="L42">
        <f>SUMIFS('EPA Data Summary_before mult'!J:J,'EPA Data Summary_before mult'!$B:$B,$C42,'EPA Data Summary_before mult'!$A:$A,$D42)/10^12</f>
        <v>0</v>
      </c>
      <c r="M42">
        <f>SUMIFS('EPA Data Summary_before mult'!K:K,'EPA Data Summary_before mult'!$B:$B,$C42,'EPA Data Summary_before mult'!$A:$A,$D42)/10^12</f>
        <v>0</v>
      </c>
      <c r="N42">
        <f>SUMIFS('EPA Data Summary_before mult'!L:L,'EPA Data Summary_before mult'!$B:$B,$C42,'EPA Data Summary_before mult'!$A:$A,$D42)/10^12</f>
        <v>0</v>
      </c>
      <c r="O42">
        <f>SUMIFS('EPA Data Summary_before mult'!M:M,'EPA Data Summary_before mult'!$B:$B,$C42,'EPA Data Summary_before mult'!$A:$A,$D42)/10^12</f>
        <v>0</v>
      </c>
      <c r="P42">
        <f>SUMIFS('EPA Data Summary_before mult'!N:N,'EPA Data Summary_before mult'!$B:$B,$C42,'EPA Data Summary_before mult'!$A:$A,$D42)/10^12</f>
        <v>0</v>
      </c>
      <c r="Q42">
        <f>SUMIFS('EPA Data Summary_before mult'!O:O,'EPA Data Summary_before mult'!$B:$B,$C42,'EPA Data Summary_before mult'!$A:$A,$D42)/10^12</f>
        <v>0</v>
      </c>
      <c r="R42">
        <f>SUMIFS('EPA Data Summary_before mult'!P:P,'EPA Data Summary_before mult'!$B:$B,$C42,'EPA Data Summary_before mult'!$A:$A,$D42)/10^12</f>
        <v>0</v>
      </c>
      <c r="S42">
        <f>SUMIFS('EPA Data Summary_before mult'!Q:Q,'EPA Data Summary_before mult'!$B:$B,$C42,'EPA Data Summary_before mult'!$A:$A,$D42)/10^12</f>
        <v>0</v>
      </c>
      <c r="T42">
        <f>SUMIFS('EPA Data Summary_before mult'!R:R,'EPA Data Summary_before mult'!$B:$B,$C42,'EPA Data Summary_before mult'!$A:$A,$D42)/10^12</f>
        <v>0</v>
      </c>
      <c r="U42">
        <f>SUMIFS('EPA Data Summary_before mult'!S:S,'EPA Data Summary_before mult'!$B:$B,$C42,'EPA Data Summary_before mult'!$A:$A,$D42)/10^12</f>
        <v>0</v>
      </c>
      <c r="V42">
        <f>SUMIFS('EPA Data Summary_before mult'!T:T,'EPA Data Summary_before mult'!$B:$B,$C42,'EPA Data Summary_before mult'!$A:$A,$D42)/10^12</f>
        <v>0</v>
      </c>
      <c r="W42">
        <f>SUMIFS('EPA Data Summary_before mult'!U:U,'EPA Data Summary_before mult'!$B:$B,$C42,'EPA Data Summary_before mult'!$A:$A,$D42)/10^12</f>
        <v>0</v>
      </c>
      <c r="X42">
        <f>SUMIFS('EPA Data Summary_before mult'!V:V,'EPA Data Summary_before mult'!$B:$B,$C42,'EPA Data Summary_before mult'!$A:$A,$D42)/10^12</f>
        <v>0</v>
      </c>
      <c r="Y42">
        <f>SUMIFS('EPA Data Summary_before mult'!W:W,'EPA Data Summary_before mult'!$B:$B,$C42,'EPA Data Summary_before mult'!$A:$A,$D42)/10^12</f>
        <v>0</v>
      </c>
      <c r="Z42">
        <f>SUMIFS('EPA Data Summary_before mult'!X:X,'EPA Data Summary_before mult'!$B:$B,$C42,'EPA Data Summary_before mult'!$A:$A,$D42)/10^12</f>
        <v>0</v>
      </c>
      <c r="AA42">
        <f>SUMIFS('EPA Data Summary_before mult'!Y:Y,'EPA Data Summary_before mult'!$B:$B,$C42,'EPA Data Summary_before mult'!$A:$A,$D42)/10^12</f>
        <v>0</v>
      </c>
      <c r="AB42">
        <f>SUMIFS('EPA Data Summary_before mult'!Z:Z,'EPA Data Summary_before mult'!$B:$B,$C42,'EPA Data Summary_before mult'!$A:$A,$D42)/10^12</f>
        <v>0</v>
      </c>
      <c r="AC42">
        <f>SUMIFS('EPA Data Summary_before mult'!AA:AA,'EPA Data Summary_before mult'!$B:$B,$C42,'EPA Data Summary_before mult'!$A:$A,$D42)/10^12</f>
        <v>0</v>
      </c>
      <c r="AD42">
        <f>SUMIFS('EPA Data Summary_before mult'!AB:AB,'EPA Data Summary_before mult'!$B:$B,$C42,'EPA Data Summary_before mult'!$A:$A,$D42)/10^12</f>
        <v>0</v>
      </c>
      <c r="AE42">
        <f>SUMIFS('EPA Data Summary_before mult'!AC:AC,'EPA Data Summary_before mult'!$B:$B,$C42,'EPA Data Summary_before mult'!$A:$A,$D42)/10^12</f>
        <v>0</v>
      </c>
      <c r="AF42">
        <f>SUMIFS('EPA Data Summary_before mult'!AD:AD,'EPA Data Summary_before mult'!$B:$B,$C42,'EPA Data Summary_before mult'!$A:$A,$D42)/10^12</f>
        <v>0</v>
      </c>
      <c r="AG42">
        <f>SUMIFS('EPA Data Summary_before mult'!AE:AE,'EPA Data Summary_before mult'!$B:$B,$C42,'EPA Data Summary_before mult'!$A:$A,$D42)/10^12</f>
        <v>0</v>
      </c>
      <c r="AH42">
        <f>SUMIFS('EPA Data Summary_before mult'!AF:AF,'EPA Data Summary_before mult'!$B:$B,$C42,'EPA Data Summary_before mult'!$A:$A,$D42)/10^12</f>
        <v>0</v>
      </c>
      <c r="AI42">
        <f>SUMIFS('EPA Data Summary_before mult'!AG:AG,'EPA Data Summary_before mult'!$B:$B,$C42,'EPA Data Summary_before mult'!$A:$A,$D42)/10^12</f>
        <v>0</v>
      </c>
      <c r="AJ42">
        <f>SUMIFS('EPA Data Summary_before mult'!AH:AH,'EPA Data Summary_before mult'!$B:$B,$C42,'EPA Data Summary_before mult'!$A:$A,$D42)/10^12</f>
        <v>0</v>
      </c>
      <c r="AK42">
        <f>SUMIFS('EPA Data Summary_before mult'!AI:AI,'EPA Data Summary_before mult'!$B:$B,$C42,'EPA Data Summary_before mult'!$A:$A,$D42)/10^12</f>
        <v>0</v>
      </c>
      <c r="AL42">
        <f>SUMIFS('EPA Data Summary_before mult'!AJ:AJ,'EPA Data Summary_before mult'!$B:$B,$C42,'EPA Data Summary_before mult'!$A:$A,$D42)/10^12</f>
        <v>0</v>
      </c>
      <c r="AM42">
        <f>SUMIFS('EPA Data Summary_before mult'!AK:AK,'EPA Data Summary_before mult'!$B:$B,$C42,'EPA Data Summary_before mult'!$A:$A,$D42)/10^12</f>
        <v>0</v>
      </c>
      <c r="AN42">
        <f>SUMIFS('EPA Data Summary_before mult'!AL:AL,'EPA Data Summary_before mult'!$B:$B,$C42,'EPA Data Summary_before mult'!$A:$A,$D42)/10^12</f>
        <v>0</v>
      </c>
    </row>
    <row r="43" spans="1:40">
      <c r="A43" s="212"/>
      <c r="B43" s="221"/>
      <c r="C43" s="213" t="s">
        <v>44</v>
      </c>
      <c r="D43" s="213" t="s">
        <v>1</v>
      </c>
      <c r="E43">
        <f>SUMIFS('EPA Data Summary_before mult'!C:C,'EPA Data Summary_before mult'!$B:$B,$C43,'EPA Data Summary_before mult'!$A:$A,$D43)/10^12</f>
        <v>18.052390310124007</v>
      </c>
      <c r="F43">
        <f>SUMIFS('EPA Data Summary_before mult'!D:D,'EPA Data Summary_before mult'!$B:$B,$C43,'EPA Data Summary_before mult'!$A:$A,$D43)/10^12</f>
        <v>19.033082707040517</v>
      </c>
      <c r="G43">
        <f>SUMIFS('EPA Data Summary_before mult'!E:E,'EPA Data Summary_before mult'!$B:$B,$C43,'EPA Data Summary_before mult'!$A:$A,$D43)/10^12</f>
        <v>20.013775103956931</v>
      </c>
      <c r="H43">
        <f>SUMIFS('EPA Data Summary_before mult'!F:F,'EPA Data Summary_before mult'!$B:$B,$C43,'EPA Data Summary_before mult'!$A:$A,$D43)/10^12</f>
        <v>20.994467500873448</v>
      </c>
      <c r="I43">
        <f>SUMIFS('EPA Data Summary_before mult'!G:G,'EPA Data Summary_before mult'!$B:$B,$C43,'EPA Data Summary_before mult'!$A:$A,$D43)/10^12</f>
        <v>21.975159897789961</v>
      </c>
      <c r="J43">
        <f>SUMIFS('EPA Data Summary_before mult'!H:H,'EPA Data Summary_before mult'!$B:$B,$C43,'EPA Data Summary_before mult'!$A:$A,$D43)/10^12</f>
        <v>22.955852294706471</v>
      </c>
      <c r="K43">
        <f>SUMIFS('EPA Data Summary_before mult'!I:I,'EPA Data Summary_before mult'!$B:$B,$C43,'EPA Data Summary_before mult'!$A:$A,$D43)/10^12</f>
        <v>24.5</v>
      </c>
      <c r="L43">
        <f>SUMIFS('EPA Data Summary_before mult'!J:J,'EPA Data Summary_before mult'!$B:$B,$C43,'EPA Data Summary_before mult'!$A:$A,$D43)/10^12</f>
        <v>26.044147705293632</v>
      </c>
      <c r="M43">
        <f>SUMIFS('EPA Data Summary_before mult'!K:K,'EPA Data Summary_before mult'!$B:$B,$C43,'EPA Data Summary_before mult'!$A:$A,$D43)/10^12</f>
        <v>27.588295410587161</v>
      </c>
      <c r="N43">
        <f>SUMIFS('EPA Data Summary_before mult'!L:L,'EPA Data Summary_before mult'!$B:$B,$C43,'EPA Data Summary_before mult'!$A:$A,$D43)/10^12</f>
        <v>29.132443115880786</v>
      </c>
      <c r="O43">
        <f>SUMIFS('EPA Data Summary_before mult'!M:M,'EPA Data Summary_before mult'!$B:$B,$C43,'EPA Data Summary_before mult'!$A:$A,$D43)/10^12</f>
        <v>30.676590821174422</v>
      </c>
      <c r="P43">
        <f>SUMIFS('EPA Data Summary_before mult'!N:N,'EPA Data Summary_before mult'!$B:$B,$C43,'EPA Data Summary_before mult'!$A:$A,$D43)/10^12</f>
        <v>32.022427214589179</v>
      </c>
      <c r="Q43">
        <f>SUMIFS('EPA Data Summary_before mult'!O:O,'EPA Data Summary_before mult'!$B:$B,$C43,'EPA Data Summary_before mult'!$A:$A,$D43)/10^12</f>
        <v>33.368263608004042</v>
      </c>
      <c r="R43">
        <f>SUMIFS('EPA Data Summary_before mult'!P:P,'EPA Data Summary_before mult'!$B:$B,$C43,'EPA Data Summary_before mult'!$A:$A,$D43)/10^12</f>
        <v>34.714100001418899</v>
      </c>
      <c r="S43">
        <f>SUMIFS('EPA Data Summary_before mult'!Q:Q,'EPA Data Summary_before mult'!$B:$B,$C43,'EPA Data Summary_before mult'!$A:$A,$D43)/10^12</f>
        <v>36.059936394833755</v>
      </c>
      <c r="T43">
        <f>SUMIFS('EPA Data Summary_before mult'!R:R,'EPA Data Summary_before mult'!$B:$B,$C43,'EPA Data Summary_before mult'!$A:$A,$D43)/10^12</f>
        <v>37.405772788248619</v>
      </c>
      <c r="U43">
        <f>SUMIFS('EPA Data Summary_before mult'!S:S,'EPA Data Summary_before mult'!$B:$B,$C43,'EPA Data Summary_before mult'!$A:$A,$D43)/10^12</f>
        <v>38.885531236842752</v>
      </c>
      <c r="V43">
        <f>SUMIFS('EPA Data Summary_before mult'!T:T,'EPA Data Summary_before mult'!$B:$B,$C43,'EPA Data Summary_before mult'!$A:$A,$D43)/10^12</f>
        <v>40.365289685436892</v>
      </c>
      <c r="W43">
        <f>SUMIFS('EPA Data Summary_before mult'!U:U,'EPA Data Summary_before mult'!$B:$B,$C43,'EPA Data Summary_before mult'!$A:$A,$D43)/10^12</f>
        <v>41.845048134031003</v>
      </c>
      <c r="X43">
        <f>SUMIFS('EPA Data Summary_before mult'!V:V,'EPA Data Summary_before mult'!$B:$B,$C43,'EPA Data Summary_before mult'!$A:$A,$D43)/10^12</f>
        <v>43.324806582625122</v>
      </c>
      <c r="Y43">
        <f>SUMIFS('EPA Data Summary_before mult'!W:W,'EPA Data Summary_before mult'!$B:$B,$C43,'EPA Data Summary_before mult'!$A:$A,$D43)/10^12</f>
        <v>44.804565031219269</v>
      </c>
      <c r="Z43">
        <f>SUMIFS('EPA Data Summary_before mult'!X:X,'EPA Data Summary_before mult'!$B:$B,$C43,'EPA Data Summary_before mult'!$A:$A,$D43)/10^12</f>
        <v>46.43405471423543</v>
      </c>
      <c r="AA43">
        <f>SUMIFS('EPA Data Summary_before mult'!Y:Y,'EPA Data Summary_before mult'!$B:$B,$C43,'EPA Data Summary_before mult'!$A:$A,$D43)/10^12</f>
        <v>48.063544397251711</v>
      </c>
      <c r="AB43">
        <f>SUMIFS('EPA Data Summary_before mult'!Z:Z,'EPA Data Summary_before mult'!$B:$B,$C43,'EPA Data Summary_before mult'!$A:$A,$D43)/10^12</f>
        <v>49.693034080267886</v>
      </c>
      <c r="AC43">
        <f>SUMIFS('EPA Data Summary_before mult'!AA:AA,'EPA Data Summary_before mult'!$B:$B,$C43,'EPA Data Summary_before mult'!$A:$A,$D43)/10^12</f>
        <v>51.32252376328406</v>
      </c>
      <c r="AD43">
        <f>SUMIFS('EPA Data Summary_before mult'!AB:AB,'EPA Data Summary_before mult'!$B:$B,$C43,'EPA Data Summary_before mult'!$A:$A,$D43)/10^12</f>
        <v>52.952013446300342</v>
      </c>
      <c r="AE43">
        <f>SUMIFS('EPA Data Summary_before mult'!AC:AC,'EPA Data Summary_before mult'!$B:$B,$C43,'EPA Data Summary_before mult'!$A:$A,$D43)/10^12</f>
        <v>54.869848924546339</v>
      </c>
      <c r="AF43">
        <f>SUMIFS('EPA Data Summary_before mult'!AD:AD,'EPA Data Summary_before mult'!$B:$B,$C43,'EPA Data Summary_before mult'!$A:$A,$D43)/10^12</f>
        <v>56.787684402792344</v>
      </c>
      <c r="AG43">
        <f>SUMIFS('EPA Data Summary_before mult'!AE:AE,'EPA Data Summary_before mult'!$B:$B,$C43,'EPA Data Summary_before mult'!$A:$A,$D43)/10^12</f>
        <v>58.705519881038342</v>
      </c>
      <c r="AH43">
        <f>SUMIFS('EPA Data Summary_before mult'!AF:AF,'EPA Data Summary_before mult'!$B:$B,$C43,'EPA Data Summary_before mult'!$A:$A,$D43)/10^12</f>
        <v>60.623355359284346</v>
      </c>
      <c r="AI43">
        <f>SUMIFS('EPA Data Summary_before mult'!AG:AG,'EPA Data Summary_before mult'!$B:$B,$C43,'EPA Data Summary_before mult'!$A:$A,$D43)/10^12</f>
        <v>62.541190837530337</v>
      </c>
      <c r="AJ43">
        <f>SUMIFS('EPA Data Summary_before mult'!AH:AH,'EPA Data Summary_before mult'!$B:$B,$C43,'EPA Data Summary_before mult'!$A:$A,$D43)/10^12</f>
        <v>64.406815720798619</v>
      </c>
      <c r="AK43">
        <f>SUMIFS('EPA Data Summary_before mult'!AI:AI,'EPA Data Summary_before mult'!$B:$B,$C43,'EPA Data Summary_before mult'!$A:$A,$D43)/10^12</f>
        <v>66.272440604066915</v>
      </c>
      <c r="AL43">
        <f>SUMIFS('EPA Data Summary_before mult'!AJ:AJ,'EPA Data Summary_before mult'!$B:$B,$C43,'EPA Data Summary_before mult'!$A:$A,$D43)/10^12</f>
        <v>68.138065487335183</v>
      </c>
      <c r="AM43">
        <f>SUMIFS('EPA Data Summary_before mult'!AK:AK,'EPA Data Summary_before mult'!$B:$B,$C43,'EPA Data Summary_before mult'!$A:$A,$D43)/10^12</f>
        <v>70.003690370603564</v>
      </c>
      <c r="AN43">
        <f>SUMIFS('EPA Data Summary_before mult'!AL:AL,'EPA Data Summary_before mult'!$B:$B,$C43,'EPA Data Summary_before mult'!$A:$A,$D43)/10^12</f>
        <v>71.869315253871846</v>
      </c>
    </row>
    <row r="44" spans="1:40">
      <c r="A44" s="212"/>
      <c r="B44" s="221"/>
      <c r="C44" s="213" t="s">
        <v>506</v>
      </c>
      <c r="D44" s="213" t="s">
        <v>2</v>
      </c>
      <c r="E44">
        <f>SUMIFS('EPA Data Summary_before mult'!C:C,'EPA Data Summary_before mult'!$B:$B,$C44,'EPA Data Summary_before mult'!$A:$A,$D44)/10^12</f>
        <v>0</v>
      </c>
      <c r="F44">
        <f>SUMIFS('EPA Data Summary_before mult'!D:D,'EPA Data Summary_before mult'!$B:$B,$C44,'EPA Data Summary_before mult'!$A:$A,$D44)/10^12</f>
        <v>0</v>
      </c>
      <c r="G44">
        <f>SUMIFS('EPA Data Summary_before mult'!E:E,'EPA Data Summary_before mult'!$B:$B,$C44,'EPA Data Summary_before mult'!$A:$A,$D44)/10^12</f>
        <v>0</v>
      </c>
      <c r="H44">
        <f>SUMIFS('EPA Data Summary_before mult'!F:F,'EPA Data Summary_before mult'!$B:$B,$C44,'EPA Data Summary_before mult'!$A:$A,$D44)/10^12</f>
        <v>0</v>
      </c>
      <c r="I44">
        <f>SUMIFS('EPA Data Summary_before mult'!G:G,'EPA Data Summary_before mult'!$B:$B,$C44,'EPA Data Summary_before mult'!$A:$A,$D44)/10^12</f>
        <v>0</v>
      </c>
      <c r="J44">
        <f>SUMIFS('EPA Data Summary_before mult'!H:H,'EPA Data Summary_before mult'!$B:$B,$C44,'EPA Data Summary_before mult'!$A:$A,$D44)/10^12</f>
        <v>0</v>
      </c>
      <c r="K44">
        <f>SUMIFS('EPA Data Summary_before mult'!I:I,'EPA Data Summary_before mult'!$B:$B,$C44,'EPA Data Summary_before mult'!$A:$A,$D44)/10^12</f>
        <v>0</v>
      </c>
      <c r="L44">
        <f>SUMIFS('EPA Data Summary_before mult'!J:J,'EPA Data Summary_before mult'!$B:$B,$C44,'EPA Data Summary_before mult'!$A:$A,$D44)/10^12</f>
        <v>0</v>
      </c>
      <c r="M44">
        <f>SUMIFS('EPA Data Summary_before mult'!K:K,'EPA Data Summary_before mult'!$B:$B,$C44,'EPA Data Summary_before mult'!$A:$A,$D44)/10^12</f>
        <v>0</v>
      </c>
      <c r="N44">
        <f>SUMIFS('EPA Data Summary_before mult'!L:L,'EPA Data Summary_before mult'!$B:$B,$C44,'EPA Data Summary_before mult'!$A:$A,$D44)/10^12</f>
        <v>0</v>
      </c>
      <c r="O44">
        <f>SUMIFS('EPA Data Summary_before mult'!M:M,'EPA Data Summary_before mult'!$B:$B,$C44,'EPA Data Summary_before mult'!$A:$A,$D44)/10^12</f>
        <v>0</v>
      </c>
      <c r="P44">
        <f>SUMIFS('EPA Data Summary_before mult'!N:N,'EPA Data Summary_before mult'!$B:$B,$C44,'EPA Data Summary_before mult'!$A:$A,$D44)/10^12</f>
        <v>0</v>
      </c>
      <c r="Q44">
        <f>SUMIFS('EPA Data Summary_before mult'!O:O,'EPA Data Summary_before mult'!$B:$B,$C44,'EPA Data Summary_before mult'!$A:$A,$D44)/10^12</f>
        <v>0</v>
      </c>
      <c r="R44">
        <f>SUMIFS('EPA Data Summary_before mult'!P:P,'EPA Data Summary_before mult'!$B:$B,$C44,'EPA Data Summary_before mult'!$A:$A,$D44)/10^12</f>
        <v>0</v>
      </c>
      <c r="S44">
        <f>SUMIFS('EPA Data Summary_before mult'!Q:Q,'EPA Data Summary_before mult'!$B:$B,$C44,'EPA Data Summary_before mult'!$A:$A,$D44)/10^12</f>
        <v>0</v>
      </c>
      <c r="T44">
        <f>SUMIFS('EPA Data Summary_before mult'!R:R,'EPA Data Summary_before mult'!$B:$B,$C44,'EPA Data Summary_before mult'!$A:$A,$D44)/10^12</f>
        <v>0</v>
      </c>
      <c r="U44">
        <f>SUMIFS('EPA Data Summary_before mult'!S:S,'EPA Data Summary_before mult'!$B:$B,$C44,'EPA Data Summary_before mult'!$A:$A,$D44)/10^12</f>
        <v>0</v>
      </c>
      <c r="V44">
        <f>SUMIFS('EPA Data Summary_before mult'!T:T,'EPA Data Summary_before mult'!$B:$B,$C44,'EPA Data Summary_before mult'!$A:$A,$D44)/10^12</f>
        <v>0</v>
      </c>
      <c r="W44">
        <f>SUMIFS('EPA Data Summary_before mult'!U:U,'EPA Data Summary_before mult'!$B:$B,$C44,'EPA Data Summary_before mult'!$A:$A,$D44)/10^12</f>
        <v>0</v>
      </c>
      <c r="X44">
        <f>SUMIFS('EPA Data Summary_before mult'!V:V,'EPA Data Summary_before mult'!$B:$B,$C44,'EPA Data Summary_before mult'!$A:$A,$D44)/10^12</f>
        <v>0</v>
      </c>
      <c r="Y44">
        <f>SUMIFS('EPA Data Summary_before mult'!W:W,'EPA Data Summary_before mult'!$B:$B,$C44,'EPA Data Summary_before mult'!$A:$A,$D44)/10^12</f>
        <v>0</v>
      </c>
      <c r="Z44">
        <f>SUMIFS('EPA Data Summary_before mult'!X:X,'EPA Data Summary_before mult'!$B:$B,$C44,'EPA Data Summary_before mult'!$A:$A,$D44)/10^12</f>
        <v>0</v>
      </c>
      <c r="AA44">
        <f>SUMIFS('EPA Data Summary_before mult'!Y:Y,'EPA Data Summary_before mult'!$B:$B,$C44,'EPA Data Summary_before mult'!$A:$A,$D44)/10^12</f>
        <v>0</v>
      </c>
      <c r="AB44">
        <f>SUMIFS('EPA Data Summary_before mult'!Z:Z,'EPA Data Summary_before mult'!$B:$B,$C44,'EPA Data Summary_before mult'!$A:$A,$D44)/10^12</f>
        <v>0</v>
      </c>
      <c r="AC44">
        <f>SUMIFS('EPA Data Summary_before mult'!AA:AA,'EPA Data Summary_before mult'!$B:$B,$C44,'EPA Data Summary_before mult'!$A:$A,$D44)/10^12</f>
        <v>0</v>
      </c>
      <c r="AD44">
        <f>SUMIFS('EPA Data Summary_before mult'!AB:AB,'EPA Data Summary_before mult'!$B:$B,$C44,'EPA Data Summary_before mult'!$A:$A,$D44)/10^12</f>
        <v>0</v>
      </c>
      <c r="AE44">
        <f>SUMIFS('EPA Data Summary_before mult'!AC:AC,'EPA Data Summary_before mult'!$B:$B,$C44,'EPA Data Summary_before mult'!$A:$A,$D44)/10^12</f>
        <v>0</v>
      </c>
      <c r="AF44">
        <f>SUMIFS('EPA Data Summary_before mult'!AD:AD,'EPA Data Summary_before mult'!$B:$B,$C44,'EPA Data Summary_before mult'!$A:$A,$D44)/10^12</f>
        <v>0</v>
      </c>
      <c r="AG44">
        <f>SUMIFS('EPA Data Summary_before mult'!AE:AE,'EPA Data Summary_before mult'!$B:$B,$C44,'EPA Data Summary_before mult'!$A:$A,$D44)/10^12</f>
        <v>0</v>
      </c>
      <c r="AH44">
        <f>SUMIFS('EPA Data Summary_before mult'!AF:AF,'EPA Data Summary_before mult'!$B:$B,$C44,'EPA Data Summary_before mult'!$A:$A,$D44)/10^12</f>
        <v>0</v>
      </c>
      <c r="AI44">
        <f>SUMIFS('EPA Data Summary_before mult'!AG:AG,'EPA Data Summary_before mult'!$B:$B,$C44,'EPA Data Summary_before mult'!$A:$A,$D44)/10^12</f>
        <v>0</v>
      </c>
      <c r="AJ44">
        <f>SUMIFS('EPA Data Summary_before mult'!AH:AH,'EPA Data Summary_before mult'!$B:$B,$C44,'EPA Data Summary_before mult'!$A:$A,$D44)/10^12</f>
        <v>0</v>
      </c>
      <c r="AK44">
        <f>SUMIFS('EPA Data Summary_before mult'!AI:AI,'EPA Data Summary_before mult'!$B:$B,$C44,'EPA Data Summary_before mult'!$A:$A,$D44)/10^12</f>
        <v>0</v>
      </c>
      <c r="AL44">
        <f>SUMIFS('EPA Data Summary_before mult'!AJ:AJ,'EPA Data Summary_before mult'!$B:$B,$C44,'EPA Data Summary_before mult'!$A:$A,$D44)/10^12</f>
        <v>0</v>
      </c>
      <c r="AM44">
        <f>SUMIFS('EPA Data Summary_before mult'!AK:AK,'EPA Data Summary_before mult'!$B:$B,$C44,'EPA Data Summary_before mult'!$A:$A,$D44)/10^12</f>
        <v>0</v>
      </c>
      <c r="AN44">
        <f>SUMIFS('EPA Data Summary_before mult'!AL:AL,'EPA Data Summary_before mult'!$B:$B,$C44,'EPA Data Summary_before mult'!$A:$A,$D44)/10^12</f>
        <v>0</v>
      </c>
    </row>
    <row r="45" spans="1:40">
      <c r="A45" s="212"/>
      <c r="B45" s="221"/>
      <c r="C45" s="215" t="s">
        <v>44</v>
      </c>
      <c r="D45" s="215" t="s">
        <v>3</v>
      </c>
      <c r="E45">
        <f>SUMIFS('EPA Data Summary_before mult'!C:C,'EPA Data Summary_before mult'!$B:$B,$C45,'EPA Data Summary_before mult'!$A:$A,$D45)/10^12</f>
        <v>0</v>
      </c>
      <c r="F45">
        <f>SUMIFS('EPA Data Summary_before mult'!D:D,'EPA Data Summary_before mult'!$B:$B,$C45,'EPA Data Summary_before mult'!$A:$A,$D45)/10^12</f>
        <v>0</v>
      </c>
      <c r="G45">
        <f>SUMIFS('EPA Data Summary_before mult'!E:E,'EPA Data Summary_before mult'!$B:$B,$C45,'EPA Data Summary_before mult'!$A:$A,$D45)/10^12</f>
        <v>0</v>
      </c>
      <c r="H45">
        <f>SUMIFS('EPA Data Summary_before mult'!F:F,'EPA Data Summary_before mult'!$B:$B,$C45,'EPA Data Summary_before mult'!$A:$A,$D45)/10^12</f>
        <v>0</v>
      </c>
      <c r="I45">
        <f>SUMIFS('EPA Data Summary_before mult'!G:G,'EPA Data Summary_before mult'!$B:$B,$C45,'EPA Data Summary_before mult'!$A:$A,$D45)/10^12</f>
        <v>0</v>
      </c>
      <c r="J45">
        <f>SUMIFS('EPA Data Summary_before mult'!H:H,'EPA Data Summary_before mult'!$B:$B,$C45,'EPA Data Summary_before mult'!$A:$A,$D45)/10^12</f>
        <v>0</v>
      </c>
      <c r="K45">
        <f>SUMIFS('EPA Data Summary_before mult'!I:I,'EPA Data Summary_before mult'!$B:$B,$C45,'EPA Data Summary_before mult'!$A:$A,$D45)/10^12</f>
        <v>0</v>
      </c>
      <c r="L45">
        <f>SUMIFS('EPA Data Summary_before mult'!J:J,'EPA Data Summary_before mult'!$B:$B,$C45,'EPA Data Summary_before mult'!$A:$A,$D45)/10^12</f>
        <v>0</v>
      </c>
      <c r="M45">
        <f>SUMIFS('EPA Data Summary_before mult'!K:K,'EPA Data Summary_before mult'!$B:$B,$C45,'EPA Data Summary_before mult'!$A:$A,$D45)/10^12</f>
        <v>0</v>
      </c>
      <c r="N45">
        <f>SUMIFS('EPA Data Summary_before mult'!L:L,'EPA Data Summary_before mult'!$B:$B,$C45,'EPA Data Summary_before mult'!$A:$A,$D45)/10^12</f>
        <v>0</v>
      </c>
      <c r="O45">
        <f>SUMIFS('EPA Data Summary_before mult'!M:M,'EPA Data Summary_before mult'!$B:$B,$C45,'EPA Data Summary_before mult'!$A:$A,$D45)/10^12</f>
        <v>0</v>
      </c>
      <c r="P45">
        <f>SUMIFS('EPA Data Summary_before mult'!N:N,'EPA Data Summary_before mult'!$B:$B,$C45,'EPA Data Summary_before mult'!$A:$A,$D45)/10^12</f>
        <v>0</v>
      </c>
      <c r="Q45">
        <f>SUMIFS('EPA Data Summary_before mult'!O:O,'EPA Data Summary_before mult'!$B:$B,$C45,'EPA Data Summary_before mult'!$A:$A,$D45)/10^12</f>
        <v>0</v>
      </c>
      <c r="R45">
        <f>SUMIFS('EPA Data Summary_before mult'!P:P,'EPA Data Summary_before mult'!$B:$B,$C45,'EPA Data Summary_before mult'!$A:$A,$D45)/10^12</f>
        <v>0</v>
      </c>
      <c r="S45">
        <f>SUMIFS('EPA Data Summary_before mult'!Q:Q,'EPA Data Summary_before mult'!$B:$B,$C45,'EPA Data Summary_before mult'!$A:$A,$D45)/10^12</f>
        <v>0</v>
      </c>
      <c r="T45">
        <f>SUMIFS('EPA Data Summary_before mult'!R:R,'EPA Data Summary_before mult'!$B:$B,$C45,'EPA Data Summary_before mult'!$A:$A,$D45)/10^12</f>
        <v>0</v>
      </c>
      <c r="U45">
        <f>SUMIFS('EPA Data Summary_before mult'!S:S,'EPA Data Summary_before mult'!$B:$B,$C45,'EPA Data Summary_before mult'!$A:$A,$D45)/10^12</f>
        <v>0</v>
      </c>
      <c r="V45">
        <f>SUMIFS('EPA Data Summary_before mult'!T:T,'EPA Data Summary_before mult'!$B:$B,$C45,'EPA Data Summary_before mult'!$A:$A,$D45)/10^12</f>
        <v>0</v>
      </c>
      <c r="W45">
        <f>SUMIFS('EPA Data Summary_before mult'!U:U,'EPA Data Summary_before mult'!$B:$B,$C45,'EPA Data Summary_before mult'!$A:$A,$D45)/10^12</f>
        <v>0</v>
      </c>
      <c r="X45">
        <f>SUMIFS('EPA Data Summary_before mult'!V:V,'EPA Data Summary_before mult'!$B:$B,$C45,'EPA Data Summary_before mult'!$A:$A,$D45)/10^12</f>
        <v>0</v>
      </c>
      <c r="Y45">
        <f>SUMIFS('EPA Data Summary_before mult'!W:W,'EPA Data Summary_before mult'!$B:$B,$C45,'EPA Data Summary_before mult'!$A:$A,$D45)/10^12</f>
        <v>0</v>
      </c>
      <c r="Z45">
        <f>SUMIFS('EPA Data Summary_before mult'!X:X,'EPA Data Summary_before mult'!$B:$B,$C45,'EPA Data Summary_before mult'!$A:$A,$D45)/10^12</f>
        <v>0</v>
      </c>
      <c r="AA45">
        <f>SUMIFS('EPA Data Summary_before mult'!Y:Y,'EPA Data Summary_before mult'!$B:$B,$C45,'EPA Data Summary_before mult'!$A:$A,$D45)/10^12</f>
        <v>0</v>
      </c>
      <c r="AB45">
        <f>SUMIFS('EPA Data Summary_before mult'!Z:Z,'EPA Data Summary_before mult'!$B:$B,$C45,'EPA Data Summary_before mult'!$A:$A,$D45)/10^12</f>
        <v>0</v>
      </c>
      <c r="AC45">
        <f>SUMIFS('EPA Data Summary_before mult'!AA:AA,'EPA Data Summary_before mult'!$B:$B,$C45,'EPA Data Summary_before mult'!$A:$A,$D45)/10^12</f>
        <v>0</v>
      </c>
      <c r="AD45">
        <f>SUMIFS('EPA Data Summary_before mult'!AB:AB,'EPA Data Summary_before mult'!$B:$B,$C45,'EPA Data Summary_before mult'!$A:$A,$D45)/10^12</f>
        <v>0</v>
      </c>
      <c r="AE45">
        <f>SUMIFS('EPA Data Summary_before mult'!AC:AC,'EPA Data Summary_before mult'!$B:$B,$C45,'EPA Data Summary_before mult'!$A:$A,$D45)/10^12</f>
        <v>0</v>
      </c>
      <c r="AF45">
        <f>SUMIFS('EPA Data Summary_before mult'!AD:AD,'EPA Data Summary_before mult'!$B:$B,$C45,'EPA Data Summary_before mult'!$A:$A,$D45)/10^12</f>
        <v>0</v>
      </c>
      <c r="AG45">
        <f>SUMIFS('EPA Data Summary_before mult'!AE:AE,'EPA Data Summary_before mult'!$B:$B,$C45,'EPA Data Summary_before mult'!$A:$A,$D45)/10^12</f>
        <v>0</v>
      </c>
      <c r="AH45">
        <f>SUMIFS('EPA Data Summary_before mult'!AF:AF,'EPA Data Summary_before mult'!$B:$B,$C45,'EPA Data Summary_before mult'!$A:$A,$D45)/10^12</f>
        <v>0</v>
      </c>
      <c r="AI45">
        <f>SUMIFS('EPA Data Summary_before mult'!AG:AG,'EPA Data Summary_before mult'!$B:$B,$C45,'EPA Data Summary_before mult'!$A:$A,$D45)/10^12</f>
        <v>0</v>
      </c>
      <c r="AJ45">
        <f>SUMIFS('EPA Data Summary_before mult'!AH:AH,'EPA Data Summary_before mult'!$B:$B,$C45,'EPA Data Summary_before mult'!$A:$A,$D45)/10^12</f>
        <v>0</v>
      </c>
      <c r="AK45">
        <f>SUMIFS('EPA Data Summary_before mult'!AI:AI,'EPA Data Summary_before mult'!$B:$B,$C45,'EPA Data Summary_before mult'!$A:$A,$D45)/10^12</f>
        <v>0</v>
      </c>
      <c r="AL45">
        <f>SUMIFS('EPA Data Summary_before mult'!AJ:AJ,'EPA Data Summary_before mult'!$B:$B,$C45,'EPA Data Summary_before mult'!$A:$A,$D45)/10^12</f>
        <v>0</v>
      </c>
      <c r="AM45">
        <f>SUMIFS('EPA Data Summary_before mult'!AK:AK,'EPA Data Summary_before mult'!$B:$B,$C45,'EPA Data Summary_before mult'!$A:$A,$D45)/10^12</f>
        <v>0</v>
      </c>
      <c r="AN45">
        <f>SUMIFS('EPA Data Summary_before mult'!AL:AL,'EPA Data Summary_before mult'!$B:$B,$C45,'EPA Data Summary_before mult'!$A:$A,$D45)/10^12</f>
        <v>0</v>
      </c>
    </row>
    <row r="46" spans="1:40">
      <c r="A46" s="212"/>
      <c r="B46" s="221"/>
      <c r="C46" s="213" t="s">
        <v>45</v>
      </c>
      <c r="D46" s="213" t="s">
        <v>1</v>
      </c>
      <c r="E46">
        <f>SUMIFS('EPA Data Summary_before mult'!C:C,'EPA Data Summary_before mult'!$B:$B,$C46,'EPA Data Summary_before mult'!$A:$A,$D46)/10^12</f>
        <v>126.7637301879832</v>
      </c>
      <c r="F46">
        <f>SUMIFS('EPA Data Summary_before mult'!D:D,'EPA Data Summary_before mult'!$B:$B,$C46,'EPA Data Summary_before mult'!$A:$A,$D46)/10^12</f>
        <v>133.96977515665233</v>
      </c>
      <c r="G46">
        <f>SUMIFS('EPA Data Summary_before mult'!E:E,'EPA Data Summary_before mult'!$B:$B,$C46,'EPA Data Summary_before mult'!$A:$A,$D46)/10^12</f>
        <v>141.17582012532353</v>
      </c>
      <c r="H46">
        <f>SUMIFS('EPA Data Summary_before mult'!F:F,'EPA Data Summary_before mult'!$B:$B,$C46,'EPA Data Summary_before mult'!$A:$A,$D46)/10^12</f>
        <v>148.38186509399262</v>
      </c>
      <c r="I46">
        <f>SUMIFS('EPA Data Summary_before mult'!G:G,'EPA Data Summary_before mult'!$B:$B,$C46,'EPA Data Summary_before mult'!$A:$A,$D46)/10^12</f>
        <v>155.58791006266179</v>
      </c>
      <c r="J46">
        <f>SUMIFS('EPA Data Summary_before mult'!H:H,'EPA Data Summary_before mult'!$B:$B,$C46,'EPA Data Summary_before mult'!$A:$A,$D46)/10^12</f>
        <v>162.79395503133088</v>
      </c>
      <c r="K46">
        <f>SUMIFS('EPA Data Summary_before mult'!I:I,'EPA Data Summary_before mult'!$B:$B,$C46,'EPA Data Summary_before mult'!$A:$A,$D46)/10^12</f>
        <v>170</v>
      </c>
      <c r="L46">
        <f>SUMIFS('EPA Data Summary_before mult'!J:J,'EPA Data Summary_before mult'!$B:$B,$C46,'EPA Data Summary_before mult'!$A:$A,$D46)/10^12</f>
        <v>177.20604496866912</v>
      </c>
      <c r="M46">
        <f>SUMIFS('EPA Data Summary_before mult'!K:K,'EPA Data Summary_before mult'!$B:$B,$C46,'EPA Data Summary_before mult'!$A:$A,$D46)/10^12</f>
        <v>184.41208993733821</v>
      </c>
      <c r="N46">
        <f>SUMIFS('EPA Data Summary_before mult'!L:L,'EPA Data Summary_before mult'!$B:$B,$C46,'EPA Data Summary_before mult'!$A:$A,$D46)/10^12</f>
        <v>191.61813490600736</v>
      </c>
      <c r="O46">
        <f>SUMIFS('EPA Data Summary_before mult'!M:M,'EPA Data Summary_before mult'!$B:$B,$C46,'EPA Data Summary_before mult'!$A:$A,$D46)/10^12</f>
        <v>198.82417987467647</v>
      </c>
      <c r="P46">
        <f>SUMIFS('EPA Data Summary_before mult'!N:N,'EPA Data Summary_before mult'!$B:$B,$C46,'EPA Data Summary_before mult'!$A:$A,$D46)/10^12</f>
        <v>206.0302248433477</v>
      </c>
      <c r="Q46">
        <f>SUMIFS('EPA Data Summary_before mult'!O:O,'EPA Data Summary_before mult'!$B:$B,$C46,'EPA Data Summary_before mult'!$A:$A,$D46)/10^12</f>
        <v>213.23626981201679</v>
      </c>
      <c r="R46">
        <f>SUMIFS('EPA Data Summary_before mult'!P:P,'EPA Data Summary_before mult'!$B:$B,$C46,'EPA Data Summary_before mult'!$A:$A,$D46)/10^12</f>
        <v>220.4423147806859</v>
      </c>
      <c r="S46">
        <f>SUMIFS('EPA Data Summary_before mult'!Q:Q,'EPA Data Summary_before mult'!$B:$B,$C46,'EPA Data Summary_before mult'!$A:$A,$D46)/10^12</f>
        <v>227.64835974935502</v>
      </c>
      <c r="T46">
        <f>SUMIFS('EPA Data Summary_before mult'!R:R,'EPA Data Summary_before mult'!$B:$B,$C46,'EPA Data Summary_before mult'!$A:$A,$D46)/10^12</f>
        <v>234.85440471802411</v>
      </c>
      <c r="U46">
        <f>SUMIFS('EPA Data Summary_before mult'!S:S,'EPA Data Summary_before mult'!$B:$B,$C46,'EPA Data Summary_before mult'!$A:$A,$D46)/10^12</f>
        <v>242.06044968669326</v>
      </c>
      <c r="V46">
        <f>SUMIFS('EPA Data Summary_before mult'!T:T,'EPA Data Summary_before mult'!$B:$B,$C46,'EPA Data Summary_before mult'!$A:$A,$D46)/10^12</f>
        <v>249.26649465536238</v>
      </c>
      <c r="W46">
        <f>SUMIFS('EPA Data Summary_before mult'!U:U,'EPA Data Summary_before mult'!$B:$B,$C46,'EPA Data Summary_before mult'!$A:$A,$D46)/10^12</f>
        <v>256.47253962403153</v>
      </c>
      <c r="X46">
        <f>SUMIFS('EPA Data Summary_before mult'!V:V,'EPA Data Summary_before mult'!$B:$B,$C46,'EPA Data Summary_before mult'!$A:$A,$D46)/10^12</f>
        <v>263.67858459270064</v>
      </c>
      <c r="Y46">
        <f>SUMIFS('EPA Data Summary_before mult'!W:W,'EPA Data Summary_before mult'!$B:$B,$C46,'EPA Data Summary_before mult'!$A:$A,$D46)/10^12</f>
        <v>270.88462956137181</v>
      </c>
      <c r="Z46">
        <f>SUMIFS('EPA Data Summary_before mult'!X:X,'EPA Data Summary_before mult'!$B:$B,$C46,'EPA Data Summary_before mult'!$A:$A,$D46)/10^12</f>
        <v>278.09067453004093</v>
      </c>
      <c r="AA46">
        <f>SUMIFS('EPA Data Summary_before mult'!Y:Y,'EPA Data Summary_before mult'!$B:$B,$C46,'EPA Data Summary_before mult'!$A:$A,$D46)/10^12</f>
        <v>285.29671949871005</v>
      </c>
      <c r="AB46">
        <f>SUMIFS('EPA Data Summary_before mult'!Z:Z,'EPA Data Summary_before mult'!$B:$B,$C46,'EPA Data Summary_before mult'!$A:$A,$D46)/10^12</f>
        <v>292.50276446737917</v>
      </c>
      <c r="AC46">
        <f>SUMIFS('EPA Data Summary_before mult'!AA:AA,'EPA Data Summary_before mult'!$B:$B,$C46,'EPA Data Summary_before mult'!$A:$A,$D46)/10^12</f>
        <v>299.70880943604828</v>
      </c>
      <c r="AD46">
        <f>SUMIFS('EPA Data Summary_before mult'!AB:AB,'EPA Data Summary_before mult'!$B:$B,$C46,'EPA Data Summary_before mult'!$A:$A,$D46)/10^12</f>
        <v>306.91485440471746</v>
      </c>
      <c r="AE46">
        <f>SUMIFS('EPA Data Summary_before mult'!AC:AC,'EPA Data Summary_before mult'!$B:$B,$C46,'EPA Data Summary_before mult'!$A:$A,$D46)/10^12</f>
        <v>314.12089937338658</v>
      </c>
      <c r="AF46">
        <f>SUMIFS('EPA Data Summary_before mult'!AD:AD,'EPA Data Summary_before mult'!$B:$B,$C46,'EPA Data Summary_before mult'!$A:$A,$D46)/10^12</f>
        <v>321.3269443420557</v>
      </c>
      <c r="AG46">
        <f>SUMIFS('EPA Data Summary_before mult'!AE:AE,'EPA Data Summary_before mult'!$B:$B,$C46,'EPA Data Summary_before mult'!$A:$A,$D46)/10^12</f>
        <v>328.53298931072476</v>
      </c>
      <c r="AH46">
        <f>SUMIFS('EPA Data Summary_before mult'!AF:AF,'EPA Data Summary_before mult'!$B:$B,$C46,'EPA Data Summary_before mult'!$A:$A,$D46)/10^12</f>
        <v>335.73903427939592</v>
      </c>
      <c r="AI46">
        <f>SUMIFS('EPA Data Summary_before mult'!AG:AG,'EPA Data Summary_before mult'!$B:$B,$C46,'EPA Data Summary_before mult'!$A:$A,$D46)/10^12</f>
        <v>342.9450792480651</v>
      </c>
      <c r="AJ46">
        <f>SUMIFS('EPA Data Summary_before mult'!AH:AH,'EPA Data Summary_before mult'!$B:$B,$C46,'EPA Data Summary_before mult'!$A:$A,$D46)/10^12</f>
        <v>350.15112421673427</v>
      </c>
      <c r="AK46">
        <f>SUMIFS('EPA Data Summary_before mult'!AI:AI,'EPA Data Summary_before mult'!$B:$B,$C46,'EPA Data Summary_before mult'!$A:$A,$D46)/10^12</f>
        <v>357.35716918540334</v>
      </c>
      <c r="AL46">
        <f>SUMIFS('EPA Data Summary_before mult'!AJ:AJ,'EPA Data Summary_before mult'!$B:$B,$C46,'EPA Data Summary_before mult'!$A:$A,$D46)/10^12</f>
        <v>364.56321415407245</v>
      </c>
      <c r="AM46">
        <f>SUMIFS('EPA Data Summary_before mult'!AK:AK,'EPA Data Summary_before mult'!$B:$B,$C46,'EPA Data Summary_before mult'!$A:$A,$D46)/10^12</f>
        <v>371.76925912274157</v>
      </c>
      <c r="AN46">
        <f>SUMIFS('EPA Data Summary_before mult'!AL:AL,'EPA Data Summary_before mult'!$B:$B,$C46,'EPA Data Summary_before mult'!$A:$A,$D46)/10^12</f>
        <v>378.97530409141069</v>
      </c>
    </row>
    <row r="47" spans="1:40">
      <c r="A47" s="212"/>
      <c r="B47" s="221"/>
      <c r="C47" s="213" t="s">
        <v>45</v>
      </c>
      <c r="D47" s="213" t="s">
        <v>2</v>
      </c>
      <c r="E47">
        <f>SUMIFS('EPA Data Summary_before mult'!C:C,'EPA Data Summary_before mult'!$B:$B,$C47,'EPA Data Summary_before mult'!$A:$A,$D47)/10^12</f>
        <v>0</v>
      </c>
      <c r="F47">
        <f>SUMIFS('EPA Data Summary_before mult'!D:D,'EPA Data Summary_before mult'!$B:$B,$C47,'EPA Data Summary_before mult'!$A:$A,$D47)/10^12</f>
        <v>0</v>
      </c>
      <c r="G47">
        <f>SUMIFS('EPA Data Summary_before mult'!E:E,'EPA Data Summary_before mult'!$B:$B,$C47,'EPA Data Summary_before mult'!$A:$A,$D47)/10^12</f>
        <v>0</v>
      </c>
      <c r="H47">
        <f>SUMIFS('EPA Data Summary_before mult'!F:F,'EPA Data Summary_before mult'!$B:$B,$C47,'EPA Data Summary_before mult'!$A:$A,$D47)/10^12</f>
        <v>0</v>
      </c>
      <c r="I47">
        <f>SUMIFS('EPA Data Summary_before mult'!G:G,'EPA Data Summary_before mult'!$B:$B,$C47,'EPA Data Summary_before mult'!$A:$A,$D47)/10^12</f>
        <v>0</v>
      </c>
      <c r="J47">
        <f>SUMIFS('EPA Data Summary_before mult'!H:H,'EPA Data Summary_before mult'!$B:$B,$C47,'EPA Data Summary_before mult'!$A:$A,$D47)/10^12</f>
        <v>0</v>
      </c>
      <c r="K47">
        <f>SUMIFS('EPA Data Summary_before mult'!I:I,'EPA Data Summary_before mult'!$B:$B,$C47,'EPA Data Summary_before mult'!$A:$A,$D47)/10^12</f>
        <v>0</v>
      </c>
      <c r="L47">
        <f>SUMIFS('EPA Data Summary_before mult'!J:J,'EPA Data Summary_before mult'!$B:$B,$C47,'EPA Data Summary_before mult'!$A:$A,$D47)/10^12</f>
        <v>0</v>
      </c>
      <c r="M47">
        <f>SUMIFS('EPA Data Summary_before mult'!K:K,'EPA Data Summary_before mult'!$B:$B,$C47,'EPA Data Summary_before mult'!$A:$A,$D47)/10^12</f>
        <v>0</v>
      </c>
      <c r="N47">
        <f>SUMIFS('EPA Data Summary_before mult'!L:L,'EPA Data Summary_before mult'!$B:$B,$C47,'EPA Data Summary_before mult'!$A:$A,$D47)/10^12</f>
        <v>0</v>
      </c>
      <c r="O47">
        <f>SUMIFS('EPA Data Summary_before mult'!M:M,'EPA Data Summary_before mult'!$B:$B,$C47,'EPA Data Summary_before mult'!$A:$A,$D47)/10^12</f>
        <v>0</v>
      </c>
      <c r="P47">
        <f>SUMIFS('EPA Data Summary_before mult'!N:N,'EPA Data Summary_before mult'!$B:$B,$C47,'EPA Data Summary_before mult'!$A:$A,$D47)/10^12</f>
        <v>0</v>
      </c>
      <c r="Q47">
        <f>SUMIFS('EPA Data Summary_before mult'!O:O,'EPA Data Summary_before mult'!$B:$B,$C47,'EPA Data Summary_before mult'!$A:$A,$D47)/10^12</f>
        <v>0</v>
      </c>
      <c r="R47">
        <f>SUMIFS('EPA Data Summary_before mult'!P:P,'EPA Data Summary_before mult'!$B:$B,$C47,'EPA Data Summary_before mult'!$A:$A,$D47)/10^12</f>
        <v>0</v>
      </c>
      <c r="S47">
        <f>SUMIFS('EPA Data Summary_before mult'!Q:Q,'EPA Data Summary_before mult'!$B:$B,$C47,'EPA Data Summary_before mult'!$A:$A,$D47)/10^12</f>
        <v>0</v>
      </c>
      <c r="T47">
        <f>SUMIFS('EPA Data Summary_before mult'!R:R,'EPA Data Summary_before mult'!$B:$B,$C47,'EPA Data Summary_before mult'!$A:$A,$D47)/10^12</f>
        <v>0</v>
      </c>
      <c r="U47">
        <f>SUMIFS('EPA Data Summary_before mult'!S:S,'EPA Data Summary_before mult'!$B:$B,$C47,'EPA Data Summary_before mult'!$A:$A,$D47)/10^12</f>
        <v>0</v>
      </c>
      <c r="V47">
        <f>SUMIFS('EPA Data Summary_before mult'!T:T,'EPA Data Summary_before mult'!$B:$B,$C47,'EPA Data Summary_before mult'!$A:$A,$D47)/10^12</f>
        <v>0</v>
      </c>
      <c r="W47">
        <f>SUMIFS('EPA Data Summary_before mult'!U:U,'EPA Data Summary_before mult'!$B:$B,$C47,'EPA Data Summary_before mult'!$A:$A,$D47)/10^12</f>
        <v>0</v>
      </c>
      <c r="X47">
        <f>SUMIFS('EPA Data Summary_before mult'!V:V,'EPA Data Summary_before mult'!$B:$B,$C47,'EPA Data Summary_before mult'!$A:$A,$D47)/10^12</f>
        <v>0</v>
      </c>
      <c r="Y47">
        <f>SUMIFS('EPA Data Summary_before mult'!W:W,'EPA Data Summary_before mult'!$B:$B,$C47,'EPA Data Summary_before mult'!$A:$A,$D47)/10^12</f>
        <v>0</v>
      </c>
      <c r="Z47">
        <f>SUMIFS('EPA Data Summary_before mult'!X:X,'EPA Data Summary_before mult'!$B:$B,$C47,'EPA Data Summary_before mult'!$A:$A,$D47)/10^12</f>
        <v>0</v>
      </c>
      <c r="AA47">
        <f>SUMIFS('EPA Data Summary_before mult'!Y:Y,'EPA Data Summary_before mult'!$B:$B,$C47,'EPA Data Summary_before mult'!$A:$A,$D47)/10^12</f>
        <v>0</v>
      </c>
      <c r="AB47">
        <f>SUMIFS('EPA Data Summary_before mult'!Z:Z,'EPA Data Summary_before mult'!$B:$B,$C47,'EPA Data Summary_before mult'!$A:$A,$D47)/10^12</f>
        <v>0</v>
      </c>
      <c r="AC47">
        <f>SUMIFS('EPA Data Summary_before mult'!AA:AA,'EPA Data Summary_before mult'!$B:$B,$C47,'EPA Data Summary_before mult'!$A:$A,$D47)/10^12</f>
        <v>0</v>
      </c>
      <c r="AD47">
        <f>SUMIFS('EPA Data Summary_before mult'!AB:AB,'EPA Data Summary_before mult'!$B:$B,$C47,'EPA Data Summary_before mult'!$A:$A,$D47)/10^12</f>
        <v>0</v>
      </c>
      <c r="AE47">
        <f>SUMIFS('EPA Data Summary_before mult'!AC:AC,'EPA Data Summary_before mult'!$B:$B,$C47,'EPA Data Summary_before mult'!$A:$A,$D47)/10^12</f>
        <v>0</v>
      </c>
      <c r="AF47">
        <f>SUMIFS('EPA Data Summary_before mult'!AD:AD,'EPA Data Summary_before mult'!$B:$B,$C47,'EPA Data Summary_before mult'!$A:$A,$D47)/10^12</f>
        <v>0</v>
      </c>
      <c r="AG47">
        <f>SUMIFS('EPA Data Summary_before mult'!AE:AE,'EPA Data Summary_before mult'!$B:$B,$C47,'EPA Data Summary_before mult'!$A:$A,$D47)/10^12</f>
        <v>0</v>
      </c>
      <c r="AH47">
        <f>SUMIFS('EPA Data Summary_before mult'!AF:AF,'EPA Data Summary_before mult'!$B:$B,$C47,'EPA Data Summary_before mult'!$A:$A,$D47)/10^12</f>
        <v>0</v>
      </c>
      <c r="AI47">
        <f>SUMIFS('EPA Data Summary_before mult'!AG:AG,'EPA Data Summary_before mult'!$B:$B,$C47,'EPA Data Summary_before mult'!$A:$A,$D47)/10^12</f>
        <v>0</v>
      </c>
      <c r="AJ47">
        <f>SUMIFS('EPA Data Summary_before mult'!AH:AH,'EPA Data Summary_before mult'!$B:$B,$C47,'EPA Data Summary_before mult'!$A:$A,$D47)/10^12</f>
        <v>0</v>
      </c>
      <c r="AK47">
        <f>SUMIFS('EPA Data Summary_before mult'!AI:AI,'EPA Data Summary_before mult'!$B:$B,$C47,'EPA Data Summary_before mult'!$A:$A,$D47)/10^12</f>
        <v>0</v>
      </c>
      <c r="AL47">
        <f>SUMIFS('EPA Data Summary_before mult'!AJ:AJ,'EPA Data Summary_before mult'!$B:$B,$C47,'EPA Data Summary_before mult'!$A:$A,$D47)/10^12</f>
        <v>0</v>
      </c>
      <c r="AM47">
        <f>SUMIFS('EPA Data Summary_before mult'!AK:AK,'EPA Data Summary_before mult'!$B:$B,$C47,'EPA Data Summary_before mult'!$A:$A,$D47)/10^12</f>
        <v>0</v>
      </c>
      <c r="AN47">
        <f>SUMIFS('EPA Data Summary_before mult'!AL:AL,'EPA Data Summary_before mult'!$B:$B,$C47,'EPA Data Summary_before mult'!$A:$A,$D47)/10^12</f>
        <v>0</v>
      </c>
    </row>
    <row r="48" spans="1:40">
      <c r="A48" s="212"/>
      <c r="B48" s="221"/>
      <c r="C48" s="213" t="s">
        <v>45</v>
      </c>
      <c r="D48" s="213" t="s">
        <v>3</v>
      </c>
      <c r="E48">
        <f>SUMIFS('EPA Data Summary_before mult'!C:C,'EPA Data Summary_before mult'!$B:$B,$C48,'EPA Data Summary_before mult'!$A:$A,$D48)/10^12</f>
        <v>96.529456694444804</v>
      </c>
      <c r="F48">
        <f>SUMIFS('EPA Data Summary_before mult'!D:D,'EPA Data Summary_before mult'!$B:$B,$C48,'EPA Data Summary_before mult'!$A:$A,$D48)/10^12</f>
        <v>99.902599189178929</v>
      </c>
      <c r="G48">
        <f>SUMIFS('EPA Data Summary_before mult'!E:E,'EPA Data Summary_before mult'!$B:$B,$C48,'EPA Data Summary_before mult'!$A:$A,$D48)/10^12</f>
        <v>103.27574168391317</v>
      </c>
      <c r="H48">
        <f>SUMIFS('EPA Data Summary_before mult'!F:F,'EPA Data Summary_before mult'!$B:$B,$C48,'EPA Data Summary_before mult'!$A:$A,$D48)/10^12</f>
        <v>106.64888417864732</v>
      </c>
      <c r="I48">
        <f>SUMIFS('EPA Data Summary_before mult'!G:G,'EPA Data Summary_before mult'!$B:$B,$C48,'EPA Data Summary_before mult'!$A:$A,$D48)/10^12</f>
        <v>110.02202667338152</v>
      </c>
      <c r="J48">
        <f>SUMIFS('EPA Data Summary_before mult'!H:H,'EPA Data Summary_before mult'!$B:$B,$C48,'EPA Data Summary_before mult'!$A:$A,$D48)/10^12</f>
        <v>113.3951691681157</v>
      </c>
      <c r="K48">
        <f>SUMIFS('EPA Data Summary_before mult'!I:I,'EPA Data Summary_before mult'!$B:$B,$C48,'EPA Data Summary_before mult'!$A:$A,$D48)/10^12</f>
        <v>117.33102138960238</v>
      </c>
      <c r="L48">
        <f>SUMIFS('EPA Data Summary_before mult'!J:J,'EPA Data Summary_before mult'!$B:$B,$C48,'EPA Data Summary_before mult'!$A:$A,$D48)/10^12</f>
        <v>121.2668736110891</v>
      </c>
      <c r="M48">
        <f>SUMIFS('EPA Data Summary_before mult'!K:K,'EPA Data Summary_before mult'!$B:$B,$C48,'EPA Data Summary_before mult'!$A:$A,$D48)/10^12</f>
        <v>125.20272583257588</v>
      </c>
      <c r="N48">
        <f>SUMIFS('EPA Data Summary_before mult'!L:L,'EPA Data Summary_before mult'!$B:$B,$C48,'EPA Data Summary_before mult'!$A:$A,$D48)/10^12</f>
        <v>129.13857805406286</v>
      </c>
      <c r="O48">
        <f>SUMIFS('EPA Data Summary_before mult'!M:M,'EPA Data Summary_before mult'!$B:$B,$C48,'EPA Data Summary_before mult'!$A:$A,$D48)/10^12</f>
        <v>133.07443027554973</v>
      </c>
      <c r="P48">
        <f>SUMIFS('EPA Data Summary_before mult'!N:N,'EPA Data Summary_before mult'!$B:$B,$C48,'EPA Data Summary_before mult'!$A:$A,$D48)/10^12</f>
        <v>137.64847320394747</v>
      </c>
      <c r="Q48">
        <f>SUMIFS('EPA Data Summary_before mult'!O:O,'EPA Data Summary_before mult'!$B:$B,$C48,'EPA Data Summary_before mult'!$A:$A,$D48)/10^12</f>
        <v>142.2225161323461</v>
      </c>
      <c r="R48">
        <f>SUMIFS('EPA Data Summary_before mult'!P:P,'EPA Data Summary_before mult'!$B:$B,$C48,'EPA Data Summary_before mult'!$A:$A,$D48)/10^12</f>
        <v>146.79655906074473</v>
      </c>
      <c r="S48">
        <f>SUMIFS('EPA Data Summary_before mult'!Q:Q,'EPA Data Summary_before mult'!$B:$B,$C48,'EPA Data Summary_before mult'!$A:$A,$D48)/10^12</f>
        <v>151.37060198914335</v>
      </c>
      <c r="T48">
        <f>SUMIFS('EPA Data Summary_before mult'!R:R,'EPA Data Summary_before mult'!$B:$B,$C48,'EPA Data Summary_before mult'!$A:$A,$D48)/10^12</f>
        <v>155.94464491754198</v>
      </c>
      <c r="U48">
        <f>SUMIFS('EPA Data Summary_before mult'!S:S,'EPA Data Summary_before mult'!$B:$B,$C48,'EPA Data Summary_before mult'!$A:$A,$D48)/10^12</f>
        <v>161.18853794107065</v>
      </c>
      <c r="V48">
        <f>SUMIFS('EPA Data Summary_before mult'!T:T,'EPA Data Summary_before mult'!$B:$B,$C48,'EPA Data Summary_before mult'!$A:$A,$D48)/10^12</f>
        <v>166.43243096459935</v>
      </c>
      <c r="W48">
        <f>SUMIFS('EPA Data Summary_before mult'!U:U,'EPA Data Summary_before mult'!$B:$B,$C48,'EPA Data Summary_before mult'!$A:$A,$D48)/10^12</f>
        <v>171.67632398812793</v>
      </c>
      <c r="X48">
        <f>SUMIFS('EPA Data Summary_before mult'!V:V,'EPA Data Summary_before mult'!$B:$B,$C48,'EPA Data Summary_before mult'!$A:$A,$D48)/10^12</f>
        <v>176.92021701165569</v>
      </c>
      <c r="Y48">
        <f>SUMIFS('EPA Data Summary_before mult'!W:W,'EPA Data Summary_before mult'!$B:$B,$C48,'EPA Data Summary_before mult'!$A:$A,$D48)/10^12</f>
        <v>182.16411003518431</v>
      </c>
      <c r="Z48">
        <f>SUMIFS('EPA Data Summary_before mult'!X:X,'EPA Data Summary_before mult'!$B:$B,$C48,'EPA Data Summary_before mult'!$A:$A,$D48)/10^12</f>
        <v>188.35690539806504</v>
      </c>
      <c r="AA48">
        <f>SUMIFS('EPA Data Summary_before mult'!Y:Y,'EPA Data Summary_before mult'!$B:$B,$C48,'EPA Data Summary_before mult'!$A:$A,$D48)/10^12</f>
        <v>194.54970076094583</v>
      </c>
      <c r="AB48">
        <f>SUMIFS('EPA Data Summary_before mult'!Z:Z,'EPA Data Summary_before mult'!$B:$B,$C48,'EPA Data Summary_before mult'!$A:$A,$D48)/10^12</f>
        <v>200.74249612382735</v>
      </c>
      <c r="AC48">
        <f>SUMIFS('EPA Data Summary_before mult'!AA:AA,'EPA Data Summary_before mult'!$B:$B,$C48,'EPA Data Summary_before mult'!$A:$A,$D48)/10^12</f>
        <v>206.93529148670808</v>
      </c>
      <c r="AD48">
        <f>SUMIFS('EPA Data Summary_before mult'!AB:AB,'EPA Data Summary_before mult'!$B:$B,$C48,'EPA Data Summary_before mult'!$A:$A,$D48)/10^12</f>
        <v>213.12808684958887</v>
      </c>
      <c r="AE48">
        <f>SUMIFS('EPA Data Summary_before mult'!AC:AC,'EPA Data Summary_before mult'!$B:$B,$C48,'EPA Data Summary_before mult'!$A:$A,$D48)/10^12</f>
        <v>220.4468969621322</v>
      </c>
      <c r="AF48">
        <f>SUMIFS('EPA Data Summary_before mult'!AD:AD,'EPA Data Summary_before mult'!$B:$B,$C48,'EPA Data Summary_before mult'!$A:$A,$D48)/10^12</f>
        <v>227.76570707467459</v>
      </c>
      <c r="AG48">
        <f>SUMIFS('EPA Data Summary_before mult'!AE:AE,'EPA Data Summary_before mult'!$B:$B,$C48,'EPA Data Summary_before mult'!$A:$A,$D48)/10^12</f>
        <v>235.08451718721787</v>
      </c>
      <c r="AH48">
        <f>SUMIFS('EPA Data Summary_before mult'!AF:AF,'EPA Data Summary_before mult'!$B:$B,$C48,'EPA Data Summary_before mult'!$A:$A,$D48)/10^12</f>
        <v>242.40332729976026</v>
      </c>
      <c r="AI48">
        <f>SUMIFS('EPA Data Summary_before mult'!AG:AG,'EPA Data Summary_before mult'!$B:$B,$C48,'EPA Data Summary_before mult'!$A:$A,$D48)/10^12</f>
        <v>249.72213741230357</v>
      </c>
      <c r="AJ48">
        <f>SUMIFS('EPA Data Summary_before mult'!AH:AH,'EPA Data Summary_before mult'!$B:$B,$C48,'EPA Data Summary_before mult'!$A:$A,$D48)/10^12</f>
        <v>258.37728885728234</v>
      </c>
      <c r="AK48">
        <f>SUMIFS('EPA Data Summary_before mult'!AI:AI,'EPA Data Summary_before mult'!$B:$B,$C48,'EPA Data Summary_before mult'!$A:$A,$D48)/10^12</f>
        <v>267.0324403022621</v>
      </c>
      <c r="AL48">
        <f>SUMIFS('EPA Data Summary_before mult'!AJ:AJ,'EPA Data Summary_before mult'!$B:$B,$C48,'EPA Data Summary_before mult'!$A:$A,$D48)/10^12</f>
        <v>275.68759174724175</v>
      </c>
      <c r="AM48">
        <f>SUMIFS('EPA Data Summary_before mult'!AK:AK,'EPA Data Summary_before mult'!$B:$B,$C48,'EPA Data Summary_before mult'!$A:$A,$D48)/10^12</f>
        <v>284.34274319222158</v>
      </c>
      <c r="AN48">
        <f>SUMIFS('EPA Data Summary_before mult'!AL:AL,'EPA Data Summary_before mult'!$B:$B,$C48,'EPA Data Summary_before mult'!$A:$A,$D48)/10^12</f>
        <v>292.99789463720128</v>
      </c>
    </row>
    <row r="49" spans="1:40">
      <c r="A49" s="212"/>
      <c r="B49" s="221"/>
      <c r="C49" s="214" t="s">
        <v>45</v>
      </c>
      <c r="D49" s="214" t="s">
        <v>9</v>
      </c>
      <c r="E49">
        <f>SUMIFS('EPA Data Summary_before mult'!C:C,'EPA Data Summary_before mult'!$B:$B,$C49,'EPA Data Summary_before mult'!$A:$A,$D49)/10^12</f>
        <v>229.34826473793558</v>
      </c>
      <c r="F49">
        <f>SUMIFS('EPA Data Summary_before mult'!D:D,'EPA Data Summary_before mult'!$B:$B,$C49,'EPA Data Summary_before mult'!$A:$A,$D49)/10^12</f>
        <v>233.35342993213666</v>
      </c>
      <c r="G49">
        <f>SUMIFS('EPA Data Summary_before mult'!E:E,'EPA Data Summary_before mult'!$B:$B,$C49,'EPA Data Summary_before mult'!$A:$A,$D49)/10^12</f>
        <v>237.35859512633775</v>
      </c>
      <c r="H49">
        <f>SUMIFS('EPA Data Summary_before mult'!F:F,'EPA Data Summary_before mult'!$B:$B,$C49,'EPA Data Summary_before mult'!$A:$A,$D49)/10^12</f>
        <v>241.36376032053892</v>
      </c>
      <c r="I49">
        <f>SUMIFS('EPA Data Summary_before mult'!G:G,'EPA Data Summary_before mult'!$B:$B,$C49,'EPA Data Summary_before mult'!$A:$A,$D49)/10^12</f>
        <v>245.36892551474094</v>
      </c>
      <c r="J49">
        <f>SUMIFS('EPA Data Summary_before mult'!H:H,'EPA Data Summary_before mult'!$B:$B,$C49,'EPA Data Summary_before mult'!$A:$A,$D49)/10^12</f>
        <v>249.37409070894171</v>
      </c>
      <c r="K49">
        <f>SUMIFS('EPA Data Summary_before mult'!I:I,'EPA Data Summary_before mult'!$B:$B,$C49,'EPA Data Summary_before mult'!$A:$A,$D49)/10^12</f>
        <v>270.76513806189087</v>
      </c>
      <c r="L49">
        <f>SUMIFS('EPA Data Summary_before mult'!J:J,'EPA Data Summary_before mult'!$B:$B,$C49,'EPA Data Summary_before mult'!$A:$A,$D49)/10^12</f>
        <v>292.1561854148398</v>
      </c>
      <c r="M49">
        <f>SUMIFS('EPA Data Summary_before mult'!K:K,'EPA Data Summary_before mult'!$B:$B,$C49,'EPA Data Summary_before mult'!$A:$A,$D49)/10^12</f>
        <v>313.54723276778833</v>
      </c>
      <c r="N49">
        <f>SUMIFS('EPA Data Summary_before mult'!L:L,'EPA Data Summary_before mult'!$B:$B,$C49,'EPA Data Summary_before mult'!$A:$A,$D49)/10^12</f>
        <v>334.93828012073806</v>
      </c>
      <c r="O49">
        <f>SUMIFS('EPA Data Summary_before mult'!M:M,'EPA Data Summary_before mult'!$B:$B,$C49,'EPA Data Summary_before mult'!$A:$A,$D49)/10^12</f>
        <v>356.32932747368665</v>
      </c>
      <c r="P49">
        <f>SUMIFS('EPA Data Summary_before mult'!N:N,'EPA Data Summary_before mult'!$B:$B,$C49,'EPA Data Summary_before mult'!$A:$A,$D49)/10^12</f>
        <v>383.97726582388373</v>
      </c>
      <c r="Q49">
        <f>SUMIFS('EPA Data Summary_before mult'!O:O,'EPA Data Summary_before mult'!$B:$B,$C49,'EPA Data Summary_before mult'!$A:$A,$D49)/10^12</f>
        <v>411.62520417408268</v>
      </c>
      <c r="R49">
        <f>SUMIFS('EPA Data Summary_before mult'!P:P,'EPA Data Summary_before mult'!$B:$B,$C49,'EPA Data Summary_before mult'!$A:$A,$D49)/10^12</f>
        <v>439.27314252427948</v>
      </c>
      <c r="S49">
        <f>SUMIFS('EPA Data Summary_before mult'!Q:Q,'EPA Data Summary_before mult'!$B:$B,$C49,'EPA Data Summary_before mult'!$A:$A,$D49)/10^12</f>
        <v>466.92108087447752</v>
      </c>
      <c r="T49">
        <f>SUMIFS('EPA Data Summary_before mult'!R:R,'EPA Data Summary_before mult'!$B:$B,$C49,'EPA Data Summary_before mult'!$A:$A,$D49)/10^12</f>
        <v>494.56901922467426</v>
      </c>
      <c r="U49">
        <f>SUMIFS('EPA Data Summary_before mult'!S:S,'EPA Data Summary_before mult'!$B:$B,$C49,'EPA Data Summary_before mult'!$A:$A,$D49)/10^12</f>
        <v>502.35308374770176</v>
      </c>
      <c r="V49">
        <f>SUMIFS('EPA Data Summary_before mult'!T:T,'EPA Data Summary_before mult'!$B:$B,$C49,'EPA Data Summary_before mult'!$A:$A,$D49)/10^12</f>
        <v>510.13714827072801</v>
      </c>
      <c r="W49">
        <f>SUMIFS('EPA Data Summary_before mult'!U:U,'EPA Data Summary_before mult'!$B:$B,$C49,'EPA Data Summary_before mult'!$A:$A,$D49)/10^12</f>
        <v>517.92121279375624</v>
      </c>
      <c r="X49">
        <f>SUMIFS('EPA Data Summary_before mult'!V:V,'EPA Data Summary_before mult'!$B:$B,$C49,'EPA Data Summary_before mult'!$A:$A,$D49)/10^12</f>
        <v>525.70527731678271</v>
      </c>
      <c r="Y49">
        <f>SUMIFS('EPA Data Summary_before mult'!W:W,'EPA Data Summary_before mult'!$B:$B,$C49,'EPA Data Summary_before mult'!$A:$A,$D49)/10^12</f>
        <v>533.48934183980998</v>
      </c>
      <c r="Z49">
        <f>SUMIFS('EPA Data Summary_before mult'!X:X,'EPA Data Summary_before mult'!$B:$B,$C49,'EPA Data Summary_before mult'!$A:$A,$D49)/10^12</f>
        <v>556.29696258525462</v>
      </c>
      <c r="AA49">
        <f>SUMIFS('EPA Data Summary_before mult'!Y:Y,'EPA Data Summary_before mult'!$B:$B,$C49,'EPA Data Summary_before mult'!$A:$A,$D49)/10^12</f>
        <v>579.10458333069926</v>
      </c>
      <c r="AB49">
        <f>SUMIFS('EPA Data Summary_before mult'!Z:Z,'EPA Data Summary_before mult'!$B:$B,$C49,'EPA Data Summary_before mult'!$A:$A,$D49)/10^12</f>
        <v>601.91220407614367</v>
      </c>
      <c r="AC49">
        <f>SUMIFS('EPA Data Summary_before mult'!AA:AA,'EPA Data Summary_before mult'!$B:$B,$C49,'EPA Data Summary_before mult'!$A:$A,$D49)/10^12</f>
        <v>624.7198248215883</v>
      </c>
      <c r="AD49">
        <f>SUMIFS('EPA Data Summary_before mult'!AB:AB,'EPA Data Summary_before mult'!$B:$B,$C49,'EPA Data Summary_before mult'!$A:$A,$D49)/10^12</f>
        <v>647.52744556703283</v>
      </c>
      <c r="AE49">
        <f>SUMIFS('EPA Data Summary_before mult'!AC:AC,'EPA Data Summary_before mult'!$B:$B,$C49,'EPA Data Summary_before mult'!$A:$A,$D49)/10^12</f>
        <v>667.40956143815197</v>
      </c>
      <c r="AF49">
        <f>SUMIFS('EPA Data Summary_before mult'!AD:AD,'EPA Data Summary_before mult'!$B:$B,$C49,'EPA Data Summary_before mult'!$A:$A,$D49)/10^12</f>
        <v>687.29167730927338</v>
      </c>
      <c r="AG49">
        <f>SUMIFS('EPA Data Summary_before mult'!AE:AE,'EPA Data Summary_before mult'!$B:$B,$C49,'EPA Data Summary_before mult'!$A:$A,$D49)/10^12</f>
        <v>707.1737931803932</v>
      </c>
      <c r="AH49">
        <f>SUMIFS('EPA Data Summary_before mult'!AF:AF,'EPA Data Summary_before mult'!$B:$B,$C49,'EPA Data Summary_before mult'!$A:$A,$D49)/10^12</f>
        <v>727.05590905151234</v>
      </c>
      <c r="AI49">
        <f>SUMIFS('EPA Data Summary_before mult'!AG:AG,'EPA Data Summary_before mult'!$B:$B,$C49,'EPA Data Summary_before mult'!$A:$A,$D49)/10^12</f>
        <v>746.93802492263251</v>
      </c>
      <c r="AJ49">
        <f>SUMIFS('EPA Data Summary_before mult'!AH:AH,'EPA Data Summary_before mult'!$B:$B,$C49,'EPA Data Summary_before mult'!$A:$A,$D49)/10^12</f>
        <v>771.71769028487279</v>
      </c>
      <c r="AK49">
        <f>SUMIFS('EPA Data Summary_before mult'!AI:AI,'EPA Data Summary_before mult'!$B:$B,$C49,'EPA Data Summary_before mult'!$A:$A,$D49)/10^12</f>
        <v>796.49735564711341</v>
      </c>
      <c r="AL49">
        <f>SUMIFS('EPA Data Summary_before mult'!AJ:AJ,'EPA Data Summary_before mult'!$B:$B,$C49,'EPA Data Summary_before mult'!$A:$A,$D49)/10^12</f>
        <v>821.27702100935517</v>
      </c>
      <c r="AM49">
        <f>SUMIFS('EPA Data Summary_before mult'!AK:AK,'EPA Data Summary_before mult'!$B:$B,$C49,'EPA Data Summary_before mult'!$A:$A,$D49)/10^12</f>
        <v>846.05668637159545</v>
      </c>
      <c r="AN49">
        <f>SUMIFS('EPA Data Summary_before mult'!AL:AL,'EPA Data Summary_before mult'!$B:$B,$C49,'EPA Data Summary_before mult'!$A:$A,$D49)/10^12</f>
        <v>870.83635173383504</v>
      </c>
    </row>
    <row r="50" spans="1:40">
      <c r="A50" s="212"/>
      <c r="B50" s="221"/>
      <c r="C50" s="217" t="s">
        <v>48</v>
      </c>
      <c r="D50" s="217" t="s">
        <v>1</v>
      </c>
      <c r="E50">
        <f>SUMIFS('EPA Data Summary_before mult'!C:C,'EPA Data Summary_before mult'!$B:$B,$C50,'EPA Data Summary_before mult'!$A:$A,$D50)/10^12</f>
        <v>1069.6565345151489</v>
      </c>
      <c r="F50">
        <f>SUMIFS('EPA Data Summary_before mult'!D:D,'EPA Data Summary_before mult'!$B:$B,$C50,'EPA Data Summary_before mult'!$A:$A,$D50)/10^12</f>
        <v>1058.0471120959592</v>
      </c>
      <c r="G50">
        <f>SUMIFS('EPA Data Summary_before mult'!E:E,'EPA Data Summary_before mult'!$B:$B,$C50,'EPA Data Summary_before mult'!$A:$A,$D50)/10^12</f>
        <v>1046.4376896767658</v>
      </c>
      <c r="H50">
        <f>SUMIFS('EPA Data Summary_before mult'!F:F,'EPA Data Summary_before mult'!$B:$B,$C50,'EPA Data Summary_before mult'!$A:$A,$D50)/10^12</f>
        <v>1034.828267257576</v>
      </c>
      <c r="I50">
        <f>SUMIFS('EPA Data Summary_before mult'!G:G,'EPA Data Summary_before mult'!$B:$B,$C50,'EPA Data Summary_before mult'!$A:$A,$D50)/10^12</f>
        <v>1023.218844838383</v>
      </c>
      <c r="J50">
        <f>SUMIFS('EPA Data Summary_before mult'!H:H,'EPA Data Summary_before mult'!$B:$B,$C50,'EPA Data Summary_before mult'!$A:$A,$D50)/10^12</f>
        <v>1011.6094224191933</v>
      </c>
      <c r="K50">
        <f>SUMIFS('EPA Data Summary_before mult'!I:I,'EPA Data Summary_before mult'!$B:$B,$C50,'EPA Data Summary_before mult'!$A:$A,$D50)/10^12</f>
        <v>1000</v>
      </c>
      <c r="L50">
        <f>SUMIFS('EPA Data Summary_before mult'!J:J,'EPA Data Summary_before mult'!$B:$B,$C50,'EPA Data Summary_before mult'!$A:$A,$D50)/10^12</f>
        <v>988.39057758080685</v>
      </c>
      <c r="M50">
        <f>SUMIFS('EPA Data Summary_before mult'!K:K,'EPA Data Summary_before mult'!$B:$B,$C50,'EPA Data Summary_before mult'!$A:$A,$D50)/10^12</f>
        <v>976.78115516161699</v>
      </c>
      <c r="N50">
        <f>SUMIFS('EPA Data Summary_before mult'!L:L,'EPA Data Summary_before mult'!$B:$B,$C50,'EPA Data Summary_before mult'!$A:$A,$D50)/10^12</f>
        <v>965.17173274242396</v>
      </c>
      <c r="O50">
        <f>SUMIFS('EPA Data Summary_before mult'!M:M,'EPA Data Summary_before mult'!$B:$B,$C50,'EPA Data Summary_before mult'!$A:$A,$D50)/10^12</f>
        <v>953.5623103232341</v>
      </c>
      <c r="P50">
        <f>SUMIFS('EPA Data Summary_before mult'!N:N,'EPA Data Summary_before mult'!$B:$B,$C50,'EPA Data Summary_before mult'!$A:$A,$D50)/10^12</f>
        <v>941.95288790404084</v>
      </c>
      <c r="Q50">
        <f>SUMIFS('EPA Data Summary_before mult'!O:O,'EPA Data Summary_before mult'!$B:$B,$C50,'EPA Data Summary_before mult'!$A:$A,$D50)/10^12</f>
        <v>930.34346548485087</v>
      </c>
      <c r="R50">
        <f>SUMIFS('EPA Data Summary_before mult'!P:P,'EPA Data Summary_before mult'!$B:$B,$C50,'EPA Data Summary_before mult'!$A:$A,$D50)/10^12</f>
        <v>918.73404306565783</v>
      </c>
      <c r="S50">
        <f>SUMIFS('EPA Data Summary_before mult'!Q:Q,'EPA Data Summary_before mult'!$B:$B,$C50,'EPA Data Summary_before mult'!$A:$A,$D50)/10^12</f>
        <v>907.12462064646786</v>
      </c>
      <c r="T50">
        <f>SUMIFS('EPA Data Summary_before mult'!R:R,'EPA Data Summary_before mult'!$B:$B,$C50,'EPA Data Summary_before mult'!$A:$A,$D50)/10^12</f>
        <v>895.51519822727482</v>
      </c>
      <c r="U50">
        <f>SUMIFS('EPA Data Summary_before mult'!S:S,'EPA Data Summary_before mult'!$B:$B,$C50,'EPA Data Summary_before mult'!$A:$A,$D50)/10^12</f>
        <v>883.9057758080819</v>
      </c>
      <c r="V50">
        <f>SUMIFS('EPA Data Summary_before mult'!T:T,'EPA Data Summary_before mult'!$B:$B,$C50,'EPA Data Summary_before mult'!$A:$A,$D50)/10^12</f>
        <v>872.29635338889193</v>
      </c>
      <c r="W50">
        <f>SUMIFS('EPA Data Summary_before mult'!U:U,'EPA Data Summary_before mult'!$B:$B,$C50,'EPA Data Summary_before mult'!$A:$A,$D50)/10^12</f>
        <v>860.68693096969889</v>
      </c>
      <c r="X50">
        <f>SUMIFS('EPA Data Summary_before mult'!V:V,'EPA Data Summary_before mult'!$B:$B,$C50,'EPA Data Summary_before mult'!$A:$A,$D50)/10^12</f>
        <v>849.07750855050892</v>
      </c>
      <c r="Y50">
        <f>SUMIFS('EPA Data Summary_before mult'!W:W,'EPA Data Summary_before mult'!$B:$B,$C50,'EPA Data Summary_before mult'!$A:$A,$D50)/10^12</f>
        <v>837.46808613131566</v>
      </c>
      <c r="Z50">
        <f>SUMIFS('EPA Data Summary_before mult'!X:X,'EPA Data Summary_before mult'!$B:$B,$C50,'EPA Data Summary_before mult'!$A:$A,$D50)/10^12</f>
        <v>825.85866371212592</v>
      </c>
      <c r="AA50">
        <f>SUMIFS('EPA Data Summary_before mult'!Y:Y,'EPA Data Summary_before mult'!$B:$B,$C50,'EPA Data Summary_before mult'!$A:$A,$D50)/10^12</f>
        <v>814.24924129293277</v>
      </c>
      <c r="AB50">
        <f>SUMIFS('EPA Data Summary_before mult'!Z:Z,'EPA Data Summary_before mult'!$B:$B,$C50,'EPA Data Summary_before mult'!$A:$A,$D50)/10^12</f>
        <v>802.63981887374291</v>
      </c>
      <c r="AC50">
        <f>SUMIFS('EPA Data Summary_before mult'!AA:AA,'EPA Data Summary_before mult'!$B:$B,$C50,'EPA Data Summary_before mult'!$A:$A,$D50)/10^12</f>
        <v>791.03039645454976</v>
      </c>
      <c r="AD50">
        <f>SUMIFS('EPA Data Summary_before mult'!AB:AB,'EPA Data Summary_before mult'!$B:$B,$C50,'EPA Data Summary_before mult'!$A:$A,$D50)/10^12</f>
        <v>779.42097403535661</v>
      </c>
      <c r="AE50">
        <f>SUMIFS('EPA Data Summary_before mult'!AC:AC,'EPA Data Summary_before mult'!$B:$B,$C50,'EPA Data Summary_before mult'!$A:$A,$D50)/10^12</f>
        <v>767.81155161616675</v>
      </c>
      <c r="AF50">
        <f>SUMIFS('EPA Data Summary_before mult'!AD:AD,'EPA Data Summary_before mult'!$B:$B,$C50,'EPA Data Summary_before mult'!$A:$A,$D50)/10^12</f>
        <v>756.20212919697371</v>
      </c>
      <c r="AG50">
        <f>SUMIFS('EPA Data Summary_before mult'!AE:AE,'EPA Data Summary_before mult'!$B:$B,$C50,'EPA Data Summary_before mult'!$A:$A,$D50)/10^12</f>
        <v>744.59270677778375</v>
      </c>
      <c r="AH50">
        <f>SUMIFS('EPA Data Summary_before mult'!AF:AF,'EPA Data Summary_before mult'!$B:$B,$C50,'EPA Data Summary_before mult'!$A:$A,$D50)/10^12</f>
        <v>732.98328435859059</v>
      </c>
      <c r="AI50">
        <f>SUMIFS('EPA Data Summary_before mult'!AG:AG,'EPA Data Summary_before mult'!$B:$B,$C50,'EPA Data Summary_before mult'!$A:$A,$D50)/10^12</f>
        <v>721.37386193940074</v>
      </c>
      <c r="AJ50">
        <f>SUMIFS('EPA Data Summary_before mult'!AH:AH,'EPA Data Summary_before mult'!$B:$B,$C50,'EPA Data Summary_before mult'!$A:$A,$D50)/10^12</f>
        <v>709.76443952020759</v>
      </c>
      <c r="AK50">
        <f>SUMIFS('EPA Data Summary_before mult'!AI:AI,'EPA Data Summary_before mult'!$B:$B,$C50,'EPA Data Summary_before mult'!$A:$A,$D50)/10^12</f>
        <v>698.15501710101762</v>
      </c>
      <c r="AL50">
        <f>SUMIFS('EPA Data Summary_before mult'!AJ:AJ,'EPA Data Summary_before mult'!$B:$B,$C50,'EPA Data Summary_before mult'!$A:$A,$D50)/10^12</f>
        <v>686.54559468182458</v>
      </c>
      <c r="AM50">
        <f>SUMIFS('EPA Data Summary_before mult'!AK:AK,'EPA Data Summary_before mult'!$B:$B,$C50,'EPA Data Summary_before mult'!$A:$A,$D50)/10^12</f>
        <v>674.93617226263166</v>
      </c>
      <c r="AN50">
        <f>SUMIFS('EPA Data Summary_before mult'!AL:AL,'EPA Data Summary_before mult'!$B:$B,$C50,'EPA Data Summary_before mult'!$A:$A,$D50)/10^12</f>
        <v>663.32674984344158</v>
      </c>
    </row>
    <row r="51" spans="1:40">
      <c r="A51" s="212"/>
      <c r="B51" s="221"/>
      <c r="C51" s="213" t="s">
        <v>49</v>
      </c>
      <c r="D51" s="213" t="s">
        <v>1</v>
      </c>
      <c r="E51">
        <f>SUMIFS('EPA Data Summary_before mult'!C:C,'EPA Data Summary_before mult'!$B:$B,$C51,'EPA Data Summary_before mult'!$A:$A,$D51)/10^12</f>
        <v>382.17594742293846</v>
      </c>
      <c r="F51">
        <f>SUMIFS('EPA Data Summary_before mult'!D:D,'EPA Data Summary_before mult'!$B:$B,$C51,'EPA Data Summary_before mult'!$A:$A,$D51)/10^12</f>
        <v>379.14662285244856</v>
      </c>
      <c r="G51">
        <f>SUMIFS('EPA Data Summary_before mult'!E:E,'EPA Data Summary_before mult'!$B:$B,$C51,'EPA Data Summary_before mult'!$A:$A,$D51)/10^12</f>
        <v>376.1172982819586</v>
      </c>
      <c r="H51">
        <f>SUMIFS('EPA Data Summary_before mult'!F:F,'EPA Data Summary_before mult'!$B:$B,$C51,'EPA Data Summary_before mult'!$A:$A,$D51)/10^12</f>
        <v>373.08797371146881</v>
      </c>
      <c r="I51">
        <f>SUMIFS('EPA Data Summary_before mult'!G:G,'EPA Data Summary_before mult'!$B:$B,$C51,'EPA Data Summary_before mult'!$A:$A,$D51)/10^12</f>
        <v>370.05864914097975</v>
      </c>
      <c r="J51">
        <f>SUMIFS('EPA Data Summary_before mult'!H:H,'EPA Data Summary_before mult'!$B:$B,$C51,'EPA Data Summary_before mult'!$A:$A,$D51)/10^12</f>
        <v>367.02932457048979</v>
      </c>
      <c r="K51">
        <f>SUMIFS('EPA Data Summary_before mult'!I:I,'EPA Data Summary_before mult'!$B:$B,$C51,'EPA Data Summary_before mult'!$A:$A,$D51)/10^12</f>
        <v>364</v>
      </c>
      <c r="L51">
        <f>SUMIFS('EPA Data Summary_before mult'!J:J,'EPA Data Summary_before mult'!$B:$B,$C51,'EPA Data Summary_before mult'!$A:$A,$D51)/10^12</f>
        <v>360.97067542951015</v>
      </c>
      <c r="M51">
        <f>SUMIFS('EPA Data Summary_before mult'!K:K,'EPA Data Summary_before mult'!$B:$B,$C51,'EPA Data Summary_before mult'!$A:$A,$D51)/10^12</f>
        <v>357.94135085902025</v>
      </c>
      <c r="N51">
        <f>SUMIFS('EPA Data Summary_before mult'!L:L,'EPA Data Summary_before mult'!$B:$B,$C51,'EPA Data Summary_before mult'!$A:$A,$D51)/10^12</f>
        <v>354.91202628853119</v>
      </c>
      <c r="O51">
        <f>SUMIFS('EPA Data Summary_before mult'!M:M,'EPA Data Summary_before mult'!$B:$B,$C51,'EPA Data Summary_before mult'!$A:$A,$D51)/10^12</f>
        <v>351.88270171804129</v>
      </c>
      <c r="P51">
        <f>SUMIFS('EPA Data Summary_before mult'!N:N,'EPA Data Summary_before mult'!$B:$B,$C51,'EPA Data Summary_before mult'!$A:$A,$D51)/10^12</f>
        <v>348.85337714755144</v>
      </c>
      <c r="Q51">
        <f>SUMIFS('EPA Data Summary_before mult'!O:O,'EPA Data Summary_before mult'!$B:$B,$C51,'EPA Data Summary_before mult'!$A:$A,$D51)/10^12</f>
        <v>345.82405257706148</v>
      </c>
      <c r="R51">
        <f>SUMIFS('EPA Data Summary_before mult'!P:P,'EPA Data Summary_before mult'!$B:$B,$C51,'EPA Data Summary_before mult'!$A:$A,$D51)/10^12</f>
        <v>342.79472800657248</v>
      </c>
      <c r="S51">
        <f>SUMIFS('EPA Data Summary_before mult'!Q:Q,'EPA Data Summary_before mult'!$B:$B,$C51,'EPA Data Summary_before mult'!$A:$A,$D51)/10^12</f>
        <v>339.76540343608264</v>
      </c>
      <c r="T51">
        <f>SUMIFS('EPA Data Summary_before mult'!R:R,'EPA Data Summary_before mult'!$B:$B,$C51,'EPA Data Summary_before mult'!$A:$A,$D51)/10^12</f>
        <v>336.73607886559273</v>
      </c>
      <c r="U51">
        <f>SUMIFS('EPA Data Summary_before mult'!S:S,'EPA Data Summary_before mult'!$B:$B,$C51,'EPA Data Summary_before mult'!$A:$A,$D51)/10^12</f>
        <v>333.70675429510288</v>
      </c>
      <c r="V51">
        <f>SUMIFS('EPA Data Summary_before mult'!T:T,'EPA Data Summary_before mult'!$B:$B,$C51,'EPA Data Summary_before mult'!$A:$A,$D51)/10^12</f>
        <v>330.67742972461298</v>
      </c>
      <c r="W51">
        <f>SUMIFS('EPA Data Summary_before mult'!U:U,'EPA Data Summary_before mult'!$B:$B,$C51,'EPA Data Summary_before mult'!$A:$A,$D51)/10^12</f>
        <v>327.64810515412398</v>
      </c>
      <c r="X51">
        <f>SUMIFS('EPA Data Summary_before mult'!V:V,'EPA Data Summary_before mult'!$B:$B,$C51,'EPA Data Summary_before mult'!$A:$A,$D51)/10^12</f>
        <v>324.61878058363413</v>
      </c>
      <c r="Y51">
        <f>SUMIFS('EPA Data Summary_before mult'!W:W,'EPA Data Summary_before mult'!$B:$B,$C51,'EPA Data Summary_before mult'!$A:$A,$D51)/10^12</f>
        <v>321.58945601314423</v>
      </c>
      <c r="Z51">
        <f>SUMIFS('EPA Data Summary_before mult'!X:X,'EPA Data Summary_before mult'!$B:$B,$C51,'EPA Data Summary_before mult'!$A:$A,$D51)/10^12</f>
        <v>318.56013144265438</v>
      </c>
      <c r="AA51">
        <f>SUMIFS('EPA Data Summary_before mult'!Y:Y,'EPA Data Summary_before mult'!$B:$B,$C51,'EPA Data Summary_before mult'!$A:$A,$D51)/10^12</f>
        <v>315.53080687216533</v>
      </c>
      <c r="AB51">
        <f>SUMIFS('EPA Data Summary_before mult'!Z:Z,'EPA Data Summary_before mult'!$B:$B,$C51,'EPA Data Summary_before mult'!$A:$A,$D51)/10^12</f>
        <v>312.50148230167542</v>
      </c>
      <c r="AC51">
        <f>SUMIFS('EPA Data Summary_before mult'!AA:AA,'EPA Data Summary_before mult'!$B:$B,$C51,'EPA Data Summary_before mult'!$A:$A,$D51)/10^12</f>
        <v>309.47215773118558</v>
      </c>
      <c r="AD51">
        <f>SUMIFS('EPA Data Summary_before mult'!AB:AB,'EPA Data Summary_before mult'!$B:$B,$C51,'EPA Data Summary_before mult'!$A:$A,$D51)/10^12</f>
        <v>306.44283316069567</v>
      </c>
      <c r="AE51">
        <f>SUMIFS('EPA Data Summary_before mult'!AC:AC,'EPA Data Summary_before mult'!$B:$B,$C51,'EPA Data Summary_before mult'!$A:$A,$D51)/10^12</f>
        <v>303.41350859020577</v>
      </c>
      <c r="AF51">
        <f>SUMIFS('EPA Data Summary_before mult'!AD:AD,'EPA Data Summary_before mult'!$B:$B,$C51,'EPA Data Summary_before mult'!$A:$A,$D51)/10^12</f>
        <v>300.38418401971677</v>
      </c>
      <c r="AG51">
        <f>SUMIFS('EPA Data Summary_before mult'!AE:AE,'EPA Data Summary_before mult'!$B:$B,$C51,'EPA Data Summary_before mult'!$A:$A,$D51)/10^12</f>
        <v>297.35485944922686</v>
      </c>
      <c r="AH51">
        <f>SUMIFS('EPA Data Summary_before mult'!AF:AF,'EPA Data Summary_before mult'!$B:$B,$C51,'EPA Data Summary_before mult'!$A:$A,$D51)/10^12</f>
        <v>294.32553487873696</v>
      </c>
      <c r="AI51">
        <f>SUMIFS('EPA Data Summary_before mult'!AG:AG,'EPA Data Summary_before mult'!$B:$B,$C51,'EPA Data Summary_before mult'!$A:$A,$D51)/10^12</f>
        <v>291.29621030824705</v>
      </c>
      <c r="AJ51">
        <f>SUMIFS('EPA Data Summary_before mult'!AH:AH,'EPA Data Summary_before mult'!$B:$B,$C51,'EPA Data Summary_before mult'!$A:$A,$D51)/10^12</f>
        <v>288.26688573775806</v>
      </c>
      <c r="AK51">
        <f>SUMIFS('EPA Data Summary_before mult'!AI:AI,'EPA Data Summary_before mult'!$B:$B,$C51,'EPA Data Summary_before mult'!$A:$A,$D51)/10^12</f>
        <v>285.23756116726821</v>
      </c>
      <c r="AL51">
        <f>SUMIFS('EPA Data Summary_before mult'!AJ:AJ,'EPA Data Summary_before mult'!$B:$B,$C51,'EPA Data Summary_before mult'!$A:$A,$D51)/10^12</f>
        <v>282.20823659677831</v>
      </c>
      <c r="AM51">
        <f>SUMIFS('EPA Data Summary_before mult'!AK:AK,'EPA Data Summary_before mult'!$B:$B,$C51,'EPA Data Summary_before mult'!$A:$A,$D51)/10^12</f>
        <v>279.17891202628846</v>
      </c>
      <c r="AN51">
        <f>SUMIFS('EPA Data Summary_before mult'!AL:AL,'EPA Data Summary_before mult'!$B:$B,$C51,'EPA Data Summary_before mult'!$A:$A,$D51)/10^12</f>
        <v>276.14958745579861</v>
      </c>
    </row>
    <row r="52" spans="1:40">
      <c r="A52" s="212"/>
      <c r="B52" s="221"/>
      <c r="C52" s="214" t="s">
        <v>49</v>
      </c>
      <c r="D52" s="214" t="s">
        <v>2</v>
      </c>
      <c r="E52">
        <f>SUMIFS('EPA Data Summary_before mult'!C:C,'EPA Data Summary_before mult'!$B:$B,$C52,'EPA Data Summary_before mult'!$A:$A,$D52)/10^12</f>
        <v>0</v>
      </c>
      <c r="F52">
        <f>SUMIFS('EPA Data Summary_before mult'!D:D,'EPA Data Summary_before mult'!$B:$B,$C52,'EPA Data Summary_before mult'!$A:$A,$D52)/10^12</f>
        <v>0</v>
      </c>
      <c r="G52">
        <f>SUMIFS('EPA Data Summary_before mult'!E:E,'EPA Data Summary_before mult'!$B:$B,$C52,'EPA Data Summary_before mult'!$A:$A,$D52)/10^12</f>
        <v>0</v>
      </c>
      <c r="H52">
        <f>SUMIFS('EPA Data Summary_before mult'!F:F,'EPA Data Summary_before mult'!$B:$B,$C52,'EPA Data Summary_before mult'!$A:$A,$D52)/10^12</f>
        <v>0</v>
      </c>
      <c r="I52">
        <f>SUMIFS('EPA Data Summary_before mult'!G:G,'EPA Data Summary_before mult'!$B:$B,$C52,'EPA Data Summary_before mult'!$A:$A,$D52)/10^12</f>
        <v>0</v>
      </c>
      <c r="J52">
        <f>SUMIFS('EPA Data Summary_before mult'!H:H,'EPA Data Summary_before mult'!$B:$B,$C52,'EPA Data Summary_before mult'!$A:$A,$D52)/10^12</f>
        <v>0</v>
      </c>
      <c r="K52">
        <f>SUMIFS('EPA Data Summary_before mult'!I:I,'EPA Data Summary_before mult'!$B:$B,$C52,'EPA Data Summary_before mult'!$A:$A,$D52)/10^12</f>
        <v>0</v>
      </c>
      <c r="L52">
        <f>SUMIFS('EPA Data Summary_before mult'!J:J,'EPA Data Summary_before mult'!$B:$B,$C52,'EPA Data Summary_before mult'!$A:$A,$D52)/10^12</f>
        <v>0</v>
      </c>
      <c r="M52">
        <f>SUMIFS('EPA Data Summary_before mult'!K:K,'EPA Data Summary_before mult'!$B:$B,$C52,'EPA Data Summary_before mult'!$A:$A,$D52)/10^12</f>
        <v>0</v>
      </c>
      <c r="N52">
        <f>SUMIFS('EPA Data Summary_before mult'!L:L,'EPA Data Summary_before mult'!$B:$B,$C52,'EPA Data Summary_before mult'!$A:$A,$D52)/10^12</f>
        <v>0</v>
      </c>
      <c r="O52">
        <f>SUMIFS('EPA Data Summary_before mult'!M:M,'EPA Data Summary_before mult'!$B:$B,$C52,'EPA Data Summary_before mult'!$A:$A,$D52)/10^12</f>
        <v>0</v>
      </c>
      <c r="P52">
        <f>SUMIFS('EPA Data Summary_before mult'!N:N,'EPA Data Summary_before mult'!$B:$B,$C52,'EPA Data Summary_before mult'!$A:$A,$D52)/10^12</f>
        <v>0</v>
      </c>
      <c r="Q52">
        <f>SUMIFS('EPA Data Summary_before mult'!O:O,'EPA Data Summary_before mult'!$B:$B,$C52,'EPA Data Summary_before mult'!$A:$A,$D52)/10^12</f>
        <v>0</v>
      </c>
      <c r="R52">
        <f>SUMIFS('EPA Data Summary_before mult'!P:P,'EPA Data Summary_before mult'!$B:$B,$C52,'EPA Data Summary_before mult'!$A:$A,$D52)/10^12</f>
        <v>0</v>
      </c>
      <c r="S52">
        <f>SUMIFS('EPA Data Summary_before mult'!Q:Q,'EPA Data Summary_before mult'!$B:$B,$C52,'EPA Data Summary_before mult'!$A:$A,$D52)/10^12</f>
        <v>0</v>
      </c>
      <c r="T52">
        <f>SUMIFS('EPA Data Summary_before mult'!R:R,'EPA Data Summary_before mult'!$B:$B,$C52,'EPA Data Summary_before mult'!$A:$A,$D52)/10^12</f>
        <v>0</v>
      </c>
      <c r="U52">
        <f>SUMIFS('EPA Data Summary_before mult'!S:S,'EPA Data Summary_before mult'!$B:$B,$C52,'EPA Data Summary_before mult'!$A:$A,$D52)/10^12</f>
        <v>0</v>
      </c>
      <c r="V52">
        <f>SUMIFS('EPA Data Summary_before mult'!T:T,'EPA Data Summary_before mult'!$B:$B,$C52,'EPA Data Summary_before mult'!$A:$A,$D52)/10^12</f>
        <v>0</v>
      </c>
      <c r="W52">
        <f>SUMIFS('EPA Data Summary_before mult'!U:U,'EPA Data Summary_before mult'!$B:$B,$C52,'EPA Data Summary_before mult'!$A:$A,$D52)/10^12</f>
        <v>0</v>
      </c>
      <c r="X52">
        <f>SUMIFS('EPA Data Summary_before mult'!V:V,'EPA Data Summary_before mult'!$B:$B,$C52,'EPA Data Summary_before mult'!$A:$A,$D52)/10^12</f>
        <v>0</v>
      </c>
      <c r="Y52">
        <f>SUMIFS('EPA Data Summary_before mult'!W:W,'EPA Data Summary_before mult'!$B:$B,$C52,'EPA Data Summary_before mult'!$A:$A,$D52)/10^12</f>
        <v>0</v>
      </c>
      <c r="Z52">
        <f>SUMIFS('EPA Data Summary_before mult'!X:X,'EPA Data Summary_before mult'!$B:$B,$C52,'EPA Data Summary_before mult'!$A:$A,$D52)/10^12</f>
        <v>0</v>
      </c>
      <c r="AA52">
        <f>SUMIFS('EPA Data Summary_before mult'!Y:Y,'EPA Data Summary_before mult'!$B:$B,$C52,'EPA Data Summary_before mult'!$A:$A,$D52)/10^12</f>
        <v>0</v>
      </c>
      <c r="AB52">
        <f>SUMIFS('EPA Data Summary_before mult'!Z:Z,'EPA Data Summary_before mult'!$B:$B,$C52,'EPA Data Summary_before mult'!$A:$A,$D52)/10^12</f>
        <v>0</v>
      </c>
      <c r="AC52">
        <f>SUMIFS('EPA Data Summary_before mult'!AA:AA,'EPA Data Summary_before mult'!$B:$B,$C52,'EPA Data Summary_before mult'!$A:$A,$D52)/10^12</f>
        <v>0</v>
      </c>
      <c r="AD52">
        <f>SUMIFS('EPA Data Summary_before mult'!AB:AB,'EPA Data Summary_before mult'!$B:$B,$C52,'EPA Data Summary_before mult'!$A:$A,$D52)/10^12</f>
        <v>0</v>
      </c>
      <c r="AE52">
        <f>SUMIFS('EPA Data Summary_before mult'!AC:AC,'EPA Data Summary_before mult'!$B:$B,$C52,'EPA Data Summary_before mult'!$A:$A,$D52)/10^12</f>
        <v>0</v>
      </c>
      <c r="AF52">
        <f>SUMIFS('EPA Data Summary_before mult'!AD:AD,'EPA Data Summary_before mult'!$B:$B,$C52,'EPA Data Summary_before mult'!$A:$A,$D52)/10^12</f>
        <v>0</v>
      </c>
      <c r="AG52">
        <f>SUMIFS('EPA Data Summary_before mult'!AE:AE,'EPA Data Summary_before mult'!$B:$B,$C52,'EPA Data Summary_before mult'!$A:$A,$D52)/10^12</f>
        <v>0</v>
      </c>
      <c r="AH52">
        <f>SUMIFS('EPA Data Summary_before mult'!AF:AF,'EPA Data Summary_before mult'!$B:$B,$C52,'EPA Data Summary_before mult'!$A:$A,$D52)/10^12</f>
        <v>0</v>
      </c>
      <c r="AI52">
        <f>SUMIFS('EPA Data Summary_before mult'!AG:AG,'EPA Data Summary_before mult'!$B:$B,$C52,'EPA Data Summary_before mult'!$A:$A,$D52)/10^12</f>
        <v>0</v>
      </c>
      <c r="AJ52">
        <f>SUMIFS('EPA Data Summary_before mult'!AH:AH,'EPA Data Summary_before mult'!$B:$B,$C52,'EPA Data Summary_before mult'!$A:$A,$D52)/10^12</f>
        <v>0</v>
      </c>
      <c r="AK52">
        <f>SUMIFS('EPA Data Summary_before mult'!AI:AI,'EPA Data Summary_before mult'!$B:$B,$C52,'EPA Data Summary_before mult'!$A:$A,$D52)/10^12</f>
        <v>0</v>
      </c>
      <c r="AL52">
        <f>SUMIFS('EPA Data Summary_before mult'!AJ:AJ,'EPA Data Summary_before mult'!$B:$B,$C52,'EPA Data Summary_before mult'!$A:$A,$D52)/10^12</f>
        <v>0</v>
      </c>
      <c r="AM52">
        <f>SUMIFS('EPA Data Summary_before mult'!AK:AK,'EPA Data Summary_before mult'!$B:$B,$C52,'EPA Data Summary_before mult'!$A:$A,$D52)/10^12</f>
        <v>0</v>
      </c>
      <c r="AN52">
        <f>SUMIFS('EPA Data Summary_before mult'!AL:AL,'EPA Data Summary_before mult'!$B:$B,$C52,'EPA Data Summary_before mult'!$A:$A,$D52)/10^12</f>
        <v>0</v>
      </c>
    </row>
    <row r="53" spans="1:40">
      <c r="A53" s="212"/>
      <c r="B53" s="221"/>
      <c r="C53" s="213" t="s">
        <v>50</v>
      </c>
      <c r="D53" s="213" t="s">
        <v>1</v>
      </c>
      <c r="E53">
        <f>SUMIFS('EPA Data Summary_before mult'!C:C,'EPA Data Summary_before mult'!$B:$B,$C53,'EPA Data Summary_before mult'!$A:$A,$D53)/10^12</f>
        <v>0</v>
      </c>
      <c r="F53">
        <f>SUMIFS('EPA Data Summary_before mult'!D:D,'EPA Data Summary_before mult'!$B:$B,$C53,'EPA Data Summary_before mult'!$A:$A,$D53)/10^12</f>
        <v>0</v>
      </c>
      <c r="G53">
        <f>SUMIFS('EPA Data Summary_before mult'!E:E,'EPA Data Summary_before mult'!$B:$B,$C53,'EPA Data Summary_before mult'!$A:$A,$D53)/10^12</f>
        <v>0</v>
      </c>
      <c r="H53">
        <f>SUMIFS('EPA Data Summary_before mult'!F:F,'EPA Data Summary_before mult'!$B:$B,$C53,'EPA Data Summary_before mult'!$A:$A,$D53)/10^12</f>
        <v>0</v>
      </c>
      <c r="I53">
        <f>SUMIFS('EPA Data Summary_before mult'!G:G,'EPA Data Summary_before mult'!$B:$B,$C53,'EPA Data Summary_before mult'!$A:$A,$D53)/10^12</f>
        <v>0</v>
      </c>
      <c r="J53">
        <f>SUMIFS('EPA Data Summary_before mult'!H:H,'EPA Data Summary_before mult'!$B:$B,$C53,'EPA Data Summary_before mult'!$A:$A,$D53)/10^12</f>
        <v>0</v>
      </c>
      <c r="K53">
        <f>SUMIFS('EPA Data Summary_before mult'!I:I,'EPA Data Summary_before mult'!$B:$B,$C53,'EPA Data Summary_before mult'!$A:$A,$D53)/10^12</f>
        <v>0</v>
      </c>
      <c r="L53">
        <f>SUMIFS('EPA Data Summary_before mult'!J:J,'EPA Data Summary_before mult'!$B:$B,$C53,'EPA Data Summary_before mult'!$A:$A,$D53)/10^12</f>
        <v>0</v>
      </c>
      <c r="M53">
        <f>SUMIFS('EPA Data Summary_before mult'!K:K,'EPA Data Summary_before mult'!$B:$B,$C53,'EPA Data Summary_before mult'!$A:$A,$D53)/10^12</f>
        <v>0</v>
      </c>
      <c r="N53">
        <f>SUMIFS('EPA Data Summary_before mult'!L:L,'EPA Data Summary_before mult'!$B:$B,$C53,'EPA Data Summary_before mult'!$A:$A,$D53)/10^12</f>
        <v>0</v>
      </c>
      <c r="O53">
        <f>SUMIFS('EPA Data Summary_before mult'!M:M,'EPA Data Summary_before mult'!$B:$B,$C53,'EPA Data Summary_before mult'!$A:$A,$D53)/10^12</f>
        <v>0</v>
      </c>
      <c r="P53">
        <f>SUMIFS('EPA Data Summary_before mult'!N:N,'EPA Data Summary_before mult'!$B:$B,$C53,'EPA Data Summary_before mult'!$A:$A,$D53)/10^12</f>
        <v>0</v>
      </c>
      <c r="Q53">
        <f>SUMIFS('EPA Data Summary_before mult'!O:O,'EPA Data Summary_before mult'!$B:$B,$C53,'EPA Data Summary_before mult'!$A:$A,$D53)/10^12</f>
        <v>0</v>
      </c>
      <c r="R53">
        <f>SUMIFS('EPA Data Summary_before mult'!P:P,'EPA Data Summary_before mult'!$B:$B,$C53,'EPA Data Summary_before mult'!$A:$A,$D53)/10^12</f>
        <v>0</v>
      </c>
      <c r="S53">
        <f>SUMIFS('EPA Data Summary_before mult'!Q:Q,'EPA Data Summary_before mult'!$B:$B,$C53,'EPA Data Summary_before mult'!$A:$A,$D53)/10^12</f>
        <v>0</v>
      </c>
      <c r="T53">
        <f>SUMIFS('EPA Data Summary_before mult'!R:R,'EPA Data Summary_before mult'!$B:$B,$C53,'EPA Data Summary_before mult'!$A:$A,$D53)/10^12</f>
        <v>0</v>
      </c>
      <c r="U53">
        <f>SUMIFS('EPA Data Summary_before mult'!S:S,'EPA Data Summary_before mult'!$B:$B,$C53,'EPA Data Summary_before mult'!$A:$A,$D53)/10^12</f>
        <v>0</v>
      </c>
      <c r="V53">
        <f>SUMIFS('EPA Data Summary_before mult'!T:T,'EPA Data Summary_before mult'!$B:$B,$C53,'EPA Data Summary_before mult'!$A:$A,$D53)/10^12</f>
        <v>0</v>
      </c>
      <c r="W53">
        <f>SUMIFS('EPA Data Summary_before mult'!U:U,'EPA Data Summary_before mult'!$B:$B,$C53,'EPA Data Summary_before mult'!$A:$A,$D53)/10^12</f>
        <v>0</v>
      </c>
      <c r="X53">
        <f>SUMIFS('EPA Data Summary_before mult'!V:V,'EPA Data Summary_before mult'!$B:$B,$C53,'EPA Data Summary_before mult'!$A:$A,$D53)/10^12</f>
        <v>0</v>
      </c>
      <c r="Y53">
        <f>SUMIFS('EPA Data Summary_before mult'!W:W,'EPA Data Summary_before mult'!$B:$B,$C53,'EPA Data Summary_before mult'!$A:$A,$D53)/10^12</f>
        <v>0</v>
      </c>
      <c r="Z53">
        <f>SUMIFS('EPA Data Summary_before mult'!X:X,'EPA Data Summary_before mult'!$B:$B,$C53,'EPA Data Summary_before mult'!$A:$A,$D53)/10^12</f>
        <v>0</v>
      </c>
      <c r="AA53">
        <f>SUMIFS('EPA Data Summary_before mult'!Y:Y,'EPA Data Summary_before mult'!$B:$B,$C53,'EPA Data Summary_before mult'!$A:$A,$D53)/10^12</f>
        <v>0</v>
      </c>
      <c r="AB53">
        <f>SUMIFS('EPA Data Summary_before mult'!Z:Z,'EPA Data Summary_before mult'!$B:$B,$C53,'EPA Data Summary_before mult'!$A:$A,$D53)/10^12</f>
        <v>0</v>
      </c>
      <c r="AC53">
        <f>SUMIFS('EPA Data Summary_before mult'!AA:AA,'EPA Data Summary_before mult'!$B:$B,$C53,'EPA Data Summary_before mult'!$A:$A,$D53)/10^12</f>
        <v>0</v>
      </c>
      <c r="AD53">
        <f>SUMIFS('EPA Data Summary_before mult'!AB:AB,'EPA Data Summary_before mult'!$B:$B,$C53,'EPA Data Summary_before mult'!$A:$A,$D53)/10^12</f>
        <v>0</v>
      </c>
      <c r="AE53">
        <f>SUMIFS('EPA Data Summary_before mult'!AC:AC,'EPA Data Summary_before mult'!$B:$B,$C53,'EPA Data Summary_before mult'!$A:$A,$D53)/10^12</f>
        <v>0</v>
      </c>
      <c r="AF53">
        <f>SUMIFS('EPA Data Summary_before mult'!AD:AD,'EPA Data Summary_before mult'!$B:$B,$C53,'EPA Data Summary_before mult'!$A:$A,$D53)/10^12</f>
        <v>0</v>
      </c>
      <c r="AG53">
        <f>SUMIFS('EPA Data Summary_before mult'!AE:AE,'EPA Data Summary_before mult'!$B:$B,$C53,'EPA Data Summary_before mult'!$A:$A,$D53)/10^12</f>
        <v>0</v>
      </c>
      <c r="AH53">
        <f>SUMIFS('EPA Data Summary_before mult'!AF:AF,'EPA Data Summary_before mult'!$B:$B,$C53,'EPA Data Summary_before mult'!$A:$A,$D53)/10^12</f>
        <v>0</v>
      </c>
      <c r="AI53">
        <f>SUMIFS('EPA Data Summary_before mult'!AG:AG,'EPA Data Summary_before mult'!$B:$B,$C53,'EPA Data Summary_before mult'!$A:$A,$D53)/10^12</f>
        <v>0</v>
      </c>
      <c r="AJ53">
        <f>SUMIFS('EPA Data Summary_before mult'!AH:AH,'EPA Data Summary_before mult'!$B:$B,$C53,'EPA Data Summary_before mult'!$A:$A,$D53)/10^12</f>
        <v>0</v>
      </c>
      <c r="AK53">
        <f>SUMIFS('EPA Data Summary_before mult'!AI:AI,'EPA Data Summary_before mult'!$B:$B,$C53,'EPA Data Summary_before mult'!$A:$A,$D53)/10^12</f>
        <v>0</v>
      </c>
      <c r="AL53">
        <f>SUMIFS('EPA Data Summary_before mult'!AJ:AJ,'EPA Data Summary_before mult'!$B:$B,$C53,'EPA Data Summary_before mult'!$A:$A,$D53)/10^12</f>
        <v>0</v>
      </c>
      <c r="AM53">
        <f>SUMIFS('EPA Data Summary_before mult'!AK:AK,'EPA Data Summary_before mult'!$B:$B,$C53,'EPA Data Summary_before mult'!$A:$A,$D53)/10^12</f>
        <v>0</v>
      </c>
      <c r="AN53">
        <f>SUMIFS('EPA Data Summary_before mult'!AL:AL,'EPA Data Summary_before mult'!$B:$B,$C53,'EPA Data Summary_before mult'!$A:$A,$D53)/10^12</f>
        <v>0</v>
      </c>
    </row>
    <row r="54" spans="1:40">
      <c r="A54" s="212"/>
      <c r="B54" s="221"/>
      <c r="C54" s="214" t="s">
        <v>50</v>
      </c>
      <c r="D54" s="214" t="s">
        <v>9</v>
      </c>
      <c r="E54">
        <f>SUMIFS('EPA Data Summary_before mult'!C:C,'EPA Data Summary_before mult'!$B:$B,$C54,'EPA Data Summary_before mult'!$A:$A,$D54)/10^12</f>
        <v>19.083423904609784</v>
      </c>
      <c r="F54">
        <f>SUMIFS('EPA Data Summary_before mult'!D:D,'EPA Data Summary_before mult'!$B:$B,$C54,'EPA Data Summary_before mult'!$A:$A,$D54)/10^12</f>
        <v>20.387270053534102</v>
      </c>
      <c r="G54">
        <f>SUMIFS('EPA Data Summary_before mult'!E:E,'EPA Data Summary_before mult'!$B:$B,$C54,'EPA Data Summary_before mult'!$A:$A,$D54)/10^12</f>
        <v>21.69111620245852</v>
      </c>
      <c r="H54">
        <f>SUMIFS('EPA Data Summary_before mult'!F:F,'EPA Data Summary_before mult'!$B:$B,$C54,'EPA Data Summary_before mult'!$A:$A,$D54)/10^12</f>
        <v>22.994962351382835</v>
      </c>
      <c r="I54">
        <f>SUMIFS('EPA Data Summary_before mult'!G:G,'EPA Data Summary_before mult'!$B:$B,$C54,'EPA Data Summary_before mult'!$A:$A,$D54)/10^12</f>
        <v>24.298808500307253</v>
      </c>
      <c r="J54">
        <f>SUMIFS('EPA Data Summary_before mult'!H:H,'EPA Data Summary_before mult'!$B:$B,$C54,'EPA Data Summary_before mult'!$A:$A,$D54)/10^12</f>
        <v>25.60265464923167</v>
      </c>
      <c r="K54">
        <f>SUMIFS('EPA Data Summary_before mult'!I:I,'EPA Data Summary_before mult'!$B:$B,$C54,'EPA Data Summary_before mult'!$A:$A,$D54)/10^12</f>
        <v>27.352141006349065</v>
      </c>
      <c r="L54">
        <f>SUMIFS('EPA Data Summary_before mult'!J:J,'EPA Data Summary_before mult'!$B:$B,$C54,'EPA Data Summary_before mult'!$A:$A,$D54)/10^12</f>
        <v>29.101627363466459</v>
      </c>
      <c r="M54">
        <f>SUMIFS('EPA Data Summary_before mult'!K:K,'EPA Data Summary_before mult'!$B:$B,$C54,'EPA Data Summary_before mult'!$A:$A,$D54)/10^12</f>
        <v>30.85111372058396</v>
      </c>
      <c r="N54">
        <f>SUMIFS('EPA Data Summary_before mult'!L:L,'EPA Data Summary_before mult'!$B:$B,$C54,'EPA Data Summary_before mult'!$A:$A,$D54)/10^12</f>
        <v>32.600600077701358</v>
      </c>
      <c r="O54">
        <f>SUMIFS('EPA Data Summary_before mult'!M:M,'EPA Data Summary_before mult'!$B:$B,$C54,'EPA Data Summary_before mult'!$A:$A,$D54)/10^12</f>
        <v>34.350086434818749</v>
      </c>
      <c r="P54">
        <f>SUMIFS('EPA Data Summary_before mult'!N:N,'EPA Data Summary_before mult'!$B:$B,$C54,'EPA Data Summary_before mult'!$A:$A,$D54)/10^12</f>
        <v>36.697595671413737</v>
      </c>
      <c r="Q54">
        <f>SUMIFS('EPA Data Summary_before mult'!O:O,'EPA Data Summary_before mult'!$B:$B,$C54,'EPA Data Summary_before mult'!$A:$A,$D54)/10^12</f>
        <v>39.045104908008717</v>
      </c>
      <c r="R54">
        <f>SUMIFS('EPA Data Summary_before mult'!P:P,'EPA Data Summary_before mult'!$B:$B,$C54,'EPA Data Summary_before mult'!$A:$A,$D54)/10^12</f>
        <v>41.392614144603712</v>
      </c>
      <c r="S54">
        <f>SUMIFS('EPA Data Summary_before mult'!Q:Q,'EPA Data Summary_before mult'!$B:$B,$C54,'EPA Data Summary_before mult'!$A:$A,$D54)/10^12</f>
        <v>43.740123381198593</v>
      </c>
      <c r="T54">
        <f>SUMIFS('EPA Data Summary_before mult'!R:R,'EPA Data Summary_before mult'!$B:$B,$C54,'EPA Data Summary_before mult'!$A:$A,$D54)/10^12</f>
        <v>46.087632617793574</v>
      </c>
      <c r="U54">
        <f>SUMIFS('EPA Data Summary_before mult'!S:S,'EPA Data Summary_before mult'!$B:$B,$C54,'EPA Data Summary_before mult'!$A:$A,$D54)/10^12</f>
        <v>47.527242418620958</v>
      </c>
      <c r="V54">
        <f>SUMIFS('EPA Data Summary_before mult'!T:T,'EPA Data Summary_before mult'!$B:$B,$C54,'EPA Data Summary_before mult'!$A:$A,$D54)/10^12</f>
        <v>48.966852219448441</v>
      </c>
      <c r="W54">
        <f>SUMIFS('EPA Data Summary_before mult'!U:U,'EPA Data Summary_before mult'!$B:$B,$C54,'EPA Data Summary_before mult'!$A:$A,$D54)/10^12</f>
        <v>50.406462020275825</v>
      </c>
      <c r="X54">
        <f>SUMIFS('EPA Data Summary_before mult'!V:V,'EPA Data Summary_before mult'!$B:$B,$C54,'EPA Data Summary_before mult'!$A:$A,$D54)/10^12</f>
        <v>51.846071821103195</v>
      </c>
      <c r="Y54">
        <f>SUMIFS('EPA Data Summary_before mult'!W:W,'EPA Data Summary_before mult'!$B:$B,$C54,'EPA Data Summary_before mult'!$A:$A,$D54)/10^12</f>
        <v>53.285681621930685</v>
      </c>
      <c r="Z54">
        <f>SUMIFS('EPA Data Summary_before mult'!X:X,'EPA Data Summary_before mult'!$B:$B,$C54,'EPA Data Summary_before mult'!$A:$A,$D54)/10^12</f>
        <v>54.957839948324931</v>
      </c>
      <c r="AA54">
        <f>SUMIFS('EPA Data Summary_before mult'!Y:Y,'EPA Data Summary_before mult'!$B:$B,$C54,'EPA Data Summary_before mult'!$A:$A,$D54)/10^12</f>
        <v>56.629998274719163</v>
      </c>
      <c r="AB54">
        <f>SUMIFS('EPA Data Summary_before mult'!Z:Z,'EPA Data Summary_before mult'!$B:$B,$C54,'EPA Data Summary_before mult'!$A:$A,$D54)/10^12</f>
        <v>58.302156601113424</v>
      </c>
      <c r="AC54">
        <f>SUMIFS('EPA Data Summary_before mult'!AA:AA,'EPA Data Summary_before mult'!$B:$B,$C54,'EPA Data Summary_before mult'!$A:$A,$D54)/10^12</f>
        <v>59.974314927507656</v>
      </c>
      <c r="AD54">
        <f>SUMIFS('EPA Data Summary_before mult'!AB:AB,'EPA Data Summary_before mult'!$B:$B,$C54,'EPA Data Summary_before mult'!$A:$A,$D54)/10^12</f>
        <v>61.64647325390191</v>
      </c>
      <c r="AE54">
        <f>SUMIFS('EPA Data Summary_before mult'!AC:AC,'EPA Data Summary_before mult'!$B:$B,$C54,'EPA Data Summary_before mult'!$A:$A,$D54)/10^12</f>
        <v>63.588759853475281</v>
      </c>
      <c r="AF54">
        <f>SUMIFS('EPA Data Summary_before mult'!AD:AD,'EPA Data Summary_before mult'!$B:$B,$C54,'EPA Data Summary_before mult'!$A:$A,$D54)/10^12</f>
        <v>65.531046453048646</v>
      </c>
      <c r="AG54">
        <f>SUMIFS('EPA Data Summary_before mult'!AE:AE,'EPA Data Summary_before mult'!$B:$B,$C54,'EPA Data Summary_before mult'!$A:$A,$D54)/10^12</f>
        <v>67.47333305262201</v>
      </c>
      <c r="AH54">
        <f>SUMIFS('EPA Data Summary_before mult'!AF:AF,'EPA Data Summary_before mult'!$B:$B,$C54,'EPA Data Summary_before mult'!$A:$A,$D54)/10^12</f>
        <v>69.415619652195502</v>
      </c>
      <c r="AI54">
        <f>SUMIFS('EPA Data Summary_before mult'!AG:AG,'EPA Data Summary_before mult'!$B:$B,$C54,'EPA Data Summary_before mult'!$A:$A,$D54)/10^12</f>
        <v>71.357906251768853</v>
      </c>
      <c r="AJ54">
        <f>SUMIFS('EPA Data Summary_before mult'!AH:AH,'EPA Data Summary_before mult'!$B:$B,$C54,'EPA Data Summary_before mult'!$A:$A,$D54)/10^12</f>
        <v>73.613977846581946</v>
      </c>
      <c r="AK54">
        <f>SUMIFS('EPA Data Summary_before mult'!AI:AI,'EPA Data Summary_before mult'!$B:$B,$C54,'EPA Data Summary_before mult'!$A:$A,$D54)/10^12</f>
        <v>75.870049441395139</v>
      </c>
      <c r="AL54">
        <f>SUMIFS('EPA Data Summary_before mult'!AJ:AJ,'EPA Data Summary_before mult'!$B:$B,$C54,'EPA Data Summary_before mult'!$A:$A,$D54)/10^12</f>
        <v>78.126121036208332</v>
      </c>
      <c r="AM54">
        <f>SUMIFS('EPA Data Summary_before mult'!AK:AK,'EPA Data Summary_before mult'!$B:$B,$C54,'EPA Data Summary_before mult'!$A:$A,$D54)/10^12</f>
        <v>80.38219263102151</v>
      </c>
      <c r="AN54">
        <f>SUMIFS('EPA Data Summary_before mult'!AL:AL,'EPA Data Summary_before mult'!$B:$B,$C54,'EPA Data Summary_before mult'!$A:$A,$D54)/10^12</f>
        <v>82.63826422583459</v>
      </c>
    </row>
    <row r="55" spans="1:40">
      <c r="A55" s="212"/>
      <c r="B55" s="221"/>
      <c r="C55" s="217" t="s">
        <v>59</v>
      </c>
      <c r="D55" s="217" t="s">
        <v>3</v>
      </c>
      <c r="E55">
        <f>SUMIFS('EPA Data Summary_before mult'!C:C,'EPA Data Summary_before mult'!$B:$B,$C55,'EPA Data Summary_before mult'!$A:$A,$D55)/10^12</f>
        <v>0</v>
      </c>
      <c r="F55">
        <f>SUMIFS('EPA Data Summary_before mult'!D:D,'EPA Data Summary_before mult'!$B:$B,$C55,'EPA Data Summary_before mult'!$A:$A,$D55)/10^12</f>
        <v>0</v>
      </c>
      <c r="G55">
        <f>SUMIFS('EPA Data Summary_before mult'!E:E,'EPA Data Summary_before mult'!$B:$B,$C55,'EPA Data Summary_before mult'!$A:$A,$D55)/10^12</f>
        <v>0</v>
      </c>
      <c r="H55">
        <f>SUMIFS('EPA Data Summary_before mult'!F:F,'EPA Data Summary_before mult'!$B:$B,$C55,'EPA Data Summary_before mult'!$A:$A,$D55)/10^12</f>
        <v>0</v>
      </c>
      <c r="I55">
        <f>SUMIFS('EPA Data Summary_before mult'!G:G,'EPA Data Summary_before mult'!$B:$B,$C55,'EPA Data Summary_before mult'!$A:$A,$D55)/10^12</f>
        <v>0</v>
      </c>
      <c r="J55">
        <f>SUMIFS('EPA Data Summary_before mult'!H:H,'EPA Data Summary_before mult'!$B:$B,$C55,'EPA Data Summary_before mult'!$A:$A,$D55)/10^12</f>
        <v>0</v>
      </c>
      <c r="K55">
        <f>SUMIFS('EPA Data Summary_before mult'!I:I,'EPA Data Summary_before mult'!$B:$B,$C55,'EPA Data Summary_before mult'!$A:$A,$D55)/10^12</f>
        <v>0</v>
      </c>
      <c r="L55">
        <f>SUMIFS('EPA Data Summary_before mult'!J:J,'EPA Data Summary_before mult'!$B:$B,$C55,'EPA Data Summary_before mult'!$A:$A,$D55)/10^12</f>
        <v>0</v>
      </c>
      <c r="M55">
        <f>SUMIFS('EPA Data Summary_before mult'!K:K,'EPA Data Summary_before mult'!$B:$B,$C55,'EPA Data Summary_before mult'!$A:$A,$D55)/10^12</f>
        <v>0</v>
      </c>
      <c r="N55">
        <f>SUMIFS('EPA Data Summary_before mult'!L:L,'EPA Data Summary_before mult'!$B:$B,$C55,'EPA Data Summary_before mult'!$A:$A,$D55)/10^12</f>
        <v>0</v>
      </c>
      <c r="O55">
        <f>SUMIFS('EPA Data Summary_before mult'!M:M,'EPA Data Summary_before mult'!$B:$B,$C55,'EPA Data Summary_before mult'!$A:$A,$D55)/10^12</f>
        <v>0</v>
      </c>
      <c r="P55">
        <f>SUMIFS('EPA Data Summary_before mult'!N:N,'EPA Data Summary_before mult'!$B:$B,$C55,'EPA Data Summary_before mult'!$A:$A,$D55)/10^12</f>
        <v>0</v>
      </c>
      <c r="Q55">
        <f>SUMIFS('EPA Data Summary_before mult'!O:O,'EPA Data Summary_before mult'!$B:$B,$C55,'EPA Data Summary_before mult'!$A:$A,$D55)/10^12</f>
        <v>0</v>
      </c>
      <c r="R55">
        <f>SUMIFS('EPA Data Summary_before mult'!P:P,'EPA Data Summary_before mult'!$B:$B,$C55,'EPA Data Summary_before mult'!$A:$A,$D55)/10^12</f>
        <v>0</v>
      </c>
      <c r="S55">
        <f>SUMIFS('EPA Data Summary_before mult'!Q:Q,'EPA Data Summary_before mult'!$B:$B,$C55,'EPA Data Summary_before mult'!$A:$A,$D55)/10^12</f>
        <v>0</v>
      </c>
      <c r="T55">
        <f>SUMIFS('EPA Data Summary_before mult'!R:R,'EPA Data Summary_before mult'!$B:$B,$C55,'EPA Data Summary_before mult'!$A:$A,$D55)/10^12</f>
        <v>0</v>
      </c>
      <c r="U55">
        <f>SUMIFS('EPA Data Summary_before mult'!S:S,'EPA Data Summary_before mult'!$B:$B,$C55,'EPA Data Summary_before mult'!$A:$A,$D55)/10^12</f>
        <v>0</v>
      </c>
      <c r="V55">
        <f>SUMIFS('EPA Data Summary_before mult'!T:T,'EPA Data Summary_before mult'!$B:$B,$C55,'EPA Data Summary_before mult'!$A:$A,$D55)/10^12</f>
        <v>0</v>
      </c>
      <c r="W55">
        <f>SUMIFS('EPA Data Summary_before mult'!U:U,'EPA Data Summary_before mult'!$B:$B,$C55,'EPA Data Summary_before mult'!$A:$A,$D55)/10^12</f>
        <v>0</v>
      </c>
      <c r="X55">
        <f>SUMIFS('EPA Data Summary_before mult'!V:V,'EPA Data Summary_before mult'!$B:$B,$C55,'EPA Data Summary_before mult'!$A:$A,$D55)/10^12</f>
        <v>0</v>
      </c>
      <c r="Y55">
        <f>SUMIFS('EPA Data Summary_before mult'!W:W,'EPA Data Summary_before mult'!$B:$B,$C55,'EPA Data Summary_before mult'!$A:$A,$D55)/10^12</f>
        <v>0</v>
      </c>
      <c r="Z55">
        <f>SUMIFS('EPA Data Summary_before mult'!X:X,'EPA Data Summary_before mult'!$B:$B,$C55,'EPA Data Summary_before mult'!$A:$A,$D55)/10^12</f>
        <v>0</v>
      </c>
      <c r="AA55">
        <f>SUMIFS('EPA Data Summary_before mult'!Y:Y,'EPA Data Summary_before mult'!$B:$B,$C55,'EPA Data Summary_before mult'!$A:$A,$D55)/10^12</f>
        <v>0</v>
      </c>
      <c r="AB55">
        <f>SUMIFS('EPA Data Summary_before mult'!Z:Z,'EPA Data Summary_before mult'!$B:$B,$C55,'EPA Data Summary_before mult'!$A:$A,$D55)/10^12</f>
        <v>0</v>
      </c>
      <c r="AC55">
        <f>SUMIFS('EPA Data Summary_before mult'!AA:AA,'EPA Data Summary_before mult'!$B:$B,$C55,'EPA Data Summary_before mult'!$A:$A,$D55)/10^12</f>
        <v>0</v>
      </c>
      <c r="AD55">
        <f>SUMIFS('EPA Data Summary_before mult'!AB:AB,'EPA Data Summary_before mult'!$B:$B,$C55,'EPA Data Summary_before mult'!$A:$A,$D55)/10^12</f>
        <v>0</v>
      </c>
      <c r="AE55">
        <f>SUMIFS('EPA Data Summary_before mult'!AC:AC,'EPA Data Summary_before mult'!$B:$B,$C55,'EPA Data Summary_before mult'!$A:$A,$D55)/10^12</f>
        <v>0</v>
      </c>
      <c r="AF55">
        <f>SUMIFS('EPA Data Summary_before mult'!AD:AD,'EPA Data Summary_before mult'!$B:$B,$C55,'EPA Data Summary_before mult'!$A:$A,$D55)/10^12</f>
        <v>0</v>
      </c>
      <c r="AG55">
        <f>SUMIFS('EPA Data Summary_before mult'!AE:AE,'EPA Data Summary_before mult'!$B:$B,$C55,'EPA Data Summary_before mult'!$A:$A,$D55)/10^12</f>
        <v>0</v>
      </c>
      <c r="AH55">
        <f>SUMIFS('EPA Data Summary_before mult'!AF:AF,'EPA Data Summary_before mult'!$B:$B,$C55,'EPA Data Summary_before mult'!$A:$A,$D55)/10^12</f>
        <v>0</v>
      </c>
      <c r="AI55">
        <f>SUMIFS('EPA Data Summary_before mult'!AG:AG,'EPA Data Summary_before mult'!$B:$B,$C55,'EPA Data Summary_before mult'!$A:$A,$D55)/10^12</f>
        <v>0</v>
      </c>
      <c r="AJ55">
        <f>SUMIFS('EPA Data Summary_before mult'!AH:AH,'EPA Data Summary_before mult'!$B:$B,$C55,'EPA Data Summary_before mult'!$A:$A,$D55)/10^12</f>
        <v>0</v>
      </c>
      <c r="AK55">
        <f>SUMIFS('EPA Data Summary_before mult'!AI:AI,'EPA Data Summary_before mult'!$B:$B,$C55,'EPA Data Summary_before mult'!$A:$A,$D55)/10^12</f>
        <v>0</v>
      </c>
      <c r="AL55">
        <f>SUMIFS('EPA Data Summary_before mult'!AJ:AJ,'EPA Data Summary_before mult'!$B:$B,$C55,'EPA Data Summary_before mult'!$A:$A,$D55)/10^12</f>
        <v>0</v>
      </c>
      <c r="AM55">
        <f>SUMIFS('EPA Data Summary_before mult'!AK:AK,'EPA Data Summary_before mult'!$B:$B,$C55,'EPA Data Summary_before mult'!$A:$A,$D55)/10^12</f>
        <v>0</v>
      </c>
      <c r="AN55">
        <f>SUMIFS('EPA Data Summary_before mult'!AL:AL,'EPA Data Summary_before mult'!$B:$B,$C55,'EPA Data Summary_before mult'!$A:$A,$D55)/10^12</f>
        <v>0</v>
      </c>
    </row>
    <row r="56" spans="1:40">
      <c r="A56" s="212"/>
      <c r="B56" s="221"/>
      <c r="C56" s="213" t="s">
        <v>52</v>
      </c>
      <c r="D56" s="213" t="s">
        <v>1</v>
      </c>
      <c r="E56">
        <f>SUMIFS('EPA Data Summary_before mult'!C:C,'EPA Data Summary_before mult'!$B:$B,$C56,'EPA Data Summary_before mult'!$A:$A,$D56)/10^12</f>
        <v>0</v>
      </c>
      <c r="F56">
        <f>SUMIFS('EPA Data Summary_before mult'!D:D,'EPA Data Summary_before mult'!$B:$B,$C56,'EPA Data Summary_before mult'!$A:$A,$D56)/10^12</f>
        <v>0</v>
      </c>
      <c r="G56">
        <f>SUMIFS('EPA Data Summary_before mult'!E:E,'EPA Data Summary_before mult'!$B:$B,$C56,'EPA Data Summary_before mult'!$A:$A,$D56)/10^12</f>
        <v>0</v>
      </c>
      <c r="H56">
        <f>SUMIFS('EPA Data Summary_before mult'!F:F,'EPA Data Summary_before mult'!$B:$B,$C56,'EPA Data Summary_before mult'!$A:$A,$D56)/10^12</f>
        <v>0</v>
      </c>
      <c r="I56">
        <f>SUMIFS('EPA Data Summary_before mult'!G:G,'EPA Data Summary_before mult'!$B:$B,$C56,'EPA Data Summary_before mult'!$A:$A,$D56)/10^12</f>
        <v>0</v>
      </c>
      <c r="J56">
        <f>SUMIFS('EPA Data Summary_before mult'!H:H,'EPA Data Summary_before mult'!$B:$B,$C56,'EPA Data Summary_before mult'!$A:$A,$D56)/10^12</f>
        <v>0</v>
      </c>
      <c r="K56">
        <f>SUMIFS('EPA Data Summary_before mult'!I:I,'EPA Data Summary_before mult'!$B:$B,$C56,'EPA Data Summary_before mult'!$A:$A,$D56)/10^12</f>
        <v>0</v>
      </c>
      <c r="L56">
        <f>SUMIFS('EPA Data Summary_before mult'!J:J,'EPA Data Summary_before mult'!$B:$B,$C56,'EPA Data Summary_before mult'!$A:$A,$D56)/10^12</f>
        <v>0</v>
      </c>
      <c r="M56">
        <f>SUMIFS('EPA Data Summary_before mult'!K:K,'EPA Data Summary_before mult'!$B:$B,$C56,'EPA Data Summary_before mult'!$A:$A,$D56)/10^12</f>
        <v>0</v>
      </c>
      <c r="N56">
        <f>SUMIFS('EPA Data Summary_before mult'!L:L,'EPA Data Summary_before mult'!$B:$B,$C56,'EPA Data Summary_before mult'!$A:$A,$D56)/10^12</f>
        <v>0</v>
      </c>
      <c r="O56">
        <f>SUMIFS('EPA Data Summary_before mult'!M:M,'EPA Data Summary_before mult'!$B:$B,$C56,'EPA Data Summary_before mult'!$A:$A,$D56)/10^12</f>
        <v>0</v>
      </c>
      <c r="P56">
        <f>SUMIFS('EPA Data Summary_before mult'!N:N,'EPA Data Summary_before mult'!$B:$B,$C56,'EPA Data Summary_before mult'!$A:$A,$D56)/10^12</f>
        <v>0</v>
      </c>
      <c r="Q56">
        <f>SUMIFS('EPA Data Summary_before mult'!O:O,'EPA Data Summary_before mult'!$B:$B,$C56,'EPA Data Summary_before mult'!$A:$A,$D56)/10^12</f>
        <v>0</v>
      </c>
      <c r="R56">
        <f>SUMIFS('EPA Data Summary_before mult'!P:P,'EPA Data Summary_before mult'!$B:$B,$C56,'EPA Data Summary_before mult'!$A:$A,$D56)/10^12</f>
        <v>0</v>
      </c>
      <c r="S56">
        <f>SUMIFS('EPA Data Summary_before mult'!Q:Q,'EPA Data Summary_before mult'!$B:$B,$C56,'EPA Data Summary_before mult'!$A:$A,$D56)/10^12</f>
        <v>0</v>
      </c>
      <c r="T56">
        <f>SUMIFS('EPA Data Summary_before mult'!R:R,'EPA Data Summary_before mult'!$B:$B,$C56,'EPA Data Summary_before mult'!$A:$A,$D56)/10^12</f>
        <v>0</v>
      </c>
      <c r="U56">
        <f>SUMIFS('EPA Data Summary_before mult'!S:S,'EPA Data Summary_before mult'!$B:$B,$C56,'EPA Data Summary_before mult'!$A:$A,$D56)/10^12</f>
        <v>0</v>
      </c>
      <c r="V56">
        <f>SUMIFS('EPA Data Summary_before mult'!T:T,'EPA Data Summary_before mult'!$B:$B,$C56,'EPA Data Summary_before mult'!$A:$A,$D56)/10^12</f>
        <v>0</v>
      </c>
      <c r="W56">
        <f>SUMIFS('EPA Data Summary_before mult'!U:U,'EPA Data Summary_before mult'!$B:$B,$C56,'EPA Data Summary_before mult'!$A:$A,$D56)/10^12</f>
        <v>0</v>
      </c>
      <c r="X56">
        <f>SUMIFS('EPA Data Summary_before mult'!V:V,'EPA Data Summary_before mult'!$B:$B,$C56,'EPA Data Summary_before mult'!$A:$A,$D56)/10^12</f>
        <v>0</v>
      </c>
      <c r="Y56">
        <f>SUMIFS('EPA Data Summary_before mult'!W:W,'EPA Data Summary_before mult'!$B:$B,$C56,'EPA Data Summary_before mult'!$A:$A,$D56)/10^12</f>
        <v>0</v>
      </c>
      <c r="Z56">
        <f>SUMIFS('EPA Data Summary_before mult'!X:X,'EPA Data Summary_before mult'!$B:$B,$C56,'EPA Data Summary_before mult'!$A:$A,$D56)/10^12</f>
        <v>0</v>
      </c>
      <c r="AA56">
        <f>SUMIFS('EPA Data Summary_before mult'!Y:Y,'EPA Data Summary_before mult'!$B:$B,$C56,'EPA Data Summary_before mult'!$A:$A,$D56)/10^12</f>
        <v>0</v>
      </c>
      <c r="AB56">
        <f>SUMIFS('EPA Data Summary_before mult'!Z:Z,'EPA Data Summary_before mult'!$B:$B,$C56,'EPA Data Summary_before mult'!$A:$A,$D56)/10^12</f>
        <v>0</v>
      </c>
      <c r="AC56">
        <f>SUMIFS('EPA Data Summary_before mult'!AA:AA,'EPA Data Summary_before mult'!$B:$B,$C56,'EPA Data Summary_before mult'!$A:$A,$D56)/10^12</f>
        <v>0</v>
      </c>
      <c r="AD56">
        <f>SUMIFS('EPA Data Summary_before mult'!AB:AB,'EPA Data Summary_before mult'!$B:$B,$C56,'EPA Data Summary_before mult'!$A:$A,$D56)/10^12</f>
        <v>0</v>
      </c>
      <c r="AE56">
        <f>SUMIFS('EPA Data Summary_before mult'!AC:AC,'EPA Data Summary_before mult'!$B:$B,$C56,'EPA Data Summary_before mult'!$A:$A,$D56)/10^12</f>
        <v>0</v>
      </c>
      <c r="AF56">
        <f>SUMIFS('EPA Data Summary_before mult'!AD:AD,'EPA Data Summary_before mult'!$B:$B,$C56,'EPA Data Summary_before mult'!$A:$A,$D56)/10^12</f>
        <v>0</v>
      </c>
      <c r="AG56">
        <f>SUMIFS('EPA Data Summary_before mult'!AE:AE,'EPA Data Summary_before mult'!$B:$B,$C56,'EPA Data Summary_before mult'!$A:$A,$D56)/10^12</f>
        <v>0</v>
      </c>
      <c r="AH56">
        <f>SUMIFS('EPA Data Summary_before mult'!AF:AF,'EPA Data Summary_before mult'!$B:$B,$C56,'EPA Data Summary_before mult'!$A:$A,$D56)/10^12</f>
        <v>0</v>
      </c>
      <c r="AI56">
        <f>SUMIFS('EPA Data Summary_before mult'!AG:AG,'EPA Data Summary_before mult'!$B:$B,$C56,'EPA Data Summary_before mult'!$A:$A,$D56)/10^12</f>
        <v>0</v>
      </c>
      <c r="AJ56">
        <f>SUMIFS('EPA Data Summary_before mult'!AH:AH,'EPA Data Summary_before mult'!$B:$B,$C56,'EPA Data Summary_before mult'!$A:$A,$D56)/10^12</f>
        <v>0</v>
      </c>
      <c r="AK56">
        <f>SUMIFS('EPA Data Summary_before mult'!AI:AI,'EPA Data Summary_before mult'!$B:$B,$C56,'EPA Data Summary_before mult'!$A:$A,$D56)/10^12</f>
        <v>0</v>
      </c>
      <c r="AL56">
        <f>SUMIFS('EPA Data Summary_before mult'!AJ:AJ,'EPA Data Summary_before mult'!$B:$B,$C56,'EPA Data Summary_before mult'!$A:$A,$D56)/10^12</f>
        <v>0</v>
      </c>
      <c r="AM56">
        <f>SUMIFS('EPA Data Summary_before mult'!AK:AK,'EPA Data Summary_before mult'!$B:$B,$C56,'EPA Data Summary_before mult'!$A:$A,$D56)/10^12</f>
        <v>0</v>
      </c>
      <c r="AN56">
        <f>SUMIFS('EPA Data Summary_before mult'!AL:AL,'EPA Data Summary_before mult'!$B:$B,$C56,'EPA Data Summary_before mult'!$A:$A,$D56)/10^12</f>
        <v>0</v>
      </c>
    </row>
    <row r="57" spans="1:40">
      <c r="A57" s="212"/>
      <c r="B57" s="221"/>
      <c r="C57" s="216" t="s">
        <v>43</v>
      </c>
      <c r="D57" s="216" t="s">
        <v>1</v>
      </c>
      <c r="E57">
        <f>SUMIFS('EPA Data Summary_before mult'!C:C,'EPA Data Summary_before mult'!$B:$B,$C57,'EPA Data Summary_before mult'!$A:$A,$D57)/10^12</f>
        <v>4.0009991585295248</v>
      </c>
      <c r="F57">
        <f>SUMIFS('EPA Data Summary_before mult'!D:D,'EPA Data Summary_before mult'!$B:$B,$C57,'EPA Data Summary_before mult'!$A:$A,$D57)/10^12</f>
        <v>4.2183526162951033</v>
      </c>
      <c r="G57">
        <f>SUMIFS('EPA Data Summary_before mult'!E:E,'EPA Data Summary_before mult'!$B:$B,$C57,'EPA Data Summary_before mult'!$A:$A,$D57)/10^12</f>
        <v>4.4357060740606586</v>
      </c>
      <c r="H57">
        <f>SUMIFS('EPA Data Summary_before mult'!F:F,'EPA Data Summary_before mult'!$B:$B,$C57,'EPA Data Summary_before mult'!$A:$A,$D57)/10^12</f>
        <v>4.6530595318262371</v>
      </c>
      <c r="I57">
        <f>SUMIFS('EPA Data Summary_before mult'!G:G,'EPA Data Summary_before mult'!$B:$B,$C57,'EPA Data Summary_before mult'!$A:$A,$D57)/10^12</f>
        <v>4.8704129895918156</v>
      </c>
      <c r="J57">
        <f>SUMIFS('EPA Data Summary_before mult'!H:H,'EPA Data Summary_before mult'!$B:$B,$C57,'EPA Data Summary_before mult'!$A:$A,$D57)/10^12</f>
        <v>5.0877664473573949</v>
      </c>
      <c r="K57">
        <f>SUMIFS('EPA Data Summary_before mult'!I:I,'EPA Data Summary_before mult'!$B:$B,$C57,'EPA Data Summary_before mult'!$A:$A,$D57)/10^12</f>
        <v>5.43</v>
      </c>
      <c r="L57">
        <f>SUMIFS('EPA Data Summary_before mult'!J:J,'EPA Data Summary_before mult'!$B:$B,$C57,'EPA Data Summary_before mult'!$A:$A,$D57)/10^12</f>
        <v>5.7722335526426303</v>
      </c>
      <c r="M57">
        <f>SUMIFS('EPA Data Summary_before mult'!K:K,'EPA Data Summary_before mult'!$B:$B,$C57,'EPA Data Summary_before mult'!$A:$A,$D57)/10^12</f>
        <v>6.114467105285236</v>
      </c>
      <c r="N57">
        <f>SUMIFS('EPA Data Summary_before mult'!L:L,'EPA Data Summary_before mult'!$B:$B,$C57,'EPA Data Summary_before mult'!$A:$A,$D57)/10^12</f>
        <v>6.4567006579278639</v>
      </c>
      <c r="O57">
        <f>SUMIFS('EPA Data Summary_before mult'!M:M,'EPA Data Summary_before mult'!$B:$B,$C57,'EPA Data Summary_before mult'!$A:$A,$D57)/10^12</f>
        <v>6.7989342105704935</v>
      </c>
      <c r="P57">
        <f>SUMIFS('EPA Data Summary_before mult'!N:N,'EPA Data Summary_before mult'!$B:$B,$C57,'EPA Data Summary_before mult'!$A:$A,$D57)/10^12</f>
        <v>7.0972155010293578</v>
      </c>
      <c r="Q57">
        <f>SUMIFS('EPA Data Summary_before mult'!O:O,'EPA Data Summary_before mult'!$B:$B,$C57,'EPA Data Summary_before mult'!$A:$A,$D57)/10^12</f>
        <v>7.3954967914882426</v>
      </c>
      <c r="R57">
        <f>SUMIFS('EPA Data Summary_before mult'!P:P,'EPA Data Summary_before mult'!$B:$B,$C57,'EPA Data Summary_before mult'!$A:$A,$D57)/10^12</f>
        <v>7.6937780819471273</v>
      </c>
      <c r="S57">
        <f>SUMIFS('EPA Data Summary_before mult'!Q:Q,'EPA Data Summary_before mult'!$B:$B,$C57,'EPA Data Summary_before mult'!$A:$A,$D57)/10^12</f>
        <v>7.9920593724060129</v>
      </c>
      <c r="T57">
        <f>SUMIFS('EPA Data Summary_before mult'!R:R,'EPA Data Summary_before mult'!$B:$B,$C57,'EPA Data Summary_before mult'!$A:$A,$D57)/10^12</f>
        <v>8.2903406628648977</v>
      </c>
      <c r="U57">
        <f>SUMIFS('EPA Data Summary_before mult'!S:S,'EPA Data Summary_before mult'!$B:$B,$C57,'EPA Data Summary_before mult'!$A:$A,$D57)/10^12</f>
        <v>8.6183034537165764</v>
      </c>
      <c r="V57">
        <f>SUMIFS('EPA Data Summary_before mult'!T:T,'EPA Data Summary_before mult'!$B:$B,$C57,'EPA Data Summary_before mult'!$A:$A,$D57)/10^12</f>
        <v>8.946266244568255</v>
      </c>
      <c r="W57">
        <f>SUMIFS('EPA Data Summary_before mult'!U:U,'EPA Data Summary_before mult'!$B:$B,$C57,'EPA Data Summary_before mult'!$A:$A,$D57)/10^12</f>
        <v>9.2742290354199319</v>
      </c>
      <c r="X57">
        <f>SUMIFS('EPA Data Summary_before mult'!V:V,'EPA Data Summary_before mult'!$B:$B,$C57,'EPA Data Summary_before mult'!$A:$A,$D57)/10^12</f>
        <v>9.6021918262716088</v>
      </c>
      <c r="Y57">
        <f>SUMIFS('EPA Data Summary_before mult'!W:W,'EPA Data Summary_before mult'!$B:$B,$C57,'EPA Data Summary_before mult'!$A:$A,$D57)/10^12</f>
        <v>9.9301546171232911</v>
      </c>
      <c r="Z57">
        <f>SUMIFS('EPA Data Summary_before mult'!X:X,'EPA Data Summary_before mult'!$B:$B,$C57,'EPA Data Summary_before mult'!$A:$A,$D57)/10^12</f>
        <v>10.291302738706056</v>
      </c>
      <c r="AA57">
        <f>SUMIFS('EPA Data Summary_before mult'!Y:Y,'EPA Data Summary_before mult'!$B:$B,$C57,'EPA Data Summary_before mult'!$A:$A,$D57)/10^12</f>
        <v>10.65245086028885</v>
      </c>
      <c r="AB57">
        <f>SUMIFS('EPA Data Summary_before mult'!Z:Z,'EPA Data Summary_before mult'!$B:$B,$C57,'EPA Data Summary_before mult'!$A:$A,$D57)/10^12</f>
        <v>11.013598981871617</v>
      </c>
      <c r="AC57">
        <f>SUMIFS('EPA Data Summary_before mult'!AA:AA,'EPA Data Summary_before mult'!$B:$B,$C57,'EPA Data Summary_before mult'!$A:$A,$D57)/10^12</f>
        <v>11.374747103454387</v>
      </c>
      <c r="AD57">
        <f>SUMIFS('EPA Data Summary_before mult'!AB:AB,'EPA Data Summary_before mult'!$B:$B,$C57,'EPA Data Summary_before mult'!$A:$A,$D57)/10^12</f>
        <v>11.735895225037176</v>
      </c>
      <c r="AE57">
        <f>SUMIFS('EPA Data Summary_before mult'!AC:AC,'EPA Data Summary_before mult'!$B:$B,$C57,'EPA Data Summary_before mult'!$A:$A,$D57)/10^12</f>
        <v>12.160950190215781</v>
      </c>
      <c r="AF57">
        <f>SUMIFS('EPA Data Summary_before mult'!AD:AD,'EPA Data Summary_before mult'!$B:$B,$C57,'EPA Data Summary_before mult'!$A:$A,$D57)/10^12</f>
        <v>12.586005155394385</v>
      </c>
      <c r="AG57">
        <f>SUMIFS('EPA Data Summary_before mult'!AE:AE,'EPA Data Summary_before mult'!$B:$B,$C57,'EPA Data Summary_before mult'!$A:$A,$D57)/10^12</f>
        <v>13.011060120572989</v>
      </c>
      <c r="AH57">
        <f>SUMIFS('EPA Data Summary_before mult'!AF:AF,'EPA Data Summary_before mult'!$B:$B,$C57,'EPA Data Summary_before mult'!$A:$A,$D57)/10^12</f>
        <v>13.436115085751592</v>
      </c>
      <c r="AI57">
        <f>SUMIFS('EPA Data Summary_before mult'!AG:AG,'EPA Data Summary_before mult'!$B:$B,$C57,'EPA Data Summary_before mult'!$A:$A,$D57)/10^12</f>
        <v>13.861170050930193</v>
      </c>
      <c r="AJ57">
        <f>SUMIFS('EPA Data Summary_before mult'!AH:AH,'EPA Data Summary_before mult'!$B:$B,$C57,'EPA Data Summary_before mult'!$A:$A,$D57)/10^12</f>
        <v>14.274653443425979</v>
      </c>
      <c r="AK57">
        <f>SUMIFS('EPA Data Summary_before mult'!AI:AI,'EPA Data Summary_before mult'!$B:$B,$C57,'EPA Data Summary_before mult'!$A:$A,$D57)/10^12</f>
        <v>14.688136835921769</v>
      </c>
      <c r="AL57">
        <f>SUMIFS('EPA Data Summary_before mult'!AJ:AJ,'EPA Data Summary_before mult'!$B:$B,$C57,'EPA Data Summary_before mult'!$A:$A,$D57)/10^12</f>
        <v>15.101620228417554</v>
      </c>
      <c r="AM57">
        <f>SUMIFS('EPA Data Summary_before mult'!AK:AK,'EPA Data Summary_before mult'!$B:$B,$C57,'EPA Data Summary_before mult'!$A:$A,$D57)/10^12</f>
        <v>15.515103620913361</v>
      </c>
      <c r="AN57">
        <f>SUMIFS('EPA Data Summary_before mult'!AL:AL,'EPA Data Summary_before mult'!$B:$B,$C57,'EPA Data Summary_before mult'!$A:$A,$D57)/10^12</f>
        <v>15.928587013409148</v>
      </c>
    </row>
    <row r="58" spans="1:40">
      <c r="A58" s="212"/>
      <c r="B58" s="221"/>
      <c r="C58" s="213" t="s">
        <v>43</v>
      </c>
      <c r="D58" s="213" t="s">
        <v>2</v>
      </c>
      <c r="E58">
        <f>SUMIFS('EPA Data Summary_before mult'!C:C,'EPA Data Summary_before mult'!$B:$B,$C58,'EPA Data Summary_before mult'!$A:$A,$D58)/10^12</f>
        <v>2.0068131458780658</v>
      </c>
      <c r="F58">
        <f>SUMIFS('EPA Data Summary_before mult'!D:D,'EPA Data Summary_before mult'!$B:$B,$C58,'EPA Data Summary_before mult'!$A:$A,$D58)/10^12</f>
        <v>2.1158328579707639</v>
      </c>
      <c r="G58">
        <f>SUMIFS('EPA Data Summary_before mult'!E:E,'EPA Data Summary_before mult'!$B:$B,$C58,'EPA Data Summary_before mult'!$A:$A,$D58)/10^12</f>
        <v>2.2248525700634505</v>
      </c>
      <c r="H58">
        <f>SUMIFS('EPA Data Summary_before mult'!F:F,'EPA Data Summary_before mult'!$B:$B,$C58,'EPA Data Summary_before mult'!$A:$A,$D58)/10^12</f>
        <v>2.3338722821561491</v>
      </c>
      <c r="I58">
        <f>SUMIFS('EPA Data Summary_before mult'!G:G,'EPA Data Summary_before mult'!$B:$B,$C58,'EPA Data Summary_before mult'!$A:$A,$D58)/10^12</f>
        <v>2.4428919942488467</v>
      </c>
      <c r="J58">
        <f>SUMIFS('EPA Data Summary_before mult'!H:H,'EPA Data Summary_before mult'!$B:$B,$C58,'EPA Data Summary_before mult'!$A:$A,$D58)/10^12</f>
        <v>2.5519117063415448</v>
      </c>
      <c r="K58">
        <f>SUMIFS('EPA Data Summary_before mult'!I:I,'EPA Data Summary_before mult'!$B:$B,$C58,'EPA Data Summary_before mult'!$A:$A,$D58)/10^12</f>
        <v>2.7235685263485139</v>
      </c>
      <c r="L58">
        <f>SUMIFS('EPA Data Summary_before mult'!J:J,'EPA Data Summary_before mult'!$B:$B,$C58,'EPA Data Summary_before mult'!$A:$A,$D58)/10^12</f>
        <v>2.8952253463554931</v>
      </c>
      <c r="M58">
        <f>SUMIFS('EPA Data Summary_before mult'!K:K,'EPA Data Summary_before mult'!$B:$B,$C58,'EPA Data Summary_before mult'!$A:$A,$D58)/10^12</f>
        <v>3.0668821663624617</v>
      </c>
      <c r="N58">
        <f>SUMIFS('EPA Data Summary_before mult'!L:L,'EPA Data Summary_before mult'!$B:$B,$C58,'EPA Data Summary_before mult'!$A:$A,$D58)/10^12</f>
        <v>3.2385389863694423</v>
      </c>
      <c r="O58">
        <f>SUMIFS('EPA Data Summary_before mult'!M:M,'EPA Data Summary_before mult'!$B:$B,$C58,'EPA Data Summary_before mult'!$A:$A,$D58)/10^12</f>
        <v>3.4101958063764224</v>
      </c>
      <c r="P58">
        <f>SUMIFS('EPA Data Summary_before mult'!N:N,'EPA Data Summary_before mult'!$B:$B,$C58,'EPA Data Summary_before mult'!$A:$A,$D58)/10^12</f>
        <v>3.5598071387322929</v>
      </c>
      <c r="Q58">
        <f>SUMIFS('EPA Data Summary_before mult'!O:O,'EPA Data Summary_before mult'!$B:$B,$C58,'EPA Data Summary_before mult'!$A:$A,$D58)/10^12</f>
        <v>3.709418471088175</v>
      </c>
      <c r="R58">
        <f>SUMIFS('EPA Data Summary_before mult'!P:P,'EPA Data Summary_before mult'!$B:$B,$C58,'EPA Data Summary_before mult'!$A:$A,$D58)/10^12</f>
        <v>3.8590298034440571</v>
      </c>
      <c r="S58">
        <f>SUMIFS('EPA Data Summary_before mult'!Q:Q,'EPA Data Summary_before mult'!$B:$B,$C58,'EPA Data Summary_before mult'!$A:$A,$D58)/10^12</f>
        <v>4.0086411357999392</v>
      </c>
      <c r="T58">
        <f>SUMIFS('EPA Data Summary_before mult'!R:R,'EPA Data Summary_before mult'!$B:$B,$C58,'EPA Data Summary_before mult'!$A:$A,$D58)/10^12</f>
        <v>4.1582524681558217</v>
      </c>
      <c r="U58">
        <f>SUMIFS('EPA Data Summary_before mult'!S:S,'EPA Data Summary_before mult'!$B:$B,$C58,'EPA Data Summary_before mult'!$A:$A,$D58)/10^12</f>
        <v>4.3227513880410973</v>
      </c>
      <c r="V58">
        <f>SUMIFS('EPA Data Summary_before mult'!T:T,'EPA Data Summary_before mult'!$B:$B,$C58,'EPA Data Summary_before mult'!$A:$A,$D58)/10^12</f>
        <v>4.4872503079263746</v>
      </c>
      <c r="W58">
        <f>SUMIFS('EPA Data Summary_before mult'!U:U,'EPA Data Summary_before mult'!$B:$B,$C58,'EPA Data Summary_before mult'!$A:$A,$D58)/10^12</f>
        <v>4.6517492278116501</v>
      </c>
      <c r="X58">
        <f>SUMIFS('EPA Data Summary_before mult'!V:V,'EPA Data Summary_before mult'!$B:$B,$C58,'EPA Data Summary_before mult'!$A:$A,$D58)/10^12</f>
        <v>4.8162481476969266</v>
      </c>
      <c r="Y58">
        <f>SUMIFS('EPA Data Summary_before mult'!W:W,'EPA Data Summary_before mult'!$B:$B,$C58,'EPA Data Summary_before mult'!$A:$A,$D58)/10^12</f>
        <v>4.980747067582203</v>
      </c>
      <c r="Z58">
        <f>SUMIFS('EPA Data Summary_before mult'!X:X,'EPA Data Summary_before mult'!$B:$B,$C58,'EPA Data Summary_before mult'!$A:$A,$D58)/10^12</f>
        <v>5.1618910192014873</v>
      </c>
      <c r="AA58">
        <f>SUMIFS('EPA Data Summary_before mult'!Y:Y,'EPA Data Summary_before mult'!$B:$B,$C58,'EPA Data Summary_before mult'!$A:$A,$D58)/10^12</f>
        <v>5.3430349708207832</v>
      </c>
      <c r="AB58">
        <f>SUMIFS('EPA Data Summary_before mult'!Z:Z,'EPA Data Summary_before mult'!$B:$B,$C58,'EPA Data Summary_before mult'!$A:$A,$D58)/10^12</f>
        <v>5.5241789224400675</v>
      </c>
      <c r="AC58">
        <f>SUMIFS('EPA Data Summary_before mult'!AA:AA,'EPA Data Summary_before mult'!$B:$B,$C58,'EPA Data Summary_before mult'!$A:$A,$D58)/10^12</f>
        <v>5.7053228740593518</v>
      </c>
      <c r="AD58">
        <f>SUMIFS('EPA Data Summary_before mult'!AB:AB,'EPA Data Summary_before mult'!$B:$B,$C58,'EPA Data Summary_before mult'!$A:$A,$D58)/10^12</f>
        <v>5.8864668256786477</v>
      </c>
      <c r="AE58">
        <f>SUMIFS('EPA Data Summary_before mult'!AC:AC,'EPA Data Summary_before mult'!$B:$B,$C58,'EPA Data Summary_before mult'!$A:$A,$D58)/10^12</f>
        <v>6.099665043934376</v>
      </c>
      <c r="AF58">
        <f>SUMIFS('EPA Data Summary_before mult'!AD:AD,'EPA Data Summary_before mult'!$B:$B,$C58,'EPA Data Summary_before mult'!$A:$A,$D58)/10^12</f>
        <v>6.3128632621901062</v>
      </c>
      <c r="AG58">
        <f>SUMIFS('EPA Data Summary_before mult'!AE:AE,'EPA Data Summary_before mult'!$B:$B,$C58,'EPA Data Summary_before mult'!$A:$A,$D58)/10^12</f>
        <v>6.5260614804458346</v>
      </c>
      <c r="AH58">
        <f>SUMIFS('EPA Data Summary_before mult'!AF:AF,'EPA Data Summary_before mult'!$B:$B,$C58,'EPA Data Summary_before mult'!$A:$A,$D58)/10^12</f>
        <v>6.7392596987015629</v>
      </c>
      <c r="AI58">
        <f>SUMIFS('EPA Data Summary_before mult'!AG:AG,'EPA Data Summary_before mult'!$B:$B,$C58,'EPA Data Summary_before mult'!$A:$A,$D58)/10^12</f>
        <v>6.9524579169572922</v>
      </c>
      <c r="AJ58">
        <f>SUMIFS('EPA Data Summary_before mult'!AH:AH,'EPA Data Summary_before mult'!$B:$B,$C58,'EPA Data Summary_before mult'!$A:$A,$D58)/10^12</f>
        <v>7.1598520889590107</v>
      </c>
      <c r="AK58">
        <f>SUMIFS('EPA Data Summary_before mult'!AI:AI,'EPA Data Summary_before mult'!$B:$B,$C58,'EPA Data Summary_before mult'!$A:$A,$D58)/10^12</f>
        <v>7.3672462609607301</v>
      </c>
      <c r="AL58">
        <f>SUMIFS('EPA Data Summary_before mult'!AJ:AJ,'EPA Data Summary_before mult'!$B:$B,$C58,'EPA Data Summary_before mult'!$A:$A,$D58)/10^12</f>
        <v>7.5746404329624495</v>
      </c>
      <c r="AM58">
        <f>SUMIFS('EPA Data Summary_before mult'!AK:AK,'EPA Data Summary_before mult'!$B:$B,$C58,'EPA Data Summary_before mult'!$A:$A,$D58)/10^12</f>
        <v>7.7820346049641786</v>
      </c>
      <c r="AN58">
        <f>SUMIFS('EPA Data Summary_before mult'!AL:AL,'EPA Data Summary_before mult'!$B:$B,$C58,'EPA Data Summary_before mult'!$A:$A,$D58)/10^12</f>
        <v>7.989428776965898</v>
      </c>
    </row>
    <row r="59" spans="1:40">
      <c r="A59" s="212"/>
      <c r="B59" s="221"/>
      <c r="C59" s="216" t="s">
        <v>47</v>
      </c>
      <c r="D59" s="216" t="s">
        <v>2</v>
      </c>
      <c r="E59">
        <f>SUMIFS('EPA Data Summary_before mult'!C:C,'EPA Data Summary_before mult'!$B:$B,$C59,'EPA Data Summary_before mult'!$A:$A,$D59)/10^12</f>
        <v>168.15782499176467</v>
      </c>
      <c r="F59">
        <f>SUMIFS('EPA Data Summary_before mult'!D:D,'EPA Data Summary_before mult'!$B:$B,$C59,'EPA Data Summary_before mult'!$A:$A,$D59)/10^12</f>
        <v>174.70802301149985</v>
      </c>
      <c r="G59">
        <f>SUMIFS('EPA Data Summary_before mult'!E:E,'EPA Data Summary_before mult'!$B:$B,$C59,'EPA Data Summary_before mult'!$A:$A,$D59)/10^12</f>
        <v>181.25822103123517</v>
      </c>
      <c r="H59">
        <f>SUMIFS('EPA Data Summary_before mult'!F:F,'EPA Data Summary_before mult'!$B:$B,$C59,'EPA Data Summary_before mult'!$A:$A,$D59)/10^12</f>
        <v>187.80841905097037</v>
      </c>
      <c r="I59">
        <f>SUMIFS('EPA Data Summary_before mult'!G:G,'EPA Data Summary_before mult'!$B:$B,$C59,'EPA Data Summary_before mult'!$A:$A,$D59)/10^12</f>
        <v>194.35861707070555</v>
      </c>
      <c r="J59">
        <f>SUMIFS('EPA Data Summary_before mult'!H:H,'EPA Data Summary_before mult'!$B:$B,$C59,'EPA Data Summary_before mult'!$A:$A,$D59)/10^12</f>
        <v>200.90881509044084</v>
      </c>
      <c r="K59">
        <f>SUMIFS('EPA Data Summary_before mult'!I:I,'EPA Data Summary_before mult'!$B:$B,$C59,'EPA Data Summary_before mult'!$A:$A,$D59)/10^12</f>
        <v>208.38338538472641</v>
      </c>
      <c r="L59">
        <f>SUMIFS('EPA Data Summary_before mult'!J:J,'EPA Data Summary_before mult'!$B:$B,$C59,'EPA Data Summary_before mult'!$A:$A,$D59)/10^12</f>
        <v>215.85795567901164</v>
      </c>
      <c r="M59">
        <f>SUMIFS('EPA Data Summary_before mult'!K:K,'EPA Data Summary_before mult'!$B:$B,$C59,'EPA Data Summary_before mult'!$A:$A,$D59)/10^12</f>
        <v>223.33252597329712</v>
      </c>
      <c r="N59">
        <f>SUMIFS('EPA Data Summary_before mult'!L:L,'EPA Data Summary_before mult'!$B:$B,$C59,'EPA Data Summary_before mult'!$A:$A,$D59)/10^12</f>
        <v>230.80709626758235</v>
      </c>
      <c r="O59">
        <f>SUMIFS('EPA Data Summary_before mult'!M:M,'EPA Data Summary_before mult'!$B:$B,$C59,'EPA Data Summary_before mult'!$A:$A,$D59)/10^12</f>
        <v>238.28166656186733</v>
      </c>
      <c r="P59">
        <f>SUMIFS('EPA Data Summary_before mult'!N:N,'EPA Data Summary_before mult'!$B:$B,$C59,'EPA Data Summary_before mult'!$A:$A,$D59)/10^12</f>
        <v>246.8928558589331</v>
      </c>
      <c r="Q59">
        <f>SUMIFS('EPA Data Summary_before mult'!O:O,'EPA Data Summary_before mult'!$B:$B,$C59,'EPA Data Summary_before mult'!$A:$A,$D59)/10^12</f>
        <v>255.50404515599882</v>
      </c>
      <c r="R59">
        <f>SUMIFS('EPA Data Summary_before mult'!P:P,'EPA Data Summary_before mult'!$B:$B,$C59,'EPA Data Summary_before mult'!$A:$A,$D59)/10^12</f>
        <v>264.11523445306443</v>
      </c>
      <c r="S59">
        <f>SUMIFS('EPA Data Summary_before mult'!Q:Q,'EPA Data Summary_before mult'!$B:$B,$C59,'EPA Data Summary_before mult'!$A:$A,$D59)/10^12</f>
        <v>272.72642375012902</v>
      </c>
      <c r="T59">
        <f>SUMIFS('EPA Data Summary_before mult'!R:R,'EPA Data Summary_before mult'!$B:$B,$C59,'EPA Data Summary_before mult'!$A:$A,$D59)/10^12</f>
        <v>281.33761304719485</v>
      </c>
      <c r="U59">
        <f>SUMIFS('EPA Data Summary_before mult'!S:S,'EPA Data Summary_before mult'!$B:$B,$C59,'EPA Data Summary_before mult'!$A:$A,$D59)/10^12</f>
        <v>291.06574498838864</v>
      </c>
      <c r="V59">
        <f>SUMIFS('EPA Data Summary_before mult'!T:T,'EPA Data Summary_before mult'!$B:$B,$C59,'EPA Data Summary_before mult'!$A:$A,$D59)/10^12</f>
        <v>300.79387692958147</v>
      </c>
      <c r="W59">
        <f>SUMIFS('EPA Data Summary_before mult'!U:U,'EPA Data Summary_before mult'!$B:$B,$C59,'EPA Data Summary_before mult'!$A:$A,$D59)/10^12</f>
        <v>310.52200887077538</v>
      </c>
      <c r="X59">
        <f>SUMIFS('EPA Data Summary_before mult'!V:V,'EPA Data Summary_before mult'!$B:$B,$C59,'EPA Data Summary_before mult'!$A:$A,$D59)/10^12</f>
        <v>320.25014081196821</v>
      </c>
      <c r="Y59">
        <f>SUMIFS('EPA Data Summary_before mult'!W:W,'EPA Data Summary_before mult'!$B:$B,$C59,'EPA Data Summary_before mult'!$A:$A,$D59)/10^12</f>
        <v>329.97827275316217</v>
      </c>
      <c r="Z59">
        <f>SUMIFS('EPA Data Summary_before mult'!X:X,'EPA Data Summary_before mult'!$B:$B,$C59,'EPA Data Summary_before mult'!$A:$A,$D59)/10^12</f>
        <v>340.3925972756789</v>
      </c>
      <c r="AA59">
        <f>SUMIFS('EPA Data Summary_before mult'!Y:Y,'EPA Data Summary_before mult'!$B:$B,$C59,'EPA Data Summary_before mult'!$A:$A,$D59)/10^12</f>
        <v>350.80692179819454</v>
      </c>
      <c r="AB59">
        <f>SUMIFS('EPA Data Summary_before mult'!Z:Z,'EPA Data Summary_before mult'!$B:$B,$C59,'EPA Data Summary_before mult'!$A:$A,$D59)/10^12</f>
        <v>361.22124632071109</v>
      </c>
      <c r="AC59">
        <f>SUMIFS('EPA Data Summary_before mult'!AA:AA,'EPA Data Summary_before mult'!$B:$B,$C59,'EPA Data Summary_before mult'!$A:$A,$D59)/10^12</f>
        <v>371.63557084322792</v>
      </c>
      <c r="AD59">
        <f>SUMIFS('EPA Data Summary_before mult'!AB:AB,'EPA Data Summary_before mult'!$B:$B,$C59,'EPA Data Summary_before mult'!$A:$A,$D59)/10^12</f>
        <v>382.0498953657447</v>
      </c>
      <c r="AE59">
        <f>SUMIFS('EPA Data Summary_before mult'!AC:AC,'EPA Data Summary_before mult'!$B:$B,$C59,'EPA Data Summary_before mult'!$A:$A,$D59)/10^12</f>
        <v>393.10879105704294</v>
      </c>
      <c r="AF59">
        <f>SUMIFS('EPA Data Summary_before mult'!AD:AD,'EPA Data Summary_before mult'!$B:$B,$C59,'EPA Data Summary_before mult'!$A:$A,$D59)/10^12</f>
        <v>404.16768674834225</v>
      </c>
      <c r="AG59">
        <f>SUMIFS('EPA Data Summary_before mult'!AE:AE,'EPA Data Summary_before mult'!$B:$B,$C59,'EPA Data Summary_before mult'!$A:$A,$D59)/10^12</f>
        <v>415.22658243964042</v>
      </c>
      <c r="AH59">
        <f>SUMIFS('EPA Data Summary_before mult'!AF:AF,'EPA Data Summary_before mult'!$B:$B,$C59,'EPA Data Summary_before mult'!$A:$A,$D59)/10^12</f>
        <v>426.28547813093871</v>
      </c>
      <c r="AI59">
        <f>SUMIFS('EPA Data Summary_before mult'!AG:AG,'EPA Data Summary_before mult'!$B:$B,$C59,'EPA Data Summary_before mult'!$A:$A,$D59)/10^12</f>
        <v>437.34437382223808</v>
      </c>
      <c r="AJ59">
        <f>SUMIFS('EPA Data Summary_before mult'!AH:AH,'EPA Data Summary_before mult'!$B:$B,$C59,'EPA Data Summary_before mult'!$A:$A,$D59)/10^12</f>
        <v>448.51467081433879</v>
      </c>
      <c r="AK59">
        <f>SUMIFS('EPA Data Summary_before mult'!AI:AI,'EPA Data Summary_before mult'!$B:$B,$C59,'EPA Data Summary_before mult'!$A:$A,$D59)/10^12</f>
        <v>459.68496780644068</v>
      </c>
      <c r="AL59">
        <f>SUMIFS('EPA Data Summary_before mult'!AJ:AJ,'EPA Data Summary_before mult'!$B:$B,$C59,'EPA Data Summary_before mult'!$A:$A,$D59)/10^12</f>
        <v>470.85526479854161</v>
      </c>
      <c r="AM59">
        <f>SUMIFS('EPA Data Summary_before mult'!AK:AK,'EPA Data Summary_before mult'!$B:$B,$C59,'EPA Data Summary_before mult'!$A:$A,$D59)/10^12</f>
        <v>482.02556179064339</v>
      </c>
      <c r="AN59">
        <f>SUMIFS('EPA Data Summary_before mult'!AL:AL,'EPA Data Summary_before mult'!$B:$B,$C59,'EPA Data Summary_before mult'!$A:$A,$D59)/10^12</f>
        <v>493.19585878274427</v>
      </c>
    </row>
    <row r="60" spans="1:40">
      <c r="A60" s="212"/>
      <c r="B60" s="221"/>
      <c r="C60" s="213" t="s">
        <v>47</v>
      </c>
      <c r="D60" s="213" t="s">
        <v>3</v>
      </c>
      <c r="E60">
        <f>SUMIFS('EPA Data Summary_before mult'!C:C,'EPA Data Summary_before mult'!$B:$B,$C60,'EPA Data Summary_before mult'!$A:$A,$D60)/10^12</f>
        <v>26.270236250992717</v>
      </c>
      <c r="F60">
        <f>SUMIFS('EPA Data Summary_before mult'!D:D,'EPA Data Summary_before mult'!$B:$B,$C60,'EPA Data Summary_before mult'!$A:$A,$D60)/10^12</f>
        <v>26.372560523063093</v>
      </c>
      <c r="G60">
        <f>SUMIFS('EPA Data Summary_before mult'!E:E,'EPA Data Summary_before mult'!$B:$B,$C60,'EPA Data Summary_before mult'!$A:$A,$D60)/10^12</f>
        <v>26.474884795133377</v>
      </c>
      <c r="H60">
        <f>SUMIFS('EPA Data Summary_before mult'!F:F,'EPA Data Summary_before mult'!$B:$B,$C60,'EPA Data Summary_before mult'!$A:$A,$D60)/10^12</f>
        <v>26.577209067203665</v>
      </c>
      <c r="I60">
        <f>SUMIFS('EPA Data Summary_before mult'!G:G,'EPA Data Summary_before mult'!$B:$B,$C60,'EPA Data Summary_before mult'!$A:$A,$D60)/10^12</f>
        <v>26.679533339273949</v>
      </c>
      <c r="J60">
        <f>SUMIFS('EPA Data Summary_before mult'!H:H,'EPA Data Summary_before mult'!$B:$B,$C60,'EPA Data Summary_before mult'!$A:$A,$D60)/10^12</f>
        <v>26.781857611344321</v>
      </c>
      <c r="K60">
        <f>SUMIFS('EPA Data Summary_before mult'!I:I,'EPA Data Summary_before mult'!$B:$B,$C60,'EPA Data Summary_before mult'!$A:$A,$D60)/10^12</f>
        <v>26.827767796327819</v>
      </c>
      <c r="L60">
        <f>SUMIFS('EPA Data Summary_before mult'!J:J,'EPA Data Summary_before mult'!$B:$B,$C60,'EPA Data Summary_before mult'!$A:$A,$D60)/10^12</f>
        <v>26.873677981311317</v>
      </c>
      <c r="M60">
        <f>SUMIFS('EPA Data Summary_before mult'!K:K,'EPA Data Summary_before mult'!$B:$B,$C60,'EPA Data Summary_before mult'!$A:$A,$D60)/10^12</f>
        <v>26.919588166294901</v>
      </c>
      <c r="N60">
        <f>SUMIFS('EPA Data Summary_before mult'!L:L,'EPA Data Summary_before mult'!$B:$B,$C60,'EPA Data Summary_before mult'!$A:$A,$D60)/10^12</f>
        <v>26.965498351278399</v>
      </c>
      <c r="O60">
        <f>SUMIFS('EPA Data Summary_before mult'!M:M,'EPA Data Summary_before mult'!$B:$B,$C60,'EPA Data Summary_before mult'!$A:$A,$D60)/10^12</f>
        <v>27.0114085362619</v>
      </c>
      <c r="P60">
        <f>SUMIFS('EPA Data Summary_before mult'!N:N,'EPA Data Summary_before mult'!$B:$B,$C60,'EPA Data Summary_before mult'!$A:$A,$D60)/10^12</f>
        <v>27.01397819315595</v>
      </c>
      <c r="Q60">
        <f>SUMIFS('EPA Data Summary_before mult'!O:O,'EPA Data Summary_before mult'!$B:$B,$C60,'EPA Data Summary_before mult'!$A:$A,$D60)/10^12</f>
        <v>27.016547850049996</v>
      </c>
      <c r="R60">
        <f>SUMIFS('EPA Data Summary_before mult'!P:P,'EPA Data Summary_before mult'!$B:$B,$C60,'EPA Data Summary_before mult'!$A:$A,$D60)/10^12</f>
        <v>27.019117506944006</v>
      </c>
      <c r="S60">
        <f>SUMIFS('EPA Data Summary_before mult'!Q:Q,'EPA Data Summary_before mult'!$B:$B,$C60,'EPA Data Summary_before mult'!$A:$A,$D60)/10^12</f>
        <v>27.021687163838038</v>
      </c>
      <c r="T60">
        <f>SUMIFS('EPA Data Summary_before mult'!R:R,'EPA Data Summary_before mult'!$B:$B,$C60,'EPA Data Summary_before mult'!$A:$A,$D60)/10^12</f>
        <v>27.024256820732067</v>
      </c>
      <c r="U60">
        <f>SUMIFS('EPA Data Summary_before mult'!S:S,'EPA Data Summary_before mult'!$B:$B,$C60,'EPA Data Summary_before mult'!$A:$A,$D60)/10^12</f>
        <v>26.996654963841983</v>
      </c>
      <c r="V60">
        <f>SUMIFS('EPA Data Summary_before mult'!T:T,'EPA Data Summary_before mult'!$B:$B,$C60,'EPA Data Summary_before mult'!$A:$A,$D60)/10^12</f>
        <v>26.969053106951982</v>
      </c>
      <c r="W60">
        <f>SUMIFS('EPA Data Summary_before mult'!U:U,'EPA Data Summary_before mult'!$B:$B,$C60,'EPA Data Summary_before mult'!$A:$A,$D60)/10^12</f>
        <v>26.941451250061903</v>
      </c>
      <c r="X60">
        <f>SUMIFS('EPA Data Summary_before mult'!V:V,'EPA Data Summary_before mult'!$B:$B,$C60,'EPA Data Summary_before mult'!$A:$A,$D60)/10^12</f>
        <v>26.913849393171912</v>
      </c>
      <c r="Y60">
        <f>SUMIFS('EPA Data Summary_before mult'!W:W,'EPA Data Summary_before mult'!$B:$B,$C60,'EPA Data Summary_before mult'!$A:$A,$D60)/10^12</f>
        <v>26.886247536281825</v>
      </c>
      <c r="Z60">
        <f>SUMIFS('EPA Data Summary_before mult'!X:X,'EPA Data Summary_before mult'!$B:$B,$C60,'EPA Data Summary_before mult'!$A:$A,$D60)/10^12</f>
        <v>26.834316030463409</v>
      </c>
      <c r="AA60">
        <f>SUMIFS('EPA Data Summary_before mult'!Y:Y,'EPA Data Summary_before mult'!$B:$B,$C60,'EPA Data Summary_before mult'!$A:$A,$D60)/10^12</f>
        <v>26.782384524644982</v>
      </c>
      <c r="AB60">
        <f>SUMIFS('EPA Data Summary_before mult'!Z:Z,'EPA Data Summary_before mult'!$B:$B,$C60,'EPA Data Summary_before mult'!$A:$A,$D60)/10^12</f>
        <v>26.730453018826566</v>
      </c>
      <c r="AC60">
        <f>SUMIFS('EPA Data Summary_before mult'!AA:AA,'EPA Data Summary_before mult'!$B:$B,$C60,'EPA Data Summary_before mult'!$A:$A,$D60)/10^12</f>
        <v>26.678521513008135</v>
      </c>
      <c r="AD60">
        <f>SUMIFS('EPA Data Summary_before mult'!AB:AB,'EPA Data Summary_before mult'!$B:$B,$C60,'EPA Data Summary_before mult'!$A:$A,$D60)/10^12</f>
        <v>26.626590007189716</v>
      </c>
      <c r="AE60">
        <f>SUMIFS('EPA Data Summary_before mult'!AC:AC,'EPA Data Summary_before mult'!$B:$B,$C60,'EPA Data Summary_before mult'!$A:$A,$D60)/10^12</f>
        <v>26.550004304395337</v>
      </c>
      <c r="AF60">
        <f>SUMIFS('EPA Data Summary_before mult'!AD:AD,'EPA Data Summary_before mult'!$B:$B,$C60,'EPA Data Summary_before mult'!$A:$A,$D60)/10^12</f>
        <v>26.473418601600958</v>
      </c>
      <c r="AG60">
        <f>SUMIFS('EPA Data Summary_before mult'!AE:AE,'EPA Data Summary_before mult'!$B:$B,$C60,'EPA Data Summary_before mult'!$A:$A,$D60)/10^12</f>
        <v>26.396832898806579</v>
      </c>
      <c r="AH60">
        <f>SUMIFS('EPA Data Summary_before mult'!AF:AF,'EPA Data Summary_before mult'!$B:$B,$C60,'EPA Data Summary_before mult'!$A:$A,$D60)/10^12</f>
        <v>26.32024719601219</v>
      </c>
      <c r="AI60">
        <f>SUMIFS('EPA Data Summary_before mult'!AG:AG,'EPA Data Summary_before mult'!$B:$B,$C60,'EPA Data Summary_before mult'!$A:$A,$D60)/10^12</f>
        <v>26.2436614932179</v>
      </c>
      <c r="AJ60">
        <f>SUMIFS('EPA Data Summary_before mult'!AH:AH,'EPA Data Summary_before mult'!$B:$B,$C60,'EPA Data Summary_before mult'!$A:$A,$D60)/10^12</f>
        <v>26.142093227187679</v>
      </c>
      <c r="AK60">
        <f>SUMIFS('EPA Data Summary_before mult'!AI:AI,'EPA Data Summary_before mult'!$B:$B,$C60,'EPA Data Summary_before mult'!$A:$A,$D60)/10^12</f>
        <v>26.040524961157541</v>
      </c>
      <c r="AL60">
        <f>SUMIFS('EPA Data Summary_before mult'!AJ:AJ,'EPA Data Summary_before mult'!$B:$B,$C60,'EPA Data Summary_before mult'!$A:$A,$D60)/10^12</f>
        <v>25.938956695127409</v>
      </c>
      <c r="AM60">
        <f>SUMIFS('EPA Data Summary_before mult'!AK:AK,'EPA Data Summary_before mult'!$B:$B,$C60,'EPA Data Summary_before mult'!$A:$A,$D60)/10^12</f>
        <v>25.837388429097267</v>
      </c>
      <c r="AN60">
        <f>SUMIFS('EPA Data Summary_before mult'!AL:AL,'EPA Data Summary_before mult'!$B:$B,$C60,'EPA Data Summary_before mult'!$A:$A,$D60)/10^12</f>
        <v>25.735820163067046</v>
      </c>
    </row>
    <row r="61" spans="1:40">
      <c r="A61" s="212"/>
      <c r="B61" s="221"/>
      <c r="C61" s="213" t="s">
        <v>47</v>
      </c>
      <c r="D61" s="213" t="s">
        <v>420</v>
      </c>
      <c r="E61">
        <f>SUMIFS('EPA Data Summary_before mult'!C:C,'EPA Data Summary_before mult'!$B:$B,$C61,'EPA Data Summary_before mult'!$A:$A,$D61)/10^12</f>
        <v>27.665166865173202</v>
      </c>
      <c r="F61">
        <f>SUMIFS('EPA Data Summary_before mult'!D:D,'EPA Data Summary_before mult'!$B:$B,$C61,'EPA Data Summary_before mult'!$A:$A,$D61)/10^12</f>
        <v>27.806781526384057</v>
      </c>
      <c r="G61">
        <f>SUMIFS('EPA Data Summary_before mult'!E:E,'EPA Data Summary_before mult'!$B:$B,$C61,'EPA Data Summary_before mult'!$A:$A,$D61)/10^12</f>
        <v>27.943892118161692</v>
      </c>
      <c r="H61">
        <f>SUMIFS('EPA Data Summary_before mult'!F:F,'EPA Data Summary_before mult'!$B:$B,$C61,'EPA Data Summary_before mult'!$A:$A,$D61)/10^12</f>
        <v>28.07418997160579</v>
      </c>
      <c r="I61">
        <f>SUMIFS('EPA Data Summary_before mult'!G:G,'EPA Data Summary_before mult'!$B:$B,$C61,'EPA Data Summary_before mult'!$A:$A,$D61)/10^12</f>
        <v>28.194850338817229</v>
      </c>
      <c r="J61">
        <f>SUMIFS('EPA Data Summary_before mult'!H:H,'EPA Data Summary_before mult'!$B:$B,$C61,'EPA Data Summary_before mult'!$A:$A,$D61)/10^12</f>
        <v>28.303794096321468</v>
      </c>
      <c r="K61">
        <f>SUMIFS('EPA Data Summary_before mult'!I:I,'EPA Data Summary_before mult'!$B:$B,$C61,'EPA Data Summary_before mult'!$A:$A,$D61)/10^12</f>
        <v>28.4</v>
      </c>
      <c r="L61">
        <f>SUMIFS('EPA Data Summary_before mult'!J:J,'EPA Data Summary_before mult'!$B:$B,$C61,'EPA Data Summary_before mult'!$A:$A,$D61)/10^12</f>
        <v>28.483679012187057</v>
      </c>
      <c r="M61">
        <f>SUMIFS('EPA Data Summary_before mult'!K:K,'EPA Data Summary_before mult'!$B:$B,$C61,'EPA Data Summary_before mult'!$A:$A,$D61)/10^12</f>
        <v>28.555578271485029</v>
      </c>
      <c r="N61">
        <f>SUMIFS('EPA Data Summary_before mult'!L:L,'EPA Data Summary_before mult'!$B:$B,$C61,'EPA Data Summary_before mult'!$A:$A,$D61)/10^12</f>
        <v>28.617073319959431</v>
      </c>
      <c r="O61">
        <f>SUMIFS('EPA Data Summary_before mult'!M:M,'EPA Data Summary_before mult'!$B:$B,$C61,'EPA Data Summary_before mult'!$A:$A,$D61)/10^12</f>
        <v>28.669251219302634</v>
      </c>
      <c r="P61">
        <f>SUMIFS('EPA Data Summary_before mult'!N:N,'EPA Data Summary_before mult'!$B:$B,$C61,'EPA Data Summary_before mult'!$A:$A,$D61)/10^12</f>
        <v>28.712198867590246</v>
      </c>
      <c r="Q61">
        <f>SUMIFS('EPA Data Summary_before mult'!O:O,'EPA Data Summary_before mult'!$B:$B,$C61,'EPA Data Summary_before mult'!$A:$A,$D61)/10^12</f>
        <v>28.745734701135472</v>
      </c>
      <c r="R61">
        <f>SUMIFS('EPA Data Summary_before mult'!P:P,'EPA Data Summary_before mult'!$B:$B,$C61,'EPA Data Summary_before mult'!$A:$A,$D61)/10^12</f>
        <v>28.770417923508237</v>
      </c>
      <c r="S61">
        <f>SUMIFS('EPA Data Summary_before mult'!Q:Q,'EPA Data Summary_before mult'!$B:$B,$C61,'EPA Data Summary_before mult'!$A:$A,$D61)/10^12</f>
        <v>28.786906533465583</v>
      </c>
      <c r="T61">
        <f>SUMIFS('EPA Data Summary_before mult'!R:R,'EPA Data Summary_before mult'!$B:$B,$C61,'EPA Data Summary_before mult'!$A:$A,$D61)/10^12</f>
        <v>28.795732302394725</v>
      </c>
      <c r="U61">
        <f>SUMIFS('EPA Data Summary_before mult'!S:S,'EPA Data Summary_before mult'!$B:$B,$C61,'EPA Data Summary_before mult'!$A:$A,$D61)/10^12</f>
        <v>28.797253402178171</v>
      </c>
      <c r="V61">
        <f>SUMIFS('EPA Data Summary_before mult'!T:T,'EPA Data Summary_before mult'!$B:$B,$C61,'EPA Data Summary_before mult'!$A:$A,$D61)/10^12</f>
        <v>28.791608075285122</v>
      </c>
      <c r="W61">
        <f>SUMIFS('EPA Data Summary_before mult'!U:U,'EPA Data Summary_before mult'!$B:$B,$C61,'EPA Data Summary_before mult'!$A:$A,$D61)/10^12</f>
        <v>28.778834392472383</v>
      </c>
      <c r="X61">
        <f>SUMIFS('EPA Data Summary_before mult'!V:V,'EPA Data Summary_before mult'!$B:$B,$C61,'EPA Data Summary_before mult'!$A:$A,$D61)/10^12</f>
        <v>28.758860577777995</v>
      </c>
      <c r="Y61">
        <f>SUMIFS('EPA Data Summary_before mult'!W:W,'EPA Data Summary_before mult'!$B:$B,$C61,'EPA Data Summary_before mult'!$A:$A,$D61)/10^12</f>
        <v>28.731682186991709</v>
      </c>
      <c r="Z61">
        <f>SUMIFS('EPA Data Summary_before mult'!X:X,'EPA Data Summary_before mult'!$B:$B,$C61,'EPA Data Summary_before mult'!$A:$A,$D61)/10^12</f>
        <v>28.697429164101653</v>
      </c>
      <c r="AA61">
        <f>SUMIFS('EPA Data Summary_before mult'!Y:Y,'EPA Data Summary_before mult'!$B:$B,$C61,'EPA Data Summary_before mult'!$A:$A,$D61)/10^12</f>
        <v>28.656349735948318</v>
      </c>
      <c r="AB61">
        <f>SUMIFS('EPA Data Summary_before mult'!Z:Z,'EPA Data Summary_before mult'!$B:$B,$C61,'EPA Data Summary_before mult'!$A:$A,$D61)/10^12</f>
        <v>28.608687960467016</v>
      </c>
      <c r="AC61">
        <f>SUMIFS('EPA Data Summary_before mult'!AA:AA,'EPA Data Summary_before mult'!$B:$B,$C61,'EPA Data Summary_before mult'!$A:$A,$D61)/10^12</f>
        <v>28.554724668483168</v>
      </c>
      <c r="AD61">
        <f>SUMIFS('EPA Data Summary_before mult'!AB:AB,'EPA Data Summary_before mult'!$B:$B,$C61,'EPA Data Summary_before mult'!$A:$A,$D61)/10^12</f>
        <v>28.494691529204403</v>
      </c>
      <c r="AE61">
        <f>SUMIFS('EPA Data Summary_before mult'!AC:AC,'EPA Data Summary_before mult'!$B:$B,$C61,'EPA Data Summary_before mult'!$A:$A,$D61)/10^12</f>
        <v>28.42879191441116</v>
      </c>
      <c r="AF61">
        <f>SUMIFS('EPA Data Summary_before mult'!AD:AD,'EPA Data Summary_before mult'!$B:$B,$C61,'EPA Data Summary_before mult'!$A:$A,$D61)/10^12</f>
        <v>28.357111994587083</v>
      </c>
      <c r="AG61">
        <f>SUMIFS('EPA Data Summary_before mult'!AE:AE,'EPA Data Summary_before mult'!$B:$B,$C61,'EPA Data Summary_before mult'!$A:$A,$D61)/10^12</f>
        <v>28.279625025812106</v>
      </c>
      <c r="AH61">
        <f>SUMIFS('EPA Data Summary_before mult'!AF:AF,'EPA Data Summary_before mult'!$B:$B,$C61,'EPA Data Summary_before mult'!$A:$A,$D61)/10^12</f>
        <v>28.196235280584069</v>
      </c>
      <c r="AI61">
        <f>SUMIFS('EPA Data Summary_before mult'!AG:AG,'EPA Data Summary_before mult'!$B:$B,$C61,'EPA Data Summary_before mult'!$A:$A,$D61)/10^12</f>
        <v>28.106920911480049</v>
      </c>
      <c r="AJ61">
        <f>SUMIFS('EPA Data Summary_before mult'!AH:AH,'EPA Data Summary_before mult'!$B:$B,$C61,'EPA Data Summary_before mult'!$A:$A,$D61)/10^12</f>
        <v>28.011828105486668</v>
      </c>
      <c r="AK61">
        <f>SUMIFS('EPA Data Summary_before mult'!AI:AI,'EPA Data Summary_before mult'!$B:$B,$C61,'EPA Data Summary_before mult'!$A:$A,$D61)/10^12</f>
        <v>27.911186486688266</v>
      </c>
      <c r="AL61">
        <f>SUMIFS('EPA Data Summary_before mult'!AJ:AJ,'EPA Data Summary_before mult'!$B:$B,$C61,'EPA Data Summary_before mult'!$A:$A,$D61)/10^12</f>
        <v>27.805167019526831</v>
      </c>
      <c r="AM61">
        <f>SUMIFS('EPA Data Summary_before mult'!AK:AK,'EPA Data Summary_before mult'!$B:$B,$C61,'EPA Data Summary_before mult'!$A:$A,$D61)/10^12</f>
        <v>27.693964600319909</v>
      </c>
      <c r="AN61">
        <f>SUMIFS('EPA Data Summary_before mult'!AL:AL,'EPA Data Summary_before mult'!$B:$B,$C61,'EPA Data Summary_before mult'!$A:$A,$D61)/10^12</f>
        <v>27.577802717781914</v>
      </c>
    </row>
    <row r="62" spans="1:40">
      <c r="A62" s="212"/>
      <c r="B62" s="213"/>
    </row>
    <row r="63" spans="1:40">
      <c r="A63" s="212"/>
      <c r="B63" s="223" t="s">
        <v>814</v>
      </c>
      <c r="C63" s="224"/>
      <c r="D63" s="224"/>
      <c r="E63" s="224"/>
      <c r="F63" s="224"/>
      <c r="G63" s="224"/>
      <c r="H63" s="224"/>
      <c r="I63" s="224"/>
      <c r="J63" s="224"/>
    </row>
    <row r="64" spans="1:40">
      <c r="A64" s="212"/>
      <c r="B64" s="213"/>
      <c r="E64">
        <v>2015</v>
      </c>
      <c r="F64">
        <v>2016</v>
      </c>
      <c r="G64">
        <v>2017</v>
      </c>
      <c r="H64">
        <v>2018</v>
      </c>
      <c r="I64">
        <v>2019</v>
      </c>
      <c r="J64" s="220">
        <v>2020</v>
      </c>
      <c r="K64">
        <v>2021</v>
      </c>
      <c r="L64">
        <v>2022</v>
      </c>
      <c r="M64">
        <v>2023</v>
      </c>
      <c r="N64">
        <v>2024</v>
      </c>
      <c r="O64">
        <v>2025</v>
      </c>
      <c r="P64">
        <v>2026</v>
      </c>
      <c r="Q64">
        <v>2027</v>
      </c>
      <c r="R64">
        <v>2028</v>
      </c>
      <c r="S64">
        <v>2029</v>
      </c>
      <c r="T64">
        <v>2030</v>
      </c>
      <c r="U64">
        <v>2031</v>
      </c>
      <c r="V64">
        <v>2032</v>
      </c>
      <c r="W64">
        <v>2033</v>
      </c>
      <c r="X64">
        <v>2034</v>
      </c>
      <c r="Y64">
        <v>2035</v>
      </c>
      <c r="Z64">
        <v>2036</v>
      </c>
      <c r="AA64">
        <v>2037</v>
      </c>
      <c r="AB64">
        <v>2038</v>
      </c>
      <c r="AC64">
        <v>2039</v>
      </c>
      <c r="AD64">
        <v>2040</v>
      </c>
      <c r="AE64">
        <v>2041</v>
      </c>
      <c r="AF64">
        <v>2042</v>
      </c>
      <c r="AG64">
        <v>2043</v>
      </c>
      <c r="AH64">
        <v>2044</v>
      </c>
      <c r="AI64">
        <v>2045</v>
      </c>
      <c r="AJ64">
        <v>2046</v>
      </c>
      <c r="AK64">
        <v>2047</v>
      </c>
      <c r="AL64">
        <v>2048</v>
      </c>
      <c r="AM64">
        <v>2049</v>
      </c>
      <c r="AN64">
        <v>2050</v>
      </c>
    </row>
    <row r="65" spans="1:40">
      <c r="A65" s="212"/>
      <c r="B65" s="213"/>
      <c r="C65" s="2" t="s">
        <v>504</v>
      </c>
      <c r="D65" s="2" t="s">
        <v>505</v>
      </c>
      <c r="E65" s="225"/>
      <c r="F65" s="225"/>
      <c r="G65" s="225"/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</row>
    <row r="66" spans="1:40">
      <c r="A66" s="212"/>
      <c r="B66" s="213"/>
      <c r="C66" t="s">
        <v>41</v>
      </c>
      <c r="D66" t="s">
        <v>1</v>
      </c>
      <c r="E66" s="225">
        <f t="shared" ref="E66:AN66" si="2">IFERROR(E4/E35,1)</f>
        <v>0</v>
      </c>
      <c r="F66" s="225">
        <f t="shared" si="2"/>
        <v>0</v>
      </c>
      <c r="G66" s="225">
        <f t="shared" si="2"/>
        <v>0</v>
      </c>
      <c r="H66" s="225">
        <f t="shared" si="2"/>
        <v>0</v>
      </c>
      <c r="I66" s="225">
        <f t="shared" si="2"/>
        <v>0</v>
      </c>
      <c r="J66" s="225">
        <f t="shared" si="2"/>
        <v>0</v>
      </c>
      <c r="K66" s="225">
        <f t="shared" si="2"/>
        <v>0</v>
      </c>
      <c r="L66" s="225">
        <f t="shared" si="2"/>
        <v>0</v>
      </c>
      <c r="M66" s="225">
        <f t="shared" si="2"/>
        <v>0</v>
      </c>
      <c r="N66" s="225">
        <f t="shared" si="2"/>
        <v>0</v>
      </c>
      <c r="O66" s="225">
        <f t="shared" si="2"/>
        <v>0</v>
      </c>
      <c r="P66" s="225">
        <f t="shared" si="2"/>
        <v>0</v>
      </c>
      <c r="Q66" s="225">
        <f t="shared" si="2"/>
        <v>0</v>
      </c>
      <c r="R66" s="225">
        <f t="shared" si="2"/>
        <v>0</v>
      </c>
      <c r="S66" s="225">
        <f t="shared" si="2"/>
        <v>0</v>
      </c>
      <c r="T66" s="225">
        <f t="shared" si="2"/>
        <v>0</v>
      </c>
      <c r="U66" s="225">
        <f t="shared" si="2"/>
        <v>0</v>
      </c>
      <c r="V66" s="225">
        <f t="shared" si="2"/>
        <v>0</v>
      </c>
      <c r="W66" s="225">
        <f t="shared" si="2"/>
        <v>0</v>
      </c>
      <c r="X66" s="225">
        <f t="shared" si="2"/>
        <v>0</v>
      </c>
      <c r="Y66" s="225">
        <f t="shared" si="2"/>
        <v>0</v>
      </c>
      <c r="Z66" s="225">
        <f t="shared" si="2"/>
        <v>0</v>
      </c>
      <c r="AA66" s="225">
        <f t="shared" si="2"/>
        <v>0</v>
      </c>
      <c r="AB66" s="225">
        <f t="shared" si="2"/>
        <v>0</v>
      </c>
      <c r="AC66" s="225">
        <f t="shared" si="2"/>
        <v>0</v>
      </c>
      <c r="AD66" s="225">
        <f t="shared" si="2"/>
        <v>0</v>
      </c>
      <c r="AE66" s="225">
        <f t="shared" si="2"/>
        <v>0</v>
      </c>
      <c r="AF66" s="225">
        <f t="shared" si="2"/>
        <v>0</v>
      </c>
      <c r="AG66" s="225">
        <f t="shared" si="2"/>
        <v>0</v>
      </c>
      <c r="AH66" s="225">
        <f t="shared" si="2"/>
        <v>0</v>
      </c>
      <c r="AI66" s="225">
        <f t="shared" si="2"/>
        <v>0</v>
      </c>
      <c r="AJ66" s="225">
        <f t="shared" si="2"/>
        <v>0</v>
      </c>
      <c r="AK66" s="225">
        <f t="shared" si="2"/>
        <v>0</v>
      </c>
      <c r="AL66" s="225">
        <f t="shared" si="2"/>
        <v>0</v>
      </c>
      <c r="AM66" s="225">
        <f t="shared" si="2"/>
        <v>0</v>
      </c>
      <c r="AN66" s="225">
        <f t="shared" si="2"/>
        <v>0</v>
      </c>
    </row>
    <row r="67" spans="1:40">
      <c r="A67" s="212"/>
      <c r="B67" s="213"/>
      <c r="C67" t="s">
        <v>41</v>
      </c>
      <c r="D67" t="s">
        <v>2</v>
      </c>
      <c r="E67" s="225">
        <f t="shared" ref="E67:AN67" si="3">IFERROR(E5/E36,1)</f>
        <v>1.0548342940777189</v>
      </c>
      <c r="F67" s="225">
        <f t="shared" si="3"/>
        <v>1.0509687837133026</v>
      </c>
      <c r="G67" s="225">
        <f t="shared" si="3"/>
        <v>1.0471315007469</v>
      </c>
      <c r="H67" s="225">
        <f t="shared" si="3"/>
        <v>1.0433221371128381</v>
      </c>
      <c r="I67" s="225">
        <f t="shared" si="3"/>
        <v>1.0367722919790581</v>
      </c>
      <c r="J67" s="225">
        <f t="shared" si="3"/>
        <v>1.0302697580308091</v>
      </c>
      <c r="K67" s="225">
        <f t="shared" si="3"/>
        <v>1.0532971945097964</v>
      </c>
      <c r="L67" s="225">
        <f t="shared" si="3"/>
        <v>1.0541879759892527</v>
      </c>
      <c r="M67" s="225">
        <f t="shared" si="3"/>
        <v>1.055076659809504</v>
      </c>
      <c r="N67" s="225">
        <f t="shared" si="3"/>
        <v>1.0559632267350698</v>
      </c>
      <c r="O67" s="225">
        <f t="shared" si="3"/>
        <v>1.0568477220299737</v>
      </c>
      <c r="P67" s="225">
        <f t="shared" si="3"/>
        <v>1.0569987152118796</v>
      </c>
      <c r="Q67" s="225">
        <f t="shared" si="3"/>
        <v>1.0571498337054688</v>
      </c>
      <c r="R67" s="225">
        <f t="shared" si="3"/>
        <v>1.0573011317939338</v>
      </c>
      <c r="S67" s="225">
        <f t="shared" si="3"/>
        <v>1.0574525192361761</v>
      </c>
      <c r="T67" s="225">
        <f t="shared" si="3"/>
        <v>1.0576040503156945</v>
      </c>
      <c r="U67" s="225">
        <f t="shared" si="3"/>
        <v>1.0578758934280152</v>
      </c>
      <c r="V67" s="225">
        <f t="shared" si="3"/>
        <v>1.0581486507129592</v>
      </c>
      <c r="W67" s="225">
        <f t="shared" si="3"/>
        <v>1.0584223102468082</v>
      </c>
      <c r="X67" s="225">
        <f t="shared" si="3"/>
        <v>1.0586968540531634</v>
      </c>
      <c r="Y67" s="225">
        <f t="shared" si="3"/>
        <v>1.0589722700222275</v>
      </c>
      <c r="Z67" s="225">
        <f t="shared" si="3"/>
        <v>1.059038678262501</v>
      </c>
      <c r="AA67" s="225">
        <f t="shared" si="3"/>
        <v>1.059105410390428</v>
      </c>
      <c r="AB67" s="225">
        <f t="shared" si="3"/>
        <v>1.0591724802217088</v>
      </c>
      <c r="AC67" s="225">
        <f t="shared" si="3"/>
        <v>1.0592399039824447</v>
      </c>
      <c r="AD67" s="225">
        <f t="shared" si="3"/>
        <v>1.0593076957938585</v>
      </c>
      <c r="AE67" s="225">
        <f t="shared" si="3"/>
        <v>1.0594634692265767</v>
      </c>
      <c r="AF67" s="225">
        <f t="shared" si="3"/>
        <v>1.0596203833136129</v>
      </c>
      <c r="AG67" s="225">
        <f t="shared" si="3"/>
        <v>1.0597784260396941</v>
      </c>
      <c r="AH67" s="225">
        <f t="shared" si="3"/>
        <v>1.0599376451852895</v>
      </c>
      <c r="AI67" s="225">
        <f t="shared" si="3"/>
        <v>1.0600980290414965</v>
      </c>
      <c r="AJ67" s="225">
        <f t="shared" si="3"/>
        <v>1.0596414554767148</v>
      </c>
      <c r="AK67" s="225">
        <f t="shared" si="3"/>
        <v>1.0591806120202985</v>
      </c>
      <c r="AL67" s="225">
        <f t="shared" si="3"/>
        <v>1.0587153763446142</v>
      </c>
      <c r="AM67" s="225">
        <f t="shared" si="3"/>
        <v>1.0582457645563461</v>
      </c>
      <c r="AN67" s="225">
        <f t="shared" si="3"/>
        <v>1.0577716516419697</v>
      </c>
    </row>
    <row r="68" spans="1:40">
      <c r="A68" s="212"/>
      <c r="B68" s="213"/>
      <c r="C68" s="215" t="s">
        <v>41</v>
      </c>
      <c r="D68" s="215" t="s">
        <v>3</v>
      </c>
      <c r="E68" s="225">
        <f t="shared" ref="E68:AN68" si="4">IFERROR(E6/E37,1)</f>
        <v>0.64183716276383507</v>
      </c>
      <c r="F68" s="225">
        <f t="shared" si="4"/>
        <v>0.63640149465073936</v>
      </c>
      <c r="G68" s="225">
        <f t="shared" si="4"/>
        <v>0.63105712185061458</v>
      </c>
      <c r="H68" s="225">
        <f t="shared" si="4"/>
        <v>0.62580176347839767</v>
      </c>
      <c r="I68" s="225">
        <f t="shared" si="4"/>
        <v>0.62162043544438272</v>
      </c>
      <c r="J68" s="225">
        <f t="shared" si="4"/>
        <v>0.6175076095264922</v>
      </c>
      <c r="K68" s="225">
        <f t="shared" si="4"/>
        <v>0.61542188903430806</v>
      </c>
      <c r="L68" s="225">
        <f t="shared" si="4"/>
        <v>0.61267428158819537</v>
      </c>
      <c r="M68" s="225">
        <f t="shared" si="4"/>
        <v>0.60996209331632767</v>
      </c>
      <c r="N68" s="225">
        <f t="shared" si="4"/>
        <v>0.60728462852824694</v>
      </c>
      <c r="O68" s="225">
        <f t="shared" si="4"/>
        <v>0.6046412460868591</v>
      </c>
      <c r="P68" s="225">
        <f t="shared" si="4"/>
        <v>0.60145907211769378</v>
      </c>
      <c r="Q68" s="225">
        <f t="shared" si="4"/>
        <v>0.59830832469281703</v>
      </c>
      <c r="R68" s="225">
        <f t="shared" si="4"/>
        <v>0.59518857094572508</v>
      </c>
      <c r="S68" s="225">
        <f t="shared" si="4"/>
        <v>0.59209930549991163</v>
      </c>
      <c r="T68" s="225">
        <f t="shared" si="4"/>
        <v>0.5890401134001797</v>
      </c>
      <c r="U68" s="225">
        <f t="shared" si="4"/>
        <v>0.5871671362847326</v>
      </c>
      <c r="V68" s="225">
        <f t="shared" si="4"/>
        <v>0.58530095479086119</v>
      </c>
      <c r="W68" s="225">
        <f t="shared" si="4"/>
        <v>0.5834415230416834</v>
      </c>
      <c r="X68" s="225">
        <f t="shared" si="4"/>
        <v>0.58158879220913884</v>
      </c>
      <c r="Y68" s="225">
        <f t="shared" si="4"/>
        <v>0.57974271709301672</v>
      </c>
      <c r="Z68" s="225">
        <f t="shared" si="4"/>
        <v>0.57753090847316102</v>
      </c>
      <c r="AA68" s="225">
        <f t="shared" si="4"/>
        <v>0.57532492024929127</v>
      </c>
      <c r="AB68" s="225">
        <f t="shared" si="4"/>
        <v>0.57312473555703625</v>
      </c>
      <c r="AC68" s="225">
        <f t="shared" si="4"/>
        <v>0.57093033884282307</v>
      </c>
      <c r="AD68" s="225">
        <f t="shared" si="4"/>
        <v>0.56874171341423085</v>
      </c>
      <c r="AE68" s="225">
        <f t="shared" si="4"/>
        <v>0.5662112461743628</v>
      </c>
      <c r="AF68" s="225">
        <f t="shared" si="4"/>
        <v>0.56368576908179568</v>
      </c>
      <c r="AG68" s="225">
        <f t="shared" si="4"/>
        <v>0.56116525442035292</v>
      </c>
      <c r="AH68" s="225">
        <f t="shared" si="4"/>
        <v>0.55864970619162435</v>
      </c>
      <c r="AI68" s="225">
        <f t="shared" si="4"/>
        <v>0.55613909680377693</v>
      </c>
      <c r="AJ68" s="225">
        <f t="shared" si="4"/>
        <v>0.55293860546125317</v>
      </c>
      <c r="AK68" s="225">
        <f t="shared" si="4"/>
        <v>0.54974242827109687</v>
      </c>
      <c r="AL68" s="225">
        <f t="shared" si="4"/>
        <v>0.54655052462177489</v>
      </c>
      <c r="AM68" s="225">
        <f t="shared" si="4"/>
        <v>0.54336292628298566</v>
      </c>
      <c r="AN68" s="225">
        <f t="shared" si="4"/>
        <v>0.54017959271547333</v>
      </c>
    </row>
    <row r="69" spans="1:40">
      <c r="A69" s="212"/>
      <c r="B69" s="213"/>
      <c r="C69" s="216" t="s">
        <v>42</v>
      </c>
      <c r="D69" s="216" t="s">
        <v>1</v>
      </c>
      <c r="E69" s="225">
        <f t="shared" ref="E69:AN69" si="5">IFERROR(E7/E38,1)</f>
        <v>0</v>
      </c>
      <c r="F69" s="225">
        <f t="shared" si="5"/>
        <v>0</v>
      </c>
      <c r="G69" s="225">
        <f t="shared" si="5"/>
        <v>0</v>
      </c>
      <c r="H69" s="225">
        <f t="shared" si="5"/>
        <v>0</v>
      </c>
      <c r="I69" s="225">
        <f t="shared" si="5"/>
        <v>0</v>
      </c>
      <c r="J69" s="225">
        <f t="shared" si="5"/>
        <v>0</v>
      </c>
      <c r="K69" s="225">
        <f t="shared" si="5"/>
        <v>0</v>
      </c>
      <c r="L69" s="225">
        <f t="shared" si="5"/>
        <v>0</v>
      </c>
      <c r="M69" s="225">
        <f t="shared" si="5"/>
        <v>0</v>
      </c>
      <c r="N69" s="225">
        <f t="shared" si="5"/>
        <v>0</v>
      </c>
      <c r="O69" s="225">
        <f t="shared" si="5"/>
        <v>0</v>
      </c>
      <c r="P69" s="225">
        <f t="shared" si="5"/>
        <v>0</v>
      </c>
      <c r="Q69" s="225">
        <f t="shared" si="5"/>
        <v>0</v>
      </c>
      <c r="R69" s="225">
        <f t="shared" si="5"/>
        <v>0</v>
      </c>
      <c r="S69" s="225">
        <f t="shared" si="5"/>
        <v>0</v>
      </c>
      <c r="T69" s="225">
        <f t="shared" si="5"/>
        <v>0</v>
      </c>
      <c r="U69" s="225">
        <f t="shared" si="5"/>
        <v>0</v>
      </c>
      <c r="V69" s="225">
        <f t="shared" si="5"/>
        <v>0</v>
      </c>
      <c r="W69" s="225">
        <f t="shared" si="5"/>
        <v>0</v>
      </c>
      <c r="X69" s="225">
        <f t="shared" si="5"/>
        <v>0</v>
      </c>
      <c r="Y69" s="225">
        <f t="shared" si="5"/>
        <v>0</v>
      </c>
      <c r="Z69" s="225">
        <f t="shared" si="5"/>
        <v>0</v>
      </c>
      <c r="AA69" s="225">
        <f t="shared" si="5"/>
        <v>0</v>
      </c>
      <c r="AB69" s="225">
        <f t="shared" si="5"/>
        <v>0</v>
      </c>
      <c r="AC69" s="225">
        <f t="shared" si="5"/>
        <v>0</v>
      </c>
      <c r="AD69" s="225">
        <f t="shared" si="5"/>
        <v>0</v>
      </c>
      <c r="AE69" s="225">
        <f t="shared" si="5"/>
        <v>0</v>
      </c>
      <c r="AF69" s="225">
        <f t="shared" si="5"/>
        <v>0</v>
      </c>
      <c r="AG69" s="225">
        <f t="shared" si="5"/>
        <v>0</v>
      </c>
      <c r="AH69" s="225">
        <f t="shared" si="5"/>
        <v>0</v>
      </c>
      <c r="AI69" s="225">
        <f t="shared" si="5"/>
        <v>0</v>
      </c>
      <c r="AJ69" s="225">
        <f t="shared" si="5"/>
        <v>0</v>
      </c>
      <c r="AK69" s="225">
        <f t="shared" si="5"/>
        <v>0</v>
      </c>
      <c r="AL69" s="225">
        <f t="shared" si="5"/>
        <v>0</v>
      </c>
      <c r="AM69" s="225">
        <f t="shared" si="5"/>
        <v>0</v>
      </c>
      <c r="AN69" s="225">
        <f t="shared" si="5"/>
        <v>0</v>
      </c>
    </row>
    <row r="70" spans="1:40">
      <c r="A70" s="212"/>
      <c r="B70" s="213"/>
      <c r="C70" s="215" t="s">
        <v>42</v>
      </c>
      <c r="D70" s="215" t="s">
        <v>2</v>
      </c>
      <c r="E70" s="225">
        <f t="shared" ref="E70:AN70" si="6">IFERROR(E8/E39,1)</f>
        <v>0.94431158486836586</v>
      </c>
      <c r="F70" s="225">
        <f t="shared" si="6"/>
        <v>0.94563879721533395</v>
      </c>
      <c r="G70" s="225">
        <f t="shared" si="6"/>
        <v>0.94696974555765079</v>
      </c>
      <c r="H70" s="225">
        <f t="shared" si="6"/>
        <v>0.94830444569233285</v>
      </c>
      <c r="I70" s="225">
        <f t="shared" si="6"/>
        <v>0.94474765208934253</v>
      </c>
      <c r="J70" s="225">
        <f t="shared" si="6"/>
        <v>0.94118080394613035</v>
      </c>
      <c r="K70" s="225">
        <f t="shared" si="6"/>
        <v>0.95041310496992071</v>
      </c>
      <c r="L70" s="225">
        <f t="shared" si="6"/>
        <v>1.0533893379177439</v>
      </c>
      <c r="M70" s="225">
        <f t="shared" si="6"/>
        <v>1.0853075567659034</v>
      </c>
      <c r="N70" s="225">
        <f t="shared" si="6"/>
        <v>1.1174236944526155</v>
      </c>
      <c r="O70" s="225">
        <f t="shared" si="6"/>
        <v>1.1485735330884583</v>
      </c>
      <c r="P70" s="225">
        <f t="shared" si="6"/>
        <v>1.1762352367670468</v>
      </c>
      <c r="Q70" s="225">
        <f t="shared" si="6"/>
        <v>1.2043270543998226</v>
      </c>
      <c r="R70" s="225">
        <f t="shared" si="6"/>
        <v>1.2328590964029436</v>
      </c>
      <c r="S70" s="225">
        <f t="shared" si="6"/>
        <v>1.2625635323980933</v>
      </c>
      <c r="T70" s="225">
        <f t="shared" si="6"/>
        <v>1.2924983798313499</v>
      </c>
      <c r="U70" s="225">
        <f t="shared" si="6"/>
        <v>1.3085047553389046</v>
      </c>
      <c r="V70" s="225">
        <f t="shared" si="6"/>
        <v>1.3248195701310888</v>
      </c>
      <c r="W70" s="225">
        <f t="shared" si="6"/>
        <v>1.3408278951941268</v>
      </c>
      <c r="X70" s="225">
        <f t="shared" si="6"/>
        <v>1.3558906367753376</v>
      </c>
      <c r="Y70" s="225">
        <f t="shared" si="6"/>
        <v>1.3699796495700391</v>
      </c>
      <c r="Z70" s="225">
        <f t="shared" si="6"/>
        <v>1.3666632466458977</v>
      </c>
      <c r="AA70" s="225">
        <f t="shared" si="6"/>
        <v>1.3632833043363017</v>
      </c>
      <c r="AB70" s="225">
        <f t="shared" si="6"/>
        <v>1.3598379789406523</v>
      </c>
      <c r="AC70" s="225">
        <f t="shared" si="6"/>
        <v>1.356325354730981</v>
      </c>
      <c r="AD70" s="225">
        <f t="shared" si="6"/>
        <v>1.3527434403999123</v>
      </c>
      <c r="AE70" s="225">
        <f t="shared" si="6"/>
        <v>1.3398493950570798</v>
      </c>
      <c r="AF70" s="225">
        <f t="shared" si="6"/>
        <v>1.3266945908048864</v>
      </c>
      <c r="AG70" s="225">
        <f t="shared" si="6"/>
        <v>1.3132710367718916</v>
      </c>
      <c r="AH70" s="225">
        <f t="shared" si="6"/>
        <v>1.2995704122135194</v>
      </c>
      <c r="AI70" s="225">
        <f t="shared" si="6"/>
        <v>1.2855840493125767</v>
      </c>
      <c r="AJ70" s="225">
        <f t="shared" si="6"/>
        <v>1.2739058117014226</v>
      </c>
      <c r="AK70" s="225">
        <f t="shared" si="6"/>
        <v>1.2619779326813703</v>
      </c>
      <c r="AL70" s="225">
        <f t="shared" si="6"/>
        <v>1.2497923210314148</v>
      </c>
      <c r="AM70" s="225">
        <f t="shared" si="6"/>
        <v>1.2373405320481516</v>
      </c>
      <c r="AN70" s="225">
        <f t="shared" si="6"/>
        <v>1.2246137480293187</v>
      </c>
    </row>
    <row r="71" spans="1:40">
      <c r="A71" s="212"/>
      <c r="B71" s="213"/>
      <c r="C71" s="213" t="s">
        <v>46</v>
      </c>
      <c r="D71" s="213" t="s">
        <v>1</v>
      </c>
      <c r="E71" s="225">
        <f t="shared" ref="E71:AN71" si="7">IFERROR(E9/E40,1)</f>
        <v>1</v>
      </c>
      <c r="F71" s="225">
        <f t="shared" si="7"/>
        <v>1</v>
      </c>
      <c r="G71" s="225">
        <f t="shared" si="7"/>
        <v>1</v>
      </c>
      <c r="H71" s="225">
        <f t="shared" si="7"/>
        <v>1</v>
      </c>
      <c r="I71" s="225">
        <f t="shared" si="7"/>
        <v>1</v>
      </c>
      <c r="J71" s="225">
        <f t="shared" si="7"/>
        <v>1</v>
      </c>
      <c r="K71" s="225">
        <f t="shared" si="7"/>
        <v>1</v>
      </c>
      <c r="L71" s="225">
        <f t="shared" si="7"/>
        <v>1</v>
      </c>
      <c r="M71" s="225">
        <f t="shared" si="7"/>
        <v>1</v>
      </c>
      <c r="N71" s="225">
        <f t="shared" si="7"/>
        <v>1</v>
      </c>
      <c r="O71" s="225">
        <f t="shared" si="7"/>
        <v>1</v>
      </c>
      <c r="P71" s="225">
        <f t="shared" si="7"/>
        <v>1</v>
      </c>
      <c r="Q71" s="225">
        <f t="shared" si="7"/>
        <v>1</v>
      </c>
      <c r="R71" s="225">
        <f t="shared" si="7"/>
        <v>1</v>
      </c>
      <c r="S71" s="225">
        <f t="shared" si="7"/>
        <v>1</v>
      </c>
      <c r="T71" s="225">
        <f t="shared" si="7"/>
        <v>1</v>
      </c>
      <c r="U71" s="225">
        <f t="shared" si="7"/>
        <v>1</v>
      </c>
      <c r="V71" s="225">
        <f t="shared" si="7"/>
        <v>1</v>
      </c>
      <c r="W71" s="225">
        <f t="shared" si="7"/>
        <v>1</v>
      </c>
      <c r="X71" s="225">
        <f t="shared" si="7"/>
        <v>1</v>
      </c>
      <c r="Y71" s="225">
        <f t="shared" si="7"/>
        <v>1</v>
      </c>
      <c r="Z71" s="225">
        <f t="shared" si="7"/>
        <v>1</v>
      </c>
      <c r="AA71" s="225">
        <f t="shared" si="7"/>
        <v>1</v>
      </c>
      <c r="AB71" s="225">
        <f t="shared" si="7"/>
        <v>1</v>
      </c>
      <c r="AC71" s="225">
        <f t="shared" si="7"/>
        <v>1</v>
      </c>
      <c r="AD71" s="225">
        <f t="shared" si="7"/>
        <v>1</v>
      </c>
      <c r="AE71" s="225">
        <f t="shared" si="7"/>
        <v>1</v>
      </c>
      <c r="AF71" s="225">
        <f t="shared" si="7"/>
        <v>1</v>
      </c>
      <c r="AG71" s="225">
        <f t="shared" si="7"/>
        <v>1</v>
      </c>
      <c r="AH71" s="225">
        <f t="shared" si="7"/>
        <v>1</v>
      </c>
      <c r="AI71" s="225">
        <f t="shared" si="7"/>
        <v>1</v>
      </c>
      <c r="AJ71" s="225">
        <f t="shared" si="7"/>
        <v>1</v>
      </c>
      <c r="AK71" s="225">
        <f t="shared" si="7"/>
        <v>1</v>
      </c>
      <c r="AL71" s="225">
        <f t="shared" si="7"/>
        <v>1</v>
      </c>
      <c r="AM71" s="225">
        <f t="shared" si="7"/>
        <v>1</v>
      </c>
      <c r="AN71" s="225">
        <f t="shared" si="7"/>
        <v>1</v>
      </c>
    </row>
    <row r="72" spans="1:40">
      <c r="A72" s="212"/>
      <c r="B72" s="213"/>
      <c r="C72" s="213" t="s">
        <v>46</v>
      </c>
      <c r="D72" s="213" t="s">
        <v>2</v>
      </c>
      <c r="E72" s="225">
        <f t="shared" ref="E72:AN72" si="8">IFERROR(E10/E41,1)</f>
        <v>0</v>
      </c>
      <c r="F72" s="225">
        <f t="shared" si="8"/>
        <v>0</v>
      </c>
      <c r="G72" s="225">
        <f t="shared" si="8"/>
        <v>0</v>
      </c>
      <c r="H72" s="225">
        <f t="shared" si="8"/>
        <v>0</v>
      </c>
      <c r="I72" s="225">
        <f t="shared" si="8"/>
        <v>0</v>
      </c>
      <c r="J72" s="225">
        <f t="shared" si="8"/>
        <v>0</v>
      </c>
      <c r="K72" s="225">
        <f t="shared" si="8"/>
        <v>0</v>
      </c>
      <c r="L72" s="225">
        <f t="shared" si="8"/>
        <v>0</v>
      </c>
      <c r="M72" s="225">
        <f t="shared" si="8"/>
        <v>0</v>
      </c>
      <c r="N72" s="225">
        <f t="shared" si="8"/>
        <v>0</v>
      </c>
      <c r="O72" s="225">
        <f t="shared" si="8"/>
        <v>0</v>
      </c>
      <c r="P72" s="225">
        <f t="shared" si="8"/>
        <v>0</v>
      </c>
      <c r="Q72" s="225">
        <f t="shared" si="8"/>
        <v>0</v>
      </c>
      <c r="R72" s="225">
        <f t="shared" si="8"/>
        <v>0</v>
      </c>
      <c r="S72" s="225">
        <f t="shared" si="8"/>
        <v>0</v>
      </c>
      <c r="T72" s="225">
        <f t="shared" si="8"/>
        <v>0</v>
      </c>
      <c r="U72" s="225">
        <f t="shared" si="8"/>
        <v>0</v>
      </c>
      <c r="V72" s="225">
        <f t="shared" si="8"/>
        <v>0</v>
      </c>
      <c r="W72" s="225">
        <f t="shared" si="8"/>
        <v>0</v>
      </c>
      <c r="X72" s="225">
        <f t="shared" si="8"/>
        <v>0</v>
      </c>
      <c r="Y72" s="225">
        <f t="shared" si="8"/>
        <v>0</v>
      </c>
      <c r="Z72" s="225">
        <f t="shared" si="8"/>
        <v>0</v>
      </c>
      <c r="AA72" s="225">
        <f t="shared" si="8"/>
        <v>0</v>
      </c>
      <c r="AB72" s="225">
        <f t="shared" si="8"/>
        <v>0</v>
      </c>
      <c r="AC72" s="225">
        <f t="shared" si="8"/>
        <v>0</v>
      </c>
      <c r="AD72" s="225">
        <f t="shared" si="8"/>
        <v>0</v>
      </c>
      <c r="AE72" s="225">
        <f t="shared" si="8"/>
        <v>0</v>
      </c>
      <c r="AF72" s="225">
        <f t="shared" si="8"/>
        <v>0</v>
      </c>
      <c r="AG72" s="225">
        <f t="shared" si="8"/>
        <v>0</v>
      </c>
      <c r="AH72" s="225">
        <f t="shared" si="8"/>
        <v>0</v>
      </c>
      <c r="AI72" s="225">
        <f t="shared" si="8"/>
        <v>0</v>
      </c>
      <c r="AJ72" s="225">
        <f t="shared" si="8"/>
        <v>0</v>
      </c>
      <c r="AK72" s="225">
        <f t="shared" si="8"/>
        <v>0</v>
      </c>
      <c r="AL72" s="225">
        <f t="shared" si="8"/>
        <v>0</v>
      </c>
      <c r="AM72" s="225">
        <f t="shared" si="8"/>
        <v>0</v>
      </c>
      <c r="AN72" s="225">
        <f t="shared" si="8"/>
        <v>0</v>
      </c>
    </row>
    <row r="73" spans="1:40">
      <c r="A73" s="212"/>
      <c r="B73" s="213"/>
      <c r="C73" s="214" t="s">
        <v>46</v>
      </c>
      <c r="D73" s="214" t="s">
        <v>3</v>
      </c>
      <c r="E73" s="225">
        <f t="shared" ref="E73:AN73" si="9">IFERROR(E11/E42,1)</f>
        <v>1</v>
      </c>
      <c r="F73" s="225">
        <f t="shared" si="9"/>
        <v>1</v>
      </c>
      <c r="G73" s="225">
        <f t="shared" si="9"/>
        <v>1</v>
      </c>
      <c r="H73" s="225">
        <f t="shared" si="9"/>
        <v>1</v>
      </c>
      <c r="I73" s="225">
        <f t="shared" si="9"/>
        <v>1</v>
      </c>
      <c r="J73" s="225">
        <f t="shared" si="9"/>
        <v>1</v>
      </c>
      <c r="K73" s="225">
        <f t="shared" si="9"/>
        <v>1</v>
      </c>
      <c r="L73" s="225">
        <f t="shared" si="9"/>
        <v>1</v>
      </c>
      <c r="M73" s="225">
        <f t="shared" si="9"/>
        <v>1</v>
      </c>
      <c r="N73" s="225">
        <f t="shared" si="9"/>
        <v>1</v>
      </c>
      <c r="O73" s="225">
        <f t="shared" si="9"/>
        <v>1</v>
      </c>
      <c r="P73" s="225">
        <f t="shared" si="9"/>
        <v>1</v>
      </c>
      <c r="Q73" s="225">
        <f t="shared" si="9"/>
        <v>1</v>
      </c>
      <c r="R73" s="225">
        <f t="shared" si="9"/>
        <v>1</v>
      </c>
      <c r="S73" s="225">
        <f t="shared" si="9"/>
        <v>1</v>
      </c>
      <c r="T73" s="225">
        <f t="shared" si="9"/>
        <v>1</v>
      </c>
      <c r="U73" s="225">
        <f t="shared" si="9"/>
        <v>1</v>
      </c>
      <c r="V73" s="225">
        <f t="shared" si="9"/>
        <v>1</v>
      </c>
      <c r="W73" s="225">
        <f t="shared" si="9"/>
        <v>1</v>
      </c>
      <c r="X73" s="225">
        <f t="shared" si="9"/>
        <v>1</v>
      </c>
      <c r="Y73" s="225">
        <f t="shared" si="9"/>
        <v>1</v>
      </c>
      <c r="Z73" s="225">
        <f t="shared" si="9"/>
        <v>1</v>
      </c>
      <c r="AA73" s="225">
        <f t="shared" si="9"/>
        <v>1</v>
      </c>
      <c r="AB73" s="225">
        <f t="shared" si="9"/>
        <v>1</v>
      </c>
      <c r="AC73" s="225">
        <f t="shared" si="9"/>
        <v>1</v>
      </c>
      <c r="AD73" s="225">
        <f t="shared" si="9"/>
        <v>1</v>
      </c>
      <c r="AE73" s="225">
        <f t="shared" si="9"/>
        <v>1</v>
      </c>
      <c r="AF73" s="225">
        <f t="shared" si="9"/>
        <v>1</v>
      </c>
      <c r="AG73" s="225">
        <f t="shared" si="9"/>
        <v>1</v>
      </c>
      <c r="AH73" s="225">
        <f t="shared" si="9"/>
        <v>1</v>
      </c>
      <c r="AI73" s="225">
        <f t="shared" si="9"/>
        <v>1</v>
      </c>
      <c r="AJ73" s="225">
        <f t="shared" si="9"/>
        <v>1</v>
      </c>
      <c r="AK73" s="225">
        <f t="shared" si="9"/>
        <v>1</v>
      </c>
      <c r="AL73" s="225">
        <f t="shared" si="9"/>
        <v>1</v>
      </c>
      <c r="AM73" s="225">
        <f t="shared" si="9"/>
        <v>1</v>
      </c>
      <c r="AN73" s="225">
        <f t="shared" si="9"/>
        <v>1</v>
      </c>
    </row>
    <row r="74" spans="1:40">
      <c r="A74" s="212"/>
      <c r="B74" s="213"/>
      <c r="C74" s="213" t="s">
        <v>44</v>
      </c>
      <c r="D74" s="213" t="s">
        <v>1</v>
      </c>
      <c r="E74" s="225">
        <f t="shared" ref="E74:AN74" si="10">IFERROR(E12/E43,1)</f>
        <v>0.14651799316108574</v>
      </c>
      <c r="F74" s="225">
        <f t="shared" si="10"/>
        <v>0.13896855494783247</v>
      </c>
      <c r="G74" s="225">
        <f t="shared" si="10"/>
        <v>0.13215897481915123</v>
      </c>
      <c r="H74" s="225">
        <f t="shared" si="10"/>
        <v>0.12598557214608841</v>
      </c>
      <c r="I74" s="225">
        <f t="shared" si="10"/>
        <v>0.1165406764688688</v>
      </c>
      <c r="J74" s="225">
        <f t="shared" si="10"/>
        <v>0.10790276780841573</v>
      </c>
      <c r="K74" s="225">
        <f t="shared" si="10"/>
        <v>0.11216326530612246</v>
      </c>
      <c r="L74" s="225">
        <f t="shared" si="10"/>
        <v>0.10188048062617032</v>
      </c>
      <c r="M74" s="225">
        <f t="shared" si="10"/>
        <v>9.8242118514458812E-2</v>
      </c>
      <c r="N74" s="225">
        <f t="shared" si="10"/>
        <v>9.4989454813517366E-2</v>
      </c>
      <c r="O74" s="225">
        <f t="shared" si="10"/>
        <v>9.2000869539711067E-2</v>
      </c>
      <c r="P74" s="225">
        <f t="shared" si="10"/>
        <v>8.8619962979448172E-2</v>
      </c>
      <c r="Q74" s="225">
        <f t="shared" si="10"/>
        <v>8.5511779455959697E-2</v>
      </c>
      <c r="R74" s="225">
        <f t="shared" si="10"/>
        <v>8.2644599242547079E-2</v>
      </c>
      <c r="S74" s="225">
        <f t="shared" si="10"/>
        <v>8.0127303048408344E-2</v>
      </c>
      <c r="T74" s="225">
        <f t="shared" si="10"/>
        <v>7.7789069355638951E-2</v>
      </c>
      <c r="U74" s="225">
        <f t="shared" si="10"/>
        <v>7.5262174692311501E-2</v>
      </c>
      <c r="V74" s="225">
        <f t="shared" si="10"/>
        <v>7.3004032360081419E-2</v>
      </c>
      <c r="W74" s="225">
        <f t="shared" si="10"/>
        <v>7.0930377711497072E-2</v>
      </c>
      <c r="X74" s="225">
        <f t="shared" si="10"/>
        <v>6.9046240058986574E-2</v>
      </c>
      <c r="Y74" s="225">
        <f t="shared" si="10"/>
        <v>6.725762906093638E-2</v>
      </c>
      <c r="Z74" s="225">
        <f t="shared" si="10"/>
        <v>6.4908552062959216E-2</v>
      </c>
      <c r="AA74" s="225">
        <f t="shared" si="10"/>
        <v>6.2718755733139731E-2</v>
      </c>
      <c r="AB74" s="225">
        <f t="shared" si="10"/>
        <v>6.06725711023599E-2</v>
      </c>
      <c r="AC74" s="225">
        <f t="shared" si="10"/>
        <v>5.8756319160034001E-2</v>
      </c>
      <c r="AD74" s="225">
        <f t="shared" si="10"/>
        <v>5.6958004669633043E-2</v>
      </c>
      <c r="AE74" s="225">
        <f t="shared" si="10"/>
        <v>5.4537272109896506E-2</v>
      </c>
      <c r="AF74" s="225">
        <f t="shared" si="10"/>
        <v>5.228004566368552E-2</v>
      </c>
      <c r="AG74" s="225">
        <f t="shared" si="10"/>
        <v>5.0170300713924976E-2</v>
      </c>
      <c r="AH74" s="225">
        <f t="shared" si="10"/>
        <v>4.8194040415111973E-2</v>
      </c>
      <c r="AI74" s="225">
        <f t="shared" si="10"/>
        <v>4.6338984783640791E-2</v>
      </c>
      <c r="AJ74" s="225">
        <f t="shared" si="10"/>
        <v>4.4449351325055599E-2</v>
      </c>
      <c r="AK74" s="225">
        <f t="shared" si="10"/>
        <v>4.2666107405423849E-2</v>
      </c>
      <c r="AL74" s="225">
        <f t="shared" si="10"/>
        <v>4.0980514166233571E-2</v>
      </c>
      <c r="AM74" s="225">
        <f t="shared" si="10"/>
        <v>3.938476432453996E-2</v>
      </c>
      <c r="AN74" s="225">
        <f t="shared" si="10"/>
        <v>3.7871861261102716E-2</v>
      </c>
    </row>
    <row r="75" spans="1:40">
      <c r="A75" s="212"/>
      <c r="B75" s="213"/>
      <c r="C75" s="213" t="s">
        <v>506</v>
      </c>
      <c r="D75" s="213" t="s">
        <v>2</v>
      </c>
      <c r="E75" s="225">
        <f t="shared" ref="E75:AN75" si="11">IFERROR(E13/E44,1)</f>
        <v>1</v>
      </c>
      <c r="F75" s="225">
        <f t="shared" si="11"/>
        <v>1</v>
      </c>
      <c r="G75" s="225">
        <f t="shared" si="11"/>
        <v>1</v>
      </c>
      <c r="H75" s="225">
        <f t="shared" si="11"/>
        <v>1</v>
      </c>
      <c r="I75" s="225">
        <f t="shared" si="11"/>
        <v>1</v>
      </c>
      <c r="J75" s="225">
        <f t="shared" si="11"/>
        <v>1</v>
      </c>
      <c r="K75" s="225">
        <f t="shared" si="11"/>
        <v>1</v>
      </c>
      <c r="L75" s="225">
        <f t="shared" si="11"/>
        <v>1</v>
      </c>
      <c r="M75" s="225">
        <f t="shared" si="11"/>
        <v>1</v>
      </c>
      <c r="N75" s="225">
        <f t="shared" si="11"/>
        <v>1</v>
      </c>
      <c r="O75" s="225">
        <f t="shared" si="11"/>
        <v>1</v>
      </c>
      <c r="P75" s="225">
        <f t="shared" si="11"/>
        <v>1</v>
      </c>
      <c r="Q75" s="225">
        <f t="shared" si="11"/>
        <v>1</v>
      </c>
      <c r="R75" s="225">
        <f t="shared" si="11"/>
        <v>1</v>
      </c>
      <c r="S75" s="225">
        <f t="shared" si="11"/>
        <v>1</v>
      </c>
      <c r="T75" s="225">
        <f t="shared" si="11"/>
        <v>1</v>
      </c>
      <c r="U75" s="225">
        <f t="shared" si="11"/>
        <v>1</v>
      </c>
      <c r="V75" s="225">
        <f t="shared" si="11"/>
        <v>1</v>
      </c>
      <c r="W75" s="225">
        <f t="shared" si="11"/>
        <v>1</v>
      </c>
      <c r="X75" s="225">
        <f t="shared" si="11"/>
        <v>1</v>
      </c>
      <c r="Y75" s="225">
        <f t="shared" si="11"/>
        <v>1</v>
      </c>
      <c r="Z75" s="225">
        <f t="shared" si="11"/>
        <v>1</v>
      </c>
      <c r="AA75" s="225">
        <f t="shared" si="11"/>
        <v>1</v>
      </c>
      <c r="AB75" s="225">
        <f t="shared" si="11"/>
        <v>1</v>
      </c>
      <c r="AC75" s="225">
        <f t="shared" si="11"/>
        <v>1</v>
      </c>
      <c r="AD75" s="225">
        <f t="shared" si="11"/>
        <v>1</v>
      </c>
      <c r="AE75" s="225">
        <f t="shared" si="11"/>
        <v>1</v>
      </c>
      <c r="AF75" s="225">
        <f t="shared" si="11"/>
        <v>1</v>
      </c>
      <c r="AG75" s="225">
        <f t="shared" si="11"/>
        <v>1</v>
      </c>
      <c r="AH75" s="225">
        <f t="shared" si="11"/>
        <v>1</v>
      </c>
      <c r="AI75" s="225">
        <f t="shared" si="11"/>
        <v>1</v>
      </c>
      <c r="AJ75" s="225">
        <f t="shared" si="11"/>
        <v>1</v>
      </c>
      <c r="AK75" s="225">
        <f t="shared" si="11"/>
        <v>1</v>
      </c>
      <c r="AL75" s="225">
        <f t="shared" si="11"/>
        <v>1</v>
      </c>
      <c r="AM75" s="225">
        <f t="shared" si="11"/>
        <v>1</v>
      </c>
      <c r="AN75" s="225">
        <f t="shared" si="11"/>
        <v>1</v>
      </c>
    </row>
    <row r="76" spans="1:40">
      <c r="A76" s="212"/>
      <c r="B76" s="213"/>
      <c r="C76" s="215" t="s">
        <v>44</v>
      </c>
      <c r="D76" s="215" t="s">
        <v>3</v>
      </c>
      <c r="E76" s="225">
        <f t="shared" ref="E76:AN76" si="12">IFERROR(E14/E45,1)</f>
        <v>1</v>
      </c>
      <c r="F76" s="225">
        <f t="shared" si="12"/>
        <v>1</v>
      </c>
      <c r="G76" s="225">
        <f t="shared" si="12"/>
        <v>1</v>
      </c>
      <c r="H76" s="225">
        <f t="shared" si="12"/>
        <v>1</v>
      </c>
      <c r="I76" s="225">
        <f t="shared" si="12"/>
        <v>1</v>
      </c>
      <c r="J76" s="225">
        <f t="shared" si="12"/>
        <v>1</v>
      </c>
      <c r="K76" s="225">
        <f t="shared" si="12"/>
        <v>1</v>
      </c>
      <c r="L76" s="225">
        <f t="shared" si="12"/>
        <v>1</v>
      </c>
      <c r="M76" s="225">
        <f t="shared" si="12"/>
        <v>1</v>
      </c>
      <c r="N76" s="225">
        <f t="shared" si="12"/>
        <v>1</v>
      </c>
      <c r="O76" s="225">
        <f t="shared" si="12"/>
        <v>1</v>
      </c>
      <c r="P76" s="225">
        <f t="shared" si="12"/>
        <v>1</v>
      </c>
      <c r="Q76" s="225">
        <f t="shared" si="12"/>
        <v>1</v>
      </c>
      <c r="R76" s="225">
        <f t="shared" si="12"/>
        <v>1</v>
      </c>
      <c r="S76" s="225">
        <f t="shared" si="12"/>
        <v>1</v>
      </c>
      <c r="T76" s="225">
        <f t="shared" si="12"/>
        <v>1</v>
      </c>
      <c r="U76" s="225">
        <f t="shared" si="12"/>
        <v>1</v>
      </c>
      <c r="V76" s="225">
        <f t="shared" si="12"/>
        <v>1</v>
      </c>
      <c r="W76" s="225">
        <f t="shared" si="12"/>
        <v>1</v>
      </c>
      <c r="X76" s="225">
        <f t="shared" si="12"/>
        <v>1</v>
      </c>
      <c r="Y76" s="225">
        <f t="shared" si="12"/>
        <v>1</v>
      </c>
      <c r="Z76" s="225">
        <f t="shared" si="12"/>
        <v>1</v>
      </c>
      <c r="AA76" s="225">
        <f t="shared" si="12"/>
        <v>1</v>
      </c>
      <c r="AB76" s="225">
        <f t="shared" si="12"/>
        <v>1</v>
      </c>
      <c r="AC76" s="225">
        <f t="shared" si="12"/>
        <v>1</v>
      </c>
      <c r="AD76" s="225">
        <f t="shared" si="12"/>
        <v>1</v>
      </c>
      <c r="AE76" s="225">
        <f t="shared" si="12"/>
        <v>1</v>
      </c>
      <c r="AF76" s="225">
        <f t="shared" si="12"/>
        <v>1</v>
      </c>
      <c r="AG76" s="225">
        <f t="shared" si="12"/>
        <v>1</v>
      </c>
      <c r="AH76" s="225">
        <f t="shared" si="12"/>
        <v>1</v>
      </c>
      <c r="AI76" s="225">
        <f t="shared" si="12"/>
        <v>1</v>
      </c>
      <c r="AJ76" s="225">
        <f t="shared" si="12"/>
        <v>1</v>
      </c>
      <c r="AK76" s="225">
        <f t="shared" si="12"/>
        <v>1</v>
      </c>
      <c r="AL76" s="225">
        <f t="shared" si="12"/>
        <v>1</v>
      </c>
      <c r="AM76" s="225">
        <f t="shared" si="12"/>
        <v>1</v>
      </c>
      <c r="AN76" s="225">
        <f t="shared" si="12"/>
        <v>1</v>
      </c>
    </row>
    <row r="77" spans="1:40">
      <c r="A77" s="212"/>
      <c r="B77" s="213"/>
      <c r="C77" s="213" t="s">
        <v>45</v>
      </c>
      <c r="D77" s="213" t="s">
        <v>1</v>
      </c>
      <c r="E77" s="225">
        <f t="shared" ref="E77:AN77" si="13">IFERROR(E15/E46,1)</f>
        <v>2.2922645110639519</v>
      </c>
      <c r="F77" s="225">
        <f t="shared" si="13"/>
        <v>2.1689668409178586</v>
      </c>
      <c r="G77" s="225">
        <f t="shared" si="13"/>
        <v>2.0582561499699601</v>
      </c>
      <c r="H77" s="225">
        <f t="shared" si="13"/>
        <v>1.9582986089030112</v>
      </c>
      <c r="I77" s="225">
        <f t="shared" si="13"/>
        <v>1.9485350749804486</v>
      </c>
      <c r="J77" s="225">
        <f t="shared" si="13"/>
        <v>1.9396359031834414</v>
      </c>
      <c r="K77" s="225">
        <f t="shared" si="13"/>
        <v>1.933970588235294</v>
      </c>
      <c r="L77" s="225">
        <f t="shared" si="13"/>
        <v>1.8750636099447178</v>
      </c>
      <c r="M77" s="225">
        <f t="shared" si="13"/>
        <v>1.8334044718515707</v>
      </c>
      <c r="N77" s="225">
        <f t="shared" si="13"/>
        <v>1.7948786240662791</v>
      </c>
      <c r="O77" s="225">
        <f t="shared" si="13"/>
        <v>1.7591453842200413</v>
      </c>
      <c r="P77" s="225">
        <f t="shared" si="13"/>
        <v>1.7117649148412077</v>
      </c>
      <c r="Q77" s="225">
        <f t="shared" si="13"/>
        <v>1.667586769281707</v>
      </c>
      <c r="R77" s="225">
        <f t="shared" si="13"/>
        <v>1.6262969049839138</v>
      </c>
      <c r="S77" s="225">
        <f t="shared" si="13"/>
        <v>1.5876210425546837</v>
      </c>
      <c r="T77" s="225">
        <f t="shared" si="13"/>
        <v>1.5513185654933097</v>
      </c>
      <c r="U77" s="225">
        <f t="shared" si="13"/>
        <v>1.5171775095357705</v>
      </c>
      <c r="V77" s="225">
        <f t="shared" si="13"/>
        <v>1.4850104211172546</v>
      </c>
      <c r="W77" s="225">
        <f t="shared" si="13"/>
        <v>1.4546509140171502</v>
      </c>
      <c r="X77" s="225">
        <f t="shared" si="13"/>
        <v>1.4056853401098874</v>
      </c>
      <c r="Y77" s="225">
        <f t="shared" si="13"/>
        <v>1.3593249204933087</v>
      </c>
      <c r="Z77" s="225">
        <f t="shared" si="13"/>
        <v>1.3153671364134263</v>
      </c>
      <c r="AA77" s="225">
        <f t="shared" si="13"/>
        <v>1.2736299300489784</v>
      </c>
      <c r="AB77" s="225">
        <f t="shared" si="13"/>
        <v>1.2339491841523587</v>
      </c>
      <c r="AC77" s="225">
        <f t="shared" si="13"/>
        <v>1.1961765652798289</v>
      </c>
      <c r="AD77" s="225">
        <f t="shared" si="13"/>
        <v>1.1601776708541511</v>
      </c>
      <c r="AE77" s="225">
        <f t="shared" si="13"/>
        <v>1.1258304312694682</v>
      </c>
      <c r="AF77" s="225">
        <f t="shared" si="13"/>
        <v>1.0930237270015706</v>
      </c>
      <c r="AG77" s="225">
        <f t="shared" si="13"/>
        <v>1.0616561877120478</v>
      </c>
      <c r="AH77" s="225">
        <f t="shared" si="13"/>
        <v>1.0316351460030688</v>
      </c>
      <c r="AI77" s="225">
        <f t="shared" si="13"/>
        <v>1.0028757230759466</v>
      </c>
      <c r="AJ77" s="225">
        <f t="shared" si="13"/>
        <v>0.97624341849854679</v>
      </c>
      <c r="AK77" s="225">
        <f t="shared" si="13"/>
        <v>0.95068518547169956</v>
      </c>
      <c r="AL77" s="225">
        <f t="shared" si="13"/>
        <v>0.92613733291858458</v>
      </c>
      <c r="AM77" s="225">
        <f t="shared" si="13"/>
        <v>0.90254110788733299</v>
      </c>
      <c r="AN77" s="225">
        <f t="shared" si="13"/>
        <v>0.87984222606990248</v>
      </c>
    </row>
    <row r="78" spans="1:40">
      <c r="A78" s="212"/>
      <c r="B78" s="213"/>
      <c r="C78" s="213" t="s">
        <v>45</v>
      </c>
      <c r="D78" s="213" t="s">
        <v>2</v>
      </c>
      <c r="E78" s="225">
        <f t="shared" ref="E78:AN78" si="14">IFERROR(E16/E47,1)</f>
        <v>1</v>
      </c>
      <c r="F78" s="225">
        <f t="shared" si="14"/>
        <v>1</v>
      </c>
      <c r="G78" s="225">
        <f t="shared" si="14"/>
        <v>1</v>
      </c>
      <c r="H78" s="225">
        <f t="shared" si="14"/>
        <v>1</v>
      </c>
      <c r="I78" s="225">
        <f t="shared" si="14"/>
        <v>1</v>
      </c>
      <c r="J78" s="225">
        <f t="shared" si="14"/>
        <v>1</v>
      </c>
      <c r="K78" s="225">
        <f t="shared" si="14"/>
        <v>1</v>
      </c>
      <c r="L78" s="225">
        <f t="shared" si="14"/>
        <v>1</v>
      </c>
      <c r="M78" s="225">
        <f t="shared" si="14"/>
        <v>1</v>
      </c>
      <c r="N78" s="225">
        <f t="shared" si="14"/>
        <v>1</v>
      </c>
      <c r="O78" s="225">
        <f t="shared" si="14"/>
        <v>1</v>
      </c>
      <c r="P78" s="225">
        <f t="shared" si="14"/>
        <v>1</v>
      </c>
      <c r="Q78" s="225">
        <f t="shared" si="14"/>
        <v>1</v>
      </c>
      <c r="R78" s="225">
        <f t="shared" si="14"/>
        <v>1</v>
      </c>
      <c r="S78" s="225">
        <f t="shared" si="14"/>
        <v>1</v>
      </c>
      <c r="T78" s="225">
        <f t="shared" si="14"/>
        <v>1</v>
      </c>
      <c r="U78" s="225">
        <f t="shared" si="14"/>
        <v>1</v>
      </c>
      <c r="V78" s="225">
        <f t="shared" si="14"/>
        <v>1</v>
      </c>
      <c r="W78" s="225">
        <f t="shared" si="14"/>
        <v>1</v>
      </c>
      <c r="X78" s="225">
        <f t="shared" si="14"/>
        <v>1</v>
      </c>
      <c r="Y78" s="225">
        <f t="shared" si="14"/>
        <v>1</v>
      </c>
      <c r="Z78" s="225">
        <f t="shared" si="14"/>
        <v>1</v>
      </c>
      <c r="AA78" s="225">
        <f t="shared" si="14"/>
        <v>1</v>
      </c>
      <c r="AB78" s="225">
        <f t="shared" si="14"/>
        <v>1</v>
      </c>
      <c r="AC78" s="225">
        <f t="shared" si="14"/>
        <v>1</v>
      </c>
      <c r="AD78" s="225">
        <f t="shared" si="14"/>
        <v>1</v>
      </c>
      <c r="AE78" s="225">
        <f t="shared" si="14"/>
        <v>1</v>
      </c>
      <c r="AF78" s="225">
        <f t="shared" si="14"/>
        <v>1</v>
      </c>
      <c r="AG78" s="225">
        <f t="shared" si="14"/>
        <v>1</v>
      </c>
      <c r="AH78" s="225">
        <f t="shared" si="14"/>
        <v>1</v>
      </c>
      <c r="AI78" s="225">
        <f t="shared" si="14"/>
        <v>1</v>
      </c>
      <c r="AJ78" s="225">
        <f t="shared" si="14"/>
        <v>1</v>
      </c>
      <c r="AK78" s="225">
        <f t="shared" si="14"/>
        <v>1</v>
      </c>
      <c r="AL78" s="225">
        <f t="shared" si="14"/>
        <v>1</v>
      </c>
      <c r="AM78" s="225">
        <f t="shared" si="14"/>
        <v>1</v>
      </c>
      <c r="AN78" s="225">
        <f t="shared" si="14"/>
        <v>1</v>
      </c>
    </row>
    <row r="79" spans="1:40">
      <c r="A79" s="212"/>
      <c r="B79" s="213"/>
      <c r="C79" s="213" t="s">
        <v>45</v>
      </c>
      <c r="D79" s="213" t="s">
        <v>3</v>
      </c>
      <c r="E79" s="225">
        <f t="shared" ref="E79:AN79" si="15">IFERROR(E17/E48,1)</f>
        <v>1.210666712544809</v>
      </c>
      <c r="F79" s="225">
        <f t="shared" si="15"/>
        <v>1.1697893843452511</v>
      </c>
      <c r="G79" s="225">
        <f t="shared" si="15"/>
        <v>1.1315822873262751</v>
      </c>
      <c r="H79" s="225">
        <f t="shared" si="15"/>
        <v>1.0957920553977825</v>
      </c>
      <c r="I79" s="225">
        <f t="shared" si="15"/>
        <v>1.1200030005429156</v>
      </c>
      <c r="J79" s="225">
        <f t="shared" si="15"/>
        <v>1.1427735497963043</v>
      </c>
      <c r="K79" s="225">
        <f t="shared" si="15"/>
        <v>1.3099689935335426</v>
      </c>
      <c r="L79" s="225">
        <f t="shared" si="15"/>
        <v>1.3298555076411336</v>
      </c>
      <c r="M79" s="225">
        <f t="shared" si="15"/>
        <v>1.3513046425722444</v>
      </c>
      <c r="N79" s="225">
        <f t="shared" si="15"/>
        <v>1.3714463351164272</v>
      </c>
      <c r="O79" s="225">
        <f t="shared" si="15"/>
        <v>1.3903965932854216</v>
      </c>
      <c r="P79" s="225">
        <f t="shared" si="15"/>
        <v>1.3563627272590923</v>
      </c>
      <c r="Q79" s="225">
        <f t="shared" si="15"/>
        <v>1.3245179993306757</v>
      </c>
      <c r="R79" s="225">
        <f t="shared" si="15"/>
        <v>1.2946577750380355</v>
      </c>
      <c r="S79" s="225">
        <f t="shared" si="15"/>
        <v>1.2666021540959975</v>
      </c>
      <c r="T79" s="225">
        <f t="shared" si="15"/>
        <v>1.2401923429814103</v>
      </c>
      <c r="U79" s="225">
        <f t="shared" si="15"/>
        <v>1.2102372852121936</v>
      </c>
      <c r="V79" s="225">
        <f t="shared" si="15"/>
        <v>1.1821698537612968</v>
      </c>
      <c r="W79" s="225">
        <f t="shared" si="15"/>
        <v>1.155817074681265</v>
      </c>
      <c r="X79" s="225">
        <f t="shared" si="15"/>
        <v>1.1310264817290028</v>
      </c>
      <c r="Y79" s="225">
        <f t="shared" si="15"/>
        <v>1.0901934769110895</v>
      </c>
      <c r="Z79" s="225">
        <f t="shared" si="15"/>
        <v>1.0464960382355042</v>
      </c>
      <c r="AA79" s="225">
        <f t="shared" si="15"/>
        <v>1.0055805035622534</v>
      </c>
      <c r="AB79" s="225">
        <f t="shared" si="15"/>
        <v>0.96718941227579391</v>
      </c>
      <c r="AC79" s="225">
        <f t="shared" si="15"/>
        <v>0.93109612307410283</v>
      </c>
      <c r="AD79" s="225">
        <f t="shared" si="15"/>
        <v>0.89710033643346143</v>
      </c>
      <c r="AE79" s="225">
        <f t="shared" si="15"/>
        <v>0.86060594100573029</v>
      </c>
      <c r="AF79" s="225">
        <f t="shared" si="15"/>
        <v>0.82645689908830999</v>
      </c>
      <c r="AG79" s="225">
        <f t="shared" si="15"/>
        <v>0.79443415928817851</v>
      </c>
      <c r="AH79" s="225">
        <f t="shared" si="15"/>
        <v>0.76434512522131071</v>
      </c>
      <c r="AI79" s="225">
        <f t="shared" si="15"/>
        <v>0.73601977882015679</v>
      </c>
      <c r="AJ79" s="225">
        <f t="shared" si="15"/>
        <v>0.70203626070983471</v>
      </c>
      <c r="AK79" s="225">
        <f t="shared" si="15"/>
        <v>0.67025571460954059</v>
      </c>
      <c r="AL79" s="225">
        <f t="shared" si="15"/>
        <v>0.64047065505079859</v>
      </c>
      <c r="AM79" s="225">
        <f t="shared" si="15"/>
        <v>0.61249885929041781</v>
      </c>
      <c r="AN79" s="225">
        <f t="shared" si="15"/>
        <v>0.58617963600871625</v>
      </c>
    </row>
    <row r="80" spans="1:40">
      <c r="A80" s="212"/>
      <c r="B80" s="213"/>
      <c r="C80" s="214" t="s">
        <v>45</v>
      </c>
      <c r="D80" s="214" t="s">
        <v>9</v>
      </c>
      <c r="E80" s="225">
        <f t="shared" ref="E80:AN80" si="16">IFERROR(E18/E49,1)</f>
        <v>0.13364391500857142</v>
      </c>
      <c r="F80" s="225">
        <f t="shared" si="16"/>
        <v>0.1313501156118162</v>
      </c>
      <c r="G80" s="225">
        <f t="shared" si="16"/>
        <v>0.12913372689826352</v>
      </c>
      <c r="H80" s="225">
        <f t="shared" si="16"/>
        <v>0.1269908952333792</v>
      </c>
      <c r="I80" s="225">
        <f t="shared" si="16"/>
        <v>9.6499587102676976E-2</v>
      </c>
      <c r="J80" s="225">
        <f t="shared" si="16"/>
        <v>6.6987712927632601E-2</v>
      </c>
      <c r="K80" s="225">
        <f t="shared" si="16"/>
        <v>0.10824879528360991</v>
      </c>
      <c r="L80" s="225">
        <f t="shared" si="16"/>
        <v>0.10485675732880377</v>
      </c>
      <c r="M80" s="225">
        <f t="shared" si="16"/>
        <v>0.10192754753467871</v>
      </c>
      <c r="N80" s="225">
        <f t="shared" si="16"/>
        <v>9.9372489452267246E-2</v>
      </c>
      <c r="O80" s="225">
        <f t="shared" si="16"/>
        <v>9.7124200216629888E-2</v>
      </c>
      <c r="P80" s="225">
        <f t="shared" si="16"/>
        <v>9.1667180829546391E-2</v>
      </c>
      <c r="Q80" s="225">
        <f t="shared" si="16"/>
        <v>8.6943232858206543E-2</v>
      </c>
      <c r="R80" s="225">
        <f t="shared" si="16"/>
        <v>8.2813937323529249E-2</v>
      </c>
      <c r="S80" s="225">
        <f t="shared" si="16"/>
        <v>7.917366022493813E-2</v>
      </c>
      <c r="T80" s="225">
        <f t="shared" si="16"/>
        <v>7.5940388631695152E-2</v>
      </c>
      <c r="U80" s="225">
        <f t="shared" si="16"/>
        <v>7.5937975251642781E-2</v>
      </c>
      <c r="V80" s="225">
        <f t="shared" si="16"/>
        <v>7.5935635522004441E-2</v>
      </c>
      <c r="W80" s="225">
        <f t="shared" si="16"/>
        <v>7.5933366122006768E-2</v>
      </c>
      <c r="X80" s="225">
        <f t="shared" si="16"/>
        <v>7.4060938215057381E-2</v>
      </c>
      <c r="Y80" s="225">
        <f t="shared" si="16"/>
        <v>7.2243150948508111E-2</v>
      </c>
      <c r="Z80" s="225">
        <f t="shared" si="16"/>
        <v>6.8574302228682646E-2</v>
      </c>
      <c r="AA80" s="225">
        <f t="shared" si="16"/>
        <v>6.519444348608347E-2</v>
      </c>
      <c r="AB80" s="225">
        <f t="shared" si="16"/>
        <v>6.2070723548620185E-2</v>
      </c>
      <c r="AC80" s="225">
        <f t="shared" si="16"/>
        <v>5.9175088640054392E-2</v>
      </c>
      <c r="AD80" s="225">
        <f t="shared" si="16"/>
        <v>5.6483437495463321E-2</v>
      </c>
      <c r="AE80" s="225">
        <f t="shared" si="16"/>
        <v>5.4211541275470898E-2</v>
      </c>
      <c r="AF80" s="225">
        <f t="shared" si="16"/>
        <v>5.2071088823486336E-2</v>
      </c>
      <c r="AG80" s="225">
        <f t="shared" si="16"/>
        <v>5.0050993556899258E-2</v>
      </c>
      <c r="AH80" s="225">
        <f t="shared" si="16"/>
        <v>4.8141381590594806E-2</v>
      </c>
      <c r="AI80" s="225">
        <f t="shared" si="16"/>
        <v>4.6333430338074057E-2</v>
      </c>
      <c r="AJ80" s="225">
        <f t="shared" si="16"/>
        <v>4.4302091334990384E-2</v>
      </c>
      <c r="AK80" s="225">
        <f t="shared" si="16"/>
        <v>4.2397145471511737E-2</v>
      </c>
      <c r="AL80" s="225">
        <f t="shared" si="16"/>
        <v>4.0607152102313644E-2</v>
      </c>
      <c r="AM80" s="225">
        <f t="shared" si="16"/>
        <v>3.8922010895869816E-2</v>
      </c>
      <c r="AN80" s="225">
        <f t="shared" si="16"/>
        <v>3.7332771141175634E-2</v>
      </c>
    </row>
    <row r="81" spans="1:40">
      <c r="A81" s="212"/>
      <c r="B81" s="213"/>
      <c r="C81" s="217" t="s">
        <v>48</v>
      </c>
      <c r="D81" s="217" t="s">
        <v>1</v>
      </c>
      <c r="E81" s="225">
        <f t="shared" ref="E81:AN81" si="17">IFERROR(E19/E50,1)</f>
        <v>0.92680217248367591</v>
      </c>
      <c r="F81" s="225">
        <f t="shared" si="17"/>
        <v>0.93697150974321552</v>
      </c>
      <c r="G81" s="225">
        <f t="shared" si="17"/>
        <v>0.94736648897482012</v>
      </c>
      <c r="H81" s="225">
        <f t="shared" si="17"/>
        <v>0.95799470440368584</v>
      </c>
      <c r="I81" s="225">
        <f t="shared" si="17"/>
        <v>0.99016305760086654</v>
      </c>
      <c r="J81" s="225">
        <f t="shared" si="17"/>
        <v>1.0230697510952365</v>
      </c>
      <c r="K81" s="225">
        <f t="shared" si="17"/>
        <v>1.0130270000000001</v>
      </c>
      <c r="L81" s="225">
        <f t="shared" si="17"/>
        <v>0.91801462929749122</v>
      </c>
      <c r="M81" s="225">
        <f t="shared" si="17"/>
        <v>0.95956999615182892</v>
      </c>
      <c r="N81" s="225">
        <f t="shared" si="17"/>
        <v>1.0021250479145243</v>
      </c>
      <c r="O81" s="225">
        <f t="shared" si="17"/>
        <v>1.0501851705179213</v>
      </c>
      <c r="P81" s="225">
        <f t="shared" si="17"/>
        <v>1.0726288365204448</v>
      </c>
      <c r="Q81" s="225">
        <f t="shared" si="17"/>
        <v>1.0956326354393013</v>
      </c>
      <c r="R81" s="225">
        <f t="shared" si="17"/>
        <v>1.1192178013400664</v>
      </c>
      <c r="S81" s="225">
        <f t="shared" si="17"/>
        <v>1.1385586862502843</v>
      </c>
      <c r="T81" s="225">
        <f t="shared" si="17"/>
        <v>1.159181441341832</v>
      </c>
      <c r="U81" s="225">
        <f t="shared" si="17"/>
        <v>1.1599432648928154</v>
      </c>
      <c r="V81" s="225">
        <f t="shared" si="17"/>
        <v>1.1570126088089128</v>
      </c>
      <c r="W81" s="225">
        <f t="shared" si="17"/>
        <v>1.1521214732756131</v>
      </c>
      <c r="X81" s="225">
        <f t="shared" si="17"/>
        <v>1.1432822980562161</v>
      </c>
      <c r="Y81" s="225">
        <f t="shared" si="17"/>
        <v>1.1341980562589835</v>
      </c>
      <c r="Z81" s="225">
        <f t="shared" si="17"/>
        <v>1.1280059524856869</v>
      </c>
      <c r="AA81" s="225">
        <f t="shared" si="17"/>
        <v>1.1216372768601361</v>
      </c>
      <c r="AB81" s="225">
        <f t="shared" si="17"/>
        <v>1.1150843675500584</v>
      </c>
      <c r="AC81" s="225">
        <f t="shared" si="17"/>
        <v>1.1083391129329112</v>
      </c>
      <c r="AD81" s="225">
        <f t="shared" si="17"/>
        <v>1.1013929180978739</v>
      </c>
      <c r="AE81" s="225">
        <f t="shared" si="17"/>
        <v>1.0853566791159024</v>
      </c>
      <c r="AF81" s="225">
        <f t="shared" si="17"/>
        <v>1.0688280546587596</v>
      </c>
      <c r="AG81" s="225">
        <f t="shared" si="17"/>
        <v>1.0517840134332654</v>
      </c>
      <c r="AH81" s="225">
        <f t="shared" si="17"/>
        <v>1.0342000650133298</v>
      </c>
      <c r="AI81" s="225">
        <f t="shared" si="17"/>
        <v>1.0160501424272186</v>
      </c>
      <c r="AJ81" s="225">
        <f t="shared" si="17"/>
        <v>1.0073329725915439</v>
      </c>
      <c r="AK81" s="225">
        <f t="shared" si="17"/>
        <v>0.99832589204995192</v>
      </c>
      <c r="AL81" s="225">
        <f t="shared" si="17"/>
        <v>0.98901419371289401</v>
      </c>
      <c r="AM81" s="225">
        <f t="shared" si="17"/>
        <v>0.97938215859769984</v>
      </c>
      <c r="AN81" s="225">
        <f t="shared" si="17"/>
        <v>0.96941296727875959</v>
      </c>
    </row>
    <row r="82" spans="1:40">
      <c r="A82" s="212"/>
      <c r="B82" s="213"/>
      <c r="C82" s="213" t="s">
        <v>49</v>
      </c>
      <c r="D82" s="213" t="s">
        <v>1</v>
      </c>
      <c r="E82" s="225">
        <f t="shared" ref="E82:AN82" si="18">IFERROR(E20/E51,1)</f>
        <v>0.31122210428505787</v>
      </c>
      <c r="F82" s="225">
        <f t="shared" si="18"/>
        <v>0.31370872215414858</v>
      </c>
      <c r="G82" s="225">
        <f t="shared" si="18"/>
        <v>0.31623539546680796</v>
      </c>
      <c r="H82" s="225">
        <f t="shared" si="18"/>
        <v>0.3188030999254004</v>
      </c>
      <c r="I82" s="225">
        <f t="shared" si="18"/>
        <v>0.31899079120585572</v>
      </c>
      <c r="J82" s="225">
        <f t="shared" si="18"/>
        <v>0.3191815807554117</v>
      </c>
      <c r="K82" s="225">
        <f t="shared" si="18"/>
        <v>0.31986263736263737</v>
      </c>
      <c r="L82" s="225">
        <f t="shared" si="18"/>
        <v>0.31716198478482516</v>
      </c>
      <c r="M82" s="225">
        <f t="shared" si="18"/>
        <v>0.34079737386767894</v>
      </c>
      <c r="N82" s="225">
        <f t="shared" si="18"/>
        <v>0.36483623907745</v>
      </c>
      <c r="O82" s="225">
        <f t="shared" si="18"/>
        <v>0.39152629398494632</v>
      </c>
      <c r="P82" s="225">
        <f t="shared" si="18"/>
        <v>0.40234111615387091</v>
      </c>
      <c r="Q82" s="225">
        <f t="shared" si="18"/>
        <v>0.41334540811980758</v>
      </c>
      <c r="R82" s="225">
        <f t="shared" si="18"/>
        <v>0.42454419299540436</v>
      </c>
      <c r="S82" s="225">
        <f t="shared" si="18"/>
        <v>0.43375799449250713</v>
      </c>
      <c r="T82" s="225">
        <f t="shared" si="18"/>
        <v>0.44353836094306265</v>
      </c>
      <c r="U82" s="225">
        <f t="shared" si="18"/>
        <v>0.44662105478758179</v>
      </c>
      <c r="V82" s="225">
        <f t="shared" si="18"/>
        <v>0.44791003621510772</v>
      </c>
      <c r="W82" s="225">
        <f t="shared" si="18"/>
        <v>0.44801459994788634</v>
      </c>
      <c r="X82" s="225">
        <f t="shared" si="18"/>
        <v>0.44568205920126935</v>
      </c>
      <c r="Y82" s="225">
        <f t="shared" si="18"/>
        <v>0.44274602145106984</v>
      </c>
      <c r="Z82" s="225">
        <f t="shared" si="18"/>
        <v>0.44098980475217159</v>
      </c>
      <c r="AA82" s="225">
        <f t="shared" si="18"/>
        <v>0.43919986614541923</v>
      </c>
      <c r="AB82" s="225">
        <f t="shared" si="18"/>
        <v>0.4373752249512679</v>
      </c>
      <c r="AC82" s="225">
        <f t="shared" si="18"/>
        <v>0.43551486209192847</v>
      </c>
      <c r="AD82" s="225">
        <f t="shared" si="18"/>
        <v>0.4336177181934523</v>
      </c>
      <c r="AE82" s="225">
        <f t="shared" si="18"/>
        <v>0.42816132323309514</v>
      </c>
      <c r="AF82" s="225">
        <f t="shared" si="18"/>
        <v>0.42259487460014628</v>
      </c>
      <c r="AG82" s="225">
        <f t="shared" si="18"/>
        <v>0.41691500875487952</v>
      </c>
      <c r="AH82" s="225">
        <f t="shared" si="18"/>
        <v>0.41111822368159373</v>
      </c>
      <c r="AI82" s="225">
        <f t="shared" si="18"/>
        <v>0.40520087168823876</v>
      </c>
      <c r="AJ82" s="225">
        <f t="shared" si="18"/>
        <v>0.39880801966662699</v>
      </c>
      <c r="AK82" s="225">
        <f t="shared" si="18"/>
        <v>0.39227937891070436</v>
      </c>
      <c r="AL82" s="225">
        <f t="shared" si="18"/>
        <v>0.38561057660533654</v>
      </c>
      <c r="AM82" s="225">
        <f t="shared" si="18"/>
        <v>0.37879705014059173</v>
      </c>
      <c r="AN82" s="225">
        <f t="shared" si="18"/>
        <v>0.37183403670162024</v>
      </c>
    </row>
    <row r="83" spans="1:40">
      <c r="A83" s="212"/>
      <c r="B83" s="213"/>
      <c r="C83" s="214" t="s">
        <v>49</v>
      </c>
      <c r="D83" s="214" t="s">
        <v>2</v>
      </c>
      <c r="E83" s="225">
        <f t="shared" ref="E83:AN83" si="19">IFERROR(E21/E52,1)</f>
        <v>1</v>
      </c>
      <c r="F83" s="225">
        <f t="shared" si="19"/>
        <v>1</v>
      </c>
      <c r="G83" s="225">
        <f t="shared" si="19"/>
        <v>1</v>
      </c>
      <c r="H83" s="225">
        <f t="shared" si="19"/>
        <v>1</v>
      </c>
      <c r="I83" s="225">
        <f t="shared" si="19"/>
        <v>1</v>
      </c>
      <c r="J83" s="225">
        <f t="shared" si="19"/>
        <v>1</v>
      </c>
      <c r="K83" s="225">
        <f t="shared" si="19"/>
        <v>1</v>
      </c>
      <c r="L83" s="225">
        <f t="shared" si="19"/>
        <v>1</v>
      </c>
      <c r="M83" s="225">
        <f t="shared" si="19"/>
        <v>1</v>
      </c>
      <c r="N83" s="225">
        <f t="shared" si="19"/>
        <v>1</v>
      </c>
      <c r="O83" s="225">
        <f t="shared" si="19"/>
        <v>1</v>
      </c>
      <c r="P83" s="225">
        <f t="shared" si="19"/>
        <v>1</v>
      </c>
      <c r="Q83" s="225">
        <f t="shared" si="19"/>
        <v>1</v>
      </c>
      <c r="R83" s="225">
        <f t="shared" si="19"/>
        <v>1</v>
      </c>
      <c r="S83" s="225">
        <f t="shared" si="19"/>
        <v>1</v>
      </c>
      <c r="T83" s="225">
        <f t="shared" si="19"/>
        <v>1</v>
      </c>
      <c r="U83" s="225">
        <f t="shared" si="19"/>
        <v>1</v>
      </c>
      <c r="V83" s="225">
        <f t="shared" si="19"/>
        <v>1</v>
      </c>
      <c r="W83" s="225">
        <f t="shared" si="19"/>
        <v>1</v>
      </c>
      <c r="X83" s="225">
        <f t="shared" si="19"/>
        <v>1</v>
      </c>
      <c r="Y83" s="225">
        <f t="shared" si="19"/>
        <v>1</v>
      </c>
      <c r="Z83" s="225">
        <f t="shared" si="19"/>
        <v>1</v>
      </c>
      <c r="AA83" s="225">
        <f t="shared" si="19"/>
        <v>1</v>
      </c>
      <c r="AB83" s="225">
        <f t="shared" si="19"/>
        <v>1</v>
      </c>
      <c r="AC83" s="225">
        <f t="shared" si="19"/>
        <v>1</v>
      </c>
      <c r="AD83" s="225">
        <f t="shared" si="19"/>
        <v>1</v>
      </c>
      <c r="AE83" s="225">
        <f t="shared" si="19"/>
        <v>1</v>
      </c>
      <c r="AF83" s="225">
        <f t="shared" si="19"/>
        <v>1</v>
      </c>
      <c r="AG83" s="225">
        <f t="shared" si="19"/>
        <v>1</v>
      </c>
      <c r="AH83" s="225">
        <f t="shared" si="19"/>
        <v>1</v>
      </c>
      <c r="AI83" s="225">
        <f t="shared" si="19"/>
        <v>1</v>
      </c>
      <c r="AJ83" s="225">
        <f t="shared" si="19"/>
        <v>1</v>
      </c>
      <c r="AK83" s="225">
        <f t="shared" si="19"/>
        <v>1</v>
      </c>
      <c r="AL83" s="225">
        <f t="shared" si="19"/>
        <v>1</v>
      </c>
      <c r="AM83" s="225">
        <f t="shared" si="19"/>
        <v>1</v>
      </c>
      <c r="AN83" s="225">
        <f t="shared" si="19"/>
        <v>1</v>
      </c>
    </row>
    <row r="84" spans="1:40">
      <c r="A84" s="212"/>
      <c r="B84" s="213"/>
      <c r="C84" s="213" t="s">
        <v>50</v>
      </c>
      <c r="D84" s="213" t="s">
        <v>1</v>
      </c>
      <c r="E84" s="225">
        <f t="shared" ref="E84:AN84" si="20">IFERROR(E22/E53,1)</f>
        <v>1</v>
      </c>
      <c r="F84" s="225">
        <f t="shared" si="20"/>
        <v>1</v>
      </c>
      <c r="G84" s="225">
        <f t="shared" si="20"/>
        <v>1</v>
      </c>
      <c r="H84" s="225">
        <f t="shared" si="20"/>
        <v>1</v>
      </c>
      <c r="I84" s="225">
        <f t="shared" si="20"/>
        <v>1</v>
      </c>
      <c r="J84" s="225">
        <f t="shared" si="20"/>
        <v>1</v>
      </c>
      <c r="K84" s="225">
        <f t="shared" si="20"/>
        <v>1</v>
      </c>
      <c r="L84" s="225">
        <f t="shared" si="20"/>
        <v>1</v>
      </c>
      <c r="M84" s="225">
        <f t="shared" si="20"/>
        <v>1</v>
      </c>
      <c r="N84" s="225">
        <f t="shared" si="20"/>
        <v>1</v>
      </c>
      <c r="O84" s="225">
        <f t="shared" si="20"/>
        <v>1</v>
      </c>
      <c r="P84" s="225">
        <f t="shared" si="20"/>
        <v>1</v>
      </c>
      <c r="Q84" s="225">
        <f t="shared" si="20"/>
        <v>1</v>
      </c>
      <c r="R84" s="225">
        <f t="shared" si="20"/>
        <v>1</v>
      </c>
      <c r="S84" s="225">
        <f t="shared" si="20"/>
        <v>1</v>
      </c>
      <c r="T84" s="225">
        <f t="shared" si="20"/>
        <v>1</v>
      </c>
      <c r="U84" s="225">
        <f t="shared" si="20"/>
        <v>1</v>
      </c>
      <c r="V84" s="225">
        <f t="shared" si="20"/>
        <v>1</v>
      </c>
      <c r="W84" s="225">
        <f t="shared" si="20"/>
        <v>1</v>
      </c>
      <c r="X84" s="225">
        <f t="shared" si="20"/>
        <v>1</v>
      </c>
      <c r="Y84" s="225">
        <f t="shared" si="20"/>
        <v>1</v>
      </c>
      <c r="Z84" s="225">
        <f t="shared" si="20"/>
        <v>1</v>
      </c>
      <c r="AA84" s="225">
        <f t="shared" si="20"/>
        <v>1</v>
      </c>
      <c r="AB84" s="225">
        <f t="shared" si="20"/>
        <v>1</v>
      </c>
      <c r="AC84" s="225">
        <f t="shared" si="20"/>
        <v>1</v>
      </c>
      <c r="AD84" s="225">
        <f t="shared" si="20"/>
        <v>1</v>
      </c>
      <c r="AE84" s="225">
        <f t="shared" si="20"/>
        <v>1</v>
      </c>
      <c r="AF84" s="225">
        <f t="shared" si="20"/>
        <v>1</v>
      </c>
      <c r="AG84" s="225">
        <f t="shared" si="20"/>
        <v>1</v>
      </c>
      <c r="AH84" s="225">
        <f t="shared" si="20"/>
        <v>1</v>
      </c>
      <c r="AI84" s="225">
        <f t="shared" si="20"/>
        <v>1</v>
      </c>
      <c r="AJ84" s="225">
        <f t="shared" si="20"/>
        <v>1</v>
      </c>
      <c r="AK84" s="225">
        <f t="shared" si="20"/>
        <v>1</v>
      </c>
      <c r="AL84" s="225">
        <f t="shared" si="20"/>
        <v>1</v>
      </c>
      <c r="AM84" s="225">
        <f t="shared" si="20"/>
        <v>1</v>
      </c>
      <c r="AN84" s="225">
        <f t="shared" si="20"/>
        <v>1</v>
      </c>
    </row>
    <row r="85" spans="1:40">
      <c r="A85" s="212"/>
      <c r="B85" s="213"/>
      <c r="C85" s="214" t="s">
        <v>50</v>
      </c>
      <c r="D85" s="214" t="s">
        <v>9</v>
      </c>
      <c r="E85" s="225">
        <f t="shared" ref="E85:AN85" si="21">IFERROR(E23/E54,1)</f>
        <v>1.030213451122413</v>
      </c>
      <c r="F85" s="225">
        <f t="shared" si="21"/>
        <v>0.96432724677583637</v>
      </c>
      <c r="G85" s="225">
        <f t="shared" si="21"/>
        <v>0.90636184032667211</v>
      </c>
      <c r="H85" s="225">
        <f t="shared" si="21"/>
        <v>0.8549698712082352</v>
      </c>
      <c r="I85" s="225">
        <f t="shared" si="21"/>
        <v>0.83316842468814911</v>
      </c>
      <c r="J85" s="225">
        <f t="shared" si="21"/>
        <v>0.81358750822446846</v>
      </c>
      <c r="K85" s="225">
        <f t="shared" si="21"/>
        <v>0.79072420674416821</v>
      </c>
      <c r="L85" s="225">
        <f t="shared" si="21"/>
        <v>0.77486518758210499</v>
      </c>
      <c r="M85" s="225">
        <f t="shared" si="21"/>
        <v>0.78618840323751127</v>
      </c>
      <c r="N85" s="225">
        <f t="shared" si="21"/>
        <v>0.79629631541625912</v>
      </c>
      <c r="O85" s="225">
        <f t="shared" si="21"/>
        <v>0.80741871221146844</v>
      </c>
      <c r="P85" s="225">
        <f t="shared" si="21"/>
        <v>0.79097436703621404</v>
      </c>
      <c r="Q85" s="225">
        <f t="shared" si="21"/>
        <v>0.77650738892295712</v>
      </c>
      <c r="R85" s="225">
        <f t="shared" si="21"/>
        <v>0.76368134919681652</v>
      </c>
      <c r="S85" s="225">
        <f t="shared" si="21"/>
        <v>0.74941960051209344</v>
      </c>
      <c r="T85" s="225">
        <f t="shared" si="21"/>
        <v>0.73676916322278518</v>
      </c>
      <c r="U85" s="225">
        <f t="shared" si="21"/>
        <v>0.72887132939428689</v>
      </c>
      <c r="V85" s="225">
        <f t="shared" si="21"/>
        <v>0.71921242680340758</v>
      </c>
      <c r="W85" s="225">
        <f t="shared" si="21"/>
        <v>0.70868997857076865</v>
      </c>
      <c r="X85" s="225">
        <f t="shared" si="21"/>
        <v>0.69599995386854463</v>
      </c>
      <c r="Y85" s="225">
        <f t="shared" si="21"/>
        <v>0.68336311784775383</v>
      </c>
      <c r="Z85" s="225">
        <f t="shared" si="21"/>
        <v>0.66297981044888921</v>
      </c>
      <c r="AA85" s="225">
        <f t="shared" si="21"/>
        <v>0.64380025082416792</v>
      </c>
      <c r="AB85" s="225">
        <f t="shared" si="21"/>
        <v>0.62572086526478909</v>
      </c>
      <c r="AC85" s="225">
        <f t="shared" si="21"/>
        <v>0.60864963111608539</v>
      </c>
      <c r="AD85" s="225">
        <f t="shared" si="21"/>
        <v>0.59250451016792105</v>
      </c>
      <c r="AE85" s="225">
        <f t="shared" si="21"/>
        <v>0.56985743953029055</v>
      </c>
      <c r="AF85" s="225">
        <f t="shared" si="21"/>
        <v>0.54855285018053546</v>
      </c>
      <c r="AG85" s="225">
        <f t="shared" si="21"/>
        <v>0.52847480816530079</v>
      </c>
      <c r="AH85" s="225">
        <f t="shared" si="21"/>
        <v>0.50952035511022309</v>
      </c>
      <c r="AI85" s="225">
        <f t="shared" si="21"/>
        <v>0.49159774231237635</v>
      </c>
      <c r="AJ85" s="225">
        <f t="shared" si="21"/>
        <v>0.46890097606268771</v>
      </c>
      <c r="AK85" s="225">
        <f t="shared" si="21"/>
        <v>0.44755403177850506</v>
      </c>
      <c r="AL85" s="225">
        <f t="shared" si="21"/>
        <v>0.42743997181001192</v>
      </c>
      <c r="AM85" s="225">
        <f t="shared" si="21"/>
        <v>0.40845498677381376</v>
      </c>
      <c r="AN85" s="225">
        <f t="shared" si="21"/>
        <v>0.39050660350725303</v>
      </c>
    </row>
    <row r="86" spans="1:40">
      <c r="A86" s="212"/>
      <c r="B86" s="213"/>
      <c r="C86" s="217" t="s">
        <v>59</v>
      </c>
      <c r="D86" s="217" t="s">
        <v>3</v>
      </c>
      <c r="E86" s="225">
        <f t="shared" ref="E86:AN86" si="22">IFERROR(E24/E55,1)</f>
        <v>1</v>
      </c>
      <c r="F86" s="225">
        <f t="shared" si="22"/>
        <v>1</v>
      </c>
      <c r="G86" s="225">
        <f t="shared" si="22"/>
        <v>1</v>
      </c>
      <c r="H86" s="225">
        <f t="shared" si="22"/>
        <v>1</v>
      </c>
      <c r="I86" s="225">
        <f t="shared" si="22"/>
        <v>1</v>
      </c>
      <c r="J86" s="225">
        <f t="shared" si="22"/>
        <v>1</v>
      </c>
      <c r="K86" s="225">
        <f t="shared" si="22"/>
        <v>1</v>
      </c>
      <c r="L86" s="225">
        <f t="shared" si="22"/>
        <v>1</v>
      </c>
      <c r="M86" s="225">
        <f t="shared" si="22"/>
        <v>1</v>
      </c>
      <c r="N86" s="225">
        <f t="shared" si="22"/>
        <v>1</v>
      </c>
      <c r="O86" s="225">
        <f t="shared" si="22"/>
        <v>1</v>
      </c>
      <c r="P86" s="225">
        <f t="shared" si="22"/>
        <v>1</v>
      </c>
      <c r="Q86" s="225">
        <f t="shared" si="22"/>
        <v>1</v>
      </c>
      <c r="R86" s="225">
        <f t="shared" si="22"/>
        <v>1</v>
      </c>
      <c r="S86" s="225">
        <f t="shared" si="22"/>
        <v>1</v>
      </c>
      <c r="T86" s="225">
        <f t="shared" si="22"/>
        <v>1</v>
      </c>
      <c r="U86" s="225">
        <f t="shared" si="22"/>
        <v>1</v>
      </c>
      <c r="V86" s="225">
        <f t="shared" si="22"/>
        <v>1</v>
      </c>
      <c r="W86" s="225">
        <f t="shared" si="22"/>
        <v>1</v>
      </c>
      <c r="X86" s="225">
        <f t="shared" si="22"/>
        <v>1</v>
      </c>
      <c r="Y86" s="225">
        <f t="shared" si="22"/>
        <v>1</v>
      </c>
      <c r="Z86" s="225">
        <f t="shared" si="22"/>
        <v>1</v>
      </c>
      <c r="AA86" s="225">
        <f t="shared" si="22"/>
        <v>1</v>
      </c>
      <c r="AB86" s="225">
        <f t="shared" si="22"/>
        <v>1</v>
      </c>
      <c r="AC86" s="225">
        <f t="shared" si="22"/>
        <v>1</v>
      </c>
      <c r="AD86" s="225">
        <f t="shared" si="22"/>
        <v>1</v>
      </c>
      <c r="AE86" s="225">
        <f t="shared" si="22"/>
        <v>1</v>
      </c>
      <c r="AF86" s="225">
        <f t="shared" si="22"/>
        <v>1</v>
      </c>
      <c r="AG86" s="225">
        <f t="shared" si="22"/>
        <v>1</v>
      </c>
      <c r="AH86" s="225">
        <f t="shared" si="22"/>
        <v>1</v>
      </c>
      <c r="AI86" s="225">
        <f t="shared" si="22"/>
        <v>1</v>
      </c>
      <c r="AJ86" s="225">
        <f t="shared" si="22"/>
        <v>1</v>
      </c>
      <c r="AK86" s="225">
        <f t="shared" si="22"/>
        <v>1</v>
      </c>
      <c r="AL86" s="225">
        <f t="shared" si="22"/>
        <v>1</v>
      </c>
      <c r="AM86" s="225">
        <f t="shared" si="22"/>
        <v>1</v>
      </c>
      <c r="AN86" s="225">
        <f t="shared" si="22"/>
        <v>1</v>
      </c>
    </row>
    <row r="87" spans="1:40">
      <c r="A87" s="212"/>
      <c r="B87" s="213"/>
      <c r="C87" s="213" t="s">
        <v>52</v>
      </c>
      <c r="D87" s="213" t="s">
        <v>1</v>
      </c>
      <c r="E87" s="225">
        <f t="shared" ref="E87:AN87" si="23">IFERROR(E25/E56,1)</f>
        <v>1</v>
      </c>
      <c r="F87" s="225">
        <f t="shared" si="23"/>
        <v>1</v>
      </c>
      <c r="G87" s="225">
        <f t="shared" si="23"/>
        <v>1</v>
      </c>
      <c r="H87" s="225">
        <f t="shared" si="23"/>
        <v>1</v>
      </c>
      <c r="I87" s="225">
        <f t="shared" si="23"/>
        <v>1</v>
      </c>
      <c r="J87" s="225">
        <f t="shared" si="23"/>
        <v>1</v>
      </c>
      <c r="K87" s="225">
        <f t="shared" si="23"/>
        <v>1</v>
      </c>
      <c r="L87" s="225">
        <f t="shared" si="23"/>
        <v>1</v>
      </c>
      <c r="M87" s="225">
        <f t="shared" si="23"/>
        <v>1</v>
      </c>
      <c r="N87" s="225">
        <f t="shared" si="23"/>
        <v>1</v>
      </c>
      <c r="O87" s="225">
        <f t="shared" si="23"/>
        <v>1</v>
      </c>
      <c r="P87" s="225">
        <f t="shared" si="23"/>
        <v>1</v>
      </c>
      <c r="Q87" s="225">
        <f t="shared" si="23"/>
        <v>1</v>
      </c>
      <c r="R87" s="225">
        <f t="shared" si="23"/>
        <v>1</v>
      </c>
      <c r="S87" s="225">
        <f t="shared" si="23"/>
        <v>1</v>
      </c>
      <c r="T87" s="225">
        <f t="shared" si="23"/>
        <v>1</v>
      </c>
      <c r="U87" s="225">
        <f t="shared" si="23"/>
        <v>1</v>
      </c>
      <c r="V87" s="225">
        <f t="shared" si="23"/>
        <v>1</v>
      </c>
      <c r="W87" s="225">
        <f t="shared" si="23"/>
        <v>1</v>
      </c>
      <c r="X87" s="225">
        <f t="shared" si="23"/>
        <v>1</v>
      </c>
      <c r="Y87" s="225">
        <f t="shared" si="23"/>
        <v>1</v>
      </c>
      <c r="Z87" s="225">
        <f t="shared" si="23"/>
        <v>1</v>
      </c>
      <c r="AA87" s="225">
        <f t="shared" si="23"/>
        <v>1</v>
      </c>
      <c r="AB87" s="225">
        <f t="shared" si="23"/>
        <v>1</v>
      </c>
      <c r="AC87" s="225">
        <f t="shared" si="23"/>
        <v>1</v>
      </c>
      <c r="AD87" s="225">
        <f t="shared" si="23"/>
        <v>1</v>
      </c>
      <c r="AE87" s="225">
        <f t="shared" si="23"/>
        <v>1</v>
      </c>
      <c r="AF87" s="225">
        <f t="shared" si="23"/>
        <v>1</v>
      </c>
      <c r="AG87" s="225">
        <f t="shared" si="23"/>
        <v>1</v>
      </c>
      <c r="AH87" s="225">
        <f t="shared" si="23"/>
        <v>1</v>
      </c>
      <c r="AI87" s="225">
        <f t="shared" si="23"/>
        <v>1</v>
      </c>
      <c r="AJ87" s="225">
        <f t="shared" si="23"/>
        <v>1</v>
      </c>
      <c r="AK87" s="225">
        <f t="shared" si="23"/>
        <v>1</v>
      </c>
      <c r="AL87" s="225">
        <f t="shared" si="23"/>
        <v>1</v>
      </c>
      <c r="AM87" s="225">
        <f t="shared" si="23"/>
        <v>1</v>
      </c>
      <c r="AN87" s="225">
        <f t="shared" si="23"/>
        <v>1</v>
      </c>
    </row>
    <row r="88" spans="1:40">
      <c r="A88" s="212"/>
      <c r="B88" s="213"/>
      <c r="C88" s="216" t="s">
        <v>43</v>
      </c>
      <c r="D88" s="216" t="s">
        <v>1</v>
      </c>
      <c r="E88" s="225">
        <f t="shared" ref="E88:AN88" si="24">IFERROR(E26/E57,1)</f>
        <v>0</v>
      </c>
      <c r="F88" s="225">
        <f t="shared" si="24"/>
        <v>0</v>
      </c>
      <c r="G88" s="225">
        <f t="shared" si="24"/>
        <v>0</v>
      </c>
      <c r="H88" s="225">
        <f t="shared" si="24"/>
        <v>0</v>
      </c>
      <c r="I88" s="225">
        <f t="shared" si="24"/>
        <v>0</v>
      </c>
      <c r="J88" s="225">
        <f t="shared" si="24"/>
        <v>0</v>
      </c>
      <c r="K88" s="225">
        <f t="shared" si="24"/>
        <v>0</v>
      </c>
      <c r="L88" s="225">
        <f t="shared" si="24"/>
        <v>0</v>
      </c>
      <c r="M88" s="225">
        <f t="shared" si="24"/>
        <v>0</v>
      </c>
      <c r="N88" s="225">
        <f t="shared" si="24"/>
        <v>0</v>
      </c>
      <c r="O88" s="225">
        <f t="shared" si="24"/>
        <v>0</v>
      </c>
      <c r="P88" s="225">
        <f t="shared" si="24"/>
        <v>0</v>
      </c>
      <c r="Q88" s="225">
        <f t="shared" si="24"/>
        <v>0</v>
      </c>
      <c r="R88" s="225">
        <f t="shared" si="24"/>
        <v>0</v>
      </c>
      <c r="S88" s="225">
        <f t="shared" si="24"/>
        <v>0</v>
      </c>
      <c r="T88" s="225">
        <f t="shared" si="24"/>
        <v>0</v>
      </c>
      <c r="U88" s="225">
        <f t="shared" si="24"/>
        <v>0</v>
      </c>
      <c r="V88" s="225">
        <f t="shared" si="24"/>
        <v>0</v>
      </c>
      <c r="W88" s="225">
        <f t="shared" si="24"/>
        <v>0</v>
      </c>
      <c r="X88" s="225">
        <f t="shared" si="24"/>
        <v>0</v>
      </c>
      <c r="Y88" s="225">
        <f t="shared" si="24"/>
        <v>0</v>
      </c>
      <c r="Z88" s="225">
        <f t="shared" si="24"/>
        <v>0</v>
      </c>
      <c r="AA88" s="225">
        <f t="shared" si="24"/>
        <v>0</v>
      </c>
      <c r="AB88" s="225">
        <f t="shared" si="24"/>
        <v>0</v>
      </c>
      <c r="AC88" s="225">
        <f t="shared" si="24"/>
        <v>0</v>
      </c>
      <c r="AD88" s="225">
        <f t="shared" si="24"/>
        <v>0</v>
      </c>
      <c r="AE88" s="225">
        <f t="shared" si="24"/>
        <v>0</v>
      </c>
      <c r="AF88" s="225">
        <f t="shared" si="24"/>
        <v>0</v>
      </c>
      <c r="AG88" s="225">
        <f t="shared" si="24"/>
        <v>0</v>
      </c>
      <c r="AH88" s="225">
        <f t="shared" si="24"/>
        <v>0</v>
      </c>
      <c r="AI88" s="225">
        <f t="shared" si="24"/>
        <v>0</v>
      </c>
      <c r="AJ88" s="225">
        <f t="shared" si="24"/>
        <v>0</v>
      </c>
      <c r="AK88" s="225">
        <f t="shared" si="24"/>
        <v>0</v>
      </c>
      <c r="AL88" s="225">
        <f t="shared" si="24"/>
        <v>0</v>
      </c>
      <c r="AM88" s="225">
        <f t="shared" si="24"/>
        <v>0</v>
      </c>
      <c r="AN88" s="225">
        <f t="shared" si="24"/>
        <v>0</v>
      </c>
    </row>
    <row r="89" spans="1:40">
      <c r="A89" s="212"/>
      <c r="B89" s="213"/>
      <c r="C89" s="213" t="s">
        <v>43</v>
      </c>
      <c r="D89" s="213" t="s">
        <v>2</v>
      </c>
      <c r="E89" s="225">
        <f t="shared" ref="E89:AN89" si="25">IFERROR(E27/E58,1)</f>
        <v>26.216690930126443</v>
      </c>
      <c r="F89" s="225">
        <f t="shared" si="25"/>
        <v>24.865858284504903</v>
      </c>
      <c r="G89" s="225">
        <f t="shared" si="25"/>
        <v>23.647409589256316</v>
      </c>
      <c r="H89" s="225">
        <f t="shared" si="25"/>
        <v>22.542793109224633</v>
      </c>
      <c r="I89" s="225">
        <f t="shared" si="25"/>
        <v>20.109771580427779</v>
      </c>
      <c r="J89" s="225">
        <f t="shared" si="25"/>
        <v>17.884631308592617</v>
      </c>
      <c r="K89" s="225">
        <f t="shared" si="25"/>
        <v>18.042505457309701</v>
      </c>
      <c r="L89" s="225">
        <f t="shared" si="25"/>
        <v>17.996876248130132</v>
      </c>
      <c r="M89" s="225">
        <f t="shared" si="25"/>
        <v>17.82313213845023</v>
      </c>
      <c r="N89" s="225">
        <f t="shared" si="25"/>
        <v>17.667806433790624</v>
      </c>
      <c r="O89" s="225">
        <f t="shared" si="25"/>
        <v>17.49098322843323</v>
      </c>
      <c r="P89" s="225">
        <f t="shared" si="25"/>
        <v>17.228300975645809</v>
      </c>
      <c r="Q89" s="225">
        <f t="shared" si="25"/>
        <v>16.98680815841654</v>
      </c>
      <c r="R89" s="225">
        <f t="shared" si="25"/>
        <v>16.764040287083152</v>
      </c>
      <c r="S89" s="225">
        <f t="shared" si="25"/>
        <v>16.604207576653476</v>
      </c>
      <c r="T89" s="225">
        <f t="shared" si="25"/>
        <v>16.451982744706626</v>
      </c>
      <c r="U89" s="225">
        <f t="shared" si="25"/>
        <v>16.061373297849332</v>
      </c>
      <c r="V89" s="225">
        <f t="shared" si="25"/>
        <v>15.733163318373359</v>
      </c>
      <c r="W89" s="225">
        <f t="shared" si="25"/>
        <v>15.446993390851819</v>
      </c>
      <c r="X89" s="225">
        <f t="shared" si="25"/>
        <v>15.216740037738028</v>
      </c>
      <c r="Y89" s="225">
        <f t="shared" si="25"/>
        <v>15.006447405248904</v>
      </c>
      <c r="Z89" s="225">
        <f t="shared" si="25"/>
        <v>14.663249989505845</v>
      </c>
      <c r="AA89" s="225">
        <f t="shared" si="25"/>
        <v>14.34332329402296</v>
      </c>
      <c r="AB89" s="225">
        <f t="shared" si="25"/>
        <v>14.044378100646368</v>
      </c>
      <c r="AC89" s="225">
        <f t="shared" si="25"/>
        <v>13.764415921847984</v>
      </c>
      <c r="AD89" s="225">
        <f t="shared" si="25"/>
        <v>13.501684267529981</v>
      </c>
      <c r="AE89" s="225">
        <f t="shared" si="25"/>
        <v>13.117844638055887</v>
      </c>
      <c r="AF89" s="225">
        <f t="shared" si="25"/>
        <v>12.759931096856173</v>
      </c>
      <c r="AG89" s="225">
        <f t="shared" si="25"/>
        <v>12.425402725870383</v>
      </c>
      <c r="AH89" s="225">
        <f t="shared" si="25"/>
        <v>12.112040137430085</v>
      </c>
      <c r="AI89" s="225">
        <f t="shared" si="25"/>
        <v>11.817896175358033</v>
      </c>
      <c r="AJ89" s="225">
        <f t="shared" si="25"/>
        <v>11.532755770457756</v>
      </c>
      <c r="AK89" s="225">
        <f t="shared" si="25"/>
        <v>11.26366924948746</v>
      </c>
      <c r="AL89" s="225">
        <f t="shared" si="25"/>
        <v>11.009317943134242</v>
      </c>
      <c r="AM89" s="225">
        <f t="shared" si="25"/>
        <v>10.768523754233312</v>
      </c>
      <c r="AN89" s="225">
        <f t="shared" si="25"/>
        <v>10.540230912506029</v>
      </c>
    </row>
    <row r="90" spans="1:40">
      <c r="A90" s="212"/>
      <c r="B90" s="213"/>
      <c r="C90" s="216" t="s">
        <v>47</v>
      </c>
      <c r="D90" s="216" t="s">
        <v>2</v>
      </c>
      <c r="E90" s="225">
        <f t="shared" ref="E90:AN90" si="26">IFERROR(E28/E59,1)</f>
        <v>1.2691410584696359</v>
      </c>
      <c r="F90" s="225">
        <f t="shared" si="26"/>
        <v>1.2215580963099346</v>
      </c>
      <c r="G90" s="225">
        <f t="shared" si="26"/>
        <v>1.1774141817447457</v>
      </c>
      <c r="H90" s="225">
        <f t="shared" si="26"/>
        <v>1.1363494835770906</v>
      </c>
      <c r="I90" s="225">
        <f t="shared" si="26"/>
        <v>1.0806209838568366</v>
      </c>
      <c r="J90" s="225">
        <f t="shared" si="26"/>
        <v>1.0285262988932526</v>
      </c>
      <c r="K90" s="225">
        <f t="shared" si="26"/>
        <v>0.95199528327914562</v>
      </c>
      <c r="L90" s="225">
        <f t="shared" si="26"/>
        <v>0.92090001379618569</v>
      </c>
      <c r="M90" s="225">
        <f t="shared" si="26"/>
        <v>0.89188617009241011</v>
      </c>
      <c r="N90" s="225">
        <f t="shared" si="26"/>
        <v>0.86475151257400529</v>
      </c>
      <c r="O90" s="225">
        <f t="shared" si="26"/>
        <v>0.83931922871753206</v>
      </c>
      <c r="P90" s="225">
        <f t="shared" si="26"/>
        <v>0.80980126205006642</v>
      </c>
      <c r="Q90" s="225">
        <f t="shared" si="26"/>
        <v>0.78227296218336795</v>
      </c>
      <c r="R90" s="225">
        <f t="shared" si="26"/>
        <v>0.75653975508847959</v>
      </c>
      <c r="S90" s="225">
        <f t="shared" si="26"/>
        <v>0.73243154084540862</v>
      </c>
      <c r="T90" s="225">
        <f t="shared" si="26"/>
        <v>0.70979914232989694</v>
      </c>
      <c r="U90" s="225">
        <f t="shared" si="26"/>
        <v>0.68513677380490101</v>
      </c>
      <c r="V90" s="225">
        <f t="shared" si="26"/>
        <v>0.66206965960650677</v>
      </c>
      <c r="W90" s="225">
        <f t="shared" si="26"/>
        <v>0.64044785990913555</v>
      </c>
      <c r="X90" s="225">
        <f t="shared" si="26"/>
        <v>0.62013965007623373</v>
      </c>
      <c r="Y90" s="225">
        <f t="shared" si="26"/>
        <v>0.60102884243163635</v>
      </c>
      <c r="Z90" s="225">
        <f t="shared" si="26"/>
        <v>0.58118447361572112</v>
      </c>
      <c r="AA90" s="225">
        <f t="shared" si="26"/>
        <v>0.56251832565455395</v>
      </c>
      <c r="AB90" s="225">
        <f t="shared" si="26"/>
        <v>0.54492849695198475</v>
      </c>
      <c r="AC90" s="225">
        <f t="shared" si="26"/>
        <v>0.52832450937558184</v>
      </c>
      <c r="AD90" s="225">
        <f t="shared" si="26"/>
        <v>0.51262574909149561</v>
      </c>
      <c r="AE90" s="225">
        <f t="shared" si="26"/>
        <v>0.49647764122914978</v>
      </c>
      <c r="AF90" s="225">
        <f t="shared" si="26"/>
        <v>0.48121323029139351</v>
      </c>
      <c r="AG90" s="225">
        <f t="shared" si="26"/>
        <v>0.46676189792023332</v>
      </c>
      <c r="AH90" s="225">
        <f t="shared" si="26"/>
        <v>0.45306037944896188</v>
      </c>
      <c r="AI90" s="225">
        <f t="shared" si="26"/>
        <v>0.44005178418520285</v>
      </c>
      <c r="AJ90" s="225">
        <f t="shared" si="26"/>
        <v>0.42691004004697786</v>
      </c>
      <c r="AK90" s="225">
        <f t="shared" si="26"/>
        <v>0.41440699078332788</v>
      </c>
      <c r="AL90" s="225">
        <f t="shared" si="26"/>
        <v>0.40249715680934722</v>
      </c>
      <c r="AM90" s="225">
        <f t="shared" si="26"/>
        <v>0.39113932627914139</v>
      </c>
      <c r="AN90" s="225">
        <f t="shared" si="26"/>
        <v>0.38029597009635191</v>
      </c>
    </row>
    <row r="91" spans="1:40">
      <c r="A91" s="212"/>
      <c r="B91" s="213"/>
      <c r="C91" s="213" t="s">
        <v>47</v>
      </c>
      <c r="D91" s="213" t="s">
        <v>3</v>
      </c>
      <c r="E91" s="225">
        <f t="shared" ref="E91:AN91" si="27">IFERROR(E29/E60,1)</f>
        <v>1.2004079330960846</v>
      </c>
      <c r="F91" s="225">
        <f t="shared" si="27"/>
        <v>1.1957504077930656</v>
      </c>
      <c r="G91" s="225">
        <f t="shared" si="27"/>
        <v>1.1911288847533257</v>
      </c>
      <c r="H91" s="225">
        <f t="shared" si="27"/>
        <v>1.1865429481425218</v>
      </c>
      <c r="I91" s="225">
        <f t="shared" si="27"/>
        <v>1.1025305287742522</v>
      </c>
      <c r="J91" s="225">
        <f t="shared" si="27"/>
        <v>1.0191600745587686</v>
      </c>
      <c r="K91" s="225">
        <f t="shared" si="27"/>
        <v>1.0766829435564809</v>
      </c>
      <c r="L91" s="225">
        <f t="shared" si="27"/>
        <v>1.077030287160387</v>
      </c>
      <c r="M91" s="225">
        <f t="shared" si="27"/>
        <v>1.077376459645327</v>
      </c>
      <c r="N91" s="225">
        <f t="shared" si="27"/>
        <v>1.0777214397598096</v>
      </c>
      <c r="O91" s="225">
        <f t="shared" si="27"/>
        <v>1.0780652720984578</v>
      </c>
      <c r="P91" s="225">
        <f t="shared" si="27"/>
        <v>1.0776380405561599</v>
      </c>
      <c r="Q91" s="225">
        <f t="shared" si="27"/>
        <v>1.0772108812248489</v>
      </c>
      <c r="R91" s="225">
        <f t="shared" si="27"/>
        <v>1.0767838491971595</v>
      </c>
      <c r="S91" s="225">
        <f t="shared" si="27"/>
        <v>1.0763568523384786</v>
      </c>
      <c r="T91" s="225">
        <f t="shared" si="27"/>
        <v>1.0759299457415292</v>
      </c>
      <c r="U91" s="225">
        <f t="shared" si="27"/>
        <v>1.0755556980103127</v>
      </c>
      <c r="V91" s="225">
        <f t="shared" si="27"/>
        <v>1.0751807122068417</v>
      </c>
      <c r="W91" s="225">
        <f t="shared" si="27"/>
        <v>1.0748049694052793</v>
      </c>
      <c r="X91" s="225">
        <f t="shared" si="27"/>
        <v>1.0744284445387076</v>
      </c>
      <c r="Y91" s="225">
        <f t="shared" si="27"/>
        <v>1.0740511185069408</v>
      </c>
      <c r="Z91" s="225">
        <f t="shared" si="27"/>
        <v>1.0734407203568499</v>
      </c>
      <c r="AA91" s="225">
        <f t="shared" si="27"/>
        <v>1.0728279367820845</v>
      </c>
      <c r="AB91" s="225">
        <f t="shared" si="27"/>
        <v>1.0722127653264799</v>
      </c>
      <c r="AC91" s="225">
        <f t="shared" si="27"/>
        <v>1.0715952058085911</v>
      </c>
      <c r="AD91" s="225">
        <f t="shared" si="27"/>
        <v>1.0709752557472401</v>
      </c>
      <c r="AE91" s="225">
        <f t="shared" si="27"/>
        <v>1.070341442178621</v>
      </c>
      <c r="AF91" s="225">
        <f t="shared" si="27"/>
        <v>1.0697039683903824</v>
      </c>
      <c r="AG91" s="225">
        <f t="shared" si="27"/>
        <v>1.0690627777953396</v>
      </c>
      <c r="AH91" s="225">
        <f t="shared" si="27"/>
        <v>1.068417873599433</v>
      </c>
      <c r="AI91" s="225">
        <f t="shared" si="27"/>
        <v>1.067769198417861</v>
      </c>
      <c r="AJ91" s="225">
        <f t="shared" si="27"/>
        <v>1.0664663303353674</v>
      </c>
      <c r="AK91" s="225">
        <f t="shared" si="27"/>
        <v>1.0651533215763764</v>
      </c>
      <c r="AL91" s="225">
        <f t="shared" si="27"/>
        <v>1.0638299908916404</v>
      </c>
      <c r="AM91" s="225">
        <f t="shared" si="27"/>
        <v>1.0624962955035306</v>
      </c>
      <c r="AN91" s="225">
        <f t="shared" si="27"/>
        <v>1.0611520500797584</v>
      </c>
    </row>
    <row r="92" spans="1:40">
      <c r="C92" s="213" t="s">
        <v>47</v>
      </c>
      <c r="D92" s="213" t="s">
        <v>420</v>
      </c>
    </row>
  </sheetData>
  <phoneticPr fontId="1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BF40-EDF4-4195-B96A-F54CE07B74AD}">
  <sheetPr>
    <tabColor rgb="FFD19EF0"/>
  </sheetPr>
  <dimension ref="A1:AS197"/>
  <sheetViews>
    <sheetView topLeftCell="C1" workbookViewId="0">
      <selection activeCell="C18" sqref="C18:AS18"/>
    </sheetView>
  </sheetViews>
  <sheetFormatPr defaultRowHeight="14.25"/>
  <cols>
    <col min="1" max="1" width="24.25" customWidth="1"/>
    <col min="2" max="2" width="21.625" customWidth="1"/>
    <col min="3" max="3" width="11.25" bestFit="1" customWidth="1"/>
  </cols>
  <sheetData>
    <row r="1" spans="1:45">
      <c r="A1" t="s">
        <v>601</v>
      </c>
    </row>
    <row r="2" spans="1:45">
      <c r="A2" s="10" t="str">
        <f>About!A74</f>
        <v>全国</v>
      </c>
      <c r="B2" t="str">
        <f>VLOOKUP(A2,'Subnational List'!$D$1:$E$33,2,0)</f>
        <v>National</v>
      </c>
    </row>
    <row r="4" spans="1:45">
      <c r="A4" s="235" t="s">
        <v>768</v>
      </c>
      <c r="B4" s="234"/>
      <c r="C4" s="234"/>
      <c r="D4" s="234"/>
      <c r="E4" s="234"/>
      <c r="F4" s="234"/>
      <c r="G4" s="234"/>
      <c r="H4" s="234"/>
      <c r="I4" s="234"/>
      <c r="J4" s="234"/>
    </row>
    <row r="5" spans="1:45">
      <c r="A5" s="229"/>
    </row>
    <row r="6" spans="1:45">
      <c r="A6" s="236" t="s">
        <v>767</v>
      </c>
      <c r="B6" s="237" t="s">
        <v>479</v>
      </c>
      <c r="C6" s="237">
        <v>2018</v>
      </c>
      <c r="D6" s="237">
        <v>2019</v>
      </c>
      <c r="E6" s="237">
        <v>2020</v>
      </c>
      <c r="F6" s="237">
        <v>2021</v>
      </c>
      <c r="G6" s="237">
        <v>2022</v>
      </c>
      <c r="H6" s="237">
        <v>2023</v>
      </c>
      <c r="I6" s="237">
        <v>2024</v>
      </c>
      <c r="J6" s="237">
        <v>2025</v>
      </c>
      <c r="K6" s="237">
        <v>2026</v>
      </c>
      <c r="L6" s="237">
        <v>2027</v>
      </c>
      <c r="M6" s="237">
        <v>2028</v>
      </c>
      <c r="N6" s="237">
        <v>2029</v>
      </c>
      <c r="O6" s="237">
        <v>2030</v>
      </c>
      <c r="P6" s="237">
        <v>2031</v>
      </c>
      <c r="Q6" s="237">
        <v>2032</v>
      </c>
      <c r="R6" s="237">
        <v>2033</v>
      </c>
      <c r="S6" s="237">
        <v>2034</v>
      </c>
      <c r="T6" s="237">
        <v>2035</v>
      </c>
      <c r="U6" s="237">
        <v>2036</v>
      </c>
      <c r="V6" s="237">
        <v>2037</v>
      </c>
      <c r="W6" s="237">
        <v>2038</v>
      </c>
      <c r="X6" s="237">
        <v>2039</v>
      </c>
      <c r="Y6" s="237">
        <v>2040</v>
      </c>
      <c r="Z6" s="237">
        <v>2041</v>
      </c>
      <c r="AA6" s="237">
        <v>2042</v>
      </c>
      <c r="AB6" s="237">
        <v>2043</v>
      </c>
      <c r="AC6" s="237">
        <v>2044</v>
      </c>
      <c r="AD6" s="237">
        <v>2045</v>
      </c>
      <c r="AE6" s="237">
        <v>2046</v>
      </c>
      <c r="AF6" s="237">
        <v>2047</v>
      </c>
      <c r="AG6" s="237">
        <v>2048</v>
      </c>
      <c r="AH6" s="237">
        <v>2049</v>
      </c>
      <c r="AI6" s="237">
        <v>2050</v>
      </c>
      <c r="AJ6" s="237">
        <v>2051</v>
      </c>
      <c r="AK6" s="237">
        <v>2052</v>
      </c>
      <c r="AL6" s="237">
        <v>2053</v>
      </c>
      <c r="AM6" s="237">
        <v>2054</v>
      </c>
      <c r="AN6" s="237">
        <v>2055</v>
      </c>
      <c r="AO6" s="237">
        <v>2056</v>
      </c>
      <c r="AP6" s="237">
        <v>2057</v>
      </c>
      <c r="AQ6" s="237">
        <v>2058</v>
      </c>
      <c r="AR6" s="237">
        <v>2059</v>
      </c>
      <c r="AS6" s="238">
        <v>2060</v>
      </c>
    </row>
    <row r="7" spans="1:45">
      <c r="A7" s="239" t="s">
        <v>481</v>
      </c>
      <c r="B7" s="231" t="s">
        <v>769</v>
      </c>
      <c r="C7" s="231">
        <f>SUMIFS('WR-Value Added(19 RMB)'!C$2:C$865,'WR-Value Added(19 RMB)'!$A$2:$A$865,$A$2,'WR-Value Added(19 RMB)'!$B$2:$B$865,$B7)/SUMIFS('WR-Value Added(19 RMB)'!C$2:C$865,'WR-Value Added(19 RMB)'!$A$2:$A$865,"全国",'WR-Value Added(19 RMB)'!$B$2:$B$865,$B7)</f>
        <v>1</v>
      </c>
      <c r="D7" s="231">
        <f>SUMIFS('WR-Value Added(19 RMB)'!D$2:D$865,'WR-Value Added(19 RMB)'!$A$2:$A$865,$A$2,'WR-Value Added(19 RMB)'!$B$2:$B$865,$B7)/SUMIFS('WR-Value Added(19 RMB)'!D$2:D$865,'WR-Value Added(19 RMB)'!$A$2:$A$865,"全国",'WR-Value Added(19 RMB)'!$B$2:$B$865,$B7)</f>
        <v>1</v>
      </c>
      <c r="E7" s="231">
        <f>SUMIFS('WR-Value Added(19 RMB)'!E$2:E$865,'WR-Value Added(19 RMB)'!$A$2:$A$865,$A$2,'WR-Value Added(19 RMB)'!$B$2:$B$865,$B7)/SUMIFS('WR-Value Added(19 RMB)'!E$2:E$865,'WR-Value Added(19 RMB)'!$A$2:$A$865,"全国",'WR-Value Added(19 RMB)'!$B$2:$B$865,$B7)</f>
        <v>1</v>
      </c>
      <c r="F7" s="231">
        <f>SUMIFS('WR-Value Added(19 RMB)'!F$2:F$865,'WR-Value Added(19 RMB)'!$A$2:$A$865,$A$2,'WR-Value Added(19 RMB)'!$B$2:$B$865,$B7)/SUMIFS('WR-Value Added(19 RMB)'!F$2:F$865,'WR-Value Added(19 RMB)'!$A$2:$A$865,"全国",'WR-Value Added(19 RMB)'!$B$2:$B$865,$B7)</f>
        <v>1</v>
      </c>
      <c r="G7" s="231">
        <f>SUMIFS('WR-Value Added(19 RMB)'!G$2:G$865,'WR-Value Added(19 RMB)'!$A$2:$A$865,$A$2,'WR-Value Added(19 RMB)'!$B$2:$B$865,$B7)/SUMIFS('WR-Value Added(19 RMB)'!G$2:G$865,'WR-Value Added(19 RMB)'!$A$2:$A$865,"全国",'WR-Value Added(19 RMB)'!$B$2:$B$865,$B7)</f>
        <v>1</v>
      </c>
      <c r="H7" s="231">
        <f>SUMIFS('WR-Value Added(19 RMB)'!H$2:H$865,'WR-Value Added(19 RMB)'!$A$2:$A$865,$A$2,'WR-Value Added(19 RMB)'!$B$2:$B$865,$B7)/SUMIFS('WR-Value Added(19 RMB)'!H$2:H$865,'WR-Value Added(19 RMB)'!$A$2:$A$865,"全国",'WR-Value Added(19 RMB)'!$B$2:$B$865,$B7)</f>
        <v>1</v>
      </c>
      <c r="I7" s="231">
        <f>SUMIFS('WR-Value Added(19 RMB)'!I$2:I$865,'WR-Value Added(19 RMB)'!$A$2:$A$865,$A$2,'WR-Value Added(19 RMB)'!$B$2:$B$865,$B7)/SUMIFS('WR-Value Added(19 RMB)'!I$2:I$865,'WR-Value Added(19 RMB)'!$A$2:$A$865,"全国",'WR-Value Added(19 RMB)'!$B$2:$B$865,$B7)</f>
        <v>1</v>
      </c>
      <c r="J7" s="231">
        <f>SUMIFS('WR-Value Added(19 RMB)'!J$2:J$865,'WR-Value Added(19 RMB)'!$A$2:$A$865,$A$2,'WR-Value Added(19 RMB)'!$B$2:$B$865,$B7)/SUMIFS('WR-Value Added(19 RMB)'!J$2:J$865,'WR-Value Added(19 RMB)'!$A$2:$A$865,"全国",'WR-Value Added(19 RMB)'!$B$2:$B$865,$B7)</f>
        <v>1</v>
      </c>
      <c r="K7" s="231">
        <f>SUMIFS('WR-Value Added(19 RMB)'!K$2:K$865,'WR-Value Added(19 RMB)'!$A$2:$A$865,$A$2,'WR-Value Added(19 RMB)'!$B$2:$B$865,$B7)/SUMIFS('WR-Value Added(19 RMB)'!K$2:K$865,'WR-Value Added(19 RMB)'!$A$2:$A$865,"全国",'WR-Value Added(19 RMB)'!$B$2:$B$865,$B7)</f>
        <v>1</v>
      </c>
      <c r="L7" s="231">
        <f>SUMIFS('WR-Value Added(19 RMB)'!L$2:L$865,'WR-Value Added(19 RMB)'!$A$2:$A$865,$A$2,'WR-Value Added(19 RMB)'!$B$2:$B$865,$B7)/SUMIFS('WR-Value Added(19 RMB)'!L$2:L$865,'WR-Value Added(19 RMB)'!$A$2:$A$865,"全国",'WR-Value Added(19 RMB)'!$B$2:$B$865,$B7)</f>
        <v>1</v>
      </c>
      <c r="M7" s="231">
        <f>SUMIFS('WR-Value Added(19 RMB)'!M$2:M$865,'WR-Value Added(19 RMB)'!$A$2:$A$865,$A$2,'WR-Value Added(19 RMB)'!$B$2:$B$865,$B7)/SUMIFS('WR-Value Added(19 RMB)'!M$2:M$865,'WR-Value Added(19 RMB)'!$A$2:$A$865,"全国",'WR-Value Added(19 RMB)'!$B$2:$B$865,$B7)</f>
        <v>1</v>
      </c>
      <c r="N7" s="231">
        <f>SUMIFS('WR-Value Added(19 RMB)'!N$2:N$865,'WR-Value Added(19 RMB)'!$A$2:$A$865,$A$2,'WR-Value Added(19 RMB)'!$B$2:$B$865,$B7)/SUMIFS('WR-Value Added(19 RMB)'!N$2:N$865,'WR-Value Added(19 RMB)'!$A$2:$A$865,"全国",'WR-Value Added(19 RMB)'!$B$2:$B$865,$B7)</f>
        <v>1</v>
      </c>
      <c r="O7" s="231">
        <f>SUMIFS('WR-Value Added(19 RMB)'!O$2:O$865,'WR-Value Added(19 RMB)'!$A$2:$A$865,$A$2,'WR-Value Added(19 RMB)'!$B$2:$B$865,$B7)/SUMIFS('WR-Value Added(19 RMB)'!O$2:O$865,'WR-Value Added(19 RMB)'!$A$2:$A$865,"全国",'WR-Value Added(19 RMB)'!$B$2:$B$865,$B7)</f>
        <v>1</v>
      </c>
      <c r="P7" s="231">
        <f>SUMIFS('WR-Value Added(19 RMB)'!P$2:P$865,'WR-Value Added(19 RMB)'!$A$2:$A$865,$A$2,'WR-Value Added(19 RMB)'!$B$2:$B$865,$B7)/SUMIFS('WR-Value Added(19 RMB)'!P$2:P$865,'WR-Value Added(19 RMB)'!$A$2:$A$865,"全国",'WR-Value Added(19 RMB)'!$B$2:$B$865,$B7)</f>
        <v>1</v>
      </c>
      <c r="Q7" s="231">
        <f>SUMIFS('WR-Value Added(19 RMB)'!Q$2:Q$865,'WR-Value Added(19 RMB)'!$A$2:$A$865,$A$2,'WR-Value Added(19 RMB)'!$B$2:$B$865,$B7)/SUMIFS('WR-Value Added(19 RMB)'!Q$2:Q$865,'WR-Value Added(19 RMB)'!$A$2:$A$865,"全国",'WR-Value Added(19 RMB)'!$B$2:$B$865,$B7)</f>
        <v>1</v>
      </c>
      <c r="R7" s="231">
        <f>SUMIFS('WR-Value Added(19 RMB)'!R$2:R$865,'WR-Value Added(19 RMB)'!$A$2:$A$865,$A$2,'WR-Value Added(19 RMB)'!$B$2:$B$865,$B7)/SUMIFS('WR-Value Added(19 RMB)'!R$2:R$865,'WR-Value Added(19 RMB)'!$A$2:$A$865,"全国",'WR-Value Added(19 RMB)'!$B$2:$B$865,$B7)</f>
        <v>1</v>
      </c>
      <c r="S7" s="231">
        <f>SUMIFS('WR-Value Added(19 RMB)'!S$2:S$865,'WR-Value Added(19 RMB)'!$A$2:$A$865,$A$2,'WR-Value Added(19 RMB)'!$B$2:$B$865,$B7)/SUMIFS('WR-Value Added(19 RMB)'!S$2:S$865,'WR-Value Added(19 RMB)'!$A$2:$A$865,"全国",'WR-Value Added(19 RMB)'!$B$2:$B$865,$B7)</f>
        <v>1</v>
      </c>
      <c r="T7" s="231">
        <f>SUMIFS('WR-Value Added(19 RMB)'!T$2:T$865,'WR-Value Added(19 RMB)'!$A$2:$A$865,$A$2,'WR-Value Added(19 RMB)'!$B$2:$B$865,$B7)/SUMIFS('WR-Value Added(19 RMB)'!T$2:T$865,'WR-Value Added(19 RMB)'!$A$2:$A$865,"全国",'WR-Value Added(19 RMB)'!$B$2:$B$865,$B7)</f>
        <v>1</v>
      </c>
      <c r="U7" s="231">
        <f>SUMIFS('WR-Value Added(19 RMB)'!U$2:U$865,'WR-Value Added(19 RMB)'!$A$2:$A$865,$A$2,'WR-Value Added(19 RMB)'!$B$2:$B$865,$B7)/SUMIFS('WR-Value Added(19 RMB)'!U$2:U$865,'WR-Value Added(19 RMB)'!$A$2:$A$865,"全国",'WR-Value Added(19 RMB)'!$B$2:$B$865,$B7)</f>
        <v>1</v>
      </c>
      <c r="V7" s="231">
        <f>SUMIFS('WR-Value Added(19 RMB)'!V$2:V$865,'WR-Value Added(19 RMB)'!$A$2:$A$865,$A$2,'WR-Value Added(19 RMB)'!$B$2:$B$865,$B7)/SUMIFS('WR-Value Added(19 RMB)'!V$2:V$865,'WR-Value Added(19 RMB)'!$A$2:$A$865,"全国",'WR-Value Added(19 RMB)'!$B$2:$B$865,$B7)</f>
        <v>1</v>
      </c>
      <c r="W7" s="231">
        <f>SUMIFS('WR-Value Added(19 RMB)'!W$2:W$865,'WR-Value Added(19 RMB)'!$A$2:$A$865,$A$2,'WR-Value Added(19 RMB)'!$B$2:$B$865,$B7)/SUMIFS('WR-Value Added(19 RMB)'!W$2:W$865,'WR-Value Added(19 RMB)'!$A$2:$A$865,"全国",'WR-Value Added(19 RMB)'!$B$2:$B$865,$B7)</f>
        <v>1</v>
      </c>
      <c r="X7" s="231">
        <f>SUMIFS('WR-Value Added(19 RMB)'!X$2:X$865,'WR-Value Added(19 RMB)'!$A$2:$A$865,$A$2,'WR-Value Added(19 RMB)'!$B$2:$B$865,$B7)/SUMIFS('WR-Value Added(19 RMB)'!X$2:X$865,'WR-Value Added(19 RMB)'!$A$2:$A$865,"全国",'WR-Value Added(19 RMB)'!$B$2:$B$865,$B7)</f>
        <v>1</v>
      </c>
      <c r="Y7" s="231">
        <f>SUMIFS('WR-Value Added(19 RMB)'!Y$2:Y$865,'WR-Value Added(19 RMB)'!$A$2:$A$865,$A$2,'WR-Value Added(19 RMB)'!$B$2:$B$865,$B7)/SUMIFS('WR-Value Added(19 RMB)'!Y$2:Y$865,'WR-Value Added(19 RMB)'!$A$2:$A$865,"全国",'WR-Value Added(19 RMB)'!$B$2:$B$865,$B7)</f>
        <v>1</v>
      </c>
      <c r="Z7" s="231">
        <f>SUMIFS('WR-Value Added(19 RMB)'!Z$2:Z$865,'WR-Value Added(19 RMB)'!$A$2:$A$865,$A$2,'WR-Value Added(19 RMB)'!$B$2:$B$865,$B7)/SUMIFS('WR-Value Added(19 RMB)'!Z$2:Z$865,'WR-Value Added(19 RMB)'!$A$2:$A$865,"全国",'WR-Value Added(19 RMB)'!$B$2:$B$865,$B7)</f>
        <v>1</v>
      </c>
      <c r="AA7" s="231">
        <f>SUMIFS('WR-Value Added(19 RMB)'!AA$2:AA$865,'WR-Value Added(19 RMB)'!$A$2:$A$865,$A$2,'WR-Value Added(19 RMB)'!$B$2:$B$865,$B7)/SUMIFS('WR-Value Added(19 RMB)'!AA$2:AA$865,'WR-Value Added(19 RMB)'!$A$2:$A$865,"全国",'WR-Value Added(19 RMB)'!$B$2:$B$865,$B7)</f>
        <v>1</v>
      </c>
      <c r="AB7" s="231">
        <f>SUMIFS('WR-Value Added(19 RMB)'!AB$2:AB$865,'WR-Value Added(19 RMB)'!$A$2:$A$865,$A$2,'WR-Value Added(19 RMB)'!$B$2:$B$865,$B7)/SUMIFS('WR-Value Added(19 RMB)'!AB$2:AB$865,'WR-Value Added(19 RMB)'!$A$2:$A$865,"全国",'WR-Value Added(19 RMB)'!$B$2:$B$865,$B7)</f>
        <v>1</v>
      </c>
      <c r="AC7" s="231">
        <f>SUMIFS('WR-Value Added(19 RMB)'!AC$2:AC$865,'WR-Value Added(19 RMB)'!$A$2:$A$865,$A$2,'WR-Value Added(19 RMB)'!$B$2:$B$865,$B7)/SUMIFS('WR-Value Added(19 RMB)'!AC$2:AC$865,'WR-Value Added(19 RMB)'!$A$2:$A$865,"全国",'WR-Value Added(19 RMB)'!$B$2:$B$865,$B7)</f>
        <v>1</v>
      </c>
      <c r="AD7" s="231">
        <f>SUMIFS('WR-Value Added(19 RMB)'!AD$2:AD$865,'WR-Value Added(19 RMB)'!$A$2:$A$865,$A$2,'WR-Value Added(19 RMB)'!$B$2:$B$865,$B7)/SUMIFS('WR-Value Added(19 RMB)'!AD$2:AD$865,'WR-Value Added(19 RMB)'!$A$2:$A$865,"全国",'WR-Value Added(19 RMB)'!$B$2:$B$865,$B7)</f>
        <v>1</v>
      </c>
      <c r="AE7" s="231">
        <f>SUMIFS('WR-Value Added(19 RMB)'!AE$2:AE$865,'WR-Value Added(19 RMB)'!$A$2:$A$865,$A$2,'WR-Value Added(19 RMB)'!$B$2:$B$865,$B7)/SUMIFS('WR-Value Added(19 RMB)'!AE$2:AE$865,'WR-Value Added(19 RMB)'!$A$2:$A$865,"全国",'WR-Value Added(19 RMB)'!$B$2:$B$865,$B7)</f>
        <v>1</v>
      </c>
      <c r="AF7" s="231">
        <f>SUMIFS('WR-Value Added(19 RMB)'!AF$2:AF$865,'WR-Value Added(19 RMB)'!$A$2:$A$865,$A$2,'WR-Value Added(19 RMB)'!$B$2:$B$865,$B7)/SUMIFS('WR-Value Added(19 RMB)'!AF$2:AF$865,'WR-Value Added(19 RMB)'!$A$2:$A$865,"全国",'WR-Value Added(19 RMB)'!$B$2:$B$865,$B7)</f>
        <v>1</v>
      </c>
      <c r="AG7" s="231">
        <f>SUMIFS('WR-Value Added(19 RMB)'!AG$2:AG$865,'WR-Value Added(19 RMB)'!$A$2:$A$865,$A$2,'WR-Value Added(19 RMB)'!$B$2:$B$865,$B7)/SUMIFS('WR-Value Added(19 RMB)'!AG$2:AG$865,'WR-Value Added(19 RMB)'!$A$2:$A$865,"全国",'WR-Value Added(19 RMB)'!$B$2:$B$865,$B7)</f>
        <v>1</v>
      </c>
      <c r="AH7" s="231">
        <f>SUMIFS('WR-Value Added(19 RMB)'!AH$2:AH$865,'WR-Value Added(19 RMB)'!$A$2:$A$865,$A$2,'WR-Value Added(19 RMB)'!$B$2:$B$865,$B7)/SUMIFS('WR-Value Added(19 RMB)'!AH$2:AH$865,'WR-Value Added(19 RMB)'!$A$2:$A$865,"全国",'WR-Value Added(19 RMB)'!$B$2:$B$865,$B7)</f>
        <v>1</v>
      </c>
      <c r="AI7" s="231">
        <f>SUMIFS('WR-Value Added(19 RMB)'!AI$2:AI$865,'WR-Value Added(19 RMB)'!$A$2:$A$865,$A$2,'WR-Value Added(19 RMB)'!$B$2:$B$865,$B7)/SUMIFS('WR-Value Added(19 RMB)'!AI$2:AI$865,'WR-Value Added(19 RMB)'!$A$2:$A$865,"全国",'WR-Value Added(19 RMB)'!$B$2:$B$865,$B7)</f>
        <v>1</v>
      </c>
      <c r="AJ7" s="231">
        <f>SUMIFS('WR-Value Added(19 RMB)'!AJ$2:AJ$865,'WR-Value Added(19 RMB)'!$A$2:$A$865,$A$2,'WR-Value Added(19 RMB)'!$B$2:$B$865,$B7)/SUMIFS('WR-Value Added(19 RMB)'!AJ$2:AJ$865,'WR-Value Added(19 RMB)'!$A$2:$A$865,"全国",'WR-Value Added(19 RMB)'!$B$2:$B$865,$B7)</f>
        <v>1</v>
      </c>
      <c r="AK7" s="231">
        <f>SUMIFS('WR-Value Added(19 RMB)'!AK$2:AK$865,'WR-Value Added(19 RMB)'!$A$2:$A$865,$A$2,'WR-Value Added(19 RMB)'!$B$2:$B$865,$B7)/SUMIFS('WR-Value Added(19 RMB)'!AK$2:AK$865,'WR-Value Added(19 RMB)'!$A$2:$A$865,"全国",'WR-Value Added(19 RMB)'!$B$2:$B$865,$B7)</f>
        <v>1</v>
      </c>
      <c r="AL7" s="231">
        <f>SUMIFS('WR-Value Added(19 RMB)'!AL$2:AL$865,'WR-Value Added(19 RMB)'!$A$2:$A$865,$A$2,'WR-Value Added(19 RMB)'!$B$2:$B$865,$B7)/SUMIFS('WR-Value Added(19 RMB)'!AL$2:AL$865,'WR-Value Added(19 RMB)'!$A$2:$A$865,"全国",'WR-Value Added(19 RMB)'!$B$2:$B$865,$B7)</f>
        <v>1</v>
      </c>
      <c r="AM7" s="231">
        <f>SUMIFS('WR-Value Added(19 RMB)'!AM$2:AM$865,'WR-Value Added(19 RMB)'!$A$2:$A$865,$A$2,'WR-Value Added(19 RMB)'!$B$2:$B$865,$B7)/SUMIFS('WR-Value Added(19 RMB)'!AM$2:AM$865,'WR-Value Added(19 RMB)'!$A$2:$A$865,"全国",'WR-Value Added(19 RMB)'!$B$2:$B$865,$B7)</f>
        <v>1</v>
      </c>
      <c r="AN7" s="231">
        <f>SUMIFS('WR-Value Added(19 RMB)'!AN$2:AN$865,'WR-Value Added(19 RMB)'!$A$2:$A$865,$A$2,'WR-Value Added(19 RMB)'!$B$2:$B$865,$B7)/SUMIFS('WR-Value Added(19 RMB)'!AN$2:AN$865,'WR-Value Added(19 RMB)'!$A$2:$A$865,"全国",'WR-Value Added(19 RMB)'!$B$2:$B$865,$B7)</f>
        <v>1</v>
      </c>
      <c r="AO7" s="231">
        <f>SUMIFS('WR-Value Added(19 RMB)'!AO$2:AO$865,'WR-Value Added(19 RMB)'!$A$2:$A$865,$A$2,'WR-Value Added(19 RMB)'!$B$2:$B$865,$B7)/SUMIFS('WR-Value Added(19 RMB)'!AO$2:AO$865,'WR-Value Added(19 RMB)'!$A$2:$A$865,"全国",'WR-Value Added(19 RMB)'!$B$2:$B$865,$B7)</f>
        <v>1</v>
      </c>
      <c r="AP7" s="231">
        <f>SUMIFS('WR-Value Added(19 RMB)'!AP$2:AP$865,'WR-Value Added(19 RMB)'!$A$2:$A$865,$A$2,'WR-Value Added(19 RMB)'!$B$2:$B$865,$B7)/SUMIFS('WR-Value Added(19 RMB)'!AP$2:AP$865,'WR-Value Added(19 RMB)'!$A$2:$A$865,"全国",'WR-Value Added(19 RMB)'!$B$2:$B$865,$B7)</f>
        <v>1</v>
      </c>
      <c r="AQ7" s="231">
        <f>SUMIFS('WR-Value Added(19 RMB)'!AQ$2:AQ$865,'WR-Value Added(19 RMB)'!$A$2:$A$865,$A$2,'WR-Value Added(19 RMB)'!$B$2:$B$865,$B7)/SUMIFS('WR-Value Added(19 RMB)'!AQ$2:AQ$865,'WR-Value Added(19 RMB)'!$A$2:$A$865,"全国",'WR-Value Added(19 RMB)'!$B$2:$B$865,$B7)</f>
        <v>1</v>
      </c>
      <c r="AR7" s="231">
        <f>SUMIFS('WR-Value Added(19 RMB)'!AR$2:AR$865,'WR-Value Added(19 RMB)'!$A$2:$A$865,$A$2,'WR-Value Added(19 RMB)'!$B$2:$B$865,$B7)/SUMIFS('WR-Value Added(19 RMB)'!AR$2:AR$865,'WR-Value Added(19 RMB)'!$A$2:$A$865,"全国",'WR-Value Added(19 RMB)'!$B$2:$B$865,$B7)</f>
        <v>1</v>
      </c>
      <c r="AS7" s="245">
        <f>SUMIFS('WR-Value Added(19 RMB)'!AS$2:AS$865,'WR-Value Added(19 RMB)'!$A$2:$A$865,$A$2,'WR-Value Added(19 RMB)'!$B$2:$B$865,$B7)/SUMIFS('WR-Value Added(19 RMB)'!AS$2:AS$865,'WR-Value Added(19 RMB)'!$A$2:$A$865,"全国",'WR-Value Added(19 RMB)'!$B$2:$B$865,$B7)</f>
        <v>1</v>
      </c>
    </row>
    <row r="8" spans="1:45">
      <c r="A8" s="239" t="s">
        <v>42</v>
      </c>
      <c r="B8" s="231" t="s">
        <v>772</v>
      </c>
      <c r="C8" s="231">
        <f>SUMIFS('WR-Value Added(19 RMB)'!C$2:C$865,'WR-Value Added(19 RMB)'!$A$2:$A$865,$A$2,'WR-Value Added(19 RMB)'!$B$2:$B$865,$B8)/SUMIFS('WR-Value Added(19 RMB)'!C$2:C$865,'WR-Value Added(19 RMB)'!$A$2:$A$865,"全国",'WR-Value Added(19 RMB)'!$B$2:$B$865,$B8)</f>
        <v>1</v>
      </c>
      <c r="D8" s="231">
        <f>SUMIFS('WR-Value Added(19 RMB)'!D$2:D$865,'WR-Value Added(19 RMB)'!$A$2:$A$865,$A$2,'WR-Value Added(19 RMB)'!$B$2:$B$865,$B8)/SUMIFS('WR-Value Added(19 RMB)'!D$2:D$865,'WR-Value Added(19 RMB)'!$A$2:$A$865,"全国",'WR-Value Added(19 RMB)'!$B$2:$B$865,$B8)</f>
        <v>1</v>
      </c>
      <c r="E8" s="231">
        <f>SUMIFS('WR-Value Added(19 RMB)'!E$2:E$865,'WR-Value Added(19 RMB)'!$A$2:$A$865,$A$2,'WR-Value Added(19 RMB)'!$B$2:$B$865,$B8)/SUMIFS('WR-Value Added(19 RMB)'!E$2:E$865,'WR-Value Added(19 RMB)'!$A$2:$A$865,"全国",'WR-Value Added(19 RMB)'!$B$2:$B$865,$B8)</f>
        <v>1</v>
      </c>
      <c r="F8" s="231">
        <f>SUMIFS('WR-Value Added(19 RMB)'!F$2:F$865,'WR-Value Added(19 RMB)'!$A$2:$A$865,$A$2,'WR-Value Added(19 RMB)'!$B$2:$B$865,$B8)/SUMIFS('WR-Value Added(19 RMB)'!F$2:F$865,'WR-Value Added(19 RMB)'!$A$2:$A$865,"全国",'WR-Value Added(19 RMB)'!$B$2:$B$865,$B8)</f>
        <v>1</v>
      </c>
      <c r="G8" s="231">
        <f>SUMIFS('WR-Value Added(19 RMB)'!G$2:G$865,'WR-Value Added(19 RMB)'!$A$2:$A$865,$A$2,'WR-Value Added(19 RMB)'!$B$2:$B$865,$B8)/SUMIFS('WR-Value Added(19 RMB)'!G$2:G$865,'WR-Value Added(19 RMB)'!$A$2:$A$865,"全国",'WR-Value Added(19 RMB)'!$B$2:$B$865,$B8)</f>
        <v>1</v>
      </c>
      <c r="H8" s="231">
        <f>SUMIFS('WR-Value Added(19 RMB)'!H$2:H$865,'WR-Value Added(19 RMB)'!$A$2:$A$865,$A$2,'WR-Value Added(19 RMB)'!$B$2:$B$865,$B8)/SUMIFS('WR-Value Added(19 RMB)'!H$2:H$865,'WR-Value Added(19 RMB)'!$A$2:$A$865,"全国",'WR-Value Added(19 RMB)'!$B$2:$B$865,$B8)</f>
        <v>1</v>
      </c>
      <c r="I8" s="231">
        <f>SUMIFS('WR-Value Added(19 RMB)'!I$2:I$865,'WR-Value Added(19 RMB)'!$A$2:$A$865,$A$2,'WR-Value Added(19 RMB)'!$B$2:$B$865,$B8)/SUMIFS('WR-Value Added(19 RMB)'!I$2:I$865,'WR-Value Added(19 RMB)'!$A$2:$A$865,"全国",'WR-Value Added(19 RMB)'!$B$2:$B$865,$B8)</f>
        <v>1</v>
      </c>
      <c r="J8" s="231">
        <f>SUMIFS('WR-Value Added(19 RMB)'!J$2:J$865,'WR-Value Added(19 RMB)'!$A$2:$A$865,$A$2,'WR-Value Added(19 RMB)'!$B$2:$B$865,$B8)/SUMIFS('WR-Value Added(19 RMB)'!J$2:J$865,'WR-Value Added(19 RMB)'!$A$2:$A$865,"全国",'WR-Value Added(19 RMB)'!$B$2:$B$865,$B8)</f>
        <v>1</v>
      </c>
      <c r="K8" s="231">
        <f>SUMIFS('WR-Value Added(19 RMB)'!K$2:K$865,'WR-Value Added(19 RMB)'!$A$2:$A$865,$A$2,'WR-Value Added(19 RMB)'!$B$2:$B$865,$B8)/SUMIFS('WR-Value Added(19 RMB)'!K$2:K$865,'WR-Value Added(19 RMB)'!$A$2:$A$865,"全国",'WR-Value Added(19 RMB)'!$B$2:$B$865,$B8)</f>
        <v>1</v>
      </c>
      <c r="L8" s="231">
        <f>SUMIFS('WR-Value Added(19 RMB)'!L$2:L$865,'WR-Value Added(19 RMB)'!$A$2:$A$865,$A$2,'WR-Value Added(19 RMB)'!$B$2:$B$865,$B8)/SUMIFS('WR-Value Added(19 RMB)'!L$2:L$865,'WR-Value Added(19 RMB)'!$A$2:$A$865,"全国",'WR-Value Added(19 RMB)'!$B$2:$B$865,$B8)</f>
        <v>1</v>
      </c>
      <c r="M8" s="231">
        <f>SUMIFS('WR-Value Added(19 RMB)'!M$2:M$865,'WR-Value Added(19 RMB)'!$A$2:$A$865,$A$2,'WR-Value Added(19 RMB)'!$B$2:$B$865,$B8)/SUMIFS('WR-Value Added(19 RMB)'!M$2:M$865,'WR-Value Added(19 RMB)'!$A$2:$A$865,"全国",'WR-Value Added(19 RMB)'!$B$2:$B$865,$B8)</f>
        <v>1</v>
      </c>
      <c r="N8" s="231">
        <f>SUMIFS('WR-Value Added(19 RMB)'!N$2:N$865,'WR-Value Added(19 RMB)'!$A$2:$A$865,$A$2,'WR-Value Added(19 RMB)'!$B$2:$B$865,$B8)/SUMIFS('WR-Value Added(19 RMB)'!N$2:N$865,'WR-Value Added(19 RMB)'!$A$2:$A$865,"全国",'WR-Value Added(19 RMB)'!$B$2:$B$865,$B8)</f>
        <v>1</v>
      </c>
      <c r="O8" s="231">
        <f>SUMIFS('WR-Value Added(19 RMB)'!O$2:O$865,'WR-Value Added(19 RMB)'!$A$2:$A$865,$A$2,'WR-Value Added(19 RMB)'!$B$2:$B$865,$B8)/SUMIFS('WR-Value Added(19 RMB)'!O$2:O$865,'WR-Value Added(19 RMB)'!$A$2:$A$865,"全国",'WR-Value Added(19 RMB)'!$B$2:$B$865,$B8)</f>
        <v>1</v>
      </c>
      <c r="P8" s="231">
        <f>SUMIFS('WR-Value Added(19 RMB)'!P$2:P$865,'WR-Value Added(19 RMB)'!$A$2:$A$865,$A$2,'WR-Value Added(19 RMB)'!$B$2:$B$865,$B8)/SUMIFS('WR-Value Added(19 RMB)'!P$2:P$865,'WR-Value Added(19 RMB)'!$A$2:$A$865,"全国",'WR-Value Added(19 RMB)'!$B$2:$B$865,$B8)</f>
        <v>1</v>
      </c>
      <c r="Q8" s="231">
        <f>SUMIFS('WR-Value Added(19 RMB)'!Q$2:Q$865,'WR-Value Added(19 RMB)'!$A$2:$A$865,$A$2,'WR-Value Added(19 RMB)'!$B$2:$B$865,$B8)/SUMIFS('WR-Value Added(19 RMB)'!Q$2:Q$865,'WR-Value Added(19 RMB)'!$A$2:$A$865,"全国",'WR-Value Added(19 RMB)'!$B$2:$B$865,$B8)</f>
        <v>1</v>
      </c>
      <c r="R8" s="231">
        <f>SUMIFS('WR-Value Added(19 RMB)'!R$2:R$865,'WR-Value Added(19 RMB)'!$A$2:$A$865,$A$2,'WR-Value Added(19 RMB)'!$B$2:$B$865,$B8)/SUMIFS('WR-Value Added(19 RMB)'!R$2:R$865,'WR-Value Added(19 RMB)'!$A$2:$A$865,"全国",'WR-Value Added(19 RMB)'!$B$2:$B$865,$B8)</f>
        <v>1</v>
      </c>
      <c r="S8" s="231">
        <f>SUMIFS('WR-Value Added(19 RMB)'!S$2:S$865,'WR-Value Added(19 RMB)'!$A$2:$A$865,$A$2,'WR-Value Added(19 RMB)'!$B$2:$B$865,$B8)/SUMIFS('WR-Value Added(19 RMB)'!S$2:S$865,'WR-Value Added(19 RMB)'!$A$2:$A$865,"全国",'WR-Value Added(19 RMB)'!$B$2:$B$865,$B8)</f>
        <v>1</v>
      </c>
      <c r="T8" s="231">
        <f>SUMIFS('WR-Value Added(19 RMB)'!T$2:T$865,'WR-Value Added(19 RMB)'!$A$2:$A$865,$A$2,'WR-Value Added(19 RMB)'!$B$2:$B$865,$B8)/SUMIFS('WR-Value Added(19 RMB)'!T$2:T$865,'WR-Value Added(19 RMB)'!$A$2:$A$865,"全国",'WR-Value Added(19 RMB)'!$B$2:$B$865,$B8)</f>
        <v>1</v>
      </c>
      <c r="U8" s="231">
        <f>SUMIFS('WR-Value Added(19 RMB)'!U$2:U$865,'WR-Value Added(19 RMB)'!$A$2:$A$865,$A$2,'WR-Value Added(19 RMB)'!$B$2:$B$865,$B8)/SUMIFS('WR-Value Added(19 RMB)'!U$2:U$865,'WR-Value Added(19 RMB)'!$A$2:$A$865,"全国",'WR-Value Added(19 RMB)'!$B$2:$B$865,$B8)</f>
        <v>1</v>
      </c>
      <c r="V8" s="231">
        <f>SUMIFS('WR-Value Added(19 RMB)'!V$2:V$865,'WR-Value Added(19 RMB)'!$A$2:$A$865,$A$2,'WR-Value Added(19 RMB)'!$B$2:$B$865,$B8)/SUMIFS('WR-Value Added(19 RMB)'!V$2:V$865,'WR-Value Added(19 RMB)'!$A$2:$A$865,"全国",'WR-Value Added(19 RMB)'!$B$2:$B$865,$B8)</f>
        <v>1</v>
      </c>
      <c r="W8" s="231">
        <f>SUMIFS('WR-Value Added(19 RMB)'!W$2:W$865,'WR-Value Added(19 RMB)'!$A$2:$A$865,$A$2,'WR-Value Added(19 RMB)'!$B$2:$B$865,$B8)/SUMIFS('WR-Value Added(19 RMB)'!W$2:W$865,'WR-Value Added(19 RMB)'!$A$2:$A$865,"全国",'WR-Value Added(19 RMB)'!$B$2:$B$865,$B8)</f>
        <v>1</v>
      </c>
      <c r="X8" s="231">
        <f>SUMIFS('WR-Value Added(19 RMB)'!X$2:X$865,'WR-Value Added(19 RMB)'!$A$2:$A$865,$A$2,'WR-Value Added(19 RMB)'!$B$2:$B$865,$B8)/SUMIFS('WR-Value Added(19 RMB)'!X$2:X$865,'WR-Value Added(19 RMB)'!$A$2:$A$865,"全国",'WR-Value Added(19 RMB)'!$B$2:$B$865,$B8)</f>
        <v>1</v>
      </c>
      <c r="Y8" s="231">
        <f>SUMIFS('WR-Value Added(19 RMB)'!Y$2:Y$865,'WR-Value Added(19 RMB)'!$A$2:$A$865,$A$2,'WR-Value Added(19 RMB)'!$B$2:$B$865,$B8)/SUMIFS('WR-Value Added(19 RMB)'!Y$2:Y$865,'WR-Value Added(19 RMB)'!$A$2:$A$865,"全国",'WR-Value Added(19 RMB)'!$B$2:$B$865,$B8)</f>
        <v>1</v>
      </c>
      <c r="Z8" s="231">
        <f>SUMIFS('WR-Value Added(19 RMB)'!Z$2:Z$865,'WR-Value Added(19 RMB)'!$A$2:$A$865,$A$2,'WR-Value Added(19 RMB)'!$B$2:$B$865,$B8)/SUMIFS('WR-Value Added(19 RMB)'!Z$2:Z$865,'WR-Value Added(19 RMB)'!$A$2:$A$865,"全国",'WR-Value Added(19 RMB)'!$B$2:$B$865,$B8)</f>
        <v>1</v>
      </c>
      <c r="AA8" s="231">
        <f>SUMIFS('WR-Value Added(19 RMB)'!AA$2:AA$865,'WR-Value Added(19 RMB)'!$A$2:$A$865,$A$2,'WR-Value Added(19 RMB)'!$B$2:$B$865,$B8)/SUMIFS('WR-Value Added(19 RMB)'!AA$2:AA$865,'WR-Value Added(19 RMB)'!$A$2:$A$865,"全国",'WR-Value Added(19 RMB)'!$B$2:$B$865,$B8)</f>
        <v>1</v>
      </c>
      <c r="AB8" s="231">
        <f>SUMIFS('WR-Value Added(19 RMB)'!AB$2:AB$865,'WR-Value Added(19 RMB)'!$A$2:$A$865,$A$2,'WR-Value Added(19 RMB)'!$B$2:$B$865,$B8)/SUMIFS('WR-Value Added(19 RMB)'!AB$2:AB$865,'WR-Value Added(19 RMB)'!$A$2:$A$865,"全国",'WR-Value Added(19 RMB)'!$B$2:$B$865,$B8)</f>
        <v>1</v>
      </c>
      <c r="AC8" s="231">
        <f>SUMIFS('WR-Value Added(19 RMB)'!AC$2:AC$865,'WR-Value Added(19 RMB)'!$A$2:$A$865,$A$2,'WR-Value Added(19 RMB)'!$B$2:$B$865,$B8)/SUMIFS('WR-Value Added(19 RMB)'!AC$2:AC$865,'WR-Value Added(19 RMB)'!$A$2:$A$865,"全国",'WR-Value Added(19 RMB)'!$B$2:$B$865,$B8)</f>
        <v>1</v>
      </c>
      <c r="AD8" s="231">
        <f>SUMIFS('WR-Value Added(19 RMB)'!AD$2:AD$865,'WR-Value Added(19 RMB)'!$A$2:$A$865,$A$2,'WR-Value Added(19 RMB)'!$B$2:$B$865,$B8)/SUMIFS('WR-Value Added(19 RMB)'!AD$2:AD$865,'WR-Value Added(19 RMB)'!$A$2:$A$865,"全国",'WR-Value Added(19 RMB)'!$B$2:$B$865,$B8)</f>
        <v>1</v>
      </c>
      <c r="AE8" s="231">
        <f>SUMIFS('WR-Value Added(19 RMB)'!AE$2:AE$865,'WR-Value Added(19 RMB)'!$A$2:$A$865,$A$2,'WR-Value Added(19 RMB)'!$B$2:$B$865,$B8)/SUMIFS('WR-Value Added(19 RMB)'!AE$2:AE$865,'WR-Value Added(19 RMB)'!$A$2:$A$865,"全国",'WR-Value Added(19 RMB)'!$B$2:$B$865,$B8)</f>
        <v>1</v>
      </c>
      <c r="AF8" s="231">
        <f>SUMIFS('WR-Value Added(19 RMB)'!AF$2:AF$865,'WR-Value Added(19 RMB)'!$A$2:$A$865,$A$2,'WR-Value Added(19 RMB)'!$B$2:$B$865,$B8)/SUMIFS('WR-Value Added(19 RMB)'!AF$2:AF$865,'WR-Value Added(19 RMB)'!$A$2:$A$865,"全国",'WR-Value Added(19 RMB)'!$B$2:$B$865,$B8)</f>
        <v>1</v>
      </c>
      <c r="AG8" s="231">
        <f>SUMIFS('WR-Value Added(19 RMB)'!AG$2:AG$865,'WR-Value Added(19 RMB)'!$A$2:$A$865,$A$2,'WR-Value Added(19 RMB)'!$B$2:$B$865,$B8)/SUMIFS('WR-Value Added(19 RMB)'!AG$2:AG$865,'WR-Value Added(19 RMB)'!$A$2:$A$865,"全国",'WR-Value Added(19 RMB)'!$B$2:$B$865,$B8)</f>
        <v>1</v>
      </c>
      <c r="AH8" s="231">
        <f>SUMIFS('WR-Value Added(19 RMB)'!AH$2:AH$865,'WR-Value Added(19 RMB)'!$A$2:$A$865,$A$2,'WR-Value Added(19 RMB)'!$B$2:$B$865,$B8)/SUMIFS('WR-Value Added(19 RMB)'!AH$2:AH$865,'WR-Value Added(19 RMB)'!$A$2:$A$865,"全国",'WR-Value Added(19 RMB)'!$B$2:$B$865,$B8)</f>
        <v>1</v>
      </c>
      <c r="AI8" s="231">
        <f>SUMIFS('WR-Value Added(19 RMB)'!AI$2:AI$865,'WR-Value Added(19 RMB)'!$A$2:$A$865,$A$2,'WR-Value Added(19 RMB)'!$B$2:$B$865,$B8)/SUMIFS('WR-Value Added(19 RMB)'!AI$2:AI$865,'WR-Value Added(19 RMB)'!$A$2:$A$865,"全国",'WR-Value Added(19 RMB)'!$B$2:$B$865,$B8)</f>
        <v>1</v>
      </c>
      <c r="AJ8" s="231">
        <f>SUMIFS('WR-Value Added(19 RMB)'!AJ$2:AJ$865,'WR-Value Added(19 RMB)'!$A$2:$A$865,$A$2,'WR-Value Added(19 RMB)'!$B$2:$B$865,$B8)/SUMIFS('WR-Value Added(19 RMB)'!AJ$2:AJ$865,'WR-Value Added(19 RMB)'!$A$2:$A$865,"全国",'WR-Value Added(19 RMB)'!$B$2:$B$865,$B8)</f>
        <v>1</v>
      </c>
      <c r="AK8" s="231">
        <f>SUMIFS('WR-Value Added(19 RMB)'!AK$2:AK$865,'WR-Value Added(19 RMB)'!$A$2:$A$865,$A$2,'WR-Value Added(19 RMB)'!$B$2:$B$865,$B8)/SUMIFS('WR-Value Added(19 RMB)'!AK$2:AK$865,'WR-Value Added(19 RMB)'!$A$2:$A$865,"全国",'WR-Value Added(19 RMB)'!$B$2:$B$865,$B8)</f>
        <v>1</v>
      </c>
      <c r="AL8" s="231">
        <f>SUMIFS('WR-Value Added(19 RMB)'!AL$2:AL$865,'WR-Value Added(19 RMB)'!$A$2:$A$865,$A$2,'WR-Value Added(19 RMB)'!$B$2:$B$865,$B8)/SUMIFS('WR-Value Added(19 RMB)'!AL$2:AL$865,'WR-Value Added(19 RMB)'!$A$2:$A$865,"全国",'WR-Value Added(19 RMB)'!$B$2:$B$865,$B8)</f>
        <v>1</v>
      </c>
      <c r="AM8" s="231">
        <f>SUMIFS('WR-Value Added(19 RMB)'!AM$2:AM$865,'WR-Value Added(19 RMB)'!$A$2:$A$865,$A$2,'WR-Value Added(19 RMB)'!$B$2:$B$865,$B8)/SUMIFS('WR-Value Added(19 RMB)'!AM$2:AM$865,'WR-Value Added(19 RMB)'!$A$2:$A$865,"全国",'WR-Value Added(19 RMB)'!$B$2:$B$865,$B8)</f>
        <v>1</v>
      </c>
      <c r="AN8" s="231">
        <f>SUMIFS('WR-Value Added(19 RMB)'!AN$2:AN$865,'WR-Value Added(19 RMB)'!$A$2:$A$865,$A$2,'WR-Value Added(19 RMB)'!$B$2:$B$865,$B8)/SUMIFS('WR-Value Added(19 RMB)'!AN$2:AN$865,'WR-Value Added(19 RMB)'!$A$2:$A$865,"全国",'WR-Value Added(19 RMB)'!$B$2:$B$865,$B8)</f>
        <v>1</v>
      </c>
      <c r="AO8" s="231">
        <f>SUMIFS('WR-Value Added(19 RMB)'!AO$2:AO$865,'WR-Value Added(19 RMB)'!$A$2:$A$865,$A$2,'WR-Value Added(19 RMB)'!$B$2:$B$865,$B8)/SUMIFS('WR-Value Added(19 RMB)'!AO$2:AO$865,'WR-Value Added(19 RMB)'!$A$2:$A$865,"全国",'WR-Value Added(19 RMB)'!$B$2:$B$865,$B8)</f>
        <v>1</v>
      </c>
      <c r="AP8" s="231">
        <f>SUMIFS('WR-Value Added(19 RMB)'!AP$2:AP$865,'WR-Value Added(19 RMB)'!$A$2:$A$865,$A$2,'WR-Value Added(19 RMB)'!$B$2:$B$865,$B8)/SUMIFS('WR-Value Added(19 RMB)'!AP$2:AP$865,'WR-Value Added(19 RMB)'!$A$2:$A$865,"全国",'WR-Value Added(19 RMB)'!$B$2:$B$865,$B8)</f>
        <v>1</v>
      </c>
      <c r="AQ8" s="231">
        <f>SUMIFS('WR-Value Added(19 RMB)'!AQ$2:AQ$865,'WR-Value Added(19 RMB)'!$A$2:$A$865,$A$2,'WR-Value Added(19 RMB)'!$B$2:$B$865,$B8)/SUMIFS('WR-Value Added(19 RMB)'!AQ$2:AQ$865,'WR-Value Added(19 RMB)'!$A$2:$A$865,"全国",'WR-Value Added(19 RMB)'!$B$2:$B$865,$B8)</f>
        <v>1</v>
      </c>
      <c r="AR8" s="231">
        <f>SUMIFS('WR-Value Added(19 RMB)'!AR$2:AR$865,'WR-Value Added(19 RMB)'!$A$2:$A$865,$A$2,'WR-Value Added(19 RMB)'!$B$2:$B$865,$B8)/SUMIFS('WR-Value Added(19 RMB)'!AR$2:AR$865,'WR-Value Added(19 RMB)'!$A$2:$A$865,"全国",'WR-Value Added(19 RMB)'!$B$2:$B$865,$B8)</f>
        <v>1</v>
      </c>
      <c r="AS8" s="245">
        <f>SUMIFS('WR-Value Added(19 RMB)'!AS$2:AS$865,'WR-Value Added(19 RMB)'!$A$2:$A$865,$A$2,'WR-Value Added(19 RMB)'!$B$2:$B$865,$B8)/SUMIFS('WR-Value Added(19 RMB)'!AS$2:AS$865,'WR-Value Added(19 RMB)'!$A$2:$A$865,"全国",'WR-Value Added(19 RMB)'!$B$2:$B$865,$B8)</f>
        <v>1</v>
      </c>
    </row>
    <row r="9" spans="1:45">
      <c r="A9" s="239" t="s">
        <v>46</v>
      </c>
      <c r="B9" s="231" t="str">
        <f>IFERROR(VLOOKUP($A9,'GHG Emissions 2018-2021'!$A$6:$B$14,2,0),"")</f>
        <v/>
      </c>
      <c r="C9" s="231"/>
      <c r="AS9" s="220"/>
    </row>
    <row r="10" spans="1:45">
      <c r="A10" s="239" t="s">
        <v>51</v>
      </c>
      <c r="B10" s="231" t="str">
        <f>IFERROR(VLOOKUP($A10,'GHG Emissions 2018-2021'!$A$6:$B$14,2,0),"")</f>
        <v/>
      </c>
      <c r="C10" s="231"/>
      <c r="AS10" s="220"/>
    </row>
    <row r="11" spans="1:45">
      <c r="A11" s="239" t="s">
        <v>52</v>
      </c>
      <c r="B11" s="231" t="str">
        <f>IFERROR(VLOOKUP($A11,'GHG Emissions 2018-2021'!$A$6:$B$14,2,0),"")</f>
        <v/>
      </c>
      <c r="C11" s="231"/>
      <c r="AS11" s="220"/>
    </row>
    <row r="12" spans="1:45">
      <c r="A12" s="239" t="s">
        <v>53</v>
      </c>
      <c r="B12" s="231" t="str">
        <f>IFERROR(VLOOKUP($A12,'GHG Emissions 2018-2021'!$A$6:$B$14,2,0),"")</f>
        <v/>
      </c>
      <c r="C12" s="231"/>
      <c r="AS12" s="220"/>
    </row>
    <row r="13" spans="1:45">
      <c r="A13" s="239" t="s">
        <v>54</v>
      </c>
      <c r="B13" s="231" t="str">
        <f>IFERROR(VLOOKUP($A13,'GHG Emissions 2018-2021'!$A$6:$B$14,2,0),"")</f>
        <v/>
      </c>
      <c r="C13" s="231"/>
      <c r="AS13" s="220"/>
    </row>
    <row r="14" spans="1:45">
      <c r="A14" s="239" t="s">
        <v>55</v>
      </c>
      <c r="B14" s="231" t="str">
        <f>IFERROR(VLOOKUP($A14,'GHG Emissions 2018-2021'!$A$6:$B$14,2,0),"")</f>
        <v/>
      </c>
      <c r="C14" s="231"/>
      <c r="AS14" s="220"/>
    </row>
    <row r="15" spans="1:45">
      <c r="A15" s="239" t="s">
        <v>44</v>
      </c>
      <c r="B15" s="231" t="s">
        <v>523</v>
      </c>
      <c r="C15" s="231">
        <f>SUMIFS('WR-Value Added(19 RMB)'!C$2:C$865,'WR-Value Added(19 RMB)'!$A$2:$A$865,$A$2,'WR-Value Added(19 RMB)'!$B$2:$B$865,$B15)/SUMIFS('WR-Value Added(19 RMB)'!C$2:C$865,'WR-Value Added(19 RMB)'!$A$2:$A$865,"全国",'WR-Value Added(19 RMB)'!$B$2:$B$865,$B15)</f>
        <v>1</v>
      </c>
      <c r="D15" s="231">
        <f>SUMIFS('WR-Value Added(19 RMB)'!D$2:D$865,'WR-Value Added(19 RMB)'!$A$2:$A$865,$A$2,'WR-Value Added(19 RMB)'!$B$2:$B$865,$B15)/SUMIFS('WR-Value Added(19 RMB)'!D$2:D$865,'WR-Value Added(19 RMB)'!$A$2:$A$865,"全国",'WR-Value Added(19 RMB)'!$B$2:$B$865,$B15)</f>
        <v>1</v>
      </c>
      <c r="E15" s="231">
        <f>SUMIFS('WR-Value Added(19 RMB)'!E$2:E$865,'WR-Value Added(19 RMB)'!$A$2:$A$865,$A$2,'WR-Value Added(19 RMB)'!$B$2:$B$865,$B15)/SUMIFS('WR-Value Added(19 RMB)'!E$2:E$865,'WR-Value Added(19 RMB)'!$A$2:$A$865,"全国",'WR-Value Added(19 RMB)'!$B$2:$B$865,$B15)</f>
        <v>1</v>
      </c>
      <c r="F15" s="231">
        <f>SUMIFS('WR-Value Added(19 RMB)'!F$2:F$865,'WR-Value Added(19 RMB)'!$A$2:$A$865,$A$2,'WR-Value Added(19 RMB)'!$B$2:$B$865,$B15)/SUMIFS('WR-Value Added(19 RMB)'!F$2:F$865,'WR-Value Added(19 RMB)'!$A$2:$A$865,"全国",'WR-Value Added(19 RMB)'!$B$2:$B$865,$B15)</f>
        <v>1</v>
      </c>
      <c r="G15" s="231">
        <f>SUMIFS('WR-Value Added(19 RMB)'!G$2:G$865,'WR-Value Added(19 RMB)'!$A$2:$A$865,$A$2,'WR-Value Added(19 RMB)'!$B$2:$B$865,$B15)/SUMIFS('WR-Value Added(19 RMB)'!G$2:G$865,'WR-Value Added(19 RMB)'!$A$2:$A$865,"全国",'WR-Value Added(19 RMB)'!$B$2:$B$865,$B15)</f>
        <v>1</v>
      </c>
      <c r="H15" s="231">
        <f>SUMIFS('WR-Value Added(19 RMB)'!H$2:H$865,'WR-Value Added(19 RMB)'!$A$2:$A$865,$A$2,'WR-Value Added(19 RMB)'!$B$2:$B$865,$B15)/SUMIFS('WR-Value Added(19 RMB)'!H$2:H$865,'WR-Value Added(19 RMB)'!$A$2:$A$865,"全国",'WR-Value Added(19 RMB)'!$B$2:$B$865,$B15)</f>
        <v>1</v>
      </c>
      <c r="I15" s="231">
        <f>SUMIFS('WR-Value Added(19 RMB)'!I$2:I$865,'WR-Value Added(19 RMB)'!$A$2:$A$865,$A$2,'WR-Value Added(19 RMB)'!$B$2:$B$865,$B15)/SUMIFS('WR-Value Added(19 RMB)'!I$2:I$865,'WR-Value Added(19 RMB)'!$A$2:$A$865,"全国",'WR-Value Added(19 RMB)'!$B$2:$B$865,$B15)</f>
        <v>1</v>
      </c>
      <c r="J15" s="231">
        <f>SUMIFS('WR-Value Added(19 RMB)'!J$2:J$865,'WR-Value Added(19 RMB)'!$A$2:$A$865,$A$2,'WR-Value Added(19 RMB)'!$B$2:$B$865,$B15)/SUMIFS('WR-Value Added(19 RMB)'!J$2:J$865,'WR-Value Added(19 RMB)'!$A$2:$A$865,"全国",'WR-Value Added(19 RMB)'!$B$2:$B$865,$B15)</f>
        <v>1</v>
      </c>
      <c r="K15" s="231">
        <f>SUMIFS('WR-Value Added(19 RMB)'!K$2:K$865,'WR-Value Added(19 RMB)'!$A$2:$A$865,$A$2,'WR-Value Added(19 RMB)'!$B$2:$B$865,$B15)/SUMIFS('WR-Value Added(19 RMB)'!K$2:K$865,'WR-Value Added(19 RMB)'!$A$2:$A$865,"全国",'WR-Value Added(19 RMB)'!$B$2:$B$865,$B15)</f>
        <v>1</v>
      </c>
      <c r="L15" s="231">
        <f>SUMIFS('WR-Value Added(19 RMB)'!L$2:L$865,'WR-Value Added(19 RMB)'!$A$2:$A$865,$A$2,'WR-Value Added(19 RMB)'!$B$2:$B$865,$B15)/SUMIFS('WR-Value Added(19 RMB)'!L$2:L$865,'WR-Value Added(19 RMB)'!$A$2:$A$865,"全国",'WR-Value Added(19 RMB)'!$B$2:$B$865,$B15)</f>
        <v>1</v>
      </c>
      <c r="M15" s="231">
        <f>SUMIFS('WR-Value Added(19 RMB)'!M$2:M$865,'WR-Value Added(19 RMB)'!$A$2:$A$865,$A$2,'WR-Value Added(19 RMB)'!$B$2:$B$865,$B15)/SUMIFS('WR-Value Added(19 RMB)'!M$2:M$865,'WR-Value Added(19 RMB)'!$A$2:$A$865,"全国",'WR-Value Added(19 RMB)'!$B$2:$B$865,$B15)</f>
        <v>1</v>
      </c>
      <c r="N15" s="231">
        <f>SUMIFS('WR-Value Added(19 RMB)'!N$2:N$865,'WR-Value Added(19 RMB)'!$A$2:$A$865,$A$2,'WR-Value Added(19 RMB)'!$B$2:$B$865,$B15)/SUMIFS('WR-Value Added(19 RMB)'!N$2:N$865,'WR-Value Added(19 RMB)'!$A$2:$A$865,"全国",'WR-Value Added(19 RMB)'!$B$2:$B$865,$B15)</f>
        <v>1</v>
      </c>
      <c r="O15" s="231">
        <f>SUMIFS('WR-Value Added(19 RMB)'!O$2:O$865,'WR-Value Added(19 RMB)'!$A$2:$A$865,$A$2,'WR-Value Added(19 RMB)'!$B$2:$B$865,$B15)/SUMIFS('WR-Value Added(19 RMB)'!O$2:O$865,'WR-Value Added(19 RMB)'!$A$2:$A$865,"全国",'WR-Value Added(19 RMB)'!$B$2:$B$865,$B15)</f>
        <v>1</v>
      </c>
      <c r="P15" s="231">
        <f>SUMIFS('WR-Value Added(19 RMB)'!P$2:P$865,'WR-Value Added(19 RMB)'!$A$2:$A$865,$A$2,'WR-Value Added(19 RMB)'!$B$2:$B$865,$B15)/SUMIFS('WR-Value Added(19 RMB)'!P$2:P$865,'WR-Value Added(19 RMB)'!$A$2:$A$865,"全国",'WR-Value Added(19 RMB)'!$B$2:$B$865,$B15)</f>
        <v>1</v>
      </c>
      <c r="Q15" s="231">
        <f>SUMIFS('WR-Value Added(19 RMB)'!Q$2:Q$865,'WR-Value Added(19 RMB)'!$A$2:$A$865,$A$2,'WR-Value Added(19 RMB)'!$B$2:$B$865,$B15)/SUMIFS('WR-Value Added(19 RMB)'!Q$2:Q$865,'WR-Value Added(19 RMB)'!$A$2:$A$865,"全国",'WR-Value Added(19 RMB)'!$B$2:$B$865,$B15)</f>
        <v>1</v>
      </c>
      <c r="R15" s="231">
        <f>SUMIFS('WR-Value Added(19 RMB)'!R$2:R$865,'WR-Value Added(19 RMB)'!$A$2:$A$865,$A$2,'WR-Value Added(19 RMB)'!$B$2:$B$865,$B15)/SUMIFS('WR-Value Added(19 RMB)'!R$2:R$865,'WR-Value Added(19 RMB)'!$A$2:$A$865,"全国",'WR-Value Added(19 RMB)'!$B$2:$B$865,$B15)</f>
        <v>1</v>
      </c>
      <c r="S15" s="231">
        <f>SUMIFS('WR-Value Added(19 RMB)'!S$2:S$865,'WR-Value Added(19 RMB)'!$A$2:$A$865,$A$2,'WR-Value Added(19 RMB)'!$B$2:$B$865,$B15)/SUMIFS('WR-Value Added(19 RMB)'!S$2:S$865,'WR-Value Added(19 RMB)'!$A$2:$A$865,"全国",'WR-Value Added(19 RMB)'!$B$2:$B$865,$B15)</f>
        <v>1</v>
      </c>
      <c r="T15" s="231">
        <f>SUMIFS('WR-Value Added(19 RMB)'!T$2:T$865,'WR-Value Added(19 RMB)'!$A$2:$A$865,$A$2,'WR-Value Added(19 RMB)'!$B$2:$B$865,$B15)/SUMIFS('WR-Value Added(19 RMB)'!T$2:T$865,'WR-Value Added(19 RMB)'!$A$2:$A$865,"全国",'WR-Value Added(19 RMB)'!$B$2:$B$865,$B15)</f>
        <v>1</v>
      </c>
      <c r="U15" s="231">
        <f>SUMIFS('WR-Value Added(19 RMB)'!U$2:U$865,'WR-Value Added(19 RMB)'!$A$2:$A$865,$A$2,'WR-Value Added(19 RMB)'!$B$2:$B$865,$B15)/SUMIFS('WR-Value Added(19 RMB)'!U$2:U$865,'WR-Value Added(19 RMB)'!$A$2:$A$865,"全国",'WR-Value Added(19 RMB)'!$B$2:$B$865,$B15)</f>
        <v>1</v>
      </c>
      <c r="V15" s="231">
        <f>SUMIFS('WR-Value Added(19 RMB)'!V$2:V$865,'WR-Value Added(19 RMB)'!$A$2:$A$865,$A$2,'WR-Value Added(19 RMB)'!$B$2:$B$865,$B15)/SUMIFS('WR-Value Added(19 RMB)'!V$2:V$865,'WR-Value Added(19 RMB)'!$A$2:$A$865,"全国",'WR-Value Added(19 RMB)'!$B$2:$B$865,$B15)</f>
        <v>1</v>
      </c>
      <c r="W15" s="231">
        <f>SUMIFS('WR-Value Added(19 RMB)'!W$2:W$865,'WR-Value Added(19 RMB)'!$A$2:$A$865,$A$2,'WR-Value Added(19 RMB)'!$B$2:$B$865,$B15)/SUMIFS('WR-Value Added(19 RMB)'!W$2:W$865,'WR-Value Added(19 RMB)'!$A$2:$A$865,"全国",'WR-Value Added(19 RMB)'!$B$2:$B$865,$B15)</f>
        <v>1</v>
      </c>
      <c r="X15" s="231">
        <f>SUMIFS('WR-Value Added(19 RMB)'!X$2:X$865,'WR-Value Added(19 RMB)'!$A$2:$A$865,$A$2,'WR-Value Added(19 RMB)'!$B$2:$B$865,$B15)/SUMIFS('WR-Value Added(19 RMB)'!X$2:X$865,'WR-Value Added(19 RMB)'!$A$2:$A$865,"全国",'WR-Value Added(19 RMB)'!$B$2:$B$865,$B15)</f>
        <v>1</v>
      </c>
      <c r="Y15" s="231">
        <f>SUMIFS('WR-Value Added(19 RMB)'!Y$2:Y$865,'WR-Value Added(19 RMB)'!$A$2:$A$865,$A$2,'WR-Value Added(19 RMB)'!$B$2:$B$865,$B15)/SUMIFS('WR-Value Added(19 RMB)'!Y$2:Y$865,'WR-Value Added(19 RMB)'!$A$2:$A$865,"全国",'WR-Value Added(19 RMB)'!$B$2:$B$865,$B15)</f>
        <v>1</v>
      </c>
      <c r="Z15" s="231">
        <f>SUMIFS('WR-Value Added(19 RMB)'!Z$2:Z$865,'WR-Value Added(19 RMB)'!$A$2:$A$865,$A$2,'WR-Value Added(19 RMB)'!$B$2:$B$865,$B15)/SUMIFS('WR-Value Added(19 RMB)'!Z$2:Z$865,'WR-Value Added(19 RMB)'!$A$2:$A$865,"全国",'WR-Value Added(19 RMB)'!$B$2:$B$865,$B15)</f>
        <v>1</v>
      </c>
      <c r="AA15" s="231">
        <f>SUMIFS('WR-Value Added(19 RMB)'!AA$2:AA$865,'WR-Value Added(19 RMB)'!$A$2:$A$865,$A$2,'WR-Value Added(19 RMB)'!$B$2:$B$865,$B15)/SUMIFS('WR-Value Added(19 RMB)'!AA$2:AA$865,'WR-Value Added(19 RMB)'!$A$2:$A$865,"全国",'WR-Value Added(19 RMB)'!$B$2:$B$865,$B15)</f>
        <v>1</v>
      </c>
      <c r="AB15" s="231">
        <f>SUMIFS('WR-Value Added(19 RMB)'!AB$2:AB$865,'WR-Value Added(19 RMB)'!$A$2:$A$865,$A$2,'WR-Value Added(19 RMB)'!$B$2:$B$865,$B15)/SUMIFS('WR-Value Added(19 RMB)'!AB$2:AB$865,'WR-Value Added(19 RMB)'!$A$2:$A$865,"全国",'WR-Value Added(19 RMB)'!$B$2:$B$865,$B15)</f>
        <v>1</v>
      </c>
      <c r="AC15" s="231">
        <f>SUMIFS('WR-Value Added(19 RMB)'!AC$2:AC$865,'WR-Value Added(19 RMB)'!$A$2:$A$865,$A$2,'WR-Value Added(19 RMB)'!$B$2:$B$865,$B15)/SUMIFS('WR-Value Added(19 RMB)'!AC$2:AC$865,'WR-Value Added(19 RMB)'!$A$2:$A$865,"全国",'WR-Value Added(19 RMB)'!$B$2:$B$865,$B15)</f>
        <v>1</v>
      </c>
      <c r="AD15" s="231">
        <f>SUMIFS('WR-Value Added(19 RMB)'!AD$2:AD$865,'WR-Value Added(19 RMB)'!$A$2:$A$865,$A$2,'WR-Value Added(19 RMB)'!$B$2:$B$865,$B15)/SUMIFS('WR-Value Added(19 RMB)'!AD$2:AD$865,'WR-Value Added(19 RMB)'!$A$2:$A$865,"全国",'WR-Value Added(19 RMB)'!$B$2:$B$865,$B15)</f>
        <v>1</v>
      </c>
      <c r="AE15" s="231">
        <f>SUMIFS('WR-Value Added(19 RMB)'!AE$2:AE$865,'WR-Value Added(19 RMB)'!$A$2:$A$865,$A$2,'WR-Value Added(19 RMB)'!$B$2:$B$865,$B15)/SUMIFS('WR-Value Added(19 RMB)'!AE$2:AE$865,'WR-Value Added(19 RMB)'!$A$2:$A$865,"全国",'WR-Value Added(19 RMB)'!$B$2:$B$865,$B15)</f>
        <v>1</v>
      </c>
      <c r="AF15" s="231">
        <f>SUMIFS('WR-Value Added(19 RMB)'!AF$2:AF$865,'WR-Value Added(19 RMB)'!$A$2:$A$865,$A$2,'WR-Value Added(19 RMB)'!$B$2:$B$865,$B15)/SUMIFS('WR-Value Added(19 RMB)'!AF$2:AF$865,'WR-Value Added(19 RMB)'!$A$2:$A$865,"全国",'WR-Value Added(19 RMB)'!$B$2:$B$865,$B15)</f>
        <v>1</v>
      </c>
      <c r="AG15" s="231">
        <f>SUMIFS('WR-Value Added(19 RMB)'!AG$2:AG$865,'WR-Value Added(19 RMB)'!$A$2:$A$865,$A$2,'WR-Value Added(19 RMB)'!$B$2:$B$865,$B15)/SUMIFS('WR-Value Added(19 RMB)'!AG$2:AG$865,'WR-Value Added(19 RMB)'!$A$2:$A$865,"全国",'WR-Value Added(19 RMB)'!$B$2:$B$865,$B15)</f>
        <v>1</v>
      </c>
      <c r="AH15" s="231">
        <f>SUMIFS('WR-Value Added(19 RMB)'!AH$2:AH$865,'WR-Value Added(19 RMB)'!$A$2:$A$865,$A$2,'WR-Value Added(19 RMB)'!$B$2:$B$865,$B15)/SUMIFS('WR-Value Added(19 RMB)'!AH$2:AH$865,'WR-Value Added(19 RMB)'!$A$2:$A$865,"全国",'WR-Value Added(19 RMB)'!$B$2:$B$865,$B15)</f>
        <v>1</v>
      </c>
      <c r="AI15" s="231">
        <f>SUMIFS('WR-Value Added(19 RMB)'!AI$2:AI$865,'WR-Value Added(19 RMB)'!$A$2:$A$865,$A$2,'WR-Value Added(19 RMB)'!$B$2:$B$865,$B15)/SUMIFS('WR-Value Added(19 RMB)'!AI$2:AI$865,'WR-Value Added(19 RMB)'!$A$2:$A$865,"全国",'WR-Value Added(19 RMB)'!$B$2:$B$865,$B15)</f>
        <v>1</v>
      </c>
      <c r="AJ15" s="231">
        <f>SUMIFS('WR-Value Added(19 RMB)'!AJ$2:AJ$865,'WR-Value Added(19 RMB)'!$A$2:$A$865,$A$2,'WR-Value Added(19 RMB)'!$B$2:$B$865,$B15)/SUMIFS('WR-Value Added(19 RMB)'!AJ$2:AJ$865,'WR-Value Added(19 RMB)'!$A$2:$A$865,"全国",'WR-Value Added(19 RMB)'!$B$2:$B$865,$B15)</f>
        <v>1</v>
      </c>
      <c r="AK15" s="231">
        <f>SUMIFS('WR-Value Added(19 RMB)'!AK$2:AK$865,'WR-Value Added(19 RMB)'!$A$2:$A$865,$A$2,'WR-Value Added(19 RMB)'!$B$2:$B$865,$B15)/SUMIFS('WR-Value Added(19 RMB)'!AK$2:AK$865,'WR-Value Added(19 RMB)'!$A$2:$A$865,"全国",'WR-Value Added(19 RMB)'!$B$2:$B$865,$B15)</f>
        <v>1</v>
      </c>
      <c r="AL15" s="231">
        <f>SUMIFS('WR-Value Added(19 RMB)'!AL$2:AL$865,'WR-Value Added(19 RMB)'!$A$2:$A$865,$A$2,'WR-Value Added(19 RMB)'!$B$2:$B$865,$B15)/SUMIFS('WR-Value Added(19 RMB)'!AL$2:AL$865,'WR-Value Added(19 RMB)'!$A$2:$A$865,"全国",'WR-Value Added(19 RMB)'!$B$2:$B$865,$B15)</f>
        <v>1</v>
      </c>
      <c r="AM15" s="231">
        <f>SUMIFS('WR-Value Added(19 RMB)'!AM$2:AM$865,'WR-Value Added(19 RMB)'!$A$2:$A$865,$A$2,'WR-Value Added(19 RMB)'!$B$2:$B$865,$B15)/SUMIFS('WR-Value Added(19 RMB)'!AM$2:AM$865,'WR-Value Added(19 RMB)'!$A$2:$A$865,"全国",'WR-Value Added(19 RMB)'!$B$2:$B$865,$B15)</f>
        <v>1</v>
      </c>
      <c r="AN15" s="231">
        <f>SUMIFS('WR-Value Added(19 RMB)'!AN$2:AN$865,'WR-Value Added(19 RMB)'!$A$2:$A$865,$A$2,'WR-Value Added(19 RMB)'!$B$2:$B$865,$B15)/SUMIFS('WR-Value Added(19 RMB)'!AN$2:AN$865,'WR-Value Added(19 RMB)'!$A$2:$A$865,"全国",'WR-Value Added(19 RMB)'!$B$2:$B$865,$B15)</f>
        <v>1</v>
      </c>
      <c r="AO15" s="231">
        <f>SUMIFS('WR-Value Added(19 RMB)'!AO$2:AO$865,'WR-Value Added(19 RMB)'!$A$2:$A$865,$A$2,'WR-Value Added(19 RMB)'!$B$2:$B$865,$B15)/SUMIFS('WR-Value Added(19 RMB)'!AO$2:AO$865,'WR-Value Added(19 RMB)'!$A$2:$A$865,"全国",'WR-Value Added(19 RMB)'!$B$2:$B$865,$B15)</f>
        <v>1</v>
      </c>
      <c r="AP15" s="231">
        <f>SUMIFS('WR-Value Added(19 RMB)'!AP$2:AP$865,'WR-Value Added(19 RMB)'!$A$2:$A$865,$A$2,'WR-Value Added(19 RMB)'!$B$2:$B$865,$B15)/SUMIFS('WR-Value Added(19 RMB)'!AP$2:AP$865,'WR-Value Added(19 RMB)'!$A$2:$A$865,"全国",'WR-Value Added(19 RMB)'!$B$2:$B$865,$B15)</f>
        <v>1</v>
      </c>
      <c r="AQ15" s="231">
        <f>SUMIFS('WR-Value Added(19 RMB)'!AQ$2:AQ$865,'WR-Value Added(19 RMB)'!$A$2:$A$865,$A$2,'WR-Value Added(19 RMB)'!$B$2:$B$865,$B15)/SUMIFS('WR-Value Added(19 RMB)'!AQ$2:AQ$865,'WR-Value Added(19 RMB)'!$A$2:$A$865,"全国",'WR-Value Added(19 RMB)'!$B$2:$B$865,$B15)</f>
        <v>1</v>
      </c>
      <c r="AR15" s="231">
        <f>SUMIFS('WR-Value Added(19 RMB)'!AR$2:AR$865,'WR-Value Added(19 RMB)'!$A$2:$A$865,$A$2,'WR-Value Added(19 RMB)'!$B$2:$B$865,$B15)/SUMIFS('WR-Value Added(19 RMB)'!AR$2:AR$865,'WR-Value Added(19 RMB)'!$A$2:$A$865,"全国",'WR-Value Added(19 RMB)'!$B$2:$B$865,$B15)</f>
        <v>1</v>
      </c>
      <c r="AS15" s="245">
        <f>SUMIFS('WR-Value Added(19 RMB)'!AS$2:AS$865,'WR-Value Added(19 RMB)'!$A$2:$A$865,$A$2,'WR-Value Added(19 RMB)'!$B$2:$B$865,$B15)/SUMIFS('WR-Value Added(19 RMB)'!AS$2:AS$865,'WR-Value Added(19 RMB)'!$A$2:$A$865,"全国",'WR-Value Added(19 RMB)'!$B$2:$B$865,$B15)</f>
        <v>1</v>
      </c>
    </row>
    <row r="16" spans="1:45">
      <c r="A16" s="239" t="s">
        <v>45</v>
      </c>
      <c r="B16" s="231" t="s">
        <v>774</v>
      </c>
      <c r="C16" s="231">
        <f>SUMIFS('WR-Value Added(19 RMB)'!C$2:C$865,'WR-Value Added(19 RMB)'!$A$2:$A$865,$A$2,'WR-Value Added(19 RMB)'!$B$2:$B$865,$B16)/SUMIFS('WR-Value Added(19 RMB)'!C$2:C$865,'WR-Value Added(19 RMB)'!$A$2:$A$865,"全国",'WR-Value Added(19 RMB)'!$B$2:$B$865,$B16)</f>
        <v>1</v>
      </c>
      <c r="D16" s="231">
        <f>SUMIFS('WR-Value Added(19 RMB)'!D$2:D$865,'WR-Value Added(19 RMB)'!$A$2:$A$865,$A$2,'WR-Value Added(19 RMB)'!$B$2:$B$865,$B16)/SUMIFS('WR-Value Added(19 RMB)'!D$2:D$865,'WR-Value Added(19 RMB)'!$A$2:$A$865,"全国",'WR-Value Added(19 RMB)'!$B$2:$B$865,$B16)</f>
        <v>1</v>
      </c>
      <c r="E16" s="231">
        <f>SUMIFS('WR-Value Added(19 RMB)'!E$2:E$865,'WR-Value Added(19 RMB)'!$A$2:$A$865,$A$2,'WR-Value Added(19 RMB)'!$B$2:$B$865,$B16)/SUMIFS('WR-Value Added(19 RMB)'!E$2:E$865,'WR-Value Added(19 RMB)'!$A$2:$A$865,"全国",'WR-Value Added(19 RMB)'!$B$2:$B$865,$B16)</f>
        <v>1</v>
      </c>
      <c r="F16" s="231">
        <f>SUMIFS('WR-Value Added(19 RMB)'!F$2:F$865,'WR-Value Added(19 RMB)'!$A$2:$A$865,$A$2,'WR-Value Added(19 RMB)'!$B$2:$B$865,$B16)/SUMIFS('WR-Value Added(19 RMB)'!F$2:F$865,'WR-Value Added(19 RMB)'!$A$2:$A$865,"全国",'WR-Value Added(19 RMB)'!$B$2:$B$865,$B16)</f>
        <v>1</v>
      </c>
      <c r="G16" s="231">
        <f>SUMIFS('WR-Value Added(19 RMB)'!G$2:G$865,'WR-Value Added(19 RMB)'!$A$2:$A$865,$A$2,'WR-Value Added(19 RMB)'!$B$2:$B$865,$B16)/SUMIFS('WR-Value Added(19 RMB)'!G$2:G$865,'WR-Value Added(19 RMB)'!$A$2:$A$865,"全国",'WR-Value Added(19 RMB)'!$B$2:$B$865,$B16)</f>
        <v>1</v>
      </c>
      <c r="H16" s="231">
        <f>SUMIFS('WR-Value Added(19 RMB)'!H$2:H$865,'WR-Value Added(19 RMB)'!$A$2:$A$865,$A$2,'WR-Value Added(19 RMB)'!$B$2:$B$865,$B16)/SUMIFS('WR-Value Added(19 RMB)'!H$2:H$865,'WR-Value Added(19 RMB)'!$A$2:$A$865,"全国",'WR-Value Added(19 RMB)'!$B$2:$B$865,$B16)</f>
        <v>1</v>
      </c>
      <c r="I16" s="231">
        <f>SUMIFS('WR-Value Added(19 RMB)'!I$2:I$865,'WR-Value Added(19 RMB)'!$A$2:$A$865,$A$2,'WR-Value Added(19 RMB)'!$B$2:$B$865,$B16)/SUMIFS('WR-Value Added(19 RMB)'!I$2:I$865,'WR-Value Added(19 RMB)'!$A$2:$A$865,"全国",'WR-Value Added(19 RMB)'!$B$2:$B$865,$B16)</f>
        <v>1</v>
      </c>
      <c r="J16" s="231">
        <f>SUMIFS('WR-Value Added(19 RMB)'!J$2:J$865,'WR-Value Added(19 RMB)'!$A$2:$A$865,$A$2,'WR-Value Added(19 RMB)'!$B$2:$B$865,$B16)/SUMIFS('WR-Value Added(19 RMB)'!J$2:J$865,'WR-Value Added(19 RMB)'!$A$2:$A$865,"全国",'WR-Value Added(19 RMB)'!$B$2:$B$865,$B16)</f>
        <v>1</v>
      </c>
      <c r="K16" s="231">
        <f>SUMIFS('WR-Value Added(19 RMB)'!K$2:K$865,'WR-Value Added(19 RMB)'!$A$2:$A$865,$A$2,'WR-Value Added(19 RMB)'!$B$2:$B$865,$B16)/SUMIFS('WR-Value Added(19 RMB)'!K$2:K$865,'WR-Value Added(19 RMB)'!$A$2:$A$865,"全国",'WR-Value Added(19 RMB)'!$B$2:$B$865,$B16)</f>
        <v>1</v>
      </c>
      <c r="L16" s="231">
        <f>SUMIFS('WR-Value Added(19 RMB)'!L$2:L$865,'WR-Value Added(19 RMB)'!$A$2:$A$865,$A$2,'WR-Value Added(19 RMB)'!$B$2:$B$865,$B16)/SUMIFS('WR-Value Added(19 RMB)'!L$2:L$865,'WR-Value Added(19 RMB)'!$A$2:$A$865,"全国",'WR-Value Added(19 RMB)'!$B$2:$B$865,$B16)</f>
        <v>1</v>
      </c>
      <c r="M16" s="231">
        <f>SUMIFS('WR-Value Added(19 RMB)'!M$2:M$865,'WR-Value Added(19 RMB)'!$A$2:$A$865,$A$2,'WR-Value Added(19 RMB)'!$B$2:$B$865,$B16)/SUMIFS('WR-Value Added(19 RMB)'!M$2:M$865,'WR-Value Added(19 RMB)'!$A$2:$A$865,"全国",'WR-Value Added(19 RMB)'!$B$2:$B$865,$B16)</f>
        <v>1</v>
      </c>
      <c r="N16" s="231">
        <f>SUMIFS('WR-Value Added(19 RMB)'!N$2:N$865,'WR-Value Added(19 RMB)'!$A$2:$A$865,$A$2,'WR-Value Added(19 RMB)'!$B$2:$B$865,$B16)/SUMIFS('WR-Value Added(19 RMB)'!N$2:N$865,'WR-Value Added(19 RMB)'!$A$2:$A$865,"全国",'WR-Value Added(19 RMB)'!$B$2:$B$865,$B16)</f>
        <v>1</v>
      </c>
      <c r="O16" s="231">
        <f>SUMIFS('WR-Value Added(19 RMB)'!O$2:O$865,'WR-Value Added(19 RMB)'!$A$2:$A$865,$A$2,'WR-Value Added(19 RMB)'!$B$2:$B$865,$B16)/SUMIFS('WR-Value Added(19 RMB)'!O$2:O$865,'WR-Value Added(19 RMB)'!$A$2:$A$865,"全国",'WR-Value Added(19 RMB)'!$B$2:$B$865,$B16)</f>
        <v>1</v>
      </c>
      <c r="P16" s="231">
        <f>SUMIFS('WR-Value Added(19 RMB)'!P$2:P$865,'WR-Value Added(19 RMB)'!$A$2:$A$865,$A$2,'WR-Value Added(19 RMB)'!$B$2:$B$865,$B16)/SUMIFS('WR-Value Added(19 RMB)'!P$2:P$865,'WR-Value Added(19 RMB)'!$A$2:$A$865,"全国",'WR-Value Added(19 RMB)'!$B$2:$B$865,$B16)</f>
        <v>1</v>
      </c>
      <c r="Q16" s="231">
        <f>SUMIFS('WR-Value Added(19 RMB)'!Q$2:Q$865,'WR-Value Added(19 RMB)'!$A$2:$A$865,$A$2,'WR-Value Added(19 RMB)'!$B$2:$B$865,$B16)/SUMIFS('WR-Value Added(19 RMB)'!Q$2:Q$865,'WR-Value Added(19 RMB)'!$A$2:$A$865,"全国",'WR-Value Added(19 RMB)'!$B$2:$B$865,$B16)</f>
        <v>1</v>
      </c>
      <c r="R16" s="231">
        <f>SUMIFS('WR-Value Added(19 RMB)'!R$2:R$865,'WR-Value Added(19 RMB)'!$A$2:$A$865,$A$2,'WR-Value Added(19 RMB)'!$B$2:$B$865,$B16)/SUMIFS('WR-Value Added(19 RMB)'!R$2:R$865,'WR-Value Added(19 RMB)'!$A$2:$A$865,"全国",'WR-Value Added(19 RMB)'!$B$2:$B$865,$B16)</f>
        <v>1</v>
      </c>
      <c r="S16" s="231">
        <f>SUMIFS('WR-Value Added(19 RMB)'!S$2:S$865,'WR-Value Added(19 RMB)'!$A$2:$A$865,$A$2,'WR-Value Added(19 RMB)'!$B$2:$B$865,$B16)/SUMIFS('WR-Value Added(19 RMB)'!S$2:S$865,'WR-Value Added(19 RMB)'!$A$2:$A$865,"全国",'WR-Value Added(19 RMB)'!$B$2:$B$865,$B16)</f>
        <v>1</v>
      </c>
      <c r="T16" s="231">
        <f>SUMIFS('WR-Value Added(19 RMB)'!T$2:T$865,'WR-Value Added(19 RMB)'!$A$2:$A$865,$A$2,'WR-Value Added(19 RMB)'!$B$2:$B$865,$B16)/SUMIFS('WR-Value Added(19 RMB)'!T$2:T$865,'WR-Value Added(19 RMB)'!$A$2:$A$865,"全国",'WR-Value Added(19 RMB)'!$B$2:$B$865,$B16)</f>
        <v>1</v>
      </c>
      <c r="U16" s="231">
        <f>SUMIFS('WR-Value Added(19 RMB)'!U$2:U$865,'WR-Value Added(19 RMB)'!$A$2:$A$865,$A$2,'WR-Value Added(19 RMB)'!$B$2:$B$865,$B16)/SUMIFS('WR-Value Added(19 RMB)'!U$2:U$865,'WR-Value Added(19 RMB)'!$A$2:$A$865,"全国",'WR-Value Added(19 RMB)'!$B$2:$B$865,$B16)</f>
        <v>1</v>
      </c>
      <c r="V16" s="231">
        <f>SUMIFS('WR-Value Added(19 RMB)'!V$2:V$865,'WR-Value Added(19 RMB)'!$A$2:$A$865,$A$2,'WR-Value Added(19 RMB)'!$B$2:$B$865,$B16)/SUMIFS('WR-Value Added(19 RMB)'!V$2:V$865,'WR-Value Added(19 RMB)'!$A$2:$A$865,"全国",'WR-Value Added(19 RMB)'!$B$2:$B$865,$B16)</f>
        <v>1</v>
      </c>
      <c r="W16" s="231">
        <f>SUMIFS('WR-Value Added(19 RMB)'!W$2:W$865,'WR-Value Added(19 RMB)'!$A$2:$A$865,$A$2,'WR-Value Added(19 RMB)'!$B$2:$B$865,$B16)/SUMIFS('WR-Value Added(19 RMB)'!W$2:W$865,'WR-Value Added(19 RMB)'!$A$2:$A$865,"全国",'WR-Value Added(19 RMB)'!$B$2:$B$865,$B16)</f>
        <v>1</v>
      </c>
      <c r="X16" s="231">
        <f>SUMIFS('WR-Value Added(19 RMB)'!X$2:X$865,'WR-Value Added(19 RMB)'!$A$2:$A$865,$A$2,'WR-Value Added(19 RMB)'!$B$2:$B$865,$B16)/SUMIFS('WR-Value Added(19 RMB)'!X$2:X$865,'WR-Value Added(19 RMB)'!$A$2:$A$865,"全国",'WR-Value Added(19 RMB)'!$B$2:$B$865,$B16)</f>
        <v>1</v>
      </c>
      <c r="Y16" s="231">
        <f>SUMIFS('WR-Value Added(19 RMB)'!Y$2:Y$865,'WR-Value Added(19 RMB)'!$A$2:$A$865,$A$2,'WR-Value Added(19 RMB)'!$B$2:$B$865,$B16)/SUMIFS('WR-Value Added(19 RMB)'!Y$2:Y$865,'WR-Value Added(19 RMB)'!$A$2:$A$865,"全国",'WR-Value Added(19 RMB)'!$B$2:$B$865,$B16)</f>
        <v>1</v>
      </c>
      <c r="Z16" s="231">
        <f>SUMIFS('WR-Value Added(19 RMB)'!Z$2:Z$865,'WR-Value Added(19 RMB)'!$A$2:$A$865,$A$2,'WR-Value Added(19 RMB)'!$B$2:$B$865,$B16)/SUMIFS('WR-Value Added(19 RMB)'!Z$2:Z$865,'WR-Value Added(19 RMB)'!$A$2:$A$865,"全国",'WR-Value Added(19 RMB)'!$B$2:$B$865,$B16)</f>
        <v>1</v>
      </c>
      <c r="AA16" s="231">
        <f>SUMIFS('WR-Value Added(19 RMB)'!AA$2:AA$865,'WR-Value Added(19 RMB)'!$A$2:$A$865,$A$2,'WR-Value Added(19 RMB)'!$B$2:$B$865,$B16)/SUMIFS('WR-Value Added(19 RMB)'!AA$2:AA$865,'WR-Value Added(19 RMB)'!$A$2:$A$865,"全国",'WR-Value Added(19 RMB)'!$B$2:$B$865,$B16)</f>
        <v>1</v>
      </c>
      <c r="AB16" s="231">
        <f>SUMIFS('WR-Value Added(19 RMB)'!AB$2:AB$865,'WR-Value Added(19 RMB)'!$A$2:$A$865,$A$2,'WR-Value Added(19 RMB)'!$B$2:$B$865,$B16)/SUMIFS('WR-Value Added(19 RMB)'!AB$2:AB$865,'WR-Value Added(19 RMB)'!$A$2:$A$865,"全国",'WR-Value Added(19 RMB)'!$B$2:$B$865,$B16)</f>
        <v>1</v>
      </c>
      <c r="AC16" s="231">
        <f>SUMIFS('WR-Value Added(19 RMB)'!AC$2:AC$865,'WR-Value Added(19 RMB)'!$A$2:$A$865,$A$2,'WR-Value Added(19 RMB)'!$B$2:$B$865,$B16)/SUMIFS('WR-Value Added(19 RMB)'!AC$2:AC$865,'WR-Value Added(19 RMB)'!$A$2:$A$865,"全国",'WR-Value Added(19 RMB)'!$B$2:$B$865,$B16)</f>
        <v>1</v>
      </c>
      <c r="AD16" s="231">
        <f>SUMIFS('WR-Value Added(19 RMB)'!AD$2:AD$865,'WR-Value Added(19 RMB)'!$A$2:$A$865,$A$2,'WR-Value Added(19 RMB)'!$B$2:$B$865,$B16)/SUMIFS('WR-Value Added(19 RMB)'!AD$2:AD$865,'WR-Value Added(19 RMB)'!$A$2:$A$865,"全国",'WR-Value Added(19 RMB)'!$B$2:$B$865,$B16)</f>
        <v>1</v>
      </c>
      <c r="AE16" s="231">
        <f>SUMIFS('WR-Value Added(19 RMB)'!AE$2:AE$865,'WR-Value Added(19 RMB)'!$A$2:$A$865,$A$2,'WR-Value Added(19 RMB)'!$B$2:$B$865,$B16)/SUMIFS('WR-Value Added(19 RMB)'!AE$2:AE$865,'WR-Value Added(19 RMB)'!$A$2:$A$865,"全国",'WR-Value Added(19 RMB)'!$B$2:$B$865,$B16)</f>
        <v>1</v>
      </c>
      <c r="AF16" s="231">
        <f>SUMIFS('WR-Value Added(19 RMB)'!AF$2:AF$865,'WR-Value Added(19 RMB)'!$A$2:$A$865,$A$2,'WR-Value Added(19 RMB)'!$B$2:$B$865,$B16)/SUMIFS('WR-Value Added(19 RMB)'!AF$2:AF$865,'WR-Value Added(19 RMB)'!$A$2:$A$865,"全国",'WR-Value Added(19 RMB)'!$B$2:$B$865,$B16)</f>
        <v>1</v>
      </c>
      <c r="AG16" s="231">
        <f>SUMIFS('WR-Value Added(19 RMB)'!AG$2:AG$865,'WR-Value Added(19 RMB)'!$A$2:$A$865,$A$2,'WR-Value Added(19 RMB)'!$B$2:$B$865,$B16)/SUMIFS('WR-Value Added(19 RMB)'!AG$2:AG$865,'WR-Value Added(19 RMB)'!$A$2:$A$865,"全国",'WR-Value Added(19 RMB)'!$B$2:$B$865,$B16)</f>
        <v>1</v>
      </c>
      <c r="AH16" s="231">
        <f>SUMIFS('WR-Value Added(19 RMB)'!AH$2:AH$865,'WR-Value Added(19 RMB)'!$A$2:$A$865,$A$2,'WR-Value Added(19 RMB)'!$B$2:$B$865,$B16)/SUMIFS('WR-Value Added(19 RMB)'!AH$2:AH$865,'WR-Value Added(19 RMB)'!$A$2:$A$865,"全国",'WR-Value Added(19 RMB)'!$B$2:$B$865,$B16)</f>
        <v>1</v>
      </c>
      <c r="AI16" s="231">
        <f>SUMIFS('WR-Value Added(19 RMB)'!AI$2:AI$865,'WR-Value Added(19 RMB)'!$A$2:$A$865,$A$2,'WR-Value Added(19 RMB)'!$B$2:$B$865,$B16)/SUMIFS('WR-Value Added(19 RMB)'!AI$2:AI$865,'WR-Value Added(19 RMB)'!$A$2:$A$865,"全国",'WR-Value Added(19 RMB)'!$B$2:$B$865,$B16)</f>
        <v>1</v>
      </c>
      <c r="AJ16" s="231">
        <f>SUMIFS('WR-Value Added(19 RMB)'!AJ$2:AJ$865,'WR-Value Added(19 RMB)'!$A$2:$A$865,$A$2,'WR-Value Added(19 RMB)'!$B$2:$B$865,$B16)/SUMIFS('WR-Value Added(19 RMB)'!AJ$2:AJ$865,'WR-Value Added(19 RMB)'!$A$2:$A$865,"全国",'WR-Value Added(19 RMB)'!$B$2:$B$865,$B16)</f>
        <v>1</v>
      </c>
      <c r="AK16" s="231">
        <f>SUMIFS('WR-Value Added(19 RMB)'!AK$2:AK$865,'WR-Value Added(19 RMB)'!$A$2:$A$865,$A$2,'WR-Value Added(19 RMB)'!$B$2:$B$865,$B16)/SUMIFS('WR-Value Added(19 RMB)'!AK$2:AK$865,'WR-Value Added(19 RMB)'!$A$2:$A$865,"全国",'WR-Value Added(19 RMB)'!$B$2:$B$865,$B16)</f>
        <v>1</v>
      </c>
      <c r="AL16" s="231">
        <f>SUMIFS('WR-Value Added(19 RMB)'!AL$2:AL$865,'WR-Value Added(19 RMB)'!$A$2:$A$865,$A$2,'WR-Value Added(19 RMB)'!$B$2:$B$865,$B16)/SUMIFS('WR-Value Added(19 RMB)'!AL$2:AL$865,'WR-Value Added(19 RMB)'!$A$2:$A$865,"全国",'WR-Value Added(19 RMB)'!$B$2:$B$865,$B16)</f>
        <v>1</v>
      </c>
      <c r="AM16" s="231">
        <f>SUMIFS('WR-Value Added(19 RMB)'!AM$2:AM$865,'WR-Value Added(19 RMB)'!$A$2:$A$865,$A$2,'WR-Value Added(19 RMB)'!$B$2:$B$865,$B16)/SUMIFS('WR-Value Added(19 RMB)'!AM$2:AM$865,'WR-Value Added(19 RMB)'!$A$2:$A$865,"全国",'WR-Value Added(19 RMB)'!$B$2:$B$865,$B16)</f>
        <v>1</v>
      </c>
      <c r="AN16" s="231">
        <f>SUMIFS('WR-Value Added(19 RMB)'!AN$2:AN$865,'WR-Value Added(19 RMB)'!$A$2:$A$865,$A$2,'WR-Value Added(19 RMB)'!$B$2:$B$865,$B16)/SUMIFS('WR-Value Added(19 RMB)'!AN$2:AN$865,'WR-Value Added(19 RMB)'!$A$2:$A$865,"全国",'WR-Value Added(19 RMB)'!$B$2:$B$865,$B16)</f>
        <v>1</v>
      </c>
      <c r="AO16" s="231">
        <f>SUMIFS('WR-Value Added(19 RMB)'!AO$2:AO$865,'WR-Value Added(19 RMB)'!$A$2:$A$865,$A$2,'WR-Value Added(19 RMB)'!$B$2:$B$865,$B16)/SUMIFS('WR-Value Added(19 RMB)'!AO$2:AO$865,'WR-Value Added(19 RMB)'!$A$2:$A$865,"全国",'WR-Value Added(19 RMB)'!$B$2:$B$865,$B16)</f>
        <v>1</v>
      </c>
      <c r="AP16" s="231">
        <f>SUMIFS('WR-Value Added(19 RMB)'!AP$2:AP$865,'WR-Value Added(19 RMB)'!$A$2:$A$865,$A$2,'WR-Value Added(19 RMB)'!$B$2:$B$865,$B16)/SUMIFS('WR-Value Added(19 RMB)'!AP$2:AP$865,'WR-Value Added(19 RMB)'!$A$2:$A$865,"全国",'WR-Value Added(19 RMB)'!$B$2:$B$865,$B16)</f>
        <v>1</v>
      </c>
      <c r="AQ16" s="231">
        <f>SUMIFS('WR-Value Added(19 RMB)'!AQ$2:AQ$865,'WR-Value Added(19 RMB)'!$A$2:$A$865,$A$2,'WR-Value Added(19 RMB)'!$B$2:$B$865,$B16)/SUMIFS('WR-Value Added(19 RMB)'!AQ$2:AQ$865,'WR-Value Added(19 RMB)'!$A$2:$A$865,"全国",'WR-Value Added(19 RMB)'!$B$2:$B$865,$B16)</f>
        <v>1</v>
      </c>
      <c r="AR16" s="231">
        <f>SUMIFS('WR-Value Added(19 RMB)'!AR$2:AR$865,'WR-Value Added(19 RMB)'!$A$2:$A$865,$A$2,'WR-Value Added(19 RMB)'!$B$2:$B$865,$B16)/SUMIFS('WR-Value Added(19 RMB)'!AR$2:AR$865,'WR-Value Added(19 RMB)'!$A$2:$A$865,"全国",'WR-Value Added(19 RMB)'!$B$2:$B$865,$B16)</f>
        <v>1</v>
      </c>
      <c r="AS16" s="245">
        <f>SUMIFS('WR-Value Added(19 RMB)'!AS$2:AS$865,'WR-Value Added(19 RMB)'!$A$2:$A$865,$A$2,'WR-Value Added(19 RMB)'!$B$2:$B$865,$B16)/SUMIFS('WR-Value Added(19 RMB)'!AS$2:AS$865,'WR-Value Added(19 RMB)'!$A$2:$A$865,"全国",'WR-Value Added(19 RMB)'!$B$2:$B$865,$B16)</f>
        <v>1</v>
      </c>
    </row>
    <row r="17" spans="1:45">
      <c r="A17" s="239" t="s">
        <v>56</v>
      </c>
      <c r="B17" s="231" t="str">
        <f>IFERROR(VLOOKUP($A17,'GHG Emissions 2018-2021'!$A$6:$B$14,2,0),"")</f>
        <v/>
      </c>
      <c r="C17" s="231"/>
      <c r="AS17" s="220"/>
    </row>
    <row r="18" spans="1:45">
      <c r="A18" s="239" t="s">
        <v>57</v>
      </c>
      <c r="B18" s="231" t="str">
        <f>IFERROR(VLOOKUP($A18,'GHG Emissions 2018-2021'!$A$6:$B$14,2,0),"")</f>
        <v>专用设备制造业</v>
      </c>
      <c r="C18" s="231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 s="220">
        <v>1</v>
      </c>
    </row>
    <row r="19" spans="1:45">
      <c r="A19" s="239" t="s">
        <v>48</v>
      </c>
      <c r="B19" s="231" t="s">
        <v>775</v>
      </c>
      <c r="C19" s="231">
        <f>SUMIFS('WR-Value Added(19 RMB)'!C$2:C$865,'WR-Value Added(19 RMB)'!$A$2:$A$865,$A$2,'WR-Value Added(19 RMB)'!$B$2:$B$865,$B19)/SUMIFS('WR-Value Added(19 RMB)'!C$2:C$865,'WR-Value Added(19 RMB)'!$A$2:$A$865,"全国",'WR-Value Added(19 RMB)'!$B$2:$B$865,$B19)</f>
        <v>1</v>
      </c>
      <c r="D19" s="231">
        <f>SUMIFS('WR-Value Added(19 RMB)'!D$2:D$865,'WR-Value Added(19 RMB)'!$A$2:$A$865,$A$2,'WR-Value Added(19 RMB)'!$B$2:$B$865,$B19)/SUMIFS('WR-Value Added(19 RMB)'!D$2:D$865,'WR-Value Added(19 RMB)'!$A$2:$A$865,"全国",'WR-Value Added(19 RMB)'!$B$2:$B$865,$B19)</f>
        <v>1</v>
      </c>
      <c r="E19" s="231">
        <f>SUMIFS('WR-Value Added(19 RMB)'!E$2:E$865,'WR-Value Added(19 RMB)'!$A$2:$A$865,$A$2,'WR-Value Added(19 RMB)'!$B$2:$B$865,$B19)/SUMIFS('WR-Value Added(19 RMB)'!E$2:E$865,'WR-Value Added(19 RMB)'!$A$2:$A$865,"全国",'WR-Value Added(19 RMB)'!$B$2:$B$865,$B19)</f>
        <v>1</v>
      </c>
      <c r="F19" s="231">
        <f>SUMIFS('WR-Value Added(19 RMB)'!F$2:F$865,'WR-Value Added(19 RMB)'!$A$2:$A$865,$A$2,'WR-Value Added(19 RMB)'!$B$2:$B$865,$B19)/SUMIFS('WR-Value Added(19 RMB)'!F$2:F$865,'WR-Value Added(19 RMB)'!$A$2:$A$865,"全国",'WR-Value Added(19 RMB)'!$B$2:$B$865,$B19)</f>
        <v>1</v>
      </c>
      <c r="G19" s="231">
        <f>SUMIFS('WR-Value Added(19 RMB)'!G$2:G$865,'WR-Value Added(19 RMB)'!$A$2:$A$865,$A$2,'WR-Value Added(19 RMB)'!$B$2:$B$865,$B19)/SUMIFS('WR-Value Added(19 RMB)'!G$2:G$865,'WR-Value Added(19 RMB)'!$A$2:$A$865,"全国",'WR-Value Added(19 RMB)'!$B$2:$B$865,$B19)</f>
        <v>1</v>
      </c>
      <c r="H19" s="231">
        <f>SUMIFS('WR-Value Added(19 RMB)'!H$2:H$865,'WR-Value Added(19 RMB)'!$A$2:$A$865,$A$2,'WR-Value Added(19 RMB)'!$B$2:$B$865,$B19)/SUMIFS('WR-Value Added(19 RMB)'!H$2:H$865,'WR-Value Added(19 RMB)'!$A$2:$A$865,"全国",'WR-Value Added(19 RMB)'!$B$2:$B$865,$B19)</f>
        <v>1</v>
      </c>
      <c r="I19" s="231">
        <f>SUMIFS('WR-Value Added(19 RMB)'!I$2:I$865,'WR-Value Added(19 RMB)'!$A$2:$A$865,$A$2,'WR-Value Added(19 RMB)'!$B$2:$B$865,$B19)/SUMIFS('WR-Value Added(19 RMB)'!I$2:I$865,'WR-Value Added(19 RMB)'!$A$2:$A$865,"全国",'WR-Value Added(19 RMB)'!$B$2:$B$865,$B19)</f>
        <v>1</v>
      </c>
      <c r="J19" s="231">
        <f>SUMIFS('WR-Value Added(19 RMB)'!J$2:J$865,'WR-Value Added(19 RMB)'!$A$2:$A$865,$A$2,'WR-Value Added(19 RMB)'!$B$2:$B$865,$B19)/SUMIFS('WR-Value Added(19 RMB)'!J$2:J$865,'WR-Value Added(19 RMB)'!$A$2:$A$865,"全国",'WR-Value Added(19 RMB)'!$B$2:$B$865,$B19)</f>
        <v>1</v>
      </c>
      <c r="K19" s="231">
        <f>SUMIFS('WR-Value Added(19 RMB)'!K$2:K$865,'WR-Value Added(19 RMB)'!$A$2:$A$865,$A$2,'WR-Value Added(19 RMB)'!$B$2:$B$865,$B19)/SUMIFS('WR-Value Added(19 RMB)'!K$2:K$865,'WR-Value Added(19 RMB)'!$A$2:$A$865,"全国",'WR-Value Added(19 RMB)'!$B$2:$B$865,$B19)</f>
        <v>1</v>
      </c>
      <c r="L19" s="231">
        <f>SUMIFS('WR-Value Added(19 RMB)'!L$2:L$865,'WR-Value Added(19 RMB)'!$A$2:$A$865,$A$2,'WR-Value Added(19 RMB)'!$B$2:$B$865,$B19)/SUMIFS('WR-Value Added(19 RMB)'!L$2:L$865,'WR-Value Added(19 RMB)'!$A$2:$A$865,"全国",'WR-Value Added(19 RMB)'!$B$2:$B$865,$B19)</f>
        <v>1</v>
      </c>
      <c r="M19" s="231">
        <f>SUMIFS('WR-Value Added(19 RMB)'!M$2:M$865,'WR-Value Added(19 RMB)'!$A$2:$A$865,$A$2,'WR-Value Added(19 RMB)'!$B$2:$B$865,$B19)/SUMIFS('WR-Value Added(19 RMB)'!M$2:M$865,'WR-Value Added(19 RMB)'!$A$2:$A$865,"全国",'WR-Value Added(19 RMB)'!$B$2:$B$865,$B19)</f>
        <v>1</v>
      </c>
      <c r="N19" s="231">
        <f>SUMIFS('WR-Value Added(19 RMB)'!N$2:N$865,'WR-Value Added(19 RMB)'!$A$2:$A$865,$A$2,'WR-Value Added(19 RMB)'!$B$2:$B$865,$B19)/SUMIFS('WR-Value Added(19 RMB)'!N$2:N$865,'WR-Value Added(19 RMB)'!$A$2:$A$865,"全国",'WR-Value Added(19 RMB)'!$B$2:$B$865,$B19)</f>
        <v>1</v>
      </c>
      <c r="O19" s="231">
        <f>SUMIFS('WR-Value Added(19 RMB)'!O$2:O$865,'WR-Value Added(19 RMB)'!$A$2:$A$865,$A$2,'WR-Value Added(19 RMB)'!$B$2:$B$865,$B19)/SUMIFS('WR-Value Added(19 RMB)'!O$2:O$865,'WR-Value Added(19 RMB)'!$A$2:$A$865,"全国",'WR-Value Added(19 RMB)'!$B$2:$B$865,$B19)</f>
        <v>1</v>
      </c>
      <c r="P19" s="231">
        <f>SUMIFS('WR-Value Added(19 RMB)'!P$2:P$865,'WR-Value Added(19 RMB)'!$A$2:$A$865,$A$2,'WR-Value Added(19 RMB)'!$B$2:$B$865,$B19)/SUMIFS('WR-Value Added(19 RMB)'!P$2:P$865,'WR-Value Added(19 RMB)'!$A$2:$A$865,"全国",'WR-Value Added(19 RMB)'!$B$2:$B$865,$B19)</f>
        <v>1</v>
      </c>
      <c r="Q19" s="231">
        <f>SUMIFS('WR-Value Added(19 RMB)'!Q$2:Q$865,'WR-Value Added(19 RMB)'!$A$2:$A$865,$A$2,'WR-Value Added(19 RMB)'!$B$2:$B$865,$B19)/SUMIFS('WR-Value Added(19 RMB)'!Q$2:Q$865,'WR-Value Added(19 RMB)'!$A$2:$A$865,"全国",'WR-Value Added(19 RMB)'!$B$2:$B$865,$B19)</f>
        <v>1</v>
      </c>
      <c r="R19" s="231">
        <f>SUMIFS('WR-Value Added(19 RMB)'!R$2:R$865,'WR-Value Added(19 RMB)'!$A$2:$A$865,$A$2,'WR-Value Added(19 RMB)'!$B$2:$B$865,$B19)/SUMIFS('WR-Value Added(19 RMB)'!R$2:R$865,'WR-Value Added(19 RMB)'!$A$2:$A$865,"全国",'WR-Value Added(19 RMB)'!$B$2:$B$865,$B19)</f>
        <v>1</v>
      </c>
      <c r="S19" s="231">
        <f>SUMIFS('WR-Value Added(19 RMB)'!S$2:S$865,'WR-Value Added(19 RMB)'!$A$2:$A$865,$A$2,'WR-Value Added(19 RMB)'!$B$2:$B$865,$B19)/SUMIFS('WR-Value Added(19 RMB)'!S$2:S$865,'WR-Value Added(19 RMB)'!$A$2:$A$865,"全国",'WR-Value Added(19 RMB)'!$B$2:$B$865,$B19)</f>
        <v>1</v>
      </c>
      <c r="T19" s="231">
        <f>SUMIFS('WR-Value Added(19 RMB)'!T$2:T$865,'WR-Value Added(19 RMB)'!$A$2:$A$865,$A$2,'WR-Value Added(19 RMB)'!$B$2:$B$865,$B19)/SUMIFS('WR-Value Added(19 RMB)'!T$2:T$865,'WR-Value Added(19 RMB)'!$A$2:$A$865,"全国",'WR-Value Added(19 RMB)'!$B$2:$B$865,$B19)</f>
        <v>1</v>
      </c>
      <c r="U19" s="231">
        <f>SUMIFS('WR-Value Added(19 RMB)'!U$2:U$865,'WR-Value Added(19 RMB)'!$A$2:$A$865,$A$2,'WR-Value Added(19 RMB)'!$B$2:$B$865,$B19)/SUMIFS('WR-Value Added(19 RMB)'!U$2:U$865,'WR-Value Added(19 RMB)'!$A$2:$A$865,"全国",'WR-Value Added(19 RMB)'!$B$2:$B$865,$B19)</f>
        <v>1</v>
      </c>
      <c r="V19" s="231">
        <f>SUMIFS('WR-Value Added(19 RMB)'!V$2:V$865,'WR-Value Added(19 RMB)'!$A$2:$A$865,$A$2,'WR-Value Added(19 RMB)'!$B$2:$B$865,$B19)/SUMIFS('WR-Value Added(19 RMB)'!V$2:V$865,'WR-Value Added(19 RMB)'!$A$2:$A$865,"全国",'WR-Value Added(19 RMB)'!$B$2:$B$865,$B19)</f>
        <v>1</v>
      </c>
      <c r="W19" s="231">
        <f>SUMIFS('WR-Value Added(19 RMB)'!W$2:W$865,'WR-Value Added(19 RMB)'!$A$2:$A$865,$A$2,'WR-Value Added(19 RMB)'!$B$2:$B$865,$B19)/SUMIFS('WR-Value Added(19 RMB)'!W$2:W$865,'WR-Value Added(19 RMB)'!$A$2:$A$865,"全国",'WR-Value Added(19 RMB)'!$B$2:$B$865,$B19)</f>
        <v>1</v>
      </c>
      <c r="X19" s="231">
        <f>SUMIFS('WR-Value Added(19 RMB)'!X$2:X$865,'WR-Value Added(19 RMB)'!$A$2:$A$865,$A$2,'WR-Value Added(19 RMB)'!$B$2:$B$865,$B19)/SUMIFS('WR-Value Added(19 RMB)'!X$2:X$865,'WR-Value Added(19 RMB)'!$A$2:$A$865,"全国",'WR-Value Added(19 RMB)'!$B$2:$B$865,$B19)</f>
        <v>1</v>
      </c>
      <c r="Y19" s="231">
        <f>SUMIFS('WR-Value Added(19 RMB)'!Y$2:Y$865,'WR-Value Added(19 RMB)'!$A$2:$A$865,$A$2,'WR-Value Added(19 RMB)'!$B$2:$B$865,$B19)/SUMIFS('WR-Value Added(19 RMB)'!Y$2:Y$865,'WR-Value Added(19 RMB)'!$A$2:$A$865,"全国",'WR-Value Added(19 RMB)'!$B$2:$B$865,$B19)</f>
        <v>1</v>
      </c>
      <c r="Z19" s="231">
        <f>SUMIFS('WR-Value Added(19 RMB)'!Z$2:Z$865,'WR-Value Added(19 RMB)'!$A$2:$A$865,$A$2,'WR-Value Added(19 RMB)'!$B$2:$B$865,$B19)/SUMIFS('WR-Value Added(19 RMB)'!Z$2:Z$865,'WR-Value Added(19 RMB)'!$A$2:$A$865,"全国",'WR-Value Added(19 RMB)'!$B$2:$B$865,$B19)</f>
        <v>1</v>
      </c>
      <c r="AA19" s="231">
        <f>SUMIFS('WR-Value Added(19 RMB)'!AA$2:AA$865,'WR-Value Added(19 RMB)'!$A$2:$A$865,$A$2,'WR-Value Added(19 RMB)'!$B$2:$B$865,$B19)/SUMIFS('WR-Value Added(19 RMB)'!AA$2:AA$865,'WR-Value Added(19 RMB)'!$A$2:$A$865,"全国",'WR-Value Added(19 RMB)'!$B$2:$B$865,$B19)</f>
        <v>1</v>
      </c>
      <c r="AB19" s="231">
        <f>SUMIFS('WR-Value Added(19 RMB)'!AB$2:AB$865,'WR-Value Added(19 RMB)'!$A$2:$A$865,$A$2,'WR-Value Added(19 RMB)'!$B$2:$B$865,$B19)/SUMIFS('WR-Value Added(19 RMB)'!AB$2:AB$865,'WR-Value Added(19 RMB)'!$A$2:$A$865,"全国",'WR-Value Added(19 RMB)'!$B$2:$B$865,$B19)</f>
        <v>1</v>
      </c>
      <c r="AC19" s="231">
        <f>SUMIFS('WR-Value Added(19 RMB)'!AC$2:AC$865,'WR-Value Added(19 RMB)'!$A$2:$A$865,$A$2,'WR-Value Added(19 RMB)'!$B$2:$B$865,$B19)/SUMIFS('WR-Value Added(19 RMB)'!AC$2:AC$865,'WR-Value Added(19 RMB)'!$A$2:$A$865,"全国",'WR-Value Added(19 RMB)'!$B$2:$B$865,$B19)</f>
        <v>1</v>
      </c>
      <c r="AD19" s="231">
        <f>SUMIFS('WR-Value Added(19 RMB)'!AD$2:AD$865,'WR-Value Added(19 RMB)'!$A$2:$A$865,$A$2,'WR-Value Added(19 RMB)'!$B$2:$B$865,$B19)/SUMIFS('WR-Value Added(19 RMB)'!AD$2:AD$865,'WR-Value Added(19 RMB)'!$A$2:$A$865,"全国",'WR-Value Added(19 RMB)'!$B$2:$B$865,$B19)</f>
        <v>1</v>
      </c>
      <c r="AE19" s="231">
        <f>SUMIFS('WR-Value Added(19 RMB)'!AE$2:AE$865,'WR-Value Added(19 RMB)'!$A$2:$A$865,$A$2,'WR-Value Added(19 RMB)'!$B$2:$B$865,$B19)/SUMIFS('WR-Value Added(19 RMB)'!AE$2:AE$865,'WR-Value Added(19 RMB)'!$A$2:$A$865,"全国",'WR-Value Added(19 RMB)'!$B$2:$B$865,$B19)</f>
        <v>1</v>
      </c>
      <c r="AF19" s="231">
        <f>SUMIFS('WR-Value Added(19 RMB)'!AF$2:AF$865,'WR-Value Added(19 RMB)'!$A$2:$A$865,$A$2,'WR-Value Added(19 RMB)'!$B$2:$B$865,$B19)/SUMIFS('WR-Value Added(19 RMB)'!AF$2:AF$865,'WR-Value Added(19 RMB)'!$A$2:$A$865,"全国",'WR-Value Added(19 RMB)'!$B$2:$B$865,$B19)</f>
        <v>1</v>
      </c>
      <c r="AG19" s="231">
        <f>SUMIFS('WR-Value Added(19 RMB)'!AG$2:AG$865,'WR-Value Added(19 RMB)'!$A$2:$A$865,$A$2,'WR-Value Added(19 RMB)'!$B$2:$B$865,$B19)/SUMIFS('WR-Value Added(19 RMB)'!AG$2:AG$865,'WR-Value Added(19 RMB)'!$A$2:$A$865,"全国",'WR-Value Added(19 RMB)'!$B$2:$B$865,$B19)</f>
        <v>1</v>
      </c>
      <c r="AH19" s="231">
        <f>SUMIFS('WR-Value Added(19 RMB)'!AH$2:AH$865,'WR-Value Added(19 RMB)'!$A$2:$A$865,$A$2,'WR-Value Added(19 RMB)'!$B$2:$B$865,$B19)/SUMIFS('WR-Value Added(19 RMB)'!AH$2:AH$865,'WR-Value Added(19 RMB)'!$A$2:$A$865,"全国",'WR-Value Added(19 RMB)'!$B$2:$B$865,$B19)</f>
        <v>1</v>
      </c>
      <c r="AI19" s="231">
        <f>SUMIFS('WR-Value Added(19 RMB)'!AI$2:AI$865,'WR-Value Added(19 RMB)'!$A$2:$A$865,$A$2,'WR-Value Added(19 RMB)'!$B$2:$B$865,$B19)/SUMIFS('WR-Value Added(19 RMB)'!AI$2:AI$865,'WR-Value Added(19 RMB)'!$A$2:$A$865,"全国",'WR-Value Added(19 RMB)'!$B$2:$B$865,$B19)</f>
        <v>1</v>
      </c>
      <c r="AJ19" s="231">
        <f>SUMIFS('WR-Value Added(19 RMB)'!AJ$2:AJ$865,'WR-Value Added(19 RMB)'!$A$2:$A$865,$A$2,'WR-Value Added(19 RMB)'!$B$2:$B$865,$B19)/SUMIFS('WR-Value Added(19 RMB)'!AJ$2:AJ$865,'WR-Value Added(19 RMB)'!$A$2:$A$865,"全国",'WR-Value Added(19 RMB)'!$B$2:$B$865,$B19)</f>
        <v>1</v>
      </c>
      <c r="AK19" s="231">
        <f>SUMIFS('WR-Value Added(19 RMB)'!AK$2:AK$865,'WR-Value Added(19 RMB)'!$A$2:$A$865,$A$2,'WR-Value Added(19 RMB)'!$B$2:$B$865,$B19)/SUMIFS('WR-Value Added(19 RMB)'!AK$2:AK$865,'WR-Value Added(19 RMB)'!$A$2:$A$865,"全国",'WR-Value Added(19 RMB)'!$B$2:$B$865,$B19)</f>
        <v>1</v>
      </c>
      <c r="AL19" s="231">
        <f>SUMIFS('WR-Value Added(19 RMB)'!AL$2:AL$865,'WR-Value Added(19 RMB)'!$A$2:$A$865,$A$2,'WR-Value Added(19 RMB)'!$B$2:$B$865,$B19)/SUMIFS('WR-Value Added(19 RMB)'!AL$2:AL$865,'WR-Value Added(19 RMB)'!$A$2:$A$865,"全国",'WR-Value Added(19 RMB)'!$B$2:$B$865,$B19)</f>
        <v>1</v>
      </c>
      <c r="AM19" s="231">
        <f>SUMIFS('WR-Value Added(19 RMB)'!AM$2:AM$865,'WR-Value Added(19 RMB)'!$A$2:$A$865,$A$2,'WR-Value Added(19 RMB)'!$B$2:$B$865,$B19)/SUMIFS('WR-Value Added(19 RMB)'!AM$2:AM$865,'WR-Value Added(19 RMB)'!$A$2:$A$865,"全国",'WR-Value Added(19 RMB)'!$B$2:$B$865,$B19)</f>
        <v>1</v>
      </c>
      <c r="AN19" s="231">
        <f>SUMIFS('WR-Value Added(19 RMB)'!AN$2:AN$865,'WR-Value Added(19 RMB)'!$A$2:$A$865,$A$2,'WR-Value Added(19 RMB)'!$B$2:$B$865,$B19)/SUMIFS('WR-Value Added(19 RMB)'!AN$2:AN$865,'WR-Value Added(19 RMB)'!$A$2:$A$865,"全国",'WR-Value Added(19 RMB)'!$B$2:$B$865,$B19)</f>
        <v>1</v>
      </c>
      <c r="AO19" s="231">
        <f>SUMIFS('WR-Value Added(19 RMB)'!AO$2:AO$865,'WR-Value Added(19 RMB)'!$A$2:$A$865,$A$2,'WR-Value Added(19 RMB)'!$B$2:$B$865,$B19)/SUMIFS('WR-Value Added(19 RMB)'!AO$2:AO$865,'WR-Value Added(19 RMB)'!$A$2:$A$865,"全国",'WR-Value Added(19 RMB)'!$B$2:$B$865,$B19)</f>
        <v>1</v>
      </c>
      <c r="AP19" s="231">
        <f>SUMIFS('WR-Value Added(19 RMB)'!AP$2:AP$865,'WR-Value Added(19 RMB)'!$A$2:$A$865,$A$2,'WR-Value Added(19 RMB)'!$B$2:$B$865,$B19)/SUMIFS('WR-Value Added(19 RMB)'!AP$2:AP$865,'WR-Value Added(19 RMB)'!$A$2:$A$865,"全国",'WR-Value Added(19 RMB)'!$B$2:$B$865,$B19)</f>
        <v>1</v>
      </c>
      <c r="AQ19" s="231">
        <f>SUMIFS('WR-Value Added(19 RMB)'!AQ$2:AQ$865,'WR-Value Added(19 RMB)'!$A$2:$A$865,$A$2,'WR-Value Added(19 RMB)'!$B$2:$B$865,$B19)/SUMIFS('WR-Value Added(19 RMB)'!AQ$2:AQ$865,'WR-Value Added(19 RMB)'!$A$2:$A$865,"全国",'WR-Value Added(19 RMB)'!$B$2:$B$865,$B19)</f>
        <v>1</v>
      </c>
      <c r="AR19" s="231">
        <f>SUMIFS('WR-Value Added(19 RMB)'!AR$2:AR$865,'WR-Value Added(19 RMB)'!$A$2:$A$865,$A$2,'WR-Value Added(19 RMB)'!$B$2:$B$865,$B19)/SUMIFS('WR-Value Added(19 RMB)'!AR$2:AR$865,'WR-Value Added(19 RMB)'!$A$2:$A$865,"全国",'WR-Value Added(19 RMB)'!$B$2:$B$865,$B19)</f>
        <v>1</v>
      </c>
      <c r="AS19" s="245">
        <f>SUMIFS('WR-Value Added(19 RMB)'!AS$2:AS$865,'WR-Value Added(19 RMB)'!$A$2:$A$865,$A$2,'WR-Value Added(19 RMB)'!$B$2:$B$865,$B19)/SUMIFS('WR-Value Added(19 RMB)'!AS$2:AS$865,'WR-Value Added(19 RMB)'!$A$2:$A$865,"全国",'WR-Value Added(19 RMB)'!$B$2:$B$865,$B19)</f>
        <v>1</v>
      </c>
    </row>
    <row r="20" spans="1:45">
      <c r="A20" s="239" t="s">
        <v>49</v>
      </c>
      <c r="B20" s="231" t="str">
        <f>IFERROR(VLOOKUP($A20,'GHG Emissions 2018-2021'!$A$6:$B$14,2,0),"")</f>
        <v>黑色金属冶炼和压延加工业</v>
      </c>
      <c r="C20" s="231">
        <f>SUMIFS('WR-Value Added(19 RMB)'!C$2:C$865,'WR-Value Added(19 RMB)'!$A$2:$A$865,$A$2,'WR-Value Added(19 RMB)'!$B$2:$B$865,"金属冶炼和压延加工品")*SUMIFS($F$70:$F$197,$A$70:$A$197,$A$2,$C$70:$C$197,$B20)/(SUMIFS('WR-Value Added(19 RMB)'!C$2:C$865,'WR-Value Added(19 RMB)'!$A$2:$A$865,"全国",'WR-Value Added(19 RMB)'!$B$2:$B$865,"金属冶炼和压延加工品")*SUMIFS($F$70:$F$197,$A$70:$A$197,"全国",$C$70:$C$197,$B20))</f>
        <v>1</v>
      </c>
      <c r="D20" s="231">
        <f>SUMIFS('WR-Value Added(19 RMB)'!D$2:D$865,'WR-Value Added(19 RMB)'!$A$2:$A$865,$A$2,'WR-Value Added(19 RMB)'!$B$2:$B$865,"金属冶炼和压延加工品")*SUMIFS($F$70:$F$197,$A$70:$A$197,$A$2,$C$70:$C$197,$B20)/(SUMIFS('WR-Value Added(19 RMB)'!D$2:D$865,'WR-Value Added(19 RMB)'!$A$2:$A$865,"全国",'WR-Value Added(19 RMB)'!$B$2:$B$865,"金属冶炼和压延加工品")*SUMIFS($F$70:$F$197,$A$70:$A$197,"全国",$C$70:$C$197,$B20))</f>
        <v>1</v>
      </c>
      <c r="E20" s="231">
        <f>SUMIFS('WR-Value Added(19 RMB)'!E$2:E$865,'WR-Value Added(19 RMB)'!$A$2:$A$865,$A$2,'WR-Value Added(19 RMB)'!$B$2:$B$865,"金属冶炼和压延加工品")*SUMIFS($F$70:$F$197,$A$70:$A$197,$A$2,$C$70:$C$197,$B20)/(SUMIFS('WR-Value Added(19 RMB)'!E$2:E$865,'WR-Value Added(19 RMB)'!$A$2:$A$865,"全国",'WR-Value Added(19 RMB)'!$B$2:$B$865,"金属冶炼和压延加工品")*SUMIFS($F$70:$F$197,$A$70:$A$197,"全国",$C$70:$C$197,$B20))</f>
        <v>1</v>
      </c>
      <c r="F20" s="231">
        <f>SUMIFS('WR-Value Added(19 RMB)'!F$2:F$865,'WR-Value Added(19 RMB)'!$A$2:$A$865,$A$2,'WR-Value Added(19 RMB)'!$B$2:$B$865,"金属冶炼和压延加工品")*SUMIFS($F$70:$F$197,$A$70:$A$197,$A$2,$C$70:$C$197,$B20)/(SUMIFS('WR-Value Added(19 RMB)'!F$2:F$865,'WR-Value Added(19 RMB)'!$A$2:$A$865,"全国",'WR-Value Added(19 RMB)'!$B$2:$B$865,"金属冶炼和压延加工品")*SUMIFS($F$70:$F$197,$A$70:$A$197,"全国",$C$70:$C$197,$B20))</f>
        <v>1</v>
      </c>
      <c r="G20" s="231">
        <f>SUMIFS('WR-Value Added(19 RMB)'!G$2:G$865,'WR-Value Added(19 RMB)'!$A$2:$A$865,$A$2,'WR-Value Added(19 RMB)'!$B$2:$B$865,"金属冶炼和压延加工品")*SUMIFS($F$70:$F$197,$A$70:$A$197,$A$2,$C$70:$C$197,$B20)/(SUMIFS('WR-Value Added(19 RMB)'!G$2:G$865,'WR-Value Added(19 RMB)'!$A$2:$A$865,"全国",'WR-Value Added(19 RMB)'!$B$2:$B$865,"金属冶炼和压延加工品")*SUMIFS($F$70:$F$197,$A$70:$A$197,"全国",$C$70:$C$197,$B20))</f>
        <v>1</v>
      </c>
      <c r="H20" s="231">
        <f>SUMIFS('WR-Value Added(19 RMB)'!H$2:H$865,'WR-Value Added(19 RMB)'!$A$2:$A$865,$A$2,'WR-Value Added(19 RMB)'!$B$2:$B$865,"金属冶炼和压延加工品")*SUMIFS($F$70:$F$197,$A$70:$A$197,$A$2,$C$70:$C$197,$B20)/(SUMIFS('WR-Value Added(19 RMB)'!H$2:H$865,'WR-Value Added(19 RMB)'!$A$2:$A$865,"全国",'WR-Value Added(19 RMB)'!$B$2:$B$865,"金属冶炼和压延加工品")*SUMIFS($F$70:$F$197,$A$70:$A$197,"全国",$C$70:$C$197,$B20))</f>
        <v>1</v>
      </c>
      <c r="I20" s="231">
        <f>SUMIFS('WR-Value Added(19 RMB)'!I$2:I$865,'WR-Value Added(19 RMB)'!$A$2:$A$865,$A$2,'WR-Value Added(19 RMB)'!$B$2:$B$865,"金属冶炼和压延加工品")*SUMIFS($F$70:$F$197,$A$70:$A$197,$A$2,$C$70:$C$197,$B20)/(SUMIFS('WR-Value Added(19 RMB)'!I$2:I$865,'WR-Value Added(19 RMB)'!$A$2:$A$865,"全国",'WR-Value Added(19 RMB)'!$B$2:$B$865,"金属冶炼和压延加工品")*SUMIFS($F$70:$F$197,$A$70:$A$197,"全国",$C$70:$C$197,$B20))</f>
        <v>1</v>
      </c>
      <c r="J20" s="231">
        <f>SUMIFS('WR-Value Added(19 RMB)'!J$2:J$865,'WR-Value Added(19 RMB)'!$A$2:$A$865,$A$2,'WR-Value Added(19 RMB)'!$B$2:$B$865,"金属冶炼和压延加工品")*SUMIFS($F$70:$F$197,$A$70:$A$197,$A$2,$C$70:$C$197,$B20)/(SUMIFS('WR-Value Added(19 RMB)'!J$2:J$865,'WR-Value Added(19 RMB)'!$A$2:$A$865,"全国",'WR-Value Added(19 RMB)'!$B$2:$B$865,"金属冶炼和压延加工品")*SUMIFS($F$70:$F$197,$A$70:$A$197,"全国",$C$70:$C$197,$B20))</f>
        <v>1</v>
      </c>
      <c r="K20" s="231">
        <f>SUMIFS('WR-Value Added(19 RMB)'!K$2:K$865,'WR-Value Added(19 RMB)'!$A$2:$A$865,$A$2,'WR-Value Added(19 RMB)'!$B$2:$B$865,"金属冶炼和压延加工品")*SUMIFS($F$70:$F$197,$A$70:$A$197,$A$2,$C$70:$C$197,$B20)/(SUMIFS('WR-Value Added(19 RMB)'!K$2:K$865,'WR-Value Added(19 RMB)'!$A$2:$A$865,"全国",'WR-Value Added(19 RMB)'!$B$2:$B$865,"金属冶炼和压延加工品")*SUMIFS($F$70:$F$197,$A$70:$A$197,"全国",$C$70:$C$197,$B20))</f>
        <v>1</v>
      </c>
      <c r="L20" s="231">
        <f>SUMIFS('WR-Value Added(19 RMB)'!L$2:L$865,'WR-Value Added(19 RMB)'!$A$2:$A$865,$A$2,'WR-Value Added(19 RMB)'!$B$2:$B$865,"金属冶炼和压延加工品")*SUMIFS($F$70:$F$197,$A$70:$A$197,$A$2,$C$70:$C$197,$B20)/(SUMIFS('WR-Value Added(19 RMB)'!L$2:L$865,'WR-Value Added(19 RMB)'!$A$2:$A$865,"全国",'WR-Value Added(19 RMB)'!$B$2:$B$865,"金属冶炼和压延加工品")*SUMIFS($F$70:$F$197,$A$70:$A$197,"全国",$C$70:$C$197,$B20))</f>
        <v>1</v>
      </c>
      <c r="M20" s="231">
        <f>SUMIFS('WR-Value Added(19 RMB)'!M$2:M$865,'WR-Value Added(19 RMB)'!$A$2:$A$865,$A$2,'WR-Value Added(19 RMB)'!$B$2:$B$865,"金属冶炼和压延加工品")*SUMIFS($F$70:$F$197,$A$70:$A$197,$A$2,$C$70:$C$197,$B20)/(SUMIFS('WR-Value Added(19 RMB)'!M$2:M$865,'WR-Value Added(19 RMB)'!$A$2:$A$865,"全国",'WR-Value Added(19 RMB)'!$B$2:$B$865,"金属冶炼和压延加工品")*SUMIFS($F$70:$F$197,$A$70:$A$197,"全国",$C$70:$C$197,$B20))</f>
        <v>1</v>
      </c>
      <c r="N20" s="231">
        <f>SUMIFS('WR-Value Added(19 RMB)'!N$2:N$865,'WR-Value Added(19 RMB)'!$A$2:$A$865,$A$2,'WR-Value Added(19 RMB)'!$B$2:$B$865,"金属冶炼和压延加工品")*SUMIFS($F$70:$F$197,$A$70:$A$197,$A$2,$C$70:$C$197,$B20)/(SUMIFS('WR-Value Added(19 RMB)'!N$2:N$865,'WR-Value Added(19 RMB)'!$A$2:$A$865,"全国",'WR-Value Added(19 RMB)'!$B$2:$B$865,"金属冶炼和压延加工品")*SUMIFS($F$70:$F$197,$A$70:$A$197,"全国",$C$70:$C$197,$B20))</f>
        <v>1</v>
      </c>
      <c r="O20" s="231">
        <f>SUMIFS('WR-Value Added(19 RMB)'!O$2:O$865,'WR-Value Added(19 RMB)'!$A$2:$A$865,$A$2,'WR-Value Added(19 RMB)'!$B$2:$B$865,"金属冶炼和压延加工品")*SUMIFS($F$70:$F$197,$A$70:$A$197,$A$2,$C$70:$C$197,$B20)/(SUMIFS('WR-Value Added(19 RMB)'!O$2:O$865,'WR-Value Added(19 RMB)'!$A$2:$A$865,"全国",'WR-Value Added(19 RMB)'!$B$2:$B$865,"金属冶炼和压延加工品")*SUMIFS($F$70:$F$197,$A$70:$A$197,"全国",$C$70:$C$197,$B20))</f>
        <v>1</v>
      </c>
      <c r="P20" s="231">
        <f>SUMIFS('WR-Value Added(19 RMB)'!P$2:P$865,'WR-Value Added(19 RMB)'!$A$2:$A$865,$A$2,'WR-Value Added(19 RMB)'!$B$2:$B$865,"金属冶炼和压延加工品")*SUMIFS($F$70:$F$197,$A$70:$A$197,$A$2,$C$70:$C$197,$B20)/(SUMIFS('WR-Value Added(19 RMB)'!P$2:P$865,'WR-Value Added(19 RMB)'!$A$2:$A$865,"全国",'WR-Value Added(19 RMB)'!$B$2:$B$865,"金属冶炼和压延加工品")*SUMIFS($F$70:$F$197,$A$70:$A$197,"全国",$C$70:$C$197,$B20))</f>
        <v>1</v>
      </c>
      <c r="Q20" s="231">
        <f>SUMIFS('WR-Value Added(19 RMB)'!Q$2:Q$865,'WR-Value Added(19 RMB)'!$A$2:$A$865,$A$2,'WR-Value Added(19 RMB)'!$B$2:$B$865,"金属冶炼和压延加工品")*SUMIFS($F$70:$F$197,$A$70:$A$197,$A$2,$C$70:$C$197,$B20)/(SUMIFS('WR-Value Added(19 RMB)'!Q$2:Q$865,'WR-Value Added(19 RMB)'!$A$2:$A$865,"全国",'WR-Value Added(19 RMB)'!$B$2:$B$865,"金属冶炼和压延加工品")*SUMIFS($F$70:$F$197,$A$70:$A$197,"全国",$C$70:$C$197,$B20))</f>
        <v>1</v>
      </c>
      <c r="R20" s="231">
        <f>SUMIFS('WR-Value Added(19 RMB)'!R$2:R$865,'WR-Value Added(19 RMB)'!$A$2:$A$865,$A$2,'WR-Value Added(19 RMB)'!$B$2:$B$865,"金属冶炼和压延加工品")*SUMIFS($F$70:$F$197,$A$70:$A$197,$A$2,$C$70:$C$197,$B20)/(SUMIFS('WR-Value Added(19 RMB)'!R$2:R$865,'WR-Value Added(19 RMB)'!$A$2:$A$865,"全国",'WR-Value Added(19 RMB)'!$B$2:$B$865,"金属冶炼和压延加工品")*SUMIFS($F$70:$F$197,$A$70:$A$197,"全国",$C$70:$C$197,$B20))</f>
        <v>1</v>
      </c>
      <c r="S20" s="231">
        <f>SUMIFS('WR-Value Added(19 RMB)'!S$2:S$865,'WR-Value Added(19 RMB)'!$A$2:$A$865,$A$2,'WR-Value Added(19 RMB)'!$B$2:$B$865,"金属冶炼和压延加工品")*SUMIFS($F$70:$F$197,$A$70:$A$197,$A$2,$C$70:$C$197,$B20)/(SUMIFS('WR-Value Added(19 RMB)'!S$2:S$865,'WR-Value Added(19 RMB)'!$A$2:$A$865,"全国",'WR-Value Added(19 RMB)'!$B$2:$B$865,"金属冶炼和压延加工品")*SUMIFS($F$70:$F$197,$A$70:$A$197,"全国",$C$70:$C$197,$B20))</f>
        <v>1</v>
      </c>
      <c r="T20" s="231">
        <f>SUMIFS('WR-Value Added(19 RMB)'!T$2:T$865,'WR-Value Added(19 RMB)'!$A$2:$A$865,$A$2,'WR-Value Added(19 RMB)'!$B$2:$B$865,"金属冶炼和压延加工品")*SUMIFS($F$70:$F$197,$A$70:$A$197,$A$2,$C$70:$C$197,$B20)/(SUMIFS('WR-Value Added(19 RMB)'!T$2:T$865,'WR-Value Added(19 RMB)'!$A$2:$A$865,"全国",'WR-Value Added(19 RMB)'!$B$2:$B$865,"金属冶炼和压延加工品")*SUMIFS($F$70:$F$197,$A$70:$A$197,"全国",$C$70:$C$197,$B20))</f>
        <v>1</v>
      </c>
      <c r="U20" s="231">
        <f>SUMIFS('WR-Value Added(19 RMB)'!U$2:U$865,'WR-Value Added(19 RMB)'!$A$2:$A$865,$A$2,'WR-Value Added(19 RMB)'!$B$2:$B$865,"金属冶炼和压延加工品")*SUMIFS($F$70:$F$197,$A$70:$A$197,$A$2,$C$70:$C$197,$B20)/(SUMIFS('WR-Value Added(19 RMB)'!U$2:U$865,'WR-Value Added(19 RMB)'!$A$2:$A$865,"全国",'WR-Value Added(19 RMB)'!$B$2:$B$865,"金属冶炼和压延加工品")*SUMIFS($F$70:$F$197,$A$70:$A$197,"全国",$C$70:$C$197,$B20))</f>
        <v>1</v>
      </c>
      <c r="V20" s="231">
        <f>SUMIFS('WR-Value Added(19 RMB)'!V$2:V$865,'WR-Value Added(19 RMB)'!$A$2:$A$865,$A$2,'WR-Value Added(19 RMB)'!$B$2:$B$865,"金属冶炼和压延加工品")*SUMIFS($F$70:$F$197,$A$70:$A$197,$A$2,$C$70:$C$197,$B20)/(SUMIFS('WR-Value Added(19 RMB)'!V$2:V$865,'WR-Value Added(19 RMB)'!$A$2:$A$865,"全国",'WR-Value Added(19 RMB)'!$B$2:$B$865,"金属冶炼和压延加工品")*SUMIFS($F$70:$F$197,$A$70:$A$197,"全国",$C$70:$C$197,$B20))</f>
        <v>1</v>
      </c>
      <c r="W20" s="231">
        <f>SUMIFS('WR-Value Added(19 RMB)'!W$2:W$865,'WR-Value Added(19 RMB)'!$A$2:$A$865,$A$2,'WR-Value Added(19 RMB)'!$B$2:$B$865,"金属冶炼和压延加工品")*SUMIFS($F$70:$F$197,$A$70:$A$197,$A$2,$C$70:$C$197,$B20)/(SUMIFS('WR-Value Added(19 RMB)'!W$2:W$865,'WR-Value Added(19 RMB)'!$A$2:$A$865,"全国",'WR-Value Added(19 RMB)'!$B$2:$B$865,"金属冶炼和压延加工品")*SUMIFS($F$70:$F$197,$A$70:$A$197,"全国",$C$70:$C$197,$B20))</f>
        <v>1</v>
      </c>
      <c r="X20" s="231">
        <f>SUMIFS('WR-Value Added(19 RMB)'!X$2:X$865,'WR-Value Added(19 RMB)'!$A$2:$A$865,$A$2,'WR-Value Added(19 RMB)'!$B$2:$B$865,"金属冶炼和压延加工品")*SUMIFS($F$70:$F$197,$A$70:$A$197,$A$2,$C$70:$C$197,$B20)/(SUMIFS('WR-Value Added(19 RMB)'!X$2:X$865,'WR-Value Added(19 RMB)'!$A$2:$A$865,"全国",'WR-Value Added(19 RMB)'!$B$2:$B$865,"金属冶炼和压延加工品")*SUMIFS($F$70:$F$197,$A$70:$A$197,"全国",$C$70:$C$197,$B20))</f>
        <v>1</v>
      </c>
      <c r="Y20" s="231">
        <f>SUMIFS('WR-Value Added(19 RMB)'!Y$2:Y$865,'WR-Value Added(19 RMB)'!$A$2:$A$865,$A$2,'WR-Value Added(19 RMB)'!$B$2:$B$865,"金属冶炼和压延加工品")*SUMIFS($F$70:$F$197,$A$70:$A$197,$A$2,$C$70:$C$197,$B20)/(SUMIFS('WR-Value Added(19 RMB)'!Y$2:Y$865,'WR-Value Added(19 RMB)'!$A$2:$A$865,"全国",'WR-Value Added(19 RMB)'!$B$2:$B$865,"金属冶炼和压延加工品")*SUMIFS($F$70:$F$197,$A$70:$A$197,"全国",$C$70:$C$197,$B20))</f>
        <v>1</v>
      </c>
      <c r="Z20" s="231">
        <f>SUMIFS('WR-Value Added(19 RMB)'!Z$2:Z$865,'WR-Value Added(19 RMB)'!$A$2:$A$865,$A$2,'WR-Value Added(19 RMB)'!$B$2:$B$865,"金属冶炼和压延加工品")*SUMIFS($F$70:$F$197,$A$70:$A$197,$A$2,$C$70:$C$197,$B20)/(SUMIFS('WR-Value Added(19 RMB)'!Z$2:Z$865,'WR-Value Added(19 RMB)'!$A$2:$A$865,"全国",'WR-Value Added(19 RMB)'!$B$2:$B$865,"金属冶炼和压延加工品")*SUMIFS($F$70:$F$197,$A$70:$A$197,"全国",$C$70:$C$197,$B20))</f>
        <v>1</v>
      </c>
      <c r="AA20" s="231">
        <f>SUMIFS('WR-Value Added(19 RMB)'!AA$2:AA$865,'WR-Value Added(19 RMB)'!$A$2:$A$865,$A$2,'WR-Value Added(19 RMB)'!$B$2:$B$865,"金属冶炼和压延加工品")*SUMIFS($F$70:$F$197,$A$70:$A$197,$A$2,$C$70:$C$197,$B20)/(SUMIFS('WR-Value Added(19 RMB)'!AA$2:AA$865,'WR-Value Added(19 RMB)'!$A$2:$A$865,"全国",'WR-Value Added(19 RMB)'!$B$2:$B$865,"金属冶炼和压延加工品")*SUMIFS($F$70:$F$197,$A$70:$A$197,"全国",$C$70:$C$197,$B20))</f>
        <v>1</v>
      </c>
      <c r="AB20" s="231">
        <f>SUMIFS('WR-Value Added(19 RMB)'!AB$2:AB$865,'WR-Value Added(19 RMB)'!$A$2:$A$865,$A$2,'WR-Value Added(19 RMB)'!$B$2:$B$865,"金属冶炼和压延加工品")*SUMIFS($F$70:$F$197,$A$70:$A$197,$A$2,$C$70:$C$197,$B20)/(SUMIFS('WR-Value Added(19 RMB)'!AB$2:AB$865,'WR-Value Added(19 RMB)'!$A$2:$A$865,"全国",'WR-Value Added(19 RMB)'!$B$2:$B$865,"金属冶炼和压延加工品")*SUMIFS($F$70:$F$197,$A$70:$A$197,"全国",$C$70:$C$197,$B20))</f>
        <v>1</v>
      </c>
      <c r="AC20" s="231">
        <f>SUMIFS('WR-Value Added(19 RMB)'!AC$2:AC$865,'WR-Value Added(19 RMB)'!$A$2:$A$865,$A$2,'WR-Value Added(19 RMB)'!$B$2:$B$865,"金属冶炼和压延加工品")*SUMIFS($F$70:$F$197,$A$70:$A$197,$A$2,$C$70:$C$197,$B20)/(SUMIFS('WR-Value Added(19 RMB)'!AC$2:AC$865,'WR-Value Added(19 RMB)'!$A$2:$A$865,"全国",'WR-Value Added(19 RMB)'!$B$2:$B$865,"金属冶炼和压延加工品")*SUMIFS($F$70:$F$197,$A$70:$A$197,"全国",$C$70:$C$197,$B20))</f>
        <v>1</v>
      </c>
      <c r="AD20" s="231">
        <f>SUMIFS('WR-Value Added(19 RMB)'!AD$2:AD$865,'WR-Value Added(19 RMB)'!$A$2:$A$865,$A$2,'WR-Value Added(19 RMB)'!$B$2:$B$865,"金属冶炼和压延加工品")*SUMIFS($F$70:$F$197,$A$70:$A$197,$A$2,$C$70:$C$197,$B20)/(SUMIFS('WR-Value Added(19 RMB)'!AD$2:AD$865,'WR-Value Added(19 RMB)'!$A$2:$A$865,"全国",'WR-Value Added(19 RMB)'!$B$2:$B$865,"金属冶炼和压延加工品")*SUMIFS($F$70:$F$197,$A$70:$A$197,"全国",$C$70:$C$197,$B20))</f>
        <v>1</v>
      </c>
      <c r="AE20" s="231">
        <f>SUMIFS('WR-Value Added(19 RMB)'!AE$2:AE$865,'WR-Value Added(19 RMB)'!$A$2:$A$865,$A$2,'WR-Value Added(19 RMB)'!$B$2:$B$865,"金属冶炼和压延加工品")*SUMIFS($F$70:$F$197,$A$70:$A$197,$A$2,$C$70:$C$197,$B20)/(SUMIFS('WR-Value Added(19 RMB)'!AE$2:AE$865,'WR-Value Added(19 RMB)'!$A$2:$A$865,"全国",'WR-Value Added(19 RMB)'!$B$2:$B$865,"金属冶炼和压延加工品")*SUMIFS($F$70:$F$197,$A$70:$A$197,"全国",$C$70:$C$197,$B20))</f>
        <v>1</v>
      </c>
      <c r="AF20" s="231">
        <f>SUMIFS('WR-Value Added(19 RMB)'!AF$2:AF$865,'WR-Value Added(19 RMB)'!$A$2:$A$865,$A$2,'WR-Value Added(19 RMB)'!$B$2:$B$865,"金属冶炼和压延加工品")*SUMIFS($F$70:$F$197,$A$70:$A$197,$A$2,$C$70:$C$197,$B20)/(SUMIFS('WR-Value Added(19 RMB)'!AF$2:AF$865,'WR-Value Added(19 RMB)'!$A$2:$A$865,"全国",'WR-Value Added(19 RMB)'!$B$2:$B$865,"金属冶炼和压延加工品")*SUMIFS($F$70:$F$197,$A$70:$A$197,"全国",$C$70:$C$197,$B20))</f>
        <v>1</v>
      </c>
      <c r="AG20" s="231">
        <f>SUMIFS('WR-Value Added(19 RMB)'!AG$2:AG$865,'WR-Value Added(19 RMB)'!$A$2:$A$865,$A$2,'WR-Value Added(19 RMB)'!$B$2:$B$865,"金属冶炼和压延加工品")*SUMIFS($F$70:$F$197,$A$70:$A$197,$A$2,$C$70:$C$197,$B20)/(SUMIFS('WR-Value Added(19 RMB)'!AG$2:AG$865,'WR-Value Added(19 RMB)'!$A$2:$A$865,"全国",'WR-Value Added(19 RMB)'!$B$2:$B$865,"金属冶炼和压延加工品")*SUMIFS($F$70:$F$197,$A$70:$A$197,"全国",$C$70:$C$197,$B20))</f>
        <v>1</v>
      </c>
      <c r="AH20" s="231">
        <f>SUMIFS('WR-Value Added(19 RMB)'!AH$2:AH$865,'WR-Value Added(19 RMB)'!$A$2:$A$865,$A$2,'WR-Value Added(19 RMB)'!$B$2:$B$865,"金属冶炼和压延加工品")*SUMIFS($F$70:$F$197,$A$70:$A$197,$A$2,$C$70:$C$197,$B20)/(SUMIFS('WR-Value Added(19 RMB)'!AH$2:AH$865,'WR-Value Added(19 RMB)'!$A$2:$A$865,"全国",'WR-Value Added(19 RMB)'!$B$2:$B$865,"金属冶炼和压延加工品")*SUMIFS($F$70:$F$197,$A$70:$A$197,"全国",$C$70:$C$197,$B20))</f>
        <v>1</v>
      </c>
      <c r="AI20" s="231">
        <f>SUMIFS('WR-Value Added(19 RMB)'!AI$2:AI$865,'WR-Value Added(19 RMB)'!$A$2:$A$865,$A$2,'WR-Value Added(19 RMB)'!$B$2:$B$865,"金属冶炼和压延加工品")*SUMIFS($F$70:$F$197,$A$70:$A$197,$A$2,$C$70:$C$197,$B20)/(SUMIFS('WR-Value Added(19 RMB)'!AI$2:AI$865,'WR-Value Added(19 RMB)'!$A$2:$A$865,"全国",'WR-Value Added(19 RMB)'!$B$2:$B$865,"金属冶炼和压延加工品")*SUMIFS($F$70:$F$197,$A$70:$A$197,"全国",$C$70:$C$197,$B20))</f>
        <v>1</v>
      </c>
      <c r="AJ20" s="231">
        <f>SUMIFS('WR-Value Added(19 RMB)'!AJ$2:AJ$865,'WR-Value Added(19 RMB)'!$A$2:$A$865,$A$2,'WR-Value Added(19 RMB)'!$B$2:$B$865,"金属冶炼和压延加工品")*SUMIFS($F$70:$F$197,$A$70:$A$197,$A$2,$C$70:$C$197,$B20)/(SUMIFS('WR-Value Added(19 RMB)'!AJ$2:AJ$865,'WR-Value Added(19 RMB)'!$A$2:$A$865,"全国",'WR-Value Added(19 RMB)'!$B$2:$B$865,"金属冶炼和压延加工品")*SUMIFS($F$70:$F$197,$A$70:$A$197,"全国",$C$70:$C$197,$B20))</f>
        <v>1</v>
      </c>
      <c r="AK20" s="231">
        <f>SUMIFS('WR-Value Added(19 RMB)'!AK$2:AK$865,'WR-Value Added(19 RMB)'!$A$2:$A$865,$A$2,'WR-Value Added(19 RMB)'!$B$2:$B$865,"金属冶炼和压延加工品")*SUMIFS($F$70:$F$197,$A$70:$A$197,$A$2,$C$70:$C$197,$B20)/(SUMIFS('WR-Value Added(19 RMB)'!AK$2:AK$865,'WR-Value Added(19 RMB)'!$A$2:$A$865,"全国",'WR-Value Added(19 RMB)'!$B$2:$B$865,"金属冶炼和压延加工品")*SUMIFS($F$70:$F$197,$A$70:$A$197,"全国",$C$70:$C$197,$B20))</f>
        <v>1</v>
      </c>
      <c r="AL20" s="231">
        <f>SUMIFS('WR-Value Added(19 RMB)'!AL$2:AL$865,'WR-Value Added(19 RMB)'!$A$2:$A$865,$A$2,'WR-Value Added(19 RMB)'!$B$2:$B$865,"金属冶炼和压延加工品")*SUMIFS($F$70:$F$197,$A$70:$A$197,$A$2,$C$70:$C$197,$B20)/(SUMIFS('WR-Value Added(19 RMB)'!AL$2:AL$865,'WR-Value Added(19 RMB)'!$A$2:$A$865,"全国",'WR-Value Added(19 RMB)'!$B$2:$B$865,"金属冶炼和压延加工品")*SUMIFS($F$70:$F$197,$A$70:$A$197,"全国",$C$70:$C$197,$B20))</f>
        <v>1</v>
      </c>
      <c r="AM20" s="231">
        <f>SUMIFS('WR-Value Added(19 RMB)'!AM$2:AM$865,'WR-Value Added(19 RMB)'!$A$2:$A$865,$A$2,'WR-Value Added(19 RMB)'!$B$2:$B$865,"金属冶炼和压延加工品")*SUMIFS($F$70:$F$197,$A$70:$A$197,$A$2,$C$70:$C$197,$B20)/(SUMIFS('WR-Value Added(19 RMB)'!AM$2:AM$865,'WR-Value Added(19 RMB)'!$A$2:$A$865,"全国",'WR-Value Added(19 RMB)'!$B$2:$B$865,"金属冶炼和压延加工品")*SUMIFS($F$70:$F$197,$A$70:$A$197,"全国",$C$70:$C$197,$B20))</f>
        <v>1</v>
      </c>
      <c r="AN20" s="231">
        <f>SUMIFS('WR-Value Added(19 RMB)'!AN$2:AN$865,'WR-Value Added(19 RMB)'!$A$2:$A$865,$A$2,'WR-Value Added(19 RMB)'!$B$2:$B$865,"金属冶炼和压延加工品")*SUMIFS($F$70:$F$197,$A$70:$A$197,$A$2,$C$70:$C$197,$B20)/(SUMIFS('WR-Value Added(19 RMB)'!AN$2:AN$865,'WR-Value Added(19 RMB)'!$A$2:$A$865,"全国",'WR-Value Added(19 RMB)'!$B$2:$B$865,"金属冶炼和压延加工品")*SUMIFS($F$70:$F$197,$A$70:$A$197,"全国",$C$70:$C$197,$B20))</f>
        <v>1</v>
      </c>
      <c r="AO20" s="231">
        <f>SUMIFS('WR-Value Added(19 RMB)'!AO$2:AO$865,'WR-Value Added(19 RMB)'!$A$2:$A$865,$A$2,'WR-Value Added(19 RMB)'!$B$2:$B$865,"金属冶炼和压延加工品")*SUMIFS($F$70:$F$197,$A$70:$A$197,$A$2,$C$70:$C$197,$B20)/(SUMIFS('WR-Value Added(19 RMB)'!AO$2:AO$865,'WR-Value Added(19 RMB)'!$A$2:$A$865,"全国",'WR-Value Added(19 RMB)'!$B$2:$B$865,"金属冶炼和压延加工品")*SUMIFS($F$70:$F$197,$A$70:$A$197,"全国",$C$70:$C$197,$B20))</f>
        <v>1</v>
      </c>
      <c r="AP20" s="231">
        <f>SUMIFS('WR-Value Added(19 RMB)'!AP$2:AP$865,'WR-Value Added(19 RMB)'!$A$2:$A$865,$A$2,'WR-Value Added(19 RMB)'!$B$2:$B$865,"金属冶炼和压延加工品")*SUMIFS($F$70:$F$197,$A$70:$A$197,$A$2,$C$70:$C$197,$B20)/(SUMIFS('WR-Value Added(19 RMB)'!AP$2:AP$865,'WR-Value Added(19 RMB)'!$A$2:$A$865,"全国",'WR-Value Added(19 RMB)'!$B$2:$B$865,"金属冶炼和压延加工品")*SUMIFS($F$70:$F$197,$A$70:$A$197,"全国",$C$70:$C$197,$B20))</f>
        <v>1</v>
      </c>
      <c r="AQ20" s="231">
        <f>SUMIFS('WR-Value Added(19 RMB)'!AQ$2:AQ$865,'WR-Value Added(19 RMB)'!$A$2:$A$865,$A$2,'WR-Value Added(19 RMB)'!$B$2:$B$865,"金属冶炼和压延加工品")*SUMIFS($F$70:$F$197,$A$70:$A$197,$A$2,$C$70:$C$197,$B20)/(SUMIFS('WR-Value Added(19 RMB)'!AQ$2:AQ$865,'WR-Value Added(19 RMB)'!$A$2:$A$865,"全国",'WR-Value Added(19 RMB)'!$B$2:$B$865,"金属冶炼和压延加工品")*SUMIFS($F$70:$F$197,$A$70:$A$197,"全国",$C$70:$C$197,$B20))</f>
        <v>1</v>
      </c>
      <c r="AR20" s="231">
        <f>SUMIFS('WR-Value Added(19 RMB)'!AR$2:AR$865,'WR-Value Added(19 RMB)'!$A$2:$A$865,$A$2,'WR-Value Added(19 RMB)'!$B$2:$B$865,"金属冶炼和压延加工品")*SUMIFS($F$70:$F$197,$A$70:$A$197,$A$2,$C$70:$C$197,$B20)/(SUMIFS('WR-Value Added(19 RMB)'!AR$2:AR$865,'WR-Value Added(19 RMB)'!$A$2:$A$865,"全国",'WR-Value Added(19 RMB)'!$B$2:$B$865,"金属冶炼和压延加工品")*SUMIFS($F$70:$F$197,$A$70:$A$197,"全国",$C$70:$C$197,$B20))</f>
        <v>1</v>
      </c>
      <c r="AS20" s="245">
        <f>SUMIFS('WR-Value Added(19 RMB)'!AS$2:AS$865,'WR-Value Added(19 RMB)'!$A$2:$A$865,$A$2,'WR-Value Added(19 RMB)'!$B$2:$B$865,"金属冶炼和压延加工品")*SUMIFS($F$70:$F$197,$A$70:$A$197,$A$2,$C$70:$C$197,$B20)/(SUMIFS('WR-Value Added(19 RMB)'!AS$2:AS$865,'WR-Value Added(19 RMB)'!$A$2:$A$865,"全国",'WR-Value Added(19 RMB)'!$B$2:$B$865,"金属冶炼和压延加工品")*SUMIFS($F$70:$F$197,$A$70:$A$197,"全国",$C$70:$C$197,$B20))</f>
        <v>1</v>
      </c>
    </row>
    <row r="21" spans="1:45">
      <c r="A21" s="239" t="s">
        <v>50</v>
      </c>
      <c r="B21" s="231" t="str">
        <f>IFERROR(VLOOKUP($A21,'GHG Emissions 2018-2021'!$A$6:$B$14,2,0),"")</f>
        <v>有色金属冶炼和压延加工业</v>
      </c>
      <c r="C21" s="231">
        <f>SUMIFS('WR-Value Added(19 RMB)'!C$2:C$865,'WR-Value Added(19 RMB)'!$A$2:$A$865,$A$2,'WR-Value Added(19 RMB)'!$B$2:$B$865,"金属冶炼和压延加工品")*SUMIFS($F$70:$F$197,$A$70:$A$197,$A$2,$C$70:$C$197,$B21)/(SUMIFS('WR-Value Added(19 RMB)'!C$2:C$865,'WR-Value Added(19 RMB)'!$A$2:$A$865,"全国",'WR-Value Added(19 RMB)'!$B$2:$B$865,"金属冶炼和压延加工品")*SUMIFS($F$70:$F$197,$A$70:$A$197,"全国",$C$70:$C$197,$B21))</f>
        <v>1</v>
      </c>
      <c r="D21" s="231">
        <f>SUMIFS('WR-Value Added(19 RMB)'!D$2:D$865,'WR-Value Added(19 RMB)'!$A$2:$A$865,$A$2,'WR-Value Added(19 RMB)'!$B$2:$B$865,"金属冶炼和压延加工品")*SUMIFS($F$70:$F$197,$A$70:$A$197,$A$2,$C$70:$C$197,$B21)/(SUMIFS('WR-Value Added(19 RMB)'!D$2:D$865,'WR-Value Added(19 RMB)'!$A$2:$A$865,"全国",'WR-Value Added(19 RMB)'!$B$2:$B$865,"金属冶炼和压延加工品")*SUMIFS($F$70:$F$197,$A$70:$A$197,"全国",$C$70:$C$197,$B21))</f>
        <v>1</v>
      </c>
      <c r="E21" s="231">
        <f>SUMIFS('WR-Value Added(19 RMB)'!E$2:E$865,'WR-Value Added(19 RMB)'!$A$2:$A$865,$A$2,'WR-Value Added(19 RMB)'!$B$2:$B$865,"金属冶炼和压延加工品")*SUMIFS($F$70:$F$197,$A$70:$A$197,$A$2,$C$70:$C$197,$B21)/(SUMIFS('WR-Value Added(19 RMB)'!E$2:E$865,'WR-Value Added(19 RMB)'!$A$2:$A$865,"全国",'WR-Value Added(19 RMB)'!$B$2:$B$865,"金属冶炼和压延加工品")*SUMIFS($F$70:$F$197,$A$70:$A$197,"全国",$C$70:$C$197,$B21))</f>
        <v>1</v>
      </c>
      <c r="F21" s="231">
        <f>SUMIFS('WR-Value Added(19 RMB)'!F$2:F$865,'WR-Value Added(19 RMB)'!$A$2:$A$865,$A$2,'WR-Value Added(19 RMB)'!$B$2:$B$865,"金属冶炼和压延加工品")*SUMIFS($F$70:$F$197,$A$70:$A$197,$A$2,$C$70:$C$197,$B21)/(SUMIFS('WR-Value Added(19 RMB)'!F$2:F$865,'WR-Value Added(19 RMB)'!$A$2:$A$865,"全国",'WR-Value Added(19 RMB)'!$B$2:$B$865,"金属冶炼和压延加工品")*SUMIFS($F$70:$F$197,$A$70:$A$197,"全国",$C$70:$C$197,$B21))</f>
        <v>1</v>
      </c>
      <c r="G21" s="231">
        <f>SUMIFS('WR-Value Added(19 RMB)'!G$2:G$865,'WR-Value Added(19 RMB)'!$A$2:$A$865,$A$2,'WR-Value Added(19 RMB)'!$B$2:$B$865,"金属冶炼和压延加工品")*SUMIFS($F$70:$F$197,$A$70:$A$197,$A$2,$C$70:$C$197,$B21)/(SUMIFS('WR-Value Added(19 RMB)'!G$2:G$865,'WR-Value Added(19 RMB)'!$A$2:$A$865,"全国",'WR-Value Added(19 RMB)'!$B$2:$B$865,"金属冶炼和压延加工品")*SUMIFS($F$70:$F$197,$A$70:$A$197,"全国",$C$70:$C$197,$B21))</f>
        <v>1</v>
      </c>
      <c r="H21" s="231">
        <f>SUMIFS('WR-Value Added(19 RMB)'!H$2:H$865,'WR-Value Added(19 RMB)'!$A$2:$A$865,$A$2,'WR-Value Added(19 RMB)'!$B$2:$B$865,"金属冶炼和压延加工品")*SUMIFS($F$70:$F$197,$A$70:$A$197,$A$2,$C$70:$C$197,$B21)/(SUMIFS('WR-Value Added(19 RMB)'!H$2:H$865,'WR-Value Added(19 RMB)'!$A$2:$A$865,"全国",'WR-Value Added(19 RMB)'!$B$2:$B$865,"金属冶炼和压延加工品")*SUMIFS($F$70:$F$197,$A$70:$A$197,"全国",$C$70:$C$197,$B21))</f>
        <v>1</v>
      </c>
      <c r="I21" s="231">
        <f>SUMIFS('WR-Value Added(19 RMB)'!I$2:I$865,'WR-Value Added(19 RMB)'!$A$2:$A$865,$A$2,'WR-Value Added(19 RMB)'!$B$2:$B$865,"金属冶炼和压延加工品")*SUMIFS($F$70:$F$197,$A$70:$A$197,$A$2,$C$70:$C$197,$B21)/(SUMIFS('WR-Value Added(19 RMB)'!I$2:I$865,'WR-Value Added(19 RMB)'!$A$2:$A$865,"全国",'WR-Value Added(19 RMB)'!$B$2:$B$865,"金属冶炼和压延加工品")*SUMIFS($F$70:$F$197,$A$70:$A$197,"全国",$C$70:$C$197,$B21))</f>
        <v>1</v>
      </c>
      <c r="J21" s="231">
        <f>SUMIFS('WR-Value Added(19 RMB)'!J$2:J$865,'WR-Value Added(19 RMB)'!$A$2:$A$865,$A$2,'WR-Value Added(19 RMB)'!$B$2:$B$865,"金属冶炼和压延加工品")*SUMIFS($F$70:$F$197,$A$70:$A$197,$A$2,$C$70:$C$197,$B21)/(SUMIFS('WR-Value Added(19 RMB)'!J$2:J$865,'WR-Value Added(19 RMB)'!$A$2:$A$865,"全国",'WR-Value Added(19 RMB)'!$B$2:$B$865,"金属冶炼和压延加工品")*SUMIFS($F$70:$F$197,$A$70:$A$197,"全国",$C$70:$C$197,$B21))</f>
        <v>1</v>
      </c>
      <c r="K21" s="231">
        <f>SUMIFS('WR-Value Added(19 RMB)'!K$2:K$865,'WR-Value Added(19 RMB)'!$A$2:$A$865,$A$2,'WR-Value Added(19 RMB)'!$B$2:$B$865,"金属冶炼和压延加工品")*SUMIFS($F$70:$F$197,$A$70:$A$197,$A$2,$C$70:$C$197,$B21)/(SUMIFS('WR-Value Added(19 RMB)'!K$2:K$865,'WR-Value Added(19 RMB)'!$A$2:$A$865,"全国",'WR-Value Added(19 RMB)'!$B$2:$B$865,"金属冶炼和压延加工品")*SUMIFS($F$70:$F$197,$A$70:$A$197,"全国",$C$70:$C$197,$B21))</f>
        <v>1</v>
      </c>
      <c r="L21" s="231">
        <f>SUMIFS('WR-Value Added(19 RMB)'!L$2:L$865,'WR-Value Added(19 RMB)'!$A$2:$A$865,$A$2,'WR-Value Added(19 RMB)'!$B$2:$B$865,"金属冶炼和压延加工品")*SUMIFS($F$70:$F$197,$A$70:$A$197,$A$2,$C$70:$C$197,$B21)/(SUMIFS('WR-Value Added(19 RMB)'!L$2:L$865,'WR-Value Added(19 RMB)'!$A$2:$A$865,"全国",'WR-Value Added(19 RMB)'!$B$2:$B$865,"金属冶炼和压延加工品")*SUMIFS($F$70:$F$197,$A$70:$A$197,"全国",$C$70:$C$197,$B21))</f>
        <v>1</v>
      </c>
      <c r="M21" s="231">
        <f>SUMIFS('WR-Value Added(19 RMB)'!M$2:M$865,'WR-Value Added(19 RMB)'!$A$2:$A$865,$A$2,'WR-Value Added(19 RMB)'!$B$2:$B$865,"金属冶炼和压延加工品")*SUMIFS($F$70:$F$197,$A$70:$A$197,$A$2,$C$70:$C$197,$B21)/(SUMIFS('WR-Value Added(19 RMB)'!M$2:M$865,'WR-Value Added(19 RMB)'!$A$2:$A$865,"全国",'WR-Value Added(19 RMB)'!$B$2:$B$865,"金属冶炼和压延加工品")*SUMIFS($F$70:$F$197,$A$70:$A$197,"全国",$C$70:$C$197,$B21))</f>
        <v>1</v>
      </c>
      <c r="N21" s="231">
        <f>SUMIFS('WR-Value Added(19 RMB)'!N$2:N$865,'WR-Value Added(19 RMB)'!$A$2:$A$865,$A$2,'WR-Value Added(19 RMB)'!$B$2:$B$865,"金属冶炼和压延加工品")*SUMIFS($F$70:$F$197,$A$70:$A$197,$A$2,$C$70:$C$197,$B21)/(SUMIFS('WR-Value Added(19 RMB)'!N$2:N$865,'WR-Value Added(19 RMB)'!$A$2:$A$865,"全国",'WR-Value Added(19 RMB)'!$B$2:$B$865,"金属冶炼和压延加工品")*SUMIFS($F$70:$F$197,$A$70:$A$197,"全国",$C$70:$C$197,$B21))</f>
        <v>1</v>
      </c>
      <c r="O21" s="231">
        <f>SUMIFS('WR-Value Added(19 RMB)'!O$2:O$865,'WR-Value Added(19 RMB)'!$A$2:$A$865,$A$2,'WR-Value Added(19 RMB)'!$B$2:$B$865,"金属冶炼和压延加工品")*SUMIFS($F$70:$F$197,$A$70:$A$197,$A$2,$C$70:$C$197,$B21)/(SUMIFS('WR-Value Added(19 RMB)'!O$2:O$865,'WR-Value Added(19 RMB)'!$A$2:$A$865,"全国",'WR-Value Added(19 RMB)'!$B$2:$B$865,"金属冶炼和压延加工品")*SUMIFS($F$70:$F$197,$A$70:$A$197,"全国",$C$70:$C$197,$B21))</f>
        <v>1</v>
      </c>
      <c r="P21" s="231">
        <f>SUMIFS('WR-Value Added(19 RMB)'!P$2:P$865,'WR-Value Added(19 RMB)'!$A$2:$A$865,$A$2,'WR-Value Added(19 RMB)'!$B$2:$B$865,"金属冶炼和压延加工品")*SUMIFS($F$70:$F$197,$A$70:$A$197,$A$2,$C$70:$C$197,$B21)/(SUMIFS('WR-Value Added(19 RMB)'!P$2:P$865,'WR-Value Added(19 RMB)'!$A$2:$A$865,"全国",'WR-Value Added(19 RMB)'!$B$2:$B$865,"金属冶炼和压延加工品")*SUMIFS($F$70:$F$197,$A$70:$A$197,"全国",$C$70:$C$197,$B21))</f>
        <v>1</v>
      </c>
      <c r="Q21" s="231">
        <f>SUMIFS('WR-Value Added(19 RMB)'!Q$2:Q$865,'WR-Value Added(19 RMB)'!$A$2:$A$865,$A$2,'WR-Value Added(19 RMB)'!$B$2:$B$865,"金属冶炼和压延加工品")*SUMIFS($F$70:$F$197,$A$70:$A$197,$A$2,$C$70:$C$197,$B21)/(SUMIFS('WR-Value Added(19 RMB)'!Q$2:Q$865,'WR-Value Added(19 RMB)'!$A$2:$A$865,"全国",'WR-Value Added(19 RMB)'!$B$2:$B$865,"金属冶炼和压延加工品")*SUMIFS($F$70:$F$197,$A$70:$A$197,"全国",$C$70:$C$197,$B21))</f>
        <v>1</v>
      </c>
      <c r="R21" s="231">
        <f>SUMIFS('WR-Value Added(19 RMB)'!R$2:R$865,'WR-Value Added(19 RMB)'!$A$2:$A$865,$A$2,'WR-Value Added(19 RMB)'!$B$2:$B$865,"金属冶炼和压延加工品")*SUMIFS($F$70:$F$197,$A$70:$A$197,$A$2,$C$70:$C$197,$B21)/(SUMIFS('WR-Value Added(19 RMB)'!R$2:R$865,'WR-Value Added(19 RMB)'!$A$2:$A$865,"全国",'WR-Value Added(19 RMB)'!$B$2:$B$865,"金属冶炼和压延加工品")*SUMIFS($F$70:$F$197,$A$70:$A$197,"全国",$C$70:$C$197,$B21))</f>
        <v>1</v>
      </c>
      <c r="S21" s="231">
        <f>SUMIFS('WR-Value Added(19 RMB)'!S$2:S$865,'WR-Value Added(19 RMB)'!$A$2:$A$865,$A$2,'WR-Value Added(19 RMB)'!$B$2:$B$865,"金属冶炼和压延加工品")*SUMIFS($F$70:$F$197,$A$70:$A$197,$A$2,$C$70:$C$197,$B21)/(SUMIFS('WR-Value Added(19 RMB)'!S$2:S$865,'WR-Value Added(19 RMB)'!$A$2:$A$865,"全国",'WR-Value Added(19 RMB)'!$B$2:$B$865,"金属冶炼和压延加工品")*SUMIFS($F$70:$F$197,$A$70:$A$197,"全国",$C$70:$C$197,$B21))</f>
        <v>1</v>
      </c>
      <c r="T21" s="231">
        <f>SUMIFS('WR-Value Added(19 RMB)'!T$2:T$865,'WR-Value Added(19 RMB)'!$A$2:$A$865,$A$2,'WR-Value Added(19 RMB)'!$B$2:$B$865,"金属冶炼和压延加工品")*SUMIFS($F$70:$F$197,$A$70:$A$197,$A$2,$C$70:$C$197,$B21)/(SUMIFS('WR-Value Added(19 RMB)'!T$2:T$865,'WR-Value Added(19 RMB)'!$A$2:$A$865,"全国",'WR-Value Added(19 RMB)'!$B$2:$B$865,"金属冶炼和压延加工品")*SUMIFS($F$70:$F$197,$A$70:$A$197,"全国",$C$70:$C$197,$B21))</f>
        <v>1</v>
      </c>
      <c r="U21" s="231">
        <f>SUMIFS('WR-Value Added(19 RMB)'!U$2:U$865,'WR-Value Added(19 RMB)'!$A$2:$A$865,$A$2,'WR-Value Added(19 RMB)'!$B$2:$B$865,"金属冶炼和压延加工品")*SUMIFS($F$70:$F$197,$A$70:$A$197,$A$2,$C$70:$C$197,$B21)/(SUMIFS('WR-Value Added(19 RMB)'!U$2:U$865,'WR-Value Added(19 RMB)'!$A$2:$A$865,"全国",'WR-Value Added(19 RMB)'!$B$2:$B$865,"金属冶炼和压延加工品")*SUMIFS($F$70:$F$197,$A$70:$A$197,"全国",$C$70:$C$197,$B21))</f>
        <v>1</v>
      </c>
      <c r="V21" s="231">
        <f>SUMIFS('WR-Value Added(19 RMB)'!V$2:V$865,'WR-Value Added(19 RMB)'!$A$2:$A$865,$A$2,'WR-Value Added(19 RMB)'!$B$2:$B$865,"金属冶炼和压延加工品")*SUMIFS($F$70:$F$197,$A$70:$A$197,$A$2,$C$70:$C$197,$B21)/(SUMIFS('WR-Value Added(19 RMB)'!V$2:V$865,'WR-Value Added(19 RMB)'!$A$2:$A$865,"全国",'WR-Value Added(19 RMB)'!$B$2:$B$865,"金属冶炼和压延加工品")*SUMIFS($F$70:$F$197,$A$70:$A$197,"全国",$C$70:$C$197,$B21))</f>
        <v>1</v>
      </c>
      <c r="W21" s="231">
        <f>SUMIFS('WR-Value Added(19 RMB)'!W$2:W$865,'WR-Value Added(19 RMB)'!$A$2:$A$865,$A$2,'WR-Value Added(19 RMB)'!$B$2:$B$865,"金属冶炼和压延加工品")*SUMIFS($F$70:$F$197,$A$70:$A$197,$A$2,$C$70:$C$197,$B21)/(SUMIFS('WR-Value Added(19 RMB)'!W$2:W$865,'WR-Value Added(19 RMB)'!$A$2:$A$865,"全国",'WR-Value Added(19 RMB)'!$B$2:$B$865,"金属冶炼和压延加工品")*SUMIFS($F$70:$F$197,$A$70:$A$197,"全国",$C$70:$C$197,$B21))</f>
        <v>1</v>
      </c>
      <c r="X21" s="231">
        <f>SUMIFS('WR-Value Added(19 RMB)'!X$2:X$865,'WR-Value Added(19 RMB)'!$A$2:$A$865,$A$2,'WR-Value Added(19 RMB)'!$B$2:$B$865,"金属冶炼和压延加工品")*SUMIFS($F$70:$F$197,$A$70:$A$197,$A$2,$C$70:$C$197,$B21)/(SUMIFS('WR-Value Added(19 RMB)'!X$2:X$865,'WR-Value Added(19 RMB)'!$A$2:$A$865,"全国",'WR-Value Added(19 RMB)'!$B$2:$B$865,"金属冶炼和压延加工品")*SUMIFS($F$70:$F$197,$A$70:$A$197,"全国",$C$70:$C$197,$B21))</f>
        <v>1</v>
      </c>
      <c r="Y21" s="231">
        <f>SUMIFS('WR-Value Added(19 RMB)'!Y$2:Y$865,'WR-Value Added(19 RMB)'!$A$2:$A$865,$A$2,'WR-Value Added(19 RMB)'!$B$2:$B$865,"金属冶炼和压延加工品")*SUMIFS($F$70:$F$197,$A$70:$A$197,$A$2,$C$70:$C$197,$B21)/(SUMIFS('WR-Value Added(19 RMB)'!Y$2:Y$865,'WR-Value Added(19 RMB)'!$A$2:$A$865,"全国",'WR-Value Added(19 RMB)'!$B$2:$B$865,"金属冶炼和压延加工品")*SUMIFS($F$70:$F$197,$A$70:$A$197,"全国",$C$70:$C$197,$B21))</f>
        <v>1</v>
      </c>
      <c r="Z21" s="231">
        <f>SUMIFS('WR-Value Added(19 RMB)'!Z$2:Z$865,'WR-Value Added(19 RMB)'!$A$2:$A$865,$A$2,'WR-Value Added(19 RMB)'!$B$2:$B$865,"金属冶炼和压延加工品")*SUMIFS($F$70:$F$197,$A$70:$A$197,$A$2,$C$70:$C$197,$B21)/(SUMIFS('WR-Value Added(19 RMB)'!Z$2:Z$865,'WR-Value Added(19 RMB)'!$A$2:$A$865,"全国",'WR-Value Added(19 RMB)'!$B$2:$B$865,"金属冶炼和压延加工品")*SUMIFS($F$70:$F$197,$A$70:$A$197,"全国",$C$70:$C$197,$B21))</f>
        <v>1</v>
      </c>
      <c r="AA21" s="231">
        <f>SUMIFS('WR-Value Added(19 RMB)'!AA$2:AA$865,'WR-Value Added(19 RMB)'!$A$2:$A$865,$A$2,'WR-Value Added(19 RMB)'!$B$2:$B$865,"金属冶炼和压延加工品")*SUMIFS($F$70:$F$197,$A$70:$A$197,$A$2,$C$70:$C$197,$B21)/(SUMIFS('WR-Value Added(19 RMB)'!AA$2:AA$865,'WR-Value Added(19 RMB)'!$A$2:$A$865,"全国",'WR-Value Added(19 RMB)'!$B$2:$B$865,"金属冶炼和压延加工品")*SUMIFS($F$70:$F$197,$A$70:$A$197,"全国",$C$70:$C$197,$B21))</f>
        <v>1</v>
      </c>
      <c r="AB21" s="231">
        <f>SUMIFS('WR-Value Added(19 RMB)'!AB$2:AB$865,'WR-Value Added(19 RMB)'!$A$2:$A$865,$A$2,'WR-Value Added(19 RMB)'!$B$2:$B$865,"金属冶炼和压延加工品")*SUMIFS($F$70:$F$197,$A$70:$A$197,$A$2,$C$70:$C$197,$B21)/(SUMIFS('WR-Value Added(19 RMB)'!AB$2:AB$865,'WR-Value Added(19 RMB)'!$A$2:$A$865,"全国",'WR-Value Added(19 RMB)'!$B$2:$B$865,"金属冶炼和压延加工品")*SUMIFS($F$70:$F$197,$A$70:$A$197,"全国",$C$70:$C$197,$B21))</f>
        <v>1</v>
      </c>
      <c r="AC21" s="231">
        <f>SUMIFS('WR-Value Added(19 RMB)'!AC$2:AC$865,'WR-Value Added(19 RMB)'!$A$2:$A$865,$A$2,'WR-Value Added(19 RMB)'!$B$2:$B$865,"金属冶炼和压延加工品")*SUMIFS($F$70:$F$197,$A$70:$A$197,$A$2,$C$70:$C$197,$B21)/(SUMIFS('WR-Value Added(19 RMB)'!AC$2:AC$865,'WR-Value Added(19 RMB)'!$A$2:$A$865,"全国",'WR-Value Added(19 RMB)'!$B$2:$B$865,"金属冶炼和压延加工品")*SUMIFS($F$70:$F$197,$A$70:$A$197,"全国",$C$70:$C$197,$B21))</f>
        <v>1</v>
      </c>
      <c r="AD21" s="231">
        <f>SUMIFS('WR-Value Added(19 RMB)'!AD$2:AD$865,'WR-Value Added(19 RMB)'!$A$2:$A$865,$A$2,'WR-Value Added(19 RMB)'!$B$2:$B$865,"金属冶炼和压延加工品")*SUMIFS($F$70:$F$197,$A$70:$A$197,$A$2,$C$70:$C$197,$B21)/(SUMIFS('WR-Value Added(19 RMB)'!AD$2:AD$865,'WR-Value Added(19 RMB)'!$A$2:$A$865,"全国",'WR-Value Added(19 RMB)'!$B$2:$B$865,"金属冶炼和压延加工品")*SUMIFS($F$70:$F$197,$A$70:$A$197,"全国",$C$70:$C$197,$B21))</f>
        <v>1</v>
      </c>
      <c r="AE21" s="231">
        <f>SUMIFS('WR-Value Added(19 RMB)'!AE$2:AE$865,'WR-Value Added(19 RMB)'!$A$2:$A$865,$A$2,'WR-Value Added(19 RMB)'!$B$2:$B$865,"金属冶炼和压延加工品")*SUMIFS($F$70:$F$197,$A$70:$A$197,$A$2,$C$70:$C$197,$B21)/(SUMIFS('WR-Value Added(19 RMB)'!AE$2:AE$865,'WR-Value Added(19 RMB)'!$A$2:$A$865,"全国",'WR-Value Added(19 RMB)'!$B$2:$B$865,"金属冶炼和压延加工品")*SUMIFS($F$70:$F$197,$A$70:$A$197,"全国",$C$70:$C$197,$B21))</f>
        <v>1</v>
      </c>
      <c r="AF21" s="231">
        <f>SUMIFS('WR-Value Added(19 RMB)'!AF$2:AF$865,'WR-Value Added(19 RMB)'!$A$2:$A$865,$A$2,'WR-Value Added(19 RMB)'!$B$2:$B$865,"金属冶炼和压延加工品")*SUMIFS($F$70:$F$197,$A$70:$A$197,$A$2,$C$70:$C$197,$B21)/(SUMIFS('WR-Value Added(19 RMB)'!AF$2:AF$865,'WR-Value Added(19 RMB)'!$A$2:$A$865,"全国",'WR-Value Added(19 RMB)'!$B$2:$B$865,"金属冶炼和压延加工品")*SUMIFS($F$70:$F$197,$A$70:$A$197,"全国",$C$70:$C$197,$B21))</f>
        <v>1</v>
      </c>
      <c r="AG21" s="231">
        <f>SUMIFS('WR-Value Added(19 RMB)'!AG$2:AG$865,'WR-Value Added(19 RMB)'!$A$2:$A$865,$A$2,'WR-Value Added(19 RMB)'!$B$2:$B$865,"金属冶炼和压延加工品")*SUMIFS($F$70:$F$197,$A$70:$A$197,$A$2,$C$70:$C$197,$B21)/(SUMIFS('WR-Value Added(19 RMB)'!AG$2:AG$865,'WR-Value Added(19 RMB)'!$A$2:$A$865,"全国",'WR-Value Added(19 RMB)'!$B$2:$B$865,"金属冶炼和压延加工品")*SUMIFS($F$70:$F$197,$A$70:$A$197,"全国",$C$70:$C$197,$B21))</f>
        <v>1</v>
      </c>
      <c r="AH21" s="231">
        <f>SUMIFS('WR-Value Added(19 RMB)'!AH$2:AH$865,'WR-Value Added(19 RMB)'!$A$2:$A$865,$A$2,'WR-Value Added(19 RMB)'!$B$2:$B$865,"金属冶炼和压延加工品")*SUMIFS($F$70:$F$197,$A$70:$A$197,$A$2,$C$70:$C$197,$B21)/(SUMIFS('WR-Value Added(19 RMB)'!AH$2:AH$865,'WR-Value Added(19 RMB)'!$A$2:$A$865,"全国",'WR-Value Added(19 RMB)'!$B$2:$B$865,"金属冶炼和压延加工品")*SUMIFS($F$70:$F$197,$A$70:$A$197,"全国",$C$70:$C$197,$B21))</f>
        <v>1</v>
      </c>
      <c r="AI21" s="231">
        <f>SUMIFS('WR-Value Added(19 RMB)'!AI$2:AI$865,'WR-Value Added(19 RMB)'!$A$2:$A$865,$A$2,'WR-Value Added(19 RMB)'!$B$2:$B$865,"金属冶炼和压延加工品")*SUMIFS($F$70:$F$197,$A$70:$A$197,$A$2,$C$70:$C$197,$B21)/(SUMIFS('WR-Value Added(19 RMB)'!AI$2:AI$865,'WR-Value Added(19 RMB)'!$A$2:$A$865,"全国",'WR-Value Added(19 RMB)'!$B$2:$B$865,"金属冶炼和压延加工品")*SUMIFS($F$70:$F$197,$A$70:$A$197,"全国",$C$70:$C$197,$B21))</f>
        <v>1</v>
      </c>
      <c r="AJ21" s="231">
        <f>SUMIFS('WR-Value Added(19 RMB)'!AJ$2:AJ$865,'WR-Value Added(19 RMB)'!$A$2:$A$865,$A$2,'WR-Value Added(19 RMB)'!$B$2:$B$865,"金属冶炼和压延加工品")*SUMIFS($F$70:$F$197,$A$70:$A$197,$A$2,$C$70:$C$197,$B21)/(SUMIFS('WR-Value Added(19 RMB)'!AJ$2:AJ$865,'WR-Value Added(19 RMB)'!$A$2:$A$865,"全国",'WR-Value Added(19 RMB)'!$B$2:$B$865,"金属冶炼和压延加工品")*SUMIFS($F$70:$F$197,$A$70:$A$197,"全国",$C$70:$C$197,$B21))</f>
        <v>1</v>
      </c>
      <c r="AK21" s="231">
        <f>SUMIFS('WR-Value Added(19 RMB)'!AK$2:AK$865,'WR-Value Added(19 RMB)'!$A$2:$A$865,$A$2,'WR-Value Added(19 RMB)'!$B$2:$B$865,"金属冶炼和压延加工品")*SUMIFS($F$70:$F$197,$A$70:$A$197,$A$2,$C$70:$C$197,$B21)/(SUMIFS('WR-Value Added(19 RMB)'!AK$2:AK$865,'WR-Value Added(19 RMB)'!$A$2:$A$865,"全国",'WR-Value Added(19 RMB)'!$B$2:$B$865,"金属冶炼和压延加工品")*SUMIFS($F$70:$F$197,$A$70:$A$197,"全国",$C$70:$C$197,$B21))</f>
        <v>1</v>
      </c>
      <c r="AL21" s="231">
        <f>SUMIFS('WR-Value Added(19 RMB)'!AL$2:AL$865,'WR-Value Added(19 RMB)'!$A$2:$A$865,$A$2,'WR-Value Added(19 RMB)'!$B$2:$B$865,"金属冶炼和压延加工品")*SUMIFS($F$70:$F$197,$A$70:$A$197,$A$2,$C$70:$C$197,$B21)/(SUMIFS('WR-Value Added(19 RMB)'!AL$2:AL$865,'WR-Value Added(19 RMB)'!$A$2:$A$865,"全国",'WR-Value Added(19 RMB)'!$B$2:$B$865,"金属冶炼和压延加工品")*SUMIFS($F$70:$F$197,$A$70:$A$197,"全国",$C$70:$C$197,$B21))</f>
        <v>1</v>
      </c>
      <c r="AM21" s="231">
        <f>SUMIFS('WR-Value Added(19 RMB)'!AM$2:AM$865,'WR-Value Added(19 RMB)'!$A$2:$A$865,$A$2,'WR-Value Added(19 RMB)'!$B$2:$B$865,"金属冶炼和压延加工品")*SUMIFS($F$70:$F$197,$A$70:$A$197,$A$2,$C$70:$C$197,$B21)/(SUMIFS('WR-Value Added(19 RMB)'!AM$2:AM$865,'WR-Value Added(19 RMB)'!$A$2:$A$865,"全国",'WR-Value Added(19 RMB)'!$B$2:$B$865,"金属冶炼和压延加工品")*SUMIFS($F$70:$F$197,$A$70:$A$197,"全国",$C$70:$C$197,$B21))</f>
        <v>1</v>
      </c>
      <c r="AN21" s="231">
        <f>SUMIFS('WR-Value Added(19 RMB)'!AN$2:AN$865,'WR-Value Added(19 RMB)'!$A$2:$A$865,$A$2,'WR-Value Added(19 RMB)'!$B$2:$B$865,"金属冶炼和压延加工品")*SUMIFS($F$70:$F$197,$A$70:$A$197,$A$2,$C$70:$C$197,$B21)/(SUMIFS('WR-Value Added(19 RMB)'!AN$2:AN$865,'WR-Value Added(19 RMB)'!$A$2:$A$865,"全国",'WR-Value Added(19 RMB)'!$B$2:$B$865,"金属冶炼和压延加工品")*SUMIFS($F$70:$F$197,$A$70:$A$197,"全国",$C$70:$C$197,$B21))</f>
        <v>1</v>
      </c>
      <c r="AO21" s="231">
        <f>SUMIFS('WR-Value Added(19 RMB)'!AO$2:AO$865,'WR-Value Added(19 RMB)'!$A$2:$A$865,$A$2,'WR-Value Added(19 RMB)'!$B$2:$B$865,"金属冶炼和压延加工品")*SUMIFS($F$70:$F$197,$A$70:$A$197,$A$2,$C$70:$C$197,$B21)/(SUMIFS('WR-Value Added(19 RMB)'!AO$2:AO$865,'WR-Value Added(19 RMB)'!$A$2:$A$865,"全国",'WR-Value Added(19 RMB)'!$B$2:$B$865,"金属冶炼和压延加工品")*SUMIFS($F$70:$F$197,$A$70:$A$197,"全国",$C$70:$C$197,$B21))</f>
        <v>1</v>
      </c>
      <c r="AP21" s="231">
        <f>SUMIFS('WR-Value Added(19 RMB)'!AP$2:AP$865,'WR-Value Added(19 RMB)'!$A$2:$A$865,$A$2,'WR-Value Added(19 RMB)'!$B$2:$B$865,"金属冶炼和压延加工品")*SUMIFS($F$70:$F$197,$A$70:$A$197,$A$2,$C$70:$C$197,$B21)/(SUMIFS('WR-Value Added(19 RMB)'!AP$2:AP$865,'WR-Value Added(19 RMB)'!$A$2:$A$865,"全国",'WR-Value Added(19 RMB)'!$B$2:$B$865,"金属冶炼和压延加工品")*SUMIFS($F$70:$F$197,$A$70:$A$197,"全国",$C$70:$C$197,$B21))</f>
        <v>1</v>
      </c>
      <c r="AQ21" s="231">
        <f>SUMIFS('WR-Value Added(19 RMB)'!AQ$2:AQ$865,'WR-Value Added(19 RMB)'!$A$2:$A$865,$A$2,'WR-Value Added(19 RMB)'!$B$2:$B$865,"金属冶炼和压延加工品")*SUMIFS($F$70:$F$197,$A$70:$A$197,$A$2,$C$70:$C$197,$B21)/(SUMIFS('WR-Value Added(19 RMB)'!AQ$2:AQ$865,'WR-Value Added(19 RMB)'!$A$2:$A$865,"全国",'WR-Value Added(19 RMB)'!$B$2:$B$865,"金属冶炼和压延加工品")*SUMIFS($F$70:$F$197,$A$70:$A$197,"全国",$C$70:$C$197,$B21))</f>
        <v>1</v>
      </c>
      <c r="AR21" s="231">
        <f>SUMIFS('WR-Value Added(19 RMB)'!AR$2:AR$865,'WR-Value Added(19 RMB)'!$A$2:$A$865,$A$2,'WR-Value Added(19 RMB)'!$B$2:$B$865,"金属冶炼和压延加工品")*SUMIFS($F$70:$F$197,$A$70:$A$197,$A$2,$C$70:$C$197,$B21)/(SUMIFS('WR-Value Added(19 RMB)'!AR$2:AR$865,'WR-Value Added(19 RMB)'!$A$2:$A$865,"全国",'WR-Value Added(19 RMB)'!$B$2:$B$865,"金属冶炼和压延加工品")*SUMIFS($F$70:$F$197,$A$70:$A$197,"全国",$C$70:$C$197,$B21))</f>
        <v>1</v>
      </c>
      <c r="AS21" s="245">
        <f>SUMIFS('WR-Value Added(19 RMB)'!AS$2:AS$865,'WR-Value Added(19 RMB)'!$A$2:$A$865,$A$2,'WR-Value Added(19 RMB)'!$B$2:$B$865,"金属冶炼和压延加工品")*SUMIFS($F$70:$F$197,$A$70:$A$197,$A$2,$C$70:$C$197,$B21)/(SUMIFS('WR-Value Added(19 RMB)'!AS$2:AS$865,'WR-Value Added(19 RMB)'!$A$2:$A$865,"全国",'WR-Value Added(19 RMB)'!$B$2:$B$865,"金属冶炼和压延加工品")*SUMIFS($F$70:$F$197,$A$70:$A$197,"全国",$C$70:$C$197,$B21))</f>
        <v>1</v>
      </c>
    </row>
    <row r="22" spans="1:45">
      <c r="A22" s="239" t="s">
        <v>58</v>
      </c>
      <c r="B22" s="231" t="str">
        <f>IFERROR(VLOOKUP($A22,'GHG Emissions 2018-2021'!$A$6:$B$14,2,0),"")</f>
        <v/>
      </c>
      <c r="C22" s="231"/>
      <c r="AS22" s="220"/>
    </row>
    <row r="23" spans="1:45">
      <c r="A23" s="239" t="s">
        <v>59</v>
      </c>
      <c r="B23" s="231" t="str">
        <f>IFERROR(VLOOKUP($A23,'GHG Emissions 2018-2021'!$A$6:$B$14,2,0),"")</f>
        <v/>
      </c>
      <c r="C23" s="231"/>
      <c r="AS23" s="220"/>
    </row>
    <row r="24" spans="1:45">
      <c r="A24" s="239" t="s">
        <v>60</v>
      </c>
      <c r="B24" s="231" t="str">
        <f>IFERROR(VLOOKUP($A24,'GHG Emissions 2018-2021'!$A$6:$B$14,2,0),"")</f>
        <v/>
      </c>
      <c r="C24" s="231"/>
      <c r="AS24" s="220"/>
    </row>
    <row r="25" spans="1:45">
      <c r="A25" s="239" t="s">
        <v>61</v>
      </c>
      <c r="B25" s="231" t="str">
        <f>IFERROR(VLOOKUP($A25,'GHG Emissions 2018-2021'!$A$6:$B$14,2,0),"")</f>
        <v/>
      </c>
      <c r="C25" s="231"/>
      <c r="AS25" s="220"/>
    </row>
    <row r="26" spans="1:45">
      <c r="A26" s="239" t="s">
        <v>62</v>
      </c>
      <c r="B26" s="231" t="str">
        <f>IFERROR(VLOOKUP($A26,'GHG Emissions 2018-2021'!$A$6:$B$14,2,0),"")</f>
        <v/>
      </c>
      <c r="C26" s="231"/>
      <c r="AS26" s="220"/>
    </row>
    <row r="27" spans="1:45">
      <c r="A27" s="239" t="s">
        <v>63</v>
      </c>
      <c r="B27" s="231" t="str">
        <f>IFERROR(VLOOKUP($A27,'GHG Emissions 2018-2021'!$A$6:$B$14,2,0),"")</f>
        <v/>
      </c>
      <c r="C27" s="231"/>
      <c r="AS27" s="220"/>
    </row>
    <row r="28" spans="1:45">
      <c r="A28" s="239" t="s">
        <v>64</v>
      </c>
      <c r="B28" s="231" t="str">
        <f>IFERROR(VLOOKUP($A28,'GHG Emissions 2018-2021'!$A$6:$B$14,2,0),"")</f>
        <v/>
      </c>
      <c r="C28" s="231"/>
      <c r="AS28" s="220"/>
    </row>
    <row r="29" spans="1:45">
      <c r="A29" s="239" t="s">
        <v>43</v>
      </c>
      <c r="B29" s="231" t="s">
        <v>776</v>
      </c>
      <c r="C29" s="231">
        <f>SUMIFS('WR-Value Added(19 RMB)'!C$2:C$865,'WR-Value Added(19 RMB)'!$A$2:$A$865,$A$2,'WR-Value Added(19 RMB)'!$B$2:$B$865,$B29)/SUMIFS('WR-Value Added(19 RMB)'!C$2:C$865,'WR-Value Added(19 RMB)'!$A$2:$A$865,"全国",'WR-Value Added(19 RMB)'!$B$2:$B$865,$B29)</f>
        <v>1</v>
      </c>
      <c r="D29" s="231">
        <f>SUMIFS('WR-Value Added(19 RMB)'!D$2:D$865,'WR-Value Added(19 RMB)'!$A$2:$A$865,$A$2,'WR-Value Added(19 RMB)'!$B$2:$B$865,$B29)/SUMIFS('WR-Value Added(19 RMB)'!D$2:D$865,'WR-Value Added(19 RMB)'!$A$2:$A$865,"全国",'WR-Value Added(19 RMB)'!$B$2:$B$865,$B29)</f>
        <v>1</v>
      </c>
      <c r="E29" s="231">
        <f>SUMIFS('WR-Value Added(19 RMB)'!E$2:E$865,'WR-Value Added(19 RMB)'!$A$2:$A$865,$A$2,'WR-Value Added(19 RMB)'!$B$2:$B$865,$B29)/SUMIFS('WR-Value Added(19 RMB)'!E$2:E$865,'WR-Value Added(19 RMB)'!$A$2:$A$865,"全国",'WR-Value Added(19 RMB)'!$B$2:$B$865,$B29)</f>
        <v>1</v>
      </c>
      <c r="F29" s="231">
        <f>SUMIFS('WR-Value Added(19 RMB)'!F$2:F$865,'WR-Value Added(19 RMB)'!$A$2:$A$865,$A$2,'WR-Value Added(19 RMB)'!$B$2:$B$865,$B29)/SUMIFS('WR-Value Added(19 RMB)'!F$2:F$865,'WR-Value Added(19 RMB)'!$A$2:$A$865,"全国",'WR-Value Added(19 RMB)'!$B$2:$B$865,$B29)</f>
        <v>1</v>
      </c>
      <c r="G29" s="231">
        <f>SUMIFS('WR-Value Added(19 RMB)'!G$2:G$865,'WR-Value Added(19 RMB)'!$A$2:$A$865,$A$2,'WR-Value Added(19 RMB)'!$B$2:$B$865,$B29)/SUMIFS('WR-Value Added(19 RMB)'!G$2:G$865,'WR-Value Added(19 RMB)'!$A$2:$A$865,"全国",'WR-Value Added(19 RMB)'!$B$2:$B$865,$B29)</f>
        <v>1</v>
      </c>
      <c r="H29" s="231">
        <f>SUMIFS('WR-Value Added(19 RMB)'!H$2:H$865,'WR-Value Added(19 RMB)'!$A$2:$A$865,$A$2,'WR-Value Added(19 RMB)'!$B$2:$B$865,$B29)/SUMIFS('WR-Value Added(19 RMB)'!H$2:H$865,'WR-Value Added(19 RMB)'!$A$2:$A$865,"全国",'WR-Value Added(19 RMB)'!$B$2:$B$865,$B29)</f>
        <v>1</v>
      </c>
      <c r="I29" s="231">
        <f>SUMIFS('WR-Value Added(19 RMB)'!I$2:I$865,'WR-Value Added(19 RMB)'!$A$2:$A$865,$A$2,'WR-Value Added(19 RMB)'!$B$2:$B$865,$B29)/SUMIFS('WR-Value Added(19 RMB)'!I$2:I$865,'WR-Value Added(19 RMB)'!$A$2:$A$865,"全国",'WR-Value Added(19 RMB)'!$B$2:$B$865,$B29)</f>
        <v>1</v>
      </c>
      <c r="J29" s="231">
        <f>SUMIFS('WR-Value Added(19 RMB)'!J$2:J$865,'WR-Value Added(19 RMB)'!$A$2:$A$865,$A$2,'WR-Value Added(19 RMB)'!$B$2:$B$865,$B29)/SUMIFS('WR-Value Added(19 RMB)'!J$2:J$865,'WR-Value Added(19 RMB)'!$A$2:$A$865,"全国",'WR-Value Added(19 RMB)'!$B$2:$B$865,$B29)</f>
        <v>1</v>
      </c>
      <c r="K29" s="231">
        <f>SUMIFS('WR-Value Added(19 RMB)'!K$2:K$865,'WR-Value Added(19 RMB)'!$A$2:$A$865,$A$2,'WR-Value Added(19 RMB)'!$B$2:$B$865,$B29)/SUMIFS('WR-Value Added(19 RMB)'!K$2:K$865,'WR-Value Added(19 RMB)'!$A$2:$A$865,"全国",'WR-Value Added(19 RMB)'!$B$2:$B$865,$B29)</f>
        <v>1</v>
      </c>
      <c r="L29" s="231">
        <f>SUMIFS('WR-Value Added(19 RMB)'!L$2:L$865,'WR-Value Added(19 RMB)'!$A$2:$A$865,$A$2,'WR-Value Added(19 RMB)'!$B$2:$B$865,$B29)/SUMIFS('WR-Value Added(19 RMB)'!L$2:L$865,'WR-Value Added(19 RMB)'!$A$2:$A$865,"全国",'WR-Value Added(19 RMB)'!$B$2:$B$865,$B29)</f>
        <v>1</v>
      </c>
      <c r="M29" s="231">
        <f>SUMIFS('WR-Value Added(19 RMB)'!M$2:M$865,'WR-Value Added(19 RMB)'!$A$2:$A$865,$A$2,'WR-Value Added(19 RMB)'!$B$2:$B$865,$B29)/SUMIFS('WR-Value Added(19 RMB)'!M$2:M$865,'WR-Value Added(19 RMB)'!$A$2:$A$865,"全国",'WR-Value Added(19 RMB)'!$B$2:$B$865,$B29)</f>
        <v>1</v>
      </c>
      <c r="N29" s="231">
        <f>SUMIFS('WR-Value Added(19 RMB)'!N$2:N$865,'WR-Value Added(19 RMB)'!$A$2:$A$865,$A$2,'WR-Value Added(19 RMB)'!$B$2:$B$865,$B29)/SUMIFS('WR-Value Added(19 RMB)'!N$2:N$865,'WR-Value Added(19 RMB)'!$A$2:$A$865,"全国",'WR-Value Added(19 RMB)'!$B$2:$B$865,$B29)</f>
        <v>1</v>
      </c>
      <c r="O29" s="231">
        <f>SUMIFS('WR-Value Added(19 RMB)'!O$2:O$865,'WR-Value Added(19 RMB)'!$A$2:$A$865,$A$2,'WR-Value Added(19 RMB)'!$B$2:$B$865,$B29)/SUMIFS('WR-Value Added(19 RMB)'!O$2:O$865,'WR-Value Added(19 RMB)'!$A$2:$A$865,"全国",'WR-Value Added(19 RMB)'!$B$2:$B$865,$B29)</f>
        <v>1</v>
      </c>
      <c r="P29" s="231">
        <f>SUMIFS('WR-Value Added(19 RMB)'!P$2:P$865,'WR-Value Added(19 RMB)'!$A$2:$A$865,$A$2,'WR-Value Added(19 RMB)'!$B$2:$B$865,$B29)/SUMIFS('WR-Value Added(19 RMB)'!P$2:P$865,'WR-Value Added(19 RMB)'!$A$2:$A$865,"全国",'WR-Value Added(19 RMB)'!$B$2:$B$865,$B29)</f>
        <v>1</v>
      </c>
      <c r="Q29" s="231">
        <f>SUMIFS('WR-Value Added(19 RMB)'!Q$2:Q$865,'WR-Value Added(19 RMB)'!$A$2:$A$865,$A$2,'WR-Value Added(19 RMB)'!$B$2:$B$865,$B29)/SUMIFS('WR-Value Added(19 RMB)'!Q$2:Q$865,'WR-Value Added(19 RMB)'!$A$2:$A$865,"全国",'WR-Value Added(19 RMB)'!$B$2:$B$865,$B29)</f>
        <v>1</v>
      </c>
      <c r="R29" s="231">
        <f>SUMIFS('WR-Value Added(19 RMB)'!R$2:R$865,'WR-Value Added(19 RMB)'!$A$2:$A$865,$A$2,'WR-Value Added(19 RMB)'!$B$2:$B$865,$B29)/SUMIFS('WR-Value Added(19 RMB)'!R$2:R$865,'WR-Value Added(19 RMB)'!$A$2:$A$865,"全国",'WR-Value Added(19 RMB)'!$B$2:$B$865,$B29)</f>
        <v>1</v>
      </c>
      <c r="S29" s="231">
        <f>SUMIFS('WR-Value Added(19 RMB)'!S$2:S$865,'WR-Value Added(19 RMB)'!$A$2:$A$865,$A$2,'WR-Value Added(19 RMB)'!$B$2:$B$865,$B29)/SUMIFS('WR-Value Added(19 RMB)'!S$2:S$865,'WR-Value Added(19 RMB)'!$A$2:$A$865,"全国",'WR-Value Added(19 RMB)'!$B$2:$B$865,$B29)</f>
        <v>1</v>
      </c>
      <c r="T29" s="231">
        <f>SUMIFS('WR-Value Added(19 RMB)'!T$2:T$865,'WR-Value Added(19 RMB)'!$A$2:$A$865,$A$2,'WR-Value Added(19 RMB)'!$B$2:$B$865,$B29)/SUMIFS('WR-Value Added(19 RMB)'!T$2:T$865,'WR-Value Added(19 RMB)'!$A$2:$A$865,"全国",'WR-Value Added(19 RMB)'!$B$2:$B$865,$B29)</f>
        <v>1</v>
      </c>
      <c r="U29" s="231">
        <f>SUMIFS('WR-Value Added(19 RMB)'!U$2:U$865,'WR-Value Added(19 RMB)'!$A$2:$A$865,$A$2,'WR-Value Added(19 RMB)'!$B$2:$B$865,$B29)/SUMIFS('WR-Value Added(19 RMB)'!U$2:U$865,'WR-Value Added(19 RMB)'!$A$2:$A$865,"全国",'WR-Value Added(19 RMB)'!$B$2:$B$865,$B29)</f>
        <v>1</v>
      </c>
      <c r="V29" s="231">
        <f>SUMIFS('WR-Value Added(19 RMB)'!V$2:V$865,'WR-Value Added(19 RMB)'!$A$2:$A$865,$A$2,'WR-Value Added(19 RMB)'!$B$2:$B$865,$B29)/SUMIFS('WR-Value Added(19 RMB)'!V$2:V$865,'WR-Value Added(19 RMB)'!$A$2:$A$865,"全国",'WR-Value Added(19 RMB)'!$B$2:$B$865,$B29)</f>
        <v>1</v>
      </c>
      <c r="W29" s="231">
        <f>SUMIFS('WR-Value Added(19 RMB)'!W$2:W$865,'WR-Value Added(19 RMB)'!$A$2:$A$865,$A$2,'WR-Value Added(19 RMB)'!$B$2:$B$865,$B29)/SUMIFS('WR-Value Added(19 RMB)'!W$2:W$865,'WR-Value Added(19 RMB)'!$A$2:$A$865,"全国",'WR-Value Added(19 RMB)'!$B$2:$B$865,$B29)</f>
        <v>1</v>
      </c>
      <c r="X29" s="231">
        <f>SUMIFS('WR-Value Added(19 RMB)'!X$2:X$865,'WR-Value Added(19 RMB)'!$A$2:$A$865,$A$2,'WR-Value Added(19 RMB)'!$B$2:$B$865,$B29)/SUMIFS('WR-Value Added(19 RMB)'!X$2:X$865,'WR-Value Added(19 RMB)'!$A$2:$A$865,"全国",'WR-Value Added(19 RMB)'!$B$2:$B$865,$B29)</f>
        <v>1</v>
      </c>
      <c r="Y29" s="231">
        <f>SUMIFS('WR-Value Added(19 RMB)'!Y$2:Y$865,'WR-Value Added(19 RMB)'!$A$2:$A$865,$A$2,'WR-Value Added(19 RMB)'!$B$2:$B$865,$B29)/SUMIFS('WR-Value Added(19 RMB)'!Y$2:Y$865,'WR-Value Added(19 RMB)'!$A$2:$A$865,"全国",'WR-Value Added(19 RMB)'!$B$2:$B$865,$B29)</f>
        <v>1</v>
      </c>
      <c r="Z29" s="231">
        <f>SUMIFS('WR-Value Added(19 RMB)'!Z$2:Z$865,'WR-Value Added(19 RMB)'!$A$2:$A$865,$A$2,'WR-Value Added(19 RMB)'!$B$2:$B$865,$B29)/SUMIFS('WR-Value Added(19 RMB)'!Z$2:Z$865,'WR-Value Added(19 RMB)'!$A$2:$A$865,"全国",'WR-Value Added(19 RMB)'!$B$2:$B$865,$B29)</f>
        <v>1</v>
      </c>
      <c r="AA29" s="231">
        <f>SUMIFS('WR-Value Added(19 RMB)'!AA$2:AA$865,'WR-Value Added(19 RMB)'!$A$2:$A$865,$A$2,'WR-Value Added(19 RMB)'!$B$2:$B$865,$B29)/SUMIFS('WR-Value Added(19 RMB)'!AA$2:AA$865,'WR-Value Added(19 RMB)'!$A$2:$A$865,"全国",'WR-Value Added(19 RMB)'!$B$2:$B$865,$B29)</f>
        <v>1</v>
      </c>
      <c r="AB29" s="231">
        <f>SUMIFS('WR-Value Added(19 RMB)'!AB$2:AB$865,'WR-Value Added(19 RMB)'!$A$2:$A$865,$A$2,'WR-Value Added(19 RMB)'!$B$2:$B$865,$B29)/SUMIFS('WR-Value Added(19 RMB)'!AB$2:AB$865,'WR-Value Added(19 RMB)'!$A$2:$A$865,"全国",'WR-Value Added(19 RMB)'!$B$2:$B$865,$B29)</f>
        <v>1</v>
      </c>
      <c r="AC29" s="231">
        <f>SUMIFS('WR-Value Added(19 RMB)'!AC$2:AC$865,'WR-Value Added(19 RMB)'!$A$2:$A$865,$A$2,'WR-Value Added(19 RMB)'!$B$2:$B$865,$B29)/SUMIFS('WR-Value Added(19 RMB)'!AC$2:AC$865,'WR-Value Added(19 RMB)'!$A$2:$A$865,"全国",'WR-Value Added(19 RMB)'!$B$2:$B$865,$B29)</f>
        <v>1</v>
      </c>
      <c r="AD29" s="231">
        <f>SUMIFS('WR-Value Added(19 RMB)'!AD$2:AD$865,'WR-Value Added(19 RMB)'!$A$2:$A$865,$A$2,'WR-Value Added(19 RMB)'!$B$2:$B$865,$B29)/SUMIFS('WR-Value Added(19 RMB)'!AD$2:AD$865,'WR-Value Added(19 RMB)'!$A$2:$A$865,"全国",'WR-Value Added(19 RMB)'!$B$2:$B$865,$B29)</f>
        <v>1</v>
      </c>
      <c r="AE29" s="231">
        <f>SUMIFS('WR-Value Added(19 RMB)'!AE$2:AE$865,'WR-Value Added(19 RMB)'!$A$2:$A$865,$A$2,'WR-Value Added(19 RMB)'!$B$2:$B$865,$B29)/SUMIFS('WR-Value Added(19 RMB)'!AE$2:AE$865,'WR-Value Added(19 RMB)'!$A$2:$A$865,"全国",'WR-Value Added(19 RMB)'!$B$2:$B$865,$B29)</f>
        <v>1</v>
      </c>
      <c r="AF29" s="231">
        <f>SUMIFS('WR-Value Added(19 RMB)'!AF$2:AF$865,'WR-Value Added(19 RMB)'!$A$2:$A$865,$A$2,'WR-Value Added(19 RMB)'!$B$2:$B$865,$B29)/SUMIFS('WR-Value Added(19 RMB)'!AF$2:AF$865,'WR-Value Added(19 RMB)'!$A$2:$A$865,"全国",'WR-Value Added(19 RMB)'!$B$2:$B$865,$B29)</f>
        <v>1</v>
      </c>
      <c r="AG29" s="231">
        <f>SUMIFS('WR-Value Added(19 RMB)'!AG$2:AG$865,'WR-Value Added(19 RMB)'!$A$2:$A$865,$A$2,'WR-Value Added(19 RMB)'!$B$2:$B$865,$B29)/SUMIFS('WR-Value Added(19 RMB)'!AG$2:AG$865,'WR-Value Added(19 RMB)'!$A$2:$A$865,"全国",'WR-Value Added(19 RMB)'!$B$2:$B$865,$B29)</f>
        <v>1</v>
      </c>
      <c r="AH29" s="231">
        <f>SUMIFS('WR-Value Added(19 RMB)'!AH$2:AH$865,'WR-Value Added(19 RMB)'!$A$2:$A$865,$A$2,'WR-Value Added(19 RMB)'!$B$2:$B$865,$B29)/SUMIFS('WR-Value Added(19 RMB)'!AH$2:AH$865,'WR-Value Added(19 RMB)'!$A$2:$A$865,"全国",'WR-Value Added(19 RMB)'!$B$2:$B$865,$B29)</f>
        <v>1</v>
      </c>
      <c r="AI29" s="231">
        <f>SUMIFS('WR-Value Added(19 RMB)'!AI$2:AI$865,'WR-Value Added(19 RMB)'!$A$2:$A$865,$A$2,'WR-Value Added(19 RMB)'!$B$2:$B$865,$B29)/SUMIFS('WR-Value Added(19 RMB)'!AI$2:AI$865,'WR-Value Added(19 RMB)'!$A$2:$A$865,"全国",'WR-Value Added(19 RMB)'!$B$2:$B$865,$B29)</f>
        <v>1</v>
      </c>
      <c r="AJ29" s="231">
        <f>SUMIFS('WR-Value Added(19 RMB)'!AJ$2:AJ$865,'WR-Value Added(19 RMB)'!$A$2:$A$865,$A$2,'WR-Value Added(19 RMB)'!$B$2:$B$865,$B29)/SUMIFS('WR-Value Added(19 RMB)'!AJ$2:AJ$865,'WR-Value Added(19 RMB)'!$A$2:$A$865,"全国",'WR-Value Added(19 RMB)'!$B$2:$B$865,$B29)</f>
        <v>1</v>
      </c>
      <c r="AK29" s="231">
        <f>SUMIFS('WR-Value Added(19 RMB)'!AK$2:AK$865,'WR-Value Added(19 RMB)'!$A$2:$A$865,$A$2,'WR-Value Added(19 RMB)'!$B$2:$B$865,$B29)/SUMIFS('WR-Value Added(19 RMB)'!AK$2:AK$865,'WR-Value Added(19 RMB)'!$A$2:$A$865,"全国",'WR-Value Added(19 RMB)'!$B$2:$B$865,$B29)</f>
        <v>1</v>
      </c>
      <c r="AL29" s="231">
        <f>SUMIFS('WR-Value Added(19 RMB)'!AL$2:AL$865,'WR-Value Added(19 RMB)'!$A$2:$A$865,$A$2,'WR-Value Added(19 RMB)'!$B$2:$B$865,$B29)/SUMIFS('WR-Value Added(19 RMB)'!AL$2:AL$865,'WR-Value Added(19 RMB)'!$A$2:$A$865,"全国",'WR-Value Added(19 RMB)'!$B$2:$B$865,$B29)</f>
        <v>1</v>
      </c>
      <c r="AM29" s="231">
        <f>SUMIFS('WR-Value Added(19 RMB)'!AM$2:AM$865,'WR-Value Added(19 RMB)'!$A$2:$A$865,$A$2,'WR-Value Added(19 RMB)'!$B$2:$B$865,$B29)/SUMIFS('WR-Value Added(19 RMB)'!AM$2:AM$865,'WR-Value Added(19 RMB)'!$A$2:$A$865,"全国",'WR-Value Added(19 RMB)'!$B$2:$B$865,$B29)</f>
        <v>1</v>
      </c>
      <c r="AN29" s="231">
        <f>SUMIFS('WR-Value Added(19 RMB)'!AN$2:AN$865,'WR-Value Added(19 RMB)'!$A$2:$A$865,$A$2,'WR-Value Added(19 RMB)'!$B$2:$B$865,$B29)/SUMIFS('WR-Value Added(19 RMB)'!AN$2:AN$865,'WR-Value Added(19 RMB)'!$A$2:$A$865,"全国",'WR-Value Added(19 RMB)'!$B$2:$B$865,$B29)</f>
        <v>1</v>
      </c>
      <c r="AO29" s="231">
        <f>SUMIFS('WR-Value Added(19 RMB)'!AO$2:AO$865,'WR-Value Added(19 RMB)'!$A$2:$A$865,$A$2,'WR-Value Added(19 RMB)'!$B$2:$B$865,$B29)/SUMIFS('WR-Value Added(19 RMB)'!AO$2:AO$865,'WR-Value Added(19 RMB)'!$A$2:$A$865,"全国",'WR-Value Added(19 RMB)'!$B$2:$B$865,$B29)</f>
        <v>1</v>
      </c>
      <c r="AP29" s="231">
        <f>SUMIFS('WR-Value Added(19 RMB)'!AP$2:AP$865,'WR-Value Added(19 RMB)'!$A$2:$A$865,$A$2,'WR-Value Added(19 RMB)'!$B$2:$B$865,$B29)/SUMIFS('WR-Value Added(19 RMB)'!AP$2:AP$865,'WR-Value Added(19 RMB)'!$A$2:$A$865,"全国",'WR-Value Added(19 RMB)'!$B$2:$B$865,$B29)</f>
        <v>1</v>
      </c>
      <c r="AQ29" s="231">
        <f>SUMIFS('WR-Value Added(19 RMB)'!AQ$2:AQ$865,'WR-Value Added(19 RMB)'!$A$2:$A$865,$A$2,'WR-Value Added(19 RMB)'!$B$2:$B$865,$B29)/SUMIFS('WR-Value Added(19 RMB)'!AQ$2:AQ$865,'WR-Value Added(19 RMB)'!$A$2:$A$865,"全国",'WR-Value Added(19 RMB)'!$B$2:$B$865,$B29)</f>
        <v>1</v>
      </c>
      <c r="AR29" s="231">
        <f>SUMIFS('WR-Value Added(19 RMB)'!AR$2:AR$865,'WR-Value Added(19 RMB)'!$A$2:$A$865,$A$2,'WR-Value Added(19 RMB)'!$B$2:$B$865,$B29)/SUMIFS('WR-Value Added(19 RMB)'!AR$2:AR$865,'WR-Value Added(19 RMB)'!$A$2:$A$865,"全国",'WR-Value Added(19 RMB)'!$B$2:$B$865,$B29)</f>
        <v>1</v>
      </c>
      <c r="AS29" s="245">
        <f>SUMIFS('WR-Value Added(19 RMB)'!AS$2:AS$865,'WR-Value Added(19 RMB)'!$A$2:$A$865,$A$2,'WR-Value Added(19 RMB)'!$B$2:$B$865,$B29)/SUMIFS('WR-Value Added(19 RMB)'!AS$2:AS$865,'WR-Value Added(19 RMB)'!$A$2:$A$865,"全国",'WR-Value Added(19 RMB)'!$B$2:$B$865,$B29)</f>
        <v>1</v>
      </c>
    </row>
    <row r="30" spans="1:45">
      <c r="A30" s="239" t="s">
        <v>47</v>
      </c>
      <c r="B30" s="231" t="str">
        <f>IFERROR(VLOOKUP($A30,'GHG Emissions 2018-2021'!$A$6:$B$14,2,0),"")</f>
        <v>废弃资源综合利用业</v>
      </c>
      <c r="C30" s="231">
        <f>SUMIFS('WR-Value Added(19 RMB)'!C$2:C$865,'WR-Value Added(19 RMB)'!$A$2:$A$865,$A$2,'WR-Value Added(19 RMB)'!$B$2:$B$865,"其他制造产品和废品废料")*SUMIFS($F$70:$F$197,$A$70:$A$197,$A$2,$C$70:$C$197,$B30)/(SUMIFS('WR-Value Added(19 RMB)'!C$2:C$865,'WR-Value Added(19 RMB)'!$A$2:$A$865,"全国",'WR-Value Added(19 RMB)'!$B$2:$B$865,"其他制造产品和废品废料")*SUMIFS($F$70:$F$197,$A$70:$A$197,"全国",$C$70:$C$197,$B30))</f>
        <v>1</v>
      </c>
      <c r="D30" s="231">
        <f>SUMIFS('WR-Value Added(19 RMB)'!D$2:D$865,'WR-Value Added(19 RMB)'!$A$2:$A$865,$A$2,'WR-Value Added(19 RMB)'!$B$2:$B$865,"其他制造产品和废品废料")*SUMIFS($F$70:$F$197,$A$70:$A$197,$A$2,$C$70:$C$197,$B30)/(SUMIFS('WR-Value Added(19 RMB)'!D$2:D$865,'WR-Value Added(19 RMB)'!$A$2:$A$865,"全国",'WR-Value Added(19 RMB)'!$B$2:$B$865,"其他制造产品和废品废料")*SUMIFS($F$70:$F$197,$A$70:$A$197,"全国",$C$70:$C$197,$B30))</f>
        <v>1</v>
      </c>
      <c r="E30" s="231">
        <f>SUMIFS('WR-Value Added(19 RMB)'!E$2:E$865,'WR-Value Added(19 RMB)'!$A$2:$A$865,$A$2,'WR-Value Added(19 RMB)'!$B$2:$B$865,"其他制造产品和废品废料")*SUMIFS($F$70:$F$197,$A$70:$A$197,$A$2,$C$70:$C$197,$B30)/(SUMIFS('WR-Value Added(19 RMB)'!E$2:E$865,'WR-Value Added(19 RMB)'!$A$2:$A$865,"全国",'WR-Value Added(19 RMB)'!$B$2:$B$865,"其他制造产品和废品废料")*SUMIFS($F$70:$F$197,$A$70:$A$197,"全国",$C$70:$C$197,$B30))</f>
        <v>1</v>
      </c>
      <c r="F30" s="231">
        <f>SUMIFS('WR-Value Added(19 RMB)'!F$2:F$865,'WR-Value Added(19 RMB)'!$A$2:$A$865,$A$2,'WR-Value Added(19 RMB)'!$B$2:$B$865,"其他制造产品和废品废料")*SUMIFS($F$70:$F$197,$A$70:$A$197,$A$2,$C$70:$C$197,$B30)/(SUMIFS('WR-Value Added(19 RMB)'!F$2:F$865,'WR-Value Added(19 RMB)'!$A$2:$A$865,"全国",'WR-Value Added(19 RMB)'!$B$2:$B$865,"其他制造产品和废品废料")*SUMIFS($F$70:$F$197,$A$70:$A$197,"全国",$C$70:$C$197,$B30))</f>
        <v>1</v>
      </c>
      <c r="G30" s="231">
        <f>SUMIFS('WR-Value Added(19 RMB)'!G$2:G$865,'WR-Value Added(19 RMB)'!$A$2:$A$865,$A$2,'WR-Value Added(19 RMB)'!$B$2:$B$865,"其他制造产品和废品废料")*SUMIFS($F$70:$F$197,$A$70:$A$197,$A$2,$C$70:$C$197,$B30)/(SUMIFS('WR-Value Added(19 RMB)'!G$2:G$865,'WR-Value Added(19 RMB)'!$A$2:$A$865,"全国",'WR-Value Added(19 RMB)'!$B$2:$B$865,"其他制造产品和废品废料")*SUMIFS($F$70:$F$197,$A$70:$A$197,"全国",$C$70:$C$197,$B30))</f>
        <v>1</v>
      </c>
      <c r="H30" s="231">
        <f>SUMIFS('WR-Value Added(19 RMB)'!H$2:H$865,'WR-Value Added(19 RMB)'!$A$2:$A$865,$A$2,'WR-Value Added(19 RMB)'!$B$2:$B$865,"其他制造产品和废品废料")*SUMIFS($F$70:$F$197,$A$70:$A$197,$A$2,$C$70:$C$197,$B30)/(SUMIFS('WR-Value Added(19 RMB)'!H$2:H$865,'WR-Value Added(19 RMB)'!$A$2:$A$865,"全国",'WR-Value Added(19 RMB)'!$B$2:$B$865,"其他制造产品和废品废料")*SUMIFS($F$70:$F$197,$A$70:$A$197,"全国",$C$70:$C$197,$B30))</f>
        <v>1</v>
      </c>
      <c r="I30" s="231">
        <f>SUMIFS('WR-Value Added(19 RMB)'!I$2:I$865,'WR-Value Added(19 RMB)'!$A$2:$A$865,$A$2,'WR-Value Added(19 RMB)'!$B$2:$B$865,"其他制造产品和废品废料")*SUMIFS($F$70:$F$197,$A$70:$A$197,$A$2,$C$70:$C$197,$B30)/(SUMIFS('WR-Value Added(19 RMB)'!I$2:I$865,'WR-Value Added(19 RMB)'!$A$2:$A$865,"全国",'WR-Value Added(19 RMB)'!$B$2:$B$865,"其他制造产品和废品废料")*SUMIFS($F$70:$F$197,$A$70:$A$197,"全国",$C$70:$C$197,$B30))</f>
        <v>1</v>
      </c>
      <c r="J30" s="231">
        <f>SUMIFS('WR-Value Added(19 RMB)'!J$2:J$865,'WR-Value Added(19 RMB)'!$A$2:$A$865,$A$2,'WR-Value Added(19 RMB)'!$B$2:$B$865,"其他制造产品和废品废料")*SUMIFS($F$70:$F$197,$A$70:$A$197,$A$2,$C$70:$C$197,$B30)/(SUMIFS('WR-Value Added(19 RMB)'!J$2:J$865,'WR-Value Added(19 RMB)'!$A$2:$A$865,"全国",'WR-Value Added(19 RMB)'!$B$2:$B$865,"其他制造产品和废品废料")*SUMIFS($F$70:$F$197,$A$70:$A$197,"全国",$C$70:$C$197,$B30))</f>
        <v>1</v>
      </c>
      <c r="K30" s="231">
        <f>SUMIFS('WR-Value Added(19 RMB)'!K$2:K$865,'WR-Value Added(19 RMB)'!$A$2:$A$865,$A$2,'WR-Value Added(19 RMB)'!$B$2:$B$865,"其他制造产品和废品废料")*SUMIFS($F$70:$F$197,$A$70:$A$197,$A$2,$C$70:$C$197,$B30)/(SUMIFS('WR-Value Added(19 RMB)'!K$2:K$865,'WR-Value Added(19 RMB)'!$A$2:$A$865,"全国",'WR-Value Added(19 RMB)'!$B$2:$B$865,"其他制造产品和废品废料")*SUMIFS($F$70:$F$197,$A$70:$A$197,"全国",$C$70:$C$197,$B30))</f>
        <v>1</v>
      </c>
      <c r="L30" s="231">
        <f>SUMIFS('WR-Value Added(19 RMB)'!L$2:L$865,'WR-Value Added(19 RMB)'!$A$2:$A$865,$A$2,'WR-Value Added(19 RMB)'!$B$2:$B$865,"其他制造产品和废品废料")*SUMIFS($F$70:$F$197,$A$70:$A$197,$A$2,$C$70:$C$197,$B30)/(SUMIFS('WR-Value Added(19 RMB)'!L$2:L$865,'WR-Value Added(19 RMB)'!$A$2:$A$865,"全国",'WR-Value Added(19 RMB)'!$B$2:$B$865,"其他制造产品和废品废料")*SUMIFS($F$70:$F$197,$A$70:$A$197,"全国",$C$70:$C$197,$B30))</f>
        <v>1</v>
      </c>
      <c r="M30" s="231">
        <f>SUMIFS('WR-Value Added(19 RMB)'!M$2:M$865,'WR-Value Added(19 RMB)'!$A$2:$A$865,$A$2,'WR-Value Added(19 RMB)'!$B$2:$B$865,"其他制造产品和废品废料")*SUMIFS($F$70:$F$197,$A$70:$A$197,$A$2,$C$70:$C$197,$B30)/(SUMIFS('WR-Value Added(19 RMB)'!M$2:M$865,'WR-Value Added(19 RMB)'!$A$2:$A$865,"全国",'WR-Value Added(19 RMB)'!$B$2:$B$865,"其他制造产品和废品废料")*SUMIFS($F$70:$F$197,$A$70:$A$197,"全国",$C$70:$C$197,$B30))</f>
        <v>1</v>
      </c>
      <c r="N30" s="231">
        <f>SUMIFS('WR-Value Added(19 RMB)'!N$2:N$865,'WR-Value Added(19 RMB)'!$A$2:$A$865,$A$2,'WR-Value Added(19 RMB)'!$B$2:$B$865,"其他制造产品和废品废料")*SUMIFS($F$70:$F$197,$A$70:$A$197,$A$2,$C$70:$C$197,$B30)/(SUMIFS('WR-Value Added(19 RMB)'!N$2:N$865,'WR-Value Added(19 RMB)'!$A$2:$A$865,"全国",'WR-Value Added(19 RMB)'!$B$2:$B$865,"其他制造产品和废品废料")*SUMIFS($F$70:$F$197,$A$70:$A$197,"全国",$C$70:$C$197,$B30))</f>
        <v>1</v>
      </c>
      <c r="O30" s="231">
        <f>SUMIFS('WR-Value Added(19 RMB)'!O$2:O$865,'WR-Value Added(19 RMB)'!$A$2:$A$865,$A$2,'WR-Value Added(19 RMB)'!$B$2:$B$865,"其他制造产品和废品废料")*SUMIFS($F$70:$F$197,$A$70:$A$197,$A$2,$C$70:$C$197,$B30)/(SUMIFS('WR-Value Added(19 RMB)'!O$2:O$865,'WR-Value Added(19 RMB)'!$A$2:$A$865,"全国",'WR-Value Added(19 RMB)'!$B$2:$B$865,"其他制造产品和废品废料")*SUMIFS($F$70:$F$197,$A$70:$A$197,"全国",$C$70:$C$197,$B30))</f>
        <v>1</v>
      </c>
      <c r="P30" s="231">
        <f>SUMIFS('WR-Value Added(19 RMB)'!P$2:P$865,'WR-Value Added(19 RMB)'!$A$2:$A$865,$A$2,'WR-Value Added(19 RMB)'!$B$2:$B$865,"其他制造产品和废品废料")*SUMIFS($F$70:$F$197,$A$70:$A$197,$A$2,$C$70:$C$197,$B30)/(SUMIFS('WR-Value Added(19 RMB)'!P$2:P$865,'WR-Value Added(19 RMB)'!$A$2:$A$865,"全国",'WR-Value Added(19 RMB)'!$B$2:$B$865,"其他制造产品和废品废料")*SUMIFS($F$70:$F$197,$A$70:$A$197,"全国",$C$70:$C$197,$B30))</f>
        <v>1</v>
      </c>
      <c r="Q30" s="231">
        <f>SUMIFS('WR-Value Added(19 RMB)'!Q$2:Q$865,'WR-Value Added(19 RMB)'!$A$2:$A$865,$A$2,'WR-Value Added(19 RMB)'!$B$2:$B$865,"其他制造产品和废品废料")*SUMIFS($F$70:$F$197,$A$70:$A$197,$A$2,$C$70:$C$197,$B30)/(SUMIFS('WR-Value Added(19 RMB)'!Q$2:Q$865,'WR-Value Added(19 RMB)'!$A$2:$A$865,"全国",'WR-Value Added(19 RMB)'!$B$2:$B$865,"其他制造产品和废品废料")*SUMIFS($F$70:$F$197,$A$70:$A$197,"全国",$C$70:$C$197,$B30))</f>
        <v>1</v>
      </c>
      <c r="R30" s="231">
        <f>SUMIFS('WR-Value Added(19 RMB)'!R$2:R$865,'WR-Value Added(19 RMB)'!$A$2:$A$865,$A$2,'WR-Value Added(19 RMB)'!$B$2:$B$865,"其他制造产品和废品废料")*SUMIFS($F$70:$F$197,$A$70:$A$197,$A$2,$C$70:$C$197,$B30)/(SUMIFS('WR-Value Added(19 RMB)'!R$2:R$865,'WR-Value Added(19 RMB)'!$A$2:$A$865,"全国",'WR-Value Added(19 RMB)'!$B$2:$B$865,"其他制造产品和废品废料")*SUMIFS($F$70:$F$197,$A$70:$A$197,"全国",$C$70:$C$197,$B30))</f>
        <v>1</v>
      </c>
      <c r="S30" s="231">
        <f>SUMIFS('WR-Value Added(19 RMB)'!S$2:S$865,'WR-Value Added(19 RMB)'!$A$2:$A$865,$A$2,'WR-Value Added(19 RMB)'!$B$2:$B$865,"其他制造产品和废品废料")*SUMIFS($F$70:$F$197,$A$70:$A$197,$A$2,$C$70:$C$197,$B30)/(SUMIFS('WR-Value Added(19 RMB)'!S$2:S$865,'WR-Value Added(19 RMB)'!$A$2:$A$865,"全国",'WR-Value Added(19 RMB)'!$B$2:$B$865,"其他制造产品和废品废料")*SUMIFS($F$70:$F$197,$A$70:$A$197,"全国",$C$70:$C$197,$B30))</f>
        <v>1</v>
      </c>
      <c r="T30" s="231">
        <f>SUMIFS('WR-Value Added(19 RMB)'!T$2:T$865,'WR-Value Added(19 RMB)'!$A$2:$A$865,$A$2,'WR-Value Added(19 RMB)'!$B$2:$B$865,"其他制造产品和废品废料")*SUMIFS($F$70:$F$197,$A$70:$A$197,$A$2,$C$70:$C$197,$B30)/(SUMIFS('WR-Value Added(19 RMB)'!T$2:T$865,'WR-Value Added(19 RMB)'!$A$2:$A$865,"全国",'WR-Value Added(19 RMB)'!$B$2:$B$865,"其他制造产品和废品废料")*SUMIFS($F$70:$F$197,$A$70:$A$197,"全国",$C$70:$C$197,$B30))</f>
        <v>1</v>
      </c>
      <c r="U30" s="231">
        <f>SUMIFS('WR-Value Added(19 RMB)'!U$2:U$865,'WR-Value Added(19 RMB)'!$A$2:$A$865,$A$2,'WR-Value Added(19 RMB)'!$B$2:$B$865,"其他制造产品和废品废料")*SUMIFS($F$70:$F$197,$A$70:$A$197,$A$2,$C$70:$C$197,$B30)/(SUMIFS('WR-Value Added(19 RMB)'!U$2:U$865,'WR-Value Added(19 RMB)'!$A$2:$A$865,"全国",'WR-Value Added(19 RMB)'!$B$2:$B$865,"其他制造产品和废品废料")*SUMIFS($F$70:$F$197,$A$70:$A$197,"全国",$C$70:$C$197,$B30))</f>
        <v>1</v>
      </c>
      <c r="V30" s="231">
        <f>SUMIFS('WR-Value Added(19 RMB)'!V$2:V$865,'WR-Value Added(19 RMB)'!$A$2:$A$865,$A$2,'WR-Value Added(19 RMB)'!$B$2:$B$865,"其他制造产品和废品废料")*SUMIFS($F$70:$F$197,$A$70:$A$197,$A$2,$C$70:$C$197,$B30)/(SUMIFS('WR-Value Added(19 RMB)'!V$2:V$865,'WR-Value Added(19 RMB)'!$A$2:$A$865,"全国",'WR-Value Added(19 RMB)'!$B$2:$B$865,"其他制造产品和废品废料")*SUMIFS($F$70:$F$197,$A$70:$A$197,"全国",$C$70:$C$197,$B30))</f>
        <v>1</v>
      </c>
      <c r="W30" s="231">
        <f>SUMIFS('WR-Value Added(19 RMB)'!W$2:W$865,'WR-Value Added(19 RMB)'!$A$2:$A$865,$A$2,'WR-Value Added(19 RMB)'!$B$2:$B$865,"其他制造产品和废品废料")*SUMIFS($F$70:$F$197,$A$70:$A$197,$A$2,$C$70:$C$197,$B30)/(SUMIFS('WR-Value Added(19 RMB)'!W$2:W$865,'WR-Value Added(19 RMB)'!$A$2:$A$865,"全国",'WR-Value Added(19 RMB)'!$B$2:$B$865,"其他制造产品和废品废料")*SUMIFS($F$70:$F$197,$A$70:$A$197,"全国",$C$70:$C$197,$B30))</f>
        <v>1</v>
      </c>
      <c r="X30" s="231">
        <f>SUMIFS('WR-Value Added(19 RMB)'!X$2:X$865,'WR-Value Added(19 RMB)'!$A$2:$A$865,$A$2,'WR-Value Added(19 RMB)'!$B$2:$B$865,"其他制造产品和废品废料")*SUMIFS($F$70:$F$197,$A$70:$A$197,$A$2,$C$70:$C$197,$B30)/(SUMIFS('WR-Value Added(19 RMB)'!X$2:X$865,'WR-Value Added(19 RMB)'!$A$2:$A$865,"全国",'WR-Value Added(19 RMB)'!$B$2:$B$865,"其他制造产品和废品废料")*SUMIFS($F$70:$F$197,$A$70:$A$197,"全国",$C$70:$C$197,$B30))</f>
        <v>1</v>
      </c>
      <c r="Y30" s="231">
        <f>SUMIFS('WR-Value Added(19 RMB)'!Y$2:Y$865,'WR-Value Added(19 RMB)'!$A$2:$A$865,$A$2,'WR-Value Added(19 RMB)'!$B$2:$B$865,"其他制造产品和废品废料")*SUMIFS($F$70:$F$197,$A$70:$A$197,$A$2,$C$70:$C$197,$B30)/(SUMIFS('WR-Value Added(19 RMB)'!Y$2:Y$865,'WR-Value Added(19 RMB)'!$A$2:$A$865,"全国",'WR-Value Added(19 RMB)'!$B$2:$B$865,"其他制造产品和废品废料")*SUMIFS($F$70:$F$197,$A$70:$A$197,"全国",$C$70:$C$197,$B30))</f>
        <v>1</v>
      </c>
      <c r="Z30" s="231">
        <f>SUMIFS('WR-Value Added(19 RMB)'!Z$2:Z$865,'WR-Value Added(19 RMB)'!$A$2:$A$865,$A$2,'WR-Value Added(19 RMB)'!$B$2:$B$865,"其他制造产品和废品废料")*SUMIFS($F$70:$F$197,$A$70:$A$197,$A$2,$C$70:$C$197,$B30)/(SUMIFS('WR-Value Added(19 RMB)'!Z$2:Z$865,'WR-Value Added(19 RMB)'!$A$2:$A$865,"全国",'WR-Value Added(19 RMB)'!$B$2:$B$865,"其他制造产品和废品废料")*SUMIFS($F$70:$F$197,$A$70:$A$197,"全国",$C$70:$C$197,$B30))</f>
        <v>1</v>
      </c>
      <c r="AA30" s="231">
        <f>SUMIFS('WR-Value Added(19 RMB)'!AA$2:AA$865,'WR-Value Added(19 RMB)'!$A$2:$A$865,$A$2,'WR-Value Added(19 RMB)'!$B$2:$B$865,"其他制造产品和废品废料")*SUMIFS($F$70:$F$197,$A$70:$A$197,$A$2,$C$70:$C$197,$B30)/(SUMIFS('WR-Value Added(19 RMB)'!AA$2:AA$865,'WR-Value Added(19 RMB)'!$A$2:$A$865,"全国",'WR-Value Added(19 RMB)'!$B$2:$B$865,"其他制造产品和废品废料")*SUMIFS($F$70:$F$197,$A$70:$A$197,"全国",$C$70:$C$197,$B30))</f>
        <v>1</v>
      </c>
      <c r="AB30" s="231">
        <f>SUMIFS('WR-Value Added(19 RMB)'!AB$2:AB$865,'WR-Value Added(19 RMB)'!$A$2:$A$865,$A$2,'WR-Value Added(19 RMB)'!$B$2:$B$865,"其他制造产品和废品废料")*SUMIFS($F$70:$F$197,$A$70:$A$197,$A$2,$C$70:$C$197,$B30)/(SUMIFS('WR-Value Added(19 RMB)'!AB$2:AB$865,'WR-Value Added(19 RMB)'!$A$2:$A$865,"全国",'WR-Value Added(19 RMB)'!$B$2:$B$865,"其他制造产品和废品废料")*SUMIFS($F$70:$F$197,$A$70:$A$197,"全国",$C$70:$C$197,$B30))</f>
        <v>1</v>
      </c>
      <c r="AC30" s="231">
        <f>SUMIFS('WR-Value Added(19 RMB)'!AC$2:AC$865,'WR-Value Added(19 RMB)'!$A$2:$A$865,$A$2,'WR-Value Added(19 RMB)'!$B$2:$B$865,"其他制造产品和废品废料")*SUMIFS($F$70:$F$197,$A$70:$A$197,$A$2,$C$70:$C$197,$B30)/(SUMIFS('WR-Value Added(19 RMB)'!AC$2:AC$865,'WR-Value Added(19 RMB)'!$A$2:$A$865,"全国",'WR-Value Added(19 RMB)'!$B$2:$B$865,"其他制造产品和废品废料")*SUMIFS($F$70:$F$197,$A$70:$A$197,"全国",$C$70:$C$197,$B30))</f>
        <v>1</v>
      </c>
      <c r="AD30" s="231">
        <f>SUMIFS('WR-Value Added(19 RMB)'!AD$2:AD$865,'WR-Value Added(19 RMB)'!$A$2:$A$865,$A$2,'WR-Value Added(19 RMB)'!$B$2:$B$865,"其他制造产品和废品废料")*SUMIFS($F$70:$F$197,$A$70:$A$197,$A$2,$C$70:$C$197,$B30)/(SUMIFS('WR-Value Added(19 RMB)'!AD$2:AD$865,'WR-Value Added(19 RMB)'!$A$2:$A$865,"全国",'WR-Value Added(19 RMB)'!$B$2:$B$865,"其他制造产品和废品废料")*SUMIFS($F$70:$F$197,$A$70:$A$197,"全国",$C$70:$C$197,$B30))</f>
        <v>1</v>
      </c>
      <c r="AE30" s="231">
        <f>SUMIFS('WR-Value Added(19 RMB)'!AE$2:AE$865,'WR-Value Added(19 RMB)'!$A$2:$A$865,$A$2,'WR-Value Added(19 RMB)'!$B$2:$B$865,"其他制造产品和废品废料")*SUMIFS($F$70:$F$197,$A$70:$A$197,$A$2,$C$70:$C$197,$B30)/(SUMIFS('WR-Value Added(19 RMB)'!AE$2:AE$865,'WR-Value Added(19 RMB)'!$A$2:$A$865,"全国",'WR-Value Added(19 RMB)'!$B$2:$B$865,"其他制造产品和废品废料")*SUMIFS($F$70:$F$197,$A$70:$A$197,"全国",$C$70:$C$197,$B30))</f>
        <v>1</v>
      </c>
      <c r="AF30" s="231">
        <f>SUMIFS('WR-Value Added(19 RMB)'!AF$2:AF$865,'WR-Value Added(19 RMB)'!$A$2:$A$865,$A$2,'WR-Value Added(19 RMB)'!$B$2:$B$865,"其他制造产品和废品废料")*SUMIFS($F$70:$F$197,$A$70:$A$197,$A$2,$C$70:$C$197,$B30)/(SUMIFS('WR-Value Added(19 RMB)'!AF$2:AF$865,'WR-Value Added(19 RMB)'!$A$2:$A$865,"全国",'WR-Value Added(19 RMB)'!$B$2:$B$865,"其他制造产品和废品废料")*SUMIFS($F$70:$F$197,$A$70:$A$197,"全国",$C$70:$C$197,$B30))</f>
        <v>1</v>
      </c>
      <c r="AG30" s="231">
        <f>SUMIFS('WR-Value Added(19 RMB)'!AG$2:AG$865,'WR-Value Added(19 RMB)'!$A$2:$A$865,$A$2,'WR-Value Added(19 RMB)'!$B$2:$B$865,"其他制造产品和废品废料")*SUMIFS($F$70:$F$197,$A$70:$A$197,$A$2,$C$70:$C$197,$B30)/(SUMIFS('WR-Value Added(19 RMB)'!AG$2:AG$865,'WR-Value Added(19 RMB)'!$A$2:$A$865,"全国",'WR-Value Added(19 RMB)'!$B$2:$B$865,"其他制造产品和废品废料")*SUMIFS($F$70:$F$197,$A$70:$A$197,"全国",$C$70:$C$197,$B30))</f>
        <v>1</v>
      </c>
      <c r="AH30" s="231">
        <f>SUMIFS('WR-Value Added(19 RMB)'!AH$2:AH$865,'WR-Value Added(19 RMB)'!$A$2:$A$865,$A$2,'WR-Value Added(19 RMB)'!$B$2:$B$865,"其他制造产品和废品废料")*SUMIFS($F$70:$F$197,$A$70:$A$197,$A$2,$C$70:$C$197,$B30)/(SUMIFS('WR-Value Added(19 RMB)'!AH$2:AH$865,'WR-Value Added(19 RMB)'!$A$2:$A$865,"全国",'WR-Value Added(19 RMB)'!$B$2:$B$865,"其他制造产品和废品废料")*SUMIFS($F$70:$F$197,$A$70:$A$197,"全国",$C$70:$C$197,$B30))</f>
        <v>1</v>
      </c>
      <c r="AI30" s="231">
        <f>SUMIFS('WR-Value Added(19 RMB)'!AI$2:AI$865,'WR-Value Added(19 RMB)'!$A$2:$A$865,$A$2,'WR-Value Added(19 RMB)'!$B$2:$B$865,"其他制造产品和废品废料")*SUMIFS($F$70:$F$197,$A$70:$A$197,$A$2,$C$70:$C$197,$B30)/(SUMIFS('WR-Value Added(19 RMB)'!AI$2:AI$865,'WR-Value Added(19 RMB)'!$A$2:$A$865,"全国",'WR-Value Added(19 RMB)'!$B$2:$B$865,"其他制造产品和废品废料")*SUMIFS($F$70:$F$197,$A$70:$A$197,"全国",$C$70:$C$197,$B30))</f>
        <v>1</v>
      </c>
      <c r="AJ30" s="231">
        <f>SUMIFS('WR-Value Added(19 RMB)'!AJ$2:AJ$865,'WR-Value Added(19 RMB)'!$A$2:$A$865,$A$2,'WR-Value Added(19 RMB)'!$B$2:$B$865,"其他制造产品和废品废料")*SUMIFS($F$70:$F$197,$A$70:$A$197,$A$2,$C$70:$C$197,$B30)/(SUMIFS('WR-Value Added(19 RMB)'!AJ$2:AJ$865,'WR-Value Added(19 RMB)'!$A$2:$A$865,"全国",'WR-Value Added(19 RMB)'!$B$2:$B$865,"其他制造产品和废品废料")*SUMIFS($F$70:$F$197,$A$70:$A$197,"全国",$C$70:$C$197,$B30))</f>
        <v>1</v>
      </c>
      <c r="AK30" s="231">
        <f>SUMIFS('WR-Value Added(19 RMB)'!AK$2:AK$865,'WR-Value Added(19 RMB)'!$A$2:$A$865,$A$2,'WR-Value Added(19 RMB)'!$B$2:$B$865,"其他制造产品和废品废料")*SUMIFS($F$70:$F$197,$A$70:$A$197,$A$2,$C$70:$C$197,$B30)/(SUMIFS('WR-Value Added(19 RMB)'!AK$2:AK$865,'WR-Value Added(19 RMB)'!$A$2:$A$865,"全国",'WR-Value Added(19 RMB)'!$B$2:$B$865,"其他制造产品和废品废料")*SUMIFS($F$70:$F$197,$A$70:$A$197,"全国",$C$70:$C$197,$B30))</f>
        <v>1</v>
      </c>
      <c r="AL30" s="231">
        <f>SUMIFS('WR-Value Added(19 RMB)'!AL$2:AL$865,'WR-Value Added(19 RMB)'!$A$2:$A$865,$A$2,'WR-Value Added(19 RMB)'!$B$2:$B$865,"其他制造产品和废品废料")*SUMIFS($F$70:$F$197,$A$70:$A$197,$A$2,$C$70:$C$197,$B30)/(SUMIFS('WR-Value Added(19 RMB)'!AL$2:AL$865,'WR-Value Added(19 RMB)'!$A$2:$A$865,"全国",'WR-Value Added(19 RMB)'!$B$2:$B$865,"其他制造产品和废品废料")*SUMIFS($F$70:$F$197,$A$70:$A$197,"全国",$C$70:$C$197,$B30))</f>
        <v>1</v>
      </c>
      <c r="AM30" s="231">
        <f>SUMIFS('WR-Value Added(19 RMB)'!AM$2:AM$865,'WR-Value Added(19 RMB)'!$A$2:$A$865,$A$2,'WR-Value Added(19 RMB)'!$B$2:$B$865,"其他制造产品和废品废料")*SUMIFS($F$70:$F$197,$A$70:$A$197,$A$2,$C$70:$C$197,$B30)/(SUMIFS('WR-Value Added(19 RMB)'!AM$2:AM$865,'WR-Value Added(19 RMB)'!$A$2:$A$865,"全国",'WR-Value Added(19 RMB)'!$B$2:$B$865,"其他制造产品和废品废料")*SUMIFS($F$70:$F$197,$A$70:$A$197,"全国",$C$70:$C$197,$B30))</f>
        <v>1</v>
      </c>
      <c r="AN30" s="231">
        <f>SUMIFS('WR-Value Added(19 RMB)'!AN$2:AN$865,'WR-Value Added(19 RMB)'!$A$2:$A$865,$A$2,'WR-Value Added(19 RMB)'!$B$2:$B$865,"其他制造产品和废品废料")*SUMIFS($F$70:$F$197,$A$70:$A$197,$A$2,$C$70:$C$197,$B30)/(SUMIFS('WR-Value Added(19 RMB)'!AN$2:AN$865,'WR-Value Added(19 RMB)'!$A$2:$A$865,"全国",'WR-Value Added(19 RMB)'!$B$2:$B$865,"其他制造产品和废品废料")*SUMIFS($F$70:$F$197,$A$70:$A$197,"全国",$C$70:$C$197,$B30))</f>
        <v>1</v>
      </c>
      <c r="AO30" s="231">
        <f>SUMIFS('WR-Value Added(19 RMB)'!AO$2:AO$865,'WR-Value Added(19 RMB)'!$A$2:$A$865,$A$2,'WR-Value Added(19 RMB)'!$B$2:$B$865,"其他制造产品和废品废料")*SUMIFS($F$70:$F$197,$A$70:$A$197,$A$2,$C$70:$C$197,$B30)/(SUMIFS('WR-Value Added(19 RMB)'!AO$2:AO$865,'WR-Value Added(19 RMB)'!$A$2:$A$865,"全国",'WR-Value Added(19 RMB)'!$B$2:$B$865,"其他制造产品和废品废料")*SUMIFS($F$70:$F$197,$A$70:$A$197,"全国",$C$70:$C$197,$B30))</f>
        <v>1</v>
      </c>
      <c r="AP30" s="231">
        <f>SUMIFS('WR-Value Added(19 RMB)'!AP$2:AP$865,'WR-Value Added(19 RMB)'!$A$2:$A$865,$A$2,'WR-Value Added(19 RMB)'!$B$2:$B$865,"其他制造产品和废品废料")*SUMIFS($F$70:$F$197,$A$70:$A$197,$A$2,$C$70:$C$197,$B30)/(SUMIFS('WR-Value Added(19 RMB)'!AP$2:AP$865,'WR-Value Added(19 RMB)'!$A$2:$A$865,"全国",'WR-Value Added(19 RMB)'!$B$2:$B$865,"其他制造产品和废品废料")*SUMIFS($F$70:$F$197,$A$70:$A$197,"全国",$C$70:$C$197,$B30))</f>
        <v>1</v>
      </c>
      <c r="AQ30" s="231">
        <f>SUMIFS('WR-Value Added(19 RMB)'!AQ$2:AQ$865,'WR-Value Added(19 RMB)'!$A$2:$A$865,$A$2,'WR-Value Added(19 RMB)'!$B$2:$B$865,"其他制造产品和废品废料")*SUMIFS($F$70:$F$197,$A$70:$A$197,$A$2,$C$70:$C$197,$B30)/(SUMIFS('WR-Value Added(19 RMB)'!AQ$2:AQ$865,'WR-Value Added(19 RMB)'!$A$2:$A$865,"全国",'WR-Value Added(19 RMB)'!$B$2:$B$865,"其他制造产品和废品废料")*SUMIFS($F$70:$F$197,$A$70:$A$197,"全国",$C$70:$C$197,$B30))</f>
        <v>1</v>
      </c>
      <c r="AR30" s="231">
        <f>SUMIFS('WR-Value Added(19 RMB)'!AR$2:AR$865,'WR-Value Added(19 RMB)'!$A$2:$A$865,$A$2,'WR-Value Added(19 RMB)'!$B$2:$B$865,"其他制造产品和废品废料")*SUMIFS($F$70:$F$197,$A$70:$A$197,$A$2,$C$70:$C$197,$B30)/(SUMIFS('WR-Value Added(19 RMB)'!AR$2:AR$865,'WR-Value Added(19 RMB)'!$A$2:$A$865,"全国",'WR-Value Added(19 RMB)'!$B$2:$B$865,"其他制造产品和废品废料")*SUMIFS($F$70:$F$197,$A$70:$A$197,"全国",$C$70:$C$197,$B30))</f>
        <v>1</v>
      </c>
      <c r="AS30" s="245">
        <f>SUMIFS('WR-Value Added(19 RMB)'!AS$2:AS$865,'WR-Value Added(19 RMB)'!$A$2:$A$865,$A$2,'WR-Value Added(19 RMB)'!$B$2:$B$865,"其他制造产品和废品废料")*SUMIFS($F$70:$F$197,$A$70:$A$197,$A$2,$C$70:$C$197,$B30)/(SUMIFS('WR-Value Added(19 RMB)'!AS$2:AS$865,'WR-Value Added(19 RMB)'!$A$2:$A$865,"全国",'WR-Value Added(19 RMB)'!$B$2:$B$865,"其他制造产品和废品废料")*SUMIFS($F$70:$F$197,$A$70:$A$197,"全国",$C$70:$C$197,$B30))</f>
        <v>1</v>
      </c>
    </row>
    <row r="31" spans="1:45">
      <c r="A31" s="240" t="s">
        <v>65</v>
      </c>
      <c r="B31" s="241" t="str">
        <f>IFERROR(VLOOKUP($A31,'GHG Emissions 2018-2021'!$A$6:$B$14,2,0),"")</f>
        <v/>
      </c>
      <c r="C31" s="241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42"/>
    </row>
    <row r="35" spans="2:40">
      <c r="B35" s="223" t="s">
        <v>813</v>
      </c>
      <c r="C35" s="224"/>
      <c r="D35" s="224"/>
      <c r="E35" s="224"/>
      <c r="F35" s="224"/>
      <c r="G35" s="224"/>
      <c r="H35" s="224"/>
      <c r="I35" s="224"/>
      <c r="J35" s="224"/>
    </row>
    <row r="36" spans="2:40">
      <c r="B36" s="213"/>
      <c r="E36">
        <v>2015</v>
      </c>
      <c r="F36">
        <v>2016</v>
      </c>
      <c r="G36">
        <v>2017</v>
      </c>
      <c r="H36">
        <v>2018</v>
      </c>
      <c r="I36">
        <v>2019</v>
      </c>
      <c r="J36" s="220">
        <v>2020</v>
      </c>
      <c r="K36">
        <v>2021</v>
      </c>
      <c r="L36">
        <v>2022</v>
      </c>
      <c r="M36">
        <v>2023</v>
      </c>
      <c r="N36">
        <v>2024</v>
      </c>
      <c r="O36">
        <v>2025</v>
      </c>
      <c r="P36">
        <v>2026</v>
      </c>
      <c r="Q36">
        <v>2027</v>
      </c>
      <c r="R36">
        <v>2028</v>
      </c>
      <c r="S36">
        <v>2029</v>
      </c>
      <c r="T36">
        <v>2030</v>
      </c>
      <c r="U36">
        <v>2031</v>
      </c>
      <c r="V36">
        <v>2032</v>
      </c>
      <c r="W36">
        <v>2033</v>
      </c>
      <c r="X36">
        <v>2034</v>
      </c>
      <c r="Y36">
        <v>2035</v>
      </c>
      <c r="Z36">
        <v>2036</v>
      </c>
      <c r="AA36">
        <v>2037</v>
      </c>
      <c r="AB36">
        <v>2038</v>
      </c>
      <c r="AC36">
        <v>2039</v>
      </c>
      <c r="AD36">
        <v>2040</v>
      </c>
      <c r="AE36">
        <v>2041</v>
      </c>
      <c r="AF36">
        <v>2042</v>
      </c>
      <c r="AG36">
        <v>2043</v>
      </c>
      <c r="AH36">
        <v>2044</v>
      </c>
      <c r="AI36">
        <v>2045</v>
      </c>
      <c r="AJ36">
        <v>2046</v>
      </c>
      <c r="AK36">
        <v>2047</v>
      </c>
      <c r="AL36">
        <v>2048</v>
      </c>
      <c r="AM36">
        <v>2049</v>
      </c>
      <c r="AN36">
        <v>2050</v>
      </c>
    </row>
    <row r="37" spans="2:40">
      <c r="B37" s="213"/>
      <c r="C37" s="2" t="s">
        <v>504</v>
      </c>
      <c r="D37" s="2" t="s">
        <v>505</v>
      </c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</row>
    <row r="38" spans="2:40">
      <c r="B38" s="213"/>
      <c r="C38" t="s">
        <v>41</v>
      </c>
      <c r="D38" t="s">
        <v>1</v>
      </c>
      <c r="E38" s="225">
        <f>$H38</f>
        <v>0</v>
      </c>
      <c r="F38" s="225">
        <f t="shared" ref="F38:G53" si="0">$H38</f>
        <v>0</v>
      </c>
      <c r="G38" s="225">
        <f t="shared" si="0"/>
        <v>0</v>
      </c>
      <c r="H38" s="282">
        <f>'CN specific multipliers'!H66*VLOOKUP($C38,$A$6:$AI$31,COLUMN(C$6),0)</f>
        <v>0</v>
      </c>
      <c r="I38" s="282">
        <f>'CN specific multipliers'!I66*VLOOKUP($C38,$A$6:$AI$31,COLUMN(D$6),0)</f>
        <v>0</v>
      </c>
      <c r="J38" s="282">
        <f>'CN specific multipliers'!J66*VLOOKUP($C38,$A$6:$AI$31,COLUMN(E$6),0)</f>
        <v>0</v>
      </c>
      <c r="K38" s="282">
        <f>'CN specific multipliers'!K66*VLOOKUP($C38,$A$6:$AI$31,COLUMN(F$6),0)</f>
        <v>0</v>
      </c>
      <c r="L38" s="282">
        <f>'CN specific multipliers'!L66*VLOOKUP($C38,$A$6:$AI$31,COLUMN(G$6),0)</f>
        <v>0</v>
      </c>
      <c r="M38" s="282">
        <f>'CN specific multipliers'!M66*VLOOKUP($C38,$A$6:$AI$31,COLUMN(H$6),0)</f>
        <v>0</v>
      </c>
      <c r="N38" s="282">
        <f>'CN specific multipliers'!N66*VLOOKUP($C38,$A$6:$AI$31,COLUMN(I$6),0)</f>
        <v>0</v>
      </c>
      <c r="O38" s="282">
        <f>'CN specific multipliers'!O66*VLOOKUP($C38,$A$6:$AI$31,COLUMN(J$6),0)</f>
        <v>0</v>
      </c>
      <c r="P38" s="282">
        <f>'CN specific multipliers'!P66*VLOOKUP($C38,$A$6:$AI$31,COLUMN(K$6),0)</f>
        <v>0</v>
      </c>
      <c r="Q38" s="282">
        <f>'CN specific multipliers'!Q66*VLOOKUP($C38,$A$6:$AI$31,COLUMN(L$6),0)</f>
        <v>0</v>
      </c>
      <c r="R38" s="282">
        <f>'CN specific multipliers'!R66*VLOOKUP($C38,$A$6:$AI$31,COLUMN(M$6),0)</f>
        <v>0</v>
      </c>
      <c r="S38" s="282">
        <f>'CN specific multipliers'!S66*VLOOKUP($C38,$A$6:$AI$31,COLUMN(N$6),0)</f>
        <v>0</v>
      </c>
      <c r="T38" s="282">
        <f>'CN specific multipliers'!T66*VLOOKUP($C38,$A$6:$AI$31,COLUMN(O$6),0)</f>
        <v>0</v>
      </c>
      <c r="U38" s="282">
        <f>'CN specific multipliers'!U66*VLOOKUP($C38,$A$6:$AI$31,COLUMN(P$6),0)</f>
        <v>0</v>
      </c>
      <c r="V38" s="282">
        <f>'CN specific multipliers'!V66*VLOOKUP($C38,$A$6:$AI$31,COLUMN(Q$6),0)</f>
        <v>0</v>
      </c>
      <c r="W38" s="282">
        <f>'CN specific multipliers'!W66*VLOOKUP($C38,$A$6:$AI$31,COLUMN(R$6),0)</f>
        <v>0</v>
      </c>
      <c r="X38" s="282">
        <f>'CN specific multipliers'!X66*VLOOKUP($C38,$A$6:$AI$31,COLUMN(S$6),0)</f>
        <v>0</v>
      </c>
      <c r="Y38" s="282">
        <f>'CN specific multipliers'!Y66*VLOOKUP($C38,$A$6:$AI$31,COLUMN(T$6),0)</f>
        <v>0</v>
      </c>
      <c r="Z38" s="282">
        <f>'CN specific multipliers'!Z66*VLOOKUP($C38,$A$6:$AI$31,COLUMN(U$6),0)</f>
        <v>0</v>
      </c>
      <c r="AA38" s="282">
        <f>'CN specific multipliers'!AA66*VLOOKUP($C38,$A$6:$AI$31,COLUMN(V$6),0)</f>
        <v>0</v>
      </c>
      <c r="AB38" s="282">
        <f>'CN specific multipliers'!AB66*VLOOKUP($C38,$A$6:$AI$31,COLUMN(W$6),0)</f>
        <v>0</v>
      </c>
      <c r="AC38" s="282">
        <f>'CN specific multipliers'!AC66*VLOOKUP($C38,$A$6:$AI$31,COLUMN(X$6),0)</f>
        <v>0</v>
      </c>
      <c r="AD38" s="282">
        <f>'CN specific multipliers'!AD66*VLOOKUP($C38,$A$6:$AI$31,COLUMN(Y$6),0)</f>
        <v>0</v>
      </c>
      <c r="AE38" s="282">
        <f>'CN specific multipliers'!AE66*VLOOKUP($C38,$A$6:$AI$31,COLUMN(Z$6),0)</f>
        <v>0</v>
      </c>
      <c r="AF38" s="282">
        <f>'CN specific multipliers'!AF66*VLOOKUP($C38,$A$6:$AI$31,COLUMN(AA$6),0)</f>
        <v>0</v>
      </c>
      <c r="AG38" s="282">
        <f>'CN specific multipliers'!AG66*VLOOKUP($C38,$A$6:$AI$31,COLUMN(AB$6),0)</f>
        <v>0</v>
      </c>
      <c r="AH38" s="282">
        <f>'CN specific multipliers'!AH66*VLOOKUP($C38,$A$6:$AI$31,COLUMN(AC$6),0)</f>
        <v>0</v>
      </c>
      <c r="AI38" s="282">
        <f>'CN specific multipliers'!AI66*VLOOKUP($C38,$A$6:$AI$31,COLUMN(AD$6),0)</f>
        <v>0</v>
      </c>
      <c r="AJ38" s="282">
        <f>'CN specific multipliers'!AJ66*VLOOKUP($C38,$A$6:$AI$31,COLUMN(AE$6),0)</f>
        <v>0</v>
      </c>
      <c r="AK38" s="282">
        <f>'CN specific multipliers'!AK66*VLOOKUP($C38,$A$6:$AI$31,COLUMN(AF$6),0)</f>
        <v>0</v>
      </c>
      <c r="AL38" s="282">
        <f>'CN specific multipliers'!AL66*VLOOKUP($C38,$A$6:$AI$31,COLUMN(AG$6),0)</f>
        <v>0</v>
      </c>
      <c r="AM38" s="282">
        <f>'CN specific multipliers'!AM66*VLOOKUP($C38,$A$6:$AI$31,COLUMN(AH$6),0)</f>
        <v>0</v>
      </c>
      <c r="AN38" s="282">
        <f>'CN specific multipliers'!AN66*VLOOKUP($C38,$A$6:$AI$31,COLUMN(AI$6),0)</f>
        <v>0</v>
      </c>
    </row>
    <row r="39" spans="2:40">
      <c r="B39" s="213"/>
      <c r="C39" t="s">
        <v>41</v>
      </c>
      <c r="D39" t="s">
        <v>2</v>
      </c>
      <c r="E39" s="225">
        <f t="shared" ref="E39:G63" si="1">$H39</f>
        <v>1.0433221371128381</v>
      </c>
      <c r="F39" s="225">
        <f t="shared" si="0"/>
        <v>1.0433221371128381</v>
      </c>
      <c r="G39" s="225">
        <f t="shared" si="0"/>
        <v>1.0433221371128381</v>
      </c>
      <c r="H39" s="282">
        <f>'CN specific multipliers'!H67*VLOOKUP($C39,$A$6:$AI$31,COLUMN(C$6),0)</f>
        <v>1.0433221371128381</v>
      </c>
      <c r="I39" s="282">
        <f>'CN specific multipliers'!I67*VLOOKUP($C39,$A$6:$AI$31,COLUMN(D$6),0)</f>
        <v>1.0367722919790581</v>
      </c>
      <c r="J39" s="282">
        <f>'CN specific multipliers'!J67*VLOOKUP($C39,$A$6:$AI$31,COLUMN(E$6),0)</f>
        <v>1.0302697580308091</v>
      </c>
      <c r="K39" s="282">
        <f>'CN specific multipliers'!K67*VLOOKUP($C39,$A$6:$AI$31,COLUMN(F$6),0)</f>
        <v>1.0532971945097964</v>
      </c>
      <c r="L39" s="282">
        <f>'CN specific multipliers'!L67*VLOOKUP($C39,$A$6:$AI$31,COLUMN(G$6),0)</f>
        <v>1.0541879759892527</v>
      </c>
      <c r="M39" s="282">
        <f>'CN specific multipliers'!M67*VLOOKUP($C39,$A$6:$AI$31,COLUMN(H$6),0)</f>
        <v>1.055076659809504</v>
      </c>
      <c r="N39" s="282">
        <f>'CN specific multipliers'!N67*VLOOKUP($C39,$A$6:$AI$31,COLUMN(I$6),0)</f>
        <v>1.0559632267350698</v>
      </c>
      <c r="O39" s="282">
        <f>'CN specific multipliers'!O67*VLOOKUP($C39,$A$6:$AI$31,COLUMN(J$6),0)</f>
        <v>1.0568477220299737</v>
      </c>
      <c r="P39" s="282">
        <f>'CN specific multipliers'!P67*VLOOKUP($C39,$A$6:$AI$31,COLUMN(K$6),0)</f>
        <v>1.0569987152118796</v>
      </c>
      <c r="Q39" s="282">
        <f>'CN specific multipliers'!Q67*VLOOKUP($C39,$A$6:$AI$31,COLUMN(L$6),0)</f>
        <v>1.0571498337054688</v>
      </c>
      <c r="R39" s="282">
        <f>'CN specific multipliers'!R67*VLOOKUP($C39,$A$6:$AI$31,COLUMN(M$6),0)</f>
        <v>1.0573011317939338</v>
      </c>
      <c r="S39" s="282">
        <f>'CN specific multipliers'!S67*VLOOKUP($C39,$A$6:$AI$31,COLUMN(N$6),0)</f>
        <v>1.0574525192361761</v>
      </c>
      <c r="T39" s="282">
        <f>'CN specific multipliers'!T67*VLOOKUP($C39,$A$6:$AI$31,COLUMN(O$6),0)</f>
        <v>1.0576040503156945</v>
      </c>
      <c r="U39" s="282">
        <f>'CN specific multipliers'!U67*VLOOKUP($C39,$A$6:$AI$31,COLUMN(P$6),0)</f>
        <v>1.0578758934280152</v>
      </c>
      <c r="V39" s="282">
        <f>'CN specific multipliers'!V67*VLOOKUP($C39,$A$6:$AI$31,COLUMN(Q$6),0)</f>
        <v>1.0581486507129592</v>
      </c>
      <c r="W39" s="282">
        <f>'CN specific multipliers'!W67*VLOOKUP($C39,$A$6:$AI$31,COLUMN(R$6),0)</f>
        <v>1.0584223102468082</v>
      </c>
      <c r="X39" s="282">
        <f>'CN specific multipliers'!X67*VLOOKUP($C39,$A$6:$AI$31,COLUMN(S$6),0)</f>
        <v>1.0586968540531634</v>
      </c>
      <c r="Y39" s="282">
        <f>'CN specific multipliers'!Y67*VLOOKUP($C39,$A$6:$AI$31,COLUMN(T$6),0)</f>
        <v>1.0589722700222275</v>
      </c>
      <c r="Z39" s="282">
        <f>'CN specific multipliers'!Z67*VLOOKUP($C39,$A$6:$AI$31,COLUMN(U$6),0)</f>
        <v>1.059038678262501</v>
      </c>
      <c r="AA39" s="282">
        <f>'CN specific multipliers'!AA67*VLOOKUP($C39,$A$6:$AI$31,COLUMN(V$6),0)</f>
        <v>1.059105410390428</v>
      </c>
      <c r="AB39" s="282">
        <f>'CN specific multipliers'!AB67*VLOOKUP($C39,$A$6:$AI$31,COLUMN(W$6),0)</f>
        <v>1.0591724802217088</v>
      </c>
      <c r="AC39" s="282">
        <f>'CN specific multipliers'!AC67*VLOOKUP($C39,$A$6:$AI$31,COLUMN(X$6),0)</f>
        <v>1.0592399039824447</v>
      </c>
      <c r="AD39" s="282">
        <f>'CN specific multipliers'!AD67*VLOOKUP($C39,$A$6:$AI$31,COLUMN(Y$6),0)</f>
        <v>1.0593076957938585</v>
      </c>
      <c r="AE39" s="282">
        <f>'CN specific multipliers'!AE67*VLOOKUP($C39,$A$6:$AI$31,COLUMN(Z$6),0)</f>
        <v>1.0594634692265767</v>
      </c>
      <c r="AF39" s="282">
        <f>'CN specific multipliers'!AF67*VLOOKUP($C39,$A$6:$AI$31,COLUMN(AA$6),0)</f>
        <v>1.0596203833136129</v>
      </c>
      <c r="AG39" s="282">
        <f>'CN specific multipliers'!AG67*VLOOKUP($C39,$A$6:$AI$31,COLUMN(AB$6),0)</f>
        <v>1.0597784260396941</v>
      </c>
      <c r="AH39" s="282">
        <f>'CN specific multipliers'!AH67*VLOOKUP($C39,$A$6:$AI$31,COLUMN(AC$6),0)</f>
        <v>1.0599376451852895</v>
      </c>
      <c r="AI39" s="282">
        <f>'CN specific multipliers'!AI67*VLOOKUP($C39,$A$6:$AI$31,COLUMN(AD$6),0)</f>
        <v>1.0600980290414965</v>
      </c>
      <c r="AJ39" s="282">
        <f>'CN specific multipliers'!AJ67*VLOOKUP($C39,$A$6:$AI$31,COLUMN(AE$6),0)</f>
        <v>1.0596414554767148</v>
      </c>
      <c r="AK39" s="282">
        <f>'CN specific multipliers'!AK67*VLOOKUP($C39,$A$6:$AI$31,COLUMN(AF$6),0)</f>
        <v>1.0591806120202985</v>
      </c>
      <c r="AL39" s="282">
        <f>'CN specific multipliers'!AL67*VLOOKUP($C39,$A$6:$AI$31,COLUMN(AG$6),0)</f>
        <v>1.0587153763446142</v>
      </c>
      <c r="AM39" s="282">
        <f>'CN specific multipliers'!AM67*VLOOKUP($C39,$A$6:$AI$31,COLUMN(AH$6),0)</f>
        <v>1.0582457645563461</v>
      </c>
      <c r="AN39" s="282">
        <f>'CN specific multipliers'!AN67*VLOOKUP($C39,$A$6:$AI$31,COLUMN(AI$6),0)</f>
        <v>1.0577716516419697</v>
      </c>
    </row>
    <row r="40" spans="2:40">
      <c r="B40" s="213"/>
      <c r="C40" s="215" t="s">
        <v>41</v>
      </c>
      <c r="D40" s="215" t="s">
        <v>3</v>
      </c>
      <c r="E40" s="225">
        <f t="shared" si="1"/>
        <v>0.62580176347839767</v>
      </c>
      <c r="F40" s="225">
        <f t="shared" si="0"/>
        <v>0.62580176347839767</v>
      </c>
      <c r="G40" s="225">
        <f t="shared" si="0"/>
        <v>0.62580176347839767</v>
      </c>
      <c r="H40" s="282">
        <f>'CN specific multipliers'!H68*VLOOKUP($C40,$A$6:$AI$31,COLUMN(C$6),0)</f>
        <v>0.62580176347839767</v>
      </c>
      <c r="I40" s="282">
        <f>'CN specific multipliers'!I68*VLOOKUP($C40,$A$6:$AI$31,COLUMN(D$6),0)</f>
        <v>0.62162043544438272</v>
      </c>
      <c r="J40" s="282">
        <f>'CN specific multipliers'!J68*VLOOKUP($C40,$A$6:$AI$31,COLUMN(E$6),0)</f>
        <v>0.6175076095264922</v>
      </c>
      <c r="K40" s="282">
        <f>'CN specific multipliers'!K68*VLOOKUP($C40,$A$6:$AI$31,COLUMN(F$6),0)</f>
        <v>0.61542188903430806</v>
      </c>
      <c r="L40" s="282">
        <f>'CN specific multipliers'!L68*VLOOKUP($C40,$A$6:$AI$31,COLUMN(G$6),0)</f>
        <v>0.61267428158819537</v>
      </c>
      <c r="M40" s="282">
        <f>'CN specific multipliers'!M68*VLOOKUP($C40,$A$6:$AI$31,COLUMN(H$6),0)</f>
        <v>0.60996209331632767</v>
      </c>
      <c r="N40" s="282">
        <f>'CN specific multipliers'!N68*VLOOKUP($C40,$A$6:$AI$31,COLUMN(I$6),0)</f>
        <v>0.60728462852824694</v>
      </c>
      <c r="O40" s="282">
        <f>'CN specific multipliers'!O68*VLOOKUP($C40,$A$6:$AI$31,COLUMN(J$6),0)</f>
        <v>0.6046412460868591</v>
      </c>
      <c r="P40" s="282">
        <f>'CN specific multipliers'!P68*VLOOKUP($C40,$A$6:$AI$31,COLUMN(K$6),0)</f>
        <v>0.60145907211769378</v>
      </c>
      <c r="Q40" s="282">
        <f>'CN specific multipliers'!Q68*VLOOKUP($C40,$A$6:$AI$31,COLUMN(L$6),0)</f>
        <v>0.59830832469281703</v>
      </c>
      <c r="R40" s="282">
        <f>'CN specific multipliers'!R68*VLOOKUP($C40,$A$6:$AI$31,COLUMN(M$6),0)</f>
        <v>0.59518857094572508</v>
      </c>
      <c r="S40" s="282">
        <f>'CN specific multipliers'!S68*VLOOKUP($C40,$A$6:$AI$31,COLUMN(N$6),0)</f>
        <v>0.59209930549991163</v>
      </c>
      <c r="T40" s="282">
        <f>'CN specific multipliers'!T68*VLOOKUP($C40,$A$6:$AI$31,COLUMN(O$6),0)</f>
        <v>0.5890401134001797</v>
      </c>
      <c r="U40" s="282">
        <f>'CN specific multipliers'!U68*VLOOKUP($C40,$A$6:$AI$31,COLUMN(P$6),0)</f>
        <v>0.5871671362847326</v>
      </c>
      <c r="V40" s="282">
        <f>'CN specific multipliers'!V68*VLOOKUP($C40,$A$6:$AI$31,COLUMN(Q$6),0)</f>
        <v>0.58530095479086119</v>
      </c>
      <c r="W40" s="282">
        <f>'CN specific multipliers'!W68*VLOOKUP($C40,$A$6:$AI$31,COLUMN(R$6),0)</f>
        <v>0.5834415230416834</v>
      </c>
      <c r="X40" s="282">
        <f>'CN specific multipliers'!X68*VLOOKUP($C40,$A$6:$AI$31,COLUMN(S$6),0)</f>
        <v>0.58158879220913884</v>
      </c>
      <c r="Y40" s="282">
        <f>'CN specific multipliers'!Y68*VLOOKUP($C40,$A$6:$AI$31,COLUMN(T$6),0)</f>
        <v>0.57974271709301672</v>
      </c>
      <c r="Z40" s="282">
        <f>'CN specific multipliers'!Z68*VLOOKUP($C40,$A$6:$AI$31,COLUMN(U$6),0)</f>
        <v>0.57753090847316102</v>
      </c>
      <c r="AA40" s="282">
        <f>'CN specific multipliers'!AA68*VLOOKUP($C40,$A$6:$AI$31,COLUMN(V$6),0)</f>
        <v>0.57532492024929127</v>
      </c>
      <c r="AB40" s="282">
        <f>'CN specific multipliers'!AB68*VLOOKUP($C40,$A$6:$AI$31,COLUMN(W$6),0)</f>
        <v>0.57312473555703625</v>
      </c>
      <c r="AC40" s="282">
        <f>'CN specific multipliers'!AC68*VLOOKUP($C40,$A$6:$AI$31,COLUMN(X$6),0)</f>
        <v>0.57093033884282307</v>
      </c>
      <c r="AD40" s="282">
        <f>'CN specific multipliers'!AD68*VLOOKUP($C40,$A$6:$AI$31,COLUMN(Y$6),0)</f>
        <v>0.56874171341423085</v>
      </c>
      <c r="AE40" s="282">
        <f>'CN specific multipliers'!AE68*VLOOKUP($C40,$A$6:$AI$31,COLUMN(Z$6),0)</f>
        <v>0.5662112461743628</v>
      </c>
      <c r="AF40" s="282">
        <f>'CN specific multipliers'!AF68*VLOOKUP($C40,$A$6:$AI$31,COLUMN(AA$6),0)</f>
        <v>0.56368576908179568</v>
      </c>
      <c r="AG40" s="282">
        <f>'CN specific multipliers'!AG68*VLOOKUP($C40,$A$6:$AI$31,COLUMN(AB$6),0)</f>
        <v>0.56116525442035292</v>
      </c>
      <c r="AH40" s="282">
        <f>'CN specific multipliers'!AH68*VLOOKUP($C40,$A$6:$AI$31,COLUMN(AC$6),0)</f>
        <v>0.55864970619162435</v>
      </c>
      <c r="AI40" s="282">
        <f>'CN specific multipliers'!AI68*VLOOKUP($C40,$A$6:$AI$31,COLUMN(AD$6),0)</f>
        <v>0.55613909680377693</v>
      </c>
      <c r="AJ40" s="282">
        <f>'CN specific multipliers'!AJ68*VLOOKUP($C40,$A$6:$AI$31,COLUMN(AE$6),0)</f>
        <v>0.55293860546125317</v>
      </c>
      <c r="AK40" s="282">
        <f>'CN specific multipliers'!AK68*VLOOKUP($C40,$A$6:$AI$31,COLUMN(AF$6),0)</f>
        <v>0.54974242827109687</v>
      </c>
      <c r="AL40" s="282">
        <f>'CN specific multipliers'!AL68*VLOOKUP($C40,$A$6:$AI$31,COLUMN(AG$6),0)</f>
        <v>0.54655052462177489</v>
      </c>
      <c r="AM40" s="282">
        <f>'CN specific multipliers'!AM68*VLOOKUP($C40,$A$6:$AI$31,COLUMN(AH$6),0)</f>
        <v>0.54336292628298566</v>
      </c>
      <c r="AN40" s="282">
        <f>'CN specific multipliers'!AN68*VLOOKUP($C40,$A$6:$AI$31,COLUMN(AI$6),0)</f>
        <v>0.54017959271547333</v>
      </c>
    </row>
    <row r="41" spans="2:40">
      <c r="B41" s="213"/>
      <c r="C41" s="216" t="s">
        <v>42</v>
      </c>
      <c r="D41" s="216" t="s">
        <v>1</v>
      </c>
      <c r="E41" s="225">
        <f t="shared" si="1"/>
        <v>0</v>
      </c>
      <c r="F41" s="225">
        <f t="shared" si="0"/>
        <v>0</v>
      </c>
      <c r="G41" s="225">
        <f t="shared" si="0"/>
        <v>0</v>
      </c>
      <c r="H41" s="282">
        <f>'CN specific multipliers'!H69*VLOOKUP($C41,$A$6:$AI$31,COLUMN(C$6),0)</f>
        <v>0</v>
      </c>
      <c r="I41" s="282">
        <f>'CN specific multipliers'!I69*VLOOKUP($C41,$A$6:$AI$31,COLUMN(D$6),0)</f>
        <v>0</v>
      </c>
      <c r="J41" s="282">
        <f>'CN specific multipliers'!J69*VLOOKUP($C41,$A$6:$AI$31,COLUMN(E$6),0)</f>
        <v>0</v>
      </c>
      <c r="K41" s="282">
        <f>'CN specific multipliers'!K69*VLOOKUP($C41,$A$6:$AI$31,COLUMN(F$6),0)</f>
        <v>0</v>
      </c>
      <c r="L41" s="282">
        <f>'CN specific multipliers'!L69*VLOOKUP($C41,$A$6:$AI$31,COLUMN(G$6),0)</f>
        <v>0</v>
      </c>
      <c r="M41" s="282">
        <f>'CN specific multipliers'!M69*VLOOKUP($C41,$A$6:$AI$31,COLUMN(H$6),0)</f>
        <v>0</v>
      </c>
      <c r="N41" s="282">
        <f>'CN specific multipliers'!N69*VLOOKUP($C41,$A$6:$AI$31,COLUMN(I$6),0)</f>
        <v>0</v>
      </c>
      <c r="O41" s="282">
        <f>'CN specific multipliers'!O69*VLOOKUP($C41,$A$6:$AI$31,COLUMN(J$6),0)</f>
        <v>0</v>
      </c>
      <c r="P41" s="282">
        <f>'CN specific multipliers'!P69*VLOOKUP($C41,$A$6:$AI$31,COLUMN(K$6),0)</f>
        <v>0</v>
      </c>
      <c r="Q41" s="282">
        <f>'CN specific multipliers'!Q69*VLOOKUP($C41,$A$6:$AI$31,COLUMN(L$6),0)</f>
        <v>0</v>
      </c>
      <c r="R41" s="282">
        <f>'CN specific multipliers'!R69*VLOOKUP($C41,$A$6:$AI$31,COLUMN(M$6),0)</f>
        <v>0</v>
      </c>
      <c r="S41" s="282">
        <f>'CN specific multipliers'!S69*VLOOKUP($C41,$A$6:$AI$31,COLUMN(N$6),0)</f>
        <v>0</v>
      </c>
      <c r="T41" s="282">
        <f>'CN specific multipliers'!T69*VLOOKUP($C41,$A$6:$AI$31,COLUMN(O$6),0)</f>
        <v>0</v>
      </c>
      <c r="U41" s="282">
        <f>'CN specific multipliers'!U69*VLOOKUP($C41,$A$6:$AI$31,COLUMN(P$6),0)</f>
        <v>0</v>
      </c>
      <c r="V41" s="282">
        <f>'CN specific multipliers'!V69*VLOOKUP($C41,$A$6:$AI$31,COLUMN(Q$6),0)</f>
        <v>0</v>
      </c>
      <c r="W41" s="282">
        <f>'CN specific multipliers'!W69*VLOOKUP($C41,$A$6:$AI$31,COLUMN(R$6),0)</f>
        <v>0</v>
      </c>
      <c r="X41" s="282">
        <f>'CN specific multipliers'!X69*VLOOKUP($C41,$A$6:$AI$31,COLUMN(S$6),0)</f>
        <v>0</v>
      </c>
      <c r="Y41" s="282">
        <f>'CN specific multipliers'!Y69*VLOOKUP($C41,$A$6:$AI$31,COLUMN(T$6),0)</f>
        <v>0</v>
      </c>
      <c r="Z41" s="282">
        <f>'CN specific multipliers'!Z69*VLOOKUP($C41,$A$6:$AI$31,COLUMN(U$6),0)</f>
        <v>0</v>
      </c>
      <c r="AA41" s="282">
        <f>'CN specific multipliers'!AA69*VLOOKUP($C41,$A$6:$AI$31,COLUMN(V$6),0)</f>
        <v>0</v>
      </c>
      <c r="AB41" s="282">
        <f>'CN specific multipliers'!AB69*VLOOKUP($C41,$A$6:$AI$31,COLUMN(W$6),0)</f>
        <v>0</v>
      </c>
      <c r="AC41" s="282">
        <f>'CN specific multipliers'!AC69*VLOOKUP($C41,$A$6:$AI$31,COLUMN(X$6),0)</f>
        <v>0</v>
      </c>
      <c r="AD41" s="282">
        <f>'CN specific multipliers'!AD69*VLOOKUP($C41,$A$6:$AI$31,COLUMN(Y$6),0)</f>
        <v>0</v>
      </c>
      <c r="AE41" s="282">
        <f>'CN specific multipliers'!AE69*VLOOKUP($C41,$A$6:$AI$31,COLUMN(Z$6),0)</f>
        <v>0</v>
      </c>
      <c r="AF41" s="282">
        <f>'CN specific multipliers'!AF69*VLOOKUP($C41,$A$6:$AI$31,COLUMN(AA$6),0)</f>
        <v>0</v>
      </c>
      <c r="AG41" s="282">
        <f>'CN specific multipliers'!AG69*VLOOKUP($C41,$A$6:$AI$31,COLUMN(AB$6),0)</f>
        <v>0</v>
      </c>
      <c r="AH41" s="282">
        <f>'CN specific multipliers'!AH69*VLOOKUP($C41,$A$6:$AI$31,COLUMN(AC$6),0)</f>
        <v>0</v>
      </c>
      <c r="AI41" s="282">
        <f>'CN specific multipliers'!AI69*VLOOKUP($C41,$A$6:$AI$31,COLUMN(AD$6),0)</f>
        <v>0</v>
      </c>
      <c r="AJ41" s="282">
        <f>'CN specific multipliers'!AJ69*VLOOKUP($C41,$A$6:$AI$31,COLUMN(AE$6),0)</f>
        <v>0</v>
      </c>
      <c r="AK41" s="282">
        <f>'CN specific multipliers'!AK69*VLOOKUP($C41,$A$6:$AI$31,COLUMN(AF$6),0)</f>
        <v>0</v>
      </c>
      <c r="AL41" s="282">
        <f>'CN specific multipliers'!AL69*VLOOKUP($C41,$A$6:$AI$31,COLUMN(AG$6),0)</f>
        <v>0</v>
      </c>
      <c r="AM41" s="282">
        <f>'CN specific multipliers'!AM69*VLOOKUP($C41,$A$6:$AI$31,COLUMN(AH$6),0)</f>
        <v>0</v>
      </c>
      <c r="AN41" s="282">
        <f>'CN specific multipliers'!AN69*VLOOKUP($C41,$A$6:$AI$31,COLUMN(AI$6),0)</f>
        <v>0</v>
      </c>
    </row>
    <row r="42" spans="2:40">
      <c r="B42" s="213"/>
      <c r="C42" s="215" t="s">
        <v>42</v>
      </c>
      <c r="D42" s="215" t="s">
        <v>2</v>
      </c>
      <c r="E42" s="225">
        <f>$H42</f>
        <v>0.94830444569233285</v>
      </c>
      <c r="F42" s="225">
        <f t="shared" si="0"/>
        <v>0.94830444569233285</v>
      </c>
      <c r="G42" s="225">
        <f t="shared" si="0"/>
        <v>0.94830444569233285</v>
      </c>
      <c r="H42" s="282">
        <f>'CN specific multipliers'!H70*VLOOKUP($C42,$A$6:$AI$31,COLUMN(C$6),0)</f>
        <v>0.94830444569233285</v>
      </c>
      <c r="I42" s="282">
        <f>'CN specific multipliers'!I70*VLOOKUP($C42,$A$6:$AI$31,COLUMN(D$6),0)</f>
        <v>0.94474765208934253</v>
      </c>
      <c r="J42" s="282">
        <f>'CN specific multipliers'!J70*VLOOKUP($C42,$A$6:$AI$31,COLUMN(E$6),0)</f>
        <v>0.94118080394613035</v>
      </c>
      <c r="K42" s="282">
        <f>'CN specific multipliers'!K70*VLOOKUP($C42,$A$6:$AI$31,COLUMN(F$6),0)</f>
        <v>0.95041310496992071</v>
      </c>
      <c r="L42" s="282">
        <f>'CN specific multipliers'!L70*VLOOKUP($C42,$A$6:$AI$31,COLUMN(G$6),0)</f>
        <v>1.0533893379177439</v>
      </c>
      <c r="M42" s="282">
        <f>'CN specific multipliers'!M70*VLOOKUP($C42,$A$6:$AI$31,COLUMN(H$6),0)</f>
        <v>1.0853075567659034</v>
      </c>
      <c r="N42" s="282">
        <f>'CN specific multipliers'!N70*VLOOKUP($C42,$A$6:$AI$31,COLUMN(I$6),0)</f>
        <v>1.1174236944526155</v>
      </c>
      <c r="O42" s="282">
        <f>'CN specific multipliers'!O70*VLOOKUP($C42,$A$6:$AI$31,COLUMN(J$6),0)</f>
        <v>1.1485735330884583</v>
      </c>
      <c r="P42" s="282">
        <f>'CN specific multipliers'!P70*VLOOKUP($C42,$A$6:$AI$31,COLUMN(K$6),0)</f>
        <v>1.1762352367670468</v>
      </c>
      <c r="Q42" s="282">
        <f>'CN specific multipliers'!Q70*VLOOKUP($C42,$A$6:$AI$31,COLUMN(L$6),0)</f>
        <v>1.2043270543998226</v>
      </c>
      <c r="R42" s="282">
        <f>'CN specific multipliers'!R70*VLOOKUP($C42,$A$6:$AI$31,COLUMN(M$6),0)</f>
        <v>1.2328590964029436</v>
      </c>
      <c r="S42" s="282">
        <f>'CN specific multipliers'!S70*VLOOKUP($C42,$A$6:$AI$31,COLUMN(N$6),0)</f>
        <v>1.2625635323980933</v>
      </c>
      <c r="T42" s="282">
        <f>'CN specific multipliers'!T70*VLOOKUP($C42,$A$6:$AI$31,COLUMN(O$6),0)</f>
        <v>1.2924983798313499</v>
      </c>
      <c r="U42" s="282">
        <f>'CN specific multipliers'!U70*VLOOKUP($C42,$A$6:$AI$31,COLUMN(P$6),0)</f>
        <v>1.3085047553389046</v>
      </c>
      <c r="V42" s="282">
        <f>'CN specific multipliers'!V70*VLOOKUP($C42,$A$6:$AI$31,COLUMN(Q$6),0)</f>
        <v>1.3248195701310888</v>
      </c>
      <c r="W42" s="282">
        <f>'CN specific multipliers'!W70*VLOOKUP($C42,$A$6:$AI$31,COLUMN(R$6),0)</f>
        <v>1.3408278951941268</v>
      </c>
      <c r="X42" s="282">
        <f>'CN specific multipliers'!X70*VLOOKUP($C42,$A$6:$AI$31,COLUMN(S$6),0)</f>
        <v>1.3558906367753376</v>
      </c>
      <c r="Y42" s="282">
        <f>'CN specific multipliers'!Y70*VLOOKUP($C42,$A$6:$AI$31,COLUMN(T$6),0)</f>
        <v>1.3699796495700391</v>
      </c>
      <c r="Z42" s="282">
        <f>'CN specific multipliers'!Z70*VLOOKUP($C42,$A$6:$AI$31,COLUMN(U$6),0)</f>
        <v>1.3666632466458977</v>
      </c>
      <c r="AA42" s="282">
        <f>'CN specific multipliers'!AA70*VLOOKUP($C42,$A$6:$AI$31,COLUMN(V$6),0)</f>
        <v>1.3632833043363017</v>
      </c>
      <c r="AB42" s="282">
        <f>'CN specific multipliers'!AB70*VLOOKUP($C42,$A$6:$AI$31,COLUMN(W$6),0)</f>
        <v>1.3598379789406523</v>
      </c>
      <c r="AC42" s="282">
        <f>'CN specific multipliers'!AC70*VLOOKUP($C42,$A$6:$AI$31,COLUMN(X$6),0)</f>
        <v>1.356325354730981</v>
      </c>
      <c r="AD42" s="282">
        <f>'CN specific multipliers'!AD70*VLOOKUP($C42,$A$6:$AI$31,COLUMN(Y$6),0)</f>
        <v>1.3527434403999123</v>
      </c>
      <c r="AE42" s="282">
        <f>'CN specific multipliers'!AE70*VLOOKUP($C42,$A$6:$AI$31,COLUMN(Z$6),0)</f>
        <v>1.3398493950570798</v>
      </c>
      <c r="AF42" s="282">
        <f>'CN specific multipliers'!AF70*VLOOKUP($C42,$A$6:$AI$31,COLUMN(AA$6),0)</f>
        <v>1.3266945908048864</v>
      </c>
      <c r="AG42" s="282">
        <f>'CN specific multipliers'!AG70*VLOOKUP($C42,$A$6:$AI$31,COLUMN(AB$6),0)</f>
        <v>1.3132710367718916</v>
      </c>
      <c r="AH42" s="282">
        <f>'CN specific multipliers'!AH70*VLOOKUP($C42,$A$6:$AI$31,COLUMN(AC$6),0)</f>
        <v>1.2995704122135194</v>
      </c>
      <c r="AI42" s="282">
        <f>'CN specific multipliers'!AI70*VLOOKUP($C42,$A$6:$AI$31,COLUMN(AD$6),0)</f>
        <v>1.2855840493125767</v>
      </c>
      <c r="AJ42" s="282">
        <f>'CN specific multipliers'!AJ70*VLOOKUP($C42,$A$6:$AI$31,COLUMN(AE$6),0)</f>
        <v>1.2739058117014226</v>
      </c>
      <c r="AK42" s="282">
        <f>'CN specific multipliers'!AK70*VLOOKUP($C42,$A$6:$AI$31,COLUMN(AF$6),0)</f>
        <v>1.2619779326813703</v>
      </c>
      <c r="AL42" s="282">
        <f>'CN specific multipliers'!AL70*VLOOKUP($C42,$A$6:$AI$31,COLUMN(AG$6),0)</f>
        <v>1.2497923210314148</v>
      </c>
      <c r="AM42" s="282">
        <f>'CN specific multipliers'!AM70*VLOOKUP($C42,$A$6:$AI$31,COLUMN(AH$6),0)</f>
        <v>1.2373405320481516</v>
      </c>
      <c r="AN42" s="282">
        <f>'CN specific multipliers'!AN70*VLOOKUP($C42,$A$6:$AI$31,COLUMN(AI$6),0)</f>
        <v>1.2246137480293187</v>
      </c>
    </row>
    <row r="43" spans="2:40">
      <c r="B43" s="213"/>
      <c r="C43" s="213" t="s">
        <v>46</v>
      </c>
      <c r="D43" s="213" t="s">
        <v>1</v>
      </c>
      <c r="E43" s="225">
        <f t="shared" si="1"/>
        <v>0</v>
      </c>
      <c r="F43" s="225">
        <f t="shared" si="0"/>
        <v>0</v>
      </c>
      <c r="G43" s="225">
        <f t="shared" si="0"/>
        <v>0</v>
      </c>
      <c r="H43" s="282">
        <f>'CN specific multipliers'!H71*VLOOKUP($C43,$A$6:$AI$31,COLUMN(C$6),0)</f>
        <v>0</v>
      </c>
      <c r="I43" s="282">
        <f>'CN specific multipliers'!I71*VLOOKUP($C43,$A$6:$AI$31,COLUMN(D$6),0)</f>
        <v>0</v>
      </c>
      <c r="J43" s="282">
        <f>'CN specific multipliers'!J71*VLOOKUP($C43,$A$6:$AI$31,COLUMN(E$6),0)</f>
        <v>0</v>
      </c>
      <c r="K43" s="282">
        <f>'CN specific multipliers'!K71*VLOOKUP($C43,$A$6:$AI$31,COLUMN(F$6),0)</f>
        <v>0</v>
      </c>
      <c r="L43" s="282">
        <f>'CN specific multipliers'!L71*VLOOKUP($C43,$A$6:$AI$31,COLUMN(G$6),0)</f>
        <v>0</v>
      </c>
      <c r="M43" s="282">
        <f>'CN specific multipliers'!M71*VLOOKUP($C43,$A$6:$AI$31,COLUMN(H$6),0)</f>
        <v>0</v>
      </c>
      <c r="N43" s="282">
        <f>'CN specific multipliers'!N71*VLOOKUP($C43,$A$6:$AI$31,COLUMN(I$6),0)</f>
        <v>0</v>
      </c>
      <c r="O43" s="282">
        <f>'CN specific multipliers'!O71*VLOOKUP($C43,$A$6:$AI$31,COLUMN(J$6),0)</f>
        <v>0</v>
      </c>
      <c r="P43" s="282">
        <f>'CN specific multipliers'!P71*VLOOKUP($C43,$A$6:$AI$31,COLUMN(K$6),0)</f>
        <v>0</v>
      </c>
      <c r="Q43" s="282">
        <f>'CN specific multipliers'!Q71*VLOOKUP($C43,$A$6:$AI$31,COLUMN(L$6),0)</f>
        <v>0</v>
      </c>
      <c r="R43" s="282">
        <f>'CN specific multipliers'!R71*VLOOKUP($C43,$A$6:$AI$31,COLUMN(M$6),0)</f>
        <v>0</v>
      </c>
      <c r="S43" s="282">
        <f>'CN specific multipliers'!S71*VLOOKUP($C43,$A$6:$AI$31,COLUMN(N$6),0)</f>
        <v>0</v>
      </c>
      <c r="T43" s="282">
        <f>'CN specific multipliers'!T71*VLOOKUP($C43,$A$6:$AI$31,COLUMN(O$6),0)</f>
        <v>0</v>
      </c>
      <c r="U43" s="282">
        <f>'CN specific multipliers'!U71*VLOOKUP($C43,$A$6:$AI$31,COLUMN(P$6),0)</f>
        <v>0</v>
      </c>
      <c r="V43" s="282">
        <f>'CN specific multipliers'!V71*VLOOKUP($C43,$A$6:$AI$31,COLUMN(Q$6),0)</f>
        <v>0</v>
      </c>
      <c r="W43" s="282">
        <f>'CN specific multipliers'!W71*VLOOKUP($C43,$A$6:$AI$31,COLUMN(R$6),0)</f>
        <v>0</v>
      </c>
      <c r="X43" s="282">
        <f>'CN specific multipliers'!X71*VLOOKUP($C43,$A$6:$AI$31,COLUMN(S$6),0)</f>
        <v>0</v>
      </c>
      <c r="Y43" s="282">
        <f>'CN specific multipliers'!Y71*VLOOKUP($C43,$A$6:$AI$31,COLUMN(T$6),0)</f>
        <v>0</v>
      </c>
      <c r="Z43" s="282">
        <f>'CN specific multipliers'!Z71*VLOOKUP($C43,$A$6:$AI$31,COLUMN(U$6),0)</f>
        <v>0</v>
      </c>
      <c r="AA43" s="282">
        <f>'CN specific multipliers'!AA71*VLOOKUP($C43,$A$6:$AI$31,COLUMN(V$6),0)</f>
        <v>0</v>
      </c>
      <c r="AB43" s="282">
        <f>'CN specific multipliers'!AB71*VLOOKUP($C43,$A$6:$AI$31,COLUMN(W$6),0)</f>
        <v>0</v>
      </c>
      <c r="AC43" s="282">
        <f>'CN specific multipliers'!AC71*VLOOKUP($C43,$A$6:$AI$31,COLUMN(X$6),0)</f>
        <v>0</v>
      </c>
      <c r="AD43" s="282">
        <f>'CN specific multipliers'!AD71*VLOOKUP($C43,$A$6:$AI$31,COLUMN(Y$6),0)</f>
        <v>0</v>
      </c>
      <c r="AE43" s="282">
        <f>'CN specific multipliers'!AE71*VLOOKUP($C43,$A$6:$AI$31,COLUMN(Z$6),0)</f>
        <v>0</v>
      </c>
      <c r="AF43" s="282">
        <f>'CN specific multipliers'!AF71*VLOOKUP($C43,$A$6:$AI$31,COLUMN(AA$6),0)</f>
        <v>0</v>
      </c>
      <c r="AG43" s="282">
        <f>'CN specific multipliers'!AG71*VLOOKUP($C43,$A$6:$AI$31,COLUMN(AB$6),0)</f>
        <v>0</v>
      </c>
      <c r="AH43" s="282">
        <f>'CN specific multipliers'!AH71*VLOOKUP($C43,$A$6:$AI$31,COLUMN(AC$6),0)</f>
        <v>0</v>
      </c>
      <c r="AI43" s="282">
        <f>'CN specific multipliers'!AI71*VLOOKUP($C43,$A$6:$AI$31,COLUMN(AD$6),0)</f>
        <v>0</v>
      </c>
      <c r="AJ43" s="282">
        <f>'CN specific multipliers'!AJ71*VLOOKUP($C43,$A$6:$AI$31,COLUMN(AE$6),0)</f>
        <v>0</v>
      </c>
      <c r="AK43" s="282">
        <f>'CN specific multipliers'!AK71*VLOOKUP($C43,$A$6:$AI$31,COLUMN(AF$6),0)</f>
        <v>0</v>
      </c>
      <c r="AL43" s="282">
        <f>'CN specific multipliers'!AL71*VLOOKUP($C43,$A$6:$AI$31,COLUMN(AG$6),0)</f>
        <v>0</v>
      </c>
      <c r="AM43" s="282">
        <f>'CN specific multipliers'!AM71*VLOOKUP($C43,$A$6:$AI$31,COLUMN(AH$6),0)</f>
        <v>0</v>
      </c>
      <c r="AN43" s="282">
        <f>'CN specific multipliers'!AN71*VLOOKUP($C43,$A$6:$AI$31,COLUMN(AI$6),0)</f>
        <v>0</v>
      </c>
    </row>
    <row r="44" spans="2:40">
      <c r="B44" s="213"/>
      <c r="C44" s="213" t="s">
        <v>46</v>
      </c>
      <c r="D44" s="213" t="s">
        <v>2</v>
      </c>
      <c r="E44" s="225">
        <f t="shared" si="1"/>
        <v>0</v>
      </c>
      <c r="F44" s="225">
        <f t="shared" si="0"/>
        <v>0</v>
      </c>
      <c r="G44" s="225">
        <f t="shared" si="0"/>
        <v>0</v>
      </c>
      <c r="H44" s="282">
        <f>'CN specific multipliers'!H72*VLOOKUP($C44,$A$6:$AI$31,COLUMN(C$6),0)</f>
        <v>0</v>
      </c>
      <c r="I44" s="282">
        <f>'CN specific multipliers'!I72*VLOOKUP($C44,$A$6:$AI$31,COLUMN(D$6),0)</f>
        <v>0</v>
      </c>
      <c r="J44" s="282">
        <f>'CN specific multipliers'!J72*VLOOKUP($C44,$A$6:$AI$31,COLUMN(E$6),0)</f>
        <v>0</v>
      </c>
      <c r="K44" s="282">
        <f>'CN specific multipliers'!K72*VLOOKUP($C44,$A$6:$AI$31,COLUMN(F$6),0)</f>
        <v>0</v>
      </c>
      <c r="L44" s="282">
        <f>'CN specific multipliers'!L72*VLOOKUP($C44,$A$6:$AI$31,COLUMN(G$6),0)</f>
        <v>0</v>
      </c>
      <c r="M44" s="282">
        <f>'CN specific multipliers'!M72*VLOOKUP($C44,$A$6:$AI$31,COLUMN(H$6),0)</f>
        <v>0</v>
      </c>
      <c r="N44" s="282">
        <f>'CN specific multipliers'!N72*VLOOKUP($C44,$A$6:$AI$31,COLUMN(I$6),0)</f>
        <v>0</v>
      </c>
      <c r="O44" s="282">
        <f>'CN specific multipliers'!O72*VLOOKUP($C44,$A$6:$AI$31,COLUMN(J$6),0)</f>
        <v>0</v>
      </c>
      <c r="P44" s="282">
        <f>'CN specific multipliers'!P72*VLOOKUP($C44,$A$6:$AI$31,COLUMN(K$6),0)</f>
        <v>0</v>
      </c>
      <c r="Q44" s="282">
        <f>'CN specific multipliers'!Q72*VLOOKUP($C44,$A$6:$AI$31,COLUMN(L$6),0)</f>
        <v>0</v>
      </c>
      <c r="R44" s="282">
        <f>'CN specific multipliers'!R72*VLOOKUP($C44,$A$6:$AI$31,COLUMN(M$6),0)</f>
        <v>0</v>
      </c>
      <c r="S44" s="282">
        <f>'CN specific multipliers'!S72*VLOOKUP($C44,$A$6:$AI$31,COLUMN(N$6),0)</f>
        <v>0</v>
      </c>
      <c r="T44" s="282">
        <f>'CN specific multipliers'!T72*VLOOKUP($C44,$A$6:$AI$31,COLUMN(O$6),0)</f>
        <v>0</v>
      </c>
      <c r="U44" s="282">
        <f>'CN specific multipliers'!U72*VLOOKUP($C44,$A$6:$AI$31,COLUMN(P$6),0)</f>
        <v>0</v>
      </c>
      <c r="V44" s="282">
        <f>'CN specific multipliers'!V72*VLOOKUP($C44,$A$6:$AI$31,COLUMN(Q$6),0)</f>
        <v>0</v>
      </c>
      <c r="W44" s="282">
        <f>'CN specific multipliers'!W72*VLOOKUP($C44,$A$6:$AI$31,COLUMN(R$6),0)</f>
        <v>0</v>
      </c>
      <c r="X44" s="282">
        <f>'CN specific multipliers'!X72*VLOOKUP($C44,$A$6:$AI$31,COLUMN(S$6),0)</f>
        <v>0</v>
      </c>
      <c r="Y44" s="282">
        <f>'CN specific multipliers'!Y72*VLOOKUP($C44,$A$6:$AI$31,COLUMN(T$6),0)</f>
        <v>0</v>
      </c>
      <c r="Z44" s="282">
        <f>'CN specific multipliers'!Z72*VLOOKUP($C44,$A$6:$AI$31,COLUMN(U$6),0)</f>
        <v>0</v>
      </c>
      <c r="AA44" s="282">
        <f>'CN specific multipliers'!AA72*VLOOKUP($C44,$A$6:$AI$31,COLUMN(V$6),0)</f>
        <v>0</v>
      </c>
      <c r="AB44" s="282">
        <f>'CN specific multipliers'!AB72*VLOOKUP($C44,$A$6:$AI$31,COLUMN(W$6),0)</f>
        <v>0</v>
      </c>
      <c r="AC44" s="282">
        <f>'CN specific multipliers'!AC72*VLOOKUP($C44,$A$6:$AI$31,COLUMN(X$6),0)</f>
        <v>0</v>
      </c>
      <c r="AD44" s="282">
        <f>'CN specific multipliers'!AD72*VLOOKUP($C44,$A$6:$AI$31,COLUMN(Y$6),0)</f>
        <v>0</v>
      </c>
      <c r="AE44" s="282">
        <f>'CN specific multipliers'!AE72*VLOOKUP($C44,$A$6:$AI$31,COLUMN(Z$6),0)</f>
        <v>0</v>
      </c>
      <c r="AF44" s="282">
        <f>'CN specific multipliers'!AF72*VLOOKUP($C44,$A$6:$AI$31,COLUMN(AA$6),0)</f>
        <v>0</v>
      </c>
      <c r="AG44" s="282">
        <f>'CN specific multipliers'!AG72*VLOOKUP($C44,$A$6:$AI$31,COLUMN(AB$6),0)</f>
        <v>0</v>
      </c>
      <c r="AH44" s="282">
        <f>'CN specific multipliers'!AH72*VLOOKUP($C44,$A$6:$AI$31,COLUMN(AC$6),0)</f>
        <v>0</v>
      </c>
      <c r="AI44" s="282">
        <f>'CN specific multipliers'!AI72*VLOOKUP($C44,$A$6:$AI$31,COLUMN(AD$6),0)</f>
        <v>0</v>
      </c>
      <c r="AJ44" s="282">
        <f>'CN specific multipliers'!AJ72*VLOOKUP($C44,$A$6:$AI$31,COLUMN(AE$6),0)</f>
        <v>0</v>
      </c>
      <c r="AK44" s="282">
        <f>'CN specific multipliers'!AK72*VLOOKUP($C44,$A$6:$AI$31,COLUMN(AF$6),0)</f>
        <v>0</v>
      </c>
      <c r="AL44" s="282">
        <f>'CN specific multipliers'!AL72*VLOOKUP($C44,$A$6:$AI$31,COLUMN(AG$6),0)</f>
        <v>0</v>
      </c>
      <c r="AM44" s="282">
        <f>'CN specific multipliers'!AM72*VLOOKUP($C44,$A$6:$AI$31,COLUMN(AH$6),0)</f>
        <v>0</v>
      </c>
      <c r="AN44" s="282">
        <f>'CN specific multipliers'!AN72*VLOOKUP($C44,$A$6:$AI$31,COLUMN(AI$6),0)</f>
        <v>0</v>
      </c>
    </row>
    <row r="45" spans="2:40">
      <c r="B45" s="213"/>
      <c r="C45" s="214" t="s">
        <v>46</v>
      </c>
      <c r="D45" s="214" t="s">
        <v>3</v>
      </c>
      <c r="E45" s="225">
        <f t="shared" si="1"/>
        <v>0</v>
      </c>
      <c r="F45" s="225">
        <f t="shared" si="0"/>
        <v>0</v>
      </c>
      <c r="G45" s="225">
        <f t="shared" si="0"/>
        <v>0</v>
      </c>
      <c r="H45" s="282">
        <f>'CN specific multipliers'!H73*VLOOKUP($C45,$A$6:$AI$31,COLUMN(C$6),0)</f>
        <v>0</v>
      </c>
      <c r="I45" s="282">
        <f>'CN specific multipliers'!I73*VLOOKUP($C45,$A$6:$AI$31,COLUMN(D$6),0)</f>
        <v>0</v>
      </c>
      <c r="J45" s="282">
        <f>'CN specific multipliers'!J73*VLOOKUP($C45,$A$6:$AI$31,COLUMN(E$6),0)</f>
        <v>0</v>
      </c>
      <c r="K45" s="282">
        <f>'CN specific multipliers'!K73*VLOOKUP($C45,$A$6:$AI$31,COLUMN(F$6),0)</f>
        <v>0</v>
      </c>
      <c r="L45" s="282">
        <f>'CN specific multipliers'!L73*VLOOKUP($C45,$A$6:$AI$31,COLUMN(G$6),0)</f>
        <v>0</v>
      </c>
      <c r="M45" s="282">
        <f>'CN specific multipliers'!M73*VLOOKUP($C45,$A$6:$AI$31,COLUMN(H$6),0)</f>
        <v>0</v>
      </c>
      <c r="N45" s="282">
        <f>'CN specific multipliers'!N73*VLOOKUP($C45,$A$6:$AI$31,COLUMN(I$6),0)</f>
        <v>0</v>
      </c>
      <c r="O45" s="282">
        <f>'CN specific multipliers'!O73*VLOOKUP($C45,$A$6:$AI$31,COLUMN(J$6),0)</f>
        <v>0</v>
      </c>
      <c r="P45" s="282">
        <f>'CN specific multipliers'!P73*VLOOKUP($C45,$A$6:$AI$31,COLUMN(K$6),0)</f>
        <v>0</v>
      </c>
      <c r="Q45" s="282">
        <f>'CN specific multipliers'!Q73*VLOOKUP($C45,$A$6:$AI$31,COLUMN(L$6),0)</f>
        <v>0</v>
      </c>
      <c r="R45" s="282">
        <f>'CN specific multipliers'!R73*VLOOKUP($C45,$A$6:$AI$31,COLUMN(M$6),0)</f>
        <v>0</v>
      </c>
      <c r="S45" s="282">
        <f>'CN specific multipliers'!S73*VLOOKUP($C45,$A$6:$AI$31,COLUMN(N$6),0)</f>
        <v>0</v>
      </c>
      <c r="T45" s="282">
        <f>'CN specific multipliers'!T73*VLOOKUP($C45,$A$6:$AI$31,COLUMN(O$6),0)</f>
        <v>0</v>
      </c>
      <c r="U45" s="282">
        <f>'CN specific multipliers'!U73*VLOOKUP($C45,$A$6:$AI$31,COLUMN(P$6),0)</f>
        <v>0</v>
      </c>
      <c r="V45" s="282">
        <f>'CN specific multipliers'!V73*VLOOKUP($C45,$A$6:$AI$31,COLUMN(Q$6),0)</f>
        <v>0</v>
      </c>
      <c r="W45" s="282">
        <f>'CN specific multipliers'!W73*VLOOKUP($C45,$A$6:$AI$31,COLUMN(R$6),0)</f>
        <v>0</v>
      </c>
      <c r="X45" s="282">
        <f>'CN specific multipliers'!X73*VLOOKUP($C45,$A$6:$AI$31,COLUMN(S$6),0)</f>
        <v>0</v>
      </c>
      <c r="Y45" s="282">
        <f>'CN specific multipliers'!Y73*VLOOKUP($C45,$A$6:$AI$31,COLUMN(T$6),0)</f>
        <v>0</v>
      </c>
      <c r="Z45" s="282">
        <f>'CN specific multipliers'!Z73*VLOOKUP($C45,$A$6:$AI$31,COLUMN(U$6),0)</f>
        <v>0</v>
      </c>
      <c r="AA45" s="282">
        <f>'CN specific multipliers'!AA73*VLOOKUP($C45,$A$6:$AI$31,COLUMN(V$6),0)</f>
        <v>0</v>
      </c>
      <c r="AB45" s="282">
        <f>'CN specific multipliers'!AB73*VLOOKUP($C45,$A$6:$AI$31,COLUMN(W$6),0)</f>
        <v>0</v>
      </c>
      <c r="AC45" s="282">
        <f>'CN specific multipliers'!AC73*VLOOKUP($C45,$A$6:$AI$31,COLUMN(X$6),0)</f>
        <v>0</v>
      </c>
      <c r="AD45" s="282">
        <f>'CN specific multipliers'!AD73*VLOOKUP($C45,$A$6:$AI$31,COLUMN(Y$6),0)</f>
        <v>0</v>
      </c>
      <c r="AE45" s="282">
        <f>'CN specific multipliers'!AE73*VLOOKUP($C45,$A$6:$AI$31,COLUMN(Z$6),0)</f>
        <v>0</v>
      </c>
      <c r="AF45" s="282">
        <f>'CN specific multipliers'!AF73*VLOOKUP($C45,$A$6:$AI$31,COLUMN(AA$6),0)</f>
        <v>0</v>
      </c>
      <c r="AG45" s="282">
        <f>'CN specific multipliers'!AG73*VLOOKUP($C45,$A$6:$AI$31,COLUMN(AB$6),0)</f>
        <v>0</v>
      </c>
      <c r="AH45" s="282">
        <f>'CN specific multipliers'!AH73*VLOOKUP($C45,$A$6:$AI$31,COLUMN(AC$6),0)</f>
        <v>0</v>
      </c>
      <c r="AI45" s="282">
        <f>'CN specific multipliers'!AI73*VLOOKUP($C45,$A$6:$AI$31,COLUMN(AD$6),0)</f>
        <v>0</v>
      </c>
      <c r="AJ45" s="282">
        <f>'CN specific multipliers'!AJ73*VLOOKUP($C45,$A$6:$AI$31,COLUMN(AE$6),0)</f>
        <v>0</v>
      </c>
      <c r="AK45" s="282">
        <f>'CN specific multipliers'!AK73*VLOOKUP($C45,$A$6:$AI$31,COLUMN(AF$6),0)</f>
        <v>0</v>
      </c>
      <c r="AL45" s="282">
        <f>'CN specific multipliers'!AL73*VLOOKUP($C45,$A$6:$AI$31,COLUMN(AG$6),0)</f>
        <v>0</v>
      </c>
      <c r="AM45" s="282">
        <f>'CN specific multipliers'!AM73*VLOOKUP($C45,$A$6:$AI$31,COLUMN(AH$6),0)</f>
        <v>0</v>
      </c>
      <c r="AN45" s="282">
        <f>'CN specific multipliers'!AN73*VLOOKUP($C45,$A$6:$AI$31,COLUMN(AI$6),0)</f>
        <v>0</v>
      </c>
    </row>
    <row r="46" spans="2:40">
      <c r="B46" s="213"/>
      <c r="C46" s="213" t="s">
        <v>812</v>
      </c>
      <c r="D46" s="213" t="s">
        <v>1</v>
      </c>
      <c r="E46" s="225">
        <f t="shared" si="1"/>
        <v>0.12598557214608841</v>
      </c>
      <c r="F46" s="225">
        <f t="shared" si="0"/>
        <v>0.12598557214608841</v>
      </c>
      <c r="G46" s="225">
        <f t="shared" si="0"/>
        <v>0.12598557214608841</v>
      </c>
      <c r="H46" s="282">
        <f>'CN specific multipliers'!H74*VLOOKUP($C46,$A$6:$AI$31,COLUMN(C$6),0)</f>
        <v>0.12598557214608841</v>
      </c>
      <c r="I46" s="282">
        <f>'CN specific multipliers'!I74*VLOOKUP($C46,$A$6:$AI$31,COLUMN(D$6),0)</f>
        <v>0.1165406764688688</v>
      </c>
      <c r="J46" s="282">
        <f>'CN specific multipliers'!J74*VLOOKUP($C46,$A$6:$AI$31,COLUMN(E$6),0)</f>
        <v>0.10790276780841573</v>
      </c>
      <c r="K46" s="282">
        <f>'CN specific multipliers'!K74*VLOOKUP($C46,$A$6:$AI$31,COLUMN(F$6),0)</f>
        <v>0.11216326530612246</v>
      </c>
      <c r="L46" s="282">
        <f>'CN specific multipliers'!L74*VLOOKUP($C46,$A$6:$AI$31,COLUMN(G$6),0)</f>
        <v>0.10188048062617032</v>
      </c>
      <c r="M46" s="282">
        <f>'CN specific multipliers'!M74*VLOOKUP($C46,$A$6:$AI$31,COLUMN(H$6),0)</f>
        <v>9.8242118514458812E-2</v>
      </c>
      <c r="N46" s="282">
        <f>'CN specific multipliers'!N74*VLOOKUP($C46,$A$6:$AI$31,COLUMN(I$6),0)</f>
        <v>9.4989454813517366E-2</v>
      </c>
      <c r="O46" s="282">
        <f>'CN specific multipliers'!O74*VLOOKUP($C46,$A$6:$AI$31,COLUMN(J$6),0)</f>
        <v>9.2000869539711067E-2</v>
      </c>
      <c r="P46" s="282">
        <f>'CN specific multipliers'!P74*VLOOKUP($C46,$A$6:$AI$31,COLUMN(K$6),0)</f>
        <v>8.8619962979448172E-2</v>
      </c>
      <c r="Q46" s="282">
        <f>'CN specific multipliers'!Q74*VLOOKUP($C46,$A$6:$AI$31,COLUMN(L$6),0)</f>
        <v>8.5511779455959697E-2</v>
      </c>
      <c r="R46" s="282">
        <f>'CN specific multipliers'!R74*VLOOKUP($C46,$A$6:$AI$31,COLUMN(M$6),0)</f>
        <v>8.2644599242547079E-2</v>
      </c>
      <c r="S46" s="282">
        <f>'CN specific multipliers'!S74*VLOOKUP($C46,$A$6:$AI$31,COLUMN(N$6),0)</f>
        <v>8.0127303048408344E-2</v>
      </c>
      <c r="T46" s="282">
        <f>'CN specific multipliers'!T74*VLOOKUP($C46,$A$6:$AI$31,COLUMN(O$6),0)</f>
        <v>7.7789069355638951E-2</v>
      </c>
      <c r="U46" s="282">
        <f>'CN specific multipliers'!U74*VLOOKUP($C46,$A$6:$AI$31,COLUMN(P$6),0)</f>
        <v>7.5262174692311501E-2</v>
      </c>
      <c r="V46" s="282">
        <f>'CN specific multipliers'!V74*VLOOKUP($C46,$A$6:$AI$31,COLUMN(Q$6),0)</f>
        <v>7.3004032360081419E-2</v>
      </c>
      <c r="W46" s="282">
        <f>'CN specific multipliers'!W74*VLOOKUP($C46,$A$6:$AI$31,COLUMN(R$6),0)</f>
        <v>7.0930377711497072E-2</v>
      </c>
      <c r="X46" s="282">
        <f>'CN specific multipliers'!X74*VLOOKUP($C46,$A$6:$AI$31,COLUMN(S$6),0)</f>
        <v>6.9046240058986574E-2</v>
      </c>
      <c r="Y46" s="282">
        <f>'CN specific multipliers'!Y74*VLOOKUP($C46,$A$6:$AI$31,COLUMN(T$6),0)</f>
        <v>6.725762906093638E-2</v>
      </c>
      <c r="Z46" s="282">
        <f>'CN specific multipliers'!Z74*VLOOKUP($C46,$A$6:$AI$31,COLUMN(U$6),0)</f>
        <v>6.4908552062959216E-2</v>
      </c>
      <c r="AA46" s="282">
        <f>'CN specific multipliers'!AA74*VLOOKUP($C46,$A$6:$AI$31,COLUMN(V$6),0)</f>
        <v>6.2718755733139731E-2</v>
      </c>
      <c r="AB46" s="282">
        <f>'CN specific multipliers'!AB74*VLOOKUP($C46,$A$6:$AI$31,COLUMN(W$6),0)</f>
        <v>6.06725711023599E-2</v>
      </c>
      <c r="AC46" s="282">
        <f>'CN specific multipliers'!AC74*VLOOKUP($C46,$A$6:$AI$31,COLUMN(X$6),0)</f>
        <v>5.8756319160034001E-2</v>
      </c>
      <c r="AD46" s="282">
        <f>'CN specific multipliers'!AD74*VLOOKUP($C46,$A$6:$AI$31,COLUMN(Y$6),0)</f>
        <v>5.6958004669633043E-2</v>
      </c>
      <c r="AE46" s="282">
        <f>'CN specific multipliers'!AE74*VLOOKUP($C46,$A$6:$AI$31,COLUMN(Z$6),0)</f>
        <v>5.4537272109896506E-2</v>
      </c>
      <c r="AF46" s="282">
        <f>'CN specific multipliers'!AF74*VLOOKUP($C46,$A$6:$AI$31,COLUMN(AA$6),0)</f>
        <v>5.228004566368552E-2</v>
      </c>
      <c r="AG46" s="282">
        <f>'CN specific multipliers'!AG74*VLOOKUP($C46,$A$6:$AI$31,COLUMN(AB$6),0)</f>
        <v>5.0170300713924976E-2</v>
      </c>
      <c r="AH46" s="282">
        <f>'CN specific multipliers'!AH74*VLOOKUP($C46,$A$6:$AI$31,COLUMN(AC$6),0)</f>
        <v>4.8194040415111973E-2</v>
      </c>
      <c r="AI46" s="282">
        <f>'CN specific multipliers'!AI74*VLOOKUP($C46,$A$6:$AI$31,COLUMN(AD$6),0)</f>
        <v>4.6338984783640791E-2</v>
      </c>
      <c r="AJ46" s="282">
        <f>'CN specific multipliers'!AJ74*VLOOKUP($C46,$A$6:$AI$31,COLUMN(AE$6),0)</f>
        <v>4.4449351325055599E-2</v>
      </c>
      <c r="AK46" s="282">
        <f>'CN specific multipliers'!AK74*VLOOKUP($C46,$A$6:$AI$31,COLUMN(AF$6),0)</f>
        <v>4.2666107405423849E-2</v>
      </c>
      <c r="AL46" s="282">
        <f>'CN specific multipliers'!AL74*VLOOKUP($C46,$A$6:$AI$31,COLUMN(AG$6),0)</f>
        <v>4.0980514166233571E-2</v>
      </c>
      <c r="AM46" s="282">
        <f>'CN specific multipliers'!AM74*VLOOKUP($C46,$A$6:$AI$31,COLUMN(AH$6),0)</f>
        <v>3.938476432453996E-2</v>
      </c>
      <c r="AN46" s="282">
        <f>'CN specific multipliers'!AN74*VLOOKUP($C46,$A$6:$AI$31,COLUMN(AI$6),0)</f>
        <v>3.7871861261102716E-2</v>
      </c>
    </row>
    <row r="47" spans="2:40">
      <c r="B47" s="213"/>
      <c r="C47" s="213" t="s">
        <v>44</v>
      </c>
      <c r="D47" s="213" t="s">
        <v>2</v>
      </c>
      <c r="E47" s="225">
        <f t="shared" si="1"/>
        <v>1</v>
      </c>
      <c r="F47" s="225">
        <f t="shared" si="0"/>
        <v>1</v>
      </c>
      <c r="G47" s="225">
        <f t="shared" si="0"/>
        <v>1</v>
      </c>
      <c r="H47" s="282">
        <f>'CN specific multipliers'!H75*VLOOKUP($C47,$A$6:$AI$31,COLUMN(C$6),0)</f>
        <v>1</v>
      </c>
      <c r="I47" s="282">
        <f>'CN specific multipliers'!I75*VLOOKUP($C47,$A$6:$AI$31,COLUMN(D$6),0)</f>
        <v>1</v>
      </c>
      <c r="J47" s="282">
        <f>'CN specific multipliers'!J75*VLOOKUP($C47,$A$6:$AI$31,COLUMN(E$6),0)</f>
        <v>1</v>
      </c>
      <c r="K47" s="282">
        <f>'CN specific multipliers'!K75*VLOOKUP($C47,$A$6:$AI$31,COLUMN(F$6),0)</f>
        <v>1</v>
      </c>
      <c r="L47" s="282">
        <f>'CN specific multipliers'!L75*VLOOKUP($C47,$A$6:$AI$31,COLUMN(G$6),0)</f>
        <v>1</v>
      </c>
      <c r="M47" s="282">
        <f>'CN specific multipliers'!M75*VLOOKUP($C47,$A$6:$AI$31,COLUMN(H$6),0)</f>
        <v>1</v>
      </c>
      <c r="N47" s="282">
        <f>'CN specific multipliers'!N75*VLOOKUP($C47,$A$6:$AI$31,COLUMN(I$6),0)</f>
        <v>1</v>
      </c>
      <c r="O47" s="282">
        <f>'CN specific multipliers'!O75*VLOOKUP($C47,$A$6:$AI$31,COLUMN(J$6),0)</f>
        <v>1</v>
      </c>
      <c r="P47" s="282">
        <f>'CN specific multipliers'!P75*VLOOKUP($C47,$A$6:$AI$31,COLUMN(K$6),0)</f>
        <v>1</v>
      </c>
      <c r="Q47" s="282">
        <f>'CN specific multipliers'!Q75*VLOOKUP($C47,$A$6:$AI$31,COLUMN(L$6),0)</f>
        <v>1</v>
      </c>
      <c r="R47" s="282">
        <f>'CN specific multipliers'!R75*VLOOKUP($C47,$A$6:$AI$31,COLUMN(M$6),0)</f>
        <v>1</v>
      </c>
      <c r="S47" s="282">
        <f>'CN specific multipliers'!S75*VLOOKUP($C47,$A$6:$AI$31,COLUMN(N$6),0)</f>
        <v>1</v>
      </c>
      <c r="T47" s="282">
        <f>'CN specific multipliers'!T75*VLOOKUP($C47,$A$6:$AI$31,COLUMN(O$6),0)</f>
        <v>1</v>
      </c>
      <c r="U47" s="282">
        <f>'CN specific multipliers'!U75*VLOOKUP($C47,$A$6:$AI$31,COLUMN(P$6),0)</f>
        <v>1</v>
      </c>
      <c r="V47" s="282">
        <f>'CN specific multipliers'!V75*VLOOKUP($C47,$A$6:$AI$31,COLUMN(Q$6),0)</f>
        <v>1</v>
      </c>
      <c r="W47" s="282">
        <f>'CN specific multipliers'!W75*VLOOKUP($C47,$A$6:$AI$31,COLUMN(R$6),0)</f>
        <v>1</v>
      </c>
      <c r="X47" s="282">
        <f>'CN specific multipliers'!X75*VLOOKUP($C47,$A$6:$AI$31,COLUMN(S$6),0)</f>
        <v>1</v>
      </c>
      <c r="Y47" s="282">
        <f>'CN specific multipliers'!Y75*VLOOKUP($C47,$A$6:$AI$31,COLUMN(T$6),0)</f>
        <v>1</v>
      </c>
      <c r="Z47" s="282">
        <f>'CN specific multipliers'!Z75*VLOOKUP($C47,$A$6:$AI$31,COLUMN(U$6),0)</f>
        <v>1</v>
      </c>
      <c r="AA47" s="282">
        <f>'CN specific multipliers'!AA75*VLOOKUP($C47,$A$6:$AI$31,COLUMN(V$6),0)</f>
        <v>1</v>
      </c>
      <c r="AB47" s="282">
        <f>'CN specific multipliers'!AB75*VLOOKUP($C47,$A$6:$AI$31,COLUMN(W$6),0)</f>
        <v>1</v>
      </c>
      <c r="AC47" s="282">
        <f>'CN specific multipliers'!AC75*VLOOKUP($C47,$A$6:$AI$31,COLUMN(X$6),0)</f>
        <v>1</v>
      </c>
      <c r="AD47" s="282">
        <f>'CN specific multipliers'!AD75*VLOOKUP($C47,$A$6:$AI$31,COLUMN(Y$6),0)</f>
        <v>1</v>
      </c>
      <c r="AE47" s="282">
        <f>'CN specific multipliers'!AE75*VLOOKUP($C47,$A$6:$AI$31,COLUMN(Z$6),0)</f>
        <v>1</v>
      </c>
      <c r="AF47" s="282">
        <f>'CN specific multipliers'!AF75*VLOOKUP($C47,$A$6:$AI$31,COLUMN(AA$6),0)</f>
        <v>1</v>
      </c>
      <c r="AG47" s="282">
        <f>'CN specific multipliers'!AG75*VLOOKUP($C47,$A$6:$AI$31,COLUMN(AB$6),0)</f>
        <v>1</v>
      </c>
      <c r="AH47" s="282">
        <f>'CN specific multipliers'!AH75*VLOOKUP($C47,$A$6:$AI$31,COLUMN(AC$6),0)</f>
        <v>1</v>
      </c>
      <c r="AI47" s="282">
        <f>'CN specific multipliers'!AI75*VLOOKUP($C47,$A$6:$AI$31,COLUMN(AD$6),0)</f>
        <v>1</v>
      </c>
      <c r="AJ47" s="282">
        <f>'CN specific multipliers'!AJ75*VLOOKUP($C47,$A$6:$AI$31,COLUMN(AE$6),0)</f>
        <v>1</v>
      </c>
      <c r="AK47" s="282">
        <f>'CN specific multipliers'!AK75*VLOOKUP($C47,$A$6:$AI$31,COLUMN(AF$6),0)</f>
        <v>1</v>
      </c>
      <c r="AL47" s="282">
        <f>'CN specific multipliers'!AL75*VLOOKUP($C47,$A$6:$AI$31,COLUMN(AG$6),0)</f>
        <v>1</v>
      </c>
      <c r="AM47" s="282">
        <f>'CN specific multipliers'!AM75*VLOOKUP($C47,$A$6:$AI$31,COLUMN(AH$6),0)</f>
        <v>1</v>
      </c>
      <c r="AN47" s="282">
        <f>'CN specific multipliers'!AN75*VLOOKUP($C47,$A$6:$AI$31,COLUMN(AI$6),0)</f>
        <v>1</v>
      </c>
    </row>
    <row r="48" spans="2:40">
      <c r="B48" s="213"/>
      <c r="C48" s="215" t="s">
        <v>44</v>
      </c>
      <c r="D48" s="215" t="s">
        <v>3</v>
      </c>
      <c r="E48" s="225">
        <f t="shared" si="1"/>
        <v>1</v>
      </c>
      <c r="F48" s="225">
        <f t="shared" si="0"/>
        <v>1</v>
      </c>
      <c r="G48" s="225">
        <f t="shared" si="0"/>
        <v>1</v>
      </c>
      <c r="H48" s="282">
        <f>'CN specific multipliers'!H76*VLOOKUP($C48,$A$6:$AI$31,COLUMN(C$6),0)</f>
        <v>1</v>
      </c>
      <c r="I48" s="282">
        <f>'CN specific multipliers'!I76*VLOOKUP($C48,$A$6:$AI$31,COLUMN(D$6),0)</f>
        <v>1</v>
      </c>
      <c r="J48" s="282">
        <f>'CN specific multipliers'!J76*VLOOKUP($C48,$A$6:$AI$31,COLUMN(E$6),0)</f>
        <v>1</v>
      </c>
      <c r="K48" s="282">
        <f>'CN specific multipliers'!K76*VLOOKUP($C48,$A$6:$AI$31,COLUMN(F$6),0)</f>
        <v>1</v>
      </c>
      <c r="L48" s="282">
        <f>'CN specific multipliers'!L76*VLOOKUP($C48,$A$6:$AI$31,COLUMN(G$6),0)</f>
        <v>1</v>
      </c>
      <c r="M48" s="282">
        <f>'CN specific multipliers'!M76*VLOOKUP($C48,$A$6:$AI$31,COLUMN(H$6),0)</f>
        <v>1</v>
      </c>
      <c r="N48" s="282">
        <f>'CN specific multipliers'!N76*VLOOKUP($C48,$A$6:$AI$31,COLUMN(I$6),0)</f>
        <v>1</v>
      </c>
      <c r="O48" s="282">
        <f>'CN specific multipliers'!O76*VLOOKUP($C48,$A$6:$AI$31,COLUMN(J$6),0)</f>
        <v>1</v>
      </c>
      <c r="P48" s="282">
        <f>'CN specific multipliers'!P76*VLOOKUP($C48,$A$6:$AI$31,COLUMN(K$6),0)</f>
        <v>1</v>
      </c>
      <c r="Q48" s="282">
        <f>'CN specific multipliers'!Q76*VLOOKUP($C48,$A$6:$AI$31,COLUMN(L$6),0)</f>
        <v>1</v>
      </c>
      <c r="R48" s="282">
        <f>'CN specific multipliers'!R76*VLOOKUP($C48,$A$6:$AI$31,COLUMN(M$6),0)</f>
        <v>1</v>
      </c>
      <c r="S48" s="282">
        <f>'CN specific multipliers'!S76*VLOOKUP($C48,$A$6:$AI$31,COLUMN(N$6),0)</f>
        <v>1</v>
      </c>
      <c r="T48" s="282">
        <f>'CN specific multipliers'!T76*VLOOKUP($C48,$A$6:$AI$31,COLUMN(O$6),0)</f>
        <v>1</v>
      </c>
      <c r="U48" s="282">
        <f>'CN specific multipliers'!U76*VLOOKUP($C48,$A$6:$AI$31,COLUMN(P$6),0)</f>
        <v>1</v>
      </c>
      <c r="V48" s="282">
        <f>'CN specific multipliers'!V76*VLOOKUP($C48,$A$6:$AI$31,COLUMN(Q$6),0)</f>
        <v>1</v>
      </c>
      <c r="W48" s="282">
        <f>'CN specific multipliers'!W76*VLOOKUP($C48,$A$6:$AI$31,COLUMN(R$6),0)</f>
        <v>1</v>
      </c>
      <c r="X48" s="282">
        <f>'CN specific multipliers'!X76*VLOOKUP($C48,$A$6:$AI$31,COLUMN(S$6),0)</f>
        <v>1</v>
      </c>
      <c r="Y48" s="282">
        <f>'CN specific multipliers'!Y76*VLOOKUP($C48,$A$6:$AI$31,COLUMN(T$6),0)</f>
        <v>1</v>
      </c>
      <c r="Z48" s="282">
        <f>'CN specific multipliers'!Z76*VLOOKUP($C48,$A$6:$AI$31,COLUMN(U$6),0)</f>
        <v>1</v>
      </c>
      <c r="AA48" s="282">
        <f>'CN specific multipliers'!AA76*VLOOKUP($C48,$A$6:$AI$31,COLUMN(V$6),0)</f>
        <v>1</v>
      </c>
      <c r="AB48" s="282">
        <f>'CN specific multipliers'!AB76*VLOOKUP($C48,$A$6:$AI$31,COLUMN(W$6),0)</f>
        <v>1</v>
      </c>
      <c r="AC48" s="282">
        <f>'CN specific multipliers'!AC76*VLOOKUP($C48,$A$6:$AI$31,COLUMN(X$6),0)</f>
        <v>1</v>
      </c>
      <c r="AD48" s="282">
        <f>'CN specific multipliers'!AD76*VLOOKUP($C48,$A$6:$AI$31,COLUMN(Y$6),0)</f>
        <v>1</v>
      </c>
      <c r="AE48" s="282">
        <f>'CN specific multipliers'!AE76*VLOOKUP($C48,$A$6:$AI$31,COLUMN(Z$6),0)</f>
        <v>1</v>
      </c>
      <c r="AF48" s="282">
        <f>'CN specific multipliers'!AF76*VLOOKUP($C48,$A$6:$AI$31,COLUMN(AA$6),0)</f>
        <v>1</v>
      </c>
      <c r="AG48" s="282">
        <f>'CN specific multipliers'!AG76*VLOOKUP($C48,$A$6:$AI$31,COLUMN(AB$6),0)</f>
        <v>1</v>
      </c>
      <c r="AH48" s="282">
        <f>'CN specific multipliers'!AH76*VLOOKUP($C48,$A$6:$AI$31,COLUMN(AC$6),0)</f>
        <v>1</v>
      </c>
      <c r="AI48" s="282">
        <f>'CN specific multipliers'!AI76*VLOOKUP($C48,$A$6:$AI$31,COLUMN(AD$6),0)</f>
        <v>1</v>
      </c>
      <c r="AJ48" s="282">
        <f>'CN specific multipliers'!AJ76*VLOOKUP($C48,$A$6:$AI$31,COLUMN(AE$6),0)</f>
        <v>1</v>
      </c>
      <c r="AK48" s="282">
        <f>'CN specific multipliers'!AK76*VLOOKUP($C48,$A$6:$AI$31,COLUMN(AF$6),0)</f>
        <v>1</v>
      </c>
      <c r="AL48" s="282">
        <f>'CN specific multipliers'!AL76*VLOOKUP($C48,$A$6:$AI$31,COLUMN(AG$6),0)</f>
        <v>1</v>
      </c>
      <c r="AM48" s="282">
        <f>'CN specific multipliers'!AM76*VLOOKUP($C48,$A$6:$AI$31,COLUMN(AH$6),0)</f>
        <v>1</v>
      </c>
      <c r="AN48" s="282">
        <f>'CN specific multipliers'!AN76*VLOOKUP($C48,$A$6:$AI$31,COLUMN(AI$6),0)</f>
        <v>1</v>
      </c>
    </row>
    <row r="49" spans="2:40">
      <c r="B49" s="213"/>
      <c r="C49" s="213" t="s">
        <v>45</v>
      </c>
      <c r="D49" s="213" t="s">
        <v>1</v>
      </c>
      <c r="E49" s="225">
        <f t="shared" si="1"/>
        <v>1.9582986089030112</v>
      </c>
      <c r="F49" s="225">
        <f t="shared" si="0"/>
        <v>1.9582986089030112</v>
      </c>
      <c r="G49" s="225">
        <f t="shared" si="0"/>
        <v>1.9582986089030112</v>
      </c>
      <c r="H49" s="282">
        <f>'CN specific multipliers'!H77*VLOOKUP($C49,$A$6:$AI$31,COLUMN(C$6),0)</f>
        <v>1.9582986089030112</v>
      </c>
      <c r="I49" s="282">
        <f>'CN specific multipliers'!I77*VLOOKUP($C49,$A$6:$AI$31,COLUMN(D$6),0)</f>
        <v>1.9485350749804486</v>
      </c>
      <c r="J49" s="282">
        <f>'CN specific multipliers'!J77*VLOOKUP($C49,$A$6:$AI$31,COLUMN(E$6),0)</f>
        <v>1.9396359031834414</v>
      </c>
      <c r="K49" s="282">
        <f>'CN specific multipliers'!K77*VLOOKUP($C49,$A$6:$AI$31,COLUMN(F$6),0)</f>
        <v>1.933970588235294</v>
      </c>
      <c r="L49" s="282">
        <f>'CN specific multipliers'!L77*VLOOKUP($C49,$A$6:$AI$31,COLUMN(G$6),0)</f>
        <v>1.8750636099447178</v>
      </c>
      <c r="M49" s="282">
        <f>'CN specific multipliers'!M77*VLOOKUP($C49,$A$6:$AI$31,COLUMN(H$6),0)</f>
        <v>1.8334044718515707</v>
      </c>
      <c r="N49" s="282">
        <f>'CN specific multipliers'!N77*VLOOKUP($C49,$A$6:$AI$31,COLUMN(I$6),0)</f>
        <v>1.7948786240662791</v>
      </c>
      <c r="O49" s="282">
        <f>'CN specific multipliers'!O77*VLOOKUP($C49,$A$6:$AI$31,COLUMN(J$6),0)</f>
        <v>1.7591453842200413</v>
      </c>
      <c r="P49" s="282">
        <f>'CN specific multipliers'!P77*VLOOKUP($C49,$A$6:$AI$31,COLUMN(K$6),0)</f>
        <v>1.7117649148412077</v>
      </c>
      <c r="Q49" s="282">
        <f>'CN specific multipliers'!Q77*VLOOKUP($C49,$A$6:$AI$31,COLUMN(L$6),0)</f>
        <v>1.667586769281707</v>
      </c>
      <c r="R49" s="282">
        <f>'CN specific multipliers'!R77*VLOOKUP($C49,$A$6:$AI$31,COLUMN(M$6),0)</f>
        <v>1.6262969049839138</v>
      </c>
      <c r="S49" s="282">
        <f>'CN specific multipliers'!S77*VLOOKUP($C49,$A$6:$AI$31,COLUMN(N$6),0)</f>
        <v>1.5876210425546837</v>
      </c>
      <c r="T49" s="282">
        <f>'CN specific multipliers'!T77*VLOOKUP($C49,$A$6:$AI$31,COLUMN(O$6),0)</f>
        <v>1.5513185654933097</v>
      </c>
      <c r="U49" s="282">
        <f>'CN specific multipliers'!U77*VLOOKUP($C49,$A$6:$AI$31,COLUMN(P$6),0)</f>
        <v>1.5171775095357705</v>
      </c>
      <c r="V49" s="282">
        <f>'CN specific multipliers'!V77*VLOOKUP($C49,$A$6:$AI$31,COLUMN(Q$6),0)</f>
        <v>1.4850104211172546</v>
      </c>
      <c r="W49" s="282">
        <f>'CN specific multipliers'!W77*VLOOKUP($C49,$A$6:$AI$31,COLUMN(R$6),0)</f>
        <v>1.4546509140171502</v>
      </c>
      <c r="X49" s="282">
        <f>'CN specific multipliers'!X77*VLOOKUP($C49,$A$6:$AI$31,COLUMN(S$6),0)</f>
        <v>1.4056853401098874</v>
      </c>
      <c r="Y49" s="282">
        <f>'CN specific multipliers'!Y77*VLOOKUP($C49,$A$6:$AI$31,COLUMN(T$6),0)</f>
        <v>1.3593249204933087</v>
      </c>
      <c r="Z49" s="282">
        <f>'CN specific multipliers'!Z77*VLOOKUP($C49,$A$6:$AI$31,COLUMN(U$6),0)</f>
        <v>1.3153671364134263</v>
      </c>
      <c r="AA49" s="282">
        <f>'CN specific multipliers'!AA77*VLOOKUP($C49,$A$6:$AI$31,COLUMN(V$6),0)</f>
        <v>1.2736299300489784</v>
      </c>
      <c r="AB49" s="282">
        <f>'CN specific multipliers'!AB77*VLOOKUP($C49,$A$6:$AI$31,COLUMN(W$6),0)</f>
        <v>1.2339491841523587</v>
      </c>
      <c r="AC49" s="282">
        <f>'CN specific multipliers'!AC77*VLOOKUP($C49,$A$6:$AI$31,COLUMN(X$6),0)</f>
        <v>1.1961765652798289</v>
      </c>
      <c r="AD49" s="282">
        <f>'CN specific multipliers'!AD77*VLOOKUP($C49,$A$6:$AI$31,COLUMN(Y$6),0)</f>
        <v>1.1601776708541511</v>
      </c>
      <c r="AE49" s="282">
        <f>'CN specific multipliers'!AE77*VLOOKUP($C49,$A$6:$AI$31,COLUMN(Z$6),0)</f>
        <v>1.1258304312694682</v>
      </c>
      <c r="AF49" s="282">
        <f>'CN specific multipliers'!AF77*VLOOKUP($C49,$A$6:$AI$31,COLUMN(AA$6),0)</f>
        <v>1.0930237270015706</v>
      </c>
      <c r="AG49" s="282">
        <f>'CN specific multipliers'!AG77*VLOOKUP($C49,$A$6:$AI$31,COLUMN(AB$6),0)</f>
        <v>1.0616561877120478</v>
      </c>
      <c r="AH49" s="282">
        <f>'CN specific multipliers'!AH77*VLOOKUP($C49,$A$6:$AI$31,COLUMN(AC$6),0)</f>
        <v>1.0316351460030688</v>
      </c>
      <c r="AI49" s="282">
        <f>'CN specific multipliers'!AI77*VLOOKUP($C49,$A$6:$AI$31,COLUMN(AD$6),0)</f>
        <v>1.0028757230759466</v>
      </c>
      <c r="AJ49" s="282">
        <f>'CN specific multipliers'!AJ77*VLOOKUP($C49,$A$6:$AI$31,COLUMN(AE$6),0)</f>
        <v>0.97624341849854679</v>
      </c>
      <c r="AK49" s="282">
        <f>'CN specific multipliers'!AK77*VLOOKUP($C49,$A$6:$AI$31,COLUMN(AF$6),0)</f>
        <v>0.95068518547169956</v>
      </c>
      <c r="AL49" s="282">
        <f>'CN specific multipliers'!AL77*VLOOKUP($C49,$A$6:$AI$31,COLUMN(AG$6),0)</f>
        <v>0.92613733291858458</v>
      </c>
      <c r="AM49" s="282">
        <f>'CN specific multipliers'!AM77*VLOOKUP($C49,$A$6:$AI$31,COLUMN(AH$6),0)</f>
        <v>0.90254110788733299</v>
      </c>
      <c r="AN49" s="282">
        <f>'CN specific multipliers'!AN77*VLOOKUP($C49,$A$6:$AI$31,COLUMN(AI$6),0)</f>
        <v>0.87984222606990248</v>
      </c>
    </row>
    <row r="50" spans="2:40">
      <c r="B50" s="213"/>
      <c r="C50" s="213" t="s">
        <v>45</v>
      </c>
      <c r="D50" s="213" t="s">
        <v>2</v>
      </c>
      <c r="E50" s="225">
        <f t="shared" si="1"/>
        <v>1</v>
      </c>
      <c r="F50" s="225">
        <f t="shared" si="0"/>
        <v>1</v>
      </c>
      <c r="G50" s="225">
        <f t="shared" si="0"/>
        <v>1</v>
      </c>
      <c r="H50" s="282">
        <f>'CN specific multipliers'!H78*VLOOKUP($C50,$A$6:$AI$31,COLUMN(C$6),0)</f>
        <v>1</v>
      </c>
      <c r="I50" s="282">
        <f>'CN specific multipliers'!I78*VLOOKUP($C50,$A$6:$AI$31,COLUMN(D$6),0)</f>
        <v>1</v>
      </c>
      <c r="J50" s="282">
        <f>'CN specific multipliers'!J78*VLOOKUP($C50,$A$6:$AI$31,COLUMN(E$6),0)</f>
        <v>1</v>
      </c>
      <c r="K50" s="282">
        <f>'CN specific multipliers'!K78*VLOOKUP($C50,$A$6:$AI$31,COLUMN(F$6),0)</f>
        <v>1</v>
      </c>
      <c r="L50" s="282">
        <f>'CN specific multipliers'!L78*VLOOKUP($C50,$A$6:$AI$31,COLUMN(G$6),0)</f>
        <v>1</v>
      </c>
      <c r="M50" s="282">
        <f>'CN specific multipliers'!M78*VLOOKUP($C50,$A$6:$AI$31,COLUMN(H$6),0)</f>
        <v>1</v>
      </c>
      <c r="N50" s="282">
        <f>'CN specific multipliers'!N78*VLOOKUP($C50,$A$6:$AI$31,COLUMN(I$6),0)</f>
        <v>1</v>
      </c>
      <c r="O50" s="282">
        <f>'CN specific multipliers'!O78*VLOOKUP($C50,$A$6:$AI$31,COLUMN(J$6),0)</f>
        <v>1</v>
      </c>
      <c r="P50" s="282">
        <f>'CN specific multipliers'!P78*VLOOKUP($C50,$A$6:$AI$31,COLUMN(K$6),0)</f>
        <v>1</v>
      </c>
      <c r="Q50" s="282">
        <f>'CN specific multipliers'!Q78*VLOOKUP($C50,$A$6:$AI$31,COLUMN(L$6),0)</f>
        <v>1</v>
      </c>
      <c r="R50" s="282">
        <f>'CN specific multipliers'!R78*VLOOKUP($C50,$A$6:$AI$31,COLUMN(M$6),0)</f>
        <v>1</v>
      </c>
      <c r="S50" s="282">
        <f>'CN specific multipliers'!S78*VLOOKUP($C50,$A$6:$AI$31,COLUMN(N$6),0)</f>
        <v>1</v>
      </c>
      <c r="T50" s="282">
        <f>'CN specific multipliers'!T78*VLOOKUP($C50,$A$6:$AI$31,COLUMN(O$6),0)</f>
        <v>1</v>
      </c>
      <c r="U50" s="282">
        <f>'CN specific multipliers'!U78*VLOOKUP($C50,$A$6:$AI$31,COLUMN(P$6),0)</f>
        <v>1</v>
      </c>
      <c r="V50" s="282">
        <f>'CN specific multipliers'!V78*VLOOKUP($C50,$A$6:$AI$31,COLUMN(Q$6),0)</f>
        <v>1</v>
      </c>
      <c r="W50" s="282">
        <f>'CN specific multipliers'!W78*VLOOKUP($C50,$A$6:$AI$31,COLUMN(R$6),0)</f>
        <v>1</v>
      </c>
      <c r="X50" s="282">
        <f>'CN specific multipliers'!X78*VLOOKUP($C50,$A$6:$AI$31,COLUMN(S$6),0)</f>
        <v>1</v>
      </c>
      <c r="Y50" s="282">
        <f>'CN specific multipliers'!Y78*VLOOKUP($C50,$A$6:$AI$31,COLUMN(T$6),0)</f>
        <v>1</v>
      </c>
      <c r="Z50" s="282">
        <f>'CN specific multipliers'!Z78*VLOOKUP($C50,$A$6:$AI$31,COLUMN(U$6),0)</f>
        <v>1</v>
      </c>
      <c r="AA50" s="282">
        <f>'CN specific multipliers'!AA78*VLOOKUP($C50,$A$6:$AI$31,COLUMN(V$6),0)</f>
        <v>1</v>
      </c>
      <c r="AB50" s="282">
        <f>'CN specific multipliers'!AB78*VLOOKUP($C50,$A$6:$AI$31,COLUMN(W$6),0)</f>
        <v>1</v>
      </c>
      <c r="AC50" s="282">
        <f>'CN specific multipliers'!AC78*VLOOKUP($C50,$A$6:$AI$31,COLUMN(X$6),0)</f>
        <v>1</v>
      </c>
      <c r="AD50" s="282">
        <f>'CN specific multipliers'!AD78*VLOOKUP($C50,$A$6:$AI$31,COLUMN(Y$6),0)</f>
        <v>1</v>
      </c>
      <c r="AE50" s="282">
        <f>'CN specific multipliers'!AE78*VLOOKUP($C50,$A$6:$AI$31,COLUMN(Z$6),0)</f>
        <v>1</v>
      </c>
      <c r="AF50" s="282">
        <f>'CN specific multipliers'!AF78*VLOOKUP($C50,$A$6:$AI$31,COLUMN(AA$6),0)</f>
        <v>1</v>
      </c>
      <c r="AG50" s="282">
        <f>'CN specific multipliers'!AG78*VLOOKUP($C50,$A$6:$AI$31,COLUMN(AB$6),0)</f>
        <v>1</v>
      </c>
      <c r="AH50" s="282">
        <f>'CN specific multipliers'!AH78*VLOOKUP($C50,$A$6:$AI$31,COLUMN(AC$6),0)</f>
        <v>1</v>
      </c>
      <c r="AI50" s="282">
        <f>'CN specific multipliers'!AI78*VLOOKUP($C50,$A$6:$AI$31,COLUMN(AD$6),0)</f>
        <v>1</v>
      </c>
      <c r="AJ50" s="282">
        <f>'CN specific multipliers'!AJ78*VLOOKUP($C50,$A$6:$AI$31,COLUMN(AE$6),0)</f>
        <v>1</v>
      </c>
      <c r="AK50" s="282">
        <f>'CN specific multipliers'!AK78*VLOOKUP($C50,$A$6:$AI$31,COLUMN(AF$6),0)</f>
        <v>1</v>
      </c>
      <c r="AL50" s="282">
        <f>'CN specific multipliers'!AL78*VLOOKUP($C50,$A$6:$AI$31,COLUMN(AG$6),0)</f>
        <v>1</v>
      </c>
      <c r="AM50" s="282">
        <f>'CN specific multipliers'!AM78*VLOOKUP($C50,$A$6:$AI$31,COLUMN(AH$6),0)</f>
        <v>1</v>
      </c>
      <c r="AN50" s="282">
        <f>'CN specific multipliers'!AN78*VLOOKUP($C50,$A$6:$AI$31,COLUMN(AI$6),0)</f>
        <v>1</v>
      </c>
    </row>
    <row r="51" spans="2:40">
      <c r="B51" s="213"/>
      <c r="C51" s="213" t="s">
        <v>45</v>
      </c>
      <c r="D51" s="213" t="s">
        <v>3</v>
      </c>
      <c r="E51" s="225">
        <f t="shared" si="1"/>
        <v>1.0957920553977825</v>
      </c>
      <c r="F51" s="225">
        <f t="shared" si="0"/>
        <v>1.0957920553977825</v>
      </c>
      <c r="G51" s="225">
        <f t="shared" si="0"/>
        <v>1.0957920553977825</v>
      </c>
      <c r="H51" s="282">
        <f>'CN specific multipliers'!H79*VLOOKUP($C51,$A$6:$AI$31,COLUMN(C$6),0)</f>
        <v>1.0957920553977825</v>
      </c>
      <c r="I51" s="282">
        <f>'CN specific multipliers'!I79*VLOOKUP($C51,$A$6:$AI$31,COLUMN(D$6),0)</f>
        <v>1.1200030005429156</v>
      </c>
      <c r="J51" s="282">
        <f>'CN specific multipliers'!J79*VLOOKUP($C51,$A$6:$AI$31,COLUMN(E$6),0)</f>
        <v>1.1427735497963043</v>
      </c>
      <c r="K51" s="282">
        <f>'CN specific multipliers'!K79*VLOOKUP($C51,$A$6:$AI$31,COLUMN(F$6),0)</f>
        <v>1.3099689935335426</v>
      </c>
      <c r="L51" s="282">
        <f>'CN specific multipliers'!L79*VLOOKUP($C51,$A$6:$AI$31,COLUMN(G$6),0)</f>
        <v>1.3298555076411336</v>
      </c>
      <c r="M51" s="282">
        <f>'CN specific multipliers'!M79*VLOOKUP($C51,$A$6:$AI$31,COLUMN(H$6),0)</f>
        <v>1.3513046425722444</v>
      </c>
      <c r="N51" s="282">
        <f>'CN specific multipliers'!N79*VLOOKUP($C51,$A$6:$AI$31,COLUMN(I$6),0)</f>
        <v>1.3714463351164272</v>
      </c>
      <c r="O51" s="282">
        <f>'CN specific multipliers'!O79*VLOOKUP($C51,$A$6:$AI$31,COLUMN(J$6),0)</f>
        <v>1.3903965932854216</v>
      </c>
      <c r="P51" s="282">
        <f>'CN specific multipliers'!P79*VLOOKUP($C51,$A$6:$AI$31,COLUMN(K$6),0)</f>
        <v>1.3563627272590923</v>
      </c>
      <c r="Q51" s="282">
        <f>'CN specific multipliers'!Q79*VLOOKUP($C51,$A$6:$AI$31,COLUMN(L$6),0)</f>
        <v>1.3245179993306757</v>
      </c>
      <c r="R51" s="282">
        <f>'CN specific multipliers'!R79*VLOOKUP($C51,$A$6:$AI$31,COLUMN(M$6),0)</f>
        <v>1.2946577750380355</v>
      </c>
      <c r="S51" s="282">
        <f>'CN specific multipliers'!S79*VLOOKUP($C51,$A$6:$AI$31,COLUMN(N$6),0)</f>
        <v>1.2666021540959975</v>
      </c>
      <c r="T51" s="282">
        <f>'CN specific multipliers'!T79*VLOOKUP($C51,$A$6:$AI$31,COLUMN(O$6),0)</f>
        <v>1.2401923429814103</v>
      </c>
      <c r="U51" s="282">
        <f>'CN specific multipliers'!U79*VLOOKUP($C51,$A$6:$AI$31,COLUMN(P$6),0)</f>
        <v>1.2102372852121936</v>
      </c>
      <c r="V51" s="282">
        <f>'CN specific multipliers'!V79*VLOOKUP($C51,$A$6:$AI$31,COLUMN(Q$6),0)</f>
        <v>1.1821698537612968</v>
      </c>
      <c r="W51" s="282">
        <f>'CN specific multipliers'!W79*VLOOKUP($C51,$A$6:$AI$31,COLUMN(R$6),0)</f>
        <v>1.155817074681265</v>
      </c>
      <c r="X51" s="282">
        <f>'CN specific multipliers'!X79*VLOOKUP($C51,$A$6:$AI$31,COLUMN(S$6),0)</f>
        <v>1.1310264817290028</v>
      </c>
      <c r="Y51" s="282">
        <f>'CN specific multipliers'!Y79*VLOOKUP($C51,$A$6:$AI$31,COLUMN(T$6),0)</f>
        <v>1.0901934769110895</v>
      </c>
      <c r="Z51" s="282">
        <f>'CN specific multipliers'!Z79*VLOOKUP($C51,$A$6:$AI$31,COLUMN(U$6),0)</f>
        <v>1.0464960382355042</v>
      </c>
      <c r="AA51" s="282">
        <f>'CN specific multipliers'!AA79*VLOOKUP($C51,$A$6:$AI$31,COLUMN(V$6),0)</f>
        <v>1.0055805035622534</v>
      </c>
      <c r="AB51" s="282">
        <f>'CN specific multipliers'!AB79*VLOOKUP($C51,$A$6:$AI$31,COLUMN(W$6),0)</f>
        <v>0.96718941227579391</v>
      </c>
      <c r="AC51" s="282">
        <f>'CN specific multipliers'!AC79*VLOOKUP($C51,$A$6:$AI$31,COLUMN(X$6),0)</f>
        <v>0.93109612307410283</v>
      </c>
      <c r="AD51" s="282">
        <f>'CN specific multipliers'!AD79*VLOOKUP($C51,$A$6:$AI$31,COLUMN(Y$6),0)</f>
        <v>0.89710033643346143</v>
      </c>
      <c r="AE51" s="282">
        <f>'CN specific multipliers'!AE79*VLOOKUP($C51,$A$6:$AI$31,COLUMN(Z$6),0)</f>
        <v>0.86060594100573029</v>
      </c>
      <c r="AF51" s="282">
        <f>'CN specific multipliers'!AF79*VLOOKUP($C51,$A$6:$AI$31,COLUMN(AA$6),0)</f>
        <v>0.82645689908830999</v>
      </c>
      <c r="AG51" s="282">
        <f>'CN specific multipliers'!AG79*VLOOKUP($C51,$A$6:$AI$31,COLUMN(AB$6),0)</f>
        <v>0.79443415928817851</v>
      </c>
      <c r="AH51" s="282">
        <f>'CN specific multipliers'!AH79*VLOOKUP($C51,$A$6:$AI$31,COLUMN(AC$6),0)</f>
        <v>0.76434512522131071</v>
      </c>
      <c r="AI51" s="282">
        <f>'CN specific multipliers'!AI79*VLOOKUP($C51,$A$6:$AI$31,COLUMN(AD$6),0)</f>
        <v>0.73601977882015679</v>
      </c>
      <c r="AJ51" s="282">
        <f>'CN specific multipliers'!AJ79*VLOOKUP($C51,$A$6:$AI$31,COLUMN(AE$6),0)</f>
        <v>0.70203626070983471</v>
      </c>
      <c r="AK51" s="282">
        <f>'CN specific multipliers'!AK79*VLOOKUP($C51,$A$6:$AI$31,COLUMN(AF$6),0)</f>
        <v>0.67025571460954059</v>
      </c>
      <c r="AL51" s="282">
        <f>'CN specific multipliers'!AL79*VLOOKUP($C51,$A$6:$AI$31,COLUMN(AG$6),0)</f>
        <v>0.64047065505079859</v>
      </c>
      <c r="AM51" s="282">
        <f>'CN specific multipliers'!AM79*VLOOKUP($C51,$A$6:$AI$31,COLUMN(AH$6),0)</f>
        <v>0.61249885929041781</v>
      </c>
      <c r="AN51" s="282">
        <f>'CN specific multipliers'!AN79*VLOOKUP($C51,$A$6:$AI$31,COLUMN(AI$6),0)</f>
        <v>0.58617963600871625</v>
      </c>
    </row>
    <row r="52" spans="2:40">
      <c r="B52" s="213"/>
      <c r="C52" s="214" t="s">
        <v>45</v>
      </c>
      <c r="D52" s="214" t="s">
        <v>9</v>
      </c>
      <c r="E52" s="225">
        <f t="shared" si="1"/>
        <v>0.1269908952333792</v>
      </c>
      <c r="F52" s="225">
        <f t="shared" si="0"/>
        <v>0.1269908952333792</v>
      </c>
      <c r="G52" s="225">
        <f t="shared" si="0"/>
        <v>0.1269908952333792</v>
      </c>
      <c r="H52" s="282">
        <f>'CN specific multipliers'!H80*VLOOKUP($C52,$A$6:$AI$31,COLUMN(C$6),0)</f>
        <v>0.1269908952333792</v>
      </c>
      <c r="I52" s="282">
        <f>'CN specific multipliers'!I80*VLOOKUP($C52,$A$6:$AI$31,COLUMN(D$6),0)</f>
        <v>9.6499587102676976E-2</v>
      </c>
      <c r="J52" s="282">
        <f>'CN specific multipliers'!J80*VLOOKUP($C52,$A$6:$AI$31,COLUMN(E$6),0)</f>
        <v>6.6987712927632601E-2</v>
      </c>
      <c r="K52" s="282">
        <f>'CN specific multipliers'!K80*VLOOKUP($C52,$A$6:$AI$31,COLUMN(F$6),0)</f>
        <v>0.10824879528360991</v>
      </c>
      <c r="L52" s="282">
        <f>'CN specific multipliers'!L80*VLOOKUP($C52,$A$6:$AI$31,COLUMN(G$6),0)</f>
        <v>0.10485675732880377</v>
      </c>
      <c r="M52" s="282">
        <f>'CN specific multipliers'!M80*VLOOKUP($C52,$A$6:$AI$31,COLUMN(H$6),0)</f>
        <v>0.10192754753467871</v>
      </c>
      <c r="N52" s="282">
        <f>'CN specific multipliers'!N80*VLOOKUP($C52,$A$6:$AI$31,COLUMN(I$6),0)</f>
        <v>9.9372489452267246E-2</v>
      </c>
      <c r="O52" s="282">
        <f>'CN specific multipliers'!O80*VLOOKUP($C52,$A$6:$AI$31,COLUMN(J$6),0)</f>
        <v>9.7124200216629888E-2</v>
      </c>
      <c r="P52" s="282">
        <f>'CN specific multipliers'!P80*VLOOKUP($C52,$A$6:$AI$31,COLUMN(K$6),0)</f>
        <v>9.1667180829546391E-2</v>
      </c>
      <c r="Q52" s="282">
        <f>'CN specific multipliers'!Q80*VLOOKUP($C52,$A$6:$AI$31,COLUMN(L$6),0)</f>
        <v>8.6943232858206543E-2</v>
      </c>
      <c r="R52" s="282">
        <f>'CN specific multipliers'!R80*VLOOKUP($C52,$A$6:$AI$31,COLUMN(M$6),0)</f>
        <v>8.2813937323529249E-2</v>
      </c>
      <c r="S52" s="282">
        <f>'CN specific multipliers'!S80*VLOOKUP($C52,$A$6:$AI$31,COLUMN(N$6),0)</f>
        <v>7.917366022493813E-2</v>
      </c>
      <c r="T52" s="282">
        <f>'CN specific multipliers'!T80*VLOOKUP($C52,$A$6:$AI$31,COLUMN(O$6),0)</f>
        <v>7.5940388631695152E-2</v>
      </c>
      <c r="U52" s="282">
        <f>'CN specific multipliers'!U80*VLOOKUP($C52,$A$6:$AI$31,COLUMN(P$6),0)</f>
        <v>7.5937975251642781E-2</v>
      </c>
      <c r="V52" s="282">
        <f>'CN specific multipliers'!V80*VLOOKUP($C52,$A$6:$AI$31,COLUMN(Q$6),0)</f>
        <v>7.5935635522004441E-2</v>
      </c>
      <c r="W52" s="282">
        <f>'CN specific multipliers'!W80*VLOOKUP($C52,$A$6:$AI$31,COLUMN(R$6),0)</f>
        <v>7.5933366122006768E-2</v>
      </c>
      <c r="X52" s="282">
        <f>'CN specific multipliers'!X80*VLOOKUP($C52,$A$6:$AI$31,COLUMN(S$6),0)</f>
        <v>7.4060938215057381E-2</v>
      </c>
      <c r="Y52" s="282">
        <f>'CN specific multipliers'!Y80*VLOOKUP($C52,$A$6:$AI$31,COLUMN(T$6),0)</f>
        <v>7.2243150948508111E-2</v>
      </c>
      <c r="Z52" s="282">
        <f>'CN specific multipliers'!Z80*VLOOKUP($C52,$A$6:$AI$31,COLUMN(U$6),0)</f>
        <v>6.8574302228682646E-2</v>
      </c>
      <c r="AA52" s="282">
        <f>'CN specific multipliers'!AA80*VLOOKUP($C52,$A$6:$AI$31,COLUMN(V$6),0)</f>
        <v>6.519444348608347E-2</v>
      </c>
      <c r="AB52" s="282">
        <f>'CN specific multipliers'!AB80*VLOOKUP($C52,$A$6:$AI$31,COLUMN(W$6),0)</f>
        <v>6.2070723548620185E-2</v>
      </c>
      <c r="AC52" s="282">
        <f>'CN specific multipliers'!AC80*VLOOKUP($C52,$A$6:$AI$31,COLUMN(X$6),0)</f>
        <v>5.9175088640054392E-2</v>
      </c>
      <c r="AD52" s="282">
        <f>'CN specific multipliers'!AD80*VLOOKUP($C52,$A$6:$AI$31,COLUMN(Y$6),0)</f>
        <v>5.6483437495463321E-2</v>
      </c>
      <c r="AE52" s="282">
        <f>'CN specific multipliers'!AE80*VLOOKUP($C52,$A$6:$AI$31,COLUMN(Z$6),0)</f>
        <v>5.4211541275470898E-2</v>
      </c>
      <c r="AF52" s="282">
        <f>'CN specific multipliers'!AF80*VLOOKUP($C52,$A$6:$AI$31,COLUMN(AA$6),0)</f>
        <v>5.2071088823486336E-2</v>
      </c>
      <c r="AG52" s="282">
        <f>'CN specific multipliers'!AG80*VLOOKUP($C52,$A$6:$AI$31,COLUMN(AB$6),0)</f>
        <v>5.0050993556899258E-2</v>
      </c>
      <c r="AH52" s="282">
        <f>'CN specific multipliers'!AH80*VLOOKUP($C52,$A$6:$AI$31,COLUMN(AC$6),0)</f>
        <v>4.8141381590594806E-2</v>
      </c>
      <c r="AI52" s="282">
        <f>'CN specific multipliers'!AI80*VLOOKUP($C52,$A$6:$AI$31,COLUMN(AD$6),0)</f>
        <v>4.6333430338074057E-2</v>
      </c>
      <c r="AJ52" s="282">
        <f>'CN specific multipliers'!AJ80*VLOOKUP($C52,$A$6:$AI$31,COLUMN(AE$6),0)</f>
        <v>4.4302091334990384E-2</v>
      </c>
      <c r="AK52" s="282">
        <f>'CN specific multipliers'!AK80*VLOOKUP($C52,$A$6:$AI$31,COLUMN(AF$6),0)</f>
        <v>4.2397145471511737E-2</v>
      </c>
      <c r="AL52" s="282">
        <f>'CN specific multipliers'!AL80*VLOOKUP($C52,$A$6:$AI$31,COLUMN(AG$6),0)</f>
        <v>4.0607152102313644E-2</v>
      </c>
      <c r="AM52" s="282">
        <f>'CN specific multipliers'!AM80*VLOOKUP($C52,$A$6:$AI$31,COLUMN(AH$6),0)</f>
        <v>3.8922010895869816E-2</v>
      </c>
      <c r="AN52" s="282">
        <f>'CN specific multipliers'!AN80*VLOOKUP($C52,$A$6:$AI$31,COLUMN(AI$6),0)</f>
        <v>3.7332771141175634E-2</v>
      </c>
    </row>
    <row r="53" spans="2:40">
      <c r="B53" s="213"/>
      <c r="C53" s="217" t="s">
        <v>48</v>
      </c>
      <c r="D53" s="217" t="s">
        <v>1</v>
      </c>
      <c r="E53" s="225">
        <f t="shared" si="1"/>
        <v>0.95799470440368584</v>
      </c>
      <c r="F53" s="225">
        <f t="shared" si="0"/>
        <v>0.95799470440368584</v>
      </c>
      <c r="G53" s="225">
        <f t="shared" si="0"/>
        <v>0.95799470440368584</v>
      </c>
      <c r="H53" s="282">
        <f>'CN specific multipliers'!H81*VLOOKUP($C53,$A$6:$AI$31,COLUMN(C$6),0)</f>
        <v>0.95799470440368584</v>
      </c>
      <c r="I53" s="282">
        <f>'CN specific multipliers'!I81*VLOOKUP($C53,$A$6:$AI$31,COLUMN(D$6),0)</f>
        <v>0.99016305760086654</v>
      </c>
      <c r="J53" s="282">
        <f>'CN specific multipliers'!J81*VLOOKUP($C53,$A$6:$AI$31,COLUMN(E$6),0)</f>
        <v>1.0230697510952365</v>
      </c>
      <c r="K53" s="282">
        <f>'CN specific multipliers'!K81*VLOOKUP($C53,$A$6:$AI$31,COLUMN(F$6),0)</f>
        <v>1.0130270000000001</v>
      </c>
      <c r="L53" s="282">
        <f>'CN specific multipliers'!L81*VLOOKUP($C53,$A$6:$AI$31,COLUMN(G$6),0)</f>
        <v>0.91801462929749122</v>
      </c>
      <c r="M53" s="282">
        <f>'CN specific multipliers'!M81*VLOOKUP($C53,$A$6:$AI$31,COLUMN(H$6),0)</f>
        <v>0.95956999615182892</v>
      </c>
      <c r="N53" s="282">
        <f>'CN specific multipliers'!N81*VLOOKUP($C53,$A$6:$AI$31,COLUMN(I$6),0)</f>
        <v>1.0021250479145243</v>
      </c>
      <c r="O53" s="282">
        <f>'CN specific multipliers'!O81*VLOOKUP($C53,$A$6:$AI$31,COLUMN(J$6),0)</f>
        <v>1.0501851705179213</v>
      </c>
      <c r="P53" s="282">
        <f>'CN specific multipliers'!P81*VLOOKUP($C53,$A$6:$AI$31,COLUMN(K$6),0)</f>
        <v>1.0726288365204448</v>
      </c>
      <c r="Q53" s="282">
        <f>'CN specific multipliers'!Q81*VLOOKUP($C53,$A$6:$AI$31,COLUMN(L$6),0)</f>
        <v>1.0956326354393013</v>
      </c>
      <c r="R53" s="282">
        <f>'CN specific multipliers'!R81*VLOOKUP($C53,$A$6:$AI$31,COLUMN(M$6),0)</f>
        <v>1.1192178013400664</v>
      </c>
      <c r="S53" s="282">
        <f>'CN specific multipliers'!S81*VLOOKUP($C53,$A$6:$AI$31,COLUMN(N$6),0)</f>
        <v>1.1385586862502843</v>
      </c>
      <c r="T53" s="282">
        <f>'CN specific multipliers'!T81*VLOOKUP($C53,$A$6:$AI$31,COLUMN(O$6),0)</f>
        <v>1.159181441341832</v>
      </c>
      <c r="U53" s="282">
        <f>'CN specific multipliers'!U81*VLOOKUP($C53,$A$6:$AI$31,COLUMN(P$6),0)</f>
        <v>1.1599432648928154</v>
      </c>
      <c r="V53" s="282">
        <f>'CN specific multipliers'!V81*VLOOKUP($C53,$A$6:$AI$31,COLUMN(Q$6),0)</f>
        <v>1.1570126088089128</v>
      </c>
      <c r="W53" s="282">
        <f>'CN specific multipliers'!W81*VLOOKUP($C53,$A$6:$AI$31,COLUMN(R$6),0)</f>
        <v>1.1521214732756131</v>
      </c>
      <c r="X53" s="282">
        <f>'CN specific multipliers'!X81*VLOOKUP($C53,$A$6:$AI$31,COLUMN(S$6),0)</f>
        <v>1.1432822980562161</v>
      </c>
      <c r="Y53" s="282">
        <f>'CN specific multipliers'!Y81*VLOOKUP($C53,$A$6:$AI$31,COLUMN(T$6),0)</f>
        <v>1.1341980562589835</v>
      </c>
      <c r="Z53" s="282">
        <f>'CN specific multipliers'!Z81*VLOOKUP($C53,$A$6:$AI$31,COLUMN(U$6),0)</f>
        <v>1.1280059524856869</v>
      </c>
      <c r="AA53" s="282">
        <f>'CN specific multipliers'!AA81*VLOOKUP($C53,$A$6:$AI$31,COLUMN(V$6),0)</f>
        <v>1.1216372768601361</v>
      </c>
      <c r="AB53" s="282">
        <f>'CN specific multipliers'!AB81*VLOOKUP($C53,$A$6:$AI$31,COLUMN(W$6),0)</f>
        <v>1.1150843675500584</v>
      </c>
      <c r="AC53" s="282">
        <f>'CN specific multipliers'!AC81*VLOOKUP($C53,$A$6:$AI$31,COLUMN(X$6),0)</f>
        <v>1.1083391129329112</v>
      </c>
      <c r="AD53" s="282">
        <f>'CN specific multipliers'!AD81*VLOOKUP($C53,$A$6:$AI$31,COLUMN(Y$6),0)</f>
        <v>1.1013929180978739</v>
      </c>
      <c r="AE53" s="282">
        <f>'CN specific multipliers'!AE81*VLOOKUP($C53,$A$6:$AI$31,COLUMN(Z$6),0)</f>
        <v>1.0853566791159024</v>
      </c>
      <c r="AF53" s="282">
        <f>'CN specific multipliers'!AF81*VLOOKUP($C53,$A$6:$AI$31,COLUMN(AA$6),0)</f>
        <v>1.0688280546587596</v>
      </c>
      <c r="AG53" s="282">
        <f>'CN specific multipliers'!AG81*VLOOKUP($C53,$A$6:$AI$31,COLUMN(AB$6),0)</f>
        <v>1.0517840134332654</v>
      </c>
      <c r="AH53" s="282">
        <f>'CN specific multipliers'!AH81*VLOOKUP($C53,$A$6:$AI$31,COLUMN(AC$6),0)</f>
        <v>1.0342000650133298</v>
      </c>
      <c r="AI53" s="282">
        <f>'CN specific multipliers'!AI81*VLOOKUP($C53,$A$6:$AI$31,COLUMN(AD$6),0)</f>
        <v>1.0160501424272186</v>
      </c>
      <c r="AJ53" s="282">
        <f>'CN specific multipliers'!AJ81*VLOOKUP($C53,$A$6:$AI$31,COLUMN(AE$6),0)</f>
        <v>1.0073329725915439</v>
      </c>
      <c r="AK53" s="282">
        <f>'CN specific multipliers'!AK81*VLOOKUP($C53,$A$6:$AI$31,COLUMN(AF$6),0)</f>
        <v>0.99832589204995192</v>
      </c>
      <c r="AL53" s="282">
        <f>'CN specific multipliers'!AL81*VLOOKUP($C53,$A$6:$AI$31,COLUMN(AG$6),0)</f>
        <v>0.98901419371289401</v>
      </c>
      <c r="AM53" s="282">
        <f>'CN specific multipliers'!AM81*VLOOKUP($C53,$A$6:$AI$31,COLUMN(AH$6),0)</f>
        <v>0.97938215859769984</v>
      </c>
      <c r="AN53" s="282">
        <f>'CN specific multipliers'!AN81*VLOOKUP($C53,$A$6:$AI$31,COLUMN(AI$6),0)</f>
        <v>0.96941296727875959</v>
      </c>
    </row>
    <row r="54" spans="2:40">
      <c r="B54" s="213"/>
      <c r="C54" s="213" t="s">
        <v>49</v>
      </c>
      <c r="D54" s="213" t="s">
        <v>1</v>
      </c>
      <c r="E54" s="225">
        <f t="shared" si="1"/>
        <v>0.3188030999254004</v>
      </c>
      <c r="F54" s="225">
        <f t="shared" si="1"/>
        <v>0.3188030999254004</v>
      </c>
      <c r="G54" s="225">
        <f t="shared" si="1"/>
        <v>0.3188030999254004</v>
      </c>
      <c r="H54" s="282">
        <f>'CN specific multipliers'!H82*VLOOKUP($C54,$A$6:$AI$31,COLUMN(C$6),0)</f>
        <v>0.3188030999254004</v>
      </c>
      <c r="I54" s="282">
        <f>'CN specific multipliers'!I82*VLOOKUP($C54,$A$6:$AI$31,COLUMN(D$6),0)</f>
        <v>0.31899079120585572</v>
      </c>
      <c r="J54" s="282">
        <f>'CN specific multipliers'!J82*VLOOKUP($C54,$A$6:$AI$31,COLUMN(E$6),0)</f>
        <v>0.3191815807554117</v>
      </c>
      <c r="K54" s="282">
        <f>'CN specific multipliers'!K82*VLOOKUP($C54,$A$6:$AI$31,COLUMN(F$6),0)</f>
        <v>0.31986263736263737</v>
      </c>
      <c r="L54" s="282">
        <f>'CN specific multipliers'!L82*VLOOKUP($C54,$A$6:$AI$31,COLUMN(G$6),0)</f>
        <v>0.31716198478482516</v>
      </c>
      <c r="M54" s="282">
        <f>'CN specific multipliers'!M82*VLOOKUP($C54,$A$6:$AI$31,COLUMN(H$6),0)</f>
        <v>0.34079737386767894</v>
      </c>
      <c r="N54" s="282">
        <f>'CN specific multipliers'!N82*VLOOKUP($C54,$A$6:$AI$31,COLUMN(I$6),0)</f>
        <v>0.36483623907745</v>
      </c>
      <c r="O54" s="282">
        <f>'CN specific multipliers'!O82*VLOOKUP($C54,$A$6:$AI$31,COLUMN(J$6),0)</f>
        <v>0.39152629398494632</v>
      </c>
      <c r="P54" s="282">
        <f>'CN specific multipliers'!P82*VLOOKUP($C54,$A$6:$AI$31,COLUMN(K$6),0)</f>
        <v>0.40234111615387091</v>
      </c>
      <c r="Q54" s="282">
        <f>'CN specific multipliers'!Q82*VLOOKUP($C54,$A$6:$AI$31,COLUMN(L$6),0)</f>
        <v>0.41334540811980758</v>
      </c>
      <c r="R54" s="282">
        <f>'CN specific multipliers'!R82*VLOOKUP($C54,$A$6:$AI$31,COLUMN(M$6),0)</f>
        <v>0.42454419299540436</v>
      </c>
      <c r="S54" s="282">
        <f>'CN specific multipliers'!S82*VLOOKUP($C54,$A$6:$AI$31,COLUMN(N$6),0)</f>
        <v>0.43375799449250713</v>
      </c>
      <c r="T54" s="282">
        <f>'CN specific multipliers'!T82*VLOOKUP($C54,$A$6:$AI$31,COLUMN(O$6),0)</f>
        <v>0.44353836094306265</v>
      </c>
      <c r="U54" s="282">
        <f>'CN specific multipliers'!U82*VLOOKUP($C54,$A$6:$AI$31,COLUMN(P$6),0)</f>
        <v>0.44662105478758179</v>
      </c>
      <c r="V54" s="282">
        <f>'CN specific multipliers'!V82*VLOOKUP($C54,$A$6:$AI$31,COLUMN(Q$6),0)</f>
        <v>0.44791003621510772</v>
      </c>
      <c r="W54" s="282">
        <f>'CN specific multipliers'!W82*VLOOKUP($C54,$A$6:$AI$31,COLUMN(R$6),0)</f>
        <v>0.44801459994788634</v>
      </c>
      <c r="X54" s="282">
        <f>'CN specific multipliers'!X82*VLOOKUP($C54,$A$6:$AI$31,COLUMN(S$6),0)</f>
        <v>0.44568205920126935</v>
      </c>
      <c r="Y54" s="282">
        <f>'CN specific multipliers'!Y82*VLOOKUP($C54,$A$6:$AI$31,COLUMN(T$6),0)</f>
        <v>0.44274602145106984</v>
      </c>
      <c r="Z54" s="282">
        <f>'CN specific multipliers'!Z82*VLOOKUP($C54,$A$6:$AI$31,COLUMN(U$6),0)</f>
        <v>0.44098980475217159</v>
      </c>
      <c r="AA54" s="282">
        <f>'CN specific multipliers'!AA82*VLOOKUP($C54,$A$6:$AI$31,COLUMN(V$6),0)</f>
        <v>0.43919986614541923</v>
      </c>
      <c r="AB54" s="282">
        <f>'CN specific multipliers'!AB82*VLOOKUP($C54,$A$6:$AI$31,COLUMN(W$6),0)</f>
        <v>0.4373752249512679</v>
      </c>
      <c r="AC54" s="282">
        <f>'CN specific multipliers'!AC82*VLOOKUP($C54,$A$6:$AI$31,COLUMN(X$6),0)</f>
        <v>0.43551486209192847</v>
      </c>
      <c r="AD54" s="282">
        <f>'CN specific multipliers'!AD82*VLOOKUP($C54,$A$6:$AI$31,COLUMN(Y$6),0)</f>
        <v>0.4336177181934523</v>
      </c>
      <c r="AE54" s="282">
        <f>'CN specific multipliers'!AE82*VLOOKUP($C54,$A$6:$AI$31,COLUMN(Z$6),0)</f>
        <v>0.42816132323309514</v>
      </c>
      <c r="AF54" s="282">
        <f>'CN specific multipliers'!AF82*VLOOKUP($C54,$A$6:$AI$31,COLUMN(AA$6),0)</f>
        <v>0.42259487460014628</v>
      </c>
      <c r="AG54" s="282">
        <f>'CN specific multipliers'!AG82*VLOOKUP($C54,$A$6:$AI$31,COLUMN(AB$6),0)</f>
        <v>0.41691500875487952</v>
      </c>
      <c r="AH54" s="282">
        <f>'CN specific multipliers'!AH82*VLOOKUP($C54,$A$6:$AI$31,COLUMN(AC$6),0)</f>
        <v>0.41111822368159373</v>
      </c>
      <c r="AI54" s="282">
        <f>'CN specific multipliers'!AI82*VLOOKUP($C54,$A$6:$AI$31,COLUMN(AD$6),0)</f>
        <v>0.40520087168823876</v>
      </c>
      <c r="AJ54" s="282">
        <f>'CN specific multipliers'!AJ82*VLOOKUP($C54,$A$6:$AI$31,COLUMN(AE$6),0)</f>
        <v>0.39880801966662699</v>
      </c>
      <c r="AK54" s="282">
        <f>'CN specific multipliers'!AK82*VLOOKUP($C54,$A$6:$AI$31,COLUMN(AF$6),0)</f>
        <v>0.39227937891070436</v>
      </c>
      <c r="AL54" s="282">
        <f>'CN specific multipliers'!AL82*VLOOKUP($C54,$A$6:$AI$31,COLUMN(AG$6),0)</f>
        <v>0.38561057660533654</v>
      </c>
      <c r="AM54" s="282">
        <f>'CN specific multipliers'!AM82*VLOOKUP($C54,$A$6:$AI$31,COLUMN(AH$6),0)</f>
        <v>0.37879705014059173</v>
      </c>
      <c r="AN54" s="282">
        <f>'CN specific multipliers'!AN82*VLOOKUP($C54,$A$6:$AI$31,COLUMN(AI$6),0)</f>
        <v>0.37183403670162024</v>
      </c>
    </row>
    <row r="55" spans="2:40">
      <c r="B55" s="213"/>
      <c r="C55" s="214" t="s">
        <v>49</v>
      </c>
      <c r="D55" s="214" t="s">
        <v>2</v>
      </c>
      <c r="E55" s="225">
        <f t="shared" si="1"/>
        <v>1</v>
      </c>
      <c r="F55" s="225">
        <f t="shared" si="1"/>
        <v>1</v>
      </c>
      <c r="G55" s="225">
        <f t="shared" si="1"/>
        <v>1</v>
      </c>
      <c r="H55" s="282">
        <f>'CN specific multipliers'!H83*VLOOKUP($C55,$A$6:$AI$31,COLUMN(C$6),0)</f>
        <v>1</v>
      </c>
      <c r="I55" s="282">
        <f>'CN specific multipliers'!I83*VLOOKUP($C55,$A$6:$AI$31,COLUMN(D$6),0)</f>
        <v>1</v>
      </c>
      <c r="J55" s="282">
        <f>'CN specific multipliers'!J83*VLOOKUP($C55,$A$6:$AI$31,COLUMN(E$6),0)</f>
        <v>1</v>
      </c>
      <c r="K55" s="282">
        <f>'CN specific multipliers'!K83*VLOOKUP($C55,$A$6:$AI$31,COLUMN(F$6),0)</f>
        <v>1</v>
      </c>
      <c r="L55" s="282">
        <f>'CN specific multipliers'!L83*VLOOKUP($C55,$A$6:$AI$31,COLUMN(G$6),0)</f>
        <v>1</v>
      </c>
      <c r="M55" s="282">
        <f>'CN specific multipliers'!M83*VLOOKUP($C55,$A$6:$AI$31,COLUMN(H$6),0)</f>
        <v>1</v>
      </c>
      <c r="N55" s="282">
        <f>'CN specific multipliers'!N83*VLOOKUP($C55,$A$6:$AI$31,COLUMN(I$6),0)</f>
        <v>1</v>
      </c>
      <c r="O55" s="282">
        <f>'CN specific multipliers'!O83*VLOOKUP($C55,$A$6:$AI$31,COLUMN(J$6),0)</f>
        <v>1</v>
      </c>
      <c r="P55" s="282">
        <f>'CN specific multipliers'!P83*VLOOKUP($C55,$A$6:$AI$31,COLUMN(K$6),0)</f>
        <v>1</v>
      </c>
      <c r="Q55" s="282">
        <f>'CN specific multipliers'!Q83*VLOOKUP($C55,$A$6:$AI$31,COLUMN(L$6),0)</f>
        <v>1</v>
      </c>
      <c r="R55" s="282">
        <f>'CN specific multipliers'!R83*VLOOKUP($C55,$A$6:$AI$31,COLUMN(M$6),0)</f>
        <v>1</v>
      </c>
      <c r="S55" s="282">
        <f>'CN specific multipliers'!S83*VLOOKUP($C55,$A$6:$AI$31,COLUMN(N$6),0)</f>
        <v>1</v>
      </c>
      <c r="T55" s="282">
        <f>'CN specific multipliers'!T83*VLOOKUP($C55,$A$6:$AI$31,COLUMN(O$6),0)</f>
        <v>1</v>
      </c>
      <c r="U55" s="282">
        <f>'CN specific multipliers'!U83*VLOOKUP($C55,$A$6:$AI$31,COLUMN(P$6),0)</f>
        <v>1</v>
      </c>
      <c r="V55" s="282">
        <f>'CN specific multipliers'!V83*VLOOKUP($C55,$A$6:$AI$31,COLUMN(Q$6),0)</f>
        <v>1</v>
      </c>
      <c r="W55" s="282">
        <f>'CN specific multipliers'!W83*VLOOKUP($C55,$A$6:$AI$31,COLUMN(R$6),0)</f>
        <v>1</v>
      </c>
      <c r="X55" s="282">
        <f>'CN specific multipliers'!X83*VLOOKUP($C55,$A$6:$AI$31,COLUMN(S$6),0)</f>
        <v>1</v>
      </c>
      <c r="Y55" s="282">
        <f>'CN specific multipliers'!Y83*VLOOKUP($C55,$A$6:$AI$31,COLUMN(T$6),0)</f>
        <v>1</v>
      </c>
      <c r="Z55" s="282">
        <f>'CN specific multipliers'!Z83*VLOOKUP($C55,$A$6:$AI$31,COLUMN(U$6),0)</f>
        <v>1</v>
      </c>
      <c r="AA55" s="282">
        <f>'CN specific multipliers'!AA83*VLOOKUP($C55,$A$6:$AI$31,COLUMN(V$6),0)</f>
        <v>1</v>
      </c>
      <c r="AB55" s="282">
        <f>'CN specific multipliers'!AB83*VLOOKUP($C55,$A$6:$AI$31,COLUMN(W$6),0)</f>
        <v>1</v>
      </c>
      <c r="AC55" s="282">
        <f>'CN specific multipliers'!AC83*VLOOKUP($C55,$A$6:$AI$31,COLUMN(X$6),0)</f>
        <v>1</v>
      </c>
      <c r="AD55" s="282">
        <f>'CN specific multipliers'!AD83*VLOOKUP($C55,$A$6:$AI$31,COLUMN(Y$6),0)</f>
        <v>1</v>
      </c>
      <c r="AE55" s="282">
        <f>'CN specific multipliers'!AE83*VLOOKUP($C55,$A$6:$AI$31,COLUMN(Z$6),0)</f>
        <v>1</v>
      </c>
      <c r="AF55" s="282">
        <f>'CN specific multipliers'!AF83*VLOOKUP($C55,$A$6:$AI$31,COLUMN(AA$6),0)</f>
        <v>1</v>
      </c>
      <c r="AG55" s="282">
        <f>'CN specific multipliers'!AG83*VLOOKUP($C55,$A$6:$AI$31,COLUMN(AB$6),0)</f>
        <v>1</v>
      </c>
      <c r="AH55" s="282">
        <f>'CN specific multipliers'!AH83*VLOOKUP($C55,$A$6:$AI$31,COLUMN(AC$6),0)</f>
        <v>1</v>
      </c>
      <c r="AI55" s="282">
        <f>'CN specific multipliers'!AI83*VLOOKUP($C55,$A$6:$AI$31,COLUMN(AD$6),0)</f>
        <v>1</v>
      </c>
      <c r="AJ55" s="282">
        <f>'CN specific multipliers'!AJ83*VLOOKUP($C55,$A$6:$AI$31,COLUMN(AE$6),0)</f>
        <v>1</v>
      </c>
      <c r="AK55" s="282">
        <f>'CN specific multipliers'!AK83*VLOOKUP($C55,$A$6:$AI$31,COLUMN(AF$6),0)</f>
        <v>1</v>
      </c>
      <c r="AL55" s="282">
        <f>'CN specific multipliers'!AL83*VLOOKUP($C55,$A$6:$AI$31,COLUMN(AG$6),0)</f>
        <v>1</v>
      </c>
      <c r="AM55" s="282">
        <f>'CN specific multipliers'!AM83*VLOOKUP($C55,$A$6:$AI$31,COLUMN(AH$6),0)</f>
        <v>1</v>
      </c>
      <c r="AN55" s="282">
        <f>'CN specific multipliers'!AN83*VLOOKUP($C55,$A$6:$AI$31,COLUMN(AI$6),0)</f>
        <v>1</v>
      </c>
    </row>
    <row r="56" spans="2:40">
      <c r="B56" s="213"/>
      <c r="C56" s="213" t="s">
        <v>50</v>
      </c>
      <c r="D56" s="213" t="s">
        <v>1</v>
      </c>
      <c r="E56" s="225">
        <f t="shared" si="1"/>
        <v>1</v>
      </c>
      <c r="F56" s="225">
        <f t="shared" si="1"/>
        <v>1</v>
      </c>
      <c r="G56" s="225">
        <f t="shared" si="1"/>
        <v>1</v>
      </c>
      <c r="H56" s="282">
        <f>'CN specific multipliers'!H84*VLOOKUP($C56,$A$6:$AI$31,COLUMN(C$6),0)</f>
        <v>1</v>
      </c>
      <c r="I56" s="282">
        <f>'CN specific multipliers'!I84*VLOOKUP($C56,$A$6:$AI$31,COLUMN(D$6),0)</f>
        <v>1</v>
      </c>
      <c r="J56" s="282">
        <f>'CN specific multipliers'!J84*VLOOKUP($C56,$A$6:$AI$31,COLUMN(E$6),0)</f>
        <v>1</v>
      </c>
      <c r="K56" s="282">
        <f>'CN specific multipliers'!K84*VLOOKUP($C56,$A$6:$AI$31,COLUMN(F$6),0)</f>
        <v>1</v>
      </c>
      <c r="L56" s="282">
        <f>'CN specific multipliers'!L84*VLOOKUP($C56,$A$6:$AI$31,COLUMN(G$6),0)</f>
        <v>1</v>
      </c>
      <c r="M56" s="282">
        <f>'CN specific multipliers'!M84*VLOOKUP($C56,$A$6:$AI$31,COLUMN(H$6),0)</f>
        <v>1</v>
      </c>
      <c r="N56" s="282">
        <f>'CN specific multipliers'!N84*VLOOKUP($C56,$A$6:$AI$31,COLUMN(I$6),0)</f>
        <v>1</v>
      </c>
      <c r="O56" s="282">
        <f>'CN specific multipliers'!O84*VLOOKUP($C56,$A$6:$AI$31,COLUMN(J$6),0)</f>
        <v>1</v>
      </c>
      <c r="P56" s="282">
        <f>'CN specific multipliers'!P84*VLOOKUP($C56,$A$6:$AI$31,COLUMN(K$6),0)</f>
        <v>1</v>
      </c>
      <c r="Q56" s="282">
        <f>'CN specific multipliers'!Q84*VLOOKUP($C56,$A$6:$AI$31,COLUMN(L$6),0)</f>
        <v>1</v>
      </c>
      <c r="R56" s="282">
        <f>'CN specific multipliers'!R84*VLOOKUP($C56,$A$6:$AI$31,COLUMN(M$6),0)</f>
        <v>1</v>
      </c>
      <c r="S56" s="282">
        <f>'CN specific multipliers'!S84*VLOOKUP($C56,$A$6:$AI$31,COLUMN(N$6),0)</f>
        <v>1</v>
      </c>
      <c r="T56" s="282">
        <f>'CN specific multipliers'!T84*VLOOKUP($C56,$A$6:$AI$31,COLUMN(O$6),0)</f>
        <v>1</v>
      </c>
      <c r="U56" s="282">
        <f>'CN specific multipliers'!U84*VLOOKUP($C56,$A$6:$AI$31,COLUMN(P$6),0)</f>
        <v>1</v>
      </c>
      <c r="V56" s="282">
        <f>'CN specific multipliers'!V84*VLOOKUP($C56,$A$6:$AI$31,COLUMN(Q$6),0)</f>
        <v>1</v>
      </c>
      <c r="W56" s="282">
        <f>'CN specific multipliers'!W84*VLOOKUP($C56,$A$6:$AI$31,COLUMN(R$6),0)</f>
        <v>1</v>
      </c>
      <c r="X56" s="282">
        <f>'CN specific multipliers'!X84*VLOOKUP($C56,$A$6:$AI$31,COLUMN(S$6),0)</f>
        <v>1</v>
      </c>
      <c r="Y56" s="282">
        <f>'CN specific multipliers'!Y84*VLOOKUP($C56,$A$6:$AI$31,COLUMN(T$6),0)</f>
        <v>1</v>
      </c>
      <c r="Z56" s="282">
        <f>'CN specific multipliers'!Z84*VLOOKUP($C56,$A$6:$AI$31,COLUMN(U$6),0)</f>
        <v>1</v>
      </c>
      <c r="AA56" s="282">
        <f>'CN specific multipliers'!AA84*VLOOKUP($C56,$A$6:$AI$31,COLUMN(V$6),0)</f>
        <v>1</v>
      </c>
      <c r="AB56" s="282">
        <f>'CN specific multipliers'!AB84*VLOOKUP($C56,$A$6:$AI$31,COLUMN(W$6),0)</f>
        <v>1</v>
      </c>
      <c r="AC56" s="282">
        <f>'CN specific multipliers'!AC84*VLOOKUP($C56,$A$6:$AI$31,COLUMN(X$6),0)</f>
        <v>1</v>
      </c>
      <c r="AD56" s="282">
        <f>'CN specific multipliers'!AD84*VLOOKUP($C56,$A$6:$AI$31,COLUMN(Y$6),0)</f>
        <v>1</v>
      </c>
      <c r="AE56" s="282">
        <f>'CN specific multipliers'!AE84*VLOOKUP($C56,$A$6:$AI$31,COLUMN(Z$6),0)</f>
        <v>1</v>
      </c>
      <c r="AF56" s="282">
        <f>'CN specific multipliers'!AF84*VLOOKUP($C56,$A$6:$AI$31,COLUMN(AA$6),0)</f>
        <v>1</v>
      </c>
      <c r="AG56" s="282">
        <f>'CN specific multipliers'!AG84*VLOOKUP($C56,$A$6:$AI$31,COLUMN(AB$6),0)</f>
        <v>1</v>
      </c>
      <c r="AH56" s="282">
        <f>'CN specific multipliers'!AH84*VLOOKUP($C56,$A$6:$AI$31,COLUMN(AC$6),0)</f>
        <v>1</v>
      </c>
      <c r="AI56" s="282">
        <f>'CN specific multipliers'!AI84*VLOOKUP($C56,$A$6:$AI$31,COLUMN(AD$6),0)</f>
        <v>1</v>
      </c>
      <c r="AJ56" s="282">
        <f>'CN specific multipliers'!AJ84*VLOOKUP($C56,$A$6:$AI$31,COLUMN(AE$6),0)</f>
        <v>1</v>
      </c>
      <c r="AK56" s="282">
        <f>'CN specific multipliers'!AK84*VLOOKUP($C56,$A$6:$AI$31,COLUMN(AF$6),0)</f>
        <v>1</v>
      </c>
      <c r="AL56" s="282">
        <f>'CN specific multipliers'!AL84*VLOOKUP($C56,$A$6:$AI$31,COLUMN(AG$6),0)</f>
        <v>1</v>
      </c>
      <c r="AM56" s="282">
        <f>'CN specific multipliers'!AM84*VLOOKUP($C56,$A$6:$AI$31,COLUMN(AH$6),0)</f>
        <v>1</v>
      </c>
      <c r="AN56" s="282">
        <f>'CN specific multipliers'!AN84*VLOOKUP($C56,$A$6:$AI$31,COLUMN(AI$6),0)</f>
        <v>1</v>
      </c>
    </row>
    <row r="57" spans="2:40">
      <c r="B57" s="213"/>
      <c r="C57" s="214" t="s">
        <v>50</v>
      </c>
      <c r="D57" s="214" t="s">
        <v>9</v>
      </c>
      <c r="E57" s="225">
        <f t="shared" si="1"/>
        <v>0.8549698712082352</v>
      </c>
      <c r="F57" s="225">
        <f t="shared" si="1"/>
        <v>0.8549698712082352</v>
      </c>
      <c r="G57" s="225">
        <f t="shared" si="1"/>
        <v>0.8549698712082352</v>
      </c>
      <c r="H57" s="282">
        <f>'CN specific multipliers'!H85*VLOOKUP($C57,$A$6:$AI$31,COLUMN(C$6),0)</f>
        <v>0.8549698712082352</v>
      </c>
      <c r="I57" s="282">
        <f>'CN specific multipliers'!I85*VLOOKUP($C57,$A$6:$AI$31,COLUMN(D$6),0)</f>
        <v>0.83316842468814911</v>
      </c>
      <c r="J57" s="282">
        <f>'CN specific multipliers'!J85*VLOOKUP($C57,$A$6:$AI$31,COLUMN(E$6),0)</f>
        <v>0.81358750822446846</v>
      </c>
      <c r="K57" s="282">
        <f>'CN specific multipliers'!K85*VLOOKUP($C57,$A$6:$AI$31,COLUMN(F$6),0)</f>
        <v>0.79072420674416821</v>
      </c>
      <c r="L57" s="282">
        <f>'CN specific multipliers'!L85*VLOOKUP($C57,$A$6:$AI$31,COLUMN(G$6),0)</f>
        <v>0.77486518758210499</v>
      </c>
      <c r="M57" s="282">
        <f>'CN specific multipliers'!M85*VLOOKUP($C57,$A$6:$AI$31,COLUMN(H$6),0)</f>
        <v>0.78618840323751127</v>
      </c>
      <c r="N57" s="282">
        <f>'CN specific multipliers'!N85*VLOOKUP($C57,$A$6:$AI$31,COLUMN(I$6),0)</f>
        <v>0.79629631541625912</v>
      </c>
      <c r="O57" s="282">
        <f>'CN specific multipliers'!O85*VLOOKUP($C57,$A$6:$AI$31,COLUMN(J$6),0)</f>
        <v>0.80741871221146844</v>
      </c>
      <c r="P57" s="282">
        <f>'CN specific multipliers'!P85*VLOOKUP($C57,$A$6:$AI$31,COLUMN(K$6),0)</f>
        <v>0.79097436703621404</v>
      </c>
      <c r="Q57" s="282">
        <f>'CN specific multipliers'!Q85*VLOOKUP($C57,$A$6:$AI$31,COLUMN(L$6),0)</f>
        <v>0.77650738892295712</v>
      </c>
      <c r="R57" s="282">
        <f>'CN specific multipliers'!R85*VLOOKUP($C57,$A$6:$AI$31,COLUMN(M$6),0)</f>
        <v>0.76368134919681652</v>
      </c>
      <c r="S57" s="282">
        <f>'CN specific multipliers'!S85*VLOOKUP($C57,$A$6:$AI$31,COLUMN(N$6),0)</f>
        <v>0.74941960051209344</v>
      </c>
      <c r="T57" s="282">
        <f>'CN specific multipliers'!T85*VLOOKUP($C57,$A$6:$AI$31,COLUMN(O$6),0)</f>
        <v>0.73676916322278518</v>
      </c>
      <c r="U57" s="282">
        <f>'CN specific multipliers'!U85*VLOOKUP($C57,$A$6:$AI$31,COLUMN(P$6),0)</f>
        <v>0.72887132939428689</v>
      </c>
      <c r="V57" s="282">
        <f>'CN specific multipliers'!V85*VLOOKUP($C57,$A$6:$AI$31,COLUMN(Q$6),0)</f>
        <v>0.71921242680340758</v>
      </c>
      <c r="W57" s="282">
        <f>'CN specific multipliers'!W85*VLOOKUP($C57,$A$6:$AI$31,COLUMN(R$6),0)</f>
        <v>0.70868997857076865</v>
      </c>
      <c r="X57" s="282">
        <f>'CN specific multipliers'!X85*VLOOKUP($C57,$A$6:$AI$31,COLUMN(S$6),0)</f>
        <v>0.69599995386854463</v>
      </c>
      <c r="Y57" s="282">
        <f>'CN specific multipliers'!Y85*VLOOKUP($C57,$A$6:$AI$31,COLUMN(T$6),0)</f>
        <v>0.68336311784775383</v>
      </c>
      <c r="Z57" s="282">
        <f>'CN specific multipliers'!Z85*VLOOKUP($C57,$A$6:$AI$31,COLUMN(U$6),0)</f>
        <v>0.66297981044888921</v>
      </c>
      <c r="AA57" s="282">
        <f>'CN specific multipliers'!AA85*VLOOKUP($C57,$A$6:$AI$31,COLUMN(V$6),0)</f>
        <v>0.64380025082416792</v>
      </c>
      <c r="AB57" s="282">
        <f>'CN specific multipliers'!AB85*VLOOKUP($C57,$A$6:$AI$31,COLUMN(W$6),0)</f>
        <v>0.62572086526478909</v>
      </c>
      <c r="AC57" s="282">
        <f>'CN specific multipliers'!AC85*VLOOKUP($C57,$A$6:$AI$31,COLUMN(X$6),0)</f>
        <v>0.60864963111608539</v>
      </c>
      <c r="AD57" s="282">
        <f>'CN specific multipliers'!AD85*VLOOKUP($C57,$A$6:$AI$31,COLUMN(Y$6),0)</f>
        <v>0.59250451016792105</v>
      </c>
      <c r="AE57" s="282">
        <f>'CN specific multipliers'!AE85*VLOOKUP($C57,$A$6:$AI$31,COLUMN(Z$6),0)</f>
        <v>0.56985743953029055</v>
      </c>
      <c r="AF57" s="282">
        <f>'CN specific multipliers'!AF85*VLOOKUP($C57,$A$6:$AI$31,COLUMN(AA$6),0)</f>
        <v>0.54855285018053546</v>
      </c>
      <c r="AG57" s="282">
        <f>'CN specific multipliers'!AG85*VLOOKUP($C57,$A$6:$AI$31,COLUMN(AB$6),0)</f>
        <v>0.52847480816530079</v>
      </c>
      <c r="AH57" s="282">
        <f>'CN specific multipliers'!AH85*VLOOKUP($C57,$A$6:$AI$31,COLUMN(AC$6),0)</f>
        <v>0.50952035511022309</v>
      </c>
      <c r="AI57" s="282">
        <f>'CN specific multipliers'!AI85*VLOOKUP($C57,$A$6:$AI$31,COLUMN(AD$6),0)</f>
        <v>0.49159774231237635</v>
      </c>
      <c r="AJ57" s="282">
        <f>'CN specific multipliers'!AJ85*VLOOKUP($C57,$A$6:$AI$31,COLUMN(AE$6),0)</f>
        <v>0.46890097606268771</v>
      </c>
      <c r="AK57" s="282">
        <f>'CN specific multipliers'!AK85*VLOOKUP($C57,$A$6:$AI$31,COLUMN(AF$6),0)</f>
        <v>0.44755403177850506</v>
      </c>
      <c r="AL57" s="282">
        <f>'CN specific multipliers'!AL85*VLOOKUP($C57,$A$6:$AI$31,COLUMN(AG$6),0)</f>
        <v>0.42743997181001192</v>
      </c>
      <c r="AM57" s="282">
        <f>'CN specific multipliers'!AM85*VLOOKUP($C57,$A$6:$AI$31,COLUMN(AH$6),0)</f>
        <v>0.40845498677381376</v>
      </c>
      <c r="AN57" s="282">
        <f>'CN specific multipliers'!AN85*VLOOKUP($C57,$A$6:$AI$31,COLUMN(AI$6),0)</f>
        <v>0.39050660350725303</v>
      </c>
    </row>
    <row r="58" spans="2:40">
      <c r="B58" s="213"/>
      <c r="C58" s="217" t="s">
        <v>59</v>
      </c>
      <c r="D58" s="217" t="s">
        <v>3</v>
      </c>
      <c r="E58" s="225">
        <f t="shared" si="1"/>
        <v>0</v>
      </c>
      <c r="F58" s="225">
        <f t="shared" si="1"/>
        <v>0</v>
      </c>
      <c r="G58" s="225">
        <f t="shared" si="1"/>
        <v>0</v>
      </c>
      <c r="H58" s="282">
        <f>'CN specific multipliers'!H86*VLOOKUP($C58,$A$6:$AI$31,COLUMN(C$6),0)</f>
        <v>0</v>
      </c>
      <c r="I58" s="282">
        <f>'CN specific multipliers'!I86*VLOOKUP($C58,$A$6:$AI$31,COLUMN(D$6),0)</f>
        <v>0</v>
      </c>
      <c r="J58" s="282">
        <f>'CN specific multipliers'!J86*VLOOKUP($C58,$A$6:$AI$31,COLUMN(E$6),0)</f>
        <v>0</v>
      </c>
      <c r="K58" s="282">
        <f>'CN specific multipliers'!K86*VLOOKUP($C58,$A$6:$AI$31,COLUMN(F$6),0)</f>
        <v>0</v>
      </c>
      <c r="L58" s="282">
        <f>'CN specific multipliers'!L86*VLOOKUP($C58,$A$6:$AI$31,COLUMN(G$6),0)</f>
        <v>0</v>
      </c>
      <c r="M58" s="282">
        <f>'CN specific multipliers'!M86*VLOOKUP($C58,$A$6:$AI$31,COLUMN(H$6),0)</f>
        <v>0</v>
      </c>
      <c r="N58" s="282">
        <f>'CN specific multipliers'!N86*VLOOKUP($C58,$A$6:$AI$31,COLUMN(I$6),0)</f>
        <v>0</v>
      </c>
      <c r="O58" s="282">
        <f>'CN specific multipliers'!O86*VLOOKUP($C58,$A$6:$AI$31,COLUMN(J$6),0)</f>
        <v>0</v>
      </c>
      <c r="P58" s="282">
        <f>'CN specific multipliers'!P86*VLOOKUP($C58,$A$6:$AI$31,COLUMN(K$6),0)</f>
        <v>0</v>
      </c>
      <c r="Q58" s="282">
        <f>'CN specific multipliers'!Q86*VLOOKUP($C58,$A$6:$AI$31,COLUMN(L$6),0)</f>
        <v>0</v>
      </c>
      <c r="R58" s="282">
        <f>'CN specific multipliers'!R86*VLOOKUP($C58,$A$6:$AI$31,COLUMN(M$6),0)</f>
        <v>0</v>
      </c>
      <c r="S58" s="282">
        <f>'CN specific multipliers'!S86*VLOOKUP($C58,$A$6:$AI$31,COLUMN(N$6),0)</f>
        <v>0</v>
      </c>
      <c r="T58" s="282">
        <f>'CN specific multipliers'!T86*VLOOKUP($C58,$A$6:$AI$31,COLUMN(O$6),0)</f>
        <v>0</v>
      </c>
      <c r="U58" s="282">
        <f>'CN specific multipliers'!U86*VLOOKUP($C58,$A$6:$AI$31,COLUMN(P$6),0)</f>
        <v>0</v>
      </c>
      <c r="V58" s="282">
        <f>'CN specific multipliers'!V86*VLOOKUP($C58,$A$6:$AI$31,COLUMN(Q$6),0)</f>
        <v>0</v>
      </c>
      <c r="W58" s="282">
        <f>'CN specific multipliers'!W86*VLOOKUP($C58,$A$6:$AI$31,COLUMN(R$6),0)</f>
        <v>0</v>
      </c>
      <c r="X58" s="282">
        <f>'CN specific multipliers'!X86*VLOOKUP($C58,$A$6:$AI$31,COLUMN(S$6),0)</f>
        <v>0</v>
      </c>
      <c r="Y58" s="282">
        <f>'CN specific multipliers'!Y86*VLOOKUP($C58,$A$6:$AI$31,COLUMN(T$6),0)</f>
        <v>0</v>
      </c>
      <c r="Z58" s="282">
        <f>'CN specific multipliers'!Z86*VLOOKUP($C58,$A$6:$AI$31,COLUMN(U$6),0)</f>
        <v>0</v>
      </c>
      <c r="AA58" s="282">
        <f>'CN specific multipliers'!AA86*VLOOKUP($C58,$A$6:$AI$31,COLUMN(V$6),0)</f>
        <v>0</v>
      </c>
      <c r="AB58" s="282">
        <f>'CN specific multipliers'!AB86*VLOOKUP($C58,$A$6:$AI$31,COLUMN(W$6),0)</f>
        <v>0</v>
      </c>
      <c r="AC58" s="282">
        <f>'CN specific multipliers'!AC86*VLOOKUP($C58,$A$6:$AI$31,COLUMN(X$6),0)</f>
        <v>0</v>
      </c>
      <c r="AD58" s="282">
        <f>'CN specific multipliers'!AD86*VLOOKUP($C58,$A$6:$AI$31,COLUMN(Y$6),0)</f>
        <v>0</v>
      </c>
      <c r="AE58" s="282">
        <f>'CN specific multipliers'!AE86*VLOOKUP($C58,$A$6:$AI$31,COLUMN(Z$6),0)</f>
        <v>0</v>
      </c>
      <c r="AF58" s="282">
        <f>'CN specific multipliers'!AF86*VLOOKUP($C58,$A$6:$AI$31,COLUMN(AA$6),0)</f>
        <v>0</v>
      </c>
      <c r="AG58" s="282">
        <f>'CN specific multipliers'!AG86*VLOOKUP($C58,$A$6:$AI$31,COLUMN(AB$6),0)</f>
        <v>0</v>
      </c>
      <c r="AH58" s="282">
        <f>'CN specific multipliers'!AH86*VLOOKUP($C58,$A$6:$AI$31,COLUMN(AC$6),0)</f>
        <v>0</v>
      </c>
      <c r="AI58" s="282">
        <f>'CN specific multipliers'!AI86*VLOOKUP($C58,$A$6:$AI$31,COLUMN(AD$6),0)</f>
        <v>0</v>
      </c>
      <c r="AJ58" s="282">
        <f>'CN specific multipliers'!AJ86*VLOOKUP($C58,$A$6:$AI$31,COLUMN(AE$6),0)</f>
        <v>0</v>
      </c>
      <c r="AK58" s="282">
        <f>'CN specific multipliers'!AK86*VLOOKUP($C58,$A$6:$AI$31,COLUMN(AF$6),0)</f>
        <v>0</v>
      </c>
      <c r="AL58" s="282">
        <f>'CN specific multipliers'!AL86*VLOOKUP($C58,$A$6:$AI$31,COLUMN(AG$6),0)</f>
        <v>0</v>
      </c>
      <c r="AM58" s="282">
        <f>'CN specific multipliers'!AM86*VLOOKUP($C58,$A$6:$AI$31,COLUMN(AH$6),0)</f>
        <v>0</v>
      </c>
      <c r="AN58" s="282">
        <f>'CN specific multipliers'!AN86*VLOOKUP($C58,$A$6:$AI$31,COLUMN(AI$6),0)</f>
        <v>0</v>
      </c>
    </row>
    <row r="59" spans="2:40">
      <c r="B59" s="213"/>
      <c r="C59" s="213" t="s">
        <v>52</v>
      </c>
      <c r="D59" s="213" t="s">
        <v>1</v>
      </c>
      <c r="E59" s="225">
        <f t="shared" si="1"/>
        <v>0</v>
      </c>
      <c r="F59" s="225">
        <f t="shared" si="1"/>
        <v>0</v>
      </c>
      <c r="G59" s="225">
        <f t="shared" si="1"/>
        <v>0</v>
      </c>
      <c r="H59" s="282">
        <f>'CN specific multipliers'!H87*VLOOKUP($C59,$A$6:$AI$31,COLUMN(C$6),0)</f>
        <v>0</v>
      </c>
      <c r="I59" s="282">
        <f>'CN specific multipliers'!I87*VLOOKUP($C59,$A$6:$AI$31,COLUMN(D$6),0)</f>
        <v>0</v>
      </c>
      <c r="J59" s="282">
        <f>'CN specific multipliers'!J87*VLOOKUP($C59,$A$6:$AI$31,COLUMN(E$6),0)</f>
        <v>0</v>
      </c>
      <c r="K59" s="282">
        <f>'CN specific multipliers'!K87*VLOOKUP($C59,$A$6:$AI$31,COLUMN(F$6),0)</f>
        <v>0</v>
      </c>
      <c r="L59" s="282">
        <f>'CN specific multipliers'!L87*VLOOKUP($C59,$A$6:$AI$31,COLUMN(G$6),0)</f>
        <v>0</v>
      </c>
      <c r="M59" s="282">
        <f>'CN specific multipliers'!M87*VLOOKUP($C59,$A$6:$AI$31,COLUMN(H$6),0)</f>
        <v>0</v>
      </c>
      <c r="N59" s="282">
        <f>'CN specific multipliers'!N87*VLOOKUP($C59,$A$6:$AI$31,COLUMN(I$6),0)</f>
        <v>0</v>
      </c>
      <c r="O59" s="282">
        <f>'CN specific multipliers'!O87*VLOOKUP($C59,$A$6:$AI$31,COLUMN(J$6),0)</f>
        <v>0</v>
      </c>
      <c r="P59" s="282">
        <f>'CN specific multipliers'!P87*VLOOKUP($C59,$A$6:$AI$31,COLUMN(K$6),0)</f>
        <v>0</v>
      </c>
      <c r="Q59" s="282">
        <f>'CN specific multipliers'!Q87*VLOOKUP($C59,$A$6:$AI$31,COLUMN(L$6),0)</f>
        <v>0</v>
      </c>
      <c r="R59" s="282">
        <f>'CN specific multipliers'!R87*VLOOKUP($C59,$A$6:$AI$31,COLUMN(M$6),0)</f>
        <v>0</v>
      </c>
      <c r="S59" s="282">
        <f>'CN specific multipliers'!S87*VLOOKUP($C59,$A$6:$AI$31,COLUMN(N$6),0)</f>
        <v>0</v>
      </c>
      <c r="T59" s="282">
        <f>'CN specific multipliers'!T87*VLOOKUP($C59,$A$6:$AI$31,COLUMN(O$6),0)</f>
        <v>0</v>
      </c>
      <c r="U59" s="282">
        <f>'CN specific multipliers'!U87*VLOOKUP($C59,$A$6:$AI$31,COLUMN(P$6),0)</f>
        <v>0</v>
      </c>
      <c r="V59" s="282">
        <f>'CN specific multipliers'!V87*VLOOKUP($C59,$A$6:$AI$31,COLUMN(Q$6),0)</f>
        <v>0</v>
      </c>
      <c r="W59" s="282">
        <f>'CN specific multipliers'!W87*VLOOKUP($C59,$A$6:$AI$31,COLUMN(R$6),0)</f>
        <v>0</v>
      </c>
      <c r="X59" s="282">
        <f>'CN specific multipliers'!X87*VLOOKUP($C59,$A$6:$AI$31,COLUMN(S$6),0)</f>
        <v>0</v>
      </c>
      <c r="Y59" s="282">
        <f>'CN specific multipliers'!Y87*VLOOKUP($C59,$A$6:$AI$31,COLUMN(T$6),0)</f>
        <v>0</v>
      </c>
      <c r="Z59" s="282">
        <f>'CN specific multipliers'!Z87*VLOOKUP($C59,$A$6:$AI$31,COLUMN(U$6),0)</f>
        <v>0</v>
      </c>
      <c r="AA59" s="282">
        <f>'CN specific multipliers'!AA87*VLOOKUP($C59,$A$6:$AI$31,COLUMN(V$6),0)</f>
        <v>0</v>
      </c>
      <c r="AB59" s="282">
        <f>'CN specific multipliers'!AB87*VLOOKUP($C59,$A$6:$AI$31,COLUMN(W$6),0)</f>
        <v>0</v>
      </c>
      <c r="AC59" s="282">
        <f>'CN specific multipliers'!AC87*VLOOKUP($C59,$A$6:$AI$31,COLUMN(X$6),0)</f>
        <v>0</v>
      </c>
      <c r="AD59" s="282">
        <f>'CN specific multipliers'!AD87*VLOOKUP($C59,$A$6:$AI$31,COLUMN(Y$6),0)</f>
        <v>0</v>
      </c>
      <c r="AE59" s="282">
        <f>'CN specific multipliers'!AE87*VLOOKUP($C59,$A$6:$AI$31,COLUMN(Z$6),0)</f>
        <v>0</v>
      </c>
      <c r="AF59" s="282">
        <f>'CN specific multipliers'!AF87*VLOOKUP($C59,$A$6:$AI$31,COLUMN(AA$6),0)</f>
        <v>0</v>
      </c>
      <c r="AG59" s="282">
        <f>'CN specific multipliers'!AG87*VLOOKUP($C59,$A$6:$AI$31,COLUMN(AB$6),0)</f>
        <v>0</v>
      </c>
      <c r="AH59" s="282">
        <f>'CN specific multipliers'!AH87*VLOOKUP($C59,$A$6:$AI$31,COLUMN(AC$6),0)</f>
        <v>0</v>
      </c>
      <c r="AI59" s="282">
        <f>'CN specific multipliers'!AI87*VLOOKUP($C59,$A$6:$AI$31,COLUMN(AD$6),0)</f>
        <v>0</v>
      </c>
      <c r="AJ59" s="282">
        <f>'CN specific multipliers'!AJ87*VLOOKUP($C59,$A$6:$AI$31,COLUMN(AE$6),0)</f>
        <v>0</v>
      </c>
      <c r="AK59" s="282">
        <f>'CN specific multipliers'!AK87*VLOOKUP($C59,$A$6:$AI$31,COLUMN(AF$6),0)</f>
        <v>0</v>
      </c>
      <c r="AL59" s="282">
        <f>'CN specific multipliers'!AL87*VLOOKUP($C59,$A$6:$AI$31,COLUMN(AG$6),0)</f>
        <v>0</v>
      </c>
      <c r="AM59" s="282">
        <f>'CN specific multipliers'!AM87*VLOOKUP($C59,$A$6:$AI$31,COLUMN(AH$6),0)</f>
        <v>0</v>
      </c>
      <c r="AN59" s="282">
        <f>'CN specific multipliers'!AN87*VLOOKUP($C59,$A$6:$AI$31,COLUMN(AI$6),0)</f>
        <v>0</v>
      </c>
    </row>
    <row r="60" spans="2:40">
      <c r="B60" s="213"/>
      <c r="C60" s="216" t="s">
        <v>43</v>
      </c>
      <c r="D60" s="216" t="s">
        <v>1</v>
      </c>
      <c r="E60" s="225">
        <f t="shared" si="1"/>
        <v>0</v>
      </c>
      <c r="F60" s="225">
        <f t="shared" si="1"/>
        <v>0</v>
      </c>
      <c r="G60" s="225">
        <f t="shared" si="1"/>
        <v>0</v>
      </c>
      <c r="H60" s="282">
        <f>'CN specific multipliers'!H88*VLOOKUP($C60,$A$6:$AI$31,COLUMN(C$6),0)</f>
        <v>0</v>
      </c>
      <c r="I60" s="282">
        <f>'CN specific multipliers'!I88*VLOOKUP($C60,$A$6:$AI$31,COLUMN(D$6),0)</f>
        <v>0</v>
      </c>
      <c r="J60" s="282">
        <f>'CN specific multipliers'!J88*VLOOKUP($C60,$A$6:$AI$31,COLUMN(E$6),0)</f>
        <v>0</v>
      </c>
      <c r="K60" s="282">
        <f>'CN specific multipliers'!K88*VLOOKUP($C60,$A$6:$AI$31,COLUMN(F$6),0)</f>
        <v>0</v>
      </c>
      <c r="L60" s="282">
        <f>'CN specific multipliers'!L88*VLOOKUP($C60,$A$6:$AI$31,COLUMN(G$6),0)</f>
        <v>0</v>
      </c>
      <c r="M60" s="282">
        <f>'CN specific multipliers'!M88*VLOOKUP($C60,$A$6:$AI$31,COLUMN(H$6),0)</f>
        <v>0</v>
      </c>
      <c r="N60" s="282">
        <f>'CN specific multipliers'!N88*VLOOKUP($C60,$A$6:$AI$31,COLUMN(I$6),0)</f>
        <v>0</v>
      </c>
      <c r="O60" s="282">
        <f>'CN specific multipliers'!O88*VLOOKUP($C60,$A$6:$AI$31,COLUMN(J$6),0)</f>
        <v>0</v>
      </c>
      <c r="P60" s="282">
        <f>'CN specific multipliers'!P88*VLOOKUP($C60,$A$6:$AI$31,COLUMN(K$6),0)</f>
        <v>0</v>
      </c>
      <c r="Q60" s="282">
        <f>'CN specific multipliers'!Q88*VLOOKUP($C60,$A$6:$AI$31,COLUMN(L$6),0)</f>
        <v>0</v>
      </c>
      <c r="R60" s="282">
        <f>'CN specific multipliers'!R88*VLOOKUP($C60,$A$6:$AI$31,COLUMN(M$6),0)</f>
        <v>0</v>
      </c>
      <c r="S60" s="282">
        <f>'CN specific multipliers'!S88*VLOOKUP($C60,$A$6:$AI$31,COLUMN(N$6),0)</f>
        <v>0</v>
      </c>
      <c r="T60" s="282">
        <f>'CN specific multipliers'!T88*VLOOKUP($C60,$A$6:$AI$31,COLUMN(O$6),0)</f>
        <v>0</v>
      </c>
      <c r="U60" s="282">
        <f>'CN specific multipliers'!U88*VLOOKUP($C60,$A$6:$AI$31,COLUMN(P$6),0)</f>
        <v>0</v>
      </c>
      <c r="V60" s="282">
        <f>'CN specific multipliers'!V88*VLOOKUP($C60,$A$6:$AI$31,COLUMN(Q$6),0)</f>
        <v>0</v>
      </c>
      <c r="W60" s="282">
        <f>'CN specific multipliers'!W88*VLOOKUP($C60,$A$6:$AI$31,COLUMN(R$6),0)</f>
        <v>0</v>
      </c>
      <c r="X60" s="282">
        <f>'CN specific multipliers'!X88*VLOOKUP($C60,$A$6:$AI$31,COLUMN(S$6),0)</f>
        <v>0</v>
      </c>
      <c r="Y60" s="282">
        <f>'CN specific multipliers'!Y88*VLOOKUP($C60,$A$6:$AI$31,COLUMN(T$6),0)</f>
        <v>0</v>
      </c>
      <c r="Z60" s="282">
        <f>'CN specific multipliers'!Z88*VLOOKUP($C60,$A$6:$AI$31,COLUMN(U$6),0)</f>
        <v>0</v>
      </c>
      <c r="AA60" s="282">
        <f>'CN specific multipliers'!AA88*VLOOKUP($C60,$A$6:$AI$31,COLUMN(V$6),0)</f>
        <v>0</v>
      </c>
      <c r="AB60" s="282">
        <f>'CN specific multipliers'!AB88*VLOOKUP($C60,$A$6:$AI$31,COLUMN(W$6),0)</f>
        <v>0</v>
      </c>
      <c r="AC60" s="282">
        <f>'CN specific multipliers'!AC88*VLOOKUP($C60,$A$6:$AI$31,COLUMN(X$6),0)</f>
        <v>0</v>
      </c>
      <c r="AD60" s="282">
        <f>'CN specific multipliers'!AD88*VLOOKUP($C60,$A$6:$AI$31,COLUMN(Y$6),0)</f>
        <v>0</v>
      </c>
      <c r="AE60" s="282">
        <f>'CN specific multipliers'!AE88*VLOOKUP($C60,$A$6:$AI$31,COLUMN(Z$6),0)</f>
        <v>0</v>
      </c>
      <c r="AF60" s="282">
        <f>'CN specific multipliers'!AF88*VLOOKUP($C60,$A$6:$AI$31,COLUMN(AA$6),0)</f>
        <v>0</v>
      </c>
      <c r="AG60" s="282">
        <f>'CN specific multipliers'!AG88*VLOOKUP($C60,$A$6:$AI$31,COLUMN(AB$6),0)</f>
        <v>0</v>
      </c>
      <c r="AH60" s="282">
        <f>'CN specific multipliers'!AH88*VLOOKUP($C60,$A$6:$AI$31,COLUMN(AC$6),0)</f>
        <v>0</v>
      </c>
      <c r="AI60" s="282">
        <f>'CN specific multipliers'!AI88*VLOOKUP($C60,$A$6:$AI$31,COLUMN(AD$6),0)</f>
        <v>0</v>
      </c>
      <c r="AJ60" s="282">
        <f>'CN specific multipliers'!AJ88*VLOOKUP($C60,$A$6:$AI$31,COLUMN(AE$6),0)</f>
        <v>0</v>
      </c>
      <c r="AK60" s="282">
        <f>'CN specific multipliers'!AK88*VLOOKUP($C60,$A$6:$AI$31,COLUMN(AF$6),0)</f>
        <v>0</v>
      </c>
      <c r="AL60" s="282">
        <f>'CN specific multipliers'!AL88*VLOOKUP($C60,$A$6:$AI$31,COLUMN(AG$6),0)</f>
        <v>0</v>
      </c>
      <c r="AM60" s="282">
        <f>'CN specific multipliers'!AM88*VLOOKUP($C60,$A$6:$AI$31,COLUMN(AH$6),0)</f>
        <v>0</v>
      </c>
      <c r="AN60" s="282">
        <f>'CN specific multipliers'!AN88*VLOOKUP($C60,$A$6:$AI$31,COLUMN(AI$6),0)</f>
        <v>0</v>
      </c>
    </row>
    <row r="61" spans="2:40">
      <c r="B61" s="213"/>
      <c r="C61" s="213" t="s">
        <v>43</v>
      </c>
      <c r="D61" s="213" t="s">
        <v>2</v>
      </c>
      <c r="E61" s="225">
        <f t="shared" si="1"/>
        <v>22.542793109224633</v>
      </c>
      <c r="F61" s="225">
        <f t="shared" si="1"/>
        <v>22.542793109224633</v>
      </c>
      <c r="G61" s="225">
        <f t="shared" si="1"/>
        <v>22.542793109224633</v>
      </c>
      <c r="H61" s="282">
        <f>'CN specific multipliers'!H89*VLOOKUP($C61,$A$6:$AI$31,COLUMN(C$6),0)</f>
        <v>22.542793109224633</v>
      </c>
      <c r="I61" s="282">
        <f>'CN specific multipliers'!I89*VLOOKUP($C61,$A$6:$AI$31,COLUMN(D$6),0)</f>
        <v>20.109771580427779</v>
      </c>
      <c r="J61" s="282">
        <f>'CN specific multipliers'!J89*VLOOKUP($C61,$A$6:$AI$31,COLUMN(E$6),0)</f>
        <v>17.884631308592617</v>
      </c>
      <c r="K61" s="282">
        <f>'CN specific multipliers'!K89*VLOOKUP($C61,$A$6:$AI$31,COLUMN(F$6),0)</f>
        <v>18.042505457309701</v>
      </c>
      <c r="L61" s="282">
        <f>'CN specific multipliers'!L89*VLOOKUP($C61,$A$6:$AI$31,COLUMN(G$6),0)</f>
        <v>17.996876248130132</v>
      </c>
      <c r="M61" s="282">
        <f>'CN specific multipliers'!M89*VLOOKUP($C61,$A$6:$AI$31,COLUMN(H$6),0)</f>
        <v>17.82313213845023</v>
      </c>
      <c r="N61" s="282">
        <f>'CN specific multipliers'!N89*VLOOKUP($C61,$A$6:$AI$31,COLUMN(I$6),0)</f>
        <v>17.667806433790624</v>
      </c>
      <c r="O61" s="282">
        <f>'CN specific multipliers'!O89*VLOOKUP($C61,$A$6:$AI$31,COLUMN(J$6),0)</f>
        <v>17.49098322843323</v>
      </c>
      <c r="P61" s="282">
        <f>'CN specific multipliers'!P89*VLOOKUP($C61,$A$6:$AI$31,COLUMN(K$6),0)</f>
        <v>17.228300975645809</v>
      </c>
      <c r="Q61" s="282">
        <f>'CN specific multipliers'!Q89*VLOOKUP($C61,$A$6:$AI$31,COLUMN(L$6),0)</f>
        <v>16.98680815841654</v>
      </c>
      <c r="R61" s="282">
        <f>'CN specific multipliers'!R89*VLOOKUP($C61,$A$6:$AI$31,COLUMN(M$6),0)</f>
        <v>16.764040287083152</v>
      </c>
      <c r="S61" s="282">
        <f>'CN specific multipliers'!S89*VLOOKUP($C61,$A$6:$AI$31,COLUMN(N$6),0)</f>
        <v>16.604207576653476</v>
      </c>
      <c r="T61" s="282">
        <f>'CN specific multipliers'!T89*VLOOKUP($C61,$A$6:$AI$31,COLUMN(O$6),0)</f>
        <v>16.451982744706626</v>
      </c>
      <c r="U61" s="282">
        <f>'CN specific multipliers'!U89*VLOOKUP($C61,$A$6:$AI$31,COLUMN(P$6),0)</f>
        <v>16.061373297849332</v>
      </c>
      <c r="V61" s="282">
        <f>'CN specific multipliers'!V89*VLOOKUP($C61,$A$6:$AI$31,COLUMN(Q$6),0)</f>
        <v>15.733163318373359</v>
      </c>
      <c r="W61" s="282">
        <f>'CN specific multipliers'!W89*VLOOKUP($C61,$A$6:$AI$31,COLUMN(R$6),0)</f>
        <v>15.446993390851819</v>
      </c>
      <c r="X61" s="282">
        <f>'CN specific multipliers'!X89*VLOOKUP($C61,$A$6:$AI$31,COLUMN(S$6),0)</f>
        <v>15.216740037738028</v>
      </c>
      <c r="Y61" s="282">
        <f>'CN specific multipliers'!Y89*VLOOKUP($C61,$A$6:$AI$31,COLUMN(T$6),0)</f>
        <v>15.006447405248904</v>
      </c>
      <c r="Z61" s="282">
        <f>'CN specific multipliers'!Z89*VLOOKUP($C61,$A$6:$AI$31,COLUMN(U$6),0)</f>
        <v>14.663249989505845</v>
      </c>
      <c r="AA61" s="282">
        <f>'CN specific multipliers'!AA89*VLOOKUP($C61,$A$6:$AI$31,COLUMN(V$6),0)</f>
        <v>14.34332329402296</v>
      </c>
      <c r="AB61" s="282">
        <f>'CN specific multipliers'!AB89*VLOOKUP($C61,$A$6:$AI$31,COLUMN(W$6),0)</f>
        <v>14.044378100646368</v>
      </c>
      <c r="AC61" s="282">
        <f>'CN specific multipliers'!AC89*VLOOKUP($C61,$A$6:$AI$31,COLUMN(X$6),0)</f>
        <v>13.764415921847984</v>
      </c>
      <c r="AD61" s="282">
        <f>'CN specific multipliers'!AD89*VLOOKUP($C61,$A$6:$AI$31,COLUMN(Y$6),0)</f>
        <v>13.501684267529981</v>
      </c>
      <c r="AE61" s="282">
        <f>'CN specific multipliers'!AE89*VLOOKUP($C61,$A$6:$AI$31,COLUMN(Z$6),0)</f>
        <v>13.117844638055887</v>
      </c>
      <c r="AF61" s="282">
        <f>'CN specific multipliers'!AF89*VLOOKUP($C61,$A$6:$AI$31,COLUMN(AA$6),0)</f>
        <v>12.759931096856173</v>
      </c>
      <c r="AG61" s="282">
        <f>'CN specific multipliers'!AG89*VLOOKUP($C61,$A$6:$AI$31,COLUMN(AB$6),0)</f>
        <v>12.425402725870383</v>
      </c>
      <c r="AH61" s="282">
        <f>'CN specific multipliers'!AH89*VLOOKUP($C61,$A$6:$AI$31,COLUMN(AC$6),0)</f>
        <v>12.112040137430085</v>
      </c>
      <c r="AI61" s="282">
        <f>'CN specific multipliers'!AI89*VLOOKUP($C61,$A$6:$AI$31,COLUMN(AD$6),0)</f>
        <v>11.817896175358033</v>
      </c>
      <c r="AJ61" s="282">
        <f>'CN specific multipliers'!AJ89*VLOOKUP($C61,$A$6:$AI$31,COLUMN(AE$6),0)</f>
        <v>11.532755770457756</v>
      </c>
      <c r="AK61" s="282">
        <f>'CN specific multipliers'!AK89*VLOOKUP($C61,$A$6:$AI$31,COLUMN(AF$6),0)</f>
        <v>11.26366924948746</v>
      </c>
      <c r="AL61" s="282">
        <f>'CN specific multipliers'!AL89*VLOOKUP($C61,$A$6:$AI$31,COLUMN(AG$6),0)</f>
        <v>11.009317943134242</v>
      </c>
      <c r="AM61" s="282">
        <f>'CN specific multipliers'!AM89*VLOOKUP($C61,$A$6:$AI$31,COLUMN(AH$6),0)</f>
        <v>10.768523754233312</v>
      </c>
      <c r="AN61" s="282">
        <f>'CN specific multipliers'!AN89*VLOOKUP($C61,$A$6:$AI$31,COLUMN(AI$6),0)</f>
        <v>10.540230912506029</v>
      </c>
    </row>
    <row r="62" spans="2:40">
      <c r="B62" s="213"/>
      <c r="C62" s="216" t="s">
        <v>47</v>
      </c>
      <c r="D62" s="216" t="s">
        <v>2</v>
      </c>
      <c r="E62" s="225">
        <f t="shared" si="1"/>
        <v>1.1363494835770906</v>
      </c>
      <c r="F62" s="225">
        <f t="shared" si="1"/>
        <v>1.1363494835770906</v>
      </c>
      <c r="G62" s="225">
        <f t="shared" si="1"/>
        <v>1.1363494835770906</v>
      </c>
      <c r="H62" s="282">
        <f>'CN specific multipliers'!H90*VLOOKUP($C62,$A$6:$AI$31,COLUMN(C$6),0)</f>
        <v>1.1363494835770906</v>
      </c>
      <c r="I62" s="282">
        <f>'CN specific multipliers'!I90*VLOOKUP($C62,$A$6:$AI$31,COLUMN(D$6),0)</f>
        <v>1.0806209838568366</v>
      </c>
      <c r="J62" s="282">
        <f>'CN specific multipliers'!J90*VLOOKUP($C62,$A$6:$AI$31,COLUMN(E$6),0)</f>
        <v>1.0285262988932526</v>
      </c>
      <c r="K62" s="282">
        <f>'CN specific multipliers'!K90*VLOOKUP($C62,$A$6:$AI$31,COLUMN(F$6),0)</f>
        <v>0.95199528327914562</v>
      </c>
      <c r="L62" s="282">
        <f>'CN specific multipliers'!L90*VLOOKUP($C62,$A$6:$AI$31,COLUMN(G$6),0)</f>
        <v>0.92090001379618569</v>
      </c>
      <c r="M62" s="282">
        <f>'CN specific multipliers'!M90*VLOOKUP($C62,$A$6:$AI$31,COLUMN(H$6),0)</f>
        <v>0.89188617009241011</v>
      </c>
      <c r="N62" s="282">
        <f>'CN specific multipliers'!N90*VLOOKUP($C62,$A$6:$AI$31,COLUMN(I$6),0)</f>
        <v>0.86475151257400529</v>
      </c>
      <c r="O62" s="282">
        <f>'CN specific multipliers'!O90*VLOOKUP($C62,$A$6:$AI$31,COLUMN(J$6),0)</f>
        <v>0.83931922871753206</v>
      </c>
      <c r="P62" s="282">
        <f>'CN specific multipliers'!P90*VLOOKUP($C62,$A$6:$AI$31,COLUMN(K$6),0)</f>
        <v>0.80980126205006642</v>
      </c>
      <c r="Q62" s="282">
        <f>'CN specific multipliers'!Q90*VLOOKUP($C62,$A$6:$AI$31,COLUMN(L$6),0)</f>
        <v>0.78227296218336795</v>
      </c>
      <c r="R62" s="282">
        <f>'CN specific multipliers'!R90*VLOOKUP($C62,$A$6:$AI$31,COLUMN(M$6),0)</f>
        <v>0.75653975508847959</v>
      </c>
      <c r="S62" s="282">
        <f>'CN specific multipliers'!S90*VLOOKUP($C62,$A$6:$AI$31,COLUMN(N$6),0)</f>
        <v>0.73243154084540862</v>
      </c>
      <c r="T62" s="282">
        <f>'CN specific multipliers'!T90*VLOOKUP($C62,$A$6:$AI$31,COLUMN(O$6),0)</f>
        <v>0.70979914232989694</v>
      </c>
      <c r="U62" s="282">
        <f>'CN specific multipliers'!U90*VLOOKUP($C62,$A$6:$AI$31,COLUMN(P$6),0)</f>
        <v>0.68513677380490101</v>
      </c>
      <c r="V62" s="282">
        <f>'CN specific multipliers'!V90*VLOOKUP($C62,$A$6:$AI$31,COLUMN(Q$6),0)</f>
        <v>0.66206965960650677</v>
      </c>
      <c r="W62" s="282">
        <f>'CN specific multipliers'!W90*VLOOKUP($C62,$A$6:$AI$31,COLUMN(R$6),0)</f>
        <v>0.64044785990913555</v>
      </c>
      <c r="X62" s="282">
        <f>'CN specific multipliers'!X90*VLOOKUP($C62,$A$6:$AI$31,COLUMN(S$6),0)</f>
        <v>0.62013965007623373</v>
      </c>
      <c r="Y62" s="282">
        <f>'CN specific multipliers'!Y90*VLOOKUP($C62,$A$6:$AI$31,COLUMN(T$6),0)</f>
        <v>0.60102884243163635</v>
      </c>
      <c r="Z62" s="282">
        <f>'CN specific multipliers'!Z90*VLOOKUP($C62,$A$6:$AI$31,COLUMN(U$6),0)</f>
        <v>0.58118447361572112</v>
      </c>
      <c r="AA62" s="282">
        <f>'CN specific multipliers'!AA90*VLOOKUP($C62,$A$6:$AI$31,COLUMN(V$6),0)</f>
        <v>0.56251832565455395</v>
      </c>
      <c r="AB62" s="282">
        <f>'CN specific multipliers'!AB90*VLOOKUP($C62,$A$6:$AI$31,COLUMN(W$6),0)</f>
        <v>0.54492849695198475</v>
      </c>
      <c r="AC62" s="282">
        <f>'CN specific multipliers'!AC90*VLOOKUP($C62,$A$6:$AI$31,COLUMN(X$6),0)</f>
        <v>0.52832450937558184</v>
      </c>
      <c r="AD62" s="282">
        <f>'CN specific multipliers'!AD90*VLOOKUP($C62,$A$6:$AI$31,COLUMN(Y$6),0)</f>
        <v>0.51262574909149561</v>
      </c>
      <c r="AE62" s="282">
        <f>'CN specific multipliers'!AE90*VLOOKUP($C62,$A$6:$AI$31,COLUMN(Z$6),0)</f>
        <v>0.49647764122914978</v>
      </c>
      <c r="AF62" s="282">
        <f>'CN specific multipliers'!AF90*VLOOKUP($C62,$A$6:$AI$31,COLUMN(AA$6),0)</f>
        <v>0.48121323029139351</v>
      </c>
      <c r="AG62" s="282">
        <f>'CN specific multipliers'!AG90*VLOOKUP($C62,$A$6:$AI$31,COLUMN(AB$6),0)</f>
        <v>0.46676189792023332</v>
      </c>
      <c r="AH62" s="282">
        <f>'CN specific multipliers'!AH90*VLOOKUP($C62,$A$6:$AI$31,COLUMN(AC$6),0)</f>
        <v>0.45306037944896188</v>
      </c>
      <c r="AI62" s="282">
        <f>'CN specific multipliers'!AI90*VLOOKUP($C62,$A$6:$AI$31,COLUMN(AD$6),0)</f>
        <v>0.44005178418520285</v>
      </c>
      <c r="AJ62" s="282">
        <f>'CN specific multipliers'!AJ90*VLOOKUP($C62,$A$6:$AI$31,COLUMN(AE$6),0)</f>
        <v>0.42691004004697786</v>
      </c>
      <c r="AK62" s="282">
        <f>'CN specific multipliers'!AK90*VLOOKUP($C62,$A$6:$AI$31,COLUMN(AF$6),0)</f>
        <v>0.41440699078332788</v>
      </c>
      <c r="AL62" s="282">
        <f>'CN specific multipliers'!AL90*VLOOKUP($C62,$A$6:$AI$31,COLUMN(AG$6),0)</f>
        <v>0.40249715680934722</v>
      </c>
      <c r="AM62" s="282">
        <f>'CN specific multipliers'!AM90*VLOOKUP($C62,$A$6:$AI$31,COLUMN(AH$6),0)</f>
        <v>0.39113932627914139</v>
      </c>
      <c r="AN62" s="282">
        <f>'CN specific multipliers'!AN90*VLOOKUP($C62,$A$6:$AI$31,COLUMN(AI$6),0)</f>
        <v>0.38029597009635191</v>
      </c>
    </row>
    <row r="63" spans="2:40">
      <c r="B63" s="213"/>
      <c r="C63" s="213" t="s">
        <v>47</v>
      </c>
      <c r="D63" s="213" t="s">
        <v>3</v>
      </c>
      <c r="E63" s="225">
        <f t="shared" si="1"/>
        <v>1.1865429481425218</v>
      </c>
      <c r="F63" s="225">
        <f t="shared" si="1"/>
        <v>1.1865429481425218</v>
      </c>
      <c r="G63" s="225">
        <f t="shared" si="1"/>
        <v>1.1865429481425218</v>
      </c>
      <c r="H63" s="282">
        <f>'CN specific multipliers'!H91*VLOOKUP($C63,$A$6:$AI$31,COLUMN(C$6),0)</f>
        <v>1.1865429481425218</v>
      </c>
      <c r="I63" s="282">
        <f>'CN specific multipliers'!I91*VLOOKUP($C63,$A$6:$AI$31,COLUMN(D$6),0)</f>
        <v>1.1025305287742522</v>
      </c>
      <c r="J63" s="282">
        <f>'CN specific multipliers'!J91*VLOOKUP($C63,$A$6:$AI$31,COLUMN(E$6),0)</f>
        <v>1.0191600745587686</v>
      </c>
      <c r="K63" s="282">
        <f>'CN specific multipliers'!K91*VLOOKUP($C63,$A$6:$AI$31,COLUMN(F$6),0)</f>
        <v>1.0766829435564809</v>
      </c>
      <c r="L63" s="282">
        <f>'CN specific multipliers'!L91*VLOOKUP($C63,$A$6:$AI$31,COLUMN(G$6),0)</f>
        <v>1.077030287160387</v>
      </c>
      <c r="M63" s="282">
        <f>'CN specific multipliers'!M91*VLOOKUP($C63,$A$6:$AI$31,COLUMN(H$6),0)</f>
        <v>1.077376459645327</v>
      </c>
      <c r="N63" s="282">
        <f>'CN specific multipliers'!N91*VLOOKUP($C63,$A$6:$AI$31,COLUMN(I$6),0)</f>
        <v>1.0777214397598096</v>
      </c>
      <c r="O63" s="282">
        <f>'CN specific multipliers'!O91*VLOOKUP($C63,$A$6:$AI$31,COLUMN(J$6),0)</f>
        <v>1.0780652720984578</v>
      </c>
      <c r="P63" s="282">
        <f>'CN specific multipliers'!P91*VLOOKUP($C63,$A$6:$AI$31,COLUMN(K$6),0)</f>
        <v>1.0776380405561599</v>
      </c>
      <c r="Q63" s="282">
        <f>'CN specific multipliers'!Q91*VLOOKUP($C63,$A$6:$AI$31,COLUMN(L$6),0)</f>
        <v>1.0772108812248489</v>
      </c>
      <c r="R63" s="282">
        <f>'CN specific multipliers'!R91*VLOOKUP($C63,$A$6:$AI$31,COLUMN(M$6),0)</f>
        <v>1.0767838491971595</v>
      </c>
      <c r="S63" s="282">
        <f>'CN specific multipliers'!S91*VLOOKUP($C63,$A$6:$AI$31,COLUMN(N$6),0)</f>
        <v>1.0763568523384786</v>
      </c>
      <c r="T63" s="282">
        <f>'CN specific multipliers'!T91*VLOOKUP($C63,$A$6:$AI$31,COLUMN(O$6),0)</f>
        <v>1.0759299457415292</v>
      </c>
      <c r="U63" s="282">
        <f>'CN specific multipliers'!U91*VLOOKUP($C63,$A$6:$AI$31,COLUMN(P$6),0)</f>
        <v>1.0755556980103127</v>
      </c>
      <c r="V63" s="282">
        <f>'CN specific multipliers'!V91*VLOOKUP($C63,$A$6:$AI$31,COLUMN(Q$6),0)</f>
        <v>1.0751807122068417</v>
      </c>
      <c r="W63" s="282">
        <f>'CN specific multipliers'!W91*VLOOKUP($C63,$A$6:$AI$31,COLUMN(R$6),0)</f>
        <v>1.0748049694052793</v>
      </c>
      <c r="X63" s="282">
        <f>'CN specific multipliers'!X91*VLOOKUP($C63,$A$6:$AI$31,COLUMN(S$6),0)</f>
        <v>1.0744284445387076</v>
      </c>
      <c r="Y63" s="282">
        <f>'CN specific multipliers'!Y91*VLOOKUP($C63,$A$6:$AI$31,COLUMN(T$6),0)</f>
        <v>1.0740511185069408</v>
      </c>
      <c r="Z63" s="282">
        <f>'CN specific multipliers'!Z91*VLOOKUP($C63,$A$6:$AI$31,COLUMN(U$6),0)</f>
        <v>1.0734407203568499</v>
      </c>
      <c r="AA63" s="282">
        <f>'CN specific multipliers'!AA91*VLOOKUP($C63,$A$6:$AI$31,COLUMN(V$6),0)</f>
        <v>1.0728279367820845</v>
      </c>
      <c r="AB63" s="282">
        <f>'CN specific multipliers'!AB91*VLOOKUP($C63,$A$6:$AI$31,COLUMN(W$6),0)</f>
        <v>1.0722127653264799</v>
      </c>
      <c r="AC63" s="282">
        <f>'CN specific multipliers'!AC91*VLOOKUP($C63,$A$6:$AI$31,COLUMN(X$6),0)</f>
        <v>1.0715952058085911</v>
      </c>
      <c r="AD63" s="282">
        <f>'CN specific multipliers'!AD91*VLOOKUP($C63,$A$6:$AI$31,COLUMN(Y$6),0)</f>
        <v>1.0709752557472401</v>
      </c>
      <c r="AE63" s="282">
        <f>'CN specific multipliers'!AE91*VLOOKUP($C63,$A$6:$AI$31,COLUMN(Z$6),0)</f>
        <v>1.070341442178621</v>
      </c>
      <c r="AF63" s="282">
        <f>'CN specific multipliers'!AF91*VLOOKUP($C63,$A$6:$AI$31,COLUMN(AA$6),0)</f>
        <v>1.0697039683903824</v>
      </c>
      <c r="AG63" s="282">
        <f>'CN specific multipliers'!AG91*VLOOKUP($C63,$A$6:$AI$31,COLUMN(AB$6),0)</f>
        <v>1.0690627777953396</v>
      </c>
      <c r="AH63" s="282">
        <f>'CN specific multipliers'!AH91*VLOOKUP($C63,$A$6:$AI$31,COLUMN(AC$6),0)</f>
        <v>1.068417873599433</v>
      </c>
      <c r="AI63" s="282">
        <f>'CN specific multipliers'!AI91*VLOOKUP($C63,$A$6:$AI$31,COLUMN(AD$6),0)</f>
        <v>1.067769198417861</v>
      </c>
      <c r="AJ63" s="282">
        <f>'CN specific multipliers'!AJ91*VLOOKUP($C63,$A$6:$AI$31,COLUMN(AE$6),0)</f>
        <v>1.0664663303353674</v>
      </c>
      <c r="AK63" s="282">
        <f>'CN specific multipliers'!AK91*VLOOKUP($C63,$A$6:$AI$31,COLUMN(AF$6),0)</f>
        <v>1.0651533215763764</v>
      </c>
      <c r="AL63" s="282">
        <f>'CN specific multipliers'!AL91*VLOOKUP($C63,$A$6:$AI$31,COLUMN(AG$6),0)</f>
        <v>1.0638299908916404</v>
      </c>
      <c r="AM63" s="282">
        <f>'CN specific multipliers'!AM91*VLOOKUP($C63,$A$6:$AI$31,COLUMN(AH$6),0)</f>
        <v>1.0624962955035306</v>
      </c>
      <c r="AN63" s="282">
        <f>'CN specific multipliers'!AN91*VLOOKUP($C63,$A$6:$AI$31,COLUMN(AI$6),0)</f>
        <v>1.0611520500797584</v>
      </c>
    </row>
    <row r="64" spans="2:40">
      <c r="C64" s="213"/>
      <c r="D64" s="213"/>
    </row>
    <row r="68" spans="1:6">
      <c r="A68" s="243" t="s">
        <v>777</v>
      </c>
    </row>
    <row r="69" spans="1:6">
      <c r="A69" s="246" t="s">
        <v>513</v>
      </c>
      <c r="B69" s="247" t="s">
        <v>782</v>
      </c>
      <c r="C69" s="247" t="s">
        <v>783</v>
      </c>
      <c r="D69" s="247" t="s">
        <v>779</v>
      </c>
      <c r="E69" s="247" t="s">
        <v>781</v>
      </c>
      <c r="F69" s="248" t="s">
        <v>785</v>
      </c>
    </row>
    <row r="70" spans="1:6">
      <c r="A70" s="249" t="s">
        <v>540</v>
      </c>
      <c r="B70" s="78" t="s">
        <v>526</v>
      </c>
      <c r="C70" s="231" t="s">
        <v>129</v>
      </c>
      <c r="D70" s="78" t="s">
        <v>789</v>
      </c>
      <c r="E70" s="78">
        <f>SUMIFS('Industrial Asset'!E:E,'Industrial Asset'!A:A,'Subnational multipliers'!A70,'Industrial Asset'!C:C,'Subnational multipliers'!C70,'Industrial Asset'!D:D,'Subnational multipliers'!D70)</f>
        <v>61675.61</v>
      </c>
      <c r="F70" s="245">
        <f>IF((E70+E71)=0,0,E70/(E70+E71))</f>
        <v>0.59082740308466808</v>
      </c>
    </row>
    <row r="71" spans="1:6">
      <c r="A71" s="249" t="s">
        <v>540</v>
      </c>
      <c r="B71" s="78" t="s">
        <v>526</v>
      </c>
      <c r="C71" s="231" t="s">
        <v>150</v>
      </c>
      <c r="D71" s="78" t="s">
        <v>789</v>
      </c>
      <c r="E71" s="78">
        <f>SUMIFS('Industrial Asset'!E:E,'Industrial Asset'!A:A,'Subnational multipliers'!A71,'Industrial Asset'!C:C,'Subnational multipliers'!C71,'Industrial Asset'!D:D,'Subnational multipliers'!D71)</f>
        <v>42712.93</v>
      </c>
      <c r="F71" s="245">
        <f>IF((E70+E71)=0,0,1-F70)</f>
        <v>0.40917259691533192</v>
      </c>
    </row>
    <row r="72" spans="1:6">
      <c r="A72" s="249" t="s">
        <v>540</v>
      </c>
      <c r="B72" s="78" t="s">
        <v>534</v>
      </c>
      <c r="C72" s="78" t="s">
        <v>780</v>
      </c>
      <c r="D72" s="78" t="s">
        <v>789</v>
      </c>
      <c r="E72" s="78">
        <f>SUMIFS('Industrial Asset'!E:E,'Industrial Asset'!A:A,'Subnational multipliers'!A72,'Industrial Asset'!C:C,'Subnational multipliers'!C72,'Industrial Asset'!D:D,'Subnational multipliers'!D72)</f>
        <v>4547.8999999999996</v>
      </c>
      <c r="F72" s="245">
        <f t="shared" ref="F72" si="2">IF((E72+E73)=0,0,E72/(E72+E73))</f>
        <v>0.47416138940265612</v>
      </c>
    </row>
    <row r="73" spans="1:6">
      <c r="A73" s="249" t="s">
        <v>540</v>
      </c>
      <c r="B73" s="78" t="s">
        <v>534</v>
      </c>
      <c r="C73" s="78" t="s">
        <v>314</v>
      </c>
      <c r="D73" s="78" t="s">
        <v>789</v>
      </c>
      <c r="E73" s="78">
        <f>SUMIFS('Industrial Asset'!E:E,'Industrial Asset'!A:A,'Subnational multipliers'!A73,'Industrial Asset'!C:C,'Subnational multipliers'!C73,'Industrial Asset'!D:D,'Subnational multipliers'!D73)</f>
        <v>5043.5600000000004</v>
      </c>
      <c r="F73" s="245">
        <f t="shared" ref="F73" si="3">IF((E72+E73)=0,0,1-F72)</f>
        <v>0.52583861059734383</v>
      </c>
    </row>
    <row r="74" spans="1:6">
      <c r="A74" s="249" t="s">
        <v>542</v>
      </c>
      <c r="B74" s="78" t="s">
        <v>526</v>
      </c>
      <c r="C74" s="231" t="s">
        <v>129</v>
      </c>
      <c r="D74" s="78" t="s">
        <v>789</v>
      </c>
      <c r="E74" s="78">
        <f>SUMIFS('Industrial Asset'!E:E,'Industrial Asset'!A:A,'Subnational multipliers'!A74,'Industrial Asset'!C:C,'Subnational multipliers'!C74,'Industrial Asset'!D:D,'Subnational multipliers'!D74)</f>
        <v>80.44</v>
      </c>
      <c r="F74" s="245">
        <f t="shared" ref="F74" si="4">IF((E74+E75)=0,0,E74/(E74+E75))</f>
        <v>0.4925903245560318</v>
      </c>
    </row>
    <row r="75" spans="1:6">
      <c r="A75" s="249" t="s">
        <v>542</v>
      </c>
      <c r="B75" s="78" t="s">
        <v>526</v>
      </c>
      <c r="C75" s="231" t="s">
        <v>150</v>
      </c>
      <c r="D75" s="78" t="s">
        <v>789</v>
      </c>
      <c r="E75" s="78">
        <f>SUMIFS('Industrial Asset'!E:E,'Industrial Asset'!A:A,'Subnational multipliers'!A75,'Industrial Asset'!C:C,'Subnational multipliers'!C75,'Industrial Asset'!D:D,'Subnational multipliers'!D75)</f>
        <v>82.86</v>
      </c>
      <c r="F75" s="245">
        <f t="shared" ref="F75" si="5">IF((E74+E75)=0,0,1-F74)</f>
        <v>0.5074096754439682</v>
      </c>
    </row>
    <row r="76" spans="1:6">
      <c r="A76" s="249" t="s">
        <v>542</v>
      </c>
      <c r="B76" s="78" t="s">
        <v>534</v>
      </c>
      <c r="C76" s="78" t="s">
        <v>780</v>
      </c>
      <c r="D76" s="78" t="s">
        <v>789</v>
      </c>
      <c r="E76" s="78">
        <f>SUMIFS('Industrial Asset'!E:E,'Industrial Asset'!A:A,'Subnational multipliers'!A76,'Industrial Asset'!C:C,'Subnational multipliers'!C76,'Industrial Asset'!D:D,'Subnational multipliers'!D76)</f>
        <v>290.76</v>
      </c>
      <c r="F76" s="245">
        <f t="shared" ref="F76" si="6">IF((E76+E77)=0,0,E76/(E76+E77))</f>
        <v>0.92018482182416605</v>
      </c>
    </row>
    <row r="77" spans="1:6">
      <c r="A77" s="249" t="s">
        <v>542</v>
      </c>
      <c r="B77" s="78" t="s">
        <v>534</v>
      </c>
      <c r="C77" s="78" t="s">
        <v>314</v>
      </c>
      <c r="D77" s="78" t="s">
        <v>789</v>
      </c>
      <c r="E77" s="78">
        <f>SUMIFS('Industrial Asset'!E:E,'Industrial Asset'!A:A,'Subnational multipliers'!A77,'Industrial Asset'!C:C,'Subnational multipliers'!C77,'Industrial Asset'!D:D,'Subnational multipliers'!D77)</f>
        <v>25.22</v>
      </c>
      <c r="F77" s="245">
        <f t="shared" ref="F77" si="7">IF((E76+E77)=0,0,1-F76)</f>
        <v>7.9815178175833945E-2</v>
      </c>
    </row>
    <row r="78" spans="1:6">
      <c r="A78" s="249" t="s">
        <v>544</v>
      </c>
      <c r="B78" s="78" t="s">
        <v>526</v>
      </c>
      <c r="C78" s="231" t="s">
        <v>129</v>
      </c>
      <c r="D78" s="78" t="s">
        <v>789</v>
      </c>
      <c r="E78" s="78">
        <f>SUMIFS('Industrial Asset'!E:E,'Industrial Asset'!A:A,'Subnational multipliers'!A78,'Industrial Asset'!C:C,'Subnational multipliers'!C78,'Industrial Asset'!D:D,'Subnational multipliers'!D78)</f>
        <v>3006.52</v>
      </c>
      <c r="F78" s="245">
        <f t="shared" ref="F78" si="8">IF((E78+E79)=0,0,E78/(E78+E79))</f>
        <v>0.81829217177353075</v>
      </c>
    </row>
    <row r="79" spans="1:6">
      <c r="A79" s="249" t="s">
        <v>544</v>
      </c>
      <c r="B79" s="78" t="s">
        <v>526</v>
      </c>
      <c r="C79" s="231" t="s">
        <v>150</v>
      </c>
      <c r="D79" s="78" t="s">
        <v>789</v>
      </c>
      <c r="E79" s="78">
        <f>SUMIFS('Industrial Asset'!E:E,'Industrial Asset'!A:A,'Subnational multipliers'!A79,'Industrial Asset'!C:C,'Subnational multipliers'!C79,'Industrial Asset'!D:D,'Subnational multipliers'!D79)</f>
        <v>667.62</v>
      </c>
      <c r="F79" s="245">
        <f t="shared" ref="F79" si="9">IF((E78+E79)=0,0,1-F78)</f>
        <v>0.18170782822646925</v>
      </c>
    </row>
    <row r="80" spans="1:6">
      <c r="A80" s="249" t="s">
        <v>544</v>
      </c>
      <c r="B80" s="78" t="s">
        <v>534</v>
      </c>
      <c r="C80" s="78" t="s">
        <v>780</v>
      </c>
      <c r="D80" s="78" t="s">
        <v>789</v>
      </c>
      <c r="E80" s="78">
        <f>SUMIFS('Industrial Asset'!E:E,'Industrial Asset'!A:A,'Subnational multipliers'!A80,'Industrial Asset'!C:C,'Subnational multipliers'!C80,'Industrial Asset'!D:D,'Subnational multipliers'!D80)</f>
        <v>39.979999999999997</v>
      </c>
      <c r="F80" s="245">
        <f t="shared" ref="F80" si="10">IF((E80+E81)=0,0,E80/(E80+E81))</f>
        <v>0.2128180559991483</v>
      </c>
    </row>
    <row r="81" spans="1:6">
      <c r="A81" s="249" t="s">
        <v>544</v>
      </c>
      <c r="B81" s="78" t="s">
        <v>534</v>
      </c>
      <c r="C81" s="78" t="s">
        <v>314</v>
      </c>
      <c r="D81" s="78" t="s">
        <v>789</v>
      </c>
      <c r="E81" s="78">
        <f>SUMIFS('Industrial Asset'!E:E,'Industrial Asset'!A:A,'Subnational multipliers'!A81,'Industrial Asset'!C:C,'Subnational multipliers'!C81,'Industrial Asset'!D:D,'Subnational multipliers'!D81)</f>
        <v>147.88</v>
      </c>
      <c r="F81" s="245">
        <f t="shared" ref="F81" si="11">IF((E80+E81)=0,0,1-F80)</f>
        <v>0.78718194400085173</v>
      </c>
    </row>
    <row r="82" spans="1:6">
      <c r="A82" s="249" t="s">
        <v>546</v>
      </c>
      <c r="B82" s="78" t="s">
        <v>526</v>
      </c>
      <c r="C82" s="231" t="s">
        <v>129</v>
      </c>
      <c r="D82" s="78" t="s">
        <v>789</v>
      </c>
      <c r="E82" s="78">
        <f>SUMIFS('Industrial Asset'!E:E,'Industrial Asset'!A:A,'Subnational multipliers'!A82,'Industrial Asset'!C:C,'Subnational multipliers'!C82,'Industrial Asset'!D:D,'Subnational multipliers'!D82)</f>
        <v>11205.37</v>
      </c>
      <c r="F82" s="245">
        <f t="shared" ref="F82" si="12">IF((E82+E83)=0,0,E82/(E82+E83))</f>
        <v>0.96472270626562617</v>
      </c>
    </row>
    <row r="83" spans="1:6">
      <c r="A83" s="249" t="s">
        <v>546</v>
      </c>
      <c r="B83" s="78" t="s">
        <v>526</v>
      </c>
      <c r="C83" s="231" t="s">
        <v>150</v>
      </c>
      <c r="D83" s="78" t="s">
        <v>789</v>
      </c>
      <c r="E83" s="78">
        <f>SUMIFS('Industrial Asset'!E:E,'Industrial Asset'!A:A,'Subnational multipliers'!A83,'Industrial Asset'!C:C,'Subnational multipliers'!C83,'Industrial Asset'!D:D,'Subnational multipliers'!D83)</f>
        <v>409.75</v>
      </c>
      <c r="F83" s="245">
        <f t="shared" ref="F83" si="13">IF((E82+E83)=0,0,1-F82)</f>
        <v>3.5277293734373827E-2</v>
      </c>
    </row>
    <row r="84" spans="1:6">
      <c r="A84" s="249" t="s">
        <v>546</v>
      </c>
      <c r="B84" s="78" t="s">
        <v>534</v>
      </c>
      <c r="C84" s="78" t="s">
        <v>780</v>
      </c>
      <c r="D84" s="78" t="s">
        <v>789</v>
      </c>
      <c r="E84" s="78">
        <f>SUMIFS('Industrial Asset'!E:E,'Industrial Asset'!A:A,'Subnational multipliers'!A84,'Industrial Asset'!C:C,'Subnational multipliers'!C84,'Industrial Asset'!D:D,'Subnational multipliers'!D84)</f>
        <v>19.82</v>
      </c>
      <c r="F84" s="245">
        <f t="shared" ref="F84" si="14">IF((E84+E85)=0,0,E84/(E84+E85))</f>
        <v>7.8907556334103027E-2</v>
      </c>
    </row>
    <row r="85" spans="1:6">
      <c r="A85" s="249" t="s">
        <v>546</v>
      </c>
      <c r="B85" s="78" t="s">
        <v>534</v>
      </c>
      <c r="C85" s="78" t="s">
        <v>314</v>
      </c>
      <c r="D85" s="78" t="s">
        <v>789</v>
      </c>
      <c r="E85" s="78">
        <f>SUMIFS('Industrial Asset'!E:E,'Industrial Asset'!A:A,'Subnational multipliers'!A85,'Industrial Asset'!C:C,'Subnational multipliers'!C85,'Industrial Asset'!D:D,'Subnational multipliers'!D85)</f>
        <v>231.36</v>
      </c>
      <c r="F85" s="245">
        <f t="shared" ref="F85" si="15">IF((E84+E85)=0,0,1-F84)</f>
        <v>0.92109244366589693</v>
      </c>
    </row>
    <row r="86" spans="1:6">
      <c r="A86" s="249" t="s">
        <v>548</v>
      </c>
      <c r="B86" s="78" t="s">
        <v>526</v>
      </c>
      <c r="C86" s="231" t="s">
        <v>129</v>
      </c>
      <c r="D86" s="78" t="s">
        <v>789</v>
      </c>
      <c r="E86" s="78">
        <f>SUMIFS('Industrial Asset'!E:E,'Industrial Asset'!A:A,'Subnational multipliers'!A86,'Industrial Asset'!C:C,'Subnational multipliers'!C86,'Industrial Asset'!D:D,'Subnational multipliers'!D86)</f>
        <v>2752.93</v>
      </c>
      <c r="F86" s="245">
        <f t="shared" ref="F86" si="16">IF((E86+E87)=0,0,E86/(E86+E87))</f>
        <v>0.69451263046094303</v>
      </c>
    </row>
    <row r="87" spans="1:6">
      <c r="A87" s="249" t="s">
        <v>548</v>
      </c>
      <c r="B87" s="78" t="s">
        <v>526</v>
      </c>
      <c r="C87" s="231" t="s">
        <v>150</v>
      </c>
      <c r="D87" s="78" t="s">
        <v>789</v>
      </c>
      <c r="E87" s="78">
        <f>SUMIFS('Industrial Asset'!E:E,'Industrial Asset'!A:A,'Subnational multipliers'!A87,'Industrial Asset'!C:C,'Subnational multipliers'!C87,'Industrial Asset'!D:D,'Subnational multipliers'!D87)</f>
        <v>1210.9000000000001</v>
      </c>
      <c r="F87" s="245">
        <f t="shared" ref="F87" si="17">IF((E86+E87)=0,0,1-F86)</f>
        <v>0.30548736953905697</v>
      </c>
    </row>
    <row r="88" spans="1:6">
      <c r="A88" s="249" t="s">
        <v>548</v>
      </c>
      <c r="B88" s="78" t="s">
        <v>534</v>
      </c>
      <c r="C88" s="78" t="s">
        <v>780</v>
      </c>
      <c r="D88" s="78" t="s">
        <v>789</v>
      </c>
      <c r="E88" s="78">
        <f>SUMIFS('Industrial Asset'!E:E,'Industrial Asset'!A:A,'Subnational multipliers'!A88,'Industrial Asset'!C:C,'Subnational multipliers'!C88,'Industrial Asset'!D:D,'Subnational multipliers'!D88)</f>
        <v>95.84</v>
      </c>
      <c r="F88" s="245">
        <f t="shared" ref="F88" si="18">IF((E88+E89)=0,0,E88/(E88+E89))</f>
        <v>0.6596916299559471</v>
      </c>
    </row>
    <row r="89" spans="1:6">
      <c r="A89" s="249" t="s">
        <v>548</v>
      </c>
      <c r="B89" s="78" t="s">
        <v>534</v>
      </c>
      <c r="C89" s="78" t="s">
        <v>314</v>
      </c>
      <c r="D89" s="78" t="s">
        <v>789</v>
      </c>
      <c r="E89" s="78">
        <f>SUMIFS('Industrial Asset'!E:E,'Industrial Asset'!A:A,'Subnational multipliers'!A89,'Industrial Asset'!C:C,'Subnational multipliers'!C89,'Industrial Asset'!D:D,'Subnational multipliers'!D89)</f>
        <v>49.44</v>
      </c>
      <c r="F89" s="245">
        <f t="shared" ref="F89" si="19">IF((E88+E89)=0,0,1-F88)</f>
        <v>0.3403083700440529</v>
      </c>
    </row>
    <row r="90" spans="1:6">
      <c r="A90" s="249" t="s">
        <v>771</v>
      </c>
      <c r="B90" s="78" t="s">
        <v>526</v>
      </c>
      <c r="C90" s="231" t="s">
        <v>129</v>
      </c>
      <c r="D90" s="78" t="s">
        <v>789</v>
      </c>
      <c r="E90" s="78">
        <f>SUMIFS('Industrial Asset'!E:E,'Industrial Asset'!A:A,'Subnational multipliers'!A90,'Industrial Asset'!C:C,'Subnational multipliers'!C90,'Industrial Asset'!D:D,'Subnational multipliers'!D90)</f>
        <v>2800.51</v>
      </c>
      <c r="F90" s="245">
        <f t="shared" ref="F90" si="20">IF((E90+E91)=0,0,E90/(E90+E91))</f>
        <v>0.58477604024196961</v>
      </c>
    </row>
    <row r="91" spans="1:6">
      <c r="A91" s="249" t="s">
        <v>771</v>
      </c>
      <c r="B91" s="78" t="s">
        <v>526</v>
      </c>
      <c r="C91" s="231" t="s">
        <v>150</v>
      </c>
      <c r="D91" s="78" t="s">
        <v>789</v>
      </c>
      <c r="E91" s="78">
        <f>SUMIFS('Industrial Asset'!E:E,'Industrial Asset'!A:A,'Subnational multipliers'!A91,'Industrial Asset'!C:C,'Subnational multipliers'!C91,'Industrial Asset'!D:D,'Subnational multipliers'!D91)</f>
        <v>1988.52</v>
      </c>
      <c r="F91" s="245">
        <f t="shared" ref="F91" si="21">IF((E90+E91)=0,0,1-F90)</f>
        <v>0.41522395975803039</v>
      </c>
    </row>
    <row r="92" spans="1:6">
      <c r="A92" s="249" t="s">
        <v>771</v>
      </c>
      <c r="B92" s="78" t="s">
        <v>534</v>
      </c>
      <c r="C92" s="78" t="s">
        <v>780</v>
      </c>
      <c r="D92" s="78" t="s">
        <v>789</v>
      </c>
      <c r="E92" s="78">
        <f>SUMIFS('Industrial Asset'!E:E,'Industrial Asset'!A:A,'Subnational multipliers'!A92,'Industrial Asset'!C:C,'Subnational multipliers'!C92,'Industrial Asset'!D:D,'Subnational multipliers'!D92)</f>
        <v>0</v>
      </c>
      <c r="F92" s="245">
        <f t="shared" ref="F92" si="22">IF((E92+E93)=0,0,E92/(E92+E93))</f>
        <v>0</v>
      </c>
    </row>
    <row r="93" spans="1:6">
      <c r="A93" s="249" t="s">
        <v>771</v>
      </c>
      <c r="B93" s="78" t="s">
        <v>534</v>
      </c>
      <c r="C93" s="78" t="s">
        <v>314</v>
      </c>
      <c r="D93" s="78" t="s">
        <v>789</v>
      </c>
      <c r="E93" s="78">
        <f>SUMIFS('Industrial Asset'!E:E,'Industrial Asset'!A:A,'Subnational multipliers'!A93,'Industrial Asset'!C:C,'Subnational multipliers'!C93,'Industrial Asset'!D:D,'Subnational multipliers'!D93)</f>
        <v>45.44</v>
      </c>
      <c r="F93" s="245">
        <f t="shared" ref="F93" si="23">IF((E92+E93)=0,0,1-F92)</f>
        <v>1</v>
      </c>
    </row>
    <row r="94" spans="1:6">
      <c r="A94" s="249" t="s">
        <v>550</v>
      </c>
      <c r="B94" s="78" t="s">
        <v>526</v>
      </c>
      <c r="C94" s="231" t="s">
        <v>129</v>
      </c>
      <c r="D94" s="78" t="s">
        <v>789</v>
      </c>
      <c r="E94" s="78">
        <f>SUMIFS('Industrial Asset'!E:E,'Industrial Asset'!A:A,'Subnational multipliers'!A94,'Industrial Asset'!C:C,'Subnational multipliers'!C94,'Industrial Asset'!D:D,'Subnational multipliers'!D94)</f>
        <v>5143.83</v>
      </c>
      <c r="F94" s="245">
        <f t="shared" ref="F94" si="24">IF((E94+E95)=0,0,E94/(E94+E95))</f>
        <v>0.78963462840353138</v>
      </c>
    </row>
    <row r="95" spans="1:6">
      <c r="A95" s="249" t="s">
        <v>550</v>
      </c>
      <c r="B95" s="78" t="s">
        <v>526</v>
      </c>
      <c r="C95" s="231" t="s">
        <v>150</v>
      </c>
      <c r="D95" s="78" t="s">
        <v>789</v>
      </c>
      <c r="E95" s="78">
        <f>SUMIFS('Industrial Asset'!E:E,'Industrial Asset'!A:A,'Subnational multipliers'!A95,'Industrial Asset'!C:C,'Subnational multipliers'!C95,'Industrial Asset'!D:D,'Subnational multipliers'!D95)</f>
        <v>1370.36</v>
      </c>
      <c r="F95" s="245">
        <f t="shared" ref="F95" si="25">IF((E94+E95)=0,0,1-F94)</f>
        <v>0.21036537159646862</v>
      </c>
    </row>
    <row r="96" spans="1:6">
      <c r="A96" s="249" t="s">
        <v>550</v>
      </c>
      <c r="B96" s="78" t="s">
        <v>534</v>
      </c>
      <c r="C96" s="78" t="s">
        <v>780</v>
      </c>
      <c r="D96" s="78" t="s">
        <v>789</v>
      </c>
      <c r="E96" s="78">
        <f>SUMIFS('Industrial Asset'!E:E,'Industrial Asset'!A:A,'Subnational multipliers'!A96,'Industrial Asset'!C:C,'Subnational multipliers'!C96,'Industrial Asset'!D:D,'Subnational multipliers'!D96)</f>
        <v>37.86</v>
      </c>
      <c r="F96" s="245">
        <f t="shared" ref="F96" si="26">IF((E96+E97)=0,0,E96/(E96+E97))</f>
        <v>0.11591451840058783</v>
      </c>
    </row>
    <row r="97" spans="1:6">
      <c r="A97" s="249" t="s">
        <v>550</v>
      </c>
      <c r="B97" s="78" t="s">
        <v>534</v>
      </c>
      <c r="C97" s="78" t="s">
        <v>314</v>
      </c>
      <c r="D97" s="78" t="s">
        <v>789</v>
      </c>
      <c r="E97" s="78">
        <f>SUMIFS('Industrial Asset'!E:E,'Industrial Asset'!A:A,'Subnational multipliers'!A97,'Industrial Asset'!C:C,'Subnational multipliers'!C97,'Industrial Asset'!D:D,'Subnational multipliers'!D97)</f>
        <v>288.76</v>
      </c>
      <c r="F97" s="245">
        <f t="shared" ref="F97" si="27">IF((E96+E97)=0,0,1-F96)</f>
        <v>0.88408548159941214</v>
      </c>
    </row>
    <row r="98" spans="1:6">
      <c r="A98" s="249" t="s">
        <v>552</v>
      </c>
      <c r="B98" s="78" t="s">
        <v>526</v>
      </c>
      <c r="C98" s="231" t="s">
        <v>129</v>
      </c>
      <c r="D98" s="78" t="s">
        <v>789</v>
      </c>
      <c r="E98" s="78">
        <f>SUMIFS('Industrial Asset'!E:E,'Industrial Asset'!A:A,'Subnational multipliers'!A98,'Industrial Asset'!C:C,'Subnational multipliers'!C98,'Industrial Asset'!D:D,'Subnational multipliers'!D98)</f>
        <v>805.32</v>
      </c>
      <c r="F98" s="245">
        <f t="shared" ref="F98" si="28">IF((E98+E99)=0,0,E98/(E98+E99))</f>
        <v>0.6965110446108872</v>
      </c>
    </row>
    <row r="99" spans="1:6">
      <c r="A99" s="249" t="s">
        <v>552</v>
      </c>
      <c r="B99" s="78" t="s">
        <v>526</v>
      </c>
      <c r="C99" s="231" t="s">
        <v>150</v>
      </c>
      <c r="D99" s="78" t="s">
        <v>789</v>
      </c>
      <c r="E99" s="78">
        <f>SUMIFS('Industrial Asset'!E:E,'Industrial Asset'!A:A,'Subnational multipliers'!A99,'Industrial Asset'!C:C,'Subnational multipliers'!C99,'Industrial Asset'!D:D,'Subnational multipliers'!D99)</f>
        <v>350.9</v>
      </c>
      <c r="F99" s="245">
        <f t="shared" ref="F99" si="29">IF((E98+E99)=0,0,1-F98)</f>
        <v>0.3034889553891128</v>
      </c>
    </row>
    <row r="100" spans="1:6">
      <c r="A100" s="249" t="s">
        <v>552</v>
      </c>
      <c r="B100" s="78" t="s">
        <v>534</v>
      </c>
      <c r="C100" s="78" t="s">
        <v>780</v>
      </c>
      <c r="D100" s="78" t="s">
        <v>789</v>
      </c>
      <c r="E100" s="78">
        <f>SUMIFS('Industrial Asset'!E:E,'Industrial Asset'!A:A,'Subnational multipliers'!A100,'Industrial Asset'!C:C,'Subnational multipliers'!C100,'Industrial Asset'!D:D,'Subnational multipliers'!D100)</f>
        <v>18.8</v>
      </c>
      <c r="F100" s="245">
        <f t="shared" ref="F100" si="30">IF((E100+E101)=0,0,E100/(E100+E101))</f>
        <v>0.45388701110574603</v>
      </c>
    </row>
    <row r="101" spans="1:6">
      <c r="A101" s="249" t="s">
        <v>552</v>
      </c>
      <c r="B101" s="78" t="s">
        <v>534</v>
      </c>
      <c r="C101" s="78" t="s">
        <v>314</v>
      </c>
      <c r="D101" s="78" t="s">
        <v>789</v>
      </c>
      <c r="E101" s="78">
        <f>SUMIFS('Industrial Asset'!E:E,'Industrial Asset'!A:A,'Subnational multipliers'!A101,'Industrial Asset'!C:C,'Subnational multipliers'!C101,'Industrial Asset'!D:D,'Subnational multipliers'!D101)</f>
        <v>22.62</v>
      </c>
      <c r="F101" s="245">
        <f t="shared" ref="F101" si="31">IF((E100+E101)=0,0,1-F100)</f>
        <v>0.54611298889425397</v>
      </c>
    </row>
    <row r="102" spans="1:6">
      <c r="A102" s="249" t="s">
        <v>554</v>
      </c>
      <c r="B102" s="78" t="s">
        <v>526</v>
      </c>
      <c r="C102" s="231" t="s">
        <v>129</v>
      </c>
      <c r="D102" s="78" t="s">
        <v>789</v>
      </c>
      <c r="E102" s="78">
        <f>SUMIFS('Industrial Asset'!E:E,'Industrial Asset'!A:A,'Subnational multipliers'!A102,'Industrial Asset'!C:C,'Subnational multipliers'!C102,'Industrial Asset'!D:D,'Subnational multipliers'!D102)</f>
        <v>344.26</v>
      </c>
      <c r="F102" s="245">
        <f t="shared" ref="F102" si="32">IF((E102+E103)=0,0,E102/(E102+E103))</f>
        <v>0.84425043529440613</v>
      </c>
    </row>
    <row r="103" spans="1:6">
      <c r="A103" s="249" t="s">
        <v>554</v>
      </c>
      <c r="B103" s="78" t="s">
        <v>526</v>
      </c>
      <c r="C103" s="231" t="s">
        <v>150</v>
      </c>
      <c r="D103" s="78" t="s">
        <v>789</v>
      </c>
      <c r="E103" s="78">
        <f>SUMIFS('Industrial Asset'!E:E,'Industrial Asset'!A:A,'Subnational multipliers'!A103,'Industrial Asset'!C:C,'Subnational multipliers'!C103,'Industrial Asset'!D:D,'Subnational multipliers'!D103)</f>
        <v>63.51</v>
      </c>
      <c r="F103" s="245">
        <f t="shared" ref="F103" si="33">IF((E102+E103)=0,0,1-F102)</f>
        <v>0.15574956470559387</v>
      </c>
    </row>
    <row r="104" spans="1:6">
      <c r="A104" s="249" t="s">
        <v>554</v>
      </c>
      <c r="B104" s="78" t="s">
        <v>534</v>
      </c>
      <c r="C104" s="78" t="s">
        <v>780</v>
      </c>
      <c r="D104" s="78" t="s">
        <v>789</v>
      </c>
      <c r="E104" s="78">
        <f>SUMIFS('Industrial Asset'!E:E,'Industrial Asset'!A:A,'Subnational multipliers'!A104,'Industrial Asset'!C:C,'Subnational multipliers'!C104,'Industrial Asset'!D:D,'Subnational multipliers'!D104)</f>
        <v>9.36</v>
      </c>
      <c r="F104" s="245">
        <f t="shared" ref="F104" si="34">IF((E104+E105)=0,0,E104/(E104+E105))</f>
        <v>0.22597778850796715</v>
      </c>
    </row>
    <row r="105" spans="1:6">
      <c r="A105" s="249" t="s">
        <v>554</v>
      </c>
      <c r="B105" s="78" t="s">
        <v>534</v>
      </c>
      <c r="C105" s="78" t="s">
        <v>314</v>
      </c>
      <c r="D105" s="78" t="s">
        <v>789</v>
      </c>
      <c r="E105" s="78">
        <f>SUMIFS('Industrial Asset'!E:E,'Industrial Asset'!A:A,'Subnational multipliers'!A105,'Industrial Asset'!C:C,'Subnational multipliers'!C105,'Industrial Asset'!D:D,'Subnational multipliers'!D105)</f>
        <v>32.06</v>
      </c>
      <c r="F105" s="245">
        <f t="shared" ref="F105" si="35">IF((E104+E105)=0,0,1-F104)</f>
        <v>0.77402221149203287</v>
      </c>
    </row>
    <row r="106" spans="1:6">
      <c r="A106" s="249" t="s">
        <v>556</v>
      </c>
      <c r="B106" s="78" t="s">
        <v>526</v>
      </c>
      <c r="C106" s="231" t="s">
        <v>129</v>
      </c>
      <c r="D106" s="78" t="s">
        <v>789</v>
      </c>
      <c r="E106" s="78">
        <f>SUMIFS('Industrial Asset'!E:E,'Industrial Asset'!A:A,'Subnational multipliers'!A106,'Industrial Asset'!C:C,'Subnational multipliers'!C106,'Industrial Asset'!D:D,'Subnational multipliers'!D106)</f>
        <v>2745.35</v>
      </c>
      <c r="F106" s="245">
        <f t="shared" ref="F106" si="36">IF((E106+E107)=0,0,E106/(E106+E107))</f>
        <v>0.91463800611013579</v>
      </c>
    </row>
    <row r="107" spans="1:6">
      <c r="A107" s="249" t="s">
        <v>556</v>
      </c>
      <c r="B107" s="78" t="s">
        <v>526</v>
      </c>
      <c r="C107" s="231" t="s">
        <v>150</v>
      </c>
      <c r="D107" s="78" t="s">
        <v>789</v>
      </c>
      <c r="E107" s="78">
        <f>SUMIFS('Industrial Asset'!E:E,'Industrial Asset'!A:A,'Subnational multipliers'!A107,'Industrial Asset'!C:C,'Subnational multipliers'!C107,'Industrial Asset'!D:D,'Subnational multipliers'!D107)</f>
        <v>256.22000000000003</v>
      </c>
      <c r="F107" s="245">
        <f t="shared" ref="F107" si="37">IF((E106+E107)=0,0,1-F106)</f>
        <v>8.5361993889864207E-2</v>
      </c>
    </row>
    <row r="108" spans="1:6">
      <c r="A108" s="249" t="s">
        <v>556</v>
      </c>
      <c r="B108" s="78" t="s">
        <v>534</v>
      </c>
      <c r="C108" s="78" t="s">
        <v>780</v>
      </c>
      <c r="D108" s="78" t="s">
        <v>789</v>
      </c>
      <c r="E108" s="78">
        <f>SUMIFS('Industrial Asset'!E:E,'Industrial Asset'!A:A,'Subnational multipliers'!A108,'Industrial Asset'!C:C,'Subnational multipliers'!C108,'Industrial Asset'!D:D,'Subnational multipliers'!D108)</f>
        <v>123.78</v>
      </c>
      <c r="F108" s="245">
        <f t="shared" ref="F108" si="38">IF((E108+E109)=0,0,E108/(E108+E109))</f>
        <v>0.51916785504571761</v>
      </c>
    </row>
    <row r="109" spans="1:6">
      <c r="A109" s="249" t="s">
        <v>556</v>
      </c>
      <c r="B109" s="78" t="s">
        <v>534</v>
      </c>
      <c r="C109" s="78" t="s">
        <v>314</v>
      </c>
      <c r="D109" s="78" t="s">
        <v>789</v>
      </c>
      <c r="E109" s="78">
        <f>SUMIFS('Industrial Asset'!E:E,'Industrial Asset'!A:A,'Subnational multipliers'!A109,'Industrial Asset'!C:C,'Subnational multipliers'!C109,'Industrial Asset'!D:D,'Subnational multipliers'!D109)</f>
        <v>114.64</v>
      </c>
      <c r="F109" s="245">
        <f t="shared" ref="F109" si="39">IF((E108+E109)=0,0,1-F108)</f>
        <v>0.48083214495428239</v>
      </c>
    </row>
    <row r="110" spans="1:6">
      <c r="A110" s="249" t="s">
        <v>558</v>
      </c>
      <c r="B110" s="78" t="s">
        <v>526</v>
      </c>
      <c r="C110" s="231" t="s">
        <v>129</v>
      </c>
      <c r="D110" s="78" t="s">
        <v>789</v>
      </c>
      <c r="E110" s="78">
        <f>SUMIFS('Industrial Asset'!E:E,'Industrial Asset'!A:A,'Subnational multipliers'!A110,'Industrial Asset'!C:C,'Subnational multipliers'!C110,'Industrial Asset'!D:D,'Subnational multipliers'!D110)</f>
        <v>6233.66</v>
      </c>
      <c r="F110" s="245">
        <f t="shared" ref="F110" si="40">IF((E110+E111)=0,0,E110/(E110+E111))</f>
        <v>0.75162475071079071</v>
      </c>
    </row>
    <row r="111" spans="1:6">
      <c r="A111" s="249" t="s">
        <v>558</v>
      </c>
      <c r="B111" s="78" t="s">
        <v>526</v>
      </c>
      <c r="C111" s="231" t="s">
        <v>150</v>
      </c>
      <c r="D111" s="78" t="s">
        <v>789</v>
      </c>
      <c r="E111" s="78">
        <f>SUMIFS('Industrial Asset'!E:E,'Industrial Asset'!A:A,'Subnational multipliers'!A111,'Industrial Asset'!C:C,'Subnational multipliers'!C111,'Industrial Asset'!D:D,'Subnational multipliers'!D111)</f>
        <v>2059.92</v>
      </c>
      <c r="F111" s="245">
        <f t="shared" ref="F111" si="41">IF((E110+E111)=0,0,1-F110)</f>
        <v>0.24837524928920929</v>
      </c>
    </row>
    <row r="112" spans="1:6">
      <c r="A112" s="249" t="s">
        <v>558</v>
      </c>
      <c r="B112" s="78" t="s">
        <v>534</v>
      </c>
      <c r="C112" s="78" t="s">
        <v>780</v>
      </c>
      <c r="D112" s="78" t="s">
        <v>789</v>
      </c>
      <c r="E112" s="78">
        <f>SUMIFS('Industrial Asset'!E:E,'Industrial Asset'!A:A,'Subnational multipliers'!A112,'Industrial Asset'!C:C,'Subnational multipliers'!C112,'Industrial Asset'!D:D,'Subnational multipliers'!D112)</f>
        <v>276.92</v>
      </c>
      <c r="F112" s="245">
        <f t="shared" ref="F112" si="42">IF((E112+E113)=0,0,E112/(E112+E113))</f>
        <v>0.46099550524388211</v>
      </c>
    </row>
    <row r="113" spans="1:6">
      <c r="A113" s="249" t="s">
        <v>558</v>
      </c>
      <c r="B113" s="78" t="s">
        <v>534</v>
      </c>
      <c r="C113" s="78" t="s">
        <v>314</v>
      </c>
      <c r="D113" s="78" t="s">
        <v>789</v>
      </c>
      <c r="E113" s="78">
        <f>SUMIFS('Industrial Asset'!E:E,'Industrial Asset'!A:A,'Subnational multipliers'!A113,'Industrial Asset'!C:C,'Subnational multipliers'!C113,'Industrial Asset'!D:D,'Subnational multipliers'!D113)</f>
        <v>323.77999999999997</v>
      </c>
      <c r="F113" s="245">
        <f t="shared" ref="F113" si="43">IF((E112+E113)=0,0,1-F112)</f>
        <v>0.53900449475611789</v>
      </c>
    </row>
    <row r="114" spans="1:6">
      <c r="A114" s="249" t="s">
        <v>560</v>
      </c>
      <c r="B114" s="78" t="s">
        <v>526</v>
      </c>
      <c r="C114" s="231" t="s">
        <v>129</v>
      </c>
      <c r="D114" s="78" t="s">
        <v>789</v>
      </c>
      <c r="E114" s="78">
        <f>SUMIFS('Industrial Asset'!E:E,'Industrial Asset'!A:A,'Subnational multipliers'!A114,'Industrial Asset'!C:C,'Subnational multipliers'!C114,'Industrial Asset'!D:D,'Subnational multipliers'!D114)</f>
        <v>1263.79</v>
      </c>
      <c r="F114" s="245">
        <f t="shared" ref="F114" si="44">IF((E114+E115)=0,0,E114/(E114+E115))</f>
        <v>0.49272870465674806</v>
      </c>
    </row>
    <row r="115" spans="1:6">
      <c r="A115" s="249" t="s">
        <v>560</v>
      </c>
      <c r="B115" s="78" t="s">
        <v>526</v>
      </c>
      <c r="C115" s="231" t="s">
        <v>150</v>
      </c>
      <c r="D115" s="78" t="s">
        <v>789</v>
      </c>
      <c r="E115" s="78">
        <f>SUMIFS('Industrial Asset'!E:E,'Industrial Asset'!A:A,'Subnational multipliers'!A115,'Industrial Asset'!C:C,'Subnational multipliers'!C115,'Industrial Asset'!D:D,'Subnational multipliers'!D115)</f>
        <v>1301.0899999999999</v>
      </c>
      <c r="F115" s="245">
        <f t="shared" ref="F115" si="45">IF((E114+E115)=0,0,1-F114)</f>
        <v>0.50727129534325188</v>
      </c>
    </row>
    <row r="116" spans="1:6">
      <c r="A116" s="249" t="s">
        <v>560</v>
      </c>
      <c r="B116" s="78" t="s">
        <v>534</v>
      </c>
      <c r="C116" s="78" t="s">
        <v>780</v>
      </c>
      <c r="D116" s="78" t="s">
        <v>789</v>
      </c>
      <c r="E116" s="78">
        <f>SUMIFS('Industrial Asset'!E:E,'Industrial Asset'!A:A,'Subnational multipliers'!A116,'Industrial Asset'!C:C,'Subnational multipliers'!C116,'Industrial Asset'!D:D,'Subnational multipliers'!D116)</f>
        <v>409.46</v>
      </c>
      <c r="F116" s="245">
        <f t="shared" ref="F116" si="46">IF((E116+E117)=0,0,E116/(E116+E117))</f>
        <v>0.5225770222324323</v>
      </c>
    </row>
    <row r="117" spans="1:6">
      <c r="A117" s="249" t="s">
        <v>560</v>
      </c>
      <c r="B117" s="78" t="s">
        <v>534</v>
      </c>
      <c r="C117" s="78" t="s">
        <v>314</v>
      </c>
      <c r="D117" s="78" t="s">
        <v>789</v>
      </c>
      <c r="E117" s="78">
        <f>SUMIFS('Industrial Asset'!E:E,'Industrial Asset'!A:A,'Subnational multipliers'!A117,'Industrial Asset'!C:C,'Subnational multipliers'!C117,'Industrial Asset'!D:D,'Subnational multipliers'!D117)</f>
        <v>374.08</v>
      </c>
      <c r="F117" s="245">
        <f t="shared" ref="F117" si="47">IF((E116+E117)=0,0,1-F116)</f>
        <v>0.4774229777675677</v>
      </c>
    </row>
    <row r="118" spans="1:6">
      <c r="A118" s="249" t="s">
        <v>562</v>
      </c>
      <c r="B118" s="78" t="s">
        <v>526</v>
      </c>
      <c r="C118" s="231" t="s">
        <v>129</v>
      </c>
      <c r="D118" s="78" t="s">
        <v>789</v>
      </c>
      <c r="E118" s="78">
        <f>SUMIFS('Industrial Asset'!E:E,'Industrial Asset'!A:A,'Subnational multipliers'!A118,'Industrial Asset'!C:C,'Subnational multipliers'!C118,'Industrial Asset'!D:D,'Subnational multipliers'!D118)</f>
        <v>1391.1</v>
      </c>
      <c r="F118" s="245">
        <f t="shared" ref="F118" si="48">IF((E118+E119)=0,0,E118/(E118+E119))</f>
        <v>0.49305833690724715</v>
      </c>
    </row>
    <row r="119" spans="1:6">
      <c r="A119" s="249" t="s">
        <v>562</v>
      </c>
      <c r="B119" s="78" t="s">
        <v>526</v>
      </c>
      <c r="C119" s="231" t="s">
        <v>150</v>
      </c>
      <c r="D119" s="78" t="s">
        <v>789</v>
      </c>
      <c r="E119" s="78">
        <f>SUMIFS('Industrial Asset'!E:E,'Industrial Asset'!A:A,'Subnational multipliers'!A119,'Industrial Asset'!C:C,'Subnational multipliers'!C119,'Industrial Asset'!D:D,'Subnational multipliers'!D119)</f>
        <v>1430.27</v>
      </c>
      <c r="F119" s="245">
        <f t="shared" ref="F119" si="49">IF((E118+E119)=0,0,1-F118)</f>
        <v>0.50694166309275279</v>
      </c>
    </row>
    <row r="120" spans="1:6">
      <c r="A120" s="249" t="s">
        <v>562</v>
      </c>
      <c r="B120" s="78" t="s">
        <v>534</v>
      </c>
      <c r="C120" s="78" t="s">
        <v>780</v>
      </c>
      <c r="D120" s="78" t="s">
        <v>789</v>
      </c>
      <c r="E120" s="78">
        <f>SUMIFS('Industrial Asset'!E:E,'Industrial Asset'!A:A,'Subnational multipliers'!A120,'Industrial Asset'!C:C,'Subnational multipliers'!C120,'Industrial Asset'!D:D,'Subnational multipliers'!D120)</f>
        <v>157.04</v>
      </c>
      <c r="F120" s="245">
        <f t="shared" ref="F120" si="50">IF((E120+E121)=0,0,E120/(E120+E121))</f>
        <v>0.41465990705534428</v>
      </c>
    </row>
    <row r="121" spans="1:6">
      <c r="A121" s="249" t="s">
        <v>562</v>
      </c>
      <c r="B121" s="78" t="s">
        <v>534</v>
      </c>
      <c r="C121" s="78" t="s">
        <v>314</v>
      </c>
      <c r="D121" s="78" t="s">
        <v>789</v>
      </c>
      <c r="E121" s="78">
        <f>SUMIFS('Industrial Asset'!E:E,'Industrial Asset'!A:A,'Subnational multipliers'!A121,'Industrial Asset'!C:C,'Subnational multipliers'!C121,'Industrial Asset'!D:D,'Subnational multipliers'!D121)</f>
        <v>221.68</v>
      </c>
      <c r="F121" s="245">
        <f t="shared" ref="F121" si="51">IF((E120+E121)=0,0,1-F120)</f>
        <v>0.58534009294465572</v>
      </c>
    </row>
    <row r="122" spans="1:6">
      <c r="A122" s="249" t="s">
        <v>564</v>
      </c>
      <c r="B122" s="78" t="s">
        <v>526</v>
      </c>
      <c r="C122" s="231" t="s">
        <v>129</v>
      </c>
      <c r="D122" s="78" t="s">
        <v>789</v>
      </c>
      <c r="E122" s="78">
        <f>SUMIFS('Industrial Asset'!E:E,'Industrial Asset'!A:A,'Subnational multipliers'!A122,'Industrial Asset'!C:C,'Subnational multipliers'!C122,'Industrial Asset'!D:D,'Subnational multipliers'!D122)</f>
        <v>1117.0899999999999</v>
      </c>
      <c r="F122" s="245">
        <f t="shared" ref="F122" si="52">IF((E122+E123)=0,0,E122/(E122+E123))</f>
        <v>0.37987213928656444</v>
      </c>
    </row>
    <row r="123" spans="1:6">
      <c r="A123" s="249" t="s">
        <v>564</v>
      </c>
      <c r="B123" s="78" t="s">
        <v>526</v>
      </c>
      <c r="C123" s="231" t="s">
        <v>150</v>
      </c>
      <c r="D123" s="78" t="s">
        <v>789</v>
      </c>
      <c r="E123" s="78">
        <f>SUMIFS('Industrial Asset'!E:E,'Industrial Asset'!A:A,'Subnational multipliers'!A123,'Industrial Asset'!C:C,'Subnational multipliers'!C123,'Industrial Asset'!D:D,'Subnational multipliers'!D123)</f>
        <v>1823.61</v>
      </c>
      <c r="F123" s="245">
        <f t="shared" ref="F123" si="53">IF((E122+E123)=0,0,1-F122)</f>
        <v>0.62012786071343551</v>
      </c>
    </row>
    <row r="124" spans="1:6">
      <c r="A124" s="249" t="s">
        <v>564</v>
      </c>
      <c r="B124" s="78" t="s">
        <v>534</v>
      </c>
      <c r="C124" s="78" t="s">
        <v>780</v>
      </c>
      <c r="D124" s="78" t="s">
        <v>789</v>
      </c>
      <c r="E124" s="78">
        <f>SUMIFS('Industrial Asset'!E:E,'Industrial Asset'!A:A,'Subnational multipliers'!A124,'Industrial Asset'!C:C,'Subnational multipliers'!C124,'Industrial Asset'!D:D,'Subnational multipliers'!D124)</f>
        <v>316.94</v>
      </c>
      <c r="F124" s="245">
        <f t="shared" ref="F124" si="54">IF((E124+E125)=0,0,E124/(E124+E125))</f>
        <v>0.77521768907151933</v>
      </c>
    </row>
    <row r="125" spans="1:6">
      <c r="A125" s="249" t="s">
        <v>564</v>
      </c>
      <c r="B125" s="78" t="s">
        <v>534</v>
      </c>
      <c r="C125" s="78" t="s">
        <v>314</v>
      </c>
      <c r="D125" s="78" t="s">
        <v>789</v>
      </c>
      <c r="E125" s="78">
        <f>SUMIFS('Industrial Asset'!E:E,'Industrial Asset'!A:A,'Subnational multipliers'!A125,'Industrial Asset'!C:C,'Subnational multipliers'!C125,'Industrial Asset'!D:D,'Subnational multipliers'!D125)</f>
        <v>91.9</v>
      </c>
      <c r="F125" s="245">
        <f t="shared" ref="F125" si="55">IF((E124+E125)=0,0,1-F124)</f>
        <v>0.22478231092848067</v>
      </c>
    </row>
    <row r="126" spans="1:6">
      <c r="A126" s="249" t="s">
        <v>566</v>
      </c>
      <c r="B126" s="78" t="s">
        <v>526</v>
      </c>
      <c r="C126" s="231" t="s">
        <v>129</v>
      </c>
      <c r="D126" s="78" t="s">
        <v>789</v>
      </c>
      <c r="E126" s="78">
        <f>SUMIFS('Industrial Asset'!E:E,'Industrial Asset'!A:A,'Subnational multipliers'!A126,'Industrial Asset'!C:C,'Subnational multipliers'!C126,'Industrial Asset'!D:D,'Subnational multipliers'!D126)</f>
        <v>890.84</v>
      </c>
      <c r="F126" s="245">
        <f t="shared" ref="F126" si="56">IF((E126+E127)=0,0,E126/(E126+E127))</f>
        <v>0.24101444452560866</v>
      </c>
    </row>
    <row r="127" spans="1:6">
      <c r="A127" s="249" t="s">
        <v>566</v>
      </c>
      <c r="B127" s="78" t="s">
        <v>526</v>
      </c>
      <c r="C127" s="231" t="s">
        <v>150</v>
      </c>
      <c r="D127" s="78" t="s">
        <v>789</v>
      </c>
      <c r="E127" s="78">
        <f>SUMIFS('Industrial Asset'!E:E,'Industrial Asset'!A:A,'Subnational multipliers'!A127,'Industrial Asset'!C:C,'Subnational multipliers'!C127,'Industrial Asset'!D:D,'Subnational multipliers'!D127)</f>
        <v>2805.37</v>
      </c>
      <c r="F127" s="245">
        <f t="shared" ref="F127" si="57">IF((E126+E127)=0,0,1-F126)</f>
        <v>0.75898555547439139</v>
      </c>
    </row>
    <row r="128" spans="1:6">
      <c r="A128" s="249" t="s">
        <v>566</v>
      </c>
      <c r="B128" s="78" t="s">
        <v>534</v>
      </c>
      <c r="C128" s="78" t="s">
        <v>780</v>
      </c>
      <c r="D128" s="78" t="s">
        <v>789</v>
      </c>
      <c r="E128" s="78">
        <f>SUMIFS('Industrial Asset'!E:E,'Industrial Asset'!A:A,'Subnational multipliers'!A128,'Industrial Asset'!C:C,'Subnational multipliers'!C128,'Industrial Asset'!D:D,'Subnational multipliers'!D128)</f>
        <v>97.44</v>
      </c>
      <c r="F128" s="245">
        <f t="shared" ref="F128" si="58">IF((E128+E129)=0,0,E128/(E128+E129))</f>
        <v>0.22025316455696203</v>
      </c>
    </row>
    <row r="129" spans="1:6">
      <c r="A129" s="249" t="s">
        <v>566</v>
      </c>
      <c r="B129" s="78" t="s">
        <v>534</v>
      </c>
      <c r="C129" s="78" t="s">
        <v>314</v>
      </c>
      <c r="D129" s="78" t="s">
        <v>789</v>
      </c>
      <c r="E129" s="78">
        <f>SUMIFS('Industrial Asset'!E:E,'Industrial Asset'!A:A,'Subnational multipliers'!A129,'Industrial Asset'!C:C,'Subnational multipliers'!C129,'Industrial Asset'!D:D,'Subnational multipliers'!D129)</f>
        <v>344.96</v>
      </c>
      <c r="F129" s="245">
        <f t="shared" ref="F129" si="59">IF((E128+E129)=0,0,1-F128)</f>
        <v>0.77974683544303791</v>
      </c>
    </row>
    <row r="130" spans="1:6">
      <c r="A130" s="249" t="s">
        <v>568</v>
      </c>
      <c r="B130" s="78" t="s">
        <v>526</v>
      </c>
      <c r="C130" s="231" t="s">
        <v>129</v>
      </c>
      <c r="D130" s="78" t="s">
        <v>789</v>
      </c>
      <c r="E130" s="78">
        <f>SUMIFS('Industrial Asset'!E:E,'Industrial Asset'!A:A,'Subnational multipliers'!A130,'Industrial Asset'!C:C,'Subnational multipliers'!C130,'Industrial Asset'!D:D,'Subnational multipliers'!D130)</f>
        <v>4363.17</v>
      </c>
      <c r="F130" s="245">
        <f t="shared" ref="F130" si="60">IF((E130+E131)=0,0,E130/(E130+E131))</f>
        <v>0.40809288778771391</v>
      </c>
    </row>
    <row r="131" spans="1:6">
      <c r="A131" s="249" t="s">
        <v>568</v>
      </c>
      <c r="B131" s="78" t="s">
        <v>526</v>
      </c>
      <c r="C131" s="231" t="s">
        <v>150</v>
      </c>
      <c r="D131" s="78" t="s">
        <v>789</v>
      </c>
      <c r="E131" s="78">
        <f>SUMIFS('Industrial Asset'!E:E,'Industrial Asset'!A:A,'Subnational multipliers'!A131,'Industrial Asset'!C:C,'Subnational multipliers'!C131,'Industrial Asset'!D:D,'Subnational multipliers'!D131)</f>
        <v>6328.44</v>
      </c>
      <c r="F131" s="245">
        <f t="shared" ref="F131" si="61">IF((E130+E131)=0,0,1-F130)</f>
        <v>0.59190711221228609</v>
      </c>
    </row>
    <row r="132" spans="1:6">
      <c r="A132" s="249" t="s">
        <v>568</v>
      </c>
      <c r="B132" s="78" t="s">
        <v>534</v>
      </c>
      <c r="C132" s="78" t="s">
        <v>780</v>
      </c>
      <c r="D132" s="78" t="s">
        <v>789</v>
      </c>
      <c r="E132" s="78">
        <f>SUMIFS('Industrial Asset'!E:E,'Industrial Asset'!A:A,'Subnational multipliers'!A132,'Industrial Asset'!C:C,'Subnational multipliers'!C132,'Industrial Asset'!D:D,'Subnational multipliers'!D132)</f>
        <v>90.66</v>
      </c>
      <c r="F132" s="245">
        <f t="shared" ref="F132" si="62">IF((E132+E133)=0,0,E132/(E132+E133))</f>
        <v>0.29109940919599281</v>
      </c>
    </row>
    <row r="133" spans="1:6">
      <c r="A133" s="249" t="s">
        <v>568</v>
      </c>
      <c r="B133" s="78" t="s">
        <v>534</v>
      </c>
      <c r="C133" s="78" t="s">
        <v>314</v>
      </c>
      <c r="D133" s="78" t="s">
        <v>789</v>
      </c>
      <c r="E133" s="78">
        <f>SUMIFS('Industrial Asset'!E:E,'Industrial Asset'!A:A,'Subnational multipliers'!A133,'Industrial Asset'!C:C,'Subnational multipliers'!C133,'Industrial Asset'!D:D,'Subnational multipliers'!D133)</f>
        <v>220.78</v>
      </c>
      <c r="F133" s="245">
        <f t="shared" ref="F133" si="63">IF((E132+E133)=0,0,1-F132)</f>
        <v>0.70890059080400714</v>
      </c>
    </row>
    <row r="134" spans="1:6">
      <c r="A134" s="249" t="s">
        <v>570</v>
      </c>
      <c r="B134" s="78" t="s">
        <v>526</v>
      </c>
      <c r="C134" s="231" t="s">
        <v>129</v>
      </c>
      <c r="D134" s="78" t="s">
        <v>789</v>
      </c>
      <c r="E134" s="78">
        <f>SUMIFS('Industrial Asset'!E:E,'Industrial Asset'!A:A,'Subnational multipliers'!A134,'Industrial Asset'!C:C,'Subnational multipliers'!C134,'Industrial Asset'!D:D,'Subnational multipliers'!D134)</f>
        <v>1886.34</v>
      </c>
      <c r="F134" s="245">
        <f t="shared" ref="F134" si="64">IF((E134+E135)=0,0,E134/(E134+E135))</f>
        <v>0.26657528051779206</v>
      </c>
    </row>
    <row r="135" spans="1:6">
      <c r="A135" s="249" t="s">
        <v>570</v>
      </c>
      <c r="B135" s="78" t="s">
        <v>526</v>
      </c>
      <c r="C135" s="231" t="s">
        <v>150</v>
      </c>
      <c r="D135" s="78" t="s">
        <v>789</v>
      </c>
      <c r="E135" s="78">
        <f>SUMIFS('Industrial Asset'!E:E,'Industrial Asset'!A:A,'Subnational multipliers'!A135,'Industrial Asset'!C:C,'Subnational multipliers'!C135,'Industrial Asset'!D:D,'Subnational multipliers'!D135)</f>
        <v>5189.8599999999997</v>
      </c>
      <c r="F135" s="245">
        <f t="shared" ref="F135" si="65">IF((E134+E135)=0,0,1-F134)</f>
        <v>0.73342471948220789</v>
      </c>
    </row>
    <row r="136" spans="1:6">
      <c r="A136" s="249" t="s">
        <v>570</v>
      </c>
      <c r="B136" s="78" t="s">
        <v>534</v>
      </c>
      <c r="C136" s="78" t="s">
        <v>780</v>
      </c>
      <c r="D136" s="78" t="s">
        <v>789</v>
      </c>
      <c r="E136" s="78">
        <f>SUMIFS('Industrial Asset'!E:E,'Industrial Asset'!A:A,'Subnational multipliers'!A136,'Industrial Asset'!C:C,'Subnational multipliers'!C136,'Industrial Asset'!D:D,'Subnational multipliers'!D136)</f>
        <v>343.06</v>
      </c>
      <c r="F136" s="245">
        <f t="shared" ref="F136" si="66">IF((E136+E137)=0,0,E136/(E136+E137))</f>
        <v>0.71015152769727574</v>
      </c>
    </row>
    <row r="137" spans="1:6">
      <c r="A137" s="249" t="s">
        <v>570</v>
      </c>
      <c r="B137" s="78" t="s">
        <v>534</v>
      </c>
      <c r="C137" s="78" t="s">
        <v>314</v>
      </c>
      <c r="D137" s="78" t="s">
        <v>789</v>
      </c>
      <c r="E137" s="78">
        <f>SUMIFS('Industrial Asset'!E:E,'Industrial Asset'!A:A,'Subnational multipliers'!A137,'Industrial Asset'!C:C,'Subnational multipliers'!C137,'Industrial Asset'!D:D,'Subnational multipliers'!D137)</f>
        <v>140.02000000000001</v>
      </c>
      <c r="F137" s="245">
        <f t="shared" ref="F137" si="67">IF((E136+E137)=0,0,1-F136)</f>
        <v>0.28984847230272426</v>
      </c>
    </row>
    <row r="138" spans="1:6">
      <c r="A138" s="249" t="s">
        <v>572</v>
      </c>
      <c r="B138" s="78" t="s">
        <v>526</v>
      </c>
      <c r="C138" s="231" t="s">
        <v>129</v>
      </c>
      <c r="D138" s="78" t="s">
        <v>789</v>
      </c>
      <c r="E138" s="78">
        <f>SUMIFS('Industrial Asset'!E:E,'Industrial Asset'!A:A,'Subnational multipliers'!A138,'Industrial Asset'!C:C,'Subnational multipliers'!C138,'Industrial Asset'!D:D,'Subnational multipliers'!D138)</f>
        <v>2537.73</v>
      </c>
      <c r="F138" s="245">
        <f t="shared" ref="F138" si="68">IF((E138+E139)=0,0,E138/(E138+E139))</f>
        <v>0.86866021092410228</v>
      </c>
    </row>
    <row r="139" spans="1:6">
      <c r="A139" s="249" t="s">
        <v>572</v>
      </c>
      <c r="B139" s="78" t="s">
        <v>526</v>
      </c>
      <c r="C139" s="231" t="s">
        <v>150</v>
      </c>
      <c r="D139" s="78" t="s">
        <v>789</v>
      </c>
      <c r="E139" s="78">
        <f>SUMIFS('Industrial Asset'!E:E,'Industrial Asset'!A:A,'Subnational multipliers'!A139,'Industrial Asset'!C:C,'Subnational multipliers'!C139,'Industrial Asset'!D:D,'Subnational multipliers'!D139)</f>
        <v>383.7</v>
      </c>
      <c r="F139" s="245">
        <f t="shared" ref="F139" si="69">IF((E138+E139)=0,0,1-F138)</f>
        <v>0.13133978907589772</v>
      </c>
    </row>
    <row r="140" spans="1:6">
      <c r="A140" s="249" t="s">
        <v>572</v>
      </c>
      <c r="B140" s="78" t="s">
        <v>534</v>
      </c>
      <c r="C140" s="78" t="s">
        <v>780</v>
      </c>
      <c r="D140" s="78" t="s">
        <v>789</v>
      </c>
      <c r="E140" s="78">
        <f>SUMIFS('Industrial Asset'!E:E,'Industrial Asset'!A:A,'Subnational multipliers'!A140,'Industrial Asset'!C:C,'Subnational multipliers'!C140,'Industrial Asset'!D:D,'Subnational multipliers'!D140)</f>
        <v>189.14</v>
      </c>
      <c r="F140" s="245">
        <f t="shared" ref="F140" si="70">IF((E140+E141)=0,0,E140/(E140+E141))</f>
        <v>0.23700566387649741</v>
      </c>
    </row>
    <row r="141" spans="1:6">
      <c r="A141" s="249" t="s">
        <v>572</v>
      </c>
      <c r="B141" s="78" t="s">
        <v>534</v>
      </c>
      <c r="C141" s="78" t="s">
        <v>314</v>
      </c>
      <c r="D141" s="78" t="s">
        <v>789</v>
      </c>
      <c r="E141" s="78">
        <f>SUMIFS('Industrial Asset'!E:E,'Industrial Asset'!A:A,'Subnational multipliers'!A141,'Industrial Asset'!C:C,'Subnational multipliers'!C141,'Industrial Asset'!D:D,'Subnational multipliers'!D141)</f>
        <v>608.9</v>
      </c>
      <c r="F141" s="245">
        <f t="shared" ref="F141" si="71">IF((E140+E141)=0,0,1-F140)</f>
        <v>0.76299433612350254</v>
      </c>
    </row>
    <row r="142" spans="1:6">
      <c r="A142" s="249" t="s">
        <v>574</v>
      </c>
      <c r="B142" s="78" t="s">
        <v>526</v>
      </c>
      <c r="C142" s="231" t="s">
        <v>129</v>
      </c>
      <c r="D142" s="78" t="s">
        <v>789</v>
      </c>
      <c r="E142" s="78">
        <f>SUMIFS('Industrial Asset'!E:E,'Industrial Asset'!A:A,'Subnational multipliers'!A142,'Industrial Asset'!C:C,'Subnational multipliers'!C142,'Industrial Asset'!D:D,'Subnational multipliers'!D142)</f>
        <v>933.32</v>
      </c>
      <c r="F142" s="245">
        <f t="shared" ref="F142" si="72">IF((E142+E143)=0,0,E142/(E142+E143))</f>
        <v>0.44211593392798776</v>
      </c>
    </row>
    <row r="143" spans="1:6">
      <c r="A143" s="249" t="s">
        <v>574</v>
      </c>
      <c r="B143" s="78" t="s">
        <v>526</v>
      </c>
      <c r="C143" s="231" t="s">
        <v>150</v>
      </c>
      <c r="D143" s="78" t="s">
        <v>789</v>
      </c>
      <c r="E143" s="78">
        <f>SUMIFS('Industrial Asset'!E:E,'Industrial Asset'!A:A,'Subnational multipliers'!A143,'Industrial Asset'!C:C,'Subnational multipliers'!C143,'Industrial Asset'!D:D,'Subnational multipliers'!D143)</f>
        <v>1177.71</v>
      </c>
      <c r="F143" s="245">
        <f t="shared" ref="F143" si="73">IF((E142+E143)=0,0,1-F142)</f>
        <v>0.55788406607201224</v>
      </c>
    </row>
    <row r="144" spans="1:6">
      <c r="A144" s="249" t="s">
        <v>574</v>
      </c>
      <c r="B144" s="78" t="s">
        <v>534</v>
      </c>
      <c r="C144" s="78" t="s">
        <v>780</v>
      </c>
      <c r="D144" s="78" t="s">
        <v>789</v>
      </c>
      <c r="E144" s="78">
        <f>SUMIFS('Industrial Asset'!E:E,'Industrial Asset'!A:A,'Subnational multipliers'!A144,'Industrial Asset'!C:C,'Subnational multipliers'!C144,'Industrial Asset'!D:D,'Subnational multipliers'!D144)</f>
        <v>187.76</v>
      </c>
      <c r="F144" s="245">
        <f t="shared" ref="F144" si="74">IF((E144+E145)=0,0,E144/(E144+E145))</f>
        <v>0.54056544020268316</v>
      </c>
    </row>
    <row r="145" spans="1:6">
      <c r="A145" s="249" t="s">
        <v>574</v>
      </c>
      <c r="B145" s="78" t="s">
        <v>534</v>
      </c>
      <c r="C145" s="78" t="s">
        <v>314</v>
      </c>
      <c r="D145" s="78" t="s">
        <v>789</v>
      </c>
      <c r="E145" s="78">
        <f>SUMIFS('Industrial Asset'!E:E,'Industrial Asset'!A:A,'Subnational multipliers'!A145,'Industrial Asset'!C:C,'Subnational multipliers'!C145,'Industrial Asset'!D:D,'Subnational multipliers'!D145)</f>
        <v>159.58000000000001</v>
      </c>
      <c r="F145" s="245">
        <f t="shared" ref="F145" si="75">IF((E144+E145)=0,0,1-F144)</f>
        <v>0.45943455979731684</v>
      </c>
    </row>
    <row r="146" spans="1:6">
      <c r="A146" s="249" t="s">
        <v>576</v>
      </c>
      <c r="B146" s="78" t="s">
        <v>526</v>
      </c>
      <c r="C146" s="231" t="s">
        <v>129</v>
      </c>
      <c r="D146" s="78" t="s">
        <v>789</v>
      </c>
      <c r="E146" s="78">
        <f>SUMIFS('Industrial Asset'!E:E,'Industrial Asset'!A:A,'Subnational multipliers'!A146,'Industrial Asset'!C:C,'Subnational multipliers'!C146,'Industrial Asset'!D:D,'Subnational multipliers'!D146)</f>
        <v>1786.42</v>
      </c>
      <c r="F146" s="245">
        <f t="shared" ref="F146" si="76">IF((E146+E147)=0,0,E146/(E146+E147))</f>
        <v>0.50065439707188841</v>
      </c>
    </row>
    <row r="147" spans="1:6">
      <c r="A147" s="249" t="s">
        <v>576</v>
      </c>
      <c r="B147" s="78" t="s">
        <v>526</v>
      </c>
      <c r="C147" s="231" t="s">
        <v>150</v>
      </c>
      <c r="D147" s="78" t="s">
        <v>789</v>
      </c>
      <c r="E147" s="78">
        <f>SUMIFS('Industrial Asset'!E:E,'Industrial Asset'!A:A,'Subnational multipliers'!A147,'Industrial Asset'!C:C,'Subnational multipliers'!C147,'Industrial Asset'!D:D,'Subnational multipliers'!D147)</f>
        <v>1781.75</v>
      </c>
      <c r="F147" s="245">
        <f t="shared" ref="F147" si="77">IF((E146+E147)=0,0,1-F146)</f>
        <v>0.49934560292811159</v>
      </c>
    </row>
    <row r="148" spans="1:6">
      <c r="A148" s="249" t="s">
        <v>576</v>
      </c>
      <c r="B148" s="78" t="s">
        <v>534</v>
      </c>
      <c r="C148" s="78" t="s">
        <v>780</v>
      </c>
      <c r="D148" s="78" t="s">
        <v>789</v>
      </c>
      <c r="E148" s="78">
        <f>SUMIFS('Industrial Asset'!E:E,'Industrial Asset'!A:A,'Subnational multipliers'!A148,'Industrial Asset'!C:C,'Subnational multipliers'!C148,'Industrial Asset'!D:D,'Subnational multipliers'!D148)</f>
        <v>516.5</v>
      </c>
      <c r="F148" s="245">
        <f t="shared" ref="F148" si="78">IF((E148+E149)=0,0,E148/(E148+E149))</f>
        <v>0.38263794227463993</v>
      </c>
    </row>
    <row r="149" spans="1:6">
      <c r="A149" s="249" t="s">
        <v>576</v>
      </c>
      <c r="B149" s="78" t="s">
        <v>534</v>
      </c>
      <c r="C149" s="78" t="s">
        <v>314</v>
      </c>
      <c r="D149" s="78" t="s">
        <v>789</v>
      </c>
      <c r="E149" s="78">
        <f>SUMIFS('Industrial Asset'!E:E,'Industrial Asset'!A:A,'Subnational multipliers'!A149,'Industrial Asset'!C:C,'Subnational multipliers'!C149,'Industrial Asset'!D:D,'Subnational multipliers'!D149)</f>
        <v>833.34</v>
      </c>
      <c r="F149" s="245">
        <f t="shared" ref="F149" si="79">IF((E148+E149)=0,0,1-F148)</f>
        <v>0.61736205772536001</v>
      </c>
    </row>
    <row r="150" spans="1:6">
      <c r="A150" s="249" t="s">
        <v>578</v>
      </c>
      <c r="B150" s="78" t="s">
        <v>526</v>
      </c>
      <c r="C150" s="231" t="s">
        <v>129</v>
      </c>
      <c r="D150" s="78" t="s">
        <v>789</v>
      </c>
      <c r="E150" s="78">
        <f>SUMIFS('Industrial Asset'!E:E,'Industrial Asset'!A:A,'Subnational multipliers'!A150,'Industrial Asset'!C:C,'Subnational multipliers'!C150,'Industrial Asset'!D:D,'Subnational multipliers'!D150)</f>
        <v>1427.77</v>
      </c>
      <c r="F150" s="245">
        <f t="shared" ref="F150" si="80">IF((E150+E151)=0,0,E150/(E150+E151))</f>
        <v>0.54021422868969371</v>
      </c>
    </row>
    <row r="151" spans="1:6">
      <c r="A151" s="249" t="s">
        <v>578</v>
      </c>
      <c r="B151" s="78" t="s">
        <v>526</v>
      </c>
      <c r="C151" s="231" t="s">
        <v>150</v>
      </c>
      <c r="D151" s="78" t="s">
        <v>789</v>
      </c>
      <c r="E151" s="78">
        <f>SUMIFS('Industrial Asset'!E:E,'Industrial Asset'!A:A,'Subnational multipliers'!A151,'Industrial Asset'!C:C,'Subnational multipliers'!C151,'Industrial Asset'!D:D,'Subnational multipliers'!D151)</f>
        <v>1215.2</v>
      </c>
      <c r="F151" s="245">
        <f t="shared" ref="F151" si="81">IF((E150+E151)=0,0,1-F150)</f>
        <v>0.45978577131030629</v>
      </c>
    </row>
    <row r="152" spans="1:6">
      <c r="A152" s="249" t="s">
        <v>578</v>
      </c>
      <c r="B152" s="78" t="s">
        <v>534</v>
      </c>
      <c r="C152" s="78" t="s">
        <v>780</v>
      </c>
      <c r="D152" s="78" t="s">
        <v>789</v>
      </c>
      <c r="E152" s="78">
        <f>SUMIFS('Industrial Asset'!E:E,'Industrial Asset'!A:A,'Subnational multipliers'!A152,'Industrial Asset'!C:C,'Subnational multipliers'!C152,'Industrial Asset'!D:D,'Subnational multipliers'!D152)</f>
        <v>9.1199999999999992</v>
      </c>
      <c r="F152" s="245">
        <f t="shared" ref="F152" si="82">IF((E152+E153)=0,0,E152/(E152+E153))</f>
        <v>5.9842519685039362E-2</v>
      </c>
    </row>
    <row r="153" spans="1:6">
      <c r="A153" s="249" t="s">
        <v>578</v>
      </c>
      <c r="B153" s="78" t="s">
        <v>534</v>
      </c>
      <c r="C153" s="78" t="s">
        <v>314</v>
      </c>
      <c r="D153" s="78" t="s">
        <v>789</v>
      </c>
      <c r="E153" s="78">
        <f>SUMIFS('Industrial Asset'!E:E,'Industrial Asset'!A:A,'Subnational multipliers'!A153,'Industrial Asset'!C:C,'Subnational multipliers'!C153,'Industrial Asset'!D:D,'Subnational multipliers'!D153)</f>
        <v>143.28</v>
      </c>
      <c r="F153" s="245">
        <f t="shared" ref="F153" si="83">IF((E152+E153)=0,0,1-F152)</f>
        <v>0.9401574803149606</v>
      </c>
    </row>
    <row r="154" spans="1:6">
      <c r="A154" s="249" t="s">
        <v>580</v>
      </c>
      <c r="B154" s="78" t="s">
        <v>526</v>
      </c>
      <c r="C154" s="231" t="s">
        <v>129</v>
      </c>
      <c r="D154" s="78" t="s">
        <v>789</v>
      </c>
      <c r="E154" s="78">
        <f>SUMIFS('Industrial Asset'!E:E,'Industrial Asset'!A:A,'Subnational multipliers'!A154,'Industrial Asset'!C:C,'Subnational multipliers'!C154,'Industrial Asset'!D:D,'Subnational multipliers'!D154)</f>
        <v>0</v>
      </c>
      <c r="F154" s="245">
        <f t="shared" ref="F154" si="84">IF((E154+E155)=0,0,E154/(E154+E155))</f>
        <v>0</v>
      </c>
    </row>
    <row r="155" spans="1:6">
      <c r="A155" s="249" t="s">
        <v>580</v>
      </c>
      <c r="B155" s="78" t="s">
        <v>526</v>
      </c>
      <c r="C155" s="231" t="s">
        <v>150</v>
      </c>
      <c r="D155" s="78" t="s">
        <v>789</v>
      </c>
      <c r="E155" s="78">
        <f>SUMIFS('Industrial Asset'!E:E,'Industrial Asset'!A:A,'Subnational multipliers'!A155,'Industrial Asset'!C:C,'Subnational multipliers'!C155,'Industrial Asset'!D:D,'Subnational multipliers'!D155)</f>
        <v>8.32</v>
      </c>
      <c r="F155" s="245">
        <f t="shared" ref="F155" si="85">IF((E154+E155)=0,0,1-F154)</f>
        <v>1</v>
      </c>
    </row>
    <row r="156" spans="1:6">
      <c r="A156" s="249" t="s">
        <v>580</v>
      </c>
      <c r="B156" s="78" t="s">
        <v>534</v>
      </c>
      <c r="C156" s="78" t="s">
        <v>780</v>
      </c>
      <c r="D156" s="78" t="s">
        <v>789</v>
      </c>
      <c r="E156" s="78">
        <f>SUMIFS('Industrial Asset'!E:E,'Industrial Asset'!A:A,'Subnational multipliers'!A156,'Industrial Asset'!C:C,'Subnational multipliers'!C156,'Industrial Asset'!D:D,'Subnational multipliers'!D156)</f>
        <v>0</v>
      </c>
      <c r="F156" s="245">
        <f t="shared" ref="F156" si="86">IF((E156+E157)=0,0,E156/(E156+E157))</f>
        <v>0</v>
      </c>
    </row>
    <row r="157" spans="1:6">
      <c r="A157" s="249" t="s">
        <v>580</v>
      </c>
      <c r="B157" s="78" t="s">
        <v>534</v>
      </c>
      <c r="C157" s="78" t="s">
        <v>314</v>
      </c>
      <c r="D157" s="78" t="s">
        <v>789</v>
      </c>
      <c r="E157" s="78">
        <f>SUMIFS('Industrial Asset'!E:E,'Industrial Asset'!A:A,'Subnational multipliers'!A157,'Industrial Asset'!C:C,'Subnational multipliers'!C157,'Industrial Asset'!D:D,'Subnational multipliers'!D157)</f>
        <v>0</v>
      </c>
      <c r="F157" s="245">
        <f t="shared" ref="F157" si="87">IF((E156+E157)=0,0,1-F156)</f>
        <v>0</v>
      </c>
    </row>
    <row r="158" spans="1:6">
      <c r="A158" s="249" t="s">
        <v>582</v>
      </c>
      <c r="B158" s="78" t="s">
        <v>526</v>
      </c>
      <c r="C158" s="231" t="s">
        <v>129</v>
      </c>
      <c r="D158" s="78" t="s">
        <v>789</v>
      </c>
      <c r="E158" s="78">
        <f>SUMIFS('Industrial Asset'!E:E,'Industrial Asset'!A:A,'Subnational multipliers'!A158,'Industrial Asset'!C:C,'Subnational multipliers'!C158,'Industrial Asset'!D:D,'Subnational multipliers'!D158)</f>
        <v>463.19</v>
      </c>
      <c r="F158" s="245">
        <f t="shared" ref="F158" si="88">IF((E158+E159)=0,0,E158/(E158+E159))</f>
        <v>0.49536918206707736</v>
      </c>
    </row>
    <row r="159" spans="1:6">
      <c r="A159" s="249" t="s">
        <v>582</v>
      </c>
      <c r="B159" s="78" t="s">
        <v>526</v>
      </c>
      <c r="C159" s="231" t="s">
        <v>150</v>
      </c>
      <c r="D159" s="78" t="s">
        <v>789</v>
      </c>
      <c r="E159" s="78">
        <f>SUMIFS('Industrial Asset'!E:E,'Industrial Asset'!A:A,'Subnational multipliers'!A159,'Industrial Asset'!C:C,'Subnational multipliers'!C159,'Industrial Asset'!D:D,'Subnational multipliers'!D159)</f>
        <v>471.85</v>
      </c>
      <c r="F159" s="245">
        <f t="shared" ref="F159" si="89">IF((E158+E159)=0,0,1-F158)</f>
        <v>0.50463081793292264</v>
      </c>
    </row>
    <row r="160" spans="1:6">
      <c r="A160" s="249" t="s">
        <v>582</v>
      </c>
      <c r="B160" s="78" t="s">
        <v>534</v>
      </c>
      <c r="C160" s="78" t="s">
        <v>780</v>
      </c>
      <c r="D160" s="78" t="s">
        <v>789</v>
      </c>
      <c r="E160" s="78">
        <f>SUMIFS('Industrial Asset'!E:E,'Industrial Asset'!A:A,'Subnational multipliers'!A160,'Industrial Asset'!C:C,'Subnational multipliers'!C160,'Industrial Asset'!D:D,'Subnational multipliers'!D160)</f>
        <v>388.9</v>
      </c>
      <c r="F160" s="245">
        <f t="shared" ref="F160" si="90">IF((E160+E161)=0,0,E160/(E160+E161))</f>
        <v>0.784230691671708</v>
      </c>
    </row>
    <row r="161" spans="1:6">
      <c r="A161" s="249" t="s">
        <v>582</v>
      </c>
      <c r="B161" s="78" t="s">
        <v>534</v>
      </c>
      <c r="C161" s="78" t="s">
        <v>314</v>
      </c>
      <c r="D161" s="78" t="s">
        <v>789</v>
      </c>
      <c r="E161" s="78">
        <f>SUMIFS('Industrial Asset'!E:E,'Industrial Asset'!A:A,'Subnational multipliers'!A161,'Industrial Asset'!C:C,'Subnational multipliers'!C161,'Industrial Asset'!D:D,'Subnational multipliers'!D161)</f>
        <v>107</v>
      </c>
      <c r="F161" s="245">
        <f t="shared" ref="F161" si="91">IF((E160+E161)=0,0,1-F160)</f>
        <v>0.215769308328292</v>
      </c>
    </row>
    <row r="162" spans="1:6">
      <c r="A162" s="249" t="s">
        <v>584</v>
      </c>
      <c r="B162" s="78" t="s">
        <v>526</v>
      </c>
      <c r="C162" s="231" t="s">
        <v>129</v>
      </c>
      <c r="D162" s="78" t="s">
        <v>789</v>
      </c>
      <c r="E162" s="78">
        <f>SUMIFS('Industrial Asset'!E:E,'Industrial Asset'!A:A,'Subnational multipliers'!A162,'Industrial Asset'!C:C,'Subnational multipliers'!C162,'Industrial Asset'!D:D,'Subnational multipliers'!D162)</f>
        <v>2152.34</v>
      </c>
      <c r="F162" s="245">
        <f t="shared" ref="F162" si="92">IF((E162+E163)=0,0,E162/(E162+E163))</f>
        <v>0.7561621697582912</v>
      </c>
    </row>
    <row r="163" spans="1:6">
      <c r="A163" s="249" t="s">
        <v>584</v>
      </c>
      <c r="B163" s="78" t="s">
        <v>526</v>
      </c>
      <c r="C163" s="231" t="s">
        <v>150</v>
      </c>
      <c r="D163" s="78" t="s">
        <v>789</v>
      </c>
      <c r="E163" s="78">
        <f>SUMIFS('Industrial Asset'!E:E,'Industrial Asset'!A:A,'Subnational multipliers'!A163,'Industrial Asset'!C:C,'Subnational multipliers'!C163,'Industrial Asset'!D:D,'Subnational multipliers'!D163)</f>
        <v>694.06</v>
      </c>
      <c r="F163" s="245">
        <f t="shared" ref="F163" si="93">IF((E162+E163)=0,0,1-F162)</f>
        <v>0.2438378302417088</v>
      </c>
    </row>
    <row r="164" spans="1:6">
      <c r="A164" s="249" t="s">
        <v>584</v>
      </c>
      <c r="B164" s="78" t="s">
        <v>534</v>
      </c>
      <c r="C164" s="78" t="s">
        <v>780</v>
      </c>
      <c r="D164" s="78" t="s">
        <v>789</v>
      </c>
      <c r="E164" s="78">
        <f>SUMIFS('Industrial Asset'!E:E,'Industrial Asset'!A:A,'Subnational multipliers'!A164,'Industrial Asset'!C:C,'Subnational multipliers'!C164,'Industrial Asset'!D:D,'Subnational multipliers'!D164)</f>
        <v>421.38</v>
      </c>
      <c r="F164" s="245">
        <f t="shared" ref="F164" si="94">IF((E164+E165)=0,0,E164/(E164+E165))</f>
        <v>0.73406034422688315</v>
      </c>
    </row>
    <row r="165" spans="1:6">
      <c r="A165" s="249" t="s">
        <v>584</v>
      </c>
      <c r="B165" s="78" t="s">
        <v>534</v>
      </c>
      <c r="C165" s="78" t="s">
        <v>314</v>
      </c>
      <c r="D165" s="78" t="s">
        <v>789</v>
      </c>
      <c r="E165" s="78">
        <f>SUMIFS('Industrial Asset'!E:E,'Industrial Asset'!A:A,'Subnational multipliers'!A165,'Industrial Asset'!C:C,'Subnational multipliers'!C165,'Industrial Asset'!D:D,'Subnational multipliers'!D165)</f>
        <v>152.66</v>
      </c>
      <c r="F165" s="245">
        <f t="shared" ref="F165" si="95">IF((E164+E165)=0,0,1-F164)</f>
        <v>0.26593965577311685</v>
      </c>
    </row>
    <row r="166" spans="1:6">
      <c r="A166" s="249" t="s">
        <v>586</v>
      </c>
      <c r="B166" s="78" t="s">
        <v>526</v>
      </c>
      <c r="C166" s="231" t="s">
        <v>129</v>
      </c>
      <c r="D166" s="78" t="s">
        <v>789</v>
      </c>
      <c r="E166" s="78">
        <f>SUMIFS('Industrial Asset'!E:E,'Industrial Asset'!A:A,'Subnational multipliers'!A166,'Industrial Asset'!C:C,'Subnational multipliers'!C166,'Industrial Asset'!D:D,'Subnational multipliers'!D166)</f>
        <v>450.02</v>
      </c>
      <c r="F166" s="245">
        <f t="shared" ref="F166" si="96">IF((E166+E167)=0,0,E166/(E166+E167))</f>
        <v>0.47328180049429458</v>
      </c>
    </row>
    <row r="167" spans="1:6">
      <c r="A167" s="249" t="s">
        <v>586</v>
      </c>
      <c r="B167" s="78" t="s">
        <v>526</v>
      </c>
      <c r="C167" s="231" t="s">
        <v>150</v>
      </c>
      <c r="D167" s="78" t="s">
        <v>789</v>
      </c>
      <c r="E167" s="78">
        <f>SUMIFS('Industrial Asset'!E:E,'Industrial Asset'!A:A,'Subnational multipliers'!A167,'Industrial Asset'!C:C,'Subnational multipliers'!C167,'Industrial Asset'!D:D,'Subnational multipliers'!D167)</f>
        <v>500.83</v>
      </c>
      <c r="F167" s="245">
        <f t="shared" ref="F167" si="97">IF((E166+E167)=0,0,1-F166)</f>
        <v>0.52671819950570542</v>
      </c>
    </row>
    <row r="168" spans="1:6">
      <c r="A168" s="249" t="s">
        <v>586</v>
      </c>
      <c r="B168" s="78" t="s">
        <v>534</v>
      </c>
      <c r="C168" s="78" t="s">
        <v>780</v>
      </c>
      <c r="D168" s="78" t="s">
        <v>789</v>
      </c>
      <c r="E168" s="78">
        <f>SUMIFS('Industrial Asset'!E:E,'Industrial Asset'!A:A,'Subnational multipliers'!A168,'Industrial Asset'!C:C,'Subnational multipliers'!C168,'Industrial Asset'!D:D,'Subnational multipliers'!D168)</f>
        <v>75.44</v>
      </c>
      <c r="F168" s="245">
        <f t="shared" ref="F168" si="98">IF((E168+E169)=0,0,E168/(E168+E169))</f>
        <v>0.82937554969217242</v>
      </c>
    </row>
    <row r="169" spans="1:6">
      <c r="A169" s="249" t="s">
        <v>586</v>
      </c>
      <c r="B169" s="78" t="s">
        <v>534</v>
      </c>
      <c r="C169" s="78" t="s">
        <v>314</v>
      </c>
      <c r="D169" s="78" t="s">
        <v>789</v>
      </c>
      <c r="E169" s="78">
        <f>SUMIFS('Industrial Asset'!E:E,'Industrial Asset'!A:A,'Subnational multipliers'!A169,'Industrial Asset'!C:C,'Subnational multipliers'!C169,'Industrial Asset'!D:D,'Subnational multipliers'!D169)</f>
        <v>15.52</v>
      </c>
      <c r="F169" s="245">
        <f t="shared" ref="F169" si="99">IF((E168+E169)=0,0,1-F168)</f>
        <v>0.17062445030782758</v>
      </c>
    </row>
    <row r="170" spans="1:6">
      <c r="A170" s="249" t="s">
        <v>588</v>
      </c>
      <c r="B170" s="78" t="s">
        <v>526</v>
      </c>
      <c r="C170" s="231" t="s">
        <v>129</v>
      </c>
      <c r="D170" s="78" t="s">
        <v>789</v>
      </c>
      <c r="E170" s="78">
        <f>SUMIFS('Industrial Asset'!E:E,'Industrial Asset'!A:A,'Subnational multipliers'!A170,'Industrial Asset'!C:C,'Subnational multipliers'!C170,'Industrial Asset'!D:D,'Subnational multipliers'!D170)</f>
        <v>856.4</v>
      </c>
      <c r="F170" s="245">
        <f t="shared" ref="F170" si="100">IF((E170+E171)=0,0,E170/(E170+E171))</f>
        <v>0.28282134435909462</v>
      </c>
    </row>
    <row r="171" spans="1:6">
      <c r="A171" s="249" t="s">
        <v>588</v>
      </c>
      <c r="B171" s="78" t="s">
        <v>526</v>
      </c>
      <c r="C171" s="231" t="s">
        <v>150</v>
      </c>
      <c r="D171" s="78" t="s">
        <v>789</v>
      </c>
      <c r="E171" s="78">
        <f>SUMIFS('Industrial Asset'!E:E,'Industrial Asset'!A:A,'Subnational multipliers'!A171,'Industrial Asset'!C:C,'Subnational multipliers'!C171,'Industrial Asset'!D:D,'Subnational multipliers'!D171)</f>
        <v>2171.66</v>
      </c>
      <c r="F171" s="245">
        <f t="shared" ref="F171" si="101">IF((E170+E171)=0,0,1-F170)</f>
        <v>0.71717865564090544</v>
      </c>
    </row>
    <row r="172" spans="1:6">
      <c r="A172" s="249" t="s">
        <v>588</v>
      </c>
      <c r="B172" s="78" t="s">
        <v>534</v>
      </c>
      <c r="C172" s="78" t="s">
        <v>780</v>
      </c>
      <c r="D172" s="78" t="s">
        <v>789</v>
      </c>
      <c r="E172" s="78">
        <f>SUMIFS('Industrial Asset'!E:E,'Industrial Asset'!A:A,'Subnational multipliers'!A172,'Industrial Asset'!C:C,'Subnational multipliers'!C172,'Industrial Asset'!D:D,'Subnational multipliers'!D172)</f>
        <v>8.5399999999999991</v>
      </c>
      <c r="F172" s="245">
        <f t="shared" ref="F172" si="102">IF((E172+E173)=0,0,E172/(E172+E173))</f>
        <v>7.3304721030042916E-2</v>
      </c>
    </row>
    <row r="173" spans="1:6">
      <c r="A173" s="249" t="s">
        <v>588</v>
      </c>
      <c r="B173" s="78" t="s">
        <v>534</v>
      </c>
      <c r="C173" s="78" t="s">
        <v>314</v>
      </c>
      <c r="D173" s="78" t="s">
        <v>789</v>
      </c>
      <c r="E173" s="78">
        <f>SUMIFS('Industrial Asset'!E:E,'Industrial Asset'!A:A,'Subnational multipliers'!A173,'Industrial Asset'!C:C,'Subnational multipliers'!C173,'Industrial Asset'!D:D,'Subnational multipliers'!D173)</f>
        <v>107.96</v>
      </c>
      <c r="F173" s="245">
        <f t="shared" ref="F173" si="103">IF((E172+E173)=0,0,1-F172)</f>
        <v>0.92669527896995707</v>
      </c>
    </row>
    <row r="174" spans="1:6">
      <c r="A174" s="249" t="s">
        <v>590</v>
      </c>
      <c r="B174" s="78" t="s">
        <v>526</v>
      </c>
      <c r="C174" s="231" t="s">
        <v>129</v>
      </c>
      <c r="D174" s="78" t="s">
        <v>789</v>
      </c>
      <c r="E174" s="78">
        <f>SUMIFS('Industrial Asset'!E:E,'Industrial Asset'!A:A,'Subnational multipliers'!A174,'Industrial Asset'!C:C,'Subnational multipliers'!C174,'Industrial Asset'!D:D,'Subnational multipliers'!D174)</f>
        <v>0</v>
      </c>
      <c r="F174" s="245">
        <f t="shared" ref="F174" si="104">IF((E174+E175)=0,0,E174/(E174+E175))</f>
        <v>0</v>
      </c>
    </row>
    <row r="175" spans="1:6">
      <c r="A175" s="249" t="s">
        <v>590</v>
      </c>
      <c r="B175" s="78" t="s">
        <v>526</v>
      </c>
      <c r="C175" s="231" t="s">
        <v>150</v>
      </c>
      <c r="D175" s="78" t="s">
        <v>789</v>
      </c>
      <c r="E175" s="78">
        <f>SUMIFS('Industrial Asset'!E:E,'Industrial Asset'!A:A,'Subnational multipliers'!A175,'Industrial Asset'!C:C,'Subnational multipliers'!C175,'Industrial Asset'!D:D,'Subnational multipliers'!D175)</f>
        <v>0</v>
      </c>
      <c r="F175" s="245">
        <f t="shared" ref="F175" si="105">IF((E174+E175)=0,0,1-F174)</f>
        <v>0</v>
      </c>
    </row>
    <row r="176" spans="1:6">
      <c r="A176" s="249" t="s">
        <v>590</v>
      </c>
      <c r="B176" s="78" t="s">
        <v>534</v>
      </c>
      <c r="C176" s="78" t="s">
        <v>780</v>
      </c>
      <c r="D176" s="78" t="s">
        <v>789</v>
      </c>
      <c r="E176" s="78">
        <f>SUMIFS('Industrial Asset'!E:E,'Industrial Asset'!A:A,'Subnational multipliers'!A176,'Industrial Asset'!C:C,'Subnational multipliers'!C176,'Industrial Asset'!D:D,'Subnational multipliers'!D176)</f>
        <v>0</v>
      </c>
      <c r="F176" s="245">
        <f t="shared" ref="F176" si="106">IF((E176+E177)=0,0,E176/(E176+E177))</f>
        <v>0</v>
      </c>
    </row>
    <row r="177" spans="1:6">
      <c r="A177" s="249" t="s">
        <v>590</v>
      </c>
      <c r="B177" s="78" t="s">
        <v>534</v>
      </c>
      <c r="C177" s="78" t="s">
        <v>314</v>
      </c>
      <c r="D177" s="78" t="s">
        <v>789</v>
      </c>
      <c r="E177" s="78">
        <f>SUMIFS('Industrial Asset'!E:E,'Industrial Asset'!A:A,'Subnational multipliers'!A177,'Industrial Asset'!C:C,'Subnational multipliers'!C177,'Industrial Asset'!D:D,'Subnational multipliers'!D177)</f>
        <v>0</v>
      </c>
      <c r="F177" s="245">
        <f t="shared" ref="F177" si="107">IF((E176+E177)=0,0,1-F176)</f>
        <v>0</v>
      </c>
    </row>
    <row r="178" spans="1:6">
      <c r="A178" s="249" t="s">
        <v>592</v>
      </c>
      <c r="B178" s="78" t="s">
        <v>526</v>
      </c>
      <c r="C178" s="231" t="s">
        <v>129</v>
      </c>
      <c r="D178" s="78" t="s">
        <v>789</v>
      </c>
      <c r="E178" s="78">
        <f>SUMIFS('Industrial Asset'!E:E,'Industrial Asset'!A:A,'Subnational multipliers'!A178,'Industrial Asset'!C:C,'Subnational multipliers'!C178,'Industrial Asset'!D:D,'Subnational multipliers'!D178)</f>
        <v>476.32</v>
      </c>
      <c r="F178" s="245">
        <f t="shared" ref="F178" si="108">IF((E178+E179)=0,0,E178/(E178+E179))</f>
        <v>0.28554814188682864</v>
      </c>
    </row>
    <row r="179" spans="1:6">
      <c r="A179" s="249" t="s">
        <v>592</v>
      </c>
      <c r="B179" s="78" t="s">
        <v>526</v>
      </c>
      <c r="C179" s="231" t="s">
        <v>150</v>
      </c>
      <c r="D179" s="78" t="s">
        <v>789</v>
      </c>
      <c r="E179" s="78">
        <f>SUMIFS('Industrial Asset'!E:E,'Industrial Asset'!A:A,'Subnational multipliers'!A179,'Industrial Asset'!C:C,'Subnational multipliers'!C179,'Industrial Asset'!D:D,'Subnational multipliers'!D179)</f>
        <v>1191.77</v>
      </c>
      <c r="F179" s="245">
        <f t="shared" ref="F179" si="109">IF((E178+E179)=0,0,1-F178)</f>
        <v>0.71445185811317136</v>
      </c>
    </row>
    <row r="180" spans="1:6">
      <c r="A180" s="249" t="s">
        <v>592</v>
      </c>
      <c r="B180" s="78" t="s">
        <v>534</v>
      </c>
      <c r="C180" s="78" t="s">
        <v>780</v>
      </c>
      <c r="D180" s="78" t="s">
        <v>789</v>
      </c>
      <c r="E180" s="78">
        <f>SUMIFS('Industrial Asset'!E:E,'Industrial Asset'!A:A,'Subnational multipliers'!A180,'Industrial Asset'!C:C,'Subnational multipliers'!C180,'Industrial Asset'!D:D,'Subnational multipliers'!D180)</f>
        <v>65.459999999999994</v>
      </c>
      <c r="F180" s="245">
        <f t="shared" ref="F180" si="110">IF((E180+E181)=0,0,E180/(E180+E181))</f>
        <v>0.4701235277219189</v>
      </c>
    </row>
    <row r="181" spans="1:6">
      <c r="A181" s="249" t="s">
        <v>592</v>
      </c>
      <c r="B181" s="78" t="s">
        <v>534</v>
      </c>
      <c r="C181" s="78" t="s">
        <v>314</v>
      </c>
      <c r="D181" s="78" t="s">
        <v>789</v>
      </c>
      <c r="E181" s="78">
        <f>SUMIFS('Industrial Asset'!E:E,'Industrial Asset'!A:A,'Subnational multipliers'!A181,'Industrial Asset'!C:C,'Subnational multipliers'!C181,'Industrial Asset'!D:D,'Subnational multipliers'!D181)</f>
        <v>73.78</v>
      </c>
      <c r="F181" s="245">
        <f t="shared" ref="F181" si="111">IF((E180+E181)=0,0,1-F180)</f>
        <v>0.5298764722780811</v>
      </c>
    </row>
    <row r="182" spans="1:6">
      <c r="A182" s="249" t="s">
        <v>594</v>
      </c>
      <c r="B182" s="78" t="s">
        <v>526</v>
      </c>
      <c r="C182" s="231" t="s">
        <v>129</v>
      </c>
      <c r="D182" s="78" t="s">
        <v>789</v>
      </c>
      <c r="E182" s="78">
        <f>SUMIFS('Industrial Asset'!E:E,'Industrial Asset'!A:A,'Subnational multipliers'!A182,'Industrial Asset'!C:C,'Subnational multipliers'!C182,'Industrial Asset'!D:D,'Subnational multipliers'!D182)</f>
        <v>1274.33</v>
      </c>
      <c r="F182" s="245">
        <f t="shared" ref="F182" si="112">IF((E182+E183)=0,0,E182/(E182+E183))</f>
        <v>0.34368341846779543</v>
      </c>
    </row>
    <row r="183" spans="1:6">
      <c r="A183" s="249" t="s">
        <v>594</v>
      </c>
      <c r="B183" s="78" t="s">
        <v>526</v>
      </c>
      <c r="C183" s="231" t="s">
        <v>150</v>
      </c>
      <c r="D183" s="78" t="s">
        <v>789</v>
      </c>
      <c r="E183" s="78">
        <f>SUMIFS('Industrial Asset'!E:E,'Industrial Asset'!A:A,'Subnational multipliers'!A183,'Industrial Asset'!C:C,'Subnational multipliers'!C183,'Industrial Asset'!D:D,'Subnational multipliers'!D183)</f>
        <v>2433.5300000000002</v>
      </c>
      <c r="F183" s="245">
        <f t="shared" ref="F183" si="113">IF((E182+E183)=0,0,1-F182)</f>
        <v>0.65631658153220451</v>
      </c>
    </row>
    <row r="184" spans="1:6">
      <c r="A184" s="249" t="s">
        <v>594</v>
      </c>
      <c r="B184" s="78" t="s">
        <v>534</v>
      </c>
      <c r="C184" s="78" t="s">
        <v>780</v>
      </c>
      <c r="D184" s="78" t="s">
        <v>789</v>
      </c>
      <c r="E184" s="78">
        <f>SUMIFS('Industrial Asset'!E:E,'Industrial Asset'!A:A,'Subnational multipliers'!A184,'Industrial Asset'!C:C,'Subnational multipliers'!C184,'Industrial Asset'!D:D,'Subnational multipliers'!D184)</f>
        <v>353.88</v>
      </c>
      <c r="F184" s="245">
        <f t="shared" ref="F184" si="114">IF((E184+E185)=0,0,E184/(E184+E185))</f>
        <v>0.85494781600309233</v>
      </c>
    </row>
    <row r="185" spans="1:6">
      <c r="A185" s="249" t="s">
        <v>594</v>
      </c>
      <c r="B185" s="78" t="s">
        <v>534</v>
      </c>
      <c r="C185" s="78" t="s">
        <v>314</v>
      </c>
      <c r="D185" s="78" t="s">
        <v>789</v>
      </c>
      <c r="E185" s="78">
        <f>SUMIFS('Industrial Asset'!E:E,'Industrial Asset'!A:A,'Subnational multipliers'!A185,'Industrial Asset'!C:C,'Subnational multipliers'!C185,'Industrial Asset'!D:D,'Subnational multipliers'!D185)</f>
        <v>60.04</v>
      </c>
      <c r="F185" s="245">
        <f t="shared" ref="F185" si="115">IF((E184+E185)=0,0,1-F184)</f>
        <v>0.14505218399690767</v>
      </c>
    </row>
    <row r="186" spans="1:6">
      <c r="A186" s="249" t="s">
        <v>596</v>
      </c>
      <c r="B186" s="78" t="s">
        <v>526</v>
      </c>
      <c r="C186" s="231" t="s">
        <v>129</v>
      </c>
      <c r="D186" s="78" t="s">
        <v>789</v>
      </c>
      <c r="E186" s="78">
        <f>SUMIFS('Industrial Asset'!E:E,'Industrial Asset'!A:A,'Subnational multipliers'!A186,'Industrial Asset'!C:C,'Subnational multipliers'!C186,'Industrial Asset'!D:D,'Subnational multipliers'!D186)</f>
        <v>325.76</v>
      </c>
      <c r="F186" s="245">
        <f t="shared" ref="F186" si="116">IF((E186+E187)=0,0,E186/(E186+E187))</f>
        <v>0.19553186636414929</v>
      </c>
    </row>
    <row r="187" spans="1:6">
      <c r="A187" s="249" t="s">
        <v>596</v>
      </c>
      <c r="B187" s="78" t="s">
        <v>526</v>
      </c>
      <c r="C187" s="231" t="s">
        <v>150</v>
      </c>
      <c r="D187" s="78" t="s">
        <v>789</v>
      </c>
      <c r="E187" s="78">
        <f>SUMIFS('Industrial Asset'!E:E,'Industrial Asset'!A:A,'Subnational multipliers'!A187,'Industrial Asset'!C:C,'Subnational multipliers'!C187,'Industrial Asset'!D:D,'Subnational multipliers'!D187)</f>
        <v>1340.26</v>
      </c>
      <c r="F187" s="245">
        <f t="shared" ref="F187" si="117">IF((E186+E187)=0,0,1-F186)</f>
        <v>0.80446813363585068</v>
      </c>
    </row>
    <row r="188" spans="1:6">
      <c r="A188" s="249" t="s">
        <v>596</v>
      </c>
      <c r="B188" s="78" t="s">
        <v>534</v>
      </c>
      <c r="C188" s="78" t="s">
        <v>780</v>
      </c>
      <c r="D188" s="78" t="s">
        <v>789</v>
      </c>
      <c r="E188" s="78">
        <f>SUMIFS('Industrial Asset'!E:E,'Industrial Asset'!A:A,'Subnational multipliers'!A188,'Industrial Asset'!C:C,'Subnational multipliers'!C188,'Industrial Asset'!D:D,'Subnational multipliers'!D188)</f>
        <v>0</v>
      </c>
      <c r="F188" s="245">
        <f t="shared" ref="F188" si="118">IF((E188+E189)=0,0,E188/(E188+E189))</f>
        <v>0</v>
      </c>
    </row>
    <row r="189" spans="1:6">
      <c r="A189" s="249" t="s">
        <v>596</v>
      </c>
      <c r="B189" s="78" t="s">
        <v>534</v>
      </c>
      <c r="C189" s="78" t="s">
        <v>314</v>
      </c>
      <c r="D189" s="78" t="s">
        <v>789</v>
      </c>
      <c r="E189" s="78">
        <f>SUMIFS('Industrial Asset'!E:E,'Industrial Asset'!A:A,'Subnational multipliers'!A189,'Industrial Asset'!C:C,'Subnational multipliers'!C189,'Industrial Asset'!D:D,'Subnational multipliers'!D189)</f>
        <v>10.94</v>
      </c>
      <c r="F189" s="245">
        <f t="shared" ref="F189" si="119">IF((E188+E189)=0,0,1-F188)</f>
        <v>1</v>
      </c>
    </row>
    <row r="190" spans="1:6">
      <c r="A190" s="249" t="s">
        <v>598</v>
      </c>
      <c r="B190" s="78" t="s">
        <v>526</v>
      </c>
      <c r="C190" s="231" t="s">
        <v>129</v>
      </c>
      <c r="D190" s="78" t="s">
        <v>789</v>
      </c>
      <c r="E190" s="78">
        <f>SUMIFS('Industrial Asset'!E:E,'Industrial Asset'!A:A,'Subnational multipliers'!A190,'Industrial Asset'!C:C,'Subnational multipliers'!C190,'Industrial Asset'!D:D,'Subnational multipliers'!D190)</f>
        <v>2365</v>
      </c>
      <c r="F190" s="245">
        <f t="shared" ref="F190" si="120">IF((E190+E191)=0,0,E190/(E190+E191))</f>
        <v>0.91344835444113559</v>
      </c>
    </row>
    <row r="191" spans="1:6">
      <c r="A191" s="249" t="s">
        <v>598</v>
      </c>
      <c r="B191" s="78" t="s">
        <v>526</v>
      </c>
      <c r="C191" s="231" t="s">
        <v>150</v>
      </c>
      <c r="D191" s="78" t="s">
        <v>789</v>
      </c>
      <c r="E191" s="78">
        <f>SUMIFS('Industrial Asset'!E:E,'Industrial Asset'!A:A,'Subnational multipliers'!A191,'Industrial Asset'!C:C,'Subnational multipliers'!C191,'Industrial Asset'!D:D,'Subnational multipliers'!D191)</f>
        <v>224.09</v>
      </c>
      <c r="F191" s="245">
        <f t="shared" ref="F191" si="121">IF((E190+E191)=0,0,1-F190)</f>
        <v>8.655164555886441E-2</v>
      </c>
    </row>
    <row r="192" spans="1:6">
      <c r="A192" s="249" t="s">
        <v>598</v>
      </c>
      <c r="B192" s="78" t="s">
        <v>534</v>
      </c>
      <c r="C192" s="78" t="s">
        <v>780</v>
      </c>
      <c r="D192" s="78" t="s">
        <v>789</v>
      </c>
      <c r="E192" s="78">
        <f>SUMIFS('Industrial Asset'!E:E,'Industrial Asset'!A:A,'Subnational multipliers'!A192,'Industrial Asset'!C:C,'Subnational multipliers'!C192,'Industrial Asset'!D:D,'Subnational multipliers'!D192)</f>
        <v>4.0599999999999996</v>
      </c>
      <c r="F192" s="245">
        <f t="shared" ref="F192" si="122">IF((E192+E193)=0,0,E192/(E192+E193))</f>
        <v>0.10221550855991943</v>
      </c>
    </row>
    <row r="193" spans="1:6">
      <c r="A193" s="249" t="s">
        <v>598</v>
      </c>
      <c r="B193" s="78" t="s">
        <v>534</v>
      </c>
      <c r="C193" s="78" t="s">
        <v>314</v>
      </c>
      <c r="D193" s="78" t="s">
        <v>789</v>
      </c>
      <c r="E193" s="78">
        <f>SUMIFS('Industrial Asset'!E:E,'Industrial Asset'!A:A,'Subnational multipliers'!A193,'Industrial Asset'!C:C,'Subnational multipliers'!C193,'Industrial Asset'!D:D,'Subnational multipliers'!D193)</f>
        <v>35.659999999999997</v>
      </c>
      <c r="F193" s="245">
        <f t="shared" ref="F193" si="123">IF((E192+E193)=0,0,1-F192)</f>
        <v>0.89778449144008055</v>
      </c>
    </row>
    <row r="194" spans="1:6">
      <c r="A194" s="249" t="s">
        <v>600</v>
      </c>
      <c r="B194" s="78" t="s">
        <v>526</v>
      </c>
      <c r="C194" s="231" t="s">
        <v>129</v>
      </c>
      <c r="D194" s="78" t="s">
        <v>789</v>
      </c>
      <c r="E194" s="78">
        <f>SUMIFS('Industrial Asset'!E:E,'Industrial Asset'!A:A,'Subnational multipliers'!A194,'Industrial Asset'!C:C,'Subnational multipliers'!C194,'Industrial Asset'!D:D,'Subnational multipliers'!D194)</f>
        <v>596.5</v>
      </c>
      <c r="F194" s="245">
        <f t="shared" ref="F194" si="124">IF((E194+E195)=0,0,E194/(E194+E195))</f>
        <v>0.25110397346254065</v>
      </c>
    </row>
    <row r="195" spans="1:6">
      <c r="A195" s="249" t="s">
        <v>600</v>
      </c>
      <c r="B195" s="78" t="s">
        <v>526</v>
      </c>
      <c r="C195" s="231" t="s">
        <v>150</v>
      </c>
      <c r="D195" s="78" t="s">
        <v>789</v>
      </c>
      <c r="E195" s="78">
        <f>SUMIFS('Industrial Asset'!E:E,'Industrial Asset'!A:A,'Subnational multipliers'!A195,'Industrial Asset'!C:C,'Subnational multipliers'!C195,'Industrial Asset'!D:D,'Subnational multipliers'!D195)</f>
        <v>1779.01</v>
      </c>
      <c r="F195" s="245">
        <f t="shared" ref="F195" si="125">IF((E194+E195)=0,0,1-F194)</f>
        <v>0.74889602653745935</v>
      </c>
    </row>
    <row r="196" spans="1:6">
      <c r="A196" s="249" t="s">
        <v>600</v>
      </c>
      <c r="B196" s="78" t="s">
        <v>534</v>
      </c>
      <c r="C196" s="78" t="s">
        <v>780</v>
      </c>
      <c r="D196" s="78" t="s">
        <v>789</v>
      </c>
      <c r="E196" s="78">
        <f>SUMIFS('Industrial Asset'!E:E,'Industrial Asset'!A:A,'Subnational multipliers'!A196,'Industrial Asset'!C:C,'Subnational multipliers'!C196,'Industrial Asset'!D:D,'Subnational multipliers'!D196)</f>
        <v>0</v>
      </c>
      <c r="F196" s="245">
        <f t="shared" ref="F196" si="126">IF((E196+E197)=0,0,E196/(E196+E197))</f>
        <v>0</v>
      </c>
    </row>
    <row r="197" spans="1:6">
      <c r="A197" s="250" t="s">
        <v>600</v>
      </c>
      <c r="B197" s="251" t="s">
        <v>534</v>
      </c>
      <c r="C197" s="251" t="s">
        <v>314</v>
      </c>
      <c r="D197" s="251" t="s">
        <v>789</v>
      </c>
      <c r="E197" s="251">
        <f>SUMIFS('Industrial Asset'!E:E,'Industrial Asset'!A:A,'Subnational multipliers'!A197,'Industrial Asset'!C:C,'Subnational multipliers'!C197,'Industrial Asset'!D:D,'Subnational multipliers'!D197)</f>
        <v>60.3</v>
      </c>
      <c r="F197" s="252">
        <f t="shared" ref="F197" si="127">IF((E196+E197)=0,0,1-F196)</f>
        <v>1</v>
      </c>
    </row>
  </sheetData>
  <phoneticPr fontId="1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96E3-A6A6-4F20-9CDB-9A85906CB9EB}">
  <sheetPr>
    <tabColor theme="9" tint="0.79998168889431442"/>
  </sheetPr>
  <dimension ref="A1:K112"/>
  <sheetViews>
    <sheetView workbookViewId="0"/>
  </sheetViews>
  <sheetFormatPr defaultColWidth="8.875" defaultRowHeight="14.25"/>
  <cols>
    <col min="1" max="1" width="32.875" style="25" customWidth="1"/>
    <col min="2" max="2" width="17.5" style="25" customWidth="1"/>
    <col min="3" max="3" width="24.5" style="25" customWidth="1"/>
    <col min="4" max="11" width="8.875" style="25"/>
    <col min="12" max="16384" width="8.875" style="23"/>
  </cols>
  <sheetData>
    <row r="1" spans="1:11">
      <c r="A1" s="24" t="s">
        <v>117</v>
      </c>
    </row>
    <row r="2" spans="1:11">
      <c r="A2" s="26" t="s">
        <v>118</v>
      </c>
      <c r="B2" s="26" t="s">
        <v>119</v>
      </c>
      <c r="C2" s="26" t="s">
        <v>120</v>
      </c>
      <c r="D2" s="26" t="s">
        <v>121</v>
      </c>
      <c r="E2" s="26" t="s">
        <v>122</v>
      </c>
      <c r="F2" s="26" t="s">
        <v>123</v>
      </c>
      <c r="G2" s="26" t="s">
        <v>124</v>
      </c>
      <c r="H2" s="26" t="s">
        <v>125</v>
      </c>
      <c r="I2" s="26" t="s">
        <v>126</v>
      </c>
      <c r="J2" s="26" t="s">
        <v>127</v>
      </c>
      <c r="K2" s="27" t="s">
        <v>128</v>
      </c>
    </row>
    <row r="3" spans="1:11">
      <c r="A3" s="25" t="s">
        <v>129</v>
      </c>
      <c r="B3" s="25" t="s">
        <v>130</v>
      </c>
      <c r="C3" s="25" t="s">
        <v>131</v>
      </c>
      <c r="D3" s="25">
        <v>1.6</v>
      </c>
      <c r="E3" s="25">
        <v>1.7</v>
      </c>
      <c r="F3" s="25">
        <v>1.08</v>
      </c>
      <c r="G3" s="25">
        <v>2.96</v>
      </c>
      <c r="H3" s="25">
        <v>5.22</v>
      </c>
      <c r="I3" s="25">
        <v>8.7899999999999991</v>
      </c>
      <c r="J3" s="25">
        <v>1.57</v>
      </c>
      <c r="K3" s="28">
        <v>1.83</v>
      </c>
    </row>
    <row r="4" spans="1:11">
      <c r="A4" s="25" t="s">
        <v>129</v>
      </c>
      <c r="B4" s="25" t="s">
        <v>130</v>
      </c>
      <c r="C4" s="25" t="s">
        <v>132</v>
      </c>
      <c r="D4" s="25">
        <v>15.6</v>
      </c>
      <c r="E4" s="25">
        <v>1.7</v>
      </c>
      <c r="F4" s="25">
        <v>2.79</v>
      </c>
      <c r="G4" s="25">
        <v>5.36</v>
      </c>
      <c r="H4" s="25">
        <v>5.22</v>
      </c>
      <c r="I4" s="25">
        <v>8.7899999999999991</v>
      </c>
      <c r="J4" s="25">
        <v>1.57</v>
      </c>
      <c r="K4" s="28">
        <v>1.83</v>
      </c>
    </row>
    <row r="5" spans="1:11">
      <c r="A5" s="25" t="s">
        <v>129</v>
      </c>
      <c r="B5" s="25" t="s">
        <v>133</v>
      </c>
      <c r="C5" s="25" t="s">
        <v>134</v>
      </c>
      <c r="D5" s="25">
        <v>16</v>
      </c>
      <c r="E5" s="25">
        <v>0.55000000000000004</v>
      </c>
      <c r="F5" s="25">
        <v>1.34</v>
      </c>
      <c r="G5" s="25">
        <v>0.25</v>
      </c>
      <c r="H5" s="25">
        <v>2.52</v>
      </c>
      <c r="I5" s="25">
        <v>5.81</v>
      </c>
      <c r="J5" s="25">
        <v>3.0000000000000001E-3</v>
      </c>
      <c r="K5" s="28">
        <v>0.13</v>
      </c>
    </row>
    <row r="6" spans="1:11">
      <c r="A6" s="25" t="s">
        <v>129</v>
      </c>
      <c r="B6" s="25" t="s">
        <v>133</v>
      </c>
      <c r="C6" s="25" t="s">
        <v>135</v>
      </c>
      <c r="D6" s="25">
        <v>0</v>
      </c>
      <c r="E6" s="25">
        <v>0</v>
      </c>
      <c r="F6" s="25">
        <v>0</v>
      </c>
      <c r="G6" s="25">
        <v>0.25</v>
      </c>
      <c r="H6" s="25">
        <v>0.1</v>
      </c>
      <c r="I6" s="25">
        <v>0.24</v>
      </c>
      <c r="J6" s="25">
        <v>1E-3</v>
      </c>
      <c r="K6" s="28">
        <v>5.0000000000000001E-3</v>
      </c>
    </row>
    <row r="7" spans="1:11">
      <c r="A7" s="25" t="s">
        <v>129</v>
      </c>
      <c r="B7" s="25" t="s">
        <v>136</v>
      </c>
      <c r="C7" s="25" t="s">
        <v>137</v>
      </c>
      <c r="D7" s="25">
        <v>16</v>
      </c>
      <c r="E7" s="25">
        <v>0.5</v>
      </c>
      <c r="F7" s="25">
        <v>1.34</v>
      </c>
      <c r="G7" s="25">
        <v>0.25</v>
      </c>
      <c r="H7" s="25">
        <v>2.52</v>
      </c>
      <c r="I7" s="25">
        <v>5.81</v>
      </c>
      <c r="J7" s="25">
        <v>3.0000000000000001E-3</v>
      </c>
      <c r="K7" s="28">
        <v>0.13</v>
      </c>
    </row>
    <row r="8" spans="1:11">
      <c r="A8" s="25" t="s">
        <v>129</v>
      </c>
      <c r="B8" s="25" t="s">
        <v>136</v>
      </c>
      <c r="C8" s="25" t="s">
        <v>138</v>
      </c>
      <c r="D8" s="25">
        <v>0</v>
      </c>
      <c r="E8" s="25">
        <v>0</v>
      </c>
      <c r="F8" s="25">
        <v>0</v>
      </c>
      <c r="G8" s="25">
        <v>0.25</v>
      </c>
      <c r="H8" s="25">
        <v>0.1</v>
      </c>
      <c r="I8" s="25">
        <v>0.24</v>
      </c>
      <c r="J8" s="25">
        <v>1E-3</v>
      </c>
      <c r="K8" s="28">
        <v>5.0000000000000001E-3</v>
      </c>
    </row>
    <row r="9" spans="1:11">
      <c r="A9" s="25" t="s">
        <v>129</v>
      </c>
      <c r="B9" s="25" t="s">
        <v>139</v>
      </c>
      <c r="C9" s="25" t="s">
        <v>140</v>
      </c>
      <c r="D9" s="25">
        <v>15.29</v>
      </c>
      <c r="E9" s="25">
        <v>0.17</v>
      </c>
      <c r="F9" s="25">
        <v>0.14000000000000001</v>
      </c>
      <c r="G9" s="25">
        <v>0</v>
      </c>
      <c r="H9" s="25">
        <v>5.27</v>
      </c>
      <c r="I9" s="25">
        <v>8.43</v>
      </c>
      <c r="J9" s="25">
        <v>0.53</v>
      </c>
      <c r="K9" s="28">
        <v>0.11</v>
      </c>
    </row>
    <row r="10" spans="1:11">
      <c r="A10" s="25" t="s">
        <v>129</v>
      </c>
      <c r="B10" s="25" t="s">
        <v>139</v>
      </c>
      <c r="C10" s="25" t="s">
        <v>141</v>
      </c>
      <c r="D10" s="25">
        <v>0</v>
      </c>
      <c r="E10" s="25">
        <v>0</v>
      </c>
      <c r="F10" s="25">
        <v>0</v>
      </c>
      <c r="G10" s="25">
        <v>0</v>
      </c>
      <c r="H10" s="25">
        <v>0.73</v>
      </c>
      <c r="I10" s="25">
        <v>1.22</v>
      </c>
      <c r="J10" s="25">
        <v>7.0000000000000007E-2</v>
      </c>
      <c r="K10" s="28">
        <v>0.01</v>
      </c>
    </row>
    <row r="11" spans="1:11">
      <c r="A11" s="25" t="s">
        <v>129</v>
      </c>
      <c r="B11" s="25" t="s">
        <v>142</v>
      </c>
      <c r="C11" s="25" t="s">
        <v>143</v>
      </c>
      <c r="D11" s="25">
        <v>8.75</v>
      </c>
      <c r="E11" s="25">
        <v>0</v>
      </c>
      <c r="F11" s="25">
        <v>0</v>
      </c>
      <c r="G11" s="25">
        <v>0.06</v>
      </c>
      <c r="H11" s="25">
        <v>10.45</v>
      </c>
      <c r="I11" s="25">
        <v>14.63</v>
      </c>
      <c r="J11" s="25">
        <v>0</v>
      </c>
      <c r="K11" s="28">
        <v>2.09</v>
      </c>
    </row>
    <row r="12" spans="1:11">
      <c r="A12" s="25" t="s">
        <v>129</v>
      </c>
      <c r="B12" s="25" t="s">
        <v>142</v>
      </c>
      <c r="C12" s="25" t="s">
        <v>144</v>
      </c>
      <c r="D12" s="25">
        <v>9</v>
      </c>
      <c r="E12" s="25">
        <v>0</v>
      </c>
      <c r="F12" s="25">
        <v>0</v>
      </c>
      <c r="G12" s="25">
        <v>0.06</v>
      </c>
      <c r="H12" s="25">
        <v>6.02</v>
      </c>
      <c r="I12" s="25">
        <v>8.1199999999999992</v>
      </c>
      <c r="J12" s="25">
        <v>0</v>
      </c>
      <c r="K12" s="28">
        <v>0.12</v>
      </c>
    </row>
    <row r="13" spans="1:11">
      <c r="A13" s="25" t="s">
        <v>129</v>
      </c>
      <c r="B13" s="25" t="s">
        <v>142</v>
      </c>
      <c r="C13" s="25" t="s">
        <v>145</v>
      </c>
      <c r="D13" s="25">
        <v>0</v>
      </c>
      <c r="E13" s="25">
        <v>0</v>
      </c>
      <c r="F13" s="25">
        <v>0</v>
      </c>
      <c r="G13" s="25">
        <v>0</v>
      </c>
      <c r="H13" s="25">
        <v>1.05</v>
      </c>
      <c r="I13" s="25">
        <v>1.46</v>
      </c>
      <c r="J13" s="25">
        <v>0</v>
      </c>
      <c r="K13" s="28">
        <v>0</v>
      </c>
    </row>
    <row r="14" spans="1:11">
      <c r="A14" s="25" t="s">
        <v>129</v>
      </c>
      <c r="B14" s="25" t="s">
        <v>142</v>
      </c>
      <c r="C14" s="25" t="s">
        <v>146</v>
      </c>
      <c r="D14" s="25">
        <v>0</v>
      </c>
      <c r="E14" s="25">
        <v>0</v>
      </c>
      <c r="F14" s="25">
        <v>0</v>
      </c>
      <c r="G14" s="25">
        <v>0</v>
      </c>
      <c r="H14" s="25">
        <v>0.6</v>
      </c>
      <c r="I14" s="25">
        <v>0.81</v>
      </c>
      <c r="J14" s="25">
        <v>0</v>
      </c>
      <c r="K14" s="28">
        <v>0</v>
      </c>
    </row>
    <row r="15" spans="1:11">
      <c r="A15" s="25" t="s">
        <v>129</v>
      </c>
      <c r="B15" s="25" t="s">
        <v>147</v>
      </c>
      <c r="C15" s="25" t="s">
        <v>148</v>
      </c>
      <c r="D15" s="25">
        <v>0</v>
      </c>
      <c r="E15" s="25">
        <v>0.21</v>
      </c>
      <c r="F15" s="25">
        <v>0.18</v>
      </c>
      <c r="G15" s="25">
        <v>0</v>
      </c>
      <c r="H15" s="25">
        <v>7.1</v>
      </c>
      <c r="I15" s="25">
        <v>9.01</v>
      </c>
      <c r="J15" s="25">
        <v>0</v>
      </c>
      <c r="K15" s="28">
        <v>0.21</v>
      </c>
    </row>
    <row r="16" spans="1:11">
      <c r="A16" s="25" t="s">
        <v>129</v>
      </c>
      <c r="B16" s="25" t="s">
        <v>147</v>
      </c>
      <c r="C16" s="25" t="s">
        <v>149</v>
      </c>
      <c r="D16" s="25">
        <v>0</v>
      </c>
      <c r="E16" s="25">
        <v>0</v>
      </c>
      <c r="F16" s="25">
        <v>0</v>
      </c>
      <c r="G16" s="25">
        <v>0</v>
      </c>
      <c r="H16" s="25">
        <v>1.38</v>
      </c>
      <c r="I16" s="25">
        <v>2.82</v>
      </c>
      <c r="J16" s="25">
        <v>0</v>
      </c>
      <c r="K16" s="28">
        <v>0.04</v>
      </c>
    </row>
    <row r="17" spans="1:11">
      <c r="A17" s="25" t="s">
        <v>150</v>
      </c>
      <c r="B17" s="25" t="s">
        <v>151</v>
      </c>
      <c r="C17" s="25" t="s">
        <v>152</v>
      </c>
      <c r="D17" s="25">
        <v>0</v>
      </c>
      <c r="E17" s="25">
        <v>0</v>
      </c>
      <c r="F17" s="25">
        <v>7.5</v>
      </c>
      <c r="G17" s="25">
        <v>0</v>
      </c>
      <c r="H17" s="25">
        <v>18.28</v>
      </c>
      <c r="I17" s="25">
        <v>26.51</v>
      </c>
      <c r="J17" s="25">
        <v>0</v>
      </c>
      <c r="K17" s="28">
        <v>0</v>
      </c>
    </row>
    <row r="18" spans="1:11">
      <c r="A18" s="25" t="s">
        <v>150</v>
      </c>
      <c r="B18" s="25" t="s">
        <v>151</v>
      </c>
      <c r="C18" s="25" t="s">
        <v>153</v>
      </c>
      <c r="D18" s="25">
        <v>0</v>
      </c>
      <c r="E18" s="25">
        <v>0</v>
      </c>
      <c r="F18" s="25">
        <v>0</v>
      </c>
      <c r="G18" s="25">
        <v>0</v>
      </c>
      <c r="H18" s="25">
        <v>5.2</v>
      </c>
      <c r="I18" s="25">
        <v>6.97</v>
      </c>
      <c r="J18" s="25">
        <v>0</v>
      </c>
      <c r="K18" s="28">
        <v>0</v>
      </c>
    </row>
    <row r="19" spans="1:11">
      <c r="A19" s="25" t="s">
        <v>150</v>
      </c>
      <c r="B19" s="25" t="s">
        <v>154</v>
      </c>
      <c r="C19" s="25" t="s">
        <v>152</v>
      </c>
      <c r="D19" s="25">
        <v>0</v>
      </c>
      <c r="E19" s="25">
        <v>0</v>
      </c>
      <c r="F19" s="25">
        <v>0</v>
      </c>
      <c r="G19" s="25">
        <v>0</v>
      </c>
      <c r="H19" s="25">
        <v>263.87</v>
      </c>
      <c r="I19" s="25">
        <v>296.05</v>
      </c>
      <c r="J19" s="25">
        <v>0</v>
      </c>
      <c r="K19" s="28">
        <v>0</v>
      </c>
    </row>
    <row r="20" spans="1:11">
      <c r="A20" s="25" t="s">
        <v>150</v>
      </c>
      <c r="B20" s="25" t="s">
        <v>154</v>
      </c>
      <c r="C20" s="25" t="s">
        <v>153</v>
      </c>
      <c r="D20" s="25">
        <v>0</v>
      </c>
      <c r="E20" s="25">
        <v>0</v>
      </c>
      <c r="F20" s="25">
        <v>0</v>
      </c>
      <c r="G20" s="25">
        <v>0</v>
      </c>
      <c r="H20" s="25">
        <v>263.87</v>
      </c>
      <c r="I20" s="25">
        <v>296.05</v>
      </c>
      <c r="J20" s="25">
        <v>0</v>
      </c>
      <c r="K20" s="28">
        <v>0</v>
      </c>
    </row>
    <row r="21" spans="1:11">
      <c r="A21" s="25" t="s">
        <v>150</v>
      </c>
      <c r="B21" s="25" t="s">
        <v>155</v>
      </c>
      <c r="C21" s="25" t="s">
        <v>152</v>
      </c>
      <c r="D21" s="25">
        <v>0</v>
      </c>
      <c r="E21" s="25">
        <v>0</v>
      </c>
      <c r="F21" s="25">
        <v>0</v>
      </c>
      <c r="G21" s="25">
        <v>0</v>
      </c>
      <c r="H21" s="25">
        <v>207.73</v>
      </c>
      <c r="I21" s="25">
        <v>233.06</v>
      </c>
      <c r="J21" s="25">
        <v>0</v>
      </c>
      <c r="K21" s="28">
        <v>0</v>
      </c>
    </row>
    <row r="22" spans="1:11">
      <c r="A22" s="25" t="s">
        <v>150</v>
      </c>
      <c r="B22" s="25" t="s">
        <v>155</v>
      </c>
      <c r="C22" s="25" t="s">
        <v>153</v>
      </c>
      <c r="D22" s="25">
        <v>0</v>
      </c>
      <c r="E22" s="25">
        <v>0</v>
      </c>
      <c r="F22" s="25">
        <v>0</v>
      </c>
      <c r="G22" s="25">
        <v>0</v>
      </c>
      <c r="H22" s="25">
        <v>207.73</v>
      </c>
      <c r="I22" s="25">
        <v>233.06</v>
      </c>
      <c r="J22" s="25">
        <v>0</v>
      </c>
      <c r="K22" s="28">
        <v>0</v>
      </c>
    </row>
    <row r="23" spans="1:11">
      <c r="A23" s="25" t="s">
        <v>150</v>
      </c>
      <c r="B23" s="25" t="s">
        <v>156</v>
      </c>
      <c r="C23" s="25" t="s">
        <v>152</v>
      </c>
      <c r="D23" s="25">
        <v>0</v>
      </c>
      <c r="E23" s="25">
        <v>0</v>
      </c>
      <c r="F23" s="25">
        <v>0</v>
      </c>
      <c r="G23" s="25">
        <v>0</v>
      </c>
      <c r="H23" s="25">
        <v>286.67</v>
      </c>
      <c r="I23" s="25">
        <v>321.63</v>
      </c>
      <c r="J23" s="25">
        <v>0</v>
      </c>
      <c r="K23" s="28">
        <v>0</v>
      </c>
    </row>
    <row r="24" spans="1:11">
      <c r="A24" s="25" t="s">
        <v>150</v>
      </c>
      <c r="B24" s="25" t="s">
        <v>156</v>
      </c>
      <c r="C24" s="25" t="s">
        <v>153</v>
      </c>
      <c r="D24" s="25">
        <v>0</v>
      </c>
      <c r="E24" s="25">
        <v>0</v>
      </c>
      <c r="F24" s="25">
        <v>0</v>
      </c>
      <c r="G24" s="25">
        <v>0</v>
      </c>
      <c r="H24" s="25">
        <v>286.67</v>
      </c>
      <c r="I24" s="25">
        <v>321.63</v>
      </c>
      <c r="J24" s="25">
        <v>0</v>
      </c>
      <c r="K24" s="28">
        <v>0</v>
      </c>
    </row>
    <row r="25" spans="1:11">
      <c r="A25" s="25" t="s">
        <v>150</v>
      </c>
      <c r="B25" s="25" t="s">
        <v>804</v>
      </c>
      <c r="C25" s="25" t="s">
        <v>158</v>
      </c>
      <c r="D25" s="25">
        <v>0</v>
      </c>
      <c r="E25" s="25">
        <v>0</v>
      </c>
      <c r="F25" s="25">
        <v>0</v>
      </c>
      <c r="G25" s="25">
        <v>0</v>
      </c>
      <c r="H25" s="25">
        <v>246</v>
      </c>
      <c r="I25" s="25">
        <v>276</v>
      </c>
      <c r="J25" s="25">
        <v>0</v>
      </c>
      <c r="K25" s="28">
        <v>0</v>
      </c>
    </row>
    <row r="26" spans="1:11">
      <c r="A26" s="25" t="s">
        <v>150</v>
      </c>
      <c r="B26" s="25" t="s">
        <v>802</v>
      </c>
      <c r="C26" s="25" t="s">
        <v>158</v>
      </c>
      <c r="D26" s="25">
        <v>0</v>
      </c>
      <c r="E26" s="25">
        <v>0</v>
      </c>
      <c r="F26" s="25">
        <v>0</v>
      </c>
      <c r="G26" s="25">
        <v>0</v>
      </c>
      <c r="H26" s="25">
        <v>246</v>
      </c>
      <c r="I26" s="25">
        <v>276</v>
      </c>
      <c r="J26" s="25">
        <v>0</v>
      </c>
      <c r="K26" s="28">
        <v>0</v>
      </c>
    </row>
    <row r="27" spans="1:11">
      <c r="A27" s="25" t="s">
        <v>150</v>
      </c>
      <c r="B27" s="25" t="s">
        <v>803</v>
      </c>
      <c r="C27" s="25" t="s">
        <v>158</v>
      </c>
      <c r="D27" s="25">
        <v>0</v>
      </c>
      <c r="E27" s="25">
        <v>0</v>
      </c>
      <c r="F27" s="25">
        <v>0</v>
      </c>
      <c r="G27" s="25">
        <v>0</v>
      </c>
      <c r="H27" s="25">
        <v>246</v>
      </c>
      <c r="I27" s="25">
        <v>276</v>
      </c>
      <c r="J27" s="25">
        <v>0</v>
      </c>
      <c r="K27" s="28">
        <v>0</v>
      </c>
    </row>
    <row r="28" spans="1:11">
      <c r="A28" s="25" t="s">
        <v>150</v>
      </c>
      <c r="B28" s="25" t="s">
        <v>161</v>
      </c>
      <c r="C28" s="25" t="s">
        <v>158</v>
      </c>
      <c r="D28" s="25">
        <v>0</v>
      </c>
      <c r="E28" s="25">
        <v>0</v>
      </c>
      <c r="F28" s="25">
        <v>0</v>
      </c>
      <c r="G28" s="25">
        <v>0</v>
      </c>
      <c r="H28" s="25">
        <v>246</v>
      </c>
      <c r="I28" s="25">
        <v>276</v>
      </c>
      <c r="J28" s="25">
        <v>0</v>
      </c>
      <c r="K28" s="28">
        <v>0</v>
      </c>
    </row>
    <row r="29" spans="1:11">
      <c r="A29" s="25" t="s">
        <v>150</v>
      </c>
      <c r="B29" s="25" t="s">
        <v>805</v>
      </c>
      <c r="C29" s="25" t="s">
        <v>158</v>
      </c>
      <c r="D29" s="25">
        <v>0</v>
      </c>
      <c r="E29" s="25">
        <v>0</v>
      </c>
      <c r="F29" s="25">
        <v>0</v>
      </c>
      <c r="G29" s="25">
        <v>0</v>
      </c>
      <c r="H29" s="25">
        <v>246</v>
      </c>
      <c r="I29" s="25">
        <v>276</v>
      </c>
      <c r="J29" s="25">
        <v>0</v>
      </c>
      <c r="K29" s="28">
        <v>0</v>
      </c>
    </row>
    <row r="30" spans="1:11">
      <c r="A30" s="25" t="s">
        <v>150</v>
      </c>
      <c r="B30" s="25" t="s">
        <v>163</v>
      </c>
      <c r="C30" s="25" t="s">
        <v>158</v>
      </c>
      <c r="D30" s="25">
        <v>0</v>
      </c>
      <c r="E30" s="25">
        <v>0</v>
      </c>
      <c r="F30" s="25">
        <v>0</v>
      </c>
      <c r="G30" s="25">
        <v>0</v>
      </c>
      <c r="H30" s="25">
        <v>246</v>
      </c>
      <c r="I30" s="25">
        <v>276</v>
      </c>
      <c r="J30" s="25">
        <v>0</v>
      </c>
      <c r="K30" s="28">
        <v>0</v>
      </c>
    </row>
    <row r="31" spans="1:11">
      <c r="A31" s="25" t="s">
        <v>150</v>
      </c>
      <c r="B31" s="25" t="s">
        <v>164</v>
      </c>
      <c r="C31" s="25" t="s">
        <v>158</v>
      </c>
      <c r="D31" s="25">
        <v>0</v>
      </c>
      <c r="E31" s="25">
        <v>0</v>
      </c>
      <c r="F31" s="25">
        <v>0</v>
      </c>
      <c r="G31" s="25">
        <v>0</v>
      </c>
      <c r="H31" s="25">
        <v>297.13</v>
      </c>
      <c r="I31" s="25">
        <v>396.17</v>
      </c>
      <c r="J31" s="25">
        <v>0</v>
      </c>
      <c r="K31" s="28">
        <v>0</v>
      </c>
    </row>
    <row r="32" spans="1:11">
      <c r="A32" s="25" t="s">
        <v>165</v>
      </c>
      <c r="B32" s="25" t="s">
        <v>166</v>
      </c>
      <c r="C32" s="25" t="s">
        <v>167</v>
      </c>
      <c r="D32" s="25">
        <v>3.71</v>
      </c>
      <c r="E32" s="25">
        <v>1.88</v>
      </c>
      <c r="F32" s="25">
        <v>0.51</v>
      </c>
      <c r="G32" s="25">
        <v>0.33</v>
      </c>
      <c r="H32" s="25">
        <v>26.5</v>
      </c>
      <c r="I32" s="25">
        <v>57.5</v>
      </c>
      <c r="J32" s="25">
        <v>0.23</v>
      </c>
      <c r="K32" s="28">
        <v>0.39</v>
      </c>
    </row>
    <row r="33" spans="1:11">
      <c r="A33" s="25" t="s">
        <v>165</v>
      </c>
      <c r="B33" s="25" t="s">
        <v>166</v>
      </c>
      <c r="C33" s="25" t="s">
        <v>168</v>
      </c>
      <c r="D33" s="25">
        <v>2.6</v>
      </c>
      <c r="E33" s="25">
        <v>0.2</v>
      </c>
      <c r="F33" s="25">
        <v>2.5299999999999998</v>
      </c>
      <c r="G33" s="25">
        <v>0.33</v>
      </c>
      <c r="H33" s="25">
        <v>11.9</v>
      </c>
      <c r="I33" s="25">
        <v>33.700000000000003</v>
      </c>
      <c r="J33" s="25">
        <v>0.27</v>
      </c>
      <c r="K33" s="28">
        <v>0.45</v>
      </c>
    </row>
    <row r="34" spans="1:11">
      <c r="A34" s="25" t="s">
        <v>165</v>
      </c>
      <c r="B34" s="25" t="s">
        <v>166</v>
      </c>
      <c r="C34" s="25" t="s">
        <v>169</v>
      </c>
      <c r="D34" s="25">
        <v>23.84</v>
      </c>
      <c r="E34" s="25">
        <v>0.16</v>
      </c>
      <c r="F34" s="25">
        <v>1.93</v>
      </c>
      <c r="G34" s="25">
        <v>0.33</v>
      </c>
      <c r="H34" s="25">
        <v>13.2</v>
      </c>
      <c r="I34" s="25">
        <v>42.6</v>
      </c>
      <c r="J34" s="25">
        <v>0.13</v>
      </c>
      <c r="K34" s="28">
        <v>0.21</v>
      </c>
    </row>
    <row r="35" spans="1:11">
      <c r="A35" s="25" t="s">
        <v>165</v>
      </c>
      <c r="B35" s="25" t="s">
        <v>170</v>
      </c>
      <c r="C35" s="25" t="s">
        <v>171</v>
      </c>
      <c r="D35" s="25">
        <v>0</v>
      </c>
      <c r="E35" s="25">
        <v>0</v>
      </c>
      <c r="F35" s="25">
        <v>0</v>
      </c>
      <c r="G35" s="25">
        <v>0</v>
      </c>
      <c r="H35" s="25">
        <v>2</v>
      </c>
      <c r="I35" s="25">
        <v>8</v>
      </c>
      <c r="J35" s="25">
        <v>0</v>
      </c>
      <c r="K35" s="28">
        <v>0</v>
      </c>
    </row>
    <row r="36" spans="1:11">
      <c r="A36" s="25" t="s">
        <v>165</v>
      </c>
      <c r="B36" s="25" t="s">
        <v>172</v>
      </c>
      <c r="C36" s="25" t="s">
        <v>158</v>
      </c>
      <c r="D36" s="25">
        <v>30.95</v>
      </c>
      <c r="E36" s="25">
        <v>0.2</v>
      </c>
      <c r="F36" s="25">
        <v>0.34</v>
      </c>
      <c r="G36" s="25">
        <v>0.18</v>
      </c>
      <c r="H36" s="25">
        <v>1.4</v>
      </c>
      <c r="I36" s="25">
        <v>13.4</v>
      </c>
      <c r="J36" s="25">
        <v>0.03</v>
      </c>
      <c r="K36" s="28">
        <v>0.01</v>
      </c>
    </row>
    <row r="37" spans="1:11">
      <c r="A37" s="25" t="s">
        <v>165</v>
      </c>
      <c r="B37" s="25" t="s">
        <v>173</v>
      </c>
      <c r="C37" s="25" t="s">
        <v>158</v>
      </c>
      <c r="D37" s="25">
        <v>4.04</v>
      </c>
      <c r="E37" s="25">
        <v>0.05</v>
      </c>
      <c r="F37" s="25">
        <v>0.6</v>
      </c>
      <c r="G37" s="25">
        <v>0.13</v>
      </c>
      <c r="H37" s="25">
        <v>0.27</v>
      </c>
      <c r="I37" s="25">
        <v>0.71</v>
      </c>
      <c r="J37" s="25">
        <v>0.11</v>
      </c>
      <c r="K37" s="28">
        <v>0.09</v>
      </c>
    </row>
    <row r="38" spans="1:11">
      <c r="A38" s="25" t="s">
        <v>165</v>
      </c>
      <c r="B38" s="25" t="s">
        <v>174</v>
      </c>
      <c r="C38" s="25" t="s">
        <v>158</v>
      </c>
      <c r="D38" s="25">
        <v>30.95</v>
      </c>
      <c r="E38" s="25">
        <v>0.2</v>
      </c>
      <c r="F38" s="25">
        <v>0.34</v>
      </c>
      <c r="G38" s="25">
        <v>0.18</v>
      </c>
      <c r="H38" s="25">
        <v>1.4</v>
      </c>
      <c r="I38" s="25">
        <v>12</v>
      </c>
      <c r="J38" s="25">
        <v>0.03</v>
      </c>
      <c r="K38" s="28">
        <v>0.01</v>
      </c>
    </row>
    <row r="39" spans="1:11">
      <c r="A39" s="25" t="s">
        <v>165</v>
      </c>
      <c r="B39" s="25" t="s">
        <v>175</v>
      </c>
      <c r="C39" s="25" t="s">
        <v>176</v>
      </c>
      <c r="D39" s="25">
        <v>0</v>
      </c>
      <c r="E39" s="25">
        <v>7.74</v>
      </c>
      <c r="F39" s="25">
        <v>3.4</v>
      </c>
      <c r="G39" s="25">
        <v>0.4</v>
      </c>
      <c r="H39" s="25">
        <v>7.92</v>
      </c>
      <c r="I39" s="25">
        <v>8.27</v>
      </c>
      <c r="J39" s="25">
        <v>0</v>
      </c>
      <c r="K39" s="28">
        <v>0</v>
      </c>
    </row>
    <row r="40" spans="1:11">
      <c r="A40" s="25" t="s">
        <v>165</v>
      </c>
      <c r="B40" s="25" t="s">
        <v>175</v>
      </c>
      <c r="C40" s="25" t="s">
        <v>177</v>
      </c>
      <c r="D40" s="25">
        <v>0</v>
      </c>
      <c r="E40" s="25">
        <v>7.74</v>
      </c>
      <c r="F40" s="25">
        <v>3.4</v>
      </c>
      <c r="G40" s="25">
        <v>0.4</v>
      </c>
      <c r="H40" s="25">
        <v>10.69</v>
      </c>
      <c r="I40" s="25">
        <v>11.16</v>
      </c>
      <c r="J40" s="25">
        <v>0</v>
      </c>
      <c r="K40" s="28">
        <v>0</v>
      </c>
    </row>
    <row r="41" spans="1:11">
      <c r="A41" s="25" t="s">
        <v>165</v>
      </c>
      <c r="B41" s="25" t="s">
        <v>178</v>
      </c>
      <c r="C41" s="25" t="s">
        <v>158</v>
      </c>
      <c r="D41" s="25">
        <v>0</v>
      </c>
      <c r="E41" s="25">
        <v>0</v>
      </c>
      <c r="F41" s="25">
        <v>0</v>
      </c>
      <c r="G41" s="25">
        <v>0.4</v>
      </c>
      <c r="H41" s="25">
        <v>2.94</v>
      </c>
      <c r="I41" s="25">
        <v>3.07</v>
      </c>
      <c r="J41" s="25">
        <v>0</v>
      </c>
      <c r="K41" s="28">
        <v>0</v>
      </c>
    </row>
    <row r="42" spans="1:11">
      <c r="A42" s="25" t="s">
        <v>165</v>
      </c>
      <c r="B42" s="25" t="s">
        <v>179</v>
      </c>
      <c r="C42" s="25" t="s">
        <v>158</v>
      </c>
      <c r="D42" s="25">
        <v>0</v>
      </c>
      <c r="E42" s="25">
        <v>0</v>
      </c>
      <c r="F42" s="25">
        <v>0</v>
      </c>
      <c r="G42" s="25">
        <v>3.15</v>
      </c>
      <c r="H42" s="25">
        <v>0</v>
      </c>
      <c r="I42" s="25">
        <v>0</v>
      </c>
      <c r="J42" s="25">
        <v>0</v>
      </c>
      <c r="K42" s="28">
        <v>0</v>
      </c>
    </row>
    <row r="43" spans="1:11">
      <c r="A43" s="25" t="s">
        <v>165</v>
      </c>
      <c r="B43" s="25" t="s">
        <v>180</v>
      </c>
      <c r="C43" s="25" t="s">
        <v>158</v>
      </c>
      <c r="D43" s="25">
        <v>0</v>
      </c>
      <c r="E43" s="25">
        <v>5</v>
      </c>
      <c r="F43" s="25">
        <v>2.25</v>
      </c>
      <c r="G43" s="25">
        <v>29.22</v>
      </c>
      <c r="H43" s="25">
        <v>0.67</v>
      </c>
      <c r="I43" s="25">
        <v>2.4300000000000002</v>
      </c>
      <c r="J43" s="25">
        <v>0</v>
      </c>
      <c r="K43" s="28">
        <v>0</v>
      </c>
    </row>
    <row r="44" spans="1:11">
      <c r="A44" s="25" t="s">
        <v>165</v>
      </c>
      <c r="B44" s="25" t="s">
        <v>181</v>
      </c>
      <c r="C44" s="25" t="s">
        <v>158</v>
      </c>
      <c r="D44" s="25">
        <v>0</v>
      </c>
      <c r="E44" s="25">
        <v>0</v>
      </c>
      <c r="F44" s="25">
        <v>0</v>
      </c>
      <c r="G44" s="25">
        <v>0.43</v>
      </c>
      <c r="H44" s="25">
        <v>0</v>
      </c>
      <c r="I44" s="25">
        <v>0</v>
      </c>
      <c r="J44" s="25">
        <v>0</v>
      </c>
      <c r="K44" s="28">
        <v>0</v>
      </c>
    </row>
    <row r="45" spans="1:11">
      <c r="A45" s="25" t="s">
        <v>165</v>
      </c>
      <c r="B45" s="25" t="s">
        <v>182</v>
      </c>
      <c r="C45" s="25" t="s">
        <v>158</v>
      </c>
      <c r="D45" s="25">
        <v>2.83</v>
      </c>
      <c r="E45" s="25">
        <v>1.04</v>
      </c>
      <c r="F45" s="25">
        <v>18.87</v>
      </c>
      <c r="G45" s="25">
        <v>0.38</v>
      </c>
      <c r="H45" s="25">
        <v>1.6</v>
      </c>
      <c r="I45" s="25">
        <v>2.48</v>
      </c>
      <c r="J45" s="25">
        <v>0</v>
      </c>
      <c r="K45" s="28">
        <v>0</v>
      </c>
    </row>
    <row r="46" spans="1:11">
      <c r="A46" s="25" t="s">
        <v>165</v>
      </c>
      <c r="B46" s="25" t="s">
        <v>183</v>
      </c>
      <c r="C46" s="25" t="s">
        <v>158</v>
      </c>
      <c r="D46" s="25">
        <v>0</v>
      </c>
      <c r="E46" s="25">
        <v>0</v>
      </c>
      <c r="F46" s="25">
        <v>0</v>
      </c>
      <c r="G46" s="25">
        <v>0.5</v>
      </c>
      <c r="H46" s="25">
        <v>0</v>
      </c>
      <c r="I46" s="25">
        <v>0</v>
      </c>
      <c r="J46" s="25">
        <v>0</v>
      </c>
      <c r="K46" s="28">
        <v>0</v>
      </c>
    </row>
    <row r="47" spans="1:11">
      <c r="A47" s="25" t="s">
        <v>184</v>
      </c>
      <c r="B47" s="25" t="s">
        <v>130</v>
      </c>
      <c r="C47" s="25" t="s">
        <v>131</v>
      </c>
      <c r="D47" s="25">
        <v>1.6</v>
      </c>
      <c r="E47" s="25">
        <v>1.7</v>
      </c>
      <c r="F47" s="25">
        <v>1.08</v>
      </c>
      <c r="G47" s="25">
        <v>2.96</v>
      </c>
      <c r="H47" s="25">
        <v>5.22</v>
      </c>
      <c r="I47" s="25">
        <v>8.7899999999999991</v>
      </c>
      <c r="J47" s="25">
        <v>1.57</v>
      </c>
      <c r="K47" s="28">
        <v>1.83</v>
      </c>
    </row>
    <row r="48" spans="1:11">
      <c r="A48" s="25" t="s">
        <v>184</v>
      </c>
      <c r="B48" s="25" t="s">
        <v>130</v>
      </c>
      <c r="C48" s="25" t="s">
        <v>132</v>
      </c>
      <c r="D48" s="25">
        <v>15.6</v>
      </c>
      <c r="E48" s="25">
        <v>1.7</v>
      </c>
      <c r="F48" s="25">
        <v>2.79</v>
      </c>
      <c r="G48" s="25">
        <v>5.36</v>
      </c>
      <c r="H48" s="25">
        <v>5.22</v>
      </c>
      <c r="I48" s="25">
        <v>8.7899999999999991</v>
      </c>
      <c r="J48" s="25">
        <v>1.57</v>
      </c>
      <c r="K48" s="28">
        <v>1.83</v>
      </c>
    </row>
    <row r="49" spans="1:11">
      <c r="A49" s="25" t="s">
        <v>184</v>
      </c>
      <c r="B49" s="25" t="s">
        <v>185</v>
      </c>
      <c r="C49" s="25" t="s">
        <v>158</v>
      </c>
      <c r="D49" s="25">
        <v>0</v>
      </c>
      <c r="E49" s="25">
        <v>0</v>
      </c>
      <c r="F49" s="25">
        <v>0</v>
      </c>
      <c r="G49" s="25">
        <v>1.42</v>
      </c>
      <c r="H49" s="25">
        <v>0.1</v>
      </c>
      <c r="I49" s="25">
        <v>0.12</v>
      </c>
      <c r="J49" s="25">
        <v>0</v>
      </c>
      <c r="K49" s="28">
        <v>0</v>
      </c>
    </row>
    <row r="50" spans="1:11">
      <c r="A50" s="25" t="s">
        <v>184</v>
      </c>
      <c r="B50" s="25" t="s">
        <v>186</v>
      </c>
      <c r="C50" s="25" t="s">
        <v>158</v>
      </c>
      <c r="D50" s="25">
        <v>0</v>
      </c>
      <c r="E50" s="25">
        <v>0</v>
      </c>
      <c r="F50" s="25">
        <v>0</v>
      </c>
      <c r="G50" s="25">
        <v>0.32</v>
      </c>
      <c r="H50" s="25">
        <v>0</v>
      </c>
      <c r="I50" s="25">
        <v>0</v>
      </c>
      <c r="J50" s="25">
        <v>0</v>
      </c>
      <c r="K50" s="28">
        <v>0</v>
      </c>
    </row>
    <row r="51" spans="1:11">
      <c r="A51" s="25" t="s">
        <v>184</v>
      </c>
      <c r="B51" s="24" t="s">
        <v>187</v>
      </c>
      <c r="C51" s="25" t="s">
        <v>158</v>
      </c>
      <c r="D51" s="25">
        <v>0</v>
      </c>
      <c r="E51" s="25">
        <v>0</v>
      </c>
      <c r="F51" s="25">
        <v>0</v>
      </c>
      <c r="G51" s="25">
        <v>1.82</v>
      </c>
      <c r="H51" s="25">
        <v>0</v>
      </c>
      <c r="I51" s="25">
        <v>0</v>
      </c>
      <c r="J51" s="25">
        <v>0</v>
      </c>
      <c r="K51" s="28">
        <v>0</v>
      </c>
    </row>
    <row r="52" spans="1:11">
      <c r="A52" s="25" t="s">
        <v>184</v>
      </c>
      <c r="B52" s="25" t="s">
        <v>188</v>
      </c>
      <c r="C52" s="25" t="s">
        <v>158</v>
      </c>
      <c r="D52" s="25">
        <v>0</v>
      </c>
      <c r="E52" s="25">
        <v>0</v>
      </c>
      <c r="F52" s="25">
        <v>0</v>
      </c>
      <c r="G52" s="25">
        <v>0.34</v>
      </c>
      <c r="H52" s="25">
        <v>0</v>
      </c>
      <c r="I52" s="25">
        <v>0</v>
      </c>
      <c r="J52" s="25">
        <v>0</v>
      </c>
      <c r="K52" s="28">
        <v>0</v>
      </c>
    </row>
    <row r="53" spans="1:11">
      <c r="A53" s="25" t="s">
        <v>189</v>
      </c>
      <c r="B53" s="25" t="s">
        <v>190</v>
      </c>
      <c r="C53" s="25" t="s">
        <v>158</v>
      </c>
      <c r="D53" s="25">
        <v>0</v>
      </c>
      <c r="E53" s="25">
        <v>0</v>
      </c>
      <c r="F53" s="25">
        <v>0</v>
      </c>
      <c r="G53" s="25">
        <v>0.1</v>
      </c>
      <c r="H53" s="25">
        <v>0</v>
      </c>
      <c r="I53" s="25">
        <v>0</v>
      </c>
      <c r="J53" s="25">
        <v>0</v>
      </c>
      <c r="K53" s="28">
        <v>0</v>
      </c>
    </row>
    <row r="54" spans="1:11">
      <c r="A54" s="25" t="s">
        <v>189</v>
      </c>
      <c r="B54" s="25" t="s">
        <v>191</v>
      </c>
      <c r="C54" s="25" t="s">
        <v>158</v>
      </c>
      <c r="D54" s="25">
        <v>0</v>
      </c>
      <c r="E54" s="25">
        <v>0</v>
      </c>
      <c r="F54" s="25">
        <v>0</v>
      </c>
      <c r="G54" s="25">
        <v>0.11</v>
      </c>
      <c r="H54" s="25">
        <v>0</v>
      </c>
      <c r="I54" s="25">
        <v>0</v>
      </c>
      <c r="J54" s="25">
        <v>0</v>
      </c>
      <c r="K54" s="28">
        <v>0</v>
      </c>
    </row>
    <row r="55" spans="1:11">
      <c r="A55" s="25" t="s">
        <v>189</v>
      </c>
      <c r="B55" s="25" t="s">
        <v>192</v>
      </c>
      <c r="C55" s="25" t="s">
        <v>158</v>
      </c>
      <c r="D55" s="25">
        <v>0</v>
      </c>
      <c r="E55" s="25">
        <v>0</v>
      </c>
      <c r="F55" s="25">
        <v>0</v>
      </c>
      <c r="G55" s="25">
        <v>0.99</v>
      </c>
      <c r="H55" s="25">
        <v>0</v>
      </c>
      <c r="I55" s="25">
        <v>0</v>
      </c>
      <c r="J55" s="25">
        <v>0</v>
      </c>
      <c r="K55" s="28">
        <v>0</v>
      </c>
    </row>
    <row r="56" spans="1:11">
      <c r="A56" s="25" t="s">
        <v>189</v>
      </c>
      <c r="B56" s="25" t="s">
        <v>193</v>
      </c>
      <c r="C56" s="25" t="s">
        <v>158</v>
      </c>
      <c r="D56" s="25">
        <v>0</v>
      </c>
      <c r="E56" s="25">
        <v>0</v>
      </c>
      <c r="F56" s="25">
        <v>0</v>
      </c>
      <c r="G56" s="25">
        <v>0.1</v>
      </c>
      <c r="H56" s="25">
        <v>0</v>
      </c>
      <c r="I56" s="25">
        <v>0</v>
      </c>
      <c r="J56" s="25">
        <v>0</v>
      </c>
      <c r="K56" s="28">
        <v>0</v>
      </c>
    </row>
    <row r="57" spans="1:11">
      <c r="A57" s="25" t="s">
        <v>189</v>
      </c>
      <c r="B57" s="25" t="s">
        <v>194</v>
      </c>
      <c r="C57" s="25" t="s">
        <v>158</v>
      </c>
      <c r="D57" s="25">
        <v>0</v>
      </c>
      <c r="E57" s="25">
        <v>0</v>
      </c>
      <c r="F57" s="25">
        <v>0</v>
      </c>
      <c r="G57" s="25">
        <v>0.1</v>
      </c>
      <c r="H57" s="25">
        <v>0</v>
      </c>
      <c r="I57" s="25">
        <v>0</v>
      </c>
      <c r="J57" s="25">
        <v>0</v>
      </c>
      <c r="K57" s="28">
        <v>0</v>
      </c>
    </row>
    <row r="58" spans="1:11">
      <c r="A58" s="25" t="s">
        <v>189</v>
      </c>
      <c r="B58" s="25" t="s">
        <v>195</v>
      </c>
      <c r="C58" s="25" t="s">
        <v>158</v>
      </c>
      <c r="D58" s="25">
        <v>0</v>
      </c>
      <c r="E58" s="25">
        <v>0</v>
      </c>
      <c r="F58" s="25">
        <v>0</v>
      </c>
      <c r="G58" s="25">
        <v>0.1</v>
      </c>
      <c r="H58" s="25">
        <v>0</v>
      </c>
      <c r="I58" s="25">
        <v>0</v>
      </c>
      <c r="J58" s="25">
        <v>0</v>
      </c>
      <c r="K58" s="28">
        <v>0</v>
      </c>
    </row>
    <row r="59" spans="1:11">
      <c r="A59" s="25" t="s">
        <v>189</v>
      </c>
      <c r="B59" s="25" t="s">
        <v>196</v>
      </c>
      <c r="C59" s="25" t="s">
        <v>158</v>
      </c>
      <c r="D59" s="25">
        <v>0</v>
      </c>
      <c r="E59" s="25">
        <v>0</v>
      </c>
      <c r="F59" s="25">
        <v>0</v>
      </c>
      <c r="G59" s="25">
        <v>139.74</v>
      </c>
      <c r="H59" s="25">
        <v>0</v>
      </c>
      <c r="I59" s="25">
        <v>0</v>
      </c>
      <c r="J59" s="25">
        <v>0</v>
      </c>
      <c r="K59" s="28">
        <v>0</v>
      </c>
    </row>
    <row r="60" spans="1:11">
      <c r="A60" s="25" t="s">
        <v>189</v>
      </c>
      <c r="B60" s="25" t="s">
        <v>197</v>
      </c>
      <c r="C60" s="25" t="s">
        <v>158</v>
      </c>
      <c r="D60" s="25">
        <v>0</v>
      </c>
      <c r="E60" s="25">
        <v>0</v>
      </c>
      <c r="F60" s="25">
        <v>0</v>
      </c>
      <c r="G60" s="25">
        <v>0.22</v>
      </c>
      <c r="H60" s="25">
        <v>0</v>
      </c>
      <c r="I60" s="25">
        <v>0</v>
      </c>
      <c r="J60" s="25">
        <v>0</v>
      </c>
      <c r="K60" s="28">
        <v>0</v>
      </c>
    </row>
    <row r="61" spans="1:11">
      <c r="A61" s="25" t="s">
        <v>189</v>
      </c>
      <c r="B61" s="25" t="s">
        <v>198</v>
      </c>
      <c r="C61" s="25" t="s">
        <v>158</v>
      </c>
      <c r="D61" s="25">
        <v>0</v>
      </c>
      <c r="E61" s="25">
        <v>0</v>
      </c>
      <c r="F61" s="25">
        <v>0</v>
      </c>
      <c r="G61" s="25">
        <v>0.1</v>
      </c>
      <c r="H61" s="25">
        <v>0</v>
      </c>
      <c r="I61" s="25">
        <v>0</v>
      </c>
      <c r="J61" s="25">
        <v>0</v>
      </c>
      <c r="K61" s="28">
        <v>0</v>
      </c>
    </row>
    <row r="62" spans="1:11">
      <c r="A62" s="25" t="s">
        <v>189</v>
      </c>
      <c r="B62" s="25" t="s">
        <v>199</v>
      </c>
      <c r="C62" s="25" t="s">
        <v>158</v>
      </c>
      <c r="D62" s="25">
        <v>0</v>
      </c>
      <c r="E62" s="25">
        <v>0</v>
      </c>
      <c r="F62" s="25">
        <v>0</v>
      </c>
      <c r="G62" s="25">
        <v>2.5</v>
      </c>
      <c r="H62" s="25">
        <v>0</v>
      </c>
      <c r="I62" s="25">
        <v>0</v>
      </c>
      <c r="J62" s="25">
        <v>0</v>
      </c>
      <c r="K62" s="28">
        <v>0</v>
      </c>
    </row>
    <row r="63" spans="1:11">
      <c r="A63" s="25" t="s">
        <v>189</v>
      </c>
      <c r="B63" s="25" t="s">
        <v>200</v>
      </c>
      <c r="C63" s="25" t="s">
        <v>158</v>
      </c>
      <c r="D63" s="25">
        <v>0</v>
      </c>
      <c r="E63" s="25">
        <v>0</v>
      </c>
      <c r="F63" s="25">
        <v>0</v>
      </c>
      <c r="G63" s="25">
        <v>430</v>
      </c>
      <c r="H63" s="25">
        <v>0</v>
      </c>
      <c r="I63" s="25">
        <v>0</v>
      </c>
      <c r="J63" s="25">
        <v>0</v>
      </c>
      <c r="K63" s="28">
        <v>0</v>
      </c>
    </row>
    <row r="64" spans="1:11">
      <c r="A64" s="25" t="s">
        <v>189</v>
      </c>
      <c r="B64" s="25" t="s">
        <v>201</v>
      </c>
      <c r="C64" s="25" t="s">
        <v>158</v>
      </c>
      <c r="D64" s="25">
        <v>0</v>
      </c>
      <c r="E64" s="25">
        <v>0</v>
      </c>
      <c r="F64" s="25">
        <v>0</v>
      </c>
      <c r="G64" s="25">
        <v>0.52</v>
      </c>
      <c r="H64" s="25">
        <v>0</v>
      </c>
      <c r="I64" s="25">
        <v>0</v>
      </c>
      <c r="J64" s="25">
        <v>0</v>
      </c>
      <c r="K64" s="28">
        <v>0</v>
      </c>
    </row>
    <row r="65" spans="1:11">
      <c r="A65" s="25" t="s">
        <v>189</v>
      </c>
      <c r="B65" s="25" t="s">
        <v>202</v>
      </c>
      <c r="C65" s="25" t="s">
        <v>158</v>
      </c>
      <c r="D65" s="25">
        <v>0</v>
      </c>
      <c r="E65" s="25">
        <v>0</v>
      </c>
      <c r="F65" s="25">
        <v>0</v>
      </c>
      <c r="G65" s="25">
        <v>19.8</v>
      </c>
      <c r="H65" s="25">
        <v>0</v>
      </c>
      <c r="I65" s="25">
        <v>0</v>
      </c>
      <c r="J65" s="25">
        <v>0</v>
      </c>
      <c r="K65" s="28">
        <v>0</v>
      </c>
    </row>
    <row r="66" spans="1:11">
      <c r="A66" s="25" t="s">
        <v>189</v>
      </c>
      <c r="B66" s="25" t="s">
        <v>203</v>
      </c>
      <c r="C66" s="25" t="s">
        <v>158</v>
      </c>
      <c r="D66" s="25">
        <v>0</v>
      </c>
      <c r="E66" s="25">
        <v>0</v>
      </c>
      <c r="F66" s="25">
        <v>3.4</v>
      </c>
      <c r="G66" s="25">
        <v>0</v>
      </c>
      <c r="H66" s="25">
        <v>0</v>
      </c>
      <c r="I66" s="25">
        <v>0</v>
      </c>
      <c r="J66" s="25">
        <v>0</v>
      </c>
      <c r="K66" s="28">
        <v>0</v>
      </c>
    </row>
    <row r="67" spans="1:11">
      <c r="A67" s="25" t="s">
        <v>189</v>
      </c>
      <c r="B67" s="25" t="s">
        <v>204</v>
      </c>
      <c r="C67" s="25" t="s">
        <v>158</v>
      </c>
      <c r="D67" s="25">
        <v>25.8</v>
      </c>
      <c r="E67" s="25">
        <v>0</v>
      </c>
      <c r="F67" s="25">
        <v>0</v>
      </c>
      <c r="G67" s="25">
        <v>4.72</v>
      </c>
      <c r="H67" s="25">
        <v>0</v>
      </c>
      <c r="I67" s="25">
        <v>0</v>
      </c>
      <c r="J67" s="25">
        <v>0</v>
      </c>
      <c r="K67" s="28">
        <v>0</v>
      </c>
    </row>
    <row r="68" spans="1:11">
      <c r="A68" s="25" t="s">
        <v>189</v>
      </c>
      <c r="B68" s="25" t="s">
        <v>205</v>
      </c>
      <c r="C68" s="25" t="s">
        <v>158</v>
      </c>
      <c r="D68" s="25">
        <v>0</v>
      </c>
      <c r="E68" s="25">
        <v>0</v>
      </c>
      <c r="F68" s="25">
        <v>0</v>
      </c>
      <c r="G68" s="25">
        <v>0.74</v>
      </c>
      <c r="H68" s="25">
        <v>0</v>
      </c>
      <c r="I68" s="25">
        <v>0</v>
      </c>
      <c r="J68" s="25">
        <v>0</v>
      </c>
      <c r="K68" s="28">
        <v>0</v>
      </c>
    </row>
    <row r="69" spans="1:11">
      <c r="A69" s="25" t="s">
        <v>189</v>
      </c>
      <c r="B69" s="25" t="s">
        <v>206</v>
      </c>
      <c r="C69" s="25" t="s">
        <v>158</v>
      </c>
      <c r="D69" s="25">
        <v>0</v>
      </c>
      <c r="E69" s="25">
        <v>0</v>
      </c>
      <c r="F69" s="25">
        <v>0</v>
      </c>
      <c r="G69" s="25">
        <v>5.4</v>
      </c>
      <c r="H69" s="25">
        <v>0</v>
      </c>
      <c r="I69" s="25">
        <v>0</v>
      </c>
      <c r="J69" s="25">
        <v>0</v>
      </c>
      <c r="K69" s="28">
        <v>0</v>
      </c>
    </row>
    <row r="70" spans="1:11">
      <c r="A70" s="25" t="s">
        <v>189</v>
      </c>
      <c r="B70" s="25" t="s">
        <v>207</v>
      </c>
      <c r="C70" s="25" t="s">
        <v>158</v>
      </c>
      <c r="D70" s="25">
        <v>0</v>
      </c>
      <c r="E70" s="25">
        <v>0</v>
      </c>
      <c r="F70" s="25">
        <v>0</v>
      </c>
      <c r="G70" s="25">
        <v>10</v>
      </c>
      <c r="H70" s="25">
        <v>0</v>
      </c>
      <c r="I70" s="25">
        <v>0</v>
      </c>
      <c r="J70" s="25">
        <v>0</v>
      </c>
      <c r="K70" s="28">
        <v>0</v>
      </c>
    </row>
    <row r="71" spans="1:11">
      <c r="A71" s="25" t="s">
        <v>189</v>
      </c>
      <c r="B71" s="25" t="s">
        <v>208</v>
      </c>
      <c r="C71" s="25" t="s">
        <v>158</v>
      </c>
      <c r="D71" s="25">
        <v>0</v>
      </c>
      <c r="E71" s="25">
        <v>0</v>
      </c>
      <c r="F71" s="25">
        <v>0</v>
      </c>
      <c r="G71" s="25">
        <v>5.7</v>
      </c>
      <c r="H71" s="25">
        <v>0</v>
      </c>
      <c r="I71" s="25">
        <v>0</v>
      </c>
      <c r="J71" s="25">
        <v>0</v>
      </c>
      <c r="K71" s="28">
        <v>0</v>
      </c>
    </row>
    <row r="72" spans="1:11">
      <c r="A72" s="25" t="s">
        <v>189</v>
      </c>
      <c r="B72" s="25" t="s">
        <v>209</v>
      </c>
      <c r="C72" s="25" t="s">
        <v>158</v>
      </c>
      <c r="D72" s="25">
        <v>0</v>
      </c>
      <c r="E72" s="25">
        <v>0</v>
      </c>
      <c r="F72" s="25">
        <v>0</v>
      </c>
      <c r="G72" s="25">
        <v>10</v>
      </c>
      <c r="H72" s="25">
        <v>0</v>
      </c>
      <c r="I72" s="25">
        <v>0</v>
      </c>
      <c r="J72" s="25">
        <v>0</v>
      </c>
      <c r="K72" s="28">
        <v>0</v>
      </c>
    </row>
    <row r="73" spans="1:11">
      <c r="A73" s="25" t="s">
        <v>189</v>
      </c>
      <c r="B73" s="25" t="s">
        <v>210</v>
      </c>
      <c r="C73" s="25" t="s">
        <v>158</v>
      </c>
      <c r="D73" s="25">
        <v>0</v>
      </c>
      <c r="E73" s="25">
        <v>0</v>
      </c>
      <c r="F73" s="25">
        <v>0</v>
      </c>
      <c r="G73" s="25">
        <v>3</v>
      </c>
      <c r="H73" s="25">
        <v>0</v>
      </c>
      <c r="I73" s="25">
        <v>0</v>
      </c>
      <c r="J73" s="25">
        <v>0</v>
      </c>
      <c r="K73" s="28">
        <v>0</v>
      </c>
    </row>
    <row r="74" spans="1:11">
      <c r="A74" s="25" t="s">
        <v>189</v>
      </c>
      <c r="B74" s="25" t="s">
        <v>211</v>
      </c>
      <c r="C74" s="25" t="s">
        <v>158</v>
      </c>
      <c r="D74" s="25">
        <v>0</v>
      </c>
      <c r="E74" s="25">
        <v>0</v>
      </c>
      <c r="F74" s="25">
        <v>0</v>
      </c>
      <c r="G74" s="25">
        <v>0.01</v>
      </c>
      <c r="H74" s="25">
        <v>1.86</v>
      </c>
      <c r="I74" s="25">
        <v>2.12</v>
      </c>
      <c r="J74" s="25">
        <v>0</v>
      </c>
      <c r="K74" s="28">
        <v>0</v>
      </c>
    </row>
    <row r="75" spans="1:11">
      <c r="A75" s="25" t="s">
        <v>189</v>
      </c>
      <c r="B75" s="25" t="s">
        <v>212</v>
      </c>
      <c r="C75" s="25" t="s">
        <v>158</v>
      </c>
      <c r="D75" s="25">
        <v>0</v>
      </c>
      <c r="E75" s="25">
        <v>0</v>
      </c>
      <c r="F75" s="25">
        <v>0</v>
      </c>
      <c r="G75" s="25">
        <v>0</v>
      </c>
      <c r="H75" s="25">
        <v>1.86</v>
      </c>
      <c r="I75" s="25">
        <v>2.12</v>
      </c>
      <c r="J75" s="25">
        <v>0</v>
      </c>
      <c r="K75" s="28">
        <v>0</v>
      </c>
    </row>
    <row r="76" spans="1:11">
      <c r="A76" s="25" t="s">
        <v>189</v>
      </c>
      <c r="B76" s="25" t="s">
        <v>213</v>
      </c>
      <c r="C76" s="25" t="s">
        <v>158</v>
      </c>
      <c r="D76" s="25">
        <v>0</v>
      </c>
      <c r="E76" s="25">
        <v>0</v>
      </c>
      <c r="F76" s="25">
        <v>0</v>
      </c>
      <c r="G76" s="25">
        <v>0</v>
      </c>
      <c r="H76" s="25">
        <v>1.86</v>
      </c>
      <c r="I76" s="25">
        <v>2.12</v>
      </c>
      <c r="J76" s="25">
        <v>0</v>
      </c>
      <c r="K76" s="28">
        <v>0</v>
      </c>
    </row>
    <row r="77" spans="1:11">
      <c r="A77" s="25" t="s">
        <v>189</v>
      </c>
      <c r="B77" s="25" t="s">
        <v>214</v>
      </c>
      <c r="C77" s="25" t="s">
        <v>158</v>
      </c>
      <c r="D77" s="25">
        <v>0</v>
      </c>
      <c r="E77" s="25">
        <v>0</v>
      </c>
      <c r="F77" s="25">
        <v>0</v>
      </c>
      <c r="G77" s="25">
        <v>0</v>
      </c>
      <c r="H77" s="25">
        <v>1.86</v>
      </c>
      <c r="I77" s="25">
        <v>2.12</v>
      </c>
      <c r="J77" s="25">
        <v>0</v>
      </c>
      <c r="K77" s="28">
        <v>0</v>
      </c>
    </row>
    <row r="78" spans="1:11">
      <c r="A78" s="25" t="s">
        <v>189</v>
      </c>
      <c r="B78" s="25" t="s">
        <v>215</v>
      </c>
      <c r="C78" s="25" t="s">
        <v>158</v>
      </c>
      <c r="D78" s="25">
        <v>0</v>
      </c>
      <c r="E78" s="25">
        <v>0</v>
      </c>
      <c r="F78" s="25">
        <v>0</v>
      </c>
      <c r="G78" s="25">
        <v>0</v>
      </c>
      <c r="H78" s="25">
        <v>1.86</v>
      </c>
      <c r="I78" s="25">
        <v>2.12</v>
      </c>
      <c r="J78" s="25">
        <v>0</v>
      </c>
      <c r="K78" s="28">
        <v>0</v>
      </c>
    </row>
    <row r="79" spans="1:11">
      <c r="A79" s="25" t="s">
        <v>189</v>
      </c>
      <c r="B79" s="25" t="s">
        <v>216</v>
      </c>
      <c r="C79" s="25" t="s">
        <v>158</v>
      </c>
      <c r="D79" s="25">
        <v>0</v>
      </c>
      <c r="E79" s="25">
        <v>0</v>
      </c>
      <c r="F79" s="25">
        <v>0</v>
      </c>
      <c r="G79" s="25">
        <v>0</v>
      </c>
      <c r="H79" s="25">
        <v>1.86</v>
      </c>
      <c r="I79" s="25">
        <v>2.12</v>
      </c>
      <c r="J79" s="25">
        <v>0</v>
      </c>
      <c r="K79" s="28">
        <v>0</v>
      </c>
    </row>
    <row r="80" spans="1:11">
      <c r="A80" s="25" t="s">
        <v>189</v>
      </c>
      <c r="B80" s="25" t="s">
        <v>217</v>
      </c>
      <c r="C80" s="25" t="s">
        <v>158</v>
      </c>
      <c r="D80" s="25">
        <v>0</v>
      </c>
      <c r="E80" s="25">
        <v>0</v>
      </c>
      <c r="F80" s="25">
        <v>0</v>
      </c>
      <c r="G80" s="25">
        <v>50</v>
      </c>
      <c r="H80" s="25">
        <v>0</v>
      </c>
      <c r="I80" s="25">
        <v>0</v>
      </c>
      <c r="J80" s="25">
        <v>0</v>
      </c>
      <c r="K80" s="28">
        <v>0</v>
      </c>
    </row>
    <row r="81" spans="1:11">
      <c r="A81" s="25" t="s">
        <v>189</v>
      </c>
      <c r="B81" s="25" t="s">
        <v>218</v>
      </c>
      <c r="C81" s="25" t="s">
        <v>158</v>
      </c>
      <c r="D81" s="25">
        <v>0</v>
      </c>
      <c r="E81" s="25">
        <v>0</v>
      </c>
      <c r="F81" s="25">
        <v>0</v>
      </c>
      <c r="G81" s="25">
        <v>81.400000000000006</v>
      </c>
      <c r="H81" s="25">
        <v>0</v>
      </c>
      <c r="I81" s="25">
        <v>0</v>
      </c>
      <c r="J81" s="25">
        <v>0</v>
      </c>
      <c r="K81" s="28">
        <v>0</v>
      </c>
    </row>
    <row r="82" spans="1:11">
      <c r="A82" s="25" t="s">
        <v>189</v>
      </c>
      <c r="B82" s="25" t="s">
        <v>219</v>
      </c>
      <c r="C82" s="25" t="s">
        <v>158</v>
      </c>
      <c r="D82" s="25">
        <v>0</v>
      </c>
      <c r="E82" s="25">
        <v>0</v>
      </c>
      <c r="F82" s="25">
        <v>0</v>
      </c>
      <c r="G82" s="25">
        <v>15</v>
      </c>
      <c r="H82" s="25">
        <v>0</v>
      </c>
      <c r="I82" s="25">
        <v>0</v>
      </c>
      <c r="J82" s="25">
        <v>0</v>
      </c>
      <c r="K82" s="28">
        <v>0</v>
      </c>
    </row>
    <row r="83" spans="1:11">
      <c r="A83" s="25" t="s">
        <v>189</v>
      </c>
      <c r="B83" s="25" t="s">
        <v>220</v>
      </c>
      <c r="C83" s="25" t="s">
        <v>158</v>
      </c>
      <c r="D83" s="25">
        <v>0</v>
      </c>
      <c r="E83" s="25">
        <v>0</v>
      </c>
      <c r="F83" s="25">
        <v>0</v>
      </c>
      <c r="G83" s="25">
        <v>15</v>
      </c>
      <c r="H83" s="25">
        <v>0</v>
      </c>
      <c r="I83" s="25">
        <v>0</v>
      </c>
      <c r="J83" s="25">
        <v>0</v>
      </c>
      <c r="K83" s="28">
        <v>0</v>
      </c>
    </row>
    <row r="84" spans="1:11">
      <c r="A84" s="25" t="s">
        <v>189</v>
      </c>
      <c r="B84" s="25" t="s">
        <v>221</v>
      </c>
      <c r="C84" s="25" t="s">
        <v>158</v>
      </c>
      <c r="D84" s="25">
        <v>0</v>
      </c>
      <c r="E84" s="25">
        <v>0</v>
      </c>
      <c r="F84" s="25">
        <v>0</v>
      </c>
      <c r="G84" s="25">
        <v>7.17</v>
      </c>
      <c r="H84" s="25">
        <v>0</v>
      </c>
      <c r="I84" s="25">
        <v>0</v>
      </c>
      <c r="J84" s="25">
        <v>0</v>
      </c>
      <c r="K84" s="28">
        <v>0</v>
      </c>
    </row>
    <row r="85" spans="1:11">
      <c r="A85" s="25" t="s">
        <v>189</v>
      </c>
      <c r="B85" s="25" t="s">
        <v>222</v>
      </c>
      <c r="C85" s="25" t="s">
        <v>158</v>
      </c>
      <c r="D85" s="25">
        <v>0</v>
      </c>
      <c r="E85" s="25">
        <v>0</v>
      </c>
      <c r="F85" s="25">
        <v>0</v>
      </c>
      <c r="G85" s="25">
        <v>20</v>
      </c>
      <c r="H85" s="25">
        <v>0</v>
      </c>
      <c r="I85" s="25">
        <v>0</v>
      </c>
      <c r="J85" s="25">
        <v>0</v>
      </c>
      <c r="K85" s="28">
        <v>0</v>
      </c>
    </row>
    <row r="86" spans="1:11">
      <c r="A86" s="25" t="s">
        <v>223</v>
      </c>
      <c r="B86" s="25" t="s">
        <v>224</v>
      </c>
      <c r="C86" s="25" t="s">
        <v>158</v>
      </c>
      <c r="D86" s="25">
        <v>0</v>
      </c>
      <c r="E86" s="25">
        <v>0</v>
      </c>
      <c r="F86" s="25">
        <v>0</v>
      </c>
      <c r="G86" s="25">
        <v>3.3</v>
      </c>
      <c r="H86" s="25">
        <v>0</v>
      </c>
      <c r="I86" s="25">
        <v>0</v>
      </c>
      <c r="J86" s="25">
        <v>0</v>
      </c>
      <c r="K86" s="28">
        <v>0</v>
      </c>
    </row>
    <row r="87" spans="1:11">
      <c r="A87" s="25" t="s">
        <v>223</v>
      </c>
      <c r="B87" s="25" t="s">
        <v>225</v>
      </c>
      <c r="C87" s="25" t="s">
        <v>158</v>
      </c>
      <c r="D87" s="25">
        <v>0</v>
      </c>
      <c r="E87" s="25">
        <v>0</v>
      </c>
      <c r="F87" s="25">
        <v>0</v>
      </c>
      <c r="G87" s="25">
        <v>0.7</v>
      </c>
      <c r="H87" s="25">
        <v>0</v>
      </c>
      <c r="I87" s="25">
        <v>0</v>
      </c>
      <c r="J87" s="25">
        <v>0</v>
      </c>
      <c r="K87" s="28">
        <v>0</v>
      </c>
    </row>
    <row r="88" spans="1:11">
      <c r="A88" s="25" t="s">
        <v>223</v>
      </c>
      <c r="B88" s="25" t="s">
        <v>226</v>
      </c>
      <c r="C88" s="25" t="s">
        <v>158</v>
      </c>
      <c r="D88" s="25">
        <v>0</v>
      </c>
      <c r="E88" s="25">
        <v>0</v>
      </c>
      <c r="F88" s="25">
        <v>0</v>
      </c>
      <c r="G88" s="25">
        <v>37.1</v>
      </c>
      <c r="H88" s="25">
        <v>0</v>
      </c>
      <c r="I88" s="25">
        <v>0</v>
      </c>
      <c r="J88" s="25">
        <v>0</v>
      </c>
      <c r="K88" s="28">
        <v>0</v>
      </c>
    </row>
    <row r="89" spans="1:11">
      <c r="A89" s="25" t="s">
        <v>223</v>
      </c>
      <c r="B89" s="25" t="s">
        <v>227</v>
      </c>
      <c r="C89" s="25" t="s">
        <v>158</v>
      </c>
      <c r="D89" s="25">
        <v>0</v>
      </c>
      <c r="E89" s="25">
        <v>0</v>
      </c>
      <c r="F89" s="25">
        <v>0</v>
      </c>
      <c r="G89" s="25">
        <v>37.1</v>
      </c>
      <c r="H89" s="25">
        <v>0</v>
      </c>
      <c r="I89" s="25">
        <v>0</v>
      </c>
      <c r="J89" s="25">
        <v>0</v>
      </c>
      <c r="K89" s="28">
        <v>0</v>
      </c>
    </row>
    <row r="90" spans="1:11">
      <c r="A90" s="25" t="s">
        <v>223</v>
      </c>
      <c r="B90" s="25" t="s">
        <v>228</v>
      </c>
      <c r="C90" s="25" t="s">
        <v>158</v>
      </c>
      <c r="D90" s="25">
        <v>0</v>
      </c>
      <c r="E90" s="25">
        <v>0</v>
      </c>
      <c r="F90" s="25">
        <v>0</v>
      </c>
      <c r="G90" s="25">
        <v>7.7</v>
      </c>
      <c r="H90" s="25">
        <v>0</v>
      </c>
      <c r="I90" s="25">
        <v>0</v>
      </c>
      <c r="J90" s="25">
        <v>0</v>
      </c>
      <c r="K90" s="28">
        <v>0</v>
      </c>
    </row>
    <row r="91" spans="1:11">
      <c r="A91" s="25" t="s">
        <v>223</v>
      </c>
      <c r="B91" s="25" t="s">
        <v>229</v>
      </c>
      <c r="C91" s="25" t="s">
        <v>158</v>
      </c>
      <c r="D91" s="25">
        <v>0</v>
      </c>
      <c r="E91" s="25">
        <v>0</v>
      </c>
      <c r="F91" s="25">
        <v>0</v>
      </c>
      <c r="G91" s="25">
        <v>14.5</v>
      </c>
      <c r="H91" s="25">
        <v>0</v>
      </c>
      <c r="I91" s="25">
        <v>0</v>
      </c>
      <c r="J91" s="25">
        <v>0</v>
      </c>
      <c r="K91" s="28">
        <v>0</v>
      </c>
    </row>
    <row r="92" spans="1:11">
      <c r="A92" s="25" t="s">
        <v>230</v>
      </c>
      <c r="B92" s="25" t="s">
        <v>231</v>
      </c>
      <c r="C92" s="25" t="s">
        <v>158</v>
      </c>
      <c r="D92" s="25">
        <v>0</v>
      </c>
      <c r="E92" s="25">
        <v>0</v>
      </c>
      <c r="F92" s="25">
        <v>0</v>
      </c>
      <c r="G92" s="25">
        <v>0.91</v>
      </c>
      <c r="H92" s="25">
        <v>0</v>
      </c>
      <c r="I92" s="25">
        <v>0</v>
      </c>
      <c r="J92" s="25">
        <v>0</v>
      </c>
      <c r="K92" s="28">
        <v>0</v>
      </c>
    </row>
    <row r="93" spans="1:11">
      <c r="A93" s="25" t="s">
        <v>230</v>
      </c>
      <c r="B93" s="25" t="s">
        <v>232</v>
      </c>
      <c r="C93" s="25" t="s">
        <v>158</v>
      </c>
      <c r="D93" s="25">
        <v>0</v>
      </c>
      <c r="E93" s="25">
        <v>0</v>
      </c>
      <c r="F93" s="25">
        <v>0</v>
      </c>
      <c r="G93" s="25">
        <v>770</v>
      </c>
      <c r="H93" s="25">
        <v>0</v>
      </c>
      <c r="I93" s="25">
        <v>0</v>
      </c>
      <c r="J93" s="25">
        <v>0</v>
      </c>
      <c r="K93" s="28">
        <v>0</v>
      </c>
    </row>
    <row r="94" spans="1:11">
      <c r="A94" s="25" t="s">
        <v>230</v>
      </c>
      <c r="B94" s="25" t="s">
        <v>233</v>
      </c>
      <c r="C94" s="25" t="s">
        <v>158</v>
      </c>
      <c r="D94" s="25">
        <v>0</v>
      </c>
      <c r="E94" s="25">
        <v>0</v>
      </c>
      <c r="F94" s="25">
        <v>0</v>
      </c>
      <c r="G94" s="25">
        <v>0.18</v>
      </c>
      <c r="H94" s="25">
        <v>0</v>
      </c>
      <c r="I94" s="25">
        <v>0</v>
      </c>
      <c r="J94" s="25">
        <v>0</v>
      </c>
      <c r="K94" s="28">
        <v>0</v>
      </c>
    </row>
    <row r="95" spans="1:11">
      <c r="A95" s="25" t="s">
        <v>234</v>
      </c>
      <c r="B95" s="25" t="s">
        <v>235</v>
      </c>
      <c r="C95" s="25" t="s">
        <v>158</v>
      </c>
      <c r="D95" s="25">
        <v>0</v>
      </c>
      <c r="E95" s="25">
        <v>0</v>
      </c>
      <c r="F95" s="25">
        <v>8</v>
      </c>
      <c r="G95" s="25">
        <v>3.1</v>
      </c>
      <c r="H95" s="25">
        <v>0</v>
      </c>
      <c r="I95" s="25">
        <v>0</v>
      </c>
      <c r="J95" s="25">
        <v>0</v>
      </c>
      <c r="K95" s="28">
        <v>0</v>
      </c>
    </row>
    <row r="96" spans="1:11">
      <c r="A96" s="25" t="s">
        <v>236</v>
      </c>
      <c r="B96" s="25" t="s">
        <v>237</v>
      </c>
      <c r="C96" s="25" t="s">
        <v>158</v>
      </c>
      <c r="D96" s="25">
        <v>0</v>
      </c>
      <c r="E96" s="25">
        <v>0</v>
      </c>
      <c r="F96" s="25">
        <v>0</v>
      </c>
      <c r="G96" s="25">
        <v>218.25</v>
      </c>
      <c r="H96" s="25">
        <v>0</v>
      </c>
      <c r="I96" s="25">
        <v>0</v>
      </c>
      <c r="J96" s="25">
        <v>0</v>
      </c>
      <c r="K96" s="28">
        <v>0</v>
      </c>
    </row>
    <row r="97" spans="1:11">
      <c r="A97" s="25" t="s">
        <v>236</v>
      </c>
      <c r="B97" s="25" t="s">
        <v>238</v>
      </c>
      <c r="C97" s="25" t="s">
        <v>158</v>
      </c>
      <c r="D97" s="25">
        <v>0</v>
      </c>
      <c r="E97" s="25">
        <v>0</v>
      </c>
      <c r="F97" s="25">
        <v>0</v>
      </c>
      <c r="G97" s="25">
        <v>0.25</v>
      </c>
      <c r="H97" s="25">
        <v>0</v>
      </c>
      <c r="I97" s="25">
        <v>0</v>
      </c>
      <c r="J97" s="25">
        <v>0</v>
      </c>
      <c r="K97" s="28">
        <v>0</v>
      </c>
    </row>
    <row r="98" spans="1:11">
      <c r="A98" s="25" t="s">
        <v>236</v>
      </c>
      <c r="B98" s="25" t="s">
        <v>239</v>
      </c>
      <c r="C98" s="25" t="s">
        <v>158</v>
      </c>
      <c r="D98" s="25">
        <v>0</v>
      </c>
      <c r="E98" s="25">
        <v>0</v>
      </c>
      <c r="F98" s="25">
        <v>0</v>
      </c>
      <c r="G98" s="25">
        <v>0.5</v>
      </c>
      <c r="H98" s="25">
        <v>0</v>
      </c>
      <c r="I98" s="25">
        <v>0</v>
      </c>
      <c r="J98" s="25">
        <v>0</v>
      </c>
      <c r="K98" s="28">
        <v>0</v>
      </c>
    </row>
    <row r="99" spans="1:11">
      <c r="A99" s="25" t="s">
        <v>236</v>
      </c>
      <c r="B99" s="25" t="s">
        <v>240</v>
      </c>
      <c r="C99" s="25" t="s">
        <v>158</v>
      </c>
      <c r="D99" s="25">
        <v>0</v>
      </c>
      <c r="E99" s="25">
        <v>0</v>
      </c>
      <c r="F99" s="25">
        <v>0</v>
      </c>
      <c r="G99" s="25">
        <v>25</v>
      </c>
      <c r="H99" s="25">
        <v>0</v>
      </c>
      <c r="I99" s="25">
        <v>0</v>
      </c>
      <c r="J99" s="25">
        <v>0</v>
      </c>
      <c r="K99" s="28">
        <v>0</v>
      </c>
    </row>
    <row r="100" spans="1:11">
      <c r="A100" s="25" t="s">
        <v>241</v>
      </c>
      <c r="B100" s="25" t="s">
        <v>242</v>
      </c>
      <c r="C100" s="25" t="s">
        <v>158</v>
      </c>
      <c r="D100" s="25">
        <v>0</v>
      </c>
      <c r="E100" s="25">
        <v>0</v>
      </c>
      <c r="F100" s="25">
        <v>0</v>
      </c>
      <c r="G100" s="25">
        <v>10.62</v>
      </c>
      <c r="H100" s="25">
        <v>0</v>
      </c>
      <c r="I100" s="25">
        <v>0</v>
      </c>
      <c r="J100" s="25">
        <v>0</v>
      </c>
      <c r="K100" s="28">
        <v>0</v>
      </c>
    </row>
    <row r="101" spans="1:11">
      <c r="A101" s="25" t="s">
        <v>241</v>
      </c>
      <c r="B101" s="25" t="s">
        <v>243</v>
      </c>
      <c r="C101" s="25" t="s">
        <v>158</v>
      </c>
      <c r="D101" s="25">
        <v>0</v>
      </c>
      <c r="E101" s="25">
        <v>0</v>
      </c>
      <c r="F101" s="25">
        <v>0</v>
      </c>
      <c r="G101" s="25">
        <v>1</v>
      </c>
      <c r="H101" s="25">
        <v>0</v>
      </c>
      <c r="I101" s="25">
        <v>0</v>
      </c>
      <c r="J101" s="25">
        <v>0</v>
      </c>
      <c r="K101" s="28">
        <v>0</v>
      </c>
    </row>
    <row r="102" spans="1:11">
      <c r="A102" s="25" t="s">
        <v>241</v>
      </c>
      <c r="B102" s="25" t="s">
        <v>244</v>
      </c>
      <c r="C102" s="25" t="s">
        <v>158</v>
      </c>
      <c r="D102" s="25">
        <v>0</v>
      </c>
      <c r="E102" s="25">
        <v>0</v>
      </c>
      <c r="F102" s="25">
        <v>0</v>
      </c>
      <c r="G102" s="25">
        <v>1</v>
      </c>
      <c r="H102" s="25">
        <v>0</v>
      </c>
      <c r="I102" s="25">
        <v>0</v>
      </c>
      <c r="J102" s="25">
        <v>0</v>
      </c>
      <c r="K102" s="28">
        <v>0</v>
      </c>
    </row>
    <row r="103" spans="1:11">
      <c r="A103" s="25" t="s">
        <v>241</v>
      </c>
      <c r="B103" s="25" t="s">
        <v>245</v>
      </c>
      <c r="C103" s="25" t="s">
        <v>158</v>
      </c>
      <c r="D103" s="25">
        <v>0</v>
      </c>
      <c r="E103" s="25">
        <v>0</v>
      </c>
      <c r="F103" s="25">
        <v>0</v>
      </c>
      <c r="G103" s="25">
        <v>0.14000000000000001</v>
      </c>
      <c r="H103" s="25">
        <v>0</v>
      </c>
      <c r="I103" s="25">
        <v>0</v>
      </c>
      <c r="J103" s="25">
        <v>0</v>
      </c>
      <c r="K103" s="28">
        <v>0</v>
      </c>
    </row>
    <row r="104" spans="1:11">
      <c r="A104" s="25" t="s">
        <v>246</v>
      </c>
      <c r="B104" s="25" t="s">
        <v>247</v>
      </c>
      <c r="C104" s="25" t="s">
        <v>158</v>
      </c>
      <c r="D104" s="25">
        <v>0</v>
      </c>
      <c r="E104" s="25">
        <v>0</v>
      </c>
      <c r="F104" s="25">
        <v>0</v>
      </c>
      <c r="G104" s="25">
        <v>8</v>
      </c>
      <c r="H104" s="25">
        <v>0</v>
      </c>
      <c r="I104" s="25">
        <v>0</v>
      </c>
      <c r="J104" s="25">
        <v>0</v>
      </c>
      <c r="K104" s="28">
        <v>0</v>
      </c>
    </row>
    <row r="105" spans="1:11">
      <c r="A105" s="25" t="s">
        <v>246</v>
      </c>
      <c r="B105" s="25" t="s">
        <v>248</v>
      </c>
      <c r="C105" s="25" t="s">
        <v>158</v>
      </c>
      <c r="D105" s="25">
        <v>0</v>
      </c>
      <c r="E105" s="25">
        <v>0</v>
      </c>
      <c r="F105" s="25">
        <v>0</v>
      </c>
      <c r="G105" s="25">
        <v>9.35</v>
      </c>
      <c r="H105" s="25">
        <v>0</v>
      </c>
      <c r="I105" s="25">
        <v>0</v>
      </c>
      <c r="J105" s="25">
        <v>0</v>
      </c>
      <c r="K105" s="28">
        <v>0</v>
      </c>
    </row>
    <row r="106" spans="1:11">
      <c r="A106" s="25" t="s">
        <v>246</v>
      </c>
      <c r="B106" s="25" t="s">
        <v>249</v>
      </c>
      <c r="C106" s="25" t="s">
        <v>158</v>
      </c>
      <c r="D106" s="25">
        <v>0</v>
      </c>
      <c r="E106" s="25">
        <v>0</v>
      </c>
      <c r="F106" s="25">
        <v>0</v>
      </c>
      <c r="G106" s="25">
        <v>8.75</v>
      </c>
      <c r="H106" s="25">
        <v>0</v>
      </c>
      <c r="I106" s="25">
        <v>0</v>
      </c>
      <c r="J106" s="25">
        <v>0</v>
      </c>
      <c r="K106" s="28">
        <v>0</v>
      </c>
    </row>
    <row r="107" spans="1:11">
      <c r="A107" s="25" t="s">
        <v>246</v>
      </c>
      <c r="B107" s="25" t="s">
        <v>250</v>
      </c>
      <c r="C107" s="25" t="s">
        <v>158</v>
      </c>
      <c r="D107" s="25">
        <v>0</v>
      </c>
      <c r="E107" s="25">
        <v>0</v>
      </c>
      <c r="F107" s="25">
        <v>0</v>
      </c>
      <c r="G107" s="25">
        <v>10.35</v>
      </c>
      <c r="H107" s="25">
        <v>0</v>
      </c>
      <c r="I107" s="25">
        <v>0</v>
      </c>
      <c r="J107" s="25">
        <v>0</v>
      </c>
      <c r="K107" s="28">
        <v>0</v>
      </c>
    </row>
    <row r="108" spans="1:11">
      <c r="A108" s="25" t="s">
        <v>246</v>
      </c>
      <c r="B108" s="25" t="s">
        <v>251</v>
      </c>
      <c r="C108" s="25" t="s">
        <v>158</v>
      </c>
      <c r="D108" s="25">
        <v>0</v>
      </c>
      <c r="E108" s="25">
        <v>0</v>
      </c>
      <c r="F108" s="25">
        <v>0</v>
      </c>
      <c r="G108" s="25">
        <v>2.4500000000000002</v>
      </c>
      <c r="H108" s="25">
        <v>0</v>
      </c>
      <c r="I108" s="25">
        <v>0</v>
      </c>
      <c r="J108" s="25">
        <v>0</v>
      </c>
      <c r="K108" s="28">
        <v>0</v>
      </c>
    </row>
    <row r="109" spans="1:11">
      <c r="A109" s="25" t="s">
        <v>246</v>
      </c>
      <c r="B109" s="25" t="s">
        <v>252</v>
      </c>
      <c r="C109" s="25" t="s">
        <v>158</v>
      </c>
      <c r="D109" s="25">
        <v>0</v>
      </c>
      <c r="E109" s="25">
        <v>0</v>
      </c>
      <c r="F109" s="25">
        <v>0</v>
      </c>
      <c r="G109" s="25">
        <v>9.17</v>
      </c>
      <c r="H109" s="25">
        <v>0</v>
      </c>
      <c r="I109" s="25">
        <v>0</v>
      </c>
      <c r="J109" s="25">
        <v>0</v>
      </c>
      <c r="K109" s="28">
        <v>0</v>
      </c>
    </row>
    <row r="110" spans="1:11">
      <c r="A110" s="25" t="s">
        <v>253</v>
      </c>
      <c r="B110" s="25" t="s">
        <v>254</v>
      </c>
      <c r="C110" s="25" t="s">
        <v>158</v>
      </c>
      <c r="D110" s="25">
        <v>0</v>
      </c>
      <c r="E110" s="25">
        <v>0</v>
      </c>
      <c r="F110" s="25">
        <v>0</v>
      </c>
      <c r="G110" s="25">
        <v>10</v>
      </c>
      <c r="H110" s="25">
        <v>0</v>
      </c>
      <c r="I110" s="25">
        <v>0</v>
      </c>
      <c r="J110" s="25">
        <v>0</v>
      </c>
      <c r="K110" s="28">
        <v>0</v>
      </c>
    </row>
    <row r="111" spans="1:11">
      <c r="A111" s="25" t="s">
        <v>253</v>
      </c>
      <c r="B111" s="25" t="s">
        <v>255</v>
      </c>
      <c r="C111" s="25" t="s">
        <v>158</v>
      </c>
      <c r="D111" s="25">
        <v>0</v>
      </c>
      <c r="E111" s="25">
        <v>0</v>
      </c>
      <c r="F111" s="25">
        <v>0</v>
      </c>
      <c r="G111" s="25">
        <v>10</v>
      </c>
      <c r="H111" s="25">
        <v>0</v>
      </c>
      <c r="I111" s="25">
        <v>0</v>
      </c>
      <c r="J111" s="25">
        <v>0</v>
      </c>
      <c r="K111" s="28">
        <v>0</v>
      </c>
    </row>
    <row r="112" spans="1:11">
      <c r="A112" s="29" t="s">
        <v>253</v>
      </c>
      <c r="B112" s="29" t="s">
        <v>256</v>
      </c>
      <c r="C112" s="29" t="s">
        <v>158</v>
      </c>
      <c r="D112" s="29">
        <v>0</v>
      </c>
      <c r="E112" s="29">
        <v>0</v>
      </c>
      <c r="F112" s="29">
        <v>0</v>
      </c>
      <c r="G112" s="29">
        <v>10</v>
      </c>
      <c r="H112" s="29">
        <v>0</v>
      </c>
      <c r="I112" s="29">
        <v>0</v>
      </c>
      <c r="J112" s="29">
        <v>0</v>
      </c>
      <c r="K112" s="30">
        <v>0</v>
      </c>
    </row>
  </sheetData>
  <phoneticPr fontId="1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8CB8-3A08-49B5-A2D6-B2613CCEA7AC}">
  <sheetPr>
    <tabColor theme="9" tint="0.79998168889431442"/>
  </sheetPr>
  <dimension ref="A1:AD775"/>
  <sheetViews>
    <sheetView workbookViewId="0">
      <selection activeCell="M773" sqref="M773"/>
    </sheetView>
  </sheetViews>
  <sheetFormatPr defaultColWidth="8.875" defaultRowHeight="13.5"/>
  <cols>
    <col min="1" max="1" width="10.375" style="181" customWidth="1"/>
    <col min="2" max="2" width="15.75" style="181" customWidth="1"/>
    <col min="3" max="3" width="12.5" style="181" customWidth="1"/>
    <col min="4" max="6" width="11.625" style="181" customWidth="1"/>
    <col min="7" max="14" width="11.25" style="181" customWidth="1"/>
    <col min="15" max="15" width="13.875" style="181" bestFit="1" customWidth="1"/>
    <col min="16" max="16" width="26" style="180" customWidth="1"/>
    <col min="17" max="17" width="8.875" style="180"/>
    <col min="18" max="18" width="12.75" style="180" customWidth="1"/>
    <col min="19" max="19" width="8.875" style="180"/>
    <col min="20" max="16384" width="8.875" style="181"/>
  </cols>
  <sheetData>
    <row r="1" spans="1:20">
      <c r="A1" s="181" t="s">
        <v>981</v>
      </c>
      <c r="D1" s="357">
        <v>2018</v>
      </c>
      <c r="E1" s="357"/>
      <c r="F1" s="357"/>
      <c r="G1" s="357">
        <v>2019</v>
      </c>
      <c r="H1" s="357"/>
      <c r="I1" s="357">
        <v>2020</v>
      </c>
      <c r="J1" s="357"/>
      <c r="K1" s="357">
        <v>2021</v>
      </c>
      <c r="L1" s="357"/>
      <c r="M1" s="357">
        <v>2022</v>
      </c>
      <c r="N1" s="357"/>
    </row>
    <row r="2" spans="1:20">
      <c r="A2" s="259" t="s">
        <v>513</v>
      </c>
      <c r="B2" s="271" t="s">
        <v>266</v>
      </c>
      <c r="C2" s="272" t="s">
        <v>268</v>
      </c>
      <c r="D2" s="320" t="s">
        <v>267</v>
      </c>
      <c r="E2" s="321" t="s">
        <v>982</v>
      </c>
      <c r="F2" s="322" t="s">
        <v>810</v>
      </c>
      <c r="G2" s="259" t="s">
        <v>267</v>
      </c>
      <c r="H2" s="259" t="s">
        <v>810</v>
      </c>
      <c r="I2" s="259" t="s">
        <v>267</v>
      </c>
      <c r="J2" s="259" t="s">
        <v>810</v>
      </c>
      <c r="K2" s="259" t="s">
        <v>267</v>
      </c>
      <c r="L2" s="259" t="s">
        <v>810</v>
      </c>
      <c r="M2" s="259" t="s">
        <v>267</v>
      </c>
      <c r="N2" s="259" t="s">
        <v>810</v>
      </c>
    </row>
    <row r="3" spans="1:20">
      <c r="A3" s="181" t="s">
        <v>539</v>
      </c>
      <c r="B3" s="181" t="s">
        <v>800</v>
      </c>
      <c r="C3" s="180" t="s">
        <v>269</v>
      </c>
      <c r="D3" s="181">
        <v>3644.7289999999998</v>
      </c>
      <c r="E3" s="268">
        <f t="shared" ref="E3:E66" si="0">10^7</f>
        <v>10000000</v>
      </c>
      <c r="F3" s="268">
        <f>D3*E3</f>
        <v>36447290000</v>
      </c>
      <c r="G3" s="323">
        <v>3597.4528</v>
      </c>
      <c r="H3" s="268">
        <f>G3*E3</f>
        <v>35974528000</v>
      </c>
      <c r="I3" s="323">
        <v>3725.3004000000001</v>
      </c>
      <c r="J3" s="268">
        <f>I3*E3</f>
        <v>37253004000</v>
      </c>
      <c r="K3" s="323">
        <v>3849.2903999999999</v>
      </c>
      <c r="L3" s="268">
        <f>K3*E3</f>
        <v>38492904000</v>
      </c>
      <c r="M3" s="323">
        <v>4017.4380999999998</v>
      </c>
      <c r="N3" s="268">
        <f>M3*E3</f>
        <v>40174381000</v>
      </c>
      <c r="P3" s="354" t="s">
        <v>257</v>
      </c>
      <c r="Q3" s="355"/>
      <c r="R3" s="356"/>
    </row>
    <row r="4" spans="1:20">
      <c r="A4" s="181" t="s">
        <v>541</v>
      </c>
      <c r="B4" s="181" t="s">
        <v>800</v>
      </c>
      <c r="C4" s="180" t="s">
        <v>269</v>
      </c>
      <c r="D4" s="181">
        <v>0</v>
      </c>
      <c r="E4" s="268">
        <f t="shared" si="0"/>
        <v>10000000</v>
      </c>
      <c r="F4" s="268">
        <f t="shared" ref="F4:F66" si="1">D4*E4</f>
        <v>0</v>
      </c>
      <c r="G4" s="323">
        <v>0</v>
      </c>
      <c r="H4" s="268">
        <f t="shared" ref="H4:H67" si="2">G4*E4</f>
        <v>0</v>
      </c>
      <c r="I4" s="323">
        <v>0</v>
      </c>
      <c r="J4" s="268">
        <f t="shared" ref="J4:J67" si="3">I4*E4</f>
        <v>0</v>
      </c>
      <c r="K4" s="323">
        <v>0</v>
      </c>
      <c r="L4" s="268">
        <f t="shared" ref="L4:L67" si="4">K4*E4</f>
        <v>0</v>
      </c>
      <c r="M4" s="323">
        <v>0</v>
      </c>
      <c r="N4" s="268">
        <f t="shared" ref="N4:N67" si="5">M4*E4</f>
        <v>0</v>
      </c>
      <c r="P4" s="182" t="s">
        <v>259</v>
      </c>
      <c r="Q4" s="183">
        <v>807</v>
      </c>
      <c r="R4" s="184" t="s">
        <v>260</v>
      </c>
    </row>
    <row r="5" spans="1:20">
      <c r="A5" s="181" t="s">
        <v>543</v>
      </c>
      <c r="B5" s="181" t="s">
        <v>800</v>
      </c>
      <c r="C5" s="180" t="s">
        <v>269</v>
      </c>
      <c r="D5" s="181">
        <v>0</v>
      </c>
      <c r="E5" s="268">
        <f t="shared" si="0"/>
        <v>10000000</v>
      </c>
      <c r="F5" s="268">
        <f t="shared" si="1"/>
        <v>0</v>
      </c>
      <c r="G5" s="323">
        <v>0</v>
      </c>
      <c r="H5" s="268">
        <f t="shared" si="2"/>
        <v>0</v>
      </c>
      <c r="I5" s="323">
        <v>0</v>
      </c>
      <c r="J5" s="268">
        <f t="shared" si="3"/>
        <v>0</v>
      </c>
      <c r="K5" s="323">
        <v>0</v>
      </c>
      <c r="L5" s="268">
        <f t="shared" si="4"/>
        <v>0</v>
      </c>
      <c r="M5" s="323">
        <v>0</v>
      </c>
      <c r="N5" s="268">
        <f t="shared" si="5"/>
        <v>0</v>
      </c>
      <c r="P5" s="185" t="s">
        <v>261</v>
      </c>
      <c r="Q5" s="186">
        <v>900</v>
      </c>
      <c r="R5" s="187" t="s">
        <v>260</v>
      </c>
    </row>
    <row r="6" spans="1:20">
      <c r="A6" s="181" t="s">
        <v>545</v>
      </c>
      <c r="B6" s="181" t="s">
        <v>800</v>
      </c>
      <c r="C6" s="180" t="s">
        <v>269</v>
      </c>
      <c r="D6" s="181">
        <v>0</v>
      </c>
      <c r="E6" s="268">
        <f t="shared" si="0"/>
        <v>10000000</v>
      </c>
      <c r="F6" s="268">
        <f t="shared" si="1"/>
        <v>0</v>
      </c>
      <c r="G6" s="323">
        <v>0</v>
      </c>
      <c r="H6" s="268">
        <f t="shared" si="2"/>
        <v>0</v>
      </c>
      <c r="I6" s="323">
        <v>0</v>
      </c>
      <c r="J6" s="268">
        <f t="shared" si="3"/>
        <v>0</v>
      </c>
      <c r="K6" s="323">
        <v>0</v>
      </c>
      <c r="L6" s="268">
        <f t="shared" si="4"/>
        <v>0</v>
      </c>
      <c r="M6" s="323">
        <v>0</v>
      </c>
      <c r="N6" s="268">
        <f t="shared" si="5"/>
        <v>0</v>
      </c>
      <c r="P6" s="185" t="s">
        <v>262</v>
      </c>
      <c r="Q6" s="186">
        <v>0.05</v>
      </c>
      <c r="R6" s="187" t="s">
        <v>263</v>
      </c>
    </row>
    <row r="7" spans="1:20">
      <c r="A7" s="181" t="s">
        <v>547</v>
      </c>
      <c r="B7" s="181" t="s">
        <v>800</v>
      </c>
      <c r="C7" s="180" t="s">
        <v>269</v>
      </c>
      <c r="D7" s="181">
        <v>99.199200000000005</v>
      </c>
      <c r="E7" s="268">
        <f t="shared" si="0"/>
        <v>10000000</v>
      </c>
      <c r="F7" s="268">
        <f t="shared" si="1"/>
        <v>991992000</v>
      </c>
      <c r="G7" s="323">
        <v>78.902000000000001</v>
      </c>
      <c r="H7" s="268">
        <f t="shared" si="2"/>
        <v>789020000</v>
      </c>
      <c r="I7" s="323">
        <v>76.165400000000005</v>
      </c>
      <c r="J7" s="268">
        <f t="shared" si="3"/>
        <v>761654000</v>
      </c>
      <c r="K7" s="323">
        <v>101.0424</v>
      </c>
      <c r="L7" s="268">
        <f t="shared" si="4"/>
        <v>1010424000</v>
      </c>
      <c r="M7" s="323">
        <v>118.63039999999999</v>
      </c>
      <c r="N7" s="268">
        <f t="shared" si="5"/>
        <v>1186304000</v>
      </c>
      <c r="P7" s="188" t="s">
        <v>264</v>
      </c>
      <c r="Q7" s="189">
        <v>0.19</v>
      </c>
      <c r="R7" s="190" t="s">
        <v>265</v>
      </c>
    </row>
    <row r="8" spans="1:20">
      <c r="A8" s="181" t="s">
        <v>770</v>
      </c>
      <c r="B8" s="181" t="s">
        <v>800</v>
      </c>
      <c r="C8" s="180" t="s">
        <v>269</v>
      </c>
      <c r="D8" s="181">
        <v>436.55990000000003</v>
      </c>
      <c r="E8" s="268">
        <f t="shared" si="0"/>
        <v>10000000</v>
      </c>
      <c r="F8" s="268">
        <f t="shared" si="1"/>
        <v>4365599000</v>
      </c>
      <c r="G8" s="323">
        <v>520.52470000000005</v>
      </c>
      <c r="H8" s="268">
        <f t="shared" si="2"/>
        <v>5205247000.000001</v>
      </c>
      <c r="I8" s="323">
        <v>574.77380000000005</v>
      </c>
      <c r="J8" s="268">
        <f t="shared" si="3"/>
        <v>5747738000.000001</v>
      </c>
      <c r="K8" s="323">
        <v>579.20799999999997</v>
      </c>
      <c r="L8" s="268">
        <f t="shared" si="4"/>
        <v>5792080000</v>
      </c>
      <c r="M8" s="323">
        <v>611.36339999999996</v>
      </c>
      <c r="N8" s="268">
        <f t="shared" si="5"/>
        <v>6113634000</v>
      </c>
    </row>
    <row r="9" spans="1:20">
      <c r="A9" s="181" t="s">
        <v>549</v>
      </c>
      <c r="B9" s="181" t="s">
        <v>800</v>
      </c>
      <c r="C9" s="180" t="s">
        <v>269</v>
      </c>
      <c r="D9" s="181">
        <v>57.005600000000001</v>
      </c>
      <c r="E9" s="268">
        <f t="shared" si="0"/>
        <v>10000000</v>
      </c>
      <c r="F9" s="268">
        <f t="shared" si="1"/>
        <v>570056000</v>
      </c>
      <c r="G9" s="323">
        <v>72.369100000000003</v>
      </c>
      <c r="H9" s="268">
        <f t="shared" si="2"/>
        <v>723691000</v>
      </c>
      <c r="I9" s="323">
        <v>68.973100000000002</v>
      </c>
      <c r="J9" s="268">
        <f t="shared" si="3"/>
        <v>689731000</v>
      </c>
      <c r="K9" s="323">
        <v>45.404200000000003</v>
      </c>
      <c r="L9" s="268">
        <f t="shared" si="4"/>
        <v>454042000.00000006</v>
      </c>
      <c r="M9" s="323">
        <v>45.668300000000002</v>
      </c>
      <c r="N9" s="268">
        <f t="shared" si="5"/>
        <v>456683000</v>
      </c>
      <c r="P9" s="180" t="s">
        <v>449</v>
      </c>
    </row>
    <row r="10" spans="1:20">
      <c r="A10" s="181" t="s">
        <v>551</v>
      </c>
      <c r="B10" s="181" t="s">
        <v>800</v>
      </c>
      <c r="C10" s="180" t="s">
        <v>269</v>
      </c>
      <c r="D10" s="181">
        <v>0</v>
      </c>
      <c r="E10" s="268">
        <f t="shared" si="0"/>
        <v>10000000</v>
      </c>
      <c r="F10" s="268">
        <f t="shared" si="1"/>
        <v>0</v>
      </c>
      <c r="G10" s="323">
        <v>0</v>
      </c>
      <c r="H10" s="268">
        <f t="shared" si="2"/>
        <v>0</v>
      </c>
      <c r="I10" s="323">
        <v>0</v>
      </c>
      <c r="J10" s="268">
        <f t="shared" si="3"/>
        <v>0</v>
      </c>
      <c r="K10" s="323">
        <v>0</v>
      </c>
      <c r="L10" s="268">
        <f t="shared" si="4"/>
        <v>0</v>
      </c>
      <c r="M10" s="323">
        <v>0</v>
      </c>
      <c r="N10" s="268">
        <f t="shared" si="5"/>
        <v>0</v>
      </c>
      <c r="P10" s="267" t="s">
        <v>798</v>
      </c>
      <c r="Q10" s="267" t="s">
        <v>799</v>
      </c>
    </row>
    <row r="11" spans="1:20">
      <c r="A11" s="181" t="s">
        <v>553</v>
      </c>
      <c r="B11" s="181" t="s">
        <v>800</v>
      </c>
      <c r="C11" s="180" t="s">
        <v>269</v>
      </c>
      <c r="D11" s="181">
        <v>0</v>
      </c>
      <c r="E11" s="268">
        <f t="shared" si="0"/>
        <v>10000000</v>
      </c>
      <c r="F11" s="268">
        <f t="shared" si="1"/>
        <v>0</v>
      </c>
      <c r="G11" s="323">
        <v>0</v>
      </c>
      <c r="H11" s="268">
        <f t="shared" si="2"/>
        <v>0</v>
      </c>
      <c r="I11" s="323">
        <v>0</v>
      </c>
      <c r="J11" s="268">
        <f t="shared" si="3"/>
        <v>0</v>
      </c>
      <c r="K11" s="323">
        <v>0</v>
      </c>
      <c r="L11" s="268">
        <f t="shared" si="4"/>
        <v>0</v>
      </c>
      <c r="M11" s="323">
        <v>0</v>
      </c>
      <c r="N11" s="268">
        <f t="shared" si="5"/>
        <v>0</v>
      </c>
      <c r="P11" s="267" t="s">
        <v>806</v>
      </c>
      <c r="Q11" s="267" t="s">
        <v>807</v>
      </c>
    </row>
    <row r="12" spans="1:20">
      <c r="A12" s="181" t="s">
        <v>555</v>
      </c>
      <c r="B12" s="181" t="s">
        <v>800</v>
      </c>
      <c r="C12" s="180" t="s">
        <v>269</v>
      </c>
      <c r="D12" s="181">
        <v>0</v>
      </c>
      <c r="E12" s="268">
        <f t="shared" si="0"/>
        <v>10000000</v>
      </c>
      <c r="F12" s="268">
        <f t="shared" si="1"/>
        <v>0</v>
      </c>
      <c r="G12" s="323">
        <v>0</v>
      </c>
      <c r="H12" s="268">
        <f t="shared" si="2"/>
        <v>0</v>
      </c>
      <c r="I12" s="323">
        <v>0</v>
      </c>
      <c r="J12" s="268">
        <f t="shared" si="3"/>
        <v>0</v>
      </c>
      <c r="K12" s="323">
        <v>0</v>
      </c>
      <c r="L12" s="268">
        <f t="shared" si="4"/>
        <v>0</v>
      </c>
      <c r="M12" s="323">
        <v>0</v>
      </c>
      <c r="N12" s="268">
        <f t="shared" si="5"/>
        <v>0</v>
      </c>
      <c r="P12" s="267" t="s">
        <v>808</v>
      </c>
      <c r="Q12" s="180" t="s">
        <v>809</v>
      </c>
    </row>
    <row r="13" spans="1:20">
      <c r="A13" s="181" t="s">
        <v>557</v>
      </c>
      <c r="B13" s="181" t="s">
        <v>800</v>
      </c>
      <c r="C13" s="180" t="s">
        <v>269</v>
      </c>
      <c r="D13" s="181">
        <v>0</v>
      </c>
      <c r="E13" s="268">
        <f t="shared" si="0"/>
        <v>10000000</v>
      </c>
      <c r="F13" s="268">
        <f t="shared" si="1"/>
        <v>0</v>
      </c>
      <c r="G13" s="323">
        <v>0</v>
      </c>
      <c r="H13" s="268">
        <f t="shared" si="2"/>
        <v>0</v>
      </c>
      <c r="I13" s="323">
        <v>0</v>
      </c>
      <c r="J13" s="268">
        <f t="shared" si="3"/>
        <v>0</v>
      </c>
      <c r="K13" s="323">
        <v>0</v>
      </c>
      <c r="L13" s="268">
        <f t="shared" si="4"/>
        <v>0</v>
      </c>
      <c r="M13" s="323">
        <v>0</v>
      </c>
      <c r="N13" s="268">
        <f t="shared" si="5"/>
        <v>0</v>
      </c>
      <c r="O13" s="180"/>
      <c r="S13" s="191"/>
      <c r="T13" s="180"/>
    </row>
    <row r="14" spans="1:20">
      <c r="A14" s="181" t="s">
        <v>559</v>
      </c>
      <c r="B14" s="181" t="s">
        <v>800</v>
      </c>
      <c r="C14" s="180" t="s">
        <v>269</v>
      </c>
      <c r="D14" s="181">
        <v>0</v>
      </c>
      <c r="E14" s="268">
        <f t="shared" si="0"/>
        <v>10000000</v>
      </c>
      <c r="F14" s="268">
        <f t="shared" si="1"/>
        <v>0</v>
      </c>
      <c r="G14" s="323">
        <v>0</v>
      </c>
      <c r="H14" s="268">
        <f t="shared" si="2"/>
        <v>0</v>
      </c>
      <c r="I14" s="323">
        <v>0</v>
      </c>
      <c r="J14" s="268">
        <f t="shared" si="3"/>
        <v>0</v>
      </c>
      <c r="K14" s="323">
        <v>0</v>
      </c>
      <c r="L14" s="268">
        <f t="shared" si="4"/>
        <v>0</v>
      </c>
      <c r="M14" s="323">
        <v>0</v>
      </c>
      <c r="N14" s="268">
        <f t="shared" si="5"/>
        <v>0</v>
      </c>
      <c r="P14" s="181"/>
      <c r="Q14" s="181"/>
      <c r="R14" s="181"/>
      <c r="S14" s="181"/>
    </row>
    <row r="15" spans="1:20">
      <c r="A15" s="181" t="s">
        <v>561</v>
      </c>
      <c r="B15" s="181" t="s">
        <v>800</v>
      </c>
      <c r="C15" s="180" t="s">
        <v>269</v>
      </c>
      <c r="D15" s="181">
        <v>0</v>
      </c>
      <c r="E15" s="268">
        <f t="shared" si="0"/>
        <v>10000000</v>
      </c>
      <c r="F15" s="268">
        <f t="shared" si="1"/>
        <v>0</v>
      </c>
      <c r="G15" s="323">
        <v>0</v>
      </c>
      <c r="H15" s="268">
        <f t="shared" si="2"/>
        <v>0</v>
      </c>
      <c r="I15" s="323">
        <v>0</v>
      </c>
      <c r="J15" s="268">
        <f t="shared" si="3"/>
        <v>0</v>
      </c>
      <c r="K15" s="323">
        <v>0</v>
      </c>
      <c r="L15" s="268">
        <f t="shared" si="4"/>
        <v>0</v>
      </c>
      <c r="M15" s="323">
        <v>0</v>
      </c>
      <c r="N15" s="268">
        <f t="shared" si="5"/>
        <v>0</v>
      </c>
      <c r="P15" s="181"/>
      <c r="Q15" s="181"/>
      <c r="R15" s="181"/>
      <c r="S15" s="181"/>
    </row>
    <row r="16" spans="1:20">
      <c r="A16" s="181" t="s">
        <v>563</v>
      </c>
      <c r="B16" s="181" t="s">
        <v>800</v>
      </c>
      <c r="C16" s="180" t="s">
        <v>269</v>
      </c>
      <c r="D16" s="181">
        <v>14.055400000000001</v>
      </c>
      <c r="E16" s="268">
        <f t="shared" si="0"/>
        <v>10000000</v>
      </c>
      <c r="F16" s="268">
        <f t="shared" si="1"/>
        <v>140554000</v>
      </c>
      <c r="G16" s="323">
        <v>8.2937999999999992</v>
      </c>
      <c r="H16" s="268">
        <f t="shared" si="2"/>
        <v>82937999.999999985</v>
      </c>
      <c r="I16" s="323">
        <v>7.0454999999999997</v>
      </c>
      <c r="J16" s="268">
        <f t="shared" si="3"/>
        <v>70455000</v>
      </c>
      <c r="K16" s="323">
        <v>7.2287999999999997</v>
      </c>
      <c r="L16" s="268">
        <f t="shared" si="4"/>
        <v>72288000</v>
      </c>
      <c r="M16" s="323">
        <v>7.1473000000000004</v>
      </c>
      <c r="N16" s="268">
        <f t="shared" si="5"/>
        <v>71473000</v>
      </c>
      <c r="P16" s="181"/>
      <c r="Q16" s="181"/>
      <c r="R16" s="181"/>
      <c r="S16" s="181"/>
    </row>
    <row r="17" spans="1:19">
      <c r="A17" s="181" t="s">
        <v>565</v>
      </c>
      <c r="B17" s="181" t="s">
        <v>800</v>
      </c>
      <c r="C17" s="180" t="s">
        <v>269</v>
      </c>
      <c r="D17" s="181">
        <v>0</v>
      </c>
      <c r="E17" s="268">
        <f t="shared" si="0"/>
        <v>10000000</v>
      </c>
      <c r="F17" s="268">
        <f t="shared" si="1"/>
        <v>0</v>
      </c>
      <c r="G17" s="323">
        <v>0</v>
      </c>
      <c r="H17" s="268">
        <f t="shared" si="2"/>
        <v>0</v>
      </c>
      <c r="I17" s="323">
        <v>0</v>
      </c>
      <c r="J17" s="268">
        <f t="shared" si="3"/>
        <v>0</v>
      </c>
      <c r="K17" s="323">
        <v>0</v>
      </c>
      <c r="L17" s="268">
        <f t="shared" si="4"/>
        <v>0</v>
      </c>
      <c r="M17" s="323">
        <v>0</v>
      </c>
      <c r="N17" s="268">
        <f t="shared" si="5"/>
        <v>0</v>
      </c>
      <c r="P17" s="181"/>
      <c r="Q17" s="181"/>
      <c r="R17" s="181"/>
      <c r="S17" s="181"/>
    </row>
    <row r="18" spans="1:19">
      <c r="A18" s="181" t="s">
        <v>567</v>
      </c>
      <c r="B18" s="181" t="s">
        <v>800</v>
      </c>
      <c r="C18" s="180" t="s">
        <v>269</v>
      </c>
      <c r="D18" s="181">
        <v>902.45399999999995</v>
      </c>
      <c r="E18" s="268">
        <f t="shared" si="0"/>
        <v>10000000</v>
      </c>
      <c r="F18" s="268">
        <f t="shared" si="1"/>
        <v>9024540000</v>
      </c>
      <c r="G18" s="323">
        <v>811.90480000000002</v>
      </c>
      <c r="H18" s="268">
        <f t="shared" si="2"/>
        <v>8119048000</v>
      </c>
      <c r="I18" s="323">
        <v>807.90300000000002</v>
      </c>
      <c r="J18" s="268">
        <f t="shared" si="3"/>
        <v>8079030000</v>
      </c>
      <c r="K18" s="323">
        <v>789.85860000000002</v>
      </c>
      <c r="L18" s="268">
        <f t="shared" si="4"/>
        <v>7898586000</v>
      </c>
      <c r="M18" s="323">
        <v>778.18219999999997</v>
      </c>
      <c r="N18" s="268">
        <f t="shared" si="5"/>
        <v>7781822000</v>
      </c>
      <c r="P18" s="181"/>
      <c r="Q18" s="181"/>
      <c r="R18" s="181"/>
      <c r="S18" s="181"/>
    </row>
    <row r="19" spans="1:19">
      <c r="A19" s="181" t="s">
        <v>569</v>
      </c>
      <c r="B19" s="181" t="s">
        <v>800</v>
      </c>
      <c r="C19" s="180" t="s">
        <v>269</v>
      </c>
      <c r="D19" s="181">
        <v>249.3605</v>
      </c>
      <c r="E19" s="268">
        <f t="shared" si="0"/>
        <v>10000000</v>
      </c>
      <c r="F19" s="268">
        <f t="shared" si="1"/>
        <v>2493605000</v>
      </c>
      <c r="G19" s="323">
        <v>183.0102</v>
      </c>
      <c r="H19" s="268">
        <f t="shared" si="2"/>
        <v>1830102000</v>
      </c>
      <c r="I19" s="323">
        <v>176.86340000000001</v>
      </c>
      <c r="J19" s="268">
        <f t="shared" si="3"/>
        <v>1768634000.0000002</v>
      </c>
      <c r="K19" s="323">
        <v>170.00530000000001</v>
      </c>
      <c r="L19" s="268">
        <f t="shared" si="4"/>
        <v>1700053000</v>
      </c>
      <c r="M19" s="323">
        <v>199.3655</v>
      </c>
      <c r="N19" s="268">
        <f t="shared" si="5"/>
        <v>1993655000</v>
      </c>
      <c r="P19" s="181"/>
      <c r="Q19" s="181"/>
      <c r="R19" s="181"/>
      <c r="S19" s="181"/>
    </row>
    <row r="20" spans="1:19">
      <c r="A20" s="181" t="s">
        <v>571</v>
      </c>
      <c r="B20" s="181" t="s">
        <v>800</v>
      </c>
      <c r="C20" s="180" t="s">
        <v>269</v>
      </c>
      <c r="D20" s="181">
        <v>6.9108999999999998</v>
      </c>
      <c r="E20" s="268">
        <f t="shared" si="0"/>
        <v>10000000</v>
      </c>
      <c r="F20" s="268">
        <f t="shared" si="1"/>
        <v>69109000</v>
      </c>
      <c r="G20" s="323">
        <v>6.9032999999999998</v>
      </c>
      <c r="H20" s="268">
        <f t="shared" si="2"/>
        <v>69033000</v>
      </c>
      <c r="I20" s="323">
        <v>7.3156999999999996</v>
      </c>
      <c r="J20" s="268">
        <f t="shared" si="3"/>
        <v>73157000</v>
      </c>
      <c r="K20" s="323">
        <v>8.3386999999999993</v>
      </c>
      <c r="L20" s="268">
        <f t="shared" si="4"/>
        <v>83387000</v>
      </c>
      <c r="M20" s="323">
        <v>11.6252</v>
      </c>
      <c r="N20" s="268">
        <f t="shared" si="5"/>
        <v>116252000</v>
      </c>
      <c r="P20" s="181"/>
      <c r="Q20" s="181"/>
      <c r="R20" s="181"/>
      <c r="S20" s="181"/>
    </row>
    <row r="21" spans="1:19">
      <c r="A21" s="181" t="s">
        <v>573</v>
      </c>
      <c r="B21" s="181" t="s">
        <v>800</v>
      </c>
      <c r="C21" s="180" t="s">
        <v>269</v>
      </c>
      <c r="D21" s="181">
        <v>0</v>
      </c>
      <c r="E21" s="268">
        <f t="shared" si="0"/>
        <v>10000000</v>
      </c>
      <c r="F21" s="268">
        <f t="shared" si="1"/>
        <v>0</v>
      </c>
      <c r="G21" s="323">
        <v>0</v>
      </c>
      <c r="H21" s="268">
        <f t="shared" si="2"/>
        <v>0</v>
      </c>
      <c r="I21" s="323">
        <v>0</v>
      </c>
      <c r="J21" s="268">
        <f t="shared" si="3"/>
        <v>0</v>
      </c>
      <c r="K21" s="323">
        <v>0</v>
      </c>
      <c r="L21" s="268">
        <f t="shared" si="4"/>
        <v>0</v>
      </c>
      <c r="M21" s="323">
        <v>0</v>
      </c>
      <c r="N21" s="268">
        <f t="shared" si="5"/>
        <v>0</v>
      </c>
      <c r="P21" s="181"/>
      <c r="Q21" s="181"/>
      <c r="R21" s="181"/>
      <c r="S21" s="181"/>
    </row>
    <row r="22" spans="1:19">
      <c r="A22" s="181" t="s">
        <v>575</v>
      </c>
      <c r="B22" s="181" t="s">
        <v>800</v>
      </c>
      <c r="C22" s="180" t="s">
        <v>269</v>
      </c>
      <c r="D22" s="181">
        <v>0</v>
      </c>
      <c r="E22" s="268">
        <f t="shared" si="0"/>
        <v>10000000</v>
      </c>
      <c r="F22" s="268">
        <f t="shared" si="1"/>
        <v>0</v>
      </c>
      <c r="G22" s="323">
        <v>0</v>
      </c>
      <c r="H22" s="268">
        <f t="shared" si="2"/>
        <v>0</v>
      </c>
      <c r="I22" s="323">
        <v>0</v>
      </c>
      <c r="J22" s="268">
        <f t="shared" si="3"/>
        <v>0</v>
      </c>
      <c r="K22" s="323">
        <v>0</v>
      </c>
      <c r="L22" s="268">
        <f t="shared" si="4"/>
        <v>0</v>
      </c>
      <c r="M22" s="323">
        <v>0</v>
      </c>
      <c r="N22" s="268">
        <f t="shared" si="5"/>
        <v>0</v>
      </c>
      <c r="P22" s="181"/>
      <c r="Q22" s="181"/>
      <c r="R22" s="181"/>
      <c r="S22" s="181"/>
    </row>
    <row r="23" spans="1:19">
      <c r="A23" s="181" t="s">
        <v>577</v>
      </c>
      <c r="B23" s="181" t="s">
        <v>800</v>
      </c>
      <c r="C23" s="180" t="s">
        <v>269</v>
      </c>
      <c r="D23" s="181">
        <v>186.4991</v>
      </c>
      <c r="E23" s="268">
        <f t="shared" si="0"/>
        <v>10000000</v>
      </c>
      <c r="F23" s="268">
        <f t="shared" si="1"/>
        <v>1864991000</v>
      </c>
      <c r="G23" s="323">
        <v>227.7859</v>
      </c>
      <c r="H23" s="268">
        <f t="shared" si="2"/>
        <v>2277859000</v>
      </c>
      <c r="I23" s="323">
        <v>209.3646</v>
      </c>
      <c r="J23" s="268">
        <f t="shared" si="3"/>
        <v>2093646000</v>
      </c>
      <c r="K23" s="323">
        <v>230.4442</v>
      </c>
      <c r="L23" s="268">
        <f t="shared" si="4"/>
        <v>2304442000</v>
      </c>
      <c r="M23" s="323">
        <v>196.58019999999999</v>
      </c>
      <c r="N23" s="268">
        <f t="shared" si="5"/>
        <v>1965802000</v>
      </c>
      <c r="P23" s="181"/>
      <c r="Q23" s="181"/>
      <c r="R23" s="181"/>
      <c r="S23" s="181"/>
    </row>
    <row r="24" spans="1:19">
      <c r="A24" s="181" t="s">
        <v>579</v>
      </c>
      <c r="B24" s="181" t="s">
        <v>800</v>
      </c>
      <c r="C24" s="180" t="s">
        <v>269</v>
      </c>
      <c r="D24" s="181">
        <v>0</v>
      </c>
      <c r="E24" s="268">
        <f t="shared" si="0"/>
        <v>10000000</v>
      </c>
      <c r="F24" s="268">
        <f t="shared" si="1"/>
        <v>0</v>
      </c>
      <c r="G24" s="323">
        <v>0</v>
      </c>
      <c r="H24" s="268">
        <f t="shared" si="2"/>
        <v>0</v>
      </c>
      <c r="I24" s="323">
        <v>0</v>
      </c>
      <c r="J24" s="268">
        <f t="shared" si="3"/>
        <v>0</v>
      </c>
      <c r="K24" s="323">
        <v>0</v>
      </c>
      <c r="L24" s="268">
        <f t="shared" si="4"/>
        <v>0</v>
      </c>
      <c r="M24" s="323">
        <v>0</v>
      </c>
      <c r="N24" s="268">
        <f t="shared" si="5"/>
        <v>0</v>
      </c>
      <c r="P24" s="181"/>
      <c r="Q24" s="181"/>
      <c r="R24" s="181"/>
      <c r="S24" s="181"/>
    </row>
    <row r="25" spans="1:19">
      <c r="A25" s="181" t="s">
        <v>581</v>
      </c>
      <c r="B25" s="181" t="s">
        <v>800</v>
      </c>
      <c r="C25" s="180" t="s">
        <v>269</v>
      </c>
      <c r="D25" s="181">
        <v>51.494199999999999</v>
      </c>
      <c r="E25" s="268">
        <f t="shared" si="0"/>
        <v>10000000</v>
      </c>
      <c r="F25" s="268">
        <f t="shared" si="1"/>
        <v>514942000</v>
      </c>
      <c r="G25" s="323">
        <v>49.298699999999997</v>
      </c>
      <c r="H25" s="268">
        <f t="shared" si="2"/>
        <v>492986999.99999994</v>
      </c>
      <c r="I25" s="323">
        <v>44.903500000000001</v>
      </c>
      <c r="J25" s="268">
        <f t="shared" si="3"/>
        <v>449035000</v>
      </c>
      <c r="K25" s="323">
        <v>49.067799999999998</v>
      </c>
      <c r="L25" s="268">
        <f t="shared" si="4"/>
        <v>490678000</v>
      </c>
      <c r="M25" s="323">
        <v>49.865400000000001</v>
      </c>
      <c r="N25" s="268">
        <f t="shared" si="5"/>
        <v>498654000</v>
      </c>
      <c r="P25" s="181"/>
      <c r="Q25" s="181"/>
      <c r="R25" s="181"/>
      <c r="S25" s="181"/>
    </row>
    <row r="26" spans="1:19">
      <c r="A26" s="181" t="s">
        <v>583</v>
      </c>
      <c r="B26" s="181" t="s">
        <v>800</v>
      </c>
      <c r="C26" s="180" t="s">
        <v>269</v>
      </c>
      <c r="D26" s="181">
        <v>58.749000000000002</v>
      </c>
      <c r="E26" s="268">
        <f t="shared" si="0"/>
        <v>10000000</v>
      </c>
      <c r="F26" s="268">
        <f t="shared" si="1"/>
        <v>587490000</v>
      </c>
      <c r="G26" s="323">
        <v>55.374600000000001</v>
      </c>
      <c r="H26" s="268">
        <f t="shared" si="2"/>
        <v>553746000</v>
      </c>
      <c r="I26" s="323">
        <v>80.693399999999997</v>
      </c>
      <c r="J26" s="268">
        <f t="shared" si="3"/>
        <v>806934000</v>
      </c>
      <c r="K26" s="323">
        <v>98.808800000000005</v>
      </c>
      <c r="L26" s="268">
        <f t="shared" si="4"/>
        <v>988088000</v>
      </c>
      <c r="M26" s="323">
        <v>98.281099999999995</v>
      </c>
      <c r="N26" s="268">
        <f t="shared" si="5"/>
        <v>982811000</v>
      </c>
      <c r="P26" s="181"/>
      <c r="Q26" s="181"/>
      <c r="R26" s="181"/>
      <c r="S26" s="181"/>
    </row>
    <row r="27" spans="1:19">
      <c r="A27" s="181" t="s">
        <v>585</v>
      </c>
      <c r="B27" s="181" t="s">
        <v>800</v>
      </c>
      <c r="C27" s="180" t="s">
        <v>269</v>
      </c>
      <c r="D27" s="181">
        <v>104.1664</v>
      </c>
      <c r="E27" s="268">
        <f t="shared" si="0"/>
        <v>10000000</v>
      </c>
      <c r="F27" s="268">
        <f t="shared" si="1"/>
        <v>1041664000</v>
      </c>
      <c r="G27" s="323">
        <v>127.80200000000001</v>
      </c>
      <c r="H27" s="268">
        <f t="shared" si="2"/>
        <v>1278020000</v>
      </c>
      <c r="I27" s="323">
        <v>135.5823</v>
      </c>
      <c r="J27" s="268">
        <f t="shared" si="3"/>
        <v>1355823000</v>
      </c>
      <c r="K27" s="323">
        <v>132.92609999999999</v>
      </c>
      <c r="L27" s="268">
        <f t="shared" si="4"/>
        <v>1329261000</v>
      </c>
      <c r="M27" s="323">
        <v>140.60769999999999</v>
      </c>
      <c r="N27" s="268">
        <f t="shared" si="5"/>
        <v>1406077000</v>
      </c>
      <c r="P27" s="181"/>
      <c r="Q27" s="181"/>
      <c r="R27" s="181"/>
      <c r="S27" s="181"/>
    </row>
    <row r="28" spans="1:19" ht="14.45" customHeight="1">
      <c r="A28" s="181" t="s">
        <v>587</v>
      </c>
      <c r="B28" s="181" t="s">
        <v>800</v>
      </c>
      <c r="C28" s="180" t="s">
        <v>269</v>
      </c>
      <c r="D28" s="181">
        <v>161.0624</v>
      </c>
      <c r="E28" s="268">
        <f t="shared" si="0"/>
        <v>10000000</v>
      </c>
      <c r="F28" s="268">
        <f t="shared" si="1"/>
        <v>1610624000</v>
      </c>
      <c r="G28" s="323">
        <v>189.94460000000001</v>
      </c>
      <c r="H28" s="268">
        <f t="shared" si="2"/>
        <v>1899446000</v>
      </c>
      <c r="I28" s="323">
        <v>270.11090000000002</v>
      </c>
      <c r="J28" s="268">
        <f t="shared" si="3"/>
        <v>2701109000</v>
      </c>
      <c r="K28" s="323">
        <v>331.25119999999998</v>
      </c>
      <c r="L28" s="268">
        <f t="shared" si="4"/>
        <v>3312512000</v>
      </c>
      <c r="M28" s="323">
        <v>415.5249</v>
      </c>
      <c r="N28" s="268">
        <f t="shared" si="5"/>
        <v>4155249000</v>
      </c>
      <c r="P28" s="181"/>
      <c r="Q28" s="181"/>
      <c r="R28" s="181"/>
      <c r="S28" s="181"/>
    </row>
    <row r="29" spans="1:19" ht="14.45" customHeight="1">
      <c r="A29" s="181" t="s">
        <v>589</v>
      </c>
      <c r="B29" s="181" t="s">
        <v>800</v>
      </c>
      <c r="C29" s="180" t="s">
        <v>269</v>
      </c>
      <c r="D29" s="181">
        <v>0</v>
      </c>
      <c r="E29" s="268">
        <f t="shared" si="0"/>
        <v>10000000</v>
      </c>
      <c r="F29" s="268">
        <f t="shared" si="1"/>
        <v>0</v>
      </c>
      <c r="G29" s="323">
        <v>0</v>
      </c>
      <c r="H29" s="268">
        <f t="shared" si="2"/>
        <v>0</v>
      </c>
      <c r="I29" s="323">
        <v>0</v>
      </c>
      <c r="J29" s="268">
        <f t="shared" si="3"/>
        <v>0</v>
      </c>
      <c r="K29" s="323">
        <v>0</v>
      </c>
      <c r="L29" s="268">
        <f t="shared" si="4"/>
        <v>0</v>
      </c>
      <c r="M29" s="323">
        <v>0</v>
      </c>
      <c r="N29" s="268">
        <f t="shared" si="5"/>
        <v>0</v>
      </c>
      <c r="P29" s="181"/>
      <c r="Q29" s="181"/>
      <c r="R29" s="181"/>
      <c r="S29" s="181"/>
    </row>
    <row r="30" spans="1:19" ht="14.45" customHeight="1">
      <c r="A30" s="181" t="s">
        <v>591</v>
      </c>
      <c r="B30" s="181" t="s">
        <v>800</v>
      </c>
      <c r="C30" s="180" t="s">
        <v>269</v>
      </c>
      <c r="D30" s="181">
        <v>68.709699999999998</v>
      </c>
      <c r="E30" s="268">
        <f t="shared" si="0"/>
        <v>10000000</v>
      </c>
      <c r="F30" s="268">
        <f t="shared" si="1"/>
        <v>687097000</v>
      </c>
      <c r="G30" s="323">
        <v>82.640299999999996</v>
      </c>
      <c r="H30" s="268">
        <f t="shared" si="2"/>
        <v>826403000</v>
      </c>
      <c r="I30" s="323">
        <v>90.746700000000004</v>
      </c>
      <c r="J30" s="268">
        <f t="shared" si="3"/>
        <v>907467000</v>
      </c>
      <c r="K30" s="323">
        <v>90.655100000000004</v>
      </c>
      <c r="L30" s="268">
        <f t="shared" si="4"/>
        <v>906551000</v>
      </c>
      <c r="M30" s="323">
        <v>90.906400000000005</v>
      </c>
      <c r="N30" s="268">
        <f t="shared" si="5"/>
        <v>909064000</v>
      </c>
      <c r="P30" s="181"/>
      <c r="Q30" s="181"/>
      <c r="R30" s="181"/>
      <c r="S30" s="181"/>
    </row>
    <row r="31" spans="1:19">
      <c r="A31" s="181" t="s">
        <v>593</v>
      </c>
      <c r="B31" s="181" t="s">
        <v>800</v>
      </c>
      <c r="C31" s="180" t="s">
        <v>269</v>
      </c>
      <c r="D31" s="181">
        <v>259.21870000000001</v>
      </c>
      <c r="E31" s="268">
        <f t="shared" si="0"/>
        <v>10000000</v>
      </c>
      <c r="F31" s="268">
        <f t="shared" si="1"/>
        <v>2592187000</v>
      </c>
      <c r="G31" s="323">
        <v>228.21010000000001</v>
      </c>
      <c r="H31" s="268">
        <f t="shared" si="2"/>
        <v>2282101000</v>
      </c>
      <c r="I31" s="323">
        <v>232.6037</v>
      </c>
      <c r="J31" s="268">
        <f t="shared" si="3"/>
        <v>2326037000</v>
      </c>
      <c r="K31" s="323">
        <v>231.55799999999999</v>
      </c>
      <c r="L31" s="268">
        <f t="shared" si="4"/>
        <v>2315580000</v>
      </c>
      <c r="M31" s="323">
        <v>261.10129999999998</v>
      </c>
      <c r="N31" s="268">
        <f t="shared" si="5"/>
        <v>2611013000</v>
      </c>
      <c r="P31" s="181"/>
      <c r="Q31" s="181"/>
      <c r="R31" s="181"/>
      <c r="S31" s="181"/>
    </row>
    <row r="32" spans="1:19">
      <c r="A32" s="181" t="s">
        <v>595</v>
      </c>
      <c r="B32" s="181" t="s">
        <v>800</v>
      </c>
      <c r="C32" s="180" t="s">
        <v>269</v>
      </c>
      <c r="D32" s="181">
        <v>238.4761</v>
      </c>
      <c r="E32" s="268">
        <f t="shared" si="0"/>
        <v>10000000</v>
      </c>
      <c r="F32" s="268">
        <f t="shared" si="1"/>
        <v>2384761000</v>
      </c>
      <c r="G32" s="323">
        <v>222.04589999999999</v>
      </c>
      <c r="H32" s="268">
        <f t="shared" si="2"/>
        <v>2220459000</v>
      </c>
      <c r="I32" s="323">
        <v>228.51650000000001</v>
      </c>
      <c r="J32" s="268">
        <f t="shared" si="3"/>
        <v>2285165000</v>
      </c>
      <c r="K32" s="323">
        <v>256.79450000000003</v>
      </c>
      <c r="L32" s="268">
        <f t="shared" si="4"/>
        <v>2567945000.0000005</v>
      </c>
      <c r="M32" s="323">
        <v>268.41480000000001</v>
      </c>
      <c r="N32" s="268">
        <f t="shared" si="5"/>
        <v>2684148000</v>
      </c>
      <c r="P32" s="181"/>
      <c r="Q32" s="181"/>
      <c r="R32" s="181"/>
      <c r="S32" s="181"/>
    </row>
    <row r="33" spans="1:19">
      <c r="A33" s="181" t="s">
        <v>597</v>
      </c>
      <c r="B33" s="181" t="s">
        <v>800</v>
      </c>
      <c r="C33" s="180" t="s">
        <v>269</v>
      </c>
      <c r="D33" s="181">
        <v>127.8449</v>
      </c>
      <c r="E33" s="268">
        <f t="shared" si="0"/>
        <v>10000000</v>
      </c>
      <c r="F33" s="268">
        <f t="shared" si="1"/>
        <v>1278449000</v>
      </c>
      <c r="G33" s="323">
        <v>125.5474</v>
      </c>
      <c r="H33" s="268">
        <f t="shared" si="2"/>
        <v>1255474000</v>
      </c>
      <c r="I33" s="323">
        <v>119.23260000000001</v>
      </c>
      <c r="J33" s="268">
        <f t="shared" si="3"/>
        <v>1192326000</v>
      </c>
      <c r="K33" s="323">
        <v>120.8387</v>
      </c>
      <c r="L33" s="268">
        <f t="shared" si="4"/>
        <v>1208387000</v>
      </c>
      <c r="M33" s="323">
        <v>124.8616</v>
      </c>
      <c r="N33" s="268">
        <f t="shared" si="5"/>
        <v>1248616000</v>
      </c>
      <c r="P33" s="181"/>
      <c r="Q33" s="181"/>
      <c r="R33" s="181"/>
      <c r="S33" s="181"/>
    </row>
    <row r="34" spans="1:19">
      <c r="A34" s="181" t="s">
        <v>599</v>
      </c>
      <c r="B34" s="181" t="s">
        <v>800</v>
      </c>
      <c r="C34" s="180" t="s">
        <v>269</v>
      </c>
      <c r="D34" s="181">
        <v>622.96299999999997</v>
      </c>
      <c r="E34" s="268">
        <f t="shared" si="0"/>
        <v>10000000</v>
      </c>
      <c r="F34" s="268">
        <f t="shared" si="1"/>
        <v>6229630000</v>
      </c>
      <c r="G34" s="323">
        <v>606.8954</v>
      </c>
      <c r="H34" s="268">
        <f t="shared" si="2"/>
        <v>6068954000</v>
      </c>
      <c r="I34" s="323">
        <v>594.50630000000001</v>
      </c>
      <c r="J34" s="268">
        <f t="shared" si="3"/>
        <v>5945063000</v>
      </c>
      <c r="K34" s="323">
        <v>605.86</v>
      </c>
      <c r="L34" s="268">
        <f t="shared" si="4"/>
        <v>6058600000</v>
      </c>
      <c r="M34" s="323">
        <v>599.31240000000003</v>
      </c>
      <c r="N34" s="268">
        <f t="shared" si="5"/>
        <v>5993124000</v>
      </c>
      <c r="P34" s="181"/>
      <c r="Q34" s="181"/>
      <c r="R34" s="181"/>
      <c r="S34" s="181"/>
    </row>
    <row r="35" spans="1:19">
      <c r="A35" s="181" t="s">
        <v>539</v>
      </c>
      <c r="B35" s="181" t="s">
        <v>801</v>
      </c>
      <c r="C35" s="180" t="s">
        <v>269</v>
      </c>
      <c r="D35" s="181">
        <v>554.46699999999998</v>
      </c>
      <c r="E35" s="268">
        <f t="shared" si="0"/>
        <v>10000000</v>
      </c>
      <c r="F35" s="268">
        <f t="shared" si="1"/>
        <v>5544670000</v>
      </c>
      <c r="G35" s="323">
        <v>570.04359999999997</v>
      </c>
      <c r="H35" s="268">
        <f t="shared" si="2"/>
        <v>5700436000</v>
      </c>
      <c r="I35" s="323">
        <v>575.31859999999995</v>
      </c>
      <c r="J35" s="268">
        <f t="shared" si="3"/>
        <v>5753185999.999999</v>
      </c>
      <c r="K35" s="323">
        <v>650.30849999999998</v>
      </c>
      <c r="L35" s="268">
        <f t="shared" si="4"/>
        <v>6503085000</v>
      </c>
      <c r="M35" s="323">
        <v>702.07259999999997</v>
      </c>
      <c r="N35" s="268">
        <f t="shared" si="5"/>
        <v>7020726000</v>
      </c>
      <c r="P35" s="181"/>
      <c r="Q35" s="181"/>
      <c r="R35" s="181"/>
      <c r="S35" s="181"/>
    </row>
    <row r="36" spans="1:19">
      <c r="A36" s="181" t="s">
        <v>541</v>
      </c>
      <c r="B36" s="181" t="s">
        <v>801</v>
      </c>
      <c r="C36" s="180" t="s">
        <v>269</v>
      </c>
      <c r="D36" s="181">
        <v>9.3600000000000003E-2</v>
      </c>
      <c r="E36" s="268">
        <f t="shared" si="0"/>
        <v>10000000</v>
      </c>
      <c r="F36" s="268">
        <f t="shared" si="1"/>
        <v>936000</v>
      </c>
      <c r="G36" s="323">
        <v>0.13420000000000001</v>
      </c>
      <c r="H36" s="268">
        <f t="shared" si="2"/>
        <v>1342000.0000000002</v>
      </c>
      <c r="I36" s="323">
        <v>0.1348</v>
      </c>
      <c r="J36" s="268">
        <f t="shared" si="3"/>
        <v>1348000</v>
      </c>
      <c r="K36" s="323">
        <v>0.1173</v>
      </c>
      <c r="L36" s="268">
        <f t="shared" si="4"/>
        <v>1173000</v>
      </c>
      <c r="M36" s="323">
        <v>7.7399999999999997E-2</v>
      </c>
      <c r="N36" s="268">
        <f t="shared" si="5"/>
        <v>774000</v>
      </c>
      <c r="P36" s="181"/>
      <c r="Q36" s="181"/>
      <c r="R36" s="181"/>
      <c r="S36" s="181"/>
    </row>
    <row r="37" spans="1:19">
      <c r="A37" s="181" t="s">
        <v>543</v>
      </c>
      <c r="B37" s="181" t="s">
        <v>801</v>
      </c>
      <c r="C37" s="180" t="s">
        <v>269</v>
      </c>
      <c r="D37" s="181">
        <v>13.2477</v>
      </c>
      <c r="E37" s="268">
        <f t="shared" si="0"/>
        <v>10000000</v>
      </c>
      <c r="F37" s="268">
        <f t="shared" si="1"/>
        <v>132477000</v>
      </c>
      <c r="G37" s="323">
        <v>12.277799999999999</v>
      </c>
      <c r="H37" s="268">
        <f t="shared" si="2"/>
        <v>122777999.99999999</v>
      </c>
      <c r="I37" s="323">
        <v>13.7074</v>
      </c>
      <c r="J37" s="268">
        <f t="shared" si="3"/>
        <v>137074000</v>
      </c>
      <c r="K37" s="323">
        <v>15.065300000000001</v>
      </c>
      <c r="L37" s="268">
        <f t="shared" si="4"/>
        <v>150653000</v>
      </c>
      <c r="M37" s="323">
        <v>13.2867</v>
      </c>
      <c r="N37" s="268">
        <f t="shared" si="5"/>
        <v>132867000</v>
      </c>
      <c r="P37" s="181"/>
      <c r="Q37" s="181"/>
      <c r="R37" s="181"/>
      <c r="S37" s="181"/>
    </row>
    <row r="38" spans="1:19">
      <c r="A38" s="181" t="s">
        <v>545</v>
      </c>
      <c r="B38" s="181" t="s">
        <v>801</v>
      </c>
      <c r="C38" s="180" t="s">
        <v>269</v>
      </c>
      <c r="D38" s="181">
        <v>31.879899999999999</v>
      </c>
      <c r="E38" s="268">
        <f t="shared" si="0"/>
        <v>10000000</v>
      </c>
      <c r="F38" s="268">
        <f t="shared" si="1"/>
        <v>318799000</v>
      </c>
      <c r="G38" s="323">
        <v>37.004300000000001</v>
      </c>
      <c r="H38" s="268">
        <f t="shared" si="2"/>
        <v>370043000</v>
      </c>
      <c r="I38" s="323">
        <v>38.323</v>
      </c>
      <c r="J38" s="268">
        <f t="shared" si="3"/>
        <v>383230000</v>
      </c>
      <c r="K38" s="323">
        <v>41.456600000000002</v>
      </c>
      <c r="L38" s="268">
        <f t="shared" si="4"/>
        <v>414566000</v>
      </c>
      <c r="M38" s="323">
        <v>44.4589</v>
      </c>
      <c r="N38" s="268">
        <f t="shared" si="5"/>
        <v>444589000</v>
      </c>
      <c r="P38" s="181"/>
      <c r="Q38" s="181"/>
      <c r="R38" s="181"/>
      <c r="S38" s="181"/>
    </row>
    <row r="39" spans="1:19">
      <c r="A39" s="181" t="s">
        <v>547</v>
      </c>
      <c r="B39" s="181" t="s">
        <v>801</v>
      </c>
      <c r="C39" s="180" t="s">
        <v>269</v>
      </c>
      <c r="D39" s="181">
        <v>3.1617999999999999</v>
      </c>
      <c r="E39" s="268">
        <f t="shared" si="0"/>
        <v>10000000</v>
      </c>
      <c r="F39" s="268">
        <f t="shared" si="1"/>
        <v>31618000</v>
      </c>
      <c r="G39" s="323">
        <v>0.1595</v>
      </c>
      <c r="H39" s="268">
        <f t="shared" si="2"/>
        <v>1595000</v>
      </c>
      <c r="I39" s="323">
        <v>0.28660000000000002</v>
      </c>
      <c r="J39" s="268">
        <f t="shared" si="3"/>
        <v>2866000</v>
      </c>
      <c r="K39" s="323">
        <v>0</v>
      </c>
      <c r="L39" s="268">
        <f t="shared" si="4"/>
        <v>0</v>
      </c>
      <c r="M39" s="323">
        <v>0</v>
      </c>
      <c r="N39" s="268">
        <f t="shared" si="5"/>
        <v>0</v>
      </c>
      <c r="P39" s="181"/>
      <c r="Q39" s="181"/>
      <c r="R39" s="181"/>
      <c r="S39" s="181"/>
    </row>
    <row r="40" spans="1:19">
      <c r="A40" s="181" t="s">
        <v>770</v>
      </c>
      <c r="B40" s="181" t="s">
        <v>801</v>
      </c>
      <c r="C40" s="180" t="s">
        <v>269</v>
      </c>
      <c r="D40" s="181">
        <v>3</v>
      </c>
      <c r="E40" s="268">
        <f t="shared" si="0"/>
        <v>10000000</v>
      </c>
      <c r="F40" s="268">
        <f t="shared" si="1"/>
        <v>30000000</v>
      </c>
      <c r="G40" s="323">
        <v>1.7566999999999999</v>
      </c>
      <c r="H40" s="268">
        <f t="shared" si="2"/>
        <v>17567000</v>
      </c>
      <c r="I40" s="323">
        <v>1.5670999999999999</v>
      </c>
      <c r="J40" s="268">
        <f t="shared" si="3"/>
        <v>15671000</v>
      </c>
      <c r="K40" s="323">
        <v>1.6866000000000001</v>
      </c>
      <c r="L40" s="268">
        <f t="shared" si="4"/>
        <v>16866000</v>
      </c>
      <c r="M40" s="323">
        <v>1.8934</v>
      </c>
      <c r="N40" s="268">
        <f t="shared" si="5"/>
        <v>18934000</v>
      </c>
      <c r="P40" s="181"/>
      <c r="Q40" s="181"/>
      <c r="R40" s="181"/>
      <c r="S40" s="181"/>
    </row>
    <row r="41" spans="1:19">
      <c r="A41" s="181" t="s">
        <v>549</v>
      </c>
      <c r="B41" s="181" t="s">
        <v>801</v>
      </c>
      <c r="C41" s="180" t="s">
        <v>269</v>
      </c>
      <c r="D41" s="181">
        <v>3.4371999999999998</v>
      </c>
      <c r="E41" s="268">
        <f t="shared" si="0"/>
        <v>10000000</v>
      </c>
      <c r="F41" s="268">
        <f t="shared" si="1"/>
        <v>34372000</v>
      </c>
      <c r="G41" s="323">
        <v>4.8509000000000002</v>
      </c>
      <c r="H41" s="268">
        <f t="shared" si="2"/>
        <v>48509000</v>
      </c>
      <c r="I41" s="323">
        <v>3.7755000000000001</v>
      </c>
      <c r="J41" s="268">
        <f t="shared" si="3"/>
        <v>37755000</v>
      </c>
      <c r="K41" s="323">
        <v>3.3902000000000001</v>
      </c>
      <c r="L41" s="268">
        <f t="shared" si="4"/>
        <v>33902000</v>
      </c>
      <c r="M41" s="323">
        <v>4.5061999999999998</v>
      </c>
      <c r="N41" s="268">
        <f t="shared" si="5"/>
        <v>45062000</v>
      </c>
      <c r="P41" s="181"/>
      <c r="Q41" s="181"/>
      <c r="R41" s="181"/>
      <c r="S41" s="181"/>
    </row>
    <row r="42" spans="1:19">
      <c r="A42" s="181" t="s">
        <v>551</v>
      </c>
      <c r="B42" s="181" t="s">
        <v>801</v>
      </c>
      <c r="C42" s="180" t="s">
        <v>269</v>
      </c>
      <c r="D42" s="181">
        <v>0</v>
      </c>
      <c r="E42" s="268">
        <f t="shared" si="0"/>
        <v>10000000</v>
      </c>
      <c r="F42" s="268">
        <f t="shared" si="1"/>
        <v>0</v>
      </c>
      <c r="G42" s="323">
        <v>1.6806000000000001</v>
      </c>
      <c r="H42" s="268">
        <f t="shared" si="2"/>
        <v>16806000</v>
      </c>
      <c r="I42" s="323">
        <v>1.7437</v>
      </c>
      <c r="J42" s="268">
        <f t="shared" si="3"/>
        <v>17437000</v>
      </c>
      <c r="K42" s="323">
        <v>1.9137999999999999</v>
      </c>
      <c r="L42" s="268">
        <f t="shared" si="4"/>
        <v>19138000</v>
      </c>
      <c r="M42" s="323">
        <v>5.9707999999999997</v>
      </c>
      <c r="N42" s="268">
        <f t="shared" si="5"/>
        <v>59708000</v>
      </c>
      <c r="P42" s="181"/>
      <c r="Q42" s="181"/>
      <c r="R42" s="181"/>
      <c r="S42" s="181"/>
    </row>
    <row r="43" spans="1:19">
      <c r="A43" s="181" t="s">
        <v>553</v>
      </c>
      <c r="B43" s="181" t="s">
        <v>801</v>
      </c>
      <c r="C43" s="180" t="s">
        <v>269</v>
      </c>
      <c r="D43" s="181">
        <v>1.4089</v>
      </c>
      <c r="E43" s="268">
        <f t="shared" si="0"/>
        <v>10000000</v>
      </c>
      <c r="F43" s="268">
        <f t="shared" si="1"/>
        <v>14089000</v>
      </c>
      <c r="G43" s="323">
        <v>0.85109999999999997</v>
      </c>
      <c r="H43" s="268">
        <f t="shared" si="2"/>
        <v>8511000</v>
      </c>
      <c r="I43" s="323">
        <v>0.71140000000000003</v>
      </c>
      <c r="J43" s="268">
        <f t="shared" si="3"/>
        <v>7114000</v>
      </c>
      <c r="K43" s="323">
        <v>0.72550000000000003</v>
      </c>
      <c r="L43" s="268">
        <f t="shared" si="4"/>
        <v>7255000</v>
      </c>
      <c r="M43" s="323">
        <v>4.1296999999999997</v>
      </c>
      <c r="N43" s="268">
        <f t="shared" si="5"/>
        <v>41297000</v>
      </c>
      <c r="P43" s="181"/>
      <c r="Q43" s="181"/>
      <c r="R43" s="181"/>
      <c r="S43" s="181"/>
    </row>
    <row r="44" spans="1:19">
      <c r="A44" s="181" t="s">
        <v>555</v>
      </c>
      <c r="B44" s="181" t="s">
        <v>801</v>
      </c>
      <c r="C44" s="180" t="s">
        <v>269</v>
      </c>
      <c r="D44" s="181">
        <v>16.295300000000001</v>
      </c>
      <c r="E44" s="268">
        <f t="shared" si="0"/>
        <v>10000000</v>
      </c>
      <c r="F44" s="268">
        <f t="shared" si="1"/>
        <v>162953000</v>
      </c>
      <c r="G44" s="323">
        <v>11.7501</v>
      </c>
      <c r="H44" s="268">
        <f t="shared" si="2"/>
        <v>117501000</v>
      </c>
      <c r="I44" s="323">
        <v>7.2930999999999999</v>
      </c>
      <c r="J44" s="268">
        <f t="shared" si="3"/>
        <v>72931000</v>
      </c>
      <c r="K44" s="323">
        <v>9.6104000000000003</v>
      </c>
      <c r="L44" s="268">
        <f t="shared" si="4"/>
        <v>96104000</v>
      </c>
      <c r="M44" s="323">
        <v>7.3966000000000003</v>
      </c>
      <c r="N44" s="268">
        <f t="shared" si="5"/>
        <v>73966000</v>
      </c>
      <c r="P44" s="181"/>
      <c r="Q44" s="181"/>
      <c r="R44" s="181"/>
      <c r="S44" s="181"/>
    </row>
    <row r="45" spans="1:19">
      <c r="A45" s="181" t="s">
        <v>557</v>
      </c>
      <c r="B45" s="181" t="s">
        <v>801</v>
      </c>
      <c r="C45" s="180" t="s">
        <v>269</v>
      </c>
      <c r="D45" s="181">
        <v>87.947599999999994</v>
      </c>
      <c r="E45" s="268">
        <f t="shared" si="0"/>
        <v>10000000</v>
      </c>
      <c r="F45" s="268">
        <f t="shared" si="1"/>
        <v>879476000</v>
      </c>
      <c r="G45" s="323">
        <v>85.105999999999995</v>
      </c>
      <c r="H45" s="268">
        <f t="shared" si="2"/>
        <v>851060000</v>
      </c>
      <c r="I45" s="323">
        <v>99.467699999999994</v>
      </c>
      <c r="J45" s="268">
        <f t="shared" si="3"/>
        <v>994676999.99999988</v>
      </c>
      <c r="K45" s="323">
        <v>100.76649999999999</v>
      </c>
      <c r="L45" s="268">
        <f t="shared" si="4"/>
        <v>1007664999.9999999</v>
      </c>
      <c r="M45" s="323">
        <v>97.353800000000007</v>
      </c>
      <c r="N45" s="268">
        <f t="shared" si="5"/>
        <v>973538000.00000012</v>
      </c>
      <c r="P45" s="181"/>
      <c r="Q45" s="181"/>
      <c r="R45" s="181"/>
      <c r="S45" s="181"/>
    </row>
    <row r="46" spans="1:19">
      <c r="A46" s="181" t="s">
        <v>559</v>
      </c>
      <c r="B46" s="181" t="s">
        <v>801</v>
      </c>
      <c r="C46" s="180" t="s">
        <v>269</v>
      </c>
      <c r="D46" s="181">
        <v>35.500999999999998</v>
      </c>
      <c r="E46" s="268">
        <f t="shared" si="0"/>
        <v>10000000</v>
      </c>
      <c r="F46" s="268">
        <f t="shared" si="1"/>
        <v>355010000</v>
      </c>
      <c r="G46" s="323">
        <v>42.549500000000002</v>
      </c>
      <c r="H46" s="268">
        <f t="shared" si="2"/>
        <v>425495000</v>
      </c>
      <c r="I46" s="323">
        <v>39.764600000000002</v>
      </c>
      <c r="J46" s="268">
        <f t="shared" si="3"/>
        <v>397646000</v>
      </c>
      <c r="K46" s="323">
        <v>40.6751</v>
      </c>
      <c r="L46" s="268">
        <f t="shared" si="4"/>
        <v>406751000</v>
      </c>
      <c r="M46" s="323">
        <v>39.187100000000001</v>
      </c>
      <c r="N46" s="268">
        <f t="shared" si="5"/>
        <v>391871000</v>
      </c>
      <c r="P46" s="181"/>
      <c r="Q46" s="181"/>
      <c r="R46" s="181"/>
      <c r="S46" s="181"/>
    </row>
    <row r="47" spans="1:19">
      <c r="A47" s="181" t="s">
        <v>561</v>
      </c>
      <c r="B47" s="181" t="s">
        <v>801</v>
      </c>
      <c r="C47" s="180" t="s">
        <v>269</v>
      </c>
      <c r="D47" s="181">
        <v>43.657800000000002</v>
      </c>
      <c r="E47" s="268">
        <f t="shared" si="0"/>
        <v>10000000</v>
      </c>
      <c r="F47" s="268">
        <f t="shared" si="1"/>
        <v>436578000</v>
      </c>
      <c r="G47" s="323">
        <v>22.365400000000001</v>
      </c>
      <c r="H47" s="268">
        <f t="shared" si="2"/>
        <v>223654000</v>
      </c>
      <c r="I47" s="323">
        <v>16.1798</v>
      </c>
      <c r="J47" s="268">
        <f t="shared" si="3"/>
        <v>161798000</v>
      </c>
      <c r="K47" s="323">
        <v>20.008600000000001</v>
      </c>
      <c r="L47" s="268">
        <f t="shared" si="4"/>
        <v>200086000</v>
      </c>
      <c r="M47" s="323">
        <v>21.773800000000001</v>
      </c>
      <c r="N47" s="268">
        <f t="shared" si="5"/>
        <v>217738000</v>
      </c>
      <c r="P47" s="181"/>
      <c r="Q47" s="181"/>
      <c r="R47" s="181"/>
      <c r="S47" s="181"/>
    </row>
    <row r="48" spans="1:19">
      <c r="A48" s="181" t="s">
        <v>563</v>
      </c>
      <c r="B48" s="181" t="s">
        <v>801</v>
      </c>
      <c r="C48" s="180" t="s">
        <v>269</v>
      </c>
      <c r="D48" s="181">
        <v>25.134899999999998</v>
      </c>
      <c r="E48" s="268">
        <f t="shared" si="0"/>
        <v>10000000</v>
      </c>
      <c r="F48" s="268">
        <f t="shared" si="1"/>
        <v>251348999.99999997</v>
      </c>
      <c r="G48" s="323">
        <v>39.100900000000003</v>
      </c>
      <c r="H48" s="268">
        <f t="shared" si="2"/>
        <v>391009000</v>
      </c>
      <c r="I48" s="323">
        <v>31.659600000000001</v>
      </c>
      <c r="J48" s="268">
        <f t="shared" si="3"/>
        <v>316596000</v>
      </c>
      <c r="K48" s="323">
        <v>38.366900000000001</v>
      </c>
      <c r="L48" s="268">
        <f t="shared" si="4"/>
        <v>383669000</v>
      </c>
      <c r="M48" s="323">
        <v>48.762700000000002</v>
      </c>
      <c r="N48" s="268">
        <f t="shared" si="5"/>
        <v>487627000</v>
      </c>
      <c r="P48" s="181"/>
      <c r="Q48" s="181"/>
      <c r="R48" s="181"/>
      <c r="S48" s="181"/>
    </row>
    <row r="49" spans="1:19">
      <c r="A49" s="181" t="s">
        <v>565</v>
      </c>
      <c r="B49" s="181" t="s">
        <v>801</v>
      </c>
      <c r="C49" s="180" t="s">
        <v>269</v>
      </c>
      <c r="D49" s="181">
        <v>10.9627</v>
      </c>
      <c r="E49" s="268">
        <f t="shared" si="0"/>
        <v>10000000</v>
      </c>
      <c r="F49" s="268">
        <f t="shared" si="1"/>
        <v>109627000</v>
      </c>
      <c r="G49" s="323">
        <v>15.6271</v>
      </c>
      <c r="H49" s="268">
        <f t="shared" si="2"/>
        <v>156271000</v>
      </c>
      <c r="I49" s="323">
        <v>15.1145</v>
      </c>
      <c r="J49" s="268">
        <f t="shared" si="3"/>
        <v>151145000</v>
      </c>
      <c r="K49" s="323">
        <v>19.260899999999999</v>
      </c>
      <c r="L49" s="268">
        <f t="shared" si="4"/>
        <v>192609000</v>
      </c>
      <c r="M49" s="323">
        <v>27.542100000000001</v>
      </c>
      <c r="N49" s="268">
        <f t="shared" si="5"/>
        <v>275421000</v>
      </c>
      <c r="P49" s="181"/>
      <c r="Q49" s="181"/>
      <c r="R49" s="181"/>
      <c r="S49" s="181"/>
    </row>
    <row r="50" spans="1:19" ht="14.45" customHeight="1">
      <c r="A50" s="181" t="s">
        <v>567</v>
      </c>
      <c r="B50" s="181" t="s">
        <v>801</v>
      </c>
      <c r="C50" s="180" t="s">
        <v>269</v>
      </c>
      <c r="D50" s="181">
        <v>60.097999999999999</v>
      </c>
      <c r="E50" s="268">
        <f t="shared" si="0"/>
        <v>10000000</v>
      </c>
      <c r="F50" s="268">
        <f t="shared" si="1"/>
        <v>600980000</v>
      </c>
      <c r="G50" s="323">
        <v>64.619100000000003</v>
      </c>
      <c r="H50" s="268">
        <f t="shared" si="2"/>
        <v>646191000</v>
      </c>
      <c r="I50" s="323">
        <v>72.462999999999994</v>
      </c>
      <c r="J50" s="268">
        <f t="shared" si="3"/>
        <v>724629999.99999988</v>
      </c>
      <c r="K50" s="323">
        <v>78.026600000000002</v>
      </c>
      <c r="L50" s="268">
        <f t="shared" si="4"/>
        <v>780266000</v>
      </c>
      <c r="M50" s="323">
        <v>60.493299999999998</v>
      </c>
      <c r="N50" s="268">
        <f t="shared" si="5"/>
        <v>604933000</v>
      </c>
      <c r="P50" s="181"/>
      <c r="Q50" s="181"/>
      <c r="R50" s="181"/>
      <c r="S50" s="181"/>
    </row>
    <row r="51" spans="1:19" ht="14.45" customHeight="1">
      <c r="A51" s="181" t="s">
        <v>569</v>
      </c>
      <c r="B51" s="181" t="s">
        <v>801</v>
      </c>
      <c r="C51" s="180" t="s">
        <v>269</v>
      </c>
      <c r="D51" s="181">
        <v>38.726100000000002</v>
      </c>
      <c r="E51" s="268">
        <f t="shared" si="0"/>
        <v>10000000</v>
      </c>
      <c r="F51" s="268">
        <f t="shared" si="1"/>
        <v>387261000</v>
      </c>
      <c r="G51" s="323">
        <v>17.9009</v>
      </c>
      <c r="H51" s="268">
        <f t="shared" si="2"/>
        <v>179009000</v>
      </c>
      <c r="I51" s="323">
        <v>16.649100000000001</v>
      </c>
      <c r="J51" s="268">
        <f t="shared" si="3"/>
        <v>166491000</v>
      </c>
      <c r="K51" s="323">
        <v>20.557700000000001</v>
      </c>
      <c r="L51" s="268">
        <f t="shared" si="4"/>
        <v>205577000</v>
      </c>
      <c r="M51" s="323">
        <v>24.04</v>
      </c>
      <c r="N51" s="268">
        <f t="shared" si="5"/>
        <v>240400000</v>
      </c>
      <c r="P51" s="181"/>
      <c r="Q51" s="181"/>
      <c r="R51" s="181"/>
      <c r="S51" s="181"/>
    </row>
    <row r="52" spans="1:19" ht="14.45" customHeight="1">
      <c r="A52" s="181" t="s">
        <v>571</v>
      </c>
      <c r="B52" s="181" t="s">
        <v>801</v>
      </c>
      <c r="C52" s="180" t="s">
        <v>269</v>
      </c>
      <c r="D52" s="181">
        <v>16.210899999999999</v>
      </c>
      <c r="E52" s="268">
        <f t="shared" si="0"/>
        <v>10000000</v>
      </c>
      <c r="F52" s="268">
        <f t="shared" si="1"/>
        <v>162109000</v>
      </c>
      <c r="G52" s="323">
        <v>16.4727</v>
      </c>
      <c r="H52" s="268">
        <f t="shared" si="2"/>
        <v>164727000</v>
      </c>
      <c r="I52" s="323">
        <v>15.4381</v>
      </c>
      <c r="J52" s="268">
        <f t="shared" si="3"/>
        <v>154381000</v>
      </c>
      <c r="K52" s="323">
        <v>20.1065</v>
      </c>
      <c r="L52" s="268">
        <f t="shared" si="4"/>
        <v>201065000</v>
      </c>
      <c r="M52" s="323">
        <v>19.3871</v>
      </c>
      <c r="N52" s="268">
        <f t="shared" si="5"/>
        <v>193871000</v>
      </c>
      <c r="P52" s="181"/>
      <c r="Q52" s="181"/>
      <c r="R52" s="181"/>
      <c r="S52" s="181"/>
    </row>
    <row r="53" spans="1:19" ht="14.45" customHeight="1">
      <c r="A53" s="181" t="s">
        <v>573</v>
      </c>
      <c r="B53" s="181" t="s">
        <v>801</v>
      </c>
      <c r="C53" s="180" t="s">
        <v>269</v>
      </c>
      <c r="D53" s="181">
        <v>9.0137</v>
      </c>
      <c r="E53" s="268">
        <f t="shared" si="0"/>
        <v>10000000</v>
      </c>
      <c r="F53" s="268">
        <f t="shared" si="1"/>
        <v>90137000</v>
      </c>
      <c r="G53" s="323">
        <v>14.9171</v>
      </c>
      <c r="H53" s="268">
        <f t="shared" si="2"/>
        <v>149171000</v>
      </c>
      <c r="I53" s="323">
        <v>18.9374</v>
      </c>
      <c r="J53" s="268">
        <f t="shared" si="3"/>
        <v>189374000</v>
      </c>
      <c r="K53" s="323">
        <v>28.383600000000001</v>
      </c>
      <c r="L53" s="268">
        <f t="shared" si="4"/>
        <v>283836000</v>
      </c>
      <c r="M53" s="323">
        <v>51.245699999999999</v>
      </c>
      <c r="N53" s="268">
        <f t="shared" si="5"/>
        <v>512457000</v>
      </c>
      <c r="P53" s="181"/>
      <c r="Q53" s="181"/>
      <c r="R53" s="181"/>
      <c r="S53" s="181"/>
    </row>
    <row r="54" spans="1:19">
      <c r="A54" s="181" t="s">
        <v>575</v>
      </c>
      <c r="B54" s="181" t="s">
        <v>801</v>
      </c>
      <c r="C54" s="180" t="s">
        <v>269</v>
      </c>
      <c r="D54" s="181">
        <v>55.392899999999997</v>
      </c>
      <c r="E54" s="268">
        <f t="shared" si="0"/>
        <v>10000000</v>
      </c>
      <c r="F54" s="268">
        <f t="shared" si="1"/>
        <v>553929000</v>
      </c>
      <c r="G54" s="323">
        <v>63.867600000000003</v>
      </c>
      <c r="H54" s="268">
        <f t="shared" si="2"/>
        <v>638676000</v>
      </c>
      <c r="I54" s="323">
        <v>62.195900000000002</v>
      </c>
      <c r="J54" s="268">
        <f t="shared" si="3"/>
        <v>621959000</v>
      </c>
      <c r="K54" s="323">
        <v>71.192499999999995</v>
      </c>
      <c r="L54" s="268">
        <f t="shared" si="4"/>
        <v>711925000</v>
      </c>
      <c r="M54" s="323">
        <v>68.695400000000006</v>
      </c>
      <c r="N54" s="268">
        <f t="shared" si="5"/>
        <v>686954000.00000012</v>
      </c>
      <c r="P54" s="181"/>
      <c r="Q54" s="181"/>
      <c r="R54" s="181"/>
      <c r="S54" s="181"/>
    </row>
    <row r="55" spans="1:19">
      <c r="A55" s="181" t="s">
        <v>577</v>
      </c>
      <c r="B55" s="181" t="s">
        <v>801</v>
      </c>
      <c r="C55" s="180" t="s">
        <v>269</v>
      </c>
      <c r="D55" s="181">
        <v>0</v>
      </c>
      <c r="E55" s="268">
        <f t="shared" si="0"/>
        <v>10000000</v>
      </c>
      <c r="F55" s="268">
        <f t="shared" si="1"/>
        <v>0</v>
      </c>
      <c r="G55" s="323">
        <v>0</v>
      </c>
      <c r="H55" s="268">
        <f t="shared" si="2"/>
        <v>0</v>
      </c>
      <c r="I55" s="323">
        <v>0</v>
      </c>
      <c r="J55" s="268">
        <f t="shared" si="3"/>
        <v>0</v>
      </c>
      <c r="K55" s="323">
        <v>0</v>
      </c>
      <c r="L55" s="268">
        <f t="shared" si="4"/>
        <v>0</v>
      </c>
      <c r="M55" s="323">
        <v>0</v>
      </c>
      <c r="N55" s="268">
        <f t="shared" si="5"/>
        <v>0</v>
      </c>
      <c r="P55" s="181"/>
      <c r="Q55" s="181"/>
      <c r="R55" s="181"/>
      <c r="S55" s="181"/>
    </row>
    <row r="56" spans="1:19">
      <c r="A56" s="181" t="s">
        <v>579</v>
      </c>
      <c r="B56" s="181" t="s">
        <v>801</v>
      </c>
      <c r="C56" s="180" t="s">
        <v>269</v>
      </c>
      <c r="D56" s="181">
        <v>0</v>
      </c>
      <c r="E56" s="268">
        <f t="shared" si="0"/>
        <v>10000000</v>
      </c>
      <c r="F56" s="268">
        <f t="shared" si="1"/>
        <v>0</v>
      </c>
      <c r="G56" s="323">
        <v>0</v>
      </c>
      <c r="H56" s="268">
        <f t="shared" si="2"/>
        <v>0</v>
      </c>
      <c r="I56" s="323">
        <v>0</v>
      </c>
      <c r="J56" s="268">
        <f t="shared" si="3"/>
        <v>0</v>
      </c>
      <c r="K56" s="323">
        <v>0</v>
      </c>
      <c r="L56" s="268">
        <f t="shared" si="4"/>
        <v>0</v>
      </c>
      <c r="M56" s="323">
        <v>0</v>
      </c>
      <c r="N56" s="268">
        <f t="shared" si="5"/>
        <v>0</v>
      </c>
      <c r="P56" s="181"/>
      <c r="Q56" s="181"/>
      <c r="R56" s="181"/>
      <c r="S56" s="181"/>
    </row>
    <row r="57" spans="1:19">
      <c r="A57" s="181" t="s">
        <v>581</v>
      </c>
      <c r="B57" s="181" t="s">
        <v>801</v>
      </c>
      <c r="C57" s="180" t="s">
        <v>269</v>
      </c>
      <c r="D57" s="181">
        <v>71.053299999999993</v>
      </c>
      <c r="E57" s="268">
        <f t="shared" si="0"/>
        <v>10000000</v>
      </c>
      <c r="F57" s="268">
        <f t="shared" si="1"/>
        <v>710532999.99999988</v>
      </c>
      <c r="G57" s="323">
        <v>74.409000000000006</v>
      </c>
      <c r="H57" s="268">
        <f t="shared" si="2"/>
        <v>744090000.00000012</v>
      </c>
      <c r="I57" s="323">
        <v>74.693700000000007</v>
      </c>
      <c r="J57" s="268">
        <f t="shared" si="3"/>
        <v>746937000.00000012</v>
      </c>
      <c r="K57" s="323">
        <v>91.116799999999998</v>
      </c>
      <c r="L57" s="268">
        <f t="shared" si="4"/>
        <v>911168000</v>
      </c>
      <c r="M57" s="323">
        <v>101.2266</v>
      </c>
      <c r="N57" s="268">
        <f t="shared" si="5"/>
        <v>1012266000</v>
      </c>
      <c r="P57" s="181"/>
      <c r="Q57" s="181"/>
      <c r="R57" s="181"/>
      <c r="S57" s="181"/>
    </row>
    <row r="58" spans="1:19">
      <c r="A58" s="181" t="s">
        <v>583</v>
      </c>
      <c r="B58" s="181" t="s">
        <v>801</v>
      </c>
      <c r="C58" s="180" t="s">
        <v>269</v>
      </c>
      <c r="D58" s="181">
        <v>2.238</v>
      </c>
      <c r="E58" s="268">
        <f t="shared" si="0"/>
        <v>10000000</v>
      </c>
      <c r="F58" s="268">
        <f t="shared" si="1"/>
        <v>22380000</v>
      </c>
      <c r="G58" s="323">
        <v>5.2268999999999997</v>
      </c>
      <c r="H58" s="268">
        <f t="shared" si="2"/>
        <v>52269000</v>
      </c>
      <c r="I58" s="323">
        <v>9.1219999999999999</v>
      </c>
      <c r="J58" s="268">
        <f t="shared" si="3"/>
        <v>91220000</v>
      </c>
      <c r="K58" s="323">
        <v>10.0726</v>
      </c>
      <c r="L58" s="268">
        <f t="shared" si="4"/>
        <v>100726000</v>
      </c>
      <c r="M58" s="323">
        <v>8.9664000000000001</v>
      </c>
      <c r="N58" s="268">
        <f t="shared" si="5"/>
        <v>89664000</v>
      </c>
      <c r="P58" s="181"/>
      <c r="Q58" s="181"/>
      <c r="R58" s="181"/>
      <c r="S58" s="181"/>
    </row>
    <row r="59" spans="1:19">
      <c r="A59" s="181" t="s">
        <v>585</v>
      </c>
      <c r="B59" s="181" t="s">
        <v>801</v>
      </c>
      <c r="C59" s="180" t="s">
        <v>269</v>
      </c>
      <c r="D59" s="181">
        <v>5.9097999999999997</v>
      </c>
      <c r="E59" s="268">
        <f t="shared" si="0"/>
        <v>10000000</v>
      </c>
      <c r="F59" s="268">
        <f t="shared" si="1"/>
        <v>59098000</v>
      </c>
      <c r="G59" s="323">
        <v>8.1600999999999999</v>
      </c>
      <c r="H59" s="268">
        <f t="shared" si="2"/>
        <v>81601000</v>
      </c>
      <c r="I59" s="323">
        <v>6.0808999999999997</v>
      </c>
      <c r="J59" s="268">
        <f t="shared" si="3"/>
        <v>60809000</v>
      </c>
      <c r="K59" s="323">
        <v>7.8996000000000004</v>
      </c>
      <c r="L59" s="268">
        <f t="shared" si="4"/>
        <v>78996000</v>
      </c>
      <c r="M59" s="323">
        <v>9.9878999999999998</v>
      </c>
      <c r="N59" s="268">
        <f t="shared" si="5"/>
        <v>99879000</v>
      </c>
      <c r="P59" s="181"/>
      <c r="Q59" s="181"/>
      <c r="R59" s="181"/>
      <c r="S59" s="181"/>
    </row>
    <row r="60" spans="1:19">
      <c r="A60" s="181" t="s">
        <v>587</v>
      </c>
      <c r="B60" s="181" t="s">
        <v>801</v>
      </c>
      <c r="C60" s="180" t="s">
        <v>269</v>
      </c>
      <c r="D60" s="181">
        <v>7.23</v>
      </c>
      <c r="E60" s="268">
        <f t="shared" si="0"/>
        <v>10000000</v>
      </c>
      <c r="F60" s="268">
        <f t="shared" si="1"/>
        <v>72300000</v>
      </c>
      <c r="G60" s="323">
        <v>8.9354999999999993</v>
      </c>
      <c r="H60" s="268">
        <f t="shared" si="2"/>
        <v>89355000</v>
      </c>
      <c r="I60" s="323">
        <v>9.4549000000000003</v>
      </c>
      <c r="J60" s="268">
        <f t="shared" si="3"/>
        <v>94549000</v>
      </c>
      <c r="K60" s="323">
        <v>10.022600000000001</v>
      </c>
      <c r="L60" s="268">
        <f t="shared" si="4"/>
        <v>100226000</v>
      </c>
      <c r="M60" s="323">
        <v>12.6347</v>
      </c>
      <c r="N60" s="268">
        <f t="shared" si="5"/>
        <v>126347000</v>
      </c>
      <c r="P60" s="181"/>
      <c r="Q60" s="181"/>
      <c r="R60" s="181"/>
      <c r="S60" s="181"/>
    </row>
    <row r="61" spans="1:19">
      <c r="A61" s="181" t="s">
        <v>589</v>
      </c>
      <c r="B61" s="181" t="s">
        <v>801</v>
      </c>
      <c r="C61" s="180" t="s">
        <v>269</v>
      </c>
      <c r="D61" s="181">
        <v>0</v>
      </c>
      <c r="E61" s="268">
        <f t="shared" si="0"/>
        <v>10000000</v>
      </c>
      <c r="F61" s="268">
        <f t="shared" si="1"/>
        <v>0</v>
      </c>
      <c r="G61" s="323">
        <v>0</v>
      </c>
      <c r="H61" s="268">
        <f t="shared" si="2"/>
        <v>0</v>
      </c>
      <c r="I61" s="323">
        <v>0</v>
      </c>
      <c r="J61" s="268">
        <f t="shared" si="3"/>
        <v>0</v>
      </c>
      <c r="K61" s="323">
        <v>0</v>
      </c>
      <c r="L61" s="268">
        <f t="shared" si="4"/>
        <v>0</v>
      </c>
      <c r="M61" s="323">
        <v>0</v>
      </c>
      <c r="N61" s="268">
        <f t="shared" si="5"/>
        <v>0</v>
      </c>
      <c r="P61" s="181"/>
      <c r="Q61" s="181"/>
      <c r="R61" s="181"/>
      <c r="S61" s="181"/>
    </row>
    <row r="62" spans="1:19">
      <c r="A62" s="181" t="s">
        <v>591</v>
      </c>
      <c r="B62" s="181" t="s">
        <v>801</v>
      </c>
      <c r="C62" s="180" t="s">
        <v>269</v>
      </c>
      <c r="D62" s="181">
        <v>3.3214000000000001</v>
      </c>
      <c r="E62" s="268">
        <f t="shared" si="0"/>
        <v>10000000</v>
      </c>
      <c r="F62" s="268">
        <f t="shared" si="1"/>
        <v>33214000</v>
      </c>
      <c r="G62" s="323">
        <v>5.8487</v>
      </c>
      <c r="H62" s="268">
        <f t="shared" si="2"/>
        <v>58487000</v>
      </c>
      <c r="I62" s="323">
        <v>5.6925999999999997</v>
      </c>
      <c r="J62" s="268">
        <f t="shared" si="3"/>
        <v>56926000</v>
      </c>
      <c r="K62" s="323">
        <v>5.859</v>
      </c>
      <c r="L62" s="268">
        <f t="shared" si="4"/>
        <v>58590000</v>
      </c>
      <c r="M62" s="323">
        <v>6.7759999999999998</v>
      </c>
      <c r="N62" s="268">
        <f t="shared" si="5"/>
        <v>67760000</v>
      </c>
      <c r="P62" s="181"/>
      <c r="Q62" s="181"/>
      <c r="R62" s="181"/>
      <c r="S62" s="181"/>
    </row>
    <row r="63" spans="1:19">
      <c r="A63" s="181" t="s">
        <v>593</v>
      </c>
      <c r="B63" s="181" t="s">
        <v>801</v>
      </c>
      <c r="C63" s="180" t="s">
        <v>269</v>
      </c>
      <c r="D63" s="181">
        <v>4.0251000000000001</v>
      </c>
      <c r="E63" s="268">
        <f t="shared" si="0"/>
        <v>10000000</v>
      </c>
      <c r="F63" s="268">
        <f t="shared" si="1"/>
        <v>40251000</v>
      </c>
      <c r="G63" s="323">
        <v>4.0795000000000003</v>
      </c>
      <c r="H63" s="268">
        <f t="shared" si="2"/>
        <v>40795000</v>
      </c>
      <c r="I63" s="323">
        <v>4.3019999999999996</v>
      </c>
      <c r="J63" s="268">
        <f t="shared" si="3"/>
        <v>43019999.999999993</v>
      </c>
      <c r="K63" s="323">
        <v>4.4382000000000001</v>
      </c>
      <c r="L63" s="268">
        <f t="shared" si="4"/>
        <v>44382000</v>
      </c>
      <c r="M63" s="323">
        <v>11.868499999999999</v>
      </c>
      <c r="N63" s="268">
        <f t="shared" si="5"/>
        <v>118684999.99999999</v>
      </c>
      <c r="P63" s="181"/>
      <c r="Q63" s="181"/>
      <c r="R63" s="181"/>
      <c r="S63" s="181"/>
    </row>
    <row r="64" spans="1:19">
      <c r="A64" s="181" t="s">
        <v>595</v>
      </c>
      <c r="B64" s="181" t="s">
        <v>801</v>
      </c>
      <c r="C64" s="180" t="s">
        <v>269</v>
      </c>
      <c r="D64" s="181">
        <v>2.9819</v>
      </c>
      <c r="E64" s="268">
        <f t="shared" si="0"/>
        <v>10000000</v>
      </c>
      <c r="F64" s="268">
        <f t="shared" si="1"/>
        <v>29819000</v>
      </c>
      <c r="G64" s="323">
        <v>1.6044</v>
      </c>
      <c r="H64" s="268">
        <f t="shared" si="2"/>
        <v>16044000</v>
      </c>
      <c r="I64" s="323">
        <v>2.198</v>
      </c>
      <c r="J64" s="268">
        <f t="shared" si="3"/>
        <v>21980000</v>
      </c>
      <c r="K64" s="323">
        <v>2.0411000000000001</v>
      </c>
      <c r="L64" s="268">
        <f t="shared" si="4"/>
        <v>20411000</v>
      </c>
      <c r="M64" s="323">
        <v>6.5340999999999996</v>
      </c>
      <c r="N64" s="268">
        <f t="shared" si="5"/>
        <v>65340999.999999993</v>
      </c>
      <c r="P64" s="181"/>
      <c r="Q64" s="181"/>
      <c r="R64" s="181"/>
      <c r="S64" s="181"/>
    </row>
    <row r="65" spans="1:19">
      <c r="A65" s="181" t="s">
        <v>597</v>
      </c>
      <c r="B65" s="181" t="s">
        <v>801</v>
      </c>
      <c r="C65" s="180" t="s">
        <v>269</v>
      </c>
      <c r="D65" s="181">
        <v>1.3851</v>
      </c>
      <c r="E65" s="268">
        <f t="shared" si="0"/>
        <v>10000000</v>
      </c>
      <c r="F65" s="268">
        <f t="shared" si="1"/>
        <v>13851000</v>
      </c>
      <c r="G65" s="323">
        <v>6.5910000000000002</v>
      </c>
      <c r="H65" s="268">
        <f t="shared" si="2"/>
        <v>65910000</v>
      </c>
      <c r="I65" s="323">
        <v>5.4329999999999998</v>
      </c>
      <c r="J65" s="268">
        <f t="shared" si="3"/>
        <v>54330000</v>
      </c>
      <c r="K65" s="323">
        <v>4.9946999999999999</v>
      </c>
      <c r="L65" s="268">
        <f t="shared" si="4"/>
        <v>49947000</v>
      </c>
      <c r="M65" s="323">
        <v>0.98329999999999995</v>
      </c>
      <c r="N65" s="268">
        <f t="shared" si="5"/>
        <v>9833000</v>
      </c>
      <c r="P65" s="181"/>
      <c r="Q65" s="181"/>
      <c r="R65" s="181"/>
      <c r="S65" s="181"/>
    </row>
    <row r="66" spans="1:19">
      <c r="A66" s="181" t="s">
        <v>599</v>
      </c>
      <c r="B66" s="181" t="s">
        <v>801</v>
      </c>
      <c r="C66" s="180" t="s">
        <v>269</v>
      </c>
      <c r="D66" s="181">
        <v>1.1524000000000001</v>
      </c>
      <c r="E66" s="268">
        <f t="shared" si="0"/>
        <v>10000000</v>
      </c>
      <c r="F66" s="268">
        <f t="shared" si="1"/>
        <v>11524000</v>
      </c>
      <c r="G66" s="323">
        <v>2.1968999999999999</v>
      </c>
      <c r="H66" s="268">
        <f t="shared" si="2"/>
        <v>21969000</v>
      </c>
      <c r="I66" s="323">
        <v>2.9291</v>
      </c>
      <c r="J66" s="268">
        <f t="shared" si="3"/>
        <v>29291000</v>
      </c>
      <c r="K66" s="323">
        <v>2.5533000000000001</v>
      </c>
      <c r="L66" s="268">
        <f t="shared" si="4"/>
        <v>25533000</v>
      </c>
      <c r="M66" s="323">
        <v>2.8944000000000001</v>
      </c>
      <c r="N66" s="268">
        <f t="shared" si="5"/>
        <v>28944000</v>
      </c>
      <c r="P66" s="181"/>
      <c r="Q66" s="181"/>
      <c r="R66" s="181"/>
      <c r="S66" s="181"/>
    </row>
    <row r="67" spans="1:19">
      <c r="A67" s="181" t="s">
        <v>539</v>
      </c>
      <c r="B67" s="181" t="s">
        <v>283</v>
      </c>
      <c r="C67" s="180" t="s">
        <v>269</v>
      </c>
      <c r="D67" s="181">
        <v>902.39649999999995</v>
      </c>
      <c r="E67" s="268">
        <f t="shared" ref="E67:E130" si="6">10^7</f>
        <v>10000000</v>
      </c>
      <c r="F67" s="268">
        <f t="shared" ref="F67:F130" si="7">D67*E67</f>
        <v>9023965000</v>
      </c>
      <c r="G67" s="323">
        <v>978.28800000000001</v>
      </c>
      <c r="H67" s="268">
        <f t="shared" si="2"/>
        <v>9782880000</v>
      </c>
      <c r="I67" s="323">
        <v>1003.0987</v>
      </c>
      <c r="J67" s="268">
        <f t="shared" si="3"/>
        <v>10030987000</v>
      </c>
      <c r="K67" s="323">
        <v>1046.6111000000001</v>
      </c>
      <c r="L67" s="268">
        <f t="shared" si="4"/>
        <v>10466111000</v>
      </c>
      <c r="M67" s="323">
        <v>1076.0408</v>
      </c>
      <c r="N67" s="268">
        <f t="shared" si="5"/>
        <v>10760408000</v>
      </c>
      <c r="P67" s="181"/>
      <c r="Q67" s="181"/>
      <c r="R67" s="181"/>
      <c r="S67" s="181"/>
    </row>
    <row r="68" spans="1:19">
      <c r="A68" s="181" t="s">
        <v>541</v>
      </c>
      <c r="B68" s="181" t="s">
        <v>283</v>
      </c>
      <c r="C68" s="180" t="s">
        <v>269</v>
      </c>
      <c r="D68" s="181">
        <v>0</v>
      </c>
      <c r="E68" s="268">
        <f t="shared" si="6"/>
        <v>10000000</v>
      </c>
      <c r="F68" s="268">
        <f t="shared" si="7"/>
        <v>0</v>
      </c>
      <c r="G68" s="323">
        <v>0</v>
      </c>
      <c r="H68" s="268">
        <f t="shared" ref="H68:H131" si="8">G68*E68</f>
        <v>0</v>
      </c>
      <c r="I68" s="323">
        <v>0</v>
      </c>
      <c r="J68" s="268">
        <f t="shared" ref="J68:J131" si="9">I68*E68</f>
        <v>0</v>
      </c>
      <c r="K68" s="323">
        <v>0</v>
      </c>
      <c r="L68" s="268">
        <f t="shared" ref="L68:L131" si="10">K68*E68</f>
        <v>0</v>
      </c>
      <c r="M68" s="323">
        <v>0</v>
      </c>
      <c r="N68" s="268">
        <f t="shared" ref="N68:N131" si="11">M68*E68</f>
        <v>0</v>
      </c>
      <c r="P68" s="181"/>
      <c r="Q68" s="181"/>
      <c r="R68" s="181"/>
      <c r="S68" s="181"/>
    </row>
    <row r="69" spans="1:19">
      <c r="A69" s="181" t="s">
        <v>543</v>
      </c>
      <c r="B69" s="181" t="s">
        <v>283</v>
      </c>
      <c r="C69" s="180" t="s">
        <v>269</v>
      </c>
      <c r="D69" s="181">
        <v>1.6866000000000001</v>
      </c>
      <c r="E69" s="268">
        <f t="shared" si="6"/>
        <v>10000000</v>
      </c>
      <c r="F69" s="268">
        <f t="shared" si="7"/>
        <v>16866000</v>
      </c>
      <c r="G69" s="323">
        <v>0.97309999999999997</v>
      </c>
      <c r="H69" s="268">
        <f t="shared" si="8"/>
        <v>9731000</v>
      </c>
      <c r="I69" s="323">
        <v>0.93669999999999998</v>
      </c>
      <c r="J69" s="268">
        <f t="shared" si="9"/>
        <v>9367000</v>
      </c>
      <c r="K69" s="323">
        <v>6.3899999999999998E-2</v>
      </c>
      <c r="L69" s="268">
        <f t="shared" si="10"/>
        <v>639000</v>
      </c>
      <c r="M69" s="323">
        <v>6.1000000000000004E-3</v>
      </c>
      <c r="N69" s="268">
        <f t="shared" si="11"/>
        <v>61000.000000000007</v>
      </c>
      <c r="P69" s="181"/>
      <c r="Q69" s="181"/>
      <c r="R69" s="181"/>
      <c r="S69" s="181"/>
    </row>
    <row r="70" spans="1:19">
      <c r="A70" s="181" t="s">
        <v>545</v>
      </c>
      <c r="B70" s="181" t="s">
        <v>283</v>
      </c>
      <c r="C70" s="180" t="s">
        <v>269</v>
      </c>
      <c r="D70" s="181">
        <v>0.58779999999999999</v>
      </c>
      <c r="E70" s="268">
        <f t="shared" si="6"/>
        <v>10000000</v>
      </c>
      <c r="F70" s="268">
        <f t="shared" si="7"/>
        <v>5878000</v>
      </c>
      <c r="G70" s="323">
        <v>0.4466</v>
      </c>
      <c r="H70" s="268">
        <f t="shared" si="8"/>
        <v>4466000</v>
      </c>
      <c r="I70" s="323">
        <v>0</v>
      </c>
      <c r="J70" s="268">
        <f t="shared" si="9"/>
        <v>0</v>
      </c>
      <c r="K70" s="323">
        <v>0</v>
      </c>
      <c r="L70" s="268">
        <f t="shared" si="10"/>
        <v>0</v>
      </c>
      <c r="M70" s="323">
        <v>0</v>
      </c>
      <c r="N70" s="268">
        <f t="shared" si="11"/>
        <v>0</v>
      </c>
      <c r="P70" s="181"/>
      <c r="Q70" s="181"/>
      <c r="R70" s="181"/>
      <c r="S70" s="181"/>
    </row>
    <row r="71" spans="1:19">
      <c r="A71" s="181" t="s">
        <v>547</v>
      </c>
      <c r="B71" s="181" t="s">
        <v>283</v>
      </c>
      <c r="C71" s="180" t="s">
        <v>269</v>
      </c>
      <c r="D71" s="181">
        <v>18</v>
      </c>
      <c r="E71" s="268">
        <f t="shared" si="6"/>
        <v>10000000</v>
      </c>
      <c r="F71" s="268">
        <f t="shared" si="7"/>
        <v>180000000</v>
      </c>
      <c r="G71" s="323">
        <v>13.809900000000001</v>
      </c>
      <c r="H71" s="268">
        <f t="shared" si="8"/>
        <v>138099000</v>
      </c>
      <c r="I71" s="323">
        <v>11.265000000000001</v>
      </c>
      <c r="J71" s="268">
        <f t="shared" si="9"/>
        <v>112650000</v>
      </c>
      <c r="K71" s="323">
        <v>13.31</v>
      </c>
      <c r="L71" s="268">
        <f t="shared" si="10"/>
        <v>133100000</v>
      </c>
      <c r="M71" s="323">
        <v>14.250999999999999</v>
      </c>
      <c r="N71" s="268">
        <f t="shared" si="11"/>
        <v>142510000</v>
      </c>
      <c r="P71" s="181"/>
      <c r="Q71" s="181"/>
      <c r="R71" s="181"/>
      <c r="S71" s="181"/>
    </row>
    <row r="72" spans="1:19">
      <c r="A72" s="181" t="s">
        <v>770</v>
      </c>
      <c r="B72" s="181" t="s">
        <v>283</v>
      </c>
      <c r="C72" s="180" t="s">
        <v>269</v>
      </c>
      <c r="D72" s="181">
        <v>37.462899999999998</v>
      </c>
      <c r="E72" s="268">
        <f t="shared" si="6"/>
        <v>10000000</v>
      </c>
      <c r="F72" s="268">
        <f t="shared" si="7"/>
        <v>374629000</v>
      </c>
      <c r="G72" s="323">
        <v>41.792099999999998</v>
      </c>
      <c r="H72" s="268">
        <f t="shared" si="8"/>
        <v>417921000</v>
      </c>
      <c r="I72" s="323">
        <v>55.476399999999998</v>
      </c>
      <c r="J72" s="268">
        <f t="shared" si="9"/>
        <v>554764000</v>
      </c>
      <c r="K72" s="323">
        <v>72.055499999999995</v>
      </c>
      <c r="L72" s="268">
        <f t="shared" si="10"/>
        <v>720555000</v>
      </c>
      <c r="M72" s="323">
        <v>75.958500000000001</v>
      </c>
      <c r="N72" s="268">
        <f t="shared" si="11"/>
        <v>759585000</v>
      </c>
      <c r="P72" s="181"/>
      <c r="Q72" s="181"/>
      <c r="R72" s="181"/>
      <c r="S72" s="181"/>
    </row>
    <row r="73" spans="1:19">
      <c r="A73" s="181" t="s">
        <v>549</v>
      </c>
      <c r="B73" s="181" t="s">
        <v>283</v>
      </c>
      <c r="C73" s="180" t="s">
        <v>269</v>
      </c>
      <c r="D73" s="181">
        <v>10.990500000000001</v>
      </c>
      <c r="E73" s="268">
        <f t="shared" si="6"/>
        <v>10000000</v>
      </c>
      <c r="F73" s="268">
        <f t="shared" si="7"/>
        <v>109905000.00000001</v>
      </c>
      <c r="G73" s="323">
        <v>9.9574999999999996</v>
      </c>
      <c r="H73" s="268">
        <f t="shared" si="8"/>
        <v>99575000</v>
      </c>
      <c r="I73" s="323">
        <v>10.0495</v>
      </c>
      <c r="J73" s="268">
        <f t="shared" si="9"/>
        <v>100495000</v>
      </c>
      <c r="K73" s="323">
        <v>11.7745</v>
      </c>
      <c r="L73" s="268">
        <f t="shared" si="10"/>
        <v>117745000</v>
      </c>
      <c r="M73" s="323">
        <v>0</v>
      </c>
      <c r="N73" s="268">
        <f t="shared" si="11"/>
        <v>0</v>
      </c>
      <c r="P73" s="181"/>
      <c r="Q73" s="181"/>
      <c r="R73" s="181"/>
      <c r="S73" s="181"/>
    </row>
    <row r="74" spans="1:19">
      <c r="A74" s="181" t="s">
        <v>551</v>
      </c>
      <c r="B74" s="181" t="s">
        <v>283</v>
      </c>
      <c r="C74" s="180" t="s">
        <v>269</v>
      </c>
      <c r="D74" s="181">
        <v>12.650499999999999</v>
      </c>
      <c r="E74" s="268">
        <f t="shared" si="6"/>
        <v>10000000</v>
      </c>
      <c r="F74" s="268">
        <f t="shared" si="7"/>
        <v>126504999.99999999</v>
      </c>
      <c r="G74" s="323">
        <v>13.0717</v>
      </c>
      <c r="H74" s="268">
        <f t="shared" si="8"/>
        <v>130717000</v>
      </c>
      <c r="I74" s="323">
        <v>12.604799999999999</v>
      </c>
      <c r="J74" s="268">
        <f t="shared" si="9"/>
        <v>126047999.99999999</v>
      </c>
      <c r="K74" s="323">
        <v>10.4252</v>
      </c>
      <c r="L74" s="268">
        <f t="shared" si="10"/>
        <v>104252000</v>
      </c>
      <c r="M74" s="323">
        <v>13.7033</v>
      </c>
      <c r="N74" s="268">
        <f t="shared" si="11"/>
        <v>137033000</v>
      </c>
      <c r="P74" s="181"/>
      <c r="Q74" s="181"/>
      <c r="R74" s="181"/>
      <c r="S74" s="181"/>
    </row>
    <row r="75" spans="1:19">
      <c r="A75" s="181" t="s">
        <v>553</v>
      </c>
      <c r="B75" s="181" t="s">
        <v>283</v>
      </c>
      <c r="C75" s="180" t="s">
        <v>269</v>
      </c>
      <c r="D75" s="181">
        <v>0</v>
      </c>
      <c r="E75" s="268">
        <f t="shared" si="6"/>
        <v>10000000</v>
      </c>
      <c r="F75" s="268">
        <f t="shared" si="7"/>
        <v>0</v>
      </c>
      <c r="G75" s="323">
        <v>2.3167</v>
      </c>
      <c r="H75" s="268">
        <f t="shared" si="8"/>
        <v>23167000</v>
      </c>
      <c r="I75" s="323">
        <v>13.197800000000001</v>
      </c>
      <c r="J75" s="268">
        <f t="shared" si="9"/>
        <v>131978000.00000001</v>
      </c>
      <c r="K75" s="323">
        <v>15.500500000000001</v>
      </c>
      <c r="L75" s="268">
        <f t="shared" si="10"/>
        <v>155005000</v>
      </c>
      <c r="M75" s="323">
        <v>16.4648</v>
      </c>
      <c r="N75" s="268">
        <f t="shared" si="11"/>
        <v>164648000</v>
      </c>
      <c r="P75" s="181"/>
      <c r="Q75" s="181"/>
      <c r="R75" s="181"/>
      <c r="S75" s="181"/>
    </row>
    <row r="76" spans="1:19">
      <c r="A76" s="181" t="s">
        <v>555</v>
      </c>
      <c r="B76" s="181" t="s">
        <v>283</v>
      </c>
      <c r="C76" s="180" t="s">
        <v>269</v>
      </c>
      <c r="D76" s="181">
        <v>1.5757000000000001</v>
      </c>
      <c r="E76" s="268">
        <f t="shared" si="6"/>
        <v>10000000</v>
      </c>
      <c r="F76" s="268">
        <f t="shared" si="7"/>
        <v>15757000.000000002</v>
      </c>
      <c r="G76" s="323">
        <v>0.1188</v>
      </c>
      <c r="H76" s="268">
        <f t="shared" si="8"/>
        <v>1188000</v>
      </c>
      <c r="I76" s="323">
        <v>0</v>
      </c>
      <c r="J76" s="268">
        <f t="shared" si="9"/>
        <v>0</v>
      </c>
      <c r="K76" s="323">
        <v>0</v>
      </c>
      <c r="L76" s="268">
        <f t="shared" si="10"/>
        <v>0</v>
      </c>
      <c r="M76" s="323">
        <v>0</v>
      </c>
      <c r="N76" s="268">
        <f t="shared" si="11"/>
        <v>0</v>
      </c>
      <c r="P76" s="181"/>
      <c r="Q76" s="181"/>
      <c r="R76" s="181"/>
      <c r="S76" s="181"/>
    </row>
    <row r="77" spans="1:19">
      <c r="A77" s="181" t="s">
        <v>557</v>
      </c>
      <c r="B77" s="181" t="s">
        <v>283</v>
      </c>
      <c r="C77" s="180" t="s">
        <v>269</v>
      </c>
      <c r="D77" s="181">
        <v>25.253399999999999</v>
      </c>
      <c r="E77" s="268">
        <f t="shared" si="6"/>
        <v>10000000</v>
      </c>
      <c r="F77" s="268">
        <f t="shared" si="7"/>
        <v>252534000</v>
      </c>
      <c r="G77" s="323">
        <v>28.7379</v>
      </c>
      <c r="H77" s="268">
        <f t="shared" si="8"/>
        <v>287379000</v>
      </c>
      <c r="I77" s="323">
        <v>28.7178</v>
      </c>
      <c r="J77" s="268">
        <f t="shared" si="9"/>
        <v>287178000</v>
      </c>
      <c r="K77" s="323">
        <v>29.4008</v>
      </c>
      <c r="L77" s="268">
        <f t="shared" si="10"/>
        <v>294008000</v>
      </c>
      <c r="M77" s="323">
        <v>27.4315</v>
      </c>
      <c r="N77" s="268">
        <f t="shared" si="11"/>
        <v>274315000</v>
      </c>
      <c r="P77" s="181"/>
      <c r="Q77" s="181"/>
      <c r="R77" s="181"/>
      <c r="S77" s="181"/>
    </row>
    <row r="78" spans="1:19">
      <c r="A78" s="181" t="s">
        <v>559</v>
      </c>
      <c r="B78" s="181" t="s">
        <v>283</v>
      </c>
      <c r="C78" s="180" t="s">
        <v>269</v>
      </c>
      <c r="D78" s="181">
        <v>52.569600000000001</v>
      </c>
      <c r="E78" s="268">
        <f t="shared" si="6"/>
        <v>10000000</v>
      </c>
      <c r="F78" s="268">
        <f t="shared" si="7"/>
        <v>525696000</v>
      </c>
      <c r="G78" s="323">
        <v>55.435099999999998</v>
      </c>
      <c r="H78" s="268">
        <f t="shared" si="8"/>
        <v>554351000</v>
      </c>
      <c r="I78" s="323">
        <v>50.570799999999998</v>
      </c>
      <c r="J78" s="268">
        <f t="shared" si="9"/>
        <v>505708000</v>
      </c>
      <c r="K78" s="323">
        <v>54.599600000000002</v>
      </c>
      <c r="L78" s="268">
        <f t="shared" si="10"/>
        <v>545996000</v>
      </c>
      <c r="M78" s="323">
        <v>57.516399999999997</v>
      </c>
      <c r="N78" s="268">
        <f t="shared" si="11"/>
        <v>575164000</v>
      </c>
      <c r="P78" s="181"/>
      <c r="Q78" s="181"/>
      <c r="R78" s="181"/>
      <c r="S78" s="181"/>
    </row>
    <row r="79" spans="1:19">
      <c r="A79" s="181" t="s">
        <v>561</v>
      </c>
      <c r="B79" s="181" t="s">
        <v>283</v>
      </c>
      <c r="C79" s="180" t="s">
        <v>269</v>
      </c>
      <c r="D79" s="181">
        <v>93.722499999999997</v>
      </c>
      <c r="E79" s="268">
        <f t="shared" si="6"/>
        <v>10000000</v>
      </c>
      <c r="F79" s="268">
        <f t="shared" si="7"/>
        <v>937225000</v>
      </c>
      <c r="G79" s="323">
        <v>97.691000000000003</v>
      </c>
      <c r="H79" s="268">
        <f t="shared" si="8"/>
        <v>976910000</v>
      </c>
      <c r="I79" s="323">
        <v>105.8317</v>
      </c>
      <c r="J79" s="268">
        <f t="shared" si="9"/>
        <v>1058317000</v>
      </c>
      <c r="K79" s="323">
        <v>110.04689999999999</v>
      </c>
      <c r="L79" s="268">
        <f t="shared" si="10"/>
        <v>1100469000</v>
      </c>
      <c r="M79" s="323">
        <v>111.3839</v>
      </c>
      <c r="N79" s="268">
        <f t="shared" si="11"/>
        <v>1113839000</v>
      </c>
      <c r="P79" s="181"/>
      <c r="Q79" s="181"/>
      <c r="R79" s="181"/>
      <c r="S79" s="181"/>
    </row>
    <row r="80" spans="1:19">
      <c r="A80" s="181" t="s">
        <v>563</v>
      </c>
      <c r="B80" s="181" t="s">
        <v>283</v>
      </c>
      <c r="C80" s="180" t="s">
        <v>269</v>
      </c>
      <c r="D80" s="181">
        <v>34.932400000000001</v>
      </c>
      <c r="E80" s="268">
        <f t="shared" si="6"/>
        <v>10000000</v>
      </c>
      <c r="F80" s="268">
        <f t="shared" si="7"/>
        <v>349324000</v>
      </c>
      <c r="G80" s="323">
        <v>64.930700000000002</v>
      </c>
      <c r="H80" s="268">
        <f t="shared" si="8"/>
        <v>649307000</v>
      </c>
      <c r="I80" s="323">
        <v>66.782600000000002</v>
      </c>
      <c r="J80" s="268">
        <f t="shared" si="9"/>
        <v>667826000</v>
      </c>
      <c r="K80" s="323">
        <v>78.197900000000004</v>
      </c>
      <c r="L80" s="268">
        <f t="shared" si="10"/>
        <v>781979000</v>
      </c>
      <c r="M80" s="323">
        <v>80.954499999999996</v>
      </c>
      <c r="N80" s="268">
        <f t="shared" si="11"/>
        <v>809545000</v>
      </c>
      <c r="P80" s="181"/>
      <c r="Q80" s="181"/>
      <c r="R80" s="181"/>
      <c r="S80" s="181"/>
    </row>
    <row r="81" spans="1:19">
      <c r="A81" s="181" t="s">
        <v>565</v>
      </c>
      <c r="B81" s="181" t="s">
        <v>283</v>
      </c>
      <c r="C81" s="180" t="s">
        <v>269</v>
      </c>
      <c r="D81" s="181">
        <v>132.755</v>
      </c>
      <c r="E81" s="268">
        <f t="shared" si="6"/>
        <v>10000000</v>
      </c>
      <c r="F81" s="268">
        <f t="shared" si="7"/>
        <v>1327550000</v>
      </c>
      <c r="G81" s="323">
        <v>146.1755</v>
      </c>
      <c r="H81" s="268">
        <f t="shared" si="8"/>
        <v>1461755000</v>
      </c>
      <c r="I81" s="323">
        <v>147.79400000000001</v>
      </c>
      <c r="J81" s="268">
        <f t="shared" si="9"/>
        <v>1477940000</v>
      </c>
      <c r="K81" s="323">
        <v>160.4126</v>
      </c>
      <c r="L81" s="268">
        <f t="shared" si="10"/>
        <v>1604126000</v>
      </c>
      <c r="M81" s="323">
        <v>175.87639999999999</v>
      </c>
      <c r="N81" s="268">
        <f t="shared" si="11"/>
        <v>1758764000</v>
      </c>
      <c r="P81" s="181"/>
      <c r="Q81" s="181"/>
      <c r="R81" s="181"/>
      <c r="S81" s="181"/>
    </row>
    <row r="82" spans="1:19">
      <c r="A82" s="181" t="s">
        <v>567</v>
      </c>
      <c r="B82" s="181" t="s">
        <v>283</v>
      </c>
      <c r="C82" s="180" t="s">
        <v>269</v>
      </c>
      <c r="D82" s="181">
        <v>169.6542</v>
      </c>
      <c r="E82" s="268">
        <f t="shared" si="6"/>
        <v>10000000</v>
      </c>
      <c r="F82" s="268">
        <f t="shared" si="7"/>
        <v>1696542000</v>
      </c>
      <c r="G82" s="323">
        <v>141.92750000000001</v>
      </c>
      <c r="H82" s="268">
        <f t="shared" si="8"/>
        <v>1419275000</v>
      </c>
      <c r="I82" s="323">
        <v>119.8892</v>
      </c>
      <c r="J82" s="268">
        <f t="shared" si="9"/>
        <v>1198892000</v>
      </c>
      <c r="K82" s="323">
        <v>89.807100000000005</v>
      </c>
      <c r="L82" s="268">
        <f t="shared" si="10"/>
        <v>898071000</v>
      </c>
      <c r="M82" s="323">
        <v>64.103899999999996</v>
      </c>
      <c r="N82" s="268">
        <f t="shared" si="11"/>
        <v>641039000</v>
      </c>
      <c r="P82" s="181"/>
      <c r="Q82" s="181"/>
      <c r="R82" s="181"/>
      <c r="S82" s="181"/>
    </row>
    <row r="83" spans="1:19">
      <c r="A83" s="181" t="s">
        <v>569</v>
      </c>
      <c r="B83" s="181" t="s">
        <v>283</v>
      </c>
      <c r="C83" s="180" t="s">
        <v>269</v>
      </c>
      <c r="D83" s="181">
        <v>46.9878</v>
      </c>
      <c r="E83" s="268">
        <f t="shared" si="6"/>
        <v>10000000</v>
      </c>
      <c r="F83" s="268">
        <f t="shared" si="7"/>
        <v>469878000</v>
      </c>
      <c r="G83" s="323">
        <v>62.015000000000001</v>
      </c>
      <c r="H83" s="268">
        <f t="shared" si="8"/>
        <v>620150000</v>
      </c>
      <c r="I83" s="323">
        <v>54.247</v>
      </c>
      <c r="J83" s="268">
        <f t="shared" si="9"/>
        <v>542470000</v>
      </c>
      <c r="K83" s="323">
        <v>59.888800000000003</v>
      </c>
      <c r="L83" s="268">
        <f t="shared" si="10"/>
        <v>598888000</v>
      </c>
      <c r="M83" s="323">
        <v>66.588099999999997</v>
      </c>
      <c r="N83" s="268">
        <f t="shared" si="11"/>
        <v>665881000</v>
      </c>
      <c r="P83" s="181"/>
      <c r="Q83" s="181"/>
      <c r="R83" s="181"/>
      <c r="S83" s="181"/>
    </row>
    <row r="84" spans="1:19">
      <c r="A84" s="181" t="s">
        <v>571</v>
      </c>
      <c r="B84" s="181" t="s">
        <v>283</v>
      </c>
      <c r="C84" s="180" t="s">
        <v>269</v>
      </c>
      <c r="D84" s="181">
        <v>50.8752</v>
      </c>
      <c r="E84" s="268">
        <f t="shared" si="6"/>
        <v>10000000</v>
      </c>
      <c r="F84" s="268">
        <f t="shared" si="7"/>
        <v>508752000</v>
      </c>
      <c r="G84" s="323">
        <v>53.603499999999997</v>
      </c>
      <c r="H84" s="268">
        <f t="shared" si="8"/>
        <v>536034999.99999994</v>
      </c>
      <c r="I84" s="323">
        <v>51.202500000000001</v>
      </c>
      <c r="J84" s="268">
        <f t="shared" si="9"/>
        <v>512025000</v>
      </c>
      <c r="K84" s="323">
        <v>55.558100000000003</v>
      </c>
      <c r="L84" s="268">
        <f t="shared" si="10"/>
        <v>555581000</v>
      </c>
      <c r="M84" s="323">
        <v>58.701099999999997</v>
      </c>
      <c r="N84" s="268">
        <f t="shared" si="11"/>
        <v>587011000</v>
      </c>
      <c r="P84" s="181"/>
      <c r="Q84" s="181"/>
      <c r="R84" s="181"/>
      <c r="S84" s="181"/>
    </row>
    <row r="85" spans="1:19">
      <c r="A85" s="181" t="s">
        <v>573</v>
      </c>
      <c r="B85" s="181" t="s">
        <v>283</v>
      </c>
      <c r="C85" s="180" t="s">
        <v>269</v>
      </c>
      <c r="D85" s="181">
        <v>12.167</v>
      </c>
      <c r="E85" s="268">
        <f t="shared" si="6"/>
        <v>10000000</v>
      </c>
      <c r="F85" s="268">
        <f t="shared" si="7"/>
        <v>121670000</v>
      </c>
      <c r="G85" s="323">
        <v>13.613300000000001</v>
      </c>
      <c r="H85" s="268">
        <f t="shared" si="8"/>
        <v>136133000</v>
      </c>
      <c r="I85" s="323">
        <v>13.902799999999999</v>
      </c>
      <c r="J85" s="268">
        <f t="shared" si="9"/>
        <v>139028000</v>
      </c>
      <c r="K85" s="323">
        <v>13.6031</v>
      </c>
      <c r="L85" s="268">
        <f t="shared" si="10"/>
        <v>136031000</v>
      </c>
      <c r="M85" s="323">
        <v>16.7121</v>
      </c>
      <c r="N85" s="268">
        <f t="shared" si="11"/>
        <v>167121000</v>
      </c>
      <c r="P85" s="181"/>
      <c r="Q85" s="181"/>
      <c r="R85" s="181"/>
      <c r="S85" s="181"/>
    </row>
    <row r="86" spans="1:19">
      <c r="A86" s="181" t="s">
        <v>575</v>
      </c>
      <c r="B86" s="181" t="s">
        <v>283</v>
      </c>
      <c r="C86" s="180" t="s">
        <v>269</v>
      </c>
      <c r="D86" s="181">
        <v>13.6768</v>
      </c>
      <c r="E86" s="268">
        <f t="shared" si="6"/>
        <v>10000000</v>
      </c>
      <c r="F86" s="268">
        <f t="shared" si="7"/>
        <v>136768000</v>
      </c>
      <c r="G86" s="323">
        <v>12.843</v>
      </c>
      <c r="H86" s="268">
        <f t="shared" si="8"/>
        <v>128430000</v>
      </c>
      <c r="I86" s="323">
        <v>14.3392</v>
      </c>
      <c r="J86" s="268">
        <f t="shared" si="9"/>
        <v>143392000</v>
      </c>
      <c r="K86" s="323">
        <v>16.203399999999998</v>
      </c>
      <c r="L86" s="268">
        <f t="shared" si="10"/>
        <v>162033999.99999997</v>
      </c>
      <c r="M86" s="323">
        <v>16.4222</v>
      </c>
      <c r="N86" s="268">
        <f t="shared" si="11"/>
        <v>164222000</v>
      </c>
      <c r="P86" s="181"/>
      <c r="Q86" s="181"/>
      <c r="R86" s="181"/>
      <c r="S86" s="181"/>
    </row>
    <row r="87" spans="1:19">
      <c r="A87" s="181" t="s">
        <v>577</v>
      </c>
      <c r="B87" s="181" t="s">
        <v>283</v>
      </c>
      <c r="C87" s="180" t="s">
        <v>269</v>
      </c>
      <c r="D87" s="181">
        <v>55.883400000000002</v>
      </c>
      <c r="E87" s="268">
        <f t="shared" si="6"/>
        <v>10000000</v>
      </c>
      <c r="F87" s="268">
        <f t="shared" si="7"/>
        <v>558834000</v>
      </c>
      <c r="G87" s="323">
        <v>70.628699999999995</v>
      </c>
      <c r="H87" s="268">
        <f t="shared" si="8"/>
        <v>706287000</v>
      </c>
      <c r="I87" s="323">
        <v>92.021900000000002</v>
      </c>
      <c r="J87" s="268">
        <f t="shared" si="9"/>
        <v>920219000</v>
      </c>
      <c r="K87" s="323">
        <v>96.486900000000006</v>
      </c>
      <c r="L87" s="268">
        <f t="shared" si="10"/>
        <v>964869000</v>
      </c>
      <c r="M87" s="323">
        <v>98.908199999999994</v>
      </c>
      <c r="N87" s="268">
        <f t="shared" si="11"/>
        <v>989081999.99999988</v>
      </c>
      <c r="P87" s="181"/>
      <c r="Q87" s="181"/>
      <c r="R87" s="181"/>
      <c r="S87" s="181"/>
    </row>
    <row r="88" spans="1:19">
      <c r="A88" s="181" t="s">
        <v>579</v>
      </c>
      <c r="B88" s="181" t="s">
        <v>283</v>
      </c>
      <c r="C88" s="180" t="s">
        <v>269</v>
      </c>
      <c r="D88" s="181">
        <v>0</v>
      </c>
      <c r="E88" s="268">
        <f t="shared" si="6"/>
        <v>10000000</v>
      </c>
      <c r="F88" s="268">
        <f t="shared" si="7"/>
        <v>0</v>
      </c>
      <c r="G88" s="323">
        <v>0</v>
      </c>
      <c r="H88" s="268">
        <f t="shared" si="8"/>
        <v>0</v>
      </c>
      <c r="I88" s="323">
        <v>0</v>
      </c>
      <c r="J88" s="268">
        <f t="shared" si="9"/>
        <v>0</v>
      </c>
      <c r="K88" s="323">
        <v>0</v>
      </c>
      <c r="L88" s="268">
        <f t="shared" si="10"/>
        <v>0</v>
      </c>
      <c r="M88" s="323">
        <v>0</v>
      </c>
      <c r="N88" s="268">
        <f t="shared" si="11"/>
        <v>0</v>
      </c>
      <c r="P88" s="181"/>
      <c r="Q88" s="181"/>
      <c r="R88" s="181"/>
      <c r="S88" s="181"/>
    </row>
    <row r="89" spans="1:19">
      <c r="A89" s="181" t="s">
        <v>581</v>
      </c>
      <c r="B89" s="181" t="s">
        <v>283</v>
      </c>
      <c r="C89" s="180" t="s">
        <v>269</v>
      </c>
      <c r="D89" s="181">
        <v>0.68979999999999997</v>
      </c>
      <c r="E89" s="268">
        <f t="shared" si="6"/>
        <v>10000000</v>
      </c>
      <c r="F89" s="268">
        <f t="shared" si="7"/>
        <v>6898000</v>
      </c>
      <c r="G89" s="323">
        <v>8.4000000000000005E-2</v>
      </c>
      <c r="H89" s="268">
        <f t="shared" si="8"/>
        <v>840000</v>
      </c>
      <c r="I89" s="323">
        <v>8.4000000000000005E-2</v>
      </c>
      <c r="J89" s="268">
        <f t="shared" si="9"/>
        <v>840000</v>
      </c>
      <c r="K89" s="323">
        <v>0</v>
      </c>
      <c r="L89" s="268">
        <f t="shared" si="10"/>
        <v>0</v>
      </c>
      <c r="M89" s="323">
        <v>0</v>
      </c>
      <c r="N89" s="268">
        <f t="shared" si="11"/>
        <v>0</v>
      </c>
      <c r="P89" s="181"/>
      <c r="Q89" s="181"/>
      <c r="R89" s="181"/>
      <c r="S89" s="181"/>
    </row>
    <row r="90" spans="1:19">
      <c r="A90" s="181" t="s">
        <v>583</v>
      </c>
      <c r="B90" s="181" t="s">
        <v>283</v>
      </c>
      <c r="C90" s="180" t="s">
        <v>269</v>
      </c>
      <c r="D90" s="181">
        <v>0.1411</v>
      </c>
      <c r="E90" s="268">
        <f t="shared" si="6"/>
        <v>10000000</v>
      </c>
      <c r="F90" s="268">
        <f t="shared" si="7"/>
        <v>1411000</v>
      </c>
      <c r="G90" s="323">
        <v>0.18559999999999999</v>
      </c>
      <c r="H90" s="268">
        <f t="shared" si="8"/>
        <v>1855999.9999999998</v>
      </c>
      <c r="I90" s="323">
        <v>8.4099999999999994E-2</v>
      </c>
      <c r="J90" s="268">
        <f t="shared" si="9"/>
        <v>841000</v>
      </c>
      <c r="K90" s="323">
        <v>3.0200000000000001E-2</v>
      </c>
      <c r="L90" s="268">
        <f t="shared" si="10"/>
        <v>302000</v>
      </c>
      <c r="M90" s="323">
        <v>3.4000000000000002E-2</v>
      </c>
      <c r="N90" s="268">
        <f t="shared" si="11"/>
        <v>340000</v>
      </c>
      <c r="P90" s="181"/>
      <c r="Q90" s="181"/>
      <c r="R90" s="181"/>
      <c r="S90" s="181"/>
    </row>
    <row r="91" spans="1:19">
      <c r="A91" s="181" t="s">
        <v>585</v>
      </c>
      <c r="B91" s="181" t="s">
        <v>283</v>
      </c>
      <c r="C91" s="180" t="s">
        <v>269</v>
      </c>
      <c r="D91" s="181">
        <v>0</v>
      </c>
      <c r="E91" s="268">
        <f t="shared" si="6"/>
        <v>10000000</v>
      </c>
      <c r="F91" s="268">
        <f t="shared" si="7"/>
        <v>0</v>
      </c>
      <c r="G91" s="323">
        <v>0</v>
      </c>
      <c r="H91" s="268">
        <f t="shared" si="8"/>
        <v>0</v>
      </c>
      <c r="I91" s="323">
        <v>0</v>
      </c>
      <c r="J91" s="268">
        <f t="shared" si="9"/>
        <v>0</v>
      </c>
      <c r="K91" s="323">
        <v>0</v>
      </c>
      <c r="L91" s="268">
        <f t="shared" si="10"/>
        <v>0</v>
      </c>
      <c r="M91" s="323">
        <v>0</v>
      </c>
      <c r="N91" s="268">
        <f t="shared" si="11"/>
        <v>0</v>
      </c>
      <c r="P91" s="181"/>
      <c r="Q91" s="181"/>
      <c r="R91" s="181"/>
      <c r="S91" s="181"/>
    </row>
    <row r="92" spans="1:19">
      <c r="A92" s="181" t="s">
        <v>587</v>
      </c>
      <c r="B92" s="181" t="s">
        <v>283</v>
      </c>
      <c r="C92" s="180" t="s">
        <v>269</v>
      </c>
      <c r="D92" s="181">
        <v>64.056799999999996</v>
      </c>
      <c r="E92" s="268">
        <f t="shared" si="6"/>
        <v>10000000</v>
      </c>
      <c r="F92" s="268">
        <f t="shared" si="7"/>
        <v>640568000</v>
      </c>
      <c r="G92" s="323">
        <v>64.613200000000006</v>
      </c>
      <c r="H92" s="268">
        <f t="shared" si="8"/>
        <v>646132000.00000012</v>
      </c>
      <c r="I92" s="323">
        <v>67.665300000000002</v>
      </c>
      <c r="J92" s="268">
        <f t="shared" si="9"/>
        <v>676653000</v>
      </c>
      <c r="K92" s="323">
        <v>65.179299999999998</v>
      </c>
      <c r="L92" s="268">
        <f t="shared" si="10"/>
        <v>651793000</v>
      </c>
      <c r="M92" s="323">
        <v>0</v>
      </c>
      <c r="N92" s="268">
        <f t="shared" si="11"/>
        <v>0</v>
      </c>
      <c r="P92" s="181"/>
      <c r="Q92" s="181"/>
      <c r="R92" s="181"/>
      <c r="S92" s="181"/>
    </row>
    <row r="93" spans="1:19">
      <c r="A93" s="181" t="s">
        <v>589</v>
      </c>
      <c r="B93" s="181" t="s">
        <v>283</v>
      </c>
      <c r="C93" s="180" t="s">
        <v>269</v>
      </c>
      <c r="D93" s="181">
        <v>0.97629999999999995</v>
      </c>
      <c r="E93" s="268">
        <f t="shared" si="6"/>
        <v>10000000</v>
      </c>
      <c r="F93" s="268">
        <f t="shared" si="7"/>
        <v>9763000</v>
      </c>
      <c r="G93" s="323">
        <v>0.87219999999999998</v>
      </c>
      <c r="H93" s="268">
        <f t="shared" si="8"/>
        <v>8722000</v>
      </c>
      <c r="I93" s="323">
        <v>0.85860000000000003</v>
      </c>
      <c r="J93" s="268">
        <f t="shared" si="9"/>
        <v>8586000</v>
      </c>
      <c r="K93" s="323">
        <v>0.77010000000000001</v>
      </c>
      <c r="L93" s="268">
        <f t="shared" si="10"/>
        <v>7701000</v>
      </c>
      <c r="M93" s="323">
        <v>0.60129999999999995</v>
      </c>
      <c r="N93" s="268">
        <f t="shared" si="11"/>
        <v>6012999.9999999991</v>
      </c>
      <c r="P93" s="181"/>
      <c r="Q93" s="181"/>
      <c r="R93" s="181"/>
      <c r="S93" s="181"/>
    </row>
    <row r="94" spans="1:19">
      <c r="A94" s="181" t="s">
        <v>591</v>
      </c>
      <c r="B94" s="181" t="s">
        <v>283</v>
      </c>
      <c r="C94" s="180" t="s">
        <v>269</v>
      </c>
      <c r="D94" s="181">
        <v>0.15479999999999999</v>
      </c>
      <c r="E94" s="268">
        <f t="shared" si="6"/>
        <v>10000000</v>
      </c>
      <c r="F94" s="268">
        <f t="shared" si="7"/>
        <v>1548000</v>
      </c>
      <c r="G94" s="323">
        <v>2.1535000000000002</v>
      </c>
      <c r="H94" s="268">
        <f t="shared" si="8"/>
        <v>21535000.000000004</v>
      </c>
      <c r="I94" s="323">
        <v>0.78369999999999995</v>
      </c>
      <c r="J94" s="268">
        <f t="shared" si="9"/>
        <v>7836999.9999999991</v>
      </c>
      <c r="K94" s="323">
        <v>0.94589999999999996</v>
      </c>
      <c r="L94" s="268">
        <f t="shared" si="10"/>
        <v>9459000</v>
      </c>
      <c r="M94" s="323">
        <v>0.7712</v>
      </c>
      <c r="N94" s="268">
        <f t="shared" si="11"/>
        <v>7712000</v>
      </c>
      <c r="P94" s="181"/>
      <c r="Q94" s="181"/>
      <c r="R94" s="181"/>
      <c r="S94" s="181"/>
    </row>
    <row r="95" spans="1:19">
      <c r="A95" s="181" t="s">
        <v>593</v>
      </c>
      <c r="B95" s="181" t="s">
        <v>283</v>
      </c>
      <c r="C95" s="180" t="s">
        <v>269</v>
      </c>
      <c r="D95" s="181">
        <v>50.464599999999997</v>
      </c>
      <c r="E95" s="268">
        <f t="shared" si="6"/>
        <v>10000000</v>
      </c>
      <c r="F95" s="268">
        <f t="shared" si="7"/>
        <v>504646000</v>
      </c>
      <c r="G95" s="323">
        <v>58.047600000000003</v>
      </c>
      <c r="H95" s="268">
        <f t="shared" si="8"/>
        <v>580476000</v>
      </c>
      <c r="I95" s="323">
        <v>66.321600000000004</v>
      </c>
      <c r="J95" s="268">
        <f t="shared" si="9"/>
        <v>663216000</v>
      </c>
      <c r="K95" s="323">
        <v>67.398399999999995</v>
      </c>
      <c r="L95" s="268">
        <f t="shared" si="10"/>
        <v>673984000</v>
      </c>
      <c r="M95" s="323">
        <v>81.128</v>
      </c>
      <c r="N95" s="268">
        <f t="shared" si="11"/>
        <v>811280000</v>
      </c>
      <c r="P95" s="181"/>
      <c r="Q95" s="181"/>
      <c r="R95" s="181"/>
      <c r="S95" s="181"/>
    </row>
    <row r="96" spans="1:19">
      <c r="A96" s="181" t="s">
        <v>595</v>
      </c>
      <c r="B96" s="181" t="s">
        <v>283</v>
      </c>
      <c r="C96" s="180" t="s">
        <v>269</v>
      </c>
      <c r="D96" s="181">
        <v>1.8108</v>
      </c>
      <c r="E96" s="268">
        <f t="shared" si="6"/>
        <v>10000000</v>
      </c>
      <c r="F96" s="268">
        <f t="shared" si="7"/>
        <v>18108000</v>
      </c>
      <c r="G96" s="323">
        <v>7.9386000000000001</v>
      </c>
      <c r="H96" s="268">
        <f t="shared" si="8"/>
        <v>79386000</v>
      </c>
      <c r="I96" s="323">
        <v>8.4284999999999997</v>
      </c>
      <c r="J96" s="268">
        <f t="shared" si="9"/>
        <v>84285000</v>
      </c>
      <c r="K96" s="323">
        <v>11.3279</v>
      </c>
      <c r="L96" s="268">
        <f t="shared" si="10"/>
        <v>113279000</v>
      </c>
      <c r="M96" s="323">
        <v>10.525399999999999</v>
      </c>
      <c r="N96" s="268">
        <f t="shared" si="11"/>
        <v>105254000</v>
      </c>
      <c r="P96" s="181"/>
      <c r="Q96" s="181"/>
      <c r="R96" s="181"/>
      <c r="S96" s="181"/>
    </row>
    <row r="97" spans="1:19">
      <c r="A97" s="181" t="s">
        <v>597</v>
      </c>
      <c r="B97" s="181" t="s">
        <v>283</v>
      </c>
      <c r="C97" s="180" t="s">
        <v>269</v>
      </c>
      <c r="D97" s="181">
        <v>0</v>
      </c>
      <c r="E97" s="268">
        <f t="shared" si="6"/>
        <v>10000000</v>
      </c>
      <c r="F97" s="268">
        <f t="shared" si="7"/>
        <v>0</v>
      </c>
      <c r="G97" s="323">
        <v>0</v>
      </c>
      <c r="H97" s="268">
        <f t="shared" si="8"/>
        <v>0</v>
      </c>
      <c r="I97" s="323">
        <v>0</v>
      </c>
      <c r="J97" s="268">
        <f t="shared" si="9"/>
        <v>0</v>
      </c>
      <c r="K97" s="323">
        <v>0</v>
      </c>
      <c r="L97" s="268">
        <f t="shared" si="10"/>
        <v>0</v>
      </c>
      <c r="M97" s="323">
        <v>0</v>
      </c>
      <c r="N97" s="268">
        <f t="shared" si="11"/>
        <v>0</v>
      </c>
      <c r="P97" s="181"/>
      <c r="Q97" s="181"/>
      <c r="R97" s="181"/>
      <c r="S97" s="181"/>
    </row>
    <row r="98" spans="1:19">
      <c r="A98" s="181" t="s">
        <v>599</v>
      </c>
      <c r="B98" s="181" t="s">
        <v>283</v>
      </c>
      <c r="C98" s="180" t="s">
        <v>269</v>
      </c>
      <c r="D98" s="181">
        <v>12.670999999999999</v>
      </c>
      <c r="E98" s="268">
        <f t="shared" si="6"/>
        <v>10000000</v>
      </c>
      <c r="F98" s="268">
        <f t="shared" si="7"/>
        <v>126710000</v>
      </c>
      <c r="G98" s="323">
        <v>14.3057</v>
      </c>
      <c r="H98" s="268">
        <f t="shared" si="8"/>
        <v>143057000</v>
      </c>
      <c r="I98" s="323">
        <v>10.043200000000001</v>
      </c>
      <c r="J98" s="268">
        <f t="shared" si="9"/>
        <v>100432000</v>
      </c>
      <c r="K98" s="323">
        <v>13.624499999999999</v>
      </c>
      <c r="L98" s="268">
        <f t="shared" si="10"/>
        <v>136245000</v>
      </c>
      <c r="M98" s="323">
        <v>12.4533</v>
      </c>
      <c r="N98" s="268">
        <f t="shared" si="11"/>
        <v>124533000</v>
      </c>
      <c r="P98" s="181"/>
      <c r="Q98" s="181"/>
      <c r="R98" s="181"/>
      <c r="S98" s="181"/>
    </row>
    <row r="99" spans="1:19">
      <c r="A99" s="181" t="s">
        <v>539</v>
      </c>
      <c r="B99" s="181" t="s">
        <v>285</v>
      </c>
      <c r="C99" s="180" t="s">
        <v>269</v>
      </c>
      <c r="D99" s="181">
        <v>560.71029999999996</v>
      </c>
      <c r="E99" s="268">
        <f t="shared" si="6"/>
        <v>10000000</v>
      </c>
      <c r="F99" s="268">
        <f t="shared" si="7"/>
        <v>5607103000</v>
      </c>
      <c r="G99" s="323">
        <v>613.56640000000004</v>
      </c>
      <c r="H99" s="268">
        <f t="shared" si="8"/>
        <v>6135664000</v>
      </c>
      <c r="I99" s="323">
        <v>631.25340000000006</v>
      </c>
      <c r="J99" s="268">
        <f t="shared" si="9"/>
        <v>6312534000.000001</v>
      </c>
      <c r="K99" s="323">
        <v>642.45529999999997</v>
      </c>
      <c r="L99" s="268">
        <f t="shared" si="10"/>
        <v>6424553000</v>
      </c>
      <c r="M99" s="323">
        <v>662.89229999999998</v>
      </c>
      <c r="N99" s="268">
        <f t="shared" si="11"/>
        <v>6628923000</v>
      </c>
      <c r="P99" s="181"/>
      <c r="Q99" s="181"/>
      <c r="R99" s="181"/>
      <c r="S99" s="181"/>
    </row>
    <row r="100" spans="1:19">
      <c r="A100" s="181" t="s">
        <v>541</v>
      </c>
      <c r="B100" s="181" t="s">
        <v>285</v>
      </c>
      <c r="C100" s="180" t="s">
        <v>269</v>
      </c>
      <c r="D100" s="181">
        <v>0</v>
      </c>
      <c r="E100" s="268">
        <f t="shared" si="6"/>
        <v>10000000</v>
      </c>
      <c r="F100" s="268">
        <f t="shared" si="7"/>
        <v>0</v>
      </c>
      <c r="G100" s="323">
        <v>0</v>
      </c>
      <c r="H100" s="268">
        <f t="shared" si="8"/>
        <v>0</v>
      </c>
      <c r="I100" s="323">
        <v>0</v>
      </c>
      <c r="J100" s="268">
        <f t="shared" si="9"/>
        <v>0</v>
      </c>
      <c r="K100" s="323">
        <v>0</v>
      </c>
      <c r="L100" s="268">
        <f t="shared" si="10"/>
        <v>0</v>
      </c>
      <c r="M100" s="323">
        <v>0</v>
      </c>
      <c r="N100" s="268">
        <f t="shared" si="11"/>
        <v>0</v>
      </c>
      <c r="P100" s="181"/>
      <c r="Q100" s="181"/>
      <c r="R100" s="181"/>
      <c r="S100" s="181"/>
    </row>
    <row r="101" spans="1:19">
      <c r="A101" s="181" t="s">
        <v>543</v>
      </c>
      <c r="B101" s="181" t="s">
        <v>285</v>
      </c>
      <c r="C101" s="180" t="s">
        <v>269</v>
      </c>
      <c r="D101" s="181">
        <v>0</v>
      </c>
      <c r="E101" s="268">
        <f t="shared" si="6"/>
        <v>10000000</v>
      </c>
      <c r="F101" s="268">
        <f t="shared" si="7"/>
        <v>0</v>
      </c>
      <c r="G101" s="323">
        <v>0.44500000000000001</v>
      </c>
      <c r="H101" s="268">
        <f t="shared" si="8"/>
        <v>4450000</v>
      </c>
      <c r="I101" s="323">
        <v>0</v>
      </c>
      <c r="J101" s="268">
        <f t="shared" si="9"/>
        <v>0</v>
      </c>
      <c r="K101" s="323">
        <v>0</v>
      </c>
      <c r="L101" s="268">
        <f t="shared" si="10"/>
        <v>0</v>
      </c>
      <c r="M101" s="323">
        <v>0</v>
      </c>
      <c r="N101" s="268">
        <f t="shared" si="11"/>
        <v>0</v>
      </c>
      <c r="P101" s="181"/>
      <c r="Q101" s="181"/>
      <c r="R101" s="181"/>
      <c r="S101" s="181"/>
    </row>
    <row r="102" spans="1:19">
      <c r="A102" s="181" t="s">
        <v>545</v>
      </c>
      <c r="B102" s="181" t="s">
        <v>285</v>
      </c>
      <c r="C102" s="180" t="s">
        <v>269</v>
      </c>
      <c r="D102" s="181">
        <v>2.5869</v>
      </c>
      <c r="E102" s="268">
        <f t="shared" si="6"/>
        <v>10000000</v>
      </c>
      <c r="F102" s="268">
        <f t="shared" si="7"/>
        <v>25869000</v>
      </c>
      <c r="G102" s="323">
        <v>3.4815</v>
      </c>
      <c r="H102" s="268">
        <f t="shared" si="8"/>
        <v>34815000</v>
      </c>
      <c r="I102" s="323">
        <v>3.1964999999999999</v>
      </c>
      <c r="J102" s="268">
        <f t="shared" si="9"/>
        <v>31965000</v>
      </c>
      <c r="K102" s="323">
        <v>3.6364000000000001</v>
      </c>
      <c r="L102" s="268">
        <f t="shared" si="10"/>
        <v>36364000</v>
      </c>
      <c r="M102" s="323">
        <v>4.1227999999999998</v>
      </c>
      <c r="N102" s="268">
        <f t="shared" si="11"/>
        <v>41228000</v>
      </c>
      <c r="P102" s="181"/>
      <c r="Q102" s="181"/>
      <c r="R102" s="181"/>
      <c r="S102" s="181"/>
    </row>
    <row r="103" spans="1:19">
      <c r="A103" s="181" t="s">
        <v>547</v>
      </c>
      <c r="B103" s="181" t="s">
        <v>285</v>
      </c>
      <c r="C103" s="180" t="s">
        <v>269</v>
      </c>
      <c r="D103" s="181">
        <v>0</v>
      </c>
      <c r="E103" s="268">
        <f t="shared" si="6"/>
        <v>10000000</v>
      </c>
      <c r="F103" s="268">
        <f t="shared" si="7"/>
        <v>0</v>
      </c>
      <c r="G103" s="323">
        <v>0</v>
      </c>
      <c r="H103" s="268">
        <f t="shared" si="8"/>
        <v>0</v>
      </c>
      <c r="I103" s="323">
        <v>0</v>
      </c>
      <c r="J103" s="268">
        <f t="shared" si="9"/>
        <v>0</v>
      </c>
      <c r="K103" s="323">
        <v>0</v>
      </c>
      <c r="L103" s="268">
        <f t="shared" si="10"/>
        <v>0</v>
      </c>
      <c r="M103" s="323">
        <v>0.7661</v>
      </c>
      <c r="N103" s="268">
        <f t="shared" si="11"/>
        <v>7661000</v>
      </c>
      <c r="P103" s="181"/>
      <c r="Q103" s="181"/>
      <c r="R103" s="181"/>
      <c r="S103" s="181"/>
    </row>
    <row r="104" spans="1:19">
      <c r="A104" s="181" t="s">
        <v>770</v>
      </c>
      <c r="B104" s="181" t="s">
        <v>285</v>
      </c>
      <c r="C104" s="180" t="s">
        <v>269</v>
      </c>
      <c r="D104" s="181">
        <v>63.272799999999997</v>
      </c>
      <c r="E104" s="268">
        <f t="shared" si="6"/>
        <v>10000000</v>
      </c>
      <c r="F104" s="268">
        <f t="shared" si="7"/>
        <v>632728000</v>
      </c>
      <c r="G104" s="323">
        <v>71.844899999999996</v>
      </c>
      <c r="H104" s="268">
        <f t="shared" si="8"/>
        <v>718449000</v>
      </c>
      <c r="I104" s="323">
        <v>69.1113</v>
      </c>
      <c r="J104" s="268">
        <f t="shared" si="9"/>
        <v>691113000</v>
      </c>
      <c r="K104" s="323">
        <v>65.735699999999994</v>
      </c>
      <c r="L104" s="268">
        <f t="shared" si="10"/>
        <v>657357000</v>
      </c>
      <c r="M104" s="323">
        <v>57.8735</v>
      </c>
      <c r="N104" s="268">
        <f t="shared" si="11"/>
        <v>578735000</v>
      </c>
      <c r="P104" s="181"/>
      <c r="Q104" s="181"/>
      <c r="R104" s="181"/>
      <c r="S104" s="181"/>
    </row>
    <row r="105" spans="1:19">
      <c r="A105" s="181" t="s">
        <v>549</v>
      </c>
      <c r="B105" s="181" t="s">
        <v>285</v>
      </c>
      <c r="C105" s="180" t="s">
        <v>269</v>
      </c>
      <c r="D105" s="181">
        <v>29.168700000000001</v>
      </c>
      <c r="E105" s="268">
        <f t="shared" si="6"/>
        <v>10000000</v>
      </c>
      <c r="F105" s="268">
        <f t="shared" si="7"/>
        <v>291687000</v>
      </c>
      <c r="G105" s="323">
        <v>28.942900000000002</v>
      </c>
      <c r="H105" s="268">
        <f t="shared" si="8"/>
        <v>289429000</v>
      </c>
      <c r="I105" s="323">
        <v>28.927700000000002</v>
      </c>
      <c r="J105" s="268">
        <f t="shared" si="9"/>
        <v>289277000</v>
      </c>
      <c r="K105" s="323">
        <v>29.530799999999999</v>
      </c>
      <c r="L105" s="268">
        <f t="shared" si="10"/>
        <v>295308000</v>
      </c>
      <c r="M105" s="323">
        <v>28.785299999999999</v>
      </c>
      <c r="N105" s="268">
        <f t="shared" si="11"/>
        <v>287853000</v>
      </c>
      <c r="O105" s="191"/>
      <c r="Q105" s="181"/>
      <c r="R105" s="181"/>
      <c r="S105" s="181"/>
    </row>
    <row r="106" spans="1:19">
      <c r="A106" s="181" t="s">
        <v>551</v>
      </c>
      <c r="B106" s="181" t="s">
        <v>285</v>
      </c>
      <c r="C106" s="180" t="s">
        <v>269</v>
      </c>
      <c r="D106" s="181">
        <v>0</v>
      </c>
      <c r="E106" s="268">
        <f t="shared" si="6"/>
        <v>10000000</v>
      </c>
      <c r="F106" s="268">
        <f t="shared" si="7"/>
        <v>0</v>
      </c>
      <c r="G106" s="323">
        <v>0</v>
      </c>
      <c r="H106" s="268">
        <f t="shared" si="8"/>
        <v>0</v>
      </c>
      <c r="I106" s="323">
        <v>0</v>
      </c>
      <c r="J106" s="268">
        <f t="shared" si="9"/>
        <v>0</v>
      </c>
      <c r="K106" s="323">
        <v>0</v>
      </c>
      <c r="L106" s="268">
        <f t="shared" si="10"/>
        <v>0</v>
      </c>
      <c r="M106" s="323">
        <v>0</v>
      </c>
      <c r="N106" s="268">
        <f t="shared" si="11"/>
        <v>0</v>
      </c>
      <c r="O106" s="191"/>
      <c r="Q106" s="181"/>
      <c r="R106" s="181"/>
      <c r="S106" s="181"/>
    </row>
    <row r="107" spans="1:19">
      <c r="A107" s="181" t="s">
        <v>553</v>
      </c>
      <c r="B107" s="181" t="s">
        <v>285</v>
      </c>
      <c r="C107" s="180" t="s">
        <v>269</v>
      </c>
      <c r="D107" s="181">
        <v>0</v>
      </c>
      <c r="E107" s="268">
        <f t="shared" si="6"/>
        <v>10000000</v>
      </c>
      <c r="F107" s="268">
        <f t="shared" si="7"/>
        <v>0</v>
      </c>
      <c r="G107" s="323">
        <v>0</v>
      </c>
      <c r="H107" s="268">
        <f t="shared" si="8"/>
        <v>0</v>
      </c>
      <c r="I107" s="323">
        <v>0</v>
      </c>
      <c r="J107" s="268">
        <f t="shared" si="9"/>
        <v>0</v>
      </c>
      <c r="K107" s="323">
        <v>0</v>
      </c>
      <c r="L107" s="268">
        <f t="shared" si="10"/>
        <v>0</v>
      </c>
      <c r="M107" s="323">
        <v>0</v>
      </c>
      <c r="N107" s="268">
        <f t="shared" si="11"/>
        <v>0</v>
      </c>
      <c r="O107" s="191"/>
      <c r="Q107" s="181"/>
      <c r="R107" s="181"/>
      <c r="S107" s="181"/>
    </row>
    <row r="108" spans="1:19">
      <c r="A108" s="181" t="s">
        <v>555</v>
      </c>
      <c r="B108" s="181" t="s">
        <v>285</v>
      </c>
      <c r="C108" s="180" t="s">
        <v>269</v>
      </c>
      <c r="D108" s="181">
        <v>0</v>
      </c>
      <c r="E108" s="268">
        <f t="shared" si="6"/>
        <v>10000000</v>
      </c>
      <c r="F108" s="268">
        <f t="shared" si="7"/>
        <v>0</v>
      </c>
      <c r="G108" s="323">
        <v>0</v>
      </c>
      <c r="H108" s="268">
        <f t="shared" si="8"/>
        <v>0</v>
      </c>
      <c r="I108" s="323">
        <v>0</v>
      </c>
      <c r="J108" s="268">
        <f t="shared" si="9"/>
        <v>0</v>
      </c>
      <c r="K108" s="323">
        <v>0</v>
      </c>
      <c r="L108" s="268">
        <f t="shared" si="10"/>
        <v>0</v>
      </c>
      <c r="M108" s="323">
        <v>0</v>
      </c>
      <c r="N108" s="268">
        <f t="shared" si="11"/>
        <v>0</v>
      </c>
      <c r="O108" s="191"/>
      <c r="Q108" s="181"/>
      <c r="R108" s="181"/>
      <c r="S108" s="181"/>
    </row>
    <row r="109" spans="1:19">
      <c r="A109" s="181" t="s">
        <v>557</v>
      </c>
      <c r="B109" s="181" t="s">
        <v>285</v>
      </c>
      <c r="C109" s="180" t="s">
        <v>269</v>
      </c>
      <c r="D109" s="181">
        <v>1.6395999999999999</v>
      </c>
      <c r="E109" s="268">
        <f t="shared" si="6"/>
        <v>10000000</v>
      </c>
      <c r="F109" s="268">
        <f t="shared" si="7"/>
        <v>16396000</v>
      </c>
      <c r="G109" s="323">
        <v>1.39</v>
      </c>
      <c r="H109" s="268">
        <f t="shared" si="8"/>
        <v>13899999.999999998</v>
      </c>
      <c r="I109" s="323">
        <v>1.4164000000000001</v>
      </c>
      <c r="J109" s="268">
        <f t="shared" si="9"/>
        <v>14164000.000000002</v>
      </c>
      <c r="K109" s="323">
        <v>1.1978</v>
      </c>
      <c r="L109" s="268">
        <f t="shared" si="10"/>
        <v>11978000</v>
      </c>
      <c r="M109" s="323">
        <v>1.0648</v>
      </c>
      <c r="N109" s="268">
        <f t="shared" si="11"/>
        <v>10648000</v>
      </c>
      <c r="O109" s="191"/>
      <c r="Q109" s="181"/>
      <c r="R109" s="181"/>
      <c r="S109" s="181"/>
    </row>
    <row r="110" spans="1:19">
      <c r="A110" s="181" t="s">
        <v>559</v>
      </c>
      <c r="B110" s="181" t="s">
        <v>285</v>
      </c>
      <c r="C110" s="180" t="s">
        <v>269</v>
      </c>
      <c r="D110" s="181">
        <v>1.7904</v>
      </c>
      <c r="E110" s="268">
        <f t="shared" si="6"/>
        <v>10000000</v>
      </c>
      <c r="F110" s="268">
        <f t="shared" si="7"/>
        <v>17904000</v>
      </c>
      <c r="G110" s="323">
        <v>3.2751000000000001</v>
      </c>
      <c r="H110" s="268">
        <f t="shared" si="8"/>
        <v>32751000</v>
      </c>
      <c r="I110" s="323">
        <v>2.8155999999999999</v>
      </c>
      <c r="J110" s="268">
        <f t="shared" si="9"/>
        <v>28156000</v>
      </c>
      <c r="K110" s="323">
        <v>3.2033</v>
      </c>
      <c r="L110" s="268">
        <f t="shared" si="10"/>
        <v>32033000</v>
      </c>
      <c r="M110" s="323">
        <v>1.7705</v>
      </c>
      <c r="N110" s="268">
        <f t="shared" si="11"/>
        <v>17705000</v>
      </c>
      <c r="O110" s="191"/>
      <c r="Q110" s="181"/>
      <c r="R110" s="181"/>
      <c r="S110" s="181"/>
    </row>
    <row r="111" spans="1:19">
      <c r="A111" s="181" t="s">
        <v>561</v>
      </c>
      <c r="B111" s="181" t="s">
        <v>285</v>
      </c>
      <c r="C111" s="180" t="s">
        <v>269</v>
      </c>
      <c r="D111" s="181">
        <v>10.753399999999999</v>
      </c>
      <c r="E111" s="268">
        <f t="shared" si="6"/>
        <v>10000000</v>
      </c>
      <c r="F111" s="268">
        <f t="shared" si="7"/>
        <v>107533999.99999999</v>
      </c>
      <c r="G111" s="323">
        <v>11.4762</v>
      </c>
      <c r="H111" s="268">
        <f t="shared" si="8"/>
        <v>114762000</v>
      </c>
      <c r="I111" s="323">
        <v>11.3254</v>
      </c>
      <c r="J111" s="268">
        <f t="shared" si="9"/>
        <v>113254000</v>
      </c>
      <c r="K111" s="323">
        <v>12.498900000000001</v>
      </c>
      <c r="L111" s="268">
        <f t="shared" si="10"/>
        <v>124989000.00000001</v>
      </c>
      <c r="M111" s="323">
        <v>13.725099999999999</v>
      </c>
      <c r="N111" s="268">
        <f t="shared" si="11"/>
        <v>137251000</v>
      </c>
      <c r="O111" s="191"/>
      <c r="Q111" s="181"/>
      <c r="R111" s="181"/>
      <c r="S111" s="181"/>
    </row>
    <row r="112" spans="1:19">
      <c r="A112" s="181" t="s">
        <v>563</v>
      </c>
      <c r="B112" s="181" t="s">
        <v>285</v>
      </c>
      <c r="C112" s="180" t="s">
        <v>269</v>
      </c>
      <c r="D112" s="181">
        <v>0.27579999999999999</v>
      </c>
      <c r="E112" s="268">
        <f t="shared" si="6"/>
        <v>10000000</v>
      </c>
      <c r="F112" s="268">
        <f t="shared" si="7"/>
        <v>2758000</v>
      </c>
      <c r="G112" s="323">
        <v>0.25690000000000002</v>
      </c>
      <c r="H112" s="268">
        <f t="shared" si="8"/>
        <v>2569000</v>
      </c>
      <c r="I112" s="323">
        <v>0.13819999999999999</v>
      </c>
      <c r="J112" s="268">
        <f t="shared" si="9"/>
        <v>1382000</v>
      </c>
      <c r="K112" s="323">
        <v>0.17069999999999999</v>
      </c>
      <c r="L112" s="268">
        <f t="shared" si="10"/>
        <v>1707000</v>
      </c>
      <c r="M112" s="323">
        <v>0.15479999999999999</v>
      </c>
      <c r="N112" s="268">
        <f t="shared" si="11"/>
        <v>1548000</v>
      </c>
      <c r="O112" s="191"/>
      <c r="Q112" s="181"/>
      <c r="R112" s="181"/>
      <c r="S112" s="181"/>
    </row>
    <row r="113" spans="1:19">
      <c r="A113" s="181" t="s">
        <v>565</v>
      </c>
      <c r="B113" s="181" t="s">
        <v>285</v>
      </c>
      <c r="C113" s="180" t="s">
        <v>269</v>
      </c>
      <c r="D113" s="181">
        <v>11.862299999999999</v>
      </c>
      <c r="E113" s="268">
        <f t="shared" si="6"/>
        <v>10000000</v>
      </c>
      <c r="F113" s="268">
        <f t="shared" si="7"/>
        <v>118623000</v>
      </c>
      <c r="G113" s="323">
        <v>13.984999999999999</v>
      </c>
      <c r="H113" s="268">
        <f t="shared" si="8"/>
        <v>139850000</v>
      </c>
      <c r="I113" s="323">
        <v>14.124700000000001</v>
      </c>
      <c r="J113" s="268">
        <f t="shared" si="9"/>
        <v>141247000</v>
      </c>
      <c r="K113" s="323">
        <v>17.202100000000002</v>
      </c>
      <c r="L113" s="268">
        <f t="shared" si="10"/>
        <v>172021000.00000003</v>
      </c>
      <c r="M113" s="323">
        <v>15.1777</v>
      </c>
      <c r="N113" s="268">
        <f t="shared" si="11"/>
        <v>151777000</v>
      </c>
      <c r="O113" s="191"/>
      <c r="Q113" s="181"/>
      <c r="R113" s="181"/>
      <c r="S113" s="181"/>
    </row>
    <row r="114" spans="1:19">
      <c r="A114" s="181" t="s">
        <v>567</v>
      </c>
      <c r="B114" s="181" t="s">
        <v>285</v>
      </c>
      <c r="C114" s="180" t="s">
        <v>269</v>
      </c>
      <c r="D114" s="181">
        <v>0</v>
      </c>
      <c r="E114" s="268">
        <f t="shared" si="6"/>
        <v>10000000</v>
      </c>
      <c r="F114" s="268">
        <f t="shared" si="7"/>
        <v>0</v>
      </c>
      <c r="G114" s="323">
        <v>1.4794</v>
      </c>
      <c r="H114" s="268">
        <f t="shared" si="8"/>
        <v>14794000</v>
      </c>
      <c r="I114" s="323">
        <v>1.5463</v>
      </c>
      <c r="J114" s="268">
        <f t="shared" si="9"/>
        <v>15463000</v>
      </c>
      <c r="K114" s="323">
        <v>0.94169999999999998</v>
      </c>
      <c r="L114" s="268">
        <f t="shared" si="10"/>
        <v>9417000</v>
      </c>
      <c r="M114" s="323">
        <v>1.2909999999999999</v>
      </c>
      <c r="N114" s="268">
        <f t="shared" si="11"/>
        <v>12910000</v>
      </c>
      <c r="O114" s="191"/>
      <c r="Q114" s="181"/>
      <c r="R114" s="181"/>
      <c r="S114" s="181"/>
    </row>
    <row r="115" spans="1:19">
      <c r="A115" s="181" t="s">
        <v>569</v>
      </c>
      <c r="B115" s="181" t="s">
        <v>285</v>
      </c>
      <c r="C115" s="180" t="s">
        <v>269</v>
      </c>
      <c r="D115" s="181">
        <v>31.6874</v>
      </c>
      <c r="E115" s="268">
        <f t="shared" si="6"/>
        <v>10000000</v>
      </c>
      <c r="F115" s="268">
        <f t="shared" si="7"/>
        <v>316874000</v>
      </c>
      <c r="G115" s="323">
        <v>42.491500000000002</v>
      </c>
      <c r="H115" s="268">
        <f t="shared" si="8"/>
        <v>424915000</v>
      </c>
      <c r="I115" s="323">
        <v>35.493000000000002</v>
      </c>
      <c r="J115" s="268">
        <f t="shared" si="9"/>
        <v>354930000</v>
      </c>
      <c r="K115" s="323">
        <v>39.194699999999997</v>
      </c>
      <c r="L115" s="268">
        <f t="shared" si="10"/>
        <v>391947000</v>
      </c>
      <c r="M115" s="323">
        <v>40.090600000000002</v>
      </c>
      <c r="N115" s="268">
        <f t="shared" si="11"/>
        <v>400906000</v>
      </c>
      <c r="O115" s="191"/>
      <c r="Q115" s="181"/>
      <c r="R115" s="181"/>
      <c r="S115" s="181"/>
    </row>
    <row r="116" spans="1:19">
      <c r="A116" s="181" t="s">
        <v>571</v>
      </c>
      <c r="B116" s="181" t="s">
        <v>285</v>
      </c>
      <c r="C116" s="180" t="s">
        <v>269</v>
      </c>
      <c r="D116" s="181">
        <v>0</v>
      </c>
      <c r="E116" s="268">
        <f t="shared" si="6"/>
        <v>10000000</v>
      </c>
      <c r="F116" s="268">
        <f t="shared" si="7"/>
        <v>0</v>
      </c>
      <c r="G116" s="323">
        <v>0.72340000000000004</v>
      </c>
      <c r="H116" s="268">
        <f t="shared" si="8"/>
        <v>7234000</v>
      </c>
      <c r="I116" s="323">
        <v>0.37880000000000003</v>
      </c>
      <c r="J116" s="268">
        <f t="shared" si="9"/>
        <v>3788000.0000000005</v>
      </c>
      <c r="K116" s="323">
        <v>2.5468999999999999</v>
      </c>
      <c r="L116" s="268">
        <f t="shared" si="10"/>
        <v>25469000</v>
      </c>
      <c r="M116" s="323">
        <v>0</v>
      </c>
      <c r="N116" s="268">
        <f t="shared" si="11"/>
        <v>0</v>
      </c>
      <c r="O116" s="191"/>
      <c r="Q116" s="181"/>
      <c r="R116" s="181"/>
      <c r="S116" s="181"/>
    </row>
    <row r="117" spans="1:19">
      <c r="A117" s="181" t="s">
        <v>573</v>
      </c>
      <c r="B117" s="181" t="s">
        <v>285</v>
      </c>
      <c r="C117" s="180" t="s">
        <v>269</v>
      </c>
      <c r="D117" s="181">
        <v>75.534499999999994</v>
      </c>
      <c r="E117" s="268">
        <f t="shared" si="6"/>
        <v>10000000</v>
      </c>
      <c r="F117" s="268">
        <f t="shared" si="7"/>
        <v>755345000</v>
      </c>
      <c r="G117" s="323">
        <v>82.790099999999995</v>
      </c>
      <c r="H117" s="268">
        <f t="shared" si="8"/>
        <v>827901000</v>
      </c>
      <c r="I117" s="323">
        <v>79.685299999999998</v>
      </c>
      <c r="J117" s="268">
        <f t="shared" si="9"/>
        <v>796853000</v>
      </c>
      <c r="K117" s="323">
        <v>81.641099999999994</v>
      </c>
      <c r="L117" s="268">
        <f t="shared" si="10"/>
        <v>816411000</v>
      </c>
      <c r="M117" s="323">
        <v>85.587599999999995</v>
      </c>
      <c r="N117" s="268">
        <f t="shared" si="11"/>
        <v>855876000</v>
      </c>
      <c r="O117" s="191"/>
      <c r="Q117" s="181"/>
      <c r="R117" s="181"/>
      <c r="S117" s="181"/>
    </row>
    <row r="118" spans="1:19">
      <c r="A118" s="181" t="s">
        <v>575</v>
      </c>
      <c r="B118" s="181" t="s">
        <v>285</v>
      </c>
      <c r="C118" s="180" t="s">
        <v>269</v>
      </c>
      <c r="D118" s="181">
        <v>21.978200000000001</v>
      </c>
      <c r="E118" s="268">
        <f t="shared" si="6"/>
        <v>10000000</v>
      </c>
      <c r="F118" s="268">
        <f t="shared" si="7"/>
        <v>219782000</v>
      </c>
      <c r="G118" s="323">
        <v>23.952999999999999</v>
      </c>
      <c r="H118" s="268">
        <f t="shared" si="8"/>
        <v>239530000</v>
      </c>
      <c r="I118" s="323">
        <v>25.155899999999999</v>
      </c>
      <c r="J118" s="268">
        <f t="shared" si="9"/>
        <v>251559000</v>
      </c>
      <c r="K118" s="323">
        <v>28.7056</v>
      </c>
      <c r="L118" s="268">
        <f t="shared" si="10"/>
        <v>287056000</v>
      </c>
      <c r="M118" s="323">
        <v>29.4755</v>
      </c>
      <c r="N118" s="268">
        <f t="shared" si="11"/>
        <v>294755000</v>
      </c>
      <c r="O118" s="191"/>
      <c r="Q118" s="181"/>
      <c r="R118" s="181"/>
      <c r="S118" s="181"/>
    </row>
    <row r="119" spans="1:19">
      <c r="A119" s="181" t="s">
        <v>577</v>
      </c>
      <c r="B119" s="181" t="s">
        <v>285</v>
      </c>
      <c r="C119" s="180" t="s">
        <v>269</v>
      </c>
      <c r="D119" s="181">
        <v>49.028700000000001</v>
      </c>
      <c r="E119" s="268">
        <f t="shared" si="6"/>
        <v>10000000</v>
      </c>
      <c r="F119" s="268">
        <f t="shared" si="7"/>
        <v>490287000</v>
      </c>
      <c r="G119" s="323">
        <v>50.0092</v>
      </c>
      <c r="H119" s="268">
        <f t="shared" si="8"/>
        <v>500092000</v>
      </c>
      <c r="I119" s="323">
        <v>66.099800000000002</v>
      </c>
      <c r="J119" s="268">
        <f t="shared" si="9"/>
        <v>660998000</v>
      </c>
      <c r="K119" s="323">
        <v>57.074599999999997</v>
      </c>
      <c r="L119" s="268">
        <f t="shared" si="10"/>
        <v>570746000</v>
      </c>
      <c r="M119" s="323">
        <v>63.125100000000003</v>
      </c>
      <c r="N119" s="268">
        <f t="shared" si="11"/>
        <v>631251000</v>
      </c>
      <c r="O119" s="191"/>
      <c r="Q119" s="181"/>
      <c r="R119" s="181"/>
      <c r="S119" s="181"/>
    </row>
    <row r="120" spans="1:19">
      <c r="A120" s="181" t="s">
        <v>579</v>
      </c>
      <c r="B120" s="181" t="s">
        <v>285</v>
      </c>
      <c r="C120" s="180" t="s">
        <v>269</v>
      </c>
      <c r="D120" s="181">
        <v>0</v>
      </c>
      <c r="E120" s="268">
        <f t="shared" si="6"/>
        <v>10000000</v>
      </c>
      <c r="F120" s="268">
        <f t="shared" si="7"/>
        <v>0</v>
      </c>
      <c r="G120" s="323">
        <v>0</v>
      </c>
      <c r="H120" s="268">
        <f t="shared" si="8"/>
        <v>0</v>
      </c>
      <c r="I120" s="323">
        <v>0</v>
      </c>
      <c r="J120" s="268">
        <f t="shared" si="9"/>
        <v>0</v>
      </c>
      <c r="K120" s="323">
        <v>0</v>
      </c>
      <c r="L120" s="268">
        <f t="shared" si="10"/>
        <v>0</v>
      </c>
      <c r="M120" s="323">
        <v>0</v>
      </c>
      <c r="N120" s="268">
        <f t="shared" si="11"/>
        <v>0</v>
      </c>
      <c r="O120" s="191"/>
      <c r="Q120" s="181"/>
      <c r="R120" s="181"/>
      <c r="S120" s="181"/>
    </row>
    <row r="121" spans="1:19">
      <c r="A121" s="181" t="s">
        <v>581</v>
      </c>
      <c r="B121" s="181" t="s">
        <v>285</v>
      </c>
      <c r="C121" s="180" t="s">
        <v>269</v>
      </c>
      <c r="D121" s="181">
        <v>1.1044</v>
      </c>
      <c r="E121" s="268">
        <f t="shared" si="6"/>
        <v>10000000</v>
      </c>
      <c r="F121" s="268">
        <f t="shared" si="7"/>
        <v>11044000</v>
      </c>
      <c r="G121" s="323">
        <v>0.5746</v>
      </c>
      <c r="H121" s="268">
        <f t="shared" si="8"/>
        <v>5746000</v>
      </c>
      <c r="I121" s="323">
        <v>1.7799</v>
      </c>
      <c r="J121" s="268">
        <f t="shared" si="9"/>
        <v>17799000</v>
      </c>
      <c r="K121" s="323">
        <v>2.7863000000000002</v>
      </c>
      <c r="L121" s="268">
        <f t="shared" si="10"/>
        <v>27863000.000000004</v>
      </c>
      <c r="M121" s="323">
        <v>3.8308</v>
      </c>
      <c r="N121" s="268">
        <f t="shared" si="11"/>
        <v>38308000</v>
      </c>
      <c r="O121" s="191"/>
      <c r="Q121" s="181"/>
      <c r="R121" s="181"/>
      <c r="S121" s="181"/>
    </row>
    <row r="122" spans="1:19">
      <c r="A122" s="181" t="s">
        <v>583</v>
      </c>
      <c r="B122" s="181" t="s">
        <v>285</v>
      </c>
      <c r="C122" s="180" t="s">
        <v>269</v>
      </c>
      <c r="D122" s="181">
        <v>27.609500000000001</v>
      </c>
      <c r="E122" s="268">
        <f t="shared" si="6"/>
        <v>10000000</v>
      </c>
      <c r="F122" s="268">
        <f t="shared" si="7"/>
        <v>276095000</v>
      </c>
      <c r="G122" s="323">
        <v>35.609099999999998</v>
      </c>
      <c r="H122" s="268">
        <f t="shared" si="8"/>
        <v>356091000</v>
      </c>
      <c r="I122" s="323">
        <v>34.572499999999998</v>
      </c>
      <c r="J122" s="268">
        <f t="shared" si="9"/>
        <v>345725000</v>
      </c>
      <c r="K122" s="323">
        <v>35.625300000000003</v>
      </c>
      <c r="L122" s="268">
        <f t="shared" si="10"/>
        <v>356253000</v>
      </c>
      <c r="M122" s="323">
        <v>35.001899999999999</v>
      </c>
      <c r="N122" s="268">
        <f t="shared" si="11"/>
        <v>350019000</v>
      </c>
      <c r="O122" s="191"/>
      <c r="Q122" s="181"/>
      <c r="R122" s="181"/>
      <c r="S122" s="181"/>
    </row>
    <row r="123" spans="1:19">
      <c r="A123" s="181" t="s">
        <v>585</v>
      </c>
      <c r="B123" s="181" t="s">
        <v>285</v>
      </c>
      <c r="C123" s="180" t="s">
        <v>269</v>
      </c>
      <c r="D123" s="181">
        <v>2.5345</v>
      </c>
      <c r="E123" s="268">
        <f t="shared" si="6"/>
        <v>10000000</v>
      </c>
      <c r="F123" s="268">
        <f t="shared" si="7"/>
        <v>25345000</v>
      </c>
      <c r="G123" s="323">
        <v>1.4345000000000001</v>
      </c>
      <c r="H123" s="268">
        <f t="shared" si="8"/>
        <v>14345000.000000002</v>
      </c>
      <c r="I123" s="323">
        <v>1.9655</v>
      </c>
      <c r="J123" s="268">
        <f t="shared" si="9"/>
        <v>19655000</v>
      </c>
      <c r="K123" s="323">
        <v>3.2618</v>
      </c>
      <c r="L123" s="268">
        <f t="shared" si="10"/>
        <v>32618000</v>
      </c>
      <c r="M123" s="323">
        <v>5.9977</v>
      </c>
      <c r="N123" s="268">
        <f t="shared" si="11"/>
        <v>59977000</v>
      </c>
      <c r="O123" s="191"/>
      <c r="Q123" s="181"/>
      <c r="R123" s="181"/>
      <c r="S123" s="181"/>
    </row>
    <row r="124" spans="1:19">
      <c r="A124" s="181" t="s">
        <v>587</v>
      </c>
      <c r="B124" s="181" t="s">
        <v>285</v>
      </c>
      <c r="C124" s="180" t="s">
        <v>269</v>
      </c>
      <c r="D124" s="181">
        <v>106.98350000000001</v>
      </c>
      <c r="E124" s="268">
        <f t="shared" si="6"/>
        <v>10000000</v>
      </c>
      <c r="F124" s="268">
        <f t="shared" si="7"/>
        <v>1069835000.0000001</v>
      </c>
      <c r="G124" s="323">
        <v>120.0185</v>
      </c>
      <c r="H124" s="268">
        <f t="shared" si="8"/>
        <v>1200185000</v>
      </c>
      <c r="I124" s="323">
        <v>119.37990000000001</v>
      </c>
      <c r="J124" s="268">
        <f t="shared" si="9"/>
        <v>1193799000</v>
      </c>
      <c r="K124" s="323">
        <v>116.4453</v>
      </c>
      <c r="L124" s="268">
        <f t="shared" si="10"/>
        <v>1164453000</v>
      </c>
      <c r="M124" s="323">
        <v>145.32579999999999</v>
      </c>
      <c r="N124" s="268">
        <f t="shared" si="11"/>
        <v>1453257999.9999998</v>
      </c>
      <c r="O124" s="191"/>
      <c r="Q124" s="181"/>
      <c r="R124" s="181"/>
      <c r="S124" s="181"/>
    </row>
    <row r="125" spans="1:19">
      <c r="A125" s="181" t="s">
        <v>589</v>
      </c>
      <c r="B125" s="181" t="s">
        <v>285</v>
      </c>
      <c r="C125" s="180" t="s">
        <v>269</v>
      </c>
      <c r="D125" s="181">
        <v>0</v>
      </c>
      <c r="E125" s="268">
        <f t="shared" si="6"/>
        <v>10000000</v>
      </c>
      <c r="F125" s="268">
        <f t="shared" si="7"/>
        <v>0</v>
      </c>
      <c r="G125" s="323">
        <v>0</v>
      </c>
      <c r="H125" s="268">
        <f t="shared" si="8"/>
        <v>0</v>
      </c>
      <c r="I125" s="323">
        <v>0</v>
      </c>
      <c r="J125" s="268">
        <f t="shared" si="9"/>
        <v>0</v>
      </c>
      <c r="K125" s="323">
        <v>0</v>
      </c>
      <c r="L125" s="268">
        <f t="shared" si="10"/>
        <v>0</v>
      </c>
      <c r="M125" s="323">
        <v>0</v>
      </c>
      <c r="N125" s="268">
        <f t="shared" si="11"/>
        <v>0</v>
      </c>
      <c r="O125" s="191"/>
      <c r="Q125" s="181"/>
      <c r="R125" s="181"/>
      <c r="S125" s="181"/>
    </row>
    <row r="126" spans="1:19">
      <c r="A126" s="181" t="s">
        <v>591</v>
      </c>
      <c r="B126" s="181" t="s">
        <v>285</v>
      </c>
      <c r="C126" s="180" t="s">
        <v>269</v>
      </c>
      <c r="D126" s="181">
        <v>76.065399999999997</v>
      </c>
      <c r="E126" s="268">
        <f t="shared" si="6"/>
        <v>10000000</v>
      </c>
      <c r="F126" s="268">
        <f t="shared" si="7"/>
        <v>760654000</v>
      </c>
      <c r="G126" s="323">
        <v>72.502099999999999</v>
      </c>
      <c r="H126" s="268">
        <f t="shared" si="8"/>
        <v>725021000</v>
      </c>
      <c r="I126" s="323">
        <v>79.732600000000005</v>
      </c>
      <c r="J126" s="268">
        <f t="shared" si="9"/>
        <v>797326000</v>
      </c>
      <c r="K126" s="323">
        <v>74.225899999999996</v>
      </c>
      <c r="L126" s="268">
        <f t="shared" si="10"/>
        <v>742259000</v>
      </c>
      <c r="M126" s="323">
        <v>61.119199999999999</v>
      </c>
      <c r="N126" s="268">
        <f t="shared" si="11"/>
        <v>611192000</v>
      </c>
      <c r="O126" s="191"/>
      <c r="Q126" s="181"/>
      <c r="R126" s="181"/>
      <c r="S126" s="181"/>
    </row>
    <row r="127" spans="1:19">
      <c r="A127" s="181" t="s">
        <v>593</v>
      </c>
      <c r="B127" s="181" t="s">
        <v>285</v>
      </c>
      <c r="C127" s="180" t="s">
        <v>269</v>
      </c>
      <c r="D127" s="181">
        <v>35.924799999999998</v>
      </c>
      <c r="E127" s="268">
        <f t="shared" si="6"/>
        <v>10000000</v>
      </c>
      <c r="F127" s="268">
        <f t="shared" si="7"/>
        <v>359248000</v>
      </c>
      <c r="G127" s="323">
        <v>35.686799999999998</v>
      </c>
      <c r="H127" s="268">
        <f t="shared" si="8"/>
        <v>356868000</v>
      </c>
      <c r="I127" s="323">
        <v>40.4452</v>
      </c>
      <c r="J127" s="268">
        <f t="shared" si="9"/>
        <v>404452000</v>
      </c>
      <c r="K127" s="323">
        <v>42.2087</v>
      </c>
      <c r="L127" s="268">
        <f t="shared" si="10"/>
        <v>422087000</v>
      </c>
      <c r="M127" s="323">
        <v>44.336799999999997</v>
      </c>
      <c r="N127" s="268">
        <f t="shared" si="11"/>
        <v>443367999.99999994</v>
      </c>
      <c r="O127" s="191"/>
      <c r="Q127" s="181"/>
      <c r="R127" s="181"/>
      <c r="S127" s="181"/>
    </row>
    <row r="128" spans="1:19">
      <c r="A128" s="181" t="s">
        <v>595</v>
      </c>
      <c r="B128" s="181" t="s">
        <v>285</v>
      </c>
      <c r="C128" s="180" t="s">
        <v>269</v>
      </c>
      <c r="D128" s="181">
        <v>10.382300000000001</v>
      </c>
      <c r="E128" s="268">
        <f t="shared" si="6"/>
        <v>10000000</v>
      </c>
      <c r="F128" s="268">
        <f t="shared" si="7"/>
        <v>103823000.00000001</v>
      </c>
      <c r="G128" s="323">
        <v>10.0647</v>
      </c>
      <c r="H128" s="268">
        <f t="shared" si="8"/>
        <v>100647000</v>
      </c>
      <c r="I128" s="323">
        <v>12.283300000000001</v>
      </c>
      <c r="J128" s="268">
        <f t="shared" si="9"/>
        <v>122833000</v>
      </c>
      <c r="K128" s="323">
        <v>12.9754</v>
      </c>
      <c r="L128" s="268">
        <f t="shared" si="10"/>
        <v>129754000</v>
      </c>
      <c r="M128" s="323">
        <v>11.2195</v>
      </c>
      <c r="N128" s="268">
        <f t="shared" si="11"/>
        <v>112195000</v>
      </c>
      <c r="O128" s="191"/>
      <c r="Q128" s="181"/>
      <c r="R128" s="181"/>
      <c r="S128" s="181"/>
    </row>
    <row r="129" spans="1:19">
      <c r="A129" s="181" t="s">
        <v>597</v>
      </c>
      <c r="B129" s="181" t="s">
        <v>285</v>
      </c>
      <c r="C129" s="180" t="s">
        <v>269</v>
      </c>
      <c r="D129" s="181">
        <v>0.5272</v>
      </c>
      <c r="E129" s="268">
        <f t="shared" si="6"/>
        <v>10000000</v>
      </c>
      <c r="F129" s="268">
        <f t="shared" si="7"/>
        <v>5272000</v>
      </c>
      <c r="G129" s="323">
        <v>1.1319999999999999</v>
      </c>
      <c r="H129" s="268">
        <f t="shared" si="8"/>
        <v>11319999.999999998</v>
      </c>
      <c r="I129" s="323">
        <v>1.4472</v>
      </c>
      <c r="J129" s="268">
        <f t="shared" si="9"/>
        <v>14472000</v>
      </c>
      <c r="K129" s="323">
        <v>2.1393</v>
      </c>
      <c r="L129" s="268">
        <f t="shared" si="10"/>
        <v>21393000</v>
      </c>
      <c r="M129" s="323">
        <v>2.3281000000000001</v>
      </c>
      <c r="N129" s="268">
        <f t="shared" si="11"/>
        <v>23281000</v>
      </c>
      <c r="O129" s="191"/>
      <c r="Q129" s="181"/>
      <c r="R129" s="181"/>
      <c r="S129" s="181"/>
    </row>
    <row r="130" spans="1:19">
      <c r="A130" s="181" t="s">
        <v>599</v>
      </c>
      <c r="B130" s="181" t="s">
        <v>285</v>
      </c>
      <c r="C130" s="180" t="s">
        <v>269</v>
      </c>
      <c r="D130" s="181">
        <v>0</v>
      </c>
      <c r="E130" s="268">
        <f t="shared" si="6"/>
        <v>10000000</v>
      </c>
      <c r="F130" s="268">
        <f t="shared" si="7"/>
        <v>0</v>
      </c>
      <c r="G130" s="323">
        <v>0</v>
      </c>
      <c r="H130" s="268">
        <f t="shared" si="8"/>
        <v>0</v>
      </c>
      <c r="I130" s="323">
        <v>0.2324</v>
      </c>
      <c r="J130" s="268">
        <f t="shared" si="9"/>
        <v>2324000</v>
      </c>
      <c r="K130" s="323">
        <v>9.5069999999999997</v>
      </c>
      <c r="L130" s="268">
        <f t="shared" si="10"/>
        <v>95070000</v>
      </c>
      <c r="M130" s="323">
        <v>10.722099999999999</v>
      </c>
      <c r="N130" s="268">
        <f t="shared" si="11"/>
        <v>107221000</v>
      </c>
      <c r="O130" s="191"/>
      <c r="Q130" s="181"/>
      <c r="R130" s="181"/>
      <c r="S130" s="181"/>
    </row>
    <row r="131" spans="1:19">
      <c r="A131" s="181" t="s">
        <v>539</v>
      </c>
      <c r="B131" s="181" t="s">
        <v>160</v>
      </c>
      <c r="C131" s="180" t="s">
        <v>269</v>
      </c>
      <c r="D131" s="181">
        <v>19.162299999999998</v>
      </c>
      <c r="E131" s="268">
        <f t="shared" ref="E131:E194" si="12">10^7</f>
        <v>10000000</v>
      </c>
      <c r="F131" s="268">
        <f t="shared" ref="F131:F194" si="13">D131*E131</f>
        <v>191622999.99999997</v>
      </c>
      <c r="G131" s="323">
        <v>22.260899999999999</v>
      </c>
      <c r="H131" s="268">
        <f t="shared" si="8"/>
        <v>222609000</v>
      </c>
      <c r="I131" s="323">
        <v>22.320399999999999</v>
      </c>
      <c r="J131" s="268">
        <f t="shared" si="9"/>
        <v>223204000</v>
      </c>
      <c r="K131" s="323">
        <v>23.55</v>
      </c>
      <c r="L131" s="268">
        <f t="shared" si="10"/>
        <v>235500000</v>
      </c>
      <c r="M131" s="323">
        <v>20.684699999999999</v>
      </c>
      <c r="N131" s="268">
        <f t="shared" si="11"/>
        <v>206847000</v>
      </c>
      <c r="O131" s="191"/>
      <c r="Q131" s="181"/>
      <c r="R131" s="181"/>
      <c r="S131" s="181"/>
    </row>
    <row r="132" spans="1:19">
      <c r="A132" s="181" t="s">
        <v>541</v>
      </c>
      <c r="B132" s="181" t="s">
        <v>160</v>
      </c>
      <c r="C132" s="180" t="s">
        <v>269</v>
      </c>
      <c r="D132" s="181">
        <v>0</v>
      </c>
      <c r="E132" s="268">
        <f t="shared" si="12"/>
        <v>10000000</v>
      </c>
      <c r="F132" s="268">
        <f t="shared" si="13"/>
        <v>0</v>
      </c>
      <c r="G132" s="323">
        <v>0</v>
      </c>
      <c r="H132" s="268">
        <f t="shared" ref="H132:H195" si="14">G132*E132</f>
        <v>0</v>
      </c>
      <c r="I132" s="323">
        <v>0</v>
      </c>
      <c r="J132" s="268">
        <f t="shared" ref="J132:J195" si="15">I132*E132</f>
        <v>0</v>
      </c>
      <c r="K132" s="323">
        <v>0</v>
      </c>
      <c r="L132" s="268">
        <f t="shared" ref="L132:L195" si="16">K132*E132</f>
        <v>0</v>
      </c>
      <c r="M132" s="323">
        <v>0</v>
      </c>
      <c r="N132" s="268">
        <f t="shared" ref="N132:N195" si="17">M132*E132</f>
        <v>0</v>
      </c>
      <c r="O132" s="191"/>
      <c r="Q132" s="181"/>
      <c r="R132" s="181"/>
      <c r="S132" s="181"/>
    </row>
    <row r="133" spans="1:19">
      <c r="A133" s="181" t="s">
        <v>543</v>
      </c>
      <c r="B133" s="181" t="s">
        <v>160</v>
      </c>
      <c r="C133" s="180" t="s">
        <v>269</v>
      </c>
      <c r="D133" s="181">
        <v>0</v>
      </c>
      <c r="E133" s="268">
        <f t="shared" si="12"/>
        <v>10000000</v>
      </c>
      <c r="F133" s="268">
        <f t="shared" si="13"/>
        <v>0</v>
      </c>
      <c r="G133" s="323">
        <v>0</v>
      </c>
      <c r="H133" s="268">
        <f t="shared" si="14"/>
        <v>0</v>
      </c>
      <c r="I133" s="323">
        <v>0</v>
      </c>
      <c r="J133" s="268">
        <f t="shared" si="15"/>
        <v>0</v>
      </c>
      <c r="K133" s="323">
        <v>0</v>
      </c>
      <c r="L133" s="268">
        <f t="shared" si="16"/>
        <v>0</v>
      </c>
      <c r="M133" s="323">
        <v>0</v>
      </c>
      <c r="N133" s="268">
        <f t="shared" si="17"/>
        <v>0</v>
      </c>
      <c r="O133" s="191"/>
      <c r="Q133" s="181"/>
      <c r="R133" s="181"/>
      <c r="S133" s="181"/>
    </row>
    <row r="134" spans="1:19">
      <c r="A134" s="181" t="s">
        <v>545</v>
      </c>
      <c r="B134" s="181" t="s">
        <v>160</v>
      </c>
      <c r="C134" s="180" t="s">
        <v>269</v>
      </c>
      <c r="D134" s="181">
        <v>0</v>
      </c>
      <c r="E134" s="268">
        <f t="shared" si="12"/>
        <v>10000000</v>
      </c>
      <c r="F134" s="268">
        <f t="shared" si="13"/>
        <v>0</v>
      </c>
      <c r="G134" s="323">
        <v>0</v>
      </c>
      <c r="H134" s="268">
        <f t="shared" si="14"/>
        <v>0</v>
      </c>
      <c r="I134" s="323">
        <v>0</v>
      </c>
      <c r="J134" s="268">
        <f t="shared" si="15"/>
        <v>0</v>
      </c>
      <c r="K134" s="323">
        <v>0</v>
      </c>
      <c r="L134" s="268">
        <f t="shared" si="16"/>
        <v>0</v>
      </c>
      <c r="M134" s="323">
        <v>0</v>
      </c>
      <c r="N134" s="268">
        <f t="shared" si="17"/>
        <v>0</v>
      </c>
      <c r="O134" s="191"/>
      <c r="Q134" s="181"/>
      <c r="R134" s="181"/>
      <c r="S134" s="181"/>
    </row>
    <row r="135" spans="1:19">
      <c r="A135" s="181" t="s">
        <v>547</v>
      </c>
      <c r="B135" s="181" t="s">
        <v>160</v>
      </c>
      <c r="C135" s="180" t="s">
        <v>269</v>
      </c>
      <c r="D135" s="181">
        <v>0</v>
      </c>
      <c r="E135" s="268">
        <f t="shared" si="12"/>
        <v>10000000</v>
      </c>
      <c r="F135" s="268">
        <f t="shared" si="13"/>
        <v>0</v>
      </c>
      <c r="G135" s="323">
        <v>0</v>
      </c>
      <c r="H135" s="268">
        <f t="shared" si="14"/>
        <v>0</v>
      </c>
      <c r="I135" s="323">
        <v>0</v>
      </c>
      <c r="J135" s="268">
        <f t="shared" si="15"/>
        <v>0</v>
      </c>
      <c r="K135" s="323">
        <v>0</v>
      </c>
      <c r="L135" s="268">
        <f t="shared" si="16"/>
        <v>0</v>
      </c>
      <c r="M135" s="323">
        <v>0</v>
      </c>
      <c r="N135" s="268">
        <f t="shared" si="17"/>
        <v>0</v>
      </c>
      <c r="O135" s="191"/>
      <c r="Q135" s="181"/>
      <c r="R135" s="181"/>
      <c r="S135" s="181"/>
    </row>
    <row r="136" spans="1:19">
      <c r="A136" s="181" t="s">
        <v>770</v>
      </c>
      <c r="B136" s="181" t="s">
        <v>160</v>
      </c>
      <c r="C136" s="180" t="s">
        <v>269</v>
      </c>
      <c r="D136" s="181">
        <v>0</v>
      </c>
      <c r="E136" s="268">
        <f t="shared" si="12"/>
        <v>10000000</v>
      </c>
      <c r="F136" s="268">
        <f t="shared" si="13"/>
        <v>0</v>
      </c>
      <c r="G136" s="323">
        <v>0</v>
      </c>
      <c r="H136" s="268">
        <f t="shared" si="14"/>
        <v>0</v>
      </c>
      <c r="I136" s="323">
        <v>0</v>
      </c>
      <c r="J136" s="268">
        <f t="shared" si="15"/>
        <v>0</v>
      </c>
      <c r="K136" s="323">
        <v>0</v>
      </c>
      <c r="L136" s="268">
        <f t="shared" si="16"/>
        <v>0</v>
      </c>
      <c r="M136" s="323">
        <v>0</v>
      </c>
      <c r="N136" s="268">
        <f t="shared" si="17"/>
        <v>0</v>
      </c>
      <c r="O136" s="191"/>
      <c r="Q136" s="181"/>
      <c r="R136" s="181"/>
      <c r="S136" s="181"/>
    </row>
    <row r="137" spans="1:19">
      <c r="A137" s="181" t="s">
        <v>549</v>
      </c>
      <c r="B137" s="181" t="s">
        <v>160</v>
      </c>
      <c r="C137" s="180" t="s">
        <v>269</v>
      </c>
      <c r="D137" s="181">
        <v>0</v>
      </c>
      <c r="E137" s="268">
        <f t="shared" si="12"/>
        <v>10000000</v>
      </c>
      <c r="F137" s="268">
        <f t="shared" si="13"/>
        <v>0</v>
      </c>
      <c r="G137" s="323">
        <v>0</v>
      </c>
      <c r="H137" s="268">
        <f t="shared" si="14"/>
        <v>0</v>
      </c>
      <c r="I137" s="323">
        <v>0</v>
      </c>
      <c r="J137" s="268">
        <f t="shared" si="15"/>
        <v>0</v>
      </c>
      <c r="K137" s="323">
        <v>0</v>
      </c>
      <c r="L137" s="268">
        <f t="shared" si="16"/>
        <v>0</v>
      </c>
      <c r="M137" s="323">
        <v>0</v>
      </c>
      <c r="N137" s="268">
        <f t="shared" si="17"/>
        <v>0</v>
      </c>
      <c r="O137" s="191"/>
      <c r="Q137" s="181"/>
      <c r="R137" s="181"/>
      <c r="S137" s="181"/>
    </row>
    <row r="138" spans="1:19">
      <c r="A138" s="181" t="s">
        <v>551</v>
      </c>
      <c r="B138" s="181" t="s">
        <v>160</v>
      </c>
      <c r="C138" s="180" t="s">
        <v>269</v>
      </c>
      <c r="D138" s="181">
        <v>0</v>
      </c>
      <c r="E138" s="268">
        <f t="shared" si="12"/>
        <v>10000000</v>
      </c>
      <c r="F138" s="268">
        <f t="shared" si="13"/>
        <v>0</v>
      </c>
      <c r="G138" s="323">
        <v>0</v>
      </c>
      <c r="H138" s="268">
        <f t="shared" si="14"/>
        <v>0</v>
      </c>
      <c r="I138" s="323">
        <v>0</v>
      </c>
      <c r="J138" s="268">
        <f t="shared" si="15"/>
        <v>0</v>
      </c>
      <c r="K138" s="323">
        <v>0</v>
      </c>
      <c r="L138" s="268">
        <f t="shared" si="16"/>
        <v>0</v>
      </c>
      <c r="M138" s="323">
        <v>0</v>
      </c>
      <c r="N138" s="268">
        <f t="shared" si="17"/>
        <v>0</v>
      </c>
      <c r="O138" s="191"/>
      <c r="Q138" s="181"/>
      <c r="R138" s="181"/>
      <c r="S138" s="181"/>
    </row>
    <row r="139" spans="1:19">
      <c r="A139" s="181" t="s">
        <v>553</v>
      </c>
      <c r="B139" s="181" t="s">
        <v>160</v>
      </c>
      <c r="C139" s="180" t="s">
        <v>269</v>
      </c>
      <c r="D139" s="181">
        <v>0</v>
      </c>
      <c r="E139" s="268">
        <f t="shared" si="12"/>
        <v>10000000</v>
      </c>
      <c r="F139" s="268">
        <f t="shared" si="13"/>
        <v>0</v>
      </c>
      <c r="G139" s="323">
        <v>0</v>
      </c>
      <c r="H139" s="268">
        <f t="shared" si="14"/>
        <v>0</v>
      </c>
      <c r="I139" s="323">
        <v>0</v>
      </c>
      <c r="J139" s="268">
        <f t="shared" si="15"/>
        <v>0</v>
      </c>
      <c r="K139" s="323">
        <v>0</v>
      </c>
      <c r="L139" s="268">
        <f t="shared" si="16"/>
        <v>0</v>
      </c>
      <c r="M139" s="323">
        <v>0</v>
      </c>
      <c r="N139" s="268">
        <f t="shared" si="17"/>
        <v>0</v>
      </c>
      <c r="O139" s="191"/>
      <c r="Q139" s="181"/>
      <c r="R139" s="181"/>
      <c r="S139" s="181"/>
    </row>
    <row r="140" spans="1:19">
      <c r="A140" s="181" t="s">
        <v>555</v>
      </c>
      <c r="B140" s="181" t="s">
        <v>160</v>
      </c>
      <c r="C140" s="180" t="s">
        <v>269</v>
      </c>
      <c r="D140" s="181">
        <v>0</v>
      </c>
      <c r="E140" s="268">
        <f t="shared" si="12"/>
        <v>10000000</v>
      </c>
      <c r="F140" s="268">
        <f t="shared" si="13"/>
        <v>0</v>
      </c>
      <c r="G140" s="323">
        <v>0</v>
      </c>
      <c r="H140" s="268">
        <f t="shared" si="14"/>
        <v>0</v>
      </c>
      <c r="I140" s="323">
        <v>0</v>
      </c>
      <c r="J140" s="268">
        <f t="shared" si="15"/>
        <v>0</v>
      </c>
      <c r="K140" s="323">
        <v>0</v>
      </c>
      <c r="L140" s="268">
        <f t="shared" si="16"/>
        <v>0</v>
      </c>
      <c r="M140" s="323">
        <v>0</v>
      </c>
      <c r="N140" s="268">
        <f t="shared" si="17"/>
        <v>0</v>
      </c>
      <c r="O140" s="191"/>
      <c r="Q140" s="181"/>
      <c r="R140" s="181"/>
      <c r="S140" s="181"/>
    </row>
    <row r="141" spans="1:19">
      <c r="A141" s="181" t="s">
        <v>557</v>
      </c>
      <c r="B141" s="181" t="s">
        <v>160</v>
      </c>
      <c r="C141" s="180" t="s">
        <v>269</v>
      </c>
      <c r="D141" s="181">
        <v>0</v>
      </c>
      <c r="E141" s="268">
        <f t="shared" si="12"/>
        <v>10000000</v>
      </c>
      <c r="F141" s="268">
        <f t="shared" si="13"/>
        <v>0</v>
      </c>
      <c r="G141" s="323">
        <v>0</v>
      </c>
      <c r="H141" s="268">
        <f t="shared" si="14"/>
        <v>0</v>
      </c>
      <c r="I141" s="323">
        <v>0</v>
      </c>
      <c r="J141" s="268">
        <f t="shared" si="15"/>
        <v>0</v>
      </c>
      <c r="K141" s="323">
        <v>0</v>
      </c>
      <c r="L141" s="268">
        <f t="shared" si="16"/>
        <v>0</v>
      </c>
      <c r="M141" s="323">
        <v>0</v>
      </c>
      <c r="N141" s="268">
        <f t="shared" si="17"/>
        <v>0</v>
      </c>
      <c r="O141" s="191"/>
      <c r="Q141" s="181"/>
      <c r="R141" s="181"/>
      <c r="S141" s="181"/>
    </row>
    <row r="142" spans="1:19">
      <c r="A142" s="181" t="s">
        <v>559</v>
      </c>
      <c r="B142" s="181" t="s">
        <v>160</v>
      </c>
      <c r="C142" s="180" t="s">
        <v>269</v>
      </c>
      <c r="D142" s="181">
        <v>0</v>
      </c>
      <c r="E142" s="268">
        <f t="shared" si="12"/>
        <v>10000000</v>
      </c>
      <c r="F142" s="268">
        <f t="shared" si="13"/>
        <v>0</v>
      </c>
      <c r="G142" s="323">
        <v>0</v>
      </c>
      <c r="H142" s="268">
        <f t="shared" si="14"/>
        <v>0</v>
      </c>
      <c r="I142" s="323">
        <v>0</v>
      </c>
      <c r="J142" s="268">
        <f t="shared" si="15"/>
        <v>0</v>
      </c>
      <c r="K142" s="323">
        <v>0</v>
      </c>
      <c r="L142" s="268">
        <f t="shared" si="16"/>
        <v>0</v>
      </c>
      <c r="M142" s="323">
        <v>0</v>
      </c>
      <c r="N142" s="268">
        <f t="shared" si="17"/>
        <v>0</v>
      </c>
      <c r="O142" s="191"/>
      <c r="Q142" s="181"/>
      <c r="R142" s="181"/>
      <c r="S142" s="181"/>
    </row>
    <row r="143" spans="1:19">
      <c r="A143" s="181" t="s">
        <v>561</v>
      </c>
      <c r="B143" s="181" t="s">
        <v>160</v>
      </c>
      <c r="C143" s="180" t="s">
        <v>269</v>
      </c>
      <c r="D143" s="181">
        <v>0</v>
      </c>
      <c r="E143" s="268">
        <f t="shared" si="12"/>
        <v>10000000</v>
      </c>
      <c r="F143" s="268">
        <f t="shared" si="13"/>
        <v>0</v>
      </c>
      <c r="G143" s="323">
        <v>0</v>
      </c>
      <c r="H143" s="268">
        <f t="shared" si="14"/>
        <v>0</v>
      </c>
      <c r="I143" s="323">
        <v>0</v>
      </c>
      <c r="J143" s="268">
        <f t="shared" si="15"/>
        <v>0</v>
      </c>
      <c r="K143" s="323">
        <v>0</v>
      </c>
      <c r="L143" s="268">
        <f t="shared" si="16"/>
        <v>0</v>
      </c>
      <c r="M143" s="323">
        <v>0</v>
      </c>
      <c r="N143" s="268">
        <f t="shared" si="17"/>
        <v>0</v>
      </c>
      <c r="O143" s="191"/>
      <c r="Q143" s="181"/>
      <c r="R143" s="181"/>
      <c r="S143" s="181"/>
    </row>
    <row r="144" spans="1:19">
      <c r="A144" s="181" t="s">
        <v>563</v>
      </c>
      <c r="B144" s="181" t="s">
        <v>160</v>
      </c>
      <c r="C144" s="180" t="s">
        <v>269</v>
      </c>
      <c r="D144" s="181">
        <v>0</v>
      </c>
      <c r="E144" s="268">
        <f t="shared" si="12"/>
        <v>10000000</v>
      </c>
      <c r="F144" s="268">
        <f t="shared" si="13"/>
        <v>0</v>
      </c>
      <c r="G144" s="323">
        <v>0</v>
      </c>
      <c r="H144" s="268">
        <f t="shared" si="14"/>
        <v>0</v>
      </c>
      <c r="I144" s="323">
        <v>0</v>
      </c>
      <c r="J144" s="268">
        <f t="shared" si="15"/>
        <v>0</v>
      </c>
      <c r="K144" s="323">
        <v>0</v>
      </c>
      <c r="L144" s="268">
        <f t="shared" si="16"/>
        <v>0</v>
      </c>
      <c r="M144" s="323">
        <v>0</v>
      </c>
      <c r="N144" s="268">
        <f t="shared" si="17"/>
        <v>0</v>
      </c>
      <c r="O144" s="191"/>
      <c r="Q144" s="181"/>
      <c r="R144" s="181"/>
      <c r="S144" s="181"/>
    </row>
    <row r="145" spans="1:19">
      <c r="A145" s="181" t="s">
        <v>565</v>
      </c>
      <c r="B145" s="181" t="s">
        <v>160</v>
      </c>
      <c r="C145" s="180" t="s">
        <v>269</v>
      </c>
      <c r="D145" s="181">
        <v>0.86639999999999995</v>
      </c>
      <c r="E145" s="268">
        <f t="shared" si="12"/>
        <v>10000000</v>
      </c>
      <c r="F145" s="268">
        <f t="shared" si="13"/>
        <v>8664000</v>
      </c>
      <c r="G145" s="323">
        <v>0.89400000000000002</v>
      </c>
      <c r="H145" s="268">
        <f t="shared" si="14"/>
        <v>8940000</v>
      </c>
      <c r="I145" s="323">
        <v>0.85870000000000002</v>
      </c>
      <c r="J145" s="268">
        <f t="shared" si="15"/>
        <v>8587000</v>
      </c>
      <c r="K145" s="323">
        <v>0.2175</v>
      </c>
      <c r="L145" s="268">
        <f t="shared" si="16"/>
        <v>2175000</v>
      </c>
      <c r="M145" s="323">
        <v>0.31530000000000002</v>
      </c>
      <c r="N145" s="268">
        <f t="shared" si="17"/>
        <v>3153000.0000000005</v>
      </c>
      <c r="O145" s="191"/>
      <c r="Q145" s="181"/>
      <c r="R145" s="181"/>
      <c r="S145" s="181"/>
    </row>
    <row r="146" spans="1:19">
      <c r="A146" s="181" t="s">
        <v>567</v>
      </c>
      <c r="B146" s="181" t="s">
        <v>160</v>
      </c>
      <c r="C146" s="180" t="s">
        <v>269</v>
      </c>
      <c r="D146" s="181">
        <v>0</v>
      </c>
      <c r="E146" s="268">
        <f t="shared" si="12"/>
        <v>10000000</v>
      </c>
      <c r="F146" s="268">
        <f t="shared" si="13"/>
        <v>0</v>
      </c>
      <c r="G146" s="323">
        <v>0</v>
      </c>
      <c r="H146" s="268">
        <f t="shared" si="14"/>
        <v>0</v>
      </c>
      <c r="I146" s="323">
        <v>0</v>
      </c>
      <c r="J146" s="268">
        <f t="shared" si="15"/>
        <v>0</v>
      </c>
      <c r="K146" s="323">
        <v>0</v>
      </c>
      <c r="L146" s="268">
        <f t="shared" si="16"/>
        <v>0</v>
      </c>
      <c r="M146" s="323">
        <v>0</v>
      </c>
      <c r="N146" s="268">
        <f t="shared" si="17"/>
        <v>0</v>
      </c>
      <c r="O146" s="191"/>
      <c r="Q146" s="181"/>
      <c r="R146" s="181"/>
      <c r="S146" s="181"/>
    </row>
    <row r="147" spans="1:19">
      <c r="A147" s="181" t="s">
        <v>569</v>
      </c>
      <c r="B147" s="181" t="s">
        <v>160</v>
      </c>
      <c r="C147" s="180" t="s">
        <v>269</v>
      </c>
      <c r="D147" s="181">
        <v>0.50629999999999997</v>
      </c>
      <c r="E147" s="268">
        <f t="shared" si="12"/>
        <v>10000000</v>
      </c>
      <c r="F147" s="268">
        <f t="shared" si="13"/>
        <v>5063000</v>
      </c>
      <c r="G147" s="323">
        <v>0.53269999999999995</v>
      </c>
      <c r="H147" s="268">
        <f t="shared" si="14"/>
        <v>5326999.9999999991</v>
      </c>
      <c r="I147" s="323">
        <v>0.56230000000000002</v>
      </c>
      <c r="J147" s="268">
        <f t="shared" si="15"/>
        <v>5623000</v>
      </c>
      <c r="K147" s="323">
        <v>0.73150000000000004</v>
      </c>
      <c r="L147" s="268">
        <f t="shared" si="16"/>
        <v>7315000</v>
      </c>
      <c r="M147" s="323">
        <v>0.72570000000000001</v>
      </c>
      <c r="N147" s="268">
        <f t="shared" si="17"/>
        <v>7257000</v>
      </c>
      <c r="O147" s="191"/>
      <c r="Q147" s="181"/>
      <c r="R147" s="181"/>
      <c r="S147" s="181"/>
    </row>
    <row r="148" spans="1:19">
      <c r="A148" s="181" t="s">
        <v>571</v>
      </c>
      <c r="B148" s="181" t="s">
        <v>160</v>
      </c>
      <c r="C148" s="180" t="s">
        <v>269</v>
      </c>
      <c r="D148" s="181">
        <v>0.64390000000000003</v>
      </c>
      <c r="E148" s="268">
        <f t="shared" si="12"/>
        <v>10000000</v>
      </c>
      <c r="F148" s="268">
        <f t="shared" si="13"/>
        <v>6439000</v>
      </c>
      <c r="G148" s="323">
        <v>0.79430000000000001</v>
      </c>
      <c r="H148" s="268">
        <f t="shared" si="14"/>
        <v>7943000</v>
      </c>
      <c r="I148" s="323">
        <v>0.88739999999999997</v>
      </c>
      <c r="J148" s="268">
        <f t="shared" si="15"/>
        <v>8874000</v>
      </c>
      <c r="K148" s="323">
        <v>1.2000999999999999</v>
      </c>
      <c r="L148" s="268">
        <f t="shared" si="16"/>
        <v>12001000</v>
      </c>
      <c r="M148" s="323">
        <v>1.4423999999999999</v>
      </c>
      <c r="N148" s="268">
        <f t="shared" si="17"/>
        <v>14423999.999999998</v>
      </c>
      <c r="O148" s="191"/>
      <c r="Q148" s="181"/>
      <c r="R148" s="181"/>
      <c r="S148" s="181"/>
    </row>
    <row r="149" spans="1:19">
      <c r="A149" s="181" t="s">
        <v>573</v>
      </c>
      <c r="B149" s="181" t="s">
        <v>160</v>
      </c>
      <c r="C149" s="180" t="s">
        <v>269</v>
      </c>
      <c r="D149" s="181">
        <v>13.4236</v>
      </c>
      <c r="E149" s="268">
        <f t="shared" si="12"/>
        <v>10000000</v>
      </c>
      <c r="F149" s="268">
        <f t="shared" si="13"/>
        <v>134236000</v>
      </c>
      <c r="G149" s="323">
        <v>14.427199999999999</v>
      </c>
      <c r="H149" s="268">
        <f t="shared" si="14"/>
        <v>144272000</v>
      </c>
      <c r="I149" s="323">
        <v>15.238899999999999</v>
      </c>
      <c r="J149" s="268">
        <f t="shared" si="15"/>
        <v>152389000</v>
      </c>
      <c r="K149" s="323">
        <v>15.532400000000001</v>
      </c>
      <c r="L149" s="268">
        <f t="shared" si="16"/>
        <v>155324000</v>
      </c>
      <c r="M149" s="323">
        <v>12.9969</v>
      </c>
      <c r="N149" s="268">
        <f t="shared" si="17"/>
        <v>129969000</v>
      </c>
      <c r="O149" s="191"/>
      <c r="Q149" s="181"/>
      <c r="R149" s="181"/>
      <c r="S149" s="181"/>
    </row>
    <row r="150" spans="1:19">
      <c r="A150" s="181" t="s">
        <v>575</v>
      </c>
      <c r="B150" s="181" t="s">
        <v>160</v>
      </c>
      <c r="C150" s="180" t="s">
        <v>269</v>
      </c>
      <c r="D150" s="181">
        <v>7.1199999999999999E-2</v>
      </c>
      <c r="E150" s="268">
        <f t="shared" si="12"/>
        <v>10000000</v>
      </c>
      <c r="F150" s="268">
        <f t="shared" si="13"/>
        <v>712000</v>
      </c>
      <c r="G150" s="323">
        <v>4.8399999999999999E-2</v>
      </c>
      <c r="H150" s="268">
        <f t="shared" si="14"/>
        <v>484000</v>
      </c>
      <c r="I150" s="323">
        <v>4.6199999999999998E-2</v>
      </c>
      <c r="J150" s="268">
        <f t="shared" si="15"/>
        <v>462000</v>
      </c>
      <c r="K150" s="323">
        <v>0.52559999999999996</v>
      </c>
      <c r="L150" s="268">
        <f t="shared" si="16"/>
        <v>5256000</v>
      </c>
      <c r="M150" s="323">
        <v>0.5544</v>
      </c>
      <c r="N150" s="268">
        <f t="shared" si="17"/>
        <v>5544000</v>
      </c>
      <c r="O150" s="191"/>
      <c r="Q150" s="181"/>
      <c r="R150" s="181"/>
      <c r="S150" s="181"/>
    </row>
    <row r="151" spans="1:19">
      <c r="A151" s="181" t="s">
        <v>577</v>
      </c>
      <c r="B151" s="181" t="s">
        <v>160</v>
      </c>
      <c r="C151" s="180" t="s">
        <v>269</v>
      </c>
      <c r="D151" s="181">
        <v>0.81610000000000005</v>
      </c>
      <c r="E151" s="268">
        <f t="shared" si="12"/>
        <v>10000000</v>
      </c>
      <c r="F151" s="268">
        <f t="shared" si="13"/>
        <v>8161000.0000000009</v>
      </c>
      <c r="G151" s="323">
        <v>1.0565</v>
      </c>
      <c r="H151" s="268">
        <f t="shared" si="14"/>
        <v>10565000</v>
      </c>
      <c r="I151" s="323">
        <v>1.4323999999999999</v>
      </c>
      <c r="J151" s="268">
        <f t="shared" si="15"/>
        <v>14323999.999999998</v>
      </c>
      <c r="K151" s="323">
        <v>1.9089</v>
      </c>
      <c r="L151" s="268">
        <f t="shared" si="16"/>
        <v>19089000</v>
      </c>
      <c r="M151" s="323">
        <v>2.1282999999999999</v>
      </c>
      <c r="N151" s="268">
        <f t="shared" si="17"/>
        <v>21283000</v>
      </c>
      <c r="O151" s="191"/>
      <c r="Q151" s="181"/>
      <c r="R151" s="181"/>
      <c r="S151" s="181"/>
    </row>
    <row r="152" spans="1:19">
      <c r="A152" s="181" t="s">
        <v>579</v>
      </c>
      <c r="B152" s="181" t="s">
        <v>160</v>
      </c>
      <c r="C152" s="180" t="s">
        <v>269</v>
      </c>
      <c r="D152" s="181">
        <v>0</v>
      </c>
      <c r="E152" s="268">
        <f t="shared" si="12"/>
        <v>10000000</v>
      </c>
      <c r="F152" s="268">
        <f t="shared" si="13"/>
        <v>0</v>
      </c>
      <c r="G152" s="323">
        <v>0</v>
      </c>
      <c r="H152" s="268">
        <f t="shared" si="14"/>
        <v>0</v>
      </c>
      <c r="I152" s="323">
        <v>0</v>
      </c>
      <c r="J152" s="268">
        <f t="shared" si="15"/>
        <v>0</v>
      </c>
      <c r="K152" s="323">
        <v>0</v>
      </c>
      <c r="L152" s="268">
        <f t="shared" si="16"/>
        <v>0</v>
      </c>
      <c r="M152" s="323">
        <v>0</v>
      </c>
      <c r="N152" s="268">
        <f t="shared" si="17"/>
        <v>0</v>
      </c>
      <c r="O152" s="191"/>
      <c r="Q152" s="181"/>
      <c r="R152" s="181"/>
      <c r="S152" s="181"/>
    </row>
    <row r="153" spans="1:19">
      <c r="A153" s="181" t="s">
        <v>581</v>
      </c>
      <c r="B153" s="181" t="s">
        <v>160</v>
      </c>
      <c r="C153" s="180" t="s">
        <v>269</v>
      </c>
      <c r="D153" s="181">
        <v>0</v>
      </c>
      <c r="E153" s="268">
        <f t="shared" si="12"/>
        <v>10000000</v>
      </c>
      <c r="F153" s="268">
        <f t="shared" si="13"/>
        <v>0</v>
      </c>
      <c r="G153" s="323">
        <v>0</v>
      </c>
      <c r="H153" s="268">
        <f t="shared" si="14"/>
        <v>0</v>
      </c>
      <c r="I153" s="323">
        <v>0</v>
      </c>
      <c r="J153" s="268">
        <f t="shared" si="15"/>
        <v>0</v>
      </c>
      <c r="K153" s="323">
        <v>0</v>
      </c>
      <c r="L153" s="268">
        <f t="shared" si="16"/>
        <v>0</v>
      </c>
      <c r="M153" s="323">
        <v>0</v>
      </c>
      <c r="N153" s="268">
        <f t="shared" si="17"/>
        <v>0</v>
      </c>
      <c r="O153" s="191"/>
      <c r="Q153" s="181"/>
      <c r="R153" s="181"/>
      <c r="S153" s="181"/>
    </row>
    <row r="154" spans="1:19">
      <c r="A154" s="181" t="s">
        <v>583</v>
      </c>
      <c r="B154" s="181" t="s">
        <v>160</v>
      </c>
      <c r="C154" s="180" t="s">
        <v>269</v>
      </c>
      <c r="D154" s="181">
        <v>0</v>
      </c>
      <c r="E154" s="268">
        <f t="shared" si="12"/>
        <v>10000000</v>
      </c>
      <c r="F154" s="268">
        <f t="shared" si="13"/>
        <v>0</v>
      </c>
      <c r="G154" s="323">
        <v>0</v>
      </c>
      <c r="H154" s="268">
        <f t="shared" si="14"/>
        <v>0</v>
      </c>
      <c r="I154" s="323">
        <v>0</v>
      </c>
      <c r="J154" s="268">
        <f t="shared" si="15"/>
        <v>0</v>
      </c>
      <c r="K154" s="323">
        <v>0</v>
      </c>
      <c r="L154" s="268">
        <f t="shared" si="16"/>
        <v>0</v>
      </c>
      <c r="M154" s="323">
        <v>0</v>
      </c>
      <c r="N154" s="268">
        <f t="shared" si="17"/>
        <v>0</v>
      </c>
      <c r="O154" s="191"/>
      <c r="Q154" s="181"/>
      <c r="R154" s="181"/>
      <c r="S154" s="181"/>
    </row>
    <row r="155" spans="1:19">
      <c r="A155" s="181" t="s">
        <v>585</v>
      </c>
      <c r="B155" s="181" t="s">
        <v>160</v>
      </c>
      <c r="C155" s="180" t="s">
        <v>269</v>
      </c>
      <c r="D155" s="181">
        <v>1.391</v>
      </c>
      <c r="E155" s="268">
        <f t="shared" si="12"/>
        <v>10000000</v>
      </c>
      <c r="F155" s="268">
        <f t="shared" si="13"/>
        <v>13910000</v>
      </c>
      <c r="G155" s="323">
        <v>2.4123999999999999</v>
      </c>
      <c r="H155" s="268">
        <f t="shared" si="14"/>
        <v>24124000</v>
      </c>
      <c r="I155" s="323">
        <v>2.1819000000000002</v>
      </c>
      <c r="J155" s="268">
        <f t="shared" si="15"/>
        <v>21819000</v>
      </c>
      <c r="K155" s="323">
        <v>1.8389</v>
      </c>
      <c r="L155" s="268">
        <f t="shared" si="16"/>
        <v>18389000</v>
      </c>
      <c r="M155" s="323">
        <v>1.5029999999999999</v>
      </c>
      <c r="N155" s="268">
        <f t="shared" si="17"/>
        <v>15029999.999999998</v>
      </c>
      <c r="O155" s="191"/>
      <c r="Q155" s="181"/>
      <c r="R155" s="181"/>
      <c r="S155" s="181"/>
    </row>
    <row r="156" spans="1:19">
      <c r="A156" s="181" t="s">
        <v>587</v>
      </c>
      <c r="B156" s="181" t="s">
        <v>160</v>
      </c>
      <c r="C156" s="180" t="s">
        <v>269</v>
      </c>
      <c r="D156" s="181">
        <v>1.1843999999999999</v>
      </c>
      <c r="E156" s="268">
        <f t="shared" si="12"/>
        <v>10000000</v>
      </c>
      <c r="F156" s="268">
        <f t="shared" si="13"/>
        <v>11843999.999999998</v>
      </c>
      <c r="G156" s="323">
        <v>1.331</v>
      </c>
      <c r="H156" s="268">
        <f t="shared" si="14"/>
        <v>13310000</v>
      </c>
      <c r="I156" s="323">
        <v>0.95279999999999998</v>
      </c>
      <c r="J156" s="268">
        <f t="shared" si="15"/>
        <v>9528000</v>
      </c>
      <c r="K156" s="323">
        <v>0.95689999999999997</v>
      </c>
      <c r="L156" s="268">
        <f t="shared" si="16"/>
        <v>9569000</v>
      </c>
      <c r="M156" s="323">
        <v>0.80630000000000002</v>
      </c>
      <c r="N156" s="268">
        <f t="shared" si="17"/>
        <v>8063000</v>
      </c>
      <c r="O156" s="191"/>
      <c r="Q156" s="181"/>
      <c r="R156" s="181"/>
      <c r="S156" s="181"/>
    </row>
    <row r="157" spans="1:19">
      <c r="A157" s="181" t="s">
        <v>589</v>
      </c>
      <c r="B157" s="181" t="s">
        <v>160</v>
      </c>
      <c r="C157" s="180" t="s">
        <v>269</v>
      </c>
      <c r="D157" s="181">
        <v>0</v>
      </c>
      <c r="E157" s="268">
        <f t="shared" si="12"/>
        <v>10000000</v>
      </c>
      <c r="F157" s="268">
        <f t="shared" si="13"/>
        <v>0</v>
      </c>
      <c r="G157" s="323">
        <v>0</v>
      </c>
      <c r="H157" s="268">
        <f t="shared" si="14"/>
        <v>0</v>
      </c>
      <c r="I157" s="323">
        <v>0</v>
      </c>
      <c r="J157" s="268">
        <f t="shared" si="15"/>
        <v>0</v>
      </c>
      <c r="K157" s="323">
        <v>0</v>
      </c>
      <c r="L157" s="268">
        <f t="shared" si="16"/>
        <v>0</v>
      </c>
      <c r="M157" s="323">
        <v>0</v>
      </c>
      <c r="N157" s="268">
        <f t="shared" si="17"/>
        <v>0</v>
      </c>
      <c r="O157" s="191"/>
      <c r="Q157" s="181"/>
      <c r="R157" s="181"/>
      <c r="S157" s="181"/>
    </row>
    <row r="158" spans="1:19">
      <c r="A158" s="181" t="s">
        <v>591</v>
      </c>
      <c r="B158" s="181" t="s">
        <v>160</v>
      </c>
      <c r="C158" s="180" t="s">
        <v>269</v>
      </c>
      <c r="D158" s="181">
        <v>0.1419</v>
      </c>
      <c r="E158" s="268">
        <f t="shared" si="12"/>
        <v>10000000</v>
      </c>
      <c r="F158" s="268">
        <f t="shared" si="13"/>
        <v>1419000</v>
      </c>
      <c r="G158" s="323">
        <v>0.70669999999999999</v>
      </c>
      <c r="H158" s="268">
        <f t="shared" si="14"/>
        <v>7067000</v>
      </c>
      <c r="I158" s="323">
        <v>5.1299999999999998E-2</v>
      </c>
      <c r="J158" s="268">
        <f t="shared" si="15"/>
        <v>513000</v>
      </c>
      <c r="K158" s="323">
        <v>0.48430000000000001</v>
      </c>
      <c r="L158" s="268">
        <f t="shared" si="16"/>
        <v>4843000</v>
      </c>
      <c r="M158" s="323">
        <v>8.3299999999999999E-2</v>
      </c>
      <c r="N158" s="268">
        <f t="shared" si="17"/>
        <v>833000</v>
      </c>
      <c r="O158" s="191"/>
      <c r="Q158" s="181"/>
      <c r="R158" s="181"/>
      <c r="S158" s="181"/>
    </row>
    <row r="159" spans="1:19">
      <c r="A159" s="181" t="s">
        <v>593</v>
      </c>
      <c r="B159" s="181" t="s">
        <v>160</v>
      </c>
      <c r="C159" s="180" t="s">
        <v>269</v>
      </c>
      <c r="D159" s="181">
        <v>0.11749999999999999</v>
      </c>
      <c r="E159" s="268">
        <f t="shared" si="12"/>
        <v>10000000</v>
      </c>
      <c r="F159" s="268">
        <f t="shared" si="13"/>
        <v>1175000</v>
      </c>
      <c r="G159" s="323">
        <v>5.7700000000000001E-2</v>
      </c>
      <c r="H159" s="268">
        <f t="shared" si="14"/>
        <v>577000</v>
      </c>
      <c r="I159" s="323">
        <v>0.1085</v>
      </c>
      <c r="J159" s="268">
        <f t="shared" si="15"/>
        <v>1085000</v>
      </c>
      <c r="K159" s="323">
        <v>0.15390000000000001</v>
      </c>
      <c r="L159" s="268">
        <f t="shared" si="16"/>
        <v>1539000</v>
      </c>
      <c r="M159" s="323">
        <v>0.12909999999999999</v>
      </c>
      <c r="N159" s="268">
        <f t="shared" si="17"/>
        <v>1291000</v>
      </c>
      <c r="O159" s="191"/>
      <c r="Q159" s="181"/>
      <c r="R159" s="181"/>
      <c r="S159" s="181"/>
    </row>
    <row r="160" spans="1:19">
      <c r="A160" s="181" t="s">
        <v>595</v>
      </c>
      <c r="B160" s="181" t="s">
        <v>160</v>
      </c>
      <c r="C160" s="180" t="s">
        <v>269</v>
      </c>
      <c r="D160" s="181">
        <v>0</v>
      </c>
      <c r="E160" s="268">
        <f t="shared" si="12"/>
        <v>10000000</v>
      </c>
      <c r="F160" s="268">
        <f t="shared" si="13"/>
        <v>0</v>
      </c>
      <c r="G160" s="323">
        <v>0</v>
      </c>
      <c r="H160" s="268">
        <f t="shared" si="14"/>
        <v>0</v>
      </c>
      <c r="I160" s="323">
        <v>0</v>
      </c>
      <c r="J160" s="268">
        <f t="shared" si="15"/>
        <v>0</v>
      </c>
      <c r="K160" s="323">
        <v>0</v>
      </c>
      <c r="L160" s="268">
        <f t="shared" si="16"/>
        <v>0</v>
      </c>
      <c r="M160" s="323">
        <v>0</v>
      </c>
      <c r="N160" s="268">
        <f t="shared" si="17"/>
        <v>0</v>
      </c>
      <c r="O160" s="191"/>
      <c r="Q160" s="181"/>
      <c r="R160" s="181"/>
      <c r="S160" s="181"/>
    </row>
    <row r="161" spans="1:19">
      <c r="A161" s="181" t="s">
        <v>597</v>
      </c>
      <c r="B161" s="181" t="s">
        <v>160</v>
      </c>
      <c r="C161" s="180" t="s">
        <v>269</v>
      </c>
      <c r="D161" s="181">
        <v>0</v>
      </c>
      <c r="E161" s="268">
        <f t="shared" si="12"/>
        <v>10000000</v>
      </c>
      <c r="F161" s="268">
        <f t="shared" si="13"/>
        <v>0</v>
      </c>
      <c r="G161" s="323">
        <v>0</v>
      </c>
      <c r="H161" s="268">
        <f t="shared" si="14"/>
        <v>0</v>
      </c>
      <c r="I161" s="323">
        <v>0</v>
      </c>
      <c r="J161" s="268">
        <f t="shared" si="15"/>
        <v>0</v>
      </c>
      <c r="K161" s="323">
        <v>0</v>
      </c>
      <c r="L161" s="268">
        <f t="shared" si="16"/>
        <v>0</v>
      </c>
      <c r="M161" s="323">
        <v>0</v>
      </c>
      <c r="N161" s="268">
        <f t="shared" si="17"/>
        <v>0</v>
      </c>
      <c r="O161" s="191"/>
      <c r="Q161" s="181"/>
      <c r="R161" s="181"/>
      <c r="S161" s="181"/>
    </row>
    <row r="162" spans="1:19">
      <c r="A162" s="181" t="s">
        <v>599</v>
      </c>
      <c r="B162" s="181" t="s">
        <v>160</v>
      </c>
      <c r="C162" s="180" t="s">
        <v>269</v>
      </c>
      <c r="D162" s="181">
        <v>0</v>
      </c>
      <c r="E162" s="268">
        <f t="shared" si="12"/>
        <v>10000000</v>
      </c>
      <c r="F162" s="268">
        <f t="shared" si="13"/>
        <v>0</v>
      </c>
      <c r="G162" s="323">
        <v>0</v>
      </c>
      <c r="H162" s="268">
        <f t="shared" si="14"/>
        <v>0</v>
      </c>
      <c r="I162" s="323">
        <v>0</v>
      </c>
      <c r="J162" s="268">
        <f t="shared" si="15"/>
        <v>0</v>
      </c>
      <c r="K162" s="323">
        <v>0</v>
      </c>
      <c r="L162" s="268">
        <f t="shared" si="16"/>
        <v>0</v>
      </c>
      <c r="M162" s="323">
        <v>0</v>
      </c>
      <c r="N162" s="268">
        <f t="shared" si="17"/>
        <v>0</v>
      </c>
      <c r="O162" s="191"/>
      <c r="Q162" s="181"/>
      <c r="R162" s="181"/>
      <c r="S162" s="181"/>
    </row>
    <row r="163" spans="1:19">
      <c r="A163" s="181" t="s">
        <v>539</v>
      </c>
      <c r="B163" s="181" t="s">
        <v>157</v>
      </c>
      <c r="C163" s="180" t="s">
        <v>269</v>
      </c>
      <c r="D163" s="181">
        <v>19.110299999999999</v>
      </c>
      <c r="E163" s="268">
        <f t="shared" si="12"/>
        <v>10000000</v>
      </c>
      <c r="F163" s="268">
        <f t="shared" si="13"/>
        <v>191103000</v>
      </c>
      <c r="G163" s="323">
        <v>18.859400000000001</v>
      </c>
      <c r="H163" s="268">
        <f t="shared" si="14"/>
        <v>188594000</v>
      </c>
      <c r="I163" s="323">
        <v>19.4343</v>
      </c>
      <c r="J163" s="268">
        <f t="shared" si="15"/>
        <v>194343000</v>
      </c>
      <c r="K163" s="323">
        <v>20.8139</v>
      </c>
      <c r="L163" s="268">
        <f t="shared" si="16"/>
        <v>208139000</v>
      </c>
      <c r="M163" s="323">
        <v>21.977499999999999</v>
      </c>
      <c r="N163" s="268">
        <f t="shared" si="17"/>
        <v>219775000</v>
      </c>
      <c r="O163" s="191"/>
      <c r="Q163" s="181"/>
      <c r="R163" s="181"/>
      <c r="S163" s="181"/>
    </row>
    <row r="164" spans="1:19">
      <c r="A164" s="181" t="s">
        <v>541</v>
      </c>
      <c r="B164" s="181" t="s">
        <v>157</v>
      </c>
      <c r="C164" s="180" t="s">
        <v>269</v>
      </c>
      <c r="D164" s="181">
        <v>0</v>
      </c>
      <c r="E164" s="268">
        <f t="shared" si="12"/>
        <v>10000000</v>
      </c>
      <c r="F164" s="268">
        <f t="shared" si="13"/>
        <v>0</v>
      </c>
      <c r="G164" s="323">
        <v>0</v>
      </c>
      <c r="H164" s="268">
        <f t="shared" si="14"/>
        <v>0</v>
      </c>
      <c r="I164" s="323">
        <v>0</v>
      </c>
      <c r="J164" s="268">
        <f t="shared" si="15"/>
        <v>0</v>
      </c>
      <c r="K164" s="323">
        <v>0</v>
      </c>
      <c r="L164" s="268">
        <f t="shared" si="16"/>
        <v>0</v>
      </c>
      <c r="M164" s="323">
        <v>0</v>
      </c>
      <c r="N164" s="268">
        <f t="shared" si="17"/>
        <v>0</v>
      </c>
      <c r="O164" s="191"/>
      <c r="Q164" s="181"/>
      <c r="R164" s="181"/>
      <c r="S164" s="181"/>
    </row>
    <row r="165" spans="1:19">
      <c r="A165" s="181" t="s">
        <v>543</v>
      </c>
      <c r="B165" s="181" t="s">
        <v>157</v>
      </c>
      <c r="C165" s="180" t="s">
        <v>269</v>
      </c>
      <c r="D165" s="181">
        <v>0</v>
      </c>
      <c r="E165" s="268">
        <f t="shared" si="12"/>
        <v>10000000</v>
      </c>
      <c r="F165" s="268">
        <f t="shared" si="13"/>
        <v>0</v>
      </c>
      <c r="G165" s="323">
        <v>0</v>
      </c>
      <c r="H165" s="268">
        <f t="shared" si="14"/>
        <v>0</v>
      </c>
      <c r="I165" s="323">
        <v>0</v>
      </c>
      <c r="J165" s="268">
        <f t="shared" si="15"/>
        <v>0</v>
      </c>
      <c r="K165" s="323">
        <v>0</v>
      </c>
      <c r="L165" s="268">
        <f t="shared" si="16"/>
        <v>0</v>
      </c>
      <c r="M165" s="323">
        <v>0</v>
      </c>
      <c r="N165" s="268">
        <f t="shared" si="17"/>
        <v>0</v>
      </c>
      <c r="O165" s="191"/>
      <c r="Q165" s="181"/>
      <c r="R165" s="181"/>
      <c r="S165" s="181"/>
    </row>
    <row r="166" spans="1:19">
      <c r="A166" s="181" t="s">
        <v>545</v>
      </c>
      <c r="B166" s="181" t="s">
        <v>157</v>
      </c>
      <c r="C166" s="180" t="s">
        <v>269</v>
      </c>
      <c r="D166" s="181">
        <v>0</v>
      </c>
      <c r="E166" s="268">
        <f t="shared" si="12"/>
        <v>10000000</v>
      </c>
      <c r="F166" s="268">
        <f t="shared" si="13"/>
        <v>0</v>
      </c>
      <c r="G166" s="323">
        <v>0</v>
      </c>
      <c r="H166" s="268">
        <f t="shared" si="14"/>
        <v>0</v>
      </c>
      <c r="I166" s="323">
        <v>0</v>
      </c>
      <c r="J166" s="268">
        <f t="shared" si="15"/>
        <v>0</v>
      </c>
      <c r="K166" s="323">
        <v>0</v>
      </c>
      <c r="L166" s="268">
        <f t="shared" si="16"/>
        <v>0</v>
      </c>
      <c r="M166" s="323">
        <v>0</v>
      </c>
      <c r="N166" s="268">
        <f t="shared" si="17"/>
        <v>0</v>
      </c>
      <c r="O166" s="191"/>
      <c r="Q166" s="181"/>
      <c r="R166" s="181"/>
      <c r="S166" s="181"/>
    </row>
    <row r="167" spans="1:19">
      <c r="A167" s="181" t="s">
        <v>547</v>
      </c>
      <c r="B167" s="181" t="s">
        <v>157</v>
      </c>
      <c r="C167" s="180" t="s">
        <v>269</v>
      </c>
      <c r="D167" s="181">
        <v>0</v>
      </c>
      <c r="E167" s="268">
        <f t="shared" si="12"/>
        <v>10000000</v>
      </c>
      <c r="F167" s="268">
        <f t="shared" si="13"/>
        <v>0</v>
      </c>
      <c r="G167" s="323">
        <v>0</v>
      </c>
      <c r="H167" s="268">
        <f t="shared" si="14"/>
        <v>0</v>
      </c>
      <c r="I167" s="323">
        <v>0</v>
      </c>
      <c r="J167" s="268">
        <f t="shared" si="15"/>
        <v>0</v>
      </c>
      <c r="K167" s="323">
        <v>0</v>
      </c>
      <c r="L167" s="268">
        <f t="shared" si="16"/>
        <v>0</v>
      </c>
      <c r="M167" s="323">
        <v>0</v>
      </c>
      <c r="N167" s="268">
        <f t="shared" si="17"/>
        <v>0</v>
      </c>
      <c r="O167" s="191"/>
      <c r="Q167" s="181"/>
      <c r="R167" s="181"/>
      <c r="S167" s="181"/>
    </row>
    <row r="168" spans="1:19">
      <c r="A168" s="181" t="s">
        <v>770</v>
      </c>
      <c r="B168" s="181" t="s">
        <v>157</v>
      </c>
      <c r="C168" s="180" t="s">
        <v>269</v>
      </c>
      <c r="D168" s="181">
        <v>0</v>
      </c>
      <c r="E168" s="268">
        <f t="shared" si="12"/>
        <v>10000000</v>
      </c>
      <c r="F168" s="268">
        <f t="shared" si="13"/>
        <v>0</v>
      </c>
      <c r="G168" s="323">
        <v>0</v>
      </c>
      <c r="H168" s="268">
        <f t="shared" si="14"/>
        <v>0</v>
      </c>
      <c r="I168" s="323">
        <v>0</v>
      </c>
      <c r="J168" s="268">
        <f t="shared" si="15"/>
        <v>0</v>
      </c>
      <c r="K168" s="323">
        <v>9.3799999999999994E-2</v>
      </c>
      <c r="L168" s="268">
        <f t="shared" si="16"/>
        <v>938000</v>
      </c>
      <c r="M168" s="323">
        <v>6.4299999999999996E-2</v>
      </c>
      <c r="N168" s="268">
        <f t="shared" si="17"/>
        <v>643000</v>
      </c>
      <c r="O168" s="180"/>
      <c r="P168" s="181"/>
      <c r="Q168" s="181"/>
      <c r="R168" s="181"/>
      <c r="S168" s="181"/>
    </row>
    <row r="169" spans="1:19">
      <c r="A169" s="181" t="s">
        <v>549</v>
      </c>
      <c r="B169" s="181" t="s">
        <v>157</v>
      </c>
      <c r="C169" s="180" t="s">
        <v>269</v>
      </c>
      <c r="D169" s="181">
        <v>0</v>
      </c>
      <c r="E169" s="268">
        <f t="shared" si="12"/>
        <v>10000000</v>
      </c>
      <c r="F169" s="268">
        <f t="shared" si="13"/>
        <v>0</v>
      </c>
      <c r="G169" s="323">
        <v>0</v>
      </c>
      <c r="H169" s="268">
        <f t="shared" si="14"/>
        <v>0</v>
      </c>
      <c r="I169" s="323">
        <v>0</v>
      </c>
      <c r="J169" s="268">
        <f t="shared" si="15"/>
        <v>0</v>
      </c>
      <c r="K169" s="323">
        <v>0</v>
      </c>
      <c r="L169" s="268">
        <f t="shared" si="16"/>
        <v>0</v>
      </c>
      <c r="M169" s="323">
        <v>0</v>
      </c>
      <c r="N169" s="268">
        <f t="shared" si="17"/>
        <v>0</v>
      </c>
      <c r="O169" s="180"/>
      <c r="P169" s="181"/>
      <c r="Q169" s="181"/>
      <c r="R169" s="181"/>
      <c r="S169" s="181"/>
    </row>
    <row r="170" spans="1:19">
      <c r="A170" s="181" t="s">
        <v>551</v>
      </c>
      <c r="B170" s="181" t="s">
        <v>157</v>
      </c>
      <c r="C170" s="180" t="s">
        <v>269</v>
      </c>
      <c r="D170" s="181">
        <v>0.15049999999999999</v>
      </c>
      <c r="E170" s="268">
        <f t="shared" si="12"/>
        <v>10000000</v>
      </c>
      <c r="F170" s="268">
        <f t="shared" si="13"/>
        <v>1505000</v>
      </c>
      <c r="G170" s="323">
        <v>0</v>
      </c>
      <c r="H170" s="268">
        <f t="shared" si="14"/>
        <v>0</v>
      </c>
      <c r="I170" s="323">
        <v>0</v>
      </c>
      <c r="J170" s="268">
        <f t="shared" si="15"/>
        <v>0</v>
      </c>
      <c r="K170" s="323">
        <v>0</v>
      </c>
      <c r="L170" s="268">
        <f t="shared" si="16"/>
        <v>0</v>
      </c>
      <c r="M170" s="323">
        <v>0</v>
      </c>
      <c r="N170" s="268">
        <f t="shared" si="17"/>
        <v>0</v>
      </c>
      <c r="O170" s="180"/>
      <c r="P170" s="181"/>
      <c r="Q170" s="181"/>
      <c r="R170" s="181"/>
      <c r="S170" s="181"/>
    </row>
    <row r="171" spans="1:19">
      <c r="A171" s="181" t="s">
        <v>553</v>
      </c>
      <c r="B171" s="181" t="s">
        <v>157</v>
      </c>
      <c r="C171" s="180" t="s">
        <v>269</v>
      </c>
      <c r="D171" s="181">
        <v>0</v>
      </c>
      <c r="E171" s="268">
        <f t="shared" si="12"/>
        <v>10000000</v>
      </c>
      <c r="F171" s="268">
        <f t="shared" si="13"/>
        <v>0</v>
      </c>
      <c r="G171" s="323">
        <v>0</v>
      </c>
      <c r="H171" s="268">
        <f t="shared" si="14"/>
        <v>0</v>
      </c>
      <c r="I171" s="323">
        <v>0</v>
      </c>
      <c r="J171" s="268">
        <f t="shared" si="15"/>
        <v>0</v>
      </c>
      <c r="K171" s="323">
        <v>0</v>
      </c>
      <c r="L171" s="268">
        <f t="shared" si="16"/>
        <v>0</v>
      </c>
      <c r="M171" s="323">
        <v>0</v>
      </c>
      <c r="N171" s="268">
        <f t="shared" si="17"/>
        <v>0</v>
      </c>
      <c r="O171" s="180"/>
      <c r="P171" s="181"/>
      <c r="Q171" s="181"/>
      <c r="R171" s="181"/>
      <c r="S171" s="181"/>
    </row>
    <row r="172" spans="1:19">
      <c r="A172" s="181" t="s">
        <v>555</v>
      </c>
      <c r="B172" s="181" t="s">
        <v>157</v>
      </c>
      <c r="C172" s="180" t="s">
        <v>269</v>
      </c>
      <c r="D172" s="181">
        <v>0</v>
      </c>
      <c r="E172" s="268">
        <f t="shared" si="12"/>
        <v>10000000</v>
      </c>
      <c r="F172" s="268">
        <f t="shared" si="13"/>
        <v>0</v>
      </c>
      <c r="G172" s="323">
        <v>0</v>
      </c>
      <c r="H172" s="268">
        <f t="shared" si="14"/>
        <v>0</v>
      </c>
      <c r="I172" s="323">
        <v>0</v>
      </c>
      <c r="J172" s="268">
        <f t="shared" si="15"/>
        <v>0</v>
      </c>
      <c r="K172" s="323">
        <v>0</v>
      </c>
      <c r="L172" s="268">
        <f t="shared" si="16"/>
        <v>0</v>
      </c>
      <c r="M172" s="323">
        <v>0</v>
      </c>
      <c r="N172" s="268">
        <f t="shared" si="17"/>
        <v>0</v>
      </c>
      <c r="O172" s="180"/>
      <c r="P172" s="181"/>
      <c r="Q172" s="181"/>
      <c r="R172" s="181"/>
      <c r="S172" s="181"/>
    </row>
    <row r="173" spans="1:19">
      <c r="A173" s="181" t="s">
        <v>557</v>
      </c>
      <c r="B173" s="181" t="s">
        <v>157</v>
      </c>
      <c r="C173" s="180" t="s">
        <v>269</v>
      </c>
      <c r="D173" s="181">
        <v>0</v>
      </c>
      <c r="E173" s="268">
        <f t="shared" si="12"/>
        <v>10000000</v>
      </c>
      <c r="F173" s="268">
        <f t="shared" si="13"/>
        <v>0</v>
      </c>
      <c r="G173" s="323">
        <v>0</v>
      </c>
      <c r="H173" s="268">
        <f t="shared" si="14"/>
        <v>0</v>
      </c>
      <c r="I173" s="323">
        <v>0</v>
      </c>
      <c r="J173" s="268">
        <f t="shared" si="15"/>
        <v>0</v>
      </c>
      <c r="K173" s="323">
        <v>0</v>
      </c>
      <c r="L173" s="268">
        <f t="shared" si="16"/>
        <v>0</v>
      </c>
      <c r="M173" s="323">
        <v>0</v>
      </c>
      <c r="N173" s="268">
        <f t="shared" si="17"/>
        <v>0</v>
      </c>
      <c r="O173" s="180"/>
      <c r="P173" s="181"/>
      <c r="Q173" s="181"/>
      <c r="R173" s="181"/>
      <c r="S173" s="181"/>
    </row>
    <row r="174" spans="1:19">
      <c r="A174" s="181" t="s">
        <v>559</v>
      </c>
      <c r="B174" s="181" t="s">
        <v>157</v>
      </c>
      <c r="C174" s="180" t="s">
        <v>269</v>
      </c>
      <c r="D174" s="181">
        <v>0</v>
      </c>
      <c r="E174" s="268">
        <f t="shared" si="12"/>
        <v>10000000</v>
      </c>
      <c r="F174" s="268">
        <f t="shared" si="13"/>
        <v>0</v>
      </c>
      <c r="G174" s="323">
        <v>0</v>
      </c>
      <c r="H174" s="268">
        <f t="shared" si="14"/>
        <v>0</v>
      </c>
      <c r="I174" s="323">
        <v>0</v>
      </c>
      <c r="J174" s="268">
        <f t="shared" si="15"/>
        <v>0</v>
      </c>
      <c r="K174" s="323">
        <v>0</v>
      </c>
      <c r="L174" s="268">
        <f t="shared" si="16"/>
        <v>0</v>
      </c>
      <c r="M174" s="323">
        <v>0</v>
      </c>
      <c r="N174" s="268">
        <f t="shared" si="17"/>
        <v>0</v>
      </c>
      <c r="O174" s="180"/>
      <c r="P174" s="181"/>
      <c r="Q174" s="181"/>
      <c r="R174" s="181"/>
      <c r="S174" s="181"/>
    </row>
    <row r="175" spans="1:19">
      <c r="A175" s="181" t="s">
        <v>561</v>
      </c>
      <c r="B175" s="181" t="s">
        <v>157</v>
      </c>
      <c r="C175" s="180" t="s">
        <v>269</v>
      </c>
      <c r="D175" s="181">
        <v>0</v>
      </c>
      <c r="E175" s="268">
        <f t="shared" si="12"/>
        <v>10000000</v>
      </c>
      <c r="F175" s="268">
        <f t="shared" si="13"/>
        <v>0</v>
      </c>
      <c r="G175" s="323">
        <v>0</v>
      </c>
      <c r="H175" s="268">
        <f t="shared" si="14"/>
        <v>0</v>
      </c>
      <c r="I175" s="323">
        <v>0</v>
      </c>
      <c r="J175" s="268">
        <f t="shared" si="15"/>
        <v>0</v>
      </c>
      <c r="K175" s="323">
        <v>0</v>
      </c>
      <c r="L175" s="268">
        <f t="shared" si="16"/>
        <v>0</v>
      </c>
      <c r="M175" s="323">
        <v>0</v>
      </c>
      <c r="N175" s="268">
        <f t="shared" si="17"/>
        <v>0</v>
      </c>
      <c r="O175" s="180"/>
      <c r="P175" s="181"/>
      <c r="Q175" s="181"/>
      <c r="R175" s="181"/>
      <c r="S175" s="181"/>
    </row>
    <row r="176" spans="1:19">
      <c r="A176" s="181" t="s">
        <v>563</v>
      </c>
      <c r="B176" s="181" t="s">
        <v>157</v>
      </c>
      <c r="C176" s="180" t="s">
        <v>269</v>
      </c>
      <c r="D176" s="181">
        <v>0</v>
      </c>
      <c r="E176" s="268">
        <f t="shared" si="12"/>
        <v>10000000</v>
      </c>
      <c r="F176" s="268">
        <f t="shared" si="13"/>
        <v>0</v>
      </c>
      <c r="G176" s="323">
        <v>0</v>
      </c>
      <c r="H176" s="268">
        <f t="shared" si="14"/>
        <v>0</v>
      </c>
      <c r="I176" s="323">
        <v>0</v>
      </c>
      <c r="J176" s="268">
        <f t="shared" si="15"/>
        <v>0</v>
      </c>
      <c r="K176" s="323">
        <v>0</v>
      </c>
      <c r="L176" s="268">
        <f t="shared" si="16"/>
        <v>0</v>
      </c>
      <c r="M176" s="323">
        <v>0</v>
      </c>
      <c r="N176" s="268">
        <f t="shared" si="17"/>
        <v>0</v>
      </c>
      <c r="O176" s="180"/>
      <c r="P176" s="181"/>
      <c r="Q176" s="181"/>
      <c r="R176" s="181"/>
      <c r="S176" s="181"/>
    </row>
    <row r="177" spans="1:19">
      <c r="A177" s="181" t="s">
        <v>565</v>
      </c>
      <c r="B177" s="181" t="s">
        <v>157</v>
      </c>
      <c r="C177" s="180" t="s">
        <v>269</v>
      </c>
      <c r="D177" s="181">
        <v>0.19750000000000001</v>
      </c>
      <c r="E177" s="268">
        <f t="shared" si="12"/>
        <v>10000000</v>
      </c>
      <c r="F177" s="268">
        <f t="shared" si="13"/>
        <v>1975000</v>
      </c>
      <c r="G177" s="323">
        <v>0.41930000000000001</v>
      </c>
      <c r="H177" s="268">
        <f t="shared" si="14"/>
        <v>4193000</v>
      </c>
      <c r="I177" s="323">
        <v>0.48870000000000002</v>
      </c>
      <c r="J177" s="268">
        <f t="shared" si="15"/>
        <v>4887000</v>
      </c>
      <c r="K177" s="323">
        <v>0.60050000000000003</v>
      </c>
      <c r="L177" s="268">
        <f t="shared" si="16"/>
        <v>6005000</v>
      </c>
      <c r="M177" s="323">
        <v>0.71220000000000006</v>
      </c>
      <c r="N177" s="268">
        <f t="shared" si="17"/>
        <v>7122000.0000000009</v>
      </c>
      <c r="O177" s="180"/>
      <c r="P177" s="181"/>
      <c r="Q177" s="181"/>
      <c r="R177" s="181"/>
      <c r="S177" s="181"/>
    </row>
    <row r="178" spans="1:19">
      <c r="A178" s="181" t="s">
        <v>567</v>
      </c>
      <c r="B178" s="181" t="s">
        <v>157</v>
      </c>
      <c r="C178" s="180" t="s">
        <v>269</v>
      </c>
      <c r="D178" s="181">
        <v>0</v>
      </c>
      <c r="E178" s="268">
        <f t="shared" si="12"/>
        <v>10000000</v>
      </c>
      <c r="F178" s="268">
        <f t="shared" si="13"/>
        <v>0</v>
      </c>
      <c r="G178" s="323">
        <v>0</v>
      </c>
      <c r="H178" s="268">
        <f t="shared" si="14"/>
        <v>0</v>
      </c>
      <c r="I178" s="323">
        <v>0</v>
      </c>
      <c r="J178" s="268">
        <f t="shared" si="15"/>
        <v>0</v>
      </c>
      <c r="K178" s="323">
        <v>0</v>
      </c>
      <c r="L178" s="268">
        <f t="shared" si="16"/>
        <v>0</v>
      </c>
      <c r="M178" s="323">
        <v>0</v>
      </c>
      <c r="N178" s="268">
        <f t="shared" si="17"/>
        <v>0</v>
      </c>
      <c r="O178" s="180"/>
      <c r="P178" s="181"/>
      <c r="Q178" s="181"/>
      <c r="R178" s="181"/>
      <c r="S178" s="181"/>
    </row>
    <row r="179" spans="1:19">
      <c r="A179" s="181" t="s">
        <v>569</v>
      </c>
      <c r="B179" s="181" t="s">
        <v>157</v>
      </c>
      <c r="C179" s="180" t="s">
        <v>269</v>
      </c>
      <c r="D179" s="181">
        <v>0.84250000000000003</v>
      </c>
      <c r="E179" s="268">
        <f t="shared" si="12"/>
        <v>10000000</v>
      </c>
      <c r="F179" s="268">
        <f t="shared" si="13"/>
        <v>8425000</v>
      </c>
      <c r="G179" s="323">
        <v>3.2099999999999997E-2</v>
      </c>
      <c r="H179" s="268">
        <f t="shared" si="14"/>
        <v>320999.99999999994</v>
      </c>
      <c r="I179" s="323">
        <v>2.5000000000000001E-2</v>
      </c>
      <c r="J179" s="268">
        <f t="shared" si="15"/>
        <v>250000</v>
      </c>
      <c r="K179" s="323">
        <v>3.2599999999999997E-2</v>
      </c>
      <c r="L179" s="268">
        <f t="shared" si="16"/>
        <v>325999.99999999994</v>
      </c>
      <c r="M179" s="323">
        <v>2.4E-2</v>
      </c>
      <c r="N179" s="268">
        <f t="shared" si="17"/>
        <v>240000</v>
      </c>
      <c r="O179" s="180"/>
      <c r="P179" s="181"/>
      <c r="Q179" s="181"/>
      <c r="R179" s="181"/>
      <c r="S179" s="181"/>
    </row>
    <row r="180" spans="1:19">
      <c r="A180" s="181" t="s">
        <v>571</v>
      </c>
      <c r="B180" s="181" t="s">
        <v>157</v>
      </c>
      <c r="C180" s="180" t="s">
        <v>269</v>
      </c>
      <c r="D180" s="181">
        <v>7.7200000000000005E-2</v>
      </c>
      <c r="E180" s="268">
        <f t="shared" si="12"/>
        <v>10000000</v>
      </c>
      <c r="F180" s="268">
        <f t="shared" si="13"/>
        <v>772000</v>
      </c>
      <c r="G180" s="323">
        <v>7.9899999999999999E-2</v>
      </c>
      <c r="H180" s="268">
        <f t="shared" si="14"/>
        <v>799000</v>
      </c>
      <c r="I180" s="323">
        <v>6.6400000000000001E-2</v>
      </c>
      <c r="J180" s="268">
        <f t="shared" si="15"/>
        <v>664000</v>
      </c>
      <c r="K180" s="323">
        <v>6.7299999999999999E-2</v>
      </c>
      <c r="L180" s="268">
        <f t="shared" si="16"/>
        <v>673000</v>
      </c>
      <c r="M180" s="323">
        <v>5.2200000000000003E-2</v>
      </c>
      <c r="N180" s="268">
        <f t="shared" si="17"/>
        <v>522000.00000000006</v>
      </c>
      <c r="O180" s="180"/>
      <c r="P180" s="181"/>
      <c r="Q180" s="181"/>
      <c r="R180" s="181"/>
      <c r="S180" s="181"/>
    </row>
    <row r="181" spans="1:19">
      <c r="A181" s="181" t="s">
        <v>573</v>
      </c>
      <c r="B181" s="181" t="s">
        <v>157</v>
      </c>
      <c r="C181" s="180" t="s">
        <v>269</v>
      </c>
      <c r="D181" s="181">
        <v>0</v>
      </c>
      <c r="E181" s="268">
        <f t="shared" si="12"/>
        <v>10000000</v>
      </c>
      <c r="F181" s="268">
        <f t="shared" si="13"/>
        <v>0</v>
      </c>
      <c r="G181" s="323">
        <v>0.1135</v>
      </c>
      <c r="H181" s="268">
        <f t="shared" si="14"/>
        <v>1135000</v>
      </c>
      <c r="I181" s="323">
        <v>0.13350000000000001</v>
      </c>
      <c r="J181" s="268">
        <f t="shared" si="15"/>
        <v>1335000</v>
      </c>
      <c r="K181" s="323">
        <v>0.1288</v>
      </c>
      <c r="L181" s="268">
        <f t="shared" si="16"/>
        <v>1288000</v>
      </c>
      <c r="M181" s="323">
        <v>0.23899999999999999</v>
      </c>
      <c r="N181" s="268">
        <f t="shared" si="17"/>
        <v>2390000</v>
      </c>
      <c r="O181" s="180"/>
      <c r="P181" s="181"/>
      <c r="Q181" s="181"/>
      <c r="R181" s="181"/>
      <c r="S181" s="181"/>
    </row>
    <row r="182" spans="1:19">
      <c r="A182" s="181" t="s">
        <v>575</v>
      </c>
      <c r="B182" s="181" t="s">
        <v>157</v>
      </c>
      <c r="C182" s="180" t="s">
        <v>269</v>
      </c>
      <c r="D182" s="181">
        <v>0</v>
      </c>
      <c r="E182" s="268">
        <f t="shared" si="12"/>
        <v>10000000</v>
      </c>
      <c r="F182" s="268">
        <f t="shared" si="13"/>
        <v>0</v>
      </c>
      <c r="G182" s="323">
        <v>0</v>
      </c>
      <c r="H182" s="268">
        <f t="shared" si="14"/>
        <v>0</v>
      </c>
      <c r="I182" s="323">
        <v>0</v>
      </c>
      <c r="J182" s="268">
        <f t="shared" si="15"/>
        <v>0</v>
      </c>
      <c r="K182" s="323">
        <v>0</v>
      </c>
      <c r="L182" s="268">
        <f t="shared" si="16"/>
        <v>0</v>
      </c>
      <c r="M182" s="323">
        <v>0</v>
      </c>
      <c r="N182" s="268">
        <f t="shared" si="17"/>
        <v>0</v>
      </c>
      <c r="O182" s="180"/>
      <c r="P182" s="181"/>
      <c r="Q182" s="181"/>
      <c r="R182" s="181"/>
      <c r="S182" s="181"/>
    </row>
    <row r="183" spans="1:19">
      <c r="A183" s="181" t="s">
        <v>577</v>
      </c>
      <c r="B183" s="181" t="s">
        <v>157</v>
      </c>
      <c r="C183" s="180" t="s">
        <v>269</v>
      </c>
      <c r="D183" s="181">
        <v>3.1537999999999999</v>
      </c>
      <c r="E183" s="268">
        <f t="shared" si="12"/>
        <v>10000000</v>
      </c>
      <c r="F183" s="268">
        <f t="shared" si="13"/>
        <v>31538000</v>
      </c>
      <c r="G183" s="323">
        <v>2.0556000000000001</v>
      </c>
      <c r="H183" s="268">
        <f t="shared" si="14"/>
        <v>20556000</v>
      </c>
      <c r="I183" s="323">
        <v>1.9323999999999999</v>
      </c>
      <c r="J183" s="268">
        <f t="shared" si="15"/>
        <v>19324000</v>
      </c>
      <c r="K183" s="323">
        <v>3.3788</v>
      </c>
      <c r="L183" s="268">
        <f t="shared" si="16"/>
        <v>33788000</v>
      </c>
      <c r="M183" s="323">
        <v>4.1025999999999998</v>
      </c>
      <c r="N183" s="268">
        <f t="shared" si="17"/>
        <v>41026000</v>
      </c>
      <c r="O183" s="180"/>
      <c r="P183" s="181"/>
      <c r="Q183" s="181"/>
      <c r="R183" s="181"/>
      <c r="S183" s="181"/>
    </row>
    <row r="184" spans="1:19">
      <c r="A184" s="181" t="s">
        <v>579</v>
      </c>
      <c r="B184" s="181" t="s">
        <v>157</v>
      </c>
      <c r="C184" s="180" t="s">
        <v>269</v>
      </c>
      <c r="D184" s="181">
        <v>0</v>
      </c>
      <c r="E184" s="268">
        <f t="shared" si="12"/>
        <v>10000000</v>
      </c>
      <c r="F184" s="268">
        <f t="shared" si="13"/>
        <v>0</v>
      </c>
      <c r="G184" s="323">
        <v>0</v>
      </c>
      <c r="H184" s="268">
        <f t="shared" si="14"/>
        <v>0</v>
      </c>
      <c r="I184" s="323">
        <v>0</v>
      </c>
      <c r="J184" s="268">
        <f t="shared" si="15"/>
        <v>0</v>
      </c>
      <c r="K184" s="323">
        <v>0</v>
      </c>
      <c r="L184" s="268">
        <f t="shared" si="16"/>
        <v>0</v>
      </c>
      <c r="M184" s="323">
        <v>0</v>
      </c>
      <c r="N184" s="268">
        <f t="shared" si="17"/>
        <v>0</v>
      </c>
      <c r="O184" s="180"/>
      <c r="P184" s="181"/>
      <c r="Q184" s="181"/>
      <c r="R184" s="181"/>
      <c r="S184" s="181"/>
    </row>
    <row r="185" spans="1:19">
      <c r="A185" s="181" t="s">
        <v>581</v>
      </c>
      <c r="B185" s="181" t="s">
        <v>157</v>
      </c>
      <c r="C185" s="180" t="s">
        <v>269</v>
      </c>
      <c r="D185" s="181">
        <v>0.1153</v>
      </c>
      <c r="E185" s="268">
        <f t="shared" si="12"/>
        <v>10000000</v>
      </c>
      <c r="F185" s="268">
        <f t="shared" si="13"/>
        <v>1153000</v>
      </c>
      <c r="G185" s="323">
        <v>0.1225</v>
      </c>
      <c r="H185" s="268">
        <f t="shared" si="14"/>
        <v>1225000</v>
      </c>
      <c r="I185" s="323">
        <v>0.1133</v>
      </c>
      <c r="J185" s="268">
        <f t="shared" si="15"/>
        <v>1133000</v>
      </c>
      <c r="K185" s="323">
        <v>0.1111</v>
      </c>
      <c r="L185" s="268">
        <f t="shared" si="16"/>
        <v>1111000</v>
      </c>
      <c r="M185" s="323">
        <v>0.11840000000000001</v>
      </c>
      <c r="N185" s="268">
        <f t="shared" si="17"/>
        <v>1184000</v>
      </c>
      <c r="O185" s="180"/>
      <c r="P185" s="181"/>
      <c r="Q185" s="181"/>
      <c r="R185" s="181"/>
      <c r="S185" s="181"/>
    </row>
    <row r="186" spans="1:19">
      <c r="A186" s="181" t="s">
        <v>583</v>
      </c>
      <c r="B186" s="181" t="s">
        <v>157</v>
      </c>
      <c r="C186" s="180" t="s">
        <v>269</v>
      </c>
      <c r="D186" s="181">
        <v>0</v>
      </c>
      <c r="E186" s="268">
        <f t="shared" si="12"/>
        <v>10000000</v>
      </c>
      <c r="F186" s="268">
        <f t="shared" si="13"/>
        <v>0</v>
      </c>
      <c r="G186" s="323">
        <v>0.27279999999999999</v>
      </c>
      <c r="H186" s="268">
        <f t="shared" si="14"/>
        <v>2728000</v>
      </c>
      <c r="I186" s="323">
        <v>0.47360000000000002</v>
      </c>
      <c r="J186" s="268">
        <f t="shared" si="15"/>
        <v>4736000</v>
      </c>
      <c r="K186" s="323">
        <v>0.2873</v>
      </c>
      <c r="L186" s="268">
        <f t="shared" si="16"/>
        <v>2873000</v>
      </c>
      <c r="M186" s="323">
        <v>0.20499999999999999</v>
      </c>
      <c r="N186" s="268">
        <f t="shared" si="17"/>
        <v>2049999.9999999998</v>
      </c>
      <c r="O186" s="180"/>
      <c r="P186" s="181"/>
      <c r="Q186" s="181"/>
      <c r="R186" s="181"/>
      <c r="S186" s="181"/>
    </row>
    <row r="187" spans="1:19">
      <c r="A187" s="181" t="s">
        <v>585</v>
      </c>
      <c r="B187" s="181" t="s">
        <v>157</v>
      </c>
      <c r="C187" s="180" t="s">
        <v>269</v>
      </c>
      <c r="D187" s="181">
        <v>0</v>
      </c>
      <c r="E187" s="268">
        <f t="shared" si="12"/>
        <v>10000000</v>
      </c>
      <c r="F187" s="268">
        <f t="shared" si="13"/>
        <v>0</v>
      </c>
      <c r="G187" s="323">
        <v>0</v>
      </c>
      <c r="H187" s="268">
        <f t="shared" si="14"/>
        <v>0</v>
      </c>
      <c r="I187" s="323">
        <v>0</v>
      </c>
      <c r="J187" s="268">
        <f t="shared" si="15"/>
        <v>0</v>
      </c>
      <c r="K187" s="323">
        <v>0</v>
      </c>
      <c r="L187" s="268">
        <f t="shared" si="16"/>
        <v>0</v>
      </c>
      <c r="M187" s="323">
        <v>0</v>
      </c>
      <c r="N187" s="268">
        <f t="shared" si="17"/>
        <v>0</v>
      </c>
      <c r="O187" s="180"/>
      <c r="P187" s="181"/>
      <c r="Q187" s="181"/>
      <c r="R187" s="181"/>
      <c r="S187" s="181"/>
    </row>
    <row r="188" spans="1:19">
      <c r="A188" s="181" t="s">
        <v>587</v>
      </c>
      <c r="B188" s="181" t="s">
        <v>157</v>
      </c>
      <c r="C188" s="180" t="s">
        <v>269</v>
      </c>
      <c r="D188" s="181">
        <v>3.1899999999999998E-2</v>
      </c>
      <c r="E188" s="268">
        <f t="shared" si="12"/>
        <v>10000000</v>
      </c>
      <c r="F188" s="268">
        <f t="shared" si="13"/>
        <v>319000</v>
      </c>
      <c r="G188" s="323">
        <v>5.1900000000000002E-2</v>
      </c>
      <c r="H188" s="268">
        <f t="shared" si="14"/>
        <v>519000</v>
      </c>
      <c r="I188" s="323">
        <v>7.1000000000000004E-3</v>
      </c>
      <c r="J188" s="268">
        <f t="shared" si="15"/>
        <v>71000</v>
      </c>
      <c r="K188" s="323">
        <v>0</v>
      </c>
      <c r="L188" s="268">
        <f t="shared" si="16"/>
        <v>0</v>
      </c>
      <c r="M188" s="323">
        <v>0</v>
      </c>
      <c r="N188" s="268">
        <f t="shared" si="17"/>
        <v>0</v>
      </c>
      <c r="O188" s="180"/>
      <c r="P188" s="181"/>
      <c r="Q188" s="181"/>
      <c r="R188" s="181"/>
      <c r="S188" s="181"/>
    </row>
    <row r="189" spans="1:19">
      <c r="A189" s="181" t="s">
        <v>589</v>
      </c>
      <c r="B189" s="181" t="s">
        <v>157</v>
      </c>
      <c r="C189" s="180" t="s">
        <v>269</v>
      </c>
      <c r="D189" s="181">
        <v>0</v>
      </c>
      <c r="E189" s="268">
        <f t="shared" si="12"/>
        <v>10000000</v>
      </c>
      <c r="F189" s="268">
        <f t="shared" si="13"/>
        <v>0</v>
      </c>
      <c r="G189" s="323">
        <v>0</v>
      </c>
      <c r="H189" s="268">
        <f t="shared" si="14"/>
        <v>0</v>
      </c>
      <c r="I189" s="323">
        <v>0</v>
      </c>
      <c r="J189" s="268">
        <f t="shared" si="15"/>
        <v>0</v>
      </c>
      <c r="K189" s="323">
        <v>0</v>
      </c>
      <c r="L189" s="268">
        <f t="shared" si="16"/>
        <v>0</v>
      </c>
      <c r="M189" s="323">
        <v>0</v>
      </c>
      <c r="N189" s="268">
        <f t="shared" si="17"/>
        <v>0</v>
      </c>
      <c r="O189" s="180"/>
      <c r="P189" s="181"/>
      <c r="Q189" s="181"/>
      <c r="R189" s="181"/>
      <c r="S189" s="181"/>
    </row>
    <row r="190" spans="1:19">
      <c r="A190" s="181" t="s">
        <v>591</v>
      </c>
      <c r="B190" s="181" t="s">
        <v>157</v>
      </c>
      <c r="C190" s="180" t="s">
        <v>269</v>
      </c>
      <c r="D190" s="181">
        <v>0</v>
      </c>
      <c r="E190" s="268">
        <f t="shared" si="12"/>
        <v>10000000</v>
      </c>
      <c r="F190" s="268">
        <f t="shared" si="13"/>
        <v>0</v>
      </c>
      <c r="G190" s="323">
        <v>0</v>
      </c>
      <c r="H190" s="268">
        <f t="shared" si="14"/>
        <v>0</v>
      </c>
      <c r="I190" s="323">
        <v>0</v>
      </c>
      <c r="J190" s="268">
        <f t="shared" si="15"/>
        <v>0</v>
      </c>
      <c r="K190" s="323">
        <v>0</v>
      </c>
      <c r="L190" s="268">
        <f t="shared" si="16"/>
        <v>0</v>
      </c>
      <c r="M190" s="323">
        <v>0</v>
      </c>
      <c r="N190" s="268">
        <f t="shared" si="17"/>
        <v>0</v>
      </c>
      <c r="O190" s="180"/>
      <c r="P190" s="181"/>
      <c r="Q190" s="181"/>
      <c r="R190" s="181"/>
      <c r="S190" s="181"/>
    </row>
    <row r="191" spans="1:19">
      <c r="A191" s="181" t="s">
        <v>593</v>
      </c>
      <c r="B191" s="181" t="s">
        <v>157</v>
      </c>
      <c r="C191" s="180" t="s">
        <v>269</v>
      </c>
      <c r="D191" s="181">
        <v>13.5289</v>
      </c>
      <c r="E191" s="268">
        <f t="shared" si="12"/>
        <v>10000000</v>
      </c>
      <c r="F191" s="268">
        <f t="shared" si="13"/>
        <v>135289000</v>
      </c>
      <c r="G191" s="323">
        <v>14.6036</v>
      </c>
      <c r="H191" s="268">
        <f t="shared" si="14"/>
        <v>146036000</v>
      </c>
      <c r="I191" s="323">
        <v>15.0124</v>
      </c>
      <c r="J191" s="268">
        <f t="shared" si="15"/>
        <v>150124000</v>
      </c>
      <c r="K191" s="323">
        <v>14.8843</v>
      </c>
      <c r="L191" s="268">
        <f t="shared" si="16"/>
        <v>148843000</v>
      </c>
      <c r="M191" s="323">
        <v>15.3515</v>
      </c>
      <c r="N191" s="268">
        <f t="shared" si="17"/>
        <v>153515000</v>
      </c>
      <c r="O191" s="180"/>
      <c r="P191" s="181"/>
      <c r="Q191" s="181"/>
      <c r="R191" s="181"/>
      <c r="S191" s="181"/>
    </row>
    <row r="192" spans="1:19">
      <c r="A192" s="181" t="s">
        <v>595</v>
      </c>
      <c r="B192" s="181" t="s">
        <v>157</v>
      </c>
      <c r="C192" s="180" t="s">
        <v>269</v>
      </c>
      <c r="D192" s="181">
        <v>0</v>
      </c>
      <c r="E192" s="268">
        <f t="shared" si="12"/>
        <v>10000000</v>
      </c>
      <c r="F192" s="268">
        <f t="shared" si="13"/>
        <v>0</v>
      </c>
      <c r="G192" s="323">
        <v>0</v>
      </c>
      <c r="H192" s="268">
        <f t="shared" si="14"/>
        <v>0</v>
      </c>
      <c r="I192" s="323">
        <v>0</v>
      </c>
      <c r="J192" s="268">
        <f t="shared" si="15"/>
        <v>0</v>
      </c>
      <c r="K192" s="323">
        <v>1.9099999999999999E-2</v>
      </c>
      <c r="L192" s="268">
        <f t="shared" si="16"/>
        <v>191000</v>
      </c>
      <c r="M192" s="323">
        <v>0</v>
      </c>
      <c r="N192" s="268">
        <f t="shared" si="17"/>
        <v>0</v>
      </c>
      <c r="O192" s="180"/>
      <c r="P192" s="181"/>
      <c r="Q192" s="181"/>
      <c r="R192" s="181"/>
      <c r="S192" s="181"/>
    </row>
    <row r="193" spans="1:19">
      <c r="A193" s="181" t="s">
        <v>597</v>
      </c>
      <c r="B193" s="181" t="s">
        <v>157</v>
      </c>
      <c r="C193" s="180" t="s">
        <v>269</v>
      </c>
      <c r="D193" s="181">
        <v>0</v>
      </c>
      <c r="E193" s="268">
        <f t="shared" si="12"/>
        <v>10000000</v>
      </c>
      <c r="F193" s="268">
        <f t="shared" si="13"/>
        <v>0</v>
      </c>
      <c r="G193" s="323">
        <v>0</v>
      </c>
      <c r="H193" s="268">
        <f t="shared" si="14"/>
        <v>0</v>
      </c>
      <c r="I193" s="323">
        <v>0</v>
      </c>
      <c r="J193" s="268">
        <f t="shared" si="15"/>
        <v>0</v>
      </c>
      <c r="K193" s="323">
        <v>0</v>
      </c>
      <c r="L193" s="268">
        <f t="shared" si="16"/>
        <v>0</v>
      </c>
      <c r="M193" s="323">
        <v>0</v>
      </c>
      <c r="N193" s="268">
        <f t="shared" si="17"/>
        <v>0</v>
      </c>
      <c r="O193" s="180"/>
      <c r="P193" s="181"/>
      <c r="Q193" s="181"/>
      <c r="R193" s="181"/>
      <c r="S193" s="181"/>
    </row>
    <row r="194" spans="1:19">
      <c r="A194" s="181" t="s">
        <v>599</v>
      </c>
      <c r="B194" s="181" t="s">
        <v>157</v>
      </c>
      <c r="C194" s="180" t="s">
        <v>269</v>
      </c>
      <c r="D194" s="181">
        <v>1.0126999999999999</v>
      </c>
      <c r="E194" s="268">
        <f t="shared" si="12"/>
        <v>10000000</v>
      </c>
      <c r="F194" s="268">
        <f t="shared" si="13"/>
        <v>10127000</v>
      </c>
      <c r="G194" s="323">
        <v>1.1082000000000001</v>
      </c>
      <c r="H194" s="268">
        <f t="shared" si="14"/>
        <v>11082000</v>
      </c>
      <c r="I194" s="323">
        <v>1.1819</v>
      </c>
      <c r="J194" s="268">
        <f t="shared" si="15"/>
        <v>11819000</v>
      </c>
      <c r="K194" s="323">
        <v>1.2102999999999999</v>
      </c>
      <c r="L194" s="268">
        <f t="shared" si="16"/>
        <v>12103000</v>
      </c>
      <c r="M194" s="323">
        <v>1.1083000000000001</v>
      </c>
      <c r="N194" s="268">
        <f t="shared" si="17"/>
        <v>11083000</v>
      </c>
      <c r="O194" s="180"/>
      <c r="P194" s="181"/>
      <c r="Q194" s="181"/>
      <c r="R194" s="181"/>
      <c r="S194" s="181"/>
    </row>
    <row r="195" spans="1:19">
      <c r="A195" s="181" t="s">
        <v>539</v>
      </c>
      <c r="B195" s="181" t="s">
        <v>159</v>
      </c>
      <c r="C195" s="180" t="s">
        <v>269</v>
      </c>
      <c r="D195" s="181">
        <v>17.7407</v>
      </c>
      <c r="E195" s="268">
        <f t="shared" ref="E195:E258" si="18">10^7</f>
        <v>10000000</v>
      </c>
      <c r="F195" s="268">
        <f t="shared" ref="F195:F258" si="19">D195*E195</f>
        <v>177407000</v>
      </c>
      <c r="G195" s="323">
        <v>18.124500000000001</v>
      </c>
      <c r="H195" s="268">
        <f t="shared" si="14"/>
        <v>181245000</v>
      </c>
      <c r="I195" s="323">
        <v>20.2196</v>
      </c>
      <c r="J195" s="268">
        <f t="shared" si="15"/>
        <v>202196000</v>
      </c>
      <c r="K195" s="323">
        <v>21.372299999999999</v>
      </c>
      <c r="L195" s="268">
        <f t="shared" si="16"/>
        <v>213723000</v>
      </c>
      <c r="M195" s="323">
        <v>24.365100000000002</v>
      </c>
      <c r="N195" s="268">
        <f t="shared" si="17"/>
        <v>243651000.00000003</v>
      </c>
      <c r="O195" s="180"/>
      <c r="P195" s="181"/>
      <c r="Q195" s="181"/>
      <c r="R195" s="181"/>
      <c r="S195" s="181"/>
    </row>
    <row r="196" spans="1:19">
      <c r="A196" s="181" t="s">
        <v>541</v>
      </c>
      <c r="B196" s="181" t="s">
        <v>159</v>
      </c>
      <c r="C196" s="180" t="s">
        <v>269</v>
      </c>
      <c r="D196" s="181">
        <v>0</v>
      </c>
      <c r="E196" s="268">
        <f t="shared" si="18"/>
        <v>10000000</v>
      </c>
      <c r="F196" s="268">
        <f t="shared" si="19"/>
        <v>0</v>
      </c>
      <c r="G196" s="323">
        <v>0</v>
      </c>
      <c r="H196" s="268">
        <f t="shared" ref="H196:H259" si="20">G196*E196</f>
        <v>0</v>
      </c>
      <c r="I196" s="323">
        <v>0</v>
      </c>
      <c r="J196" s="268">
        <f t="shared" ref="J196:J259" si="21">I196*E196</f>
        <v>0</v>
      </c>
      <c r="K196" s="323">
        <v>0</v>
      </c>
      <c r="L196" s="268">
        <f t="shared" ref="L196:L259" si="22">K196*E196</f>
        <v>0</v>
      </c>
      <c r="M196" s="323">
        <v>0</v>
      </c>
      <c r="N196" s="268">
        <f t="shared" ref="N196:N259" si="23">M196*E196</f>
        <v>0</v>
      </c>
      <c r="O196" s="180"/>
      <c r="P196" s="181"/>
      <c r="Q196" s="181"/>
      <c r="R196" s="181"/>
      <c r="S196" s="181"/>
    </row>
    <row r="197" spans="1:19">
      <c r="A197" s="181" t="s">
        <v>543</v>
      </c>
      <c r="B197" s="181" t="s">
        <v>159</v>
      </c>
      <c r="C197" s="180" t="s">
        <v>269</v>
      </c>
      <c r="D197" s="181">
        <v>0</v>
      </c>
      <c r="E197" s="268">
        <f t="shared" si="18"/>
        <v>10000000</v>
      </c>
      <c r="F197" s="268">
        <f t="shared" si="19"/>
        <v>0</v>
      </c>
      <c r="G197" s="323">
        <v>6.7999999999999996E-3</v>
      </c>
      <c r="H197" s="268">
        <f t="shared" si="20"/>
        <v>68000</v>
      </c>
      <c r="I197" s="323">
        <v>0</v>
      </c>
      <c r="J197" s="268">
        <f t="shared" si="21"/>
        <v>0</v>
      </c>
      <c r="K197" s="323">
        <v>0</v>
      </c>
      <c r="L197" s="268">
        <f t="shared" si="22"/>
        <v>0</v>
      </c>
      <c r="M197" s="323">
        <v>0</v>
      </c>
      <c r="N197" s="268">
        <f t="shared" si="23"/>
        <v>0</v>
      </c>
      <c r="O197" s="180"/>
      <c r="P197" s="181"/>
      <c r="Q197" s="181"/>
      <c r="R197" s="181"/>
      <c r="S197" s="181"/>
    </row>
    <row r="198" spans="1:19">
      <c r="A198" s="181" t="s">
        <v>545</v>
      </c>
      <c r="B198" s="181" t="s">
        <v>159</v>
      </c>
      <c r="C198" s="180" t="s">
        <v>269</v>
      </c>
      <c r="D198" s="181">
        <v>0</v>
      </c>
      <c r="E198" s="268">
        <f t="shared" si="18"/>
        <v>10000000</v>
      </c>
      <c r="F198" s="268">
        <f t="shared" si="19"/>
        <v>0</v>
      </c>
      <c r="G198" s="323">
        <v>4.7500000000000001E-2</v>
      </c>
      <c r="H198" s="268">
        <f t="shared" si="20"/>
        <v>475000</v>
      </c>
      <c r="I198" s="323">
        <v>6.6600000000000006E-2</v>
      </c>
      <c r="J198" s="268">
        <f t="shared" si="21"/>
        <v>666000.00000000012</v>
      </c>
      <c r="K198" s="323">
        <v>6.2300000000000001E-2</v>
      </c>
      <c r="L198" s="268">
        <f t="shared" si="22"/>
        <v>623000</v>
      </c>
      <c r="M198" s="323">
        <v>5.1499999999999997E-2</v>
      </c>
      <c r="N198" s="268">
        <f t="shared" si="23"/>
        <v>515000</v>
      </c>
      <c r="O198" s="180"/>
      <c r="P198" s="181"/>
      <c r="Q198" s="181"/>
      <c r="R198" s="181"/>
      <c r="S198" s="181"/>
    </row>
    <row r="199" spans="1:19">
      <c r="A199" s="181" t="s">
        <v>547</v>
      </c>
      <c r="B199" s="181" t="s">
        <v>159</v>
      </c>
      <c r="C199" s="180" t="s">
        <v>269</v>
      </c>
      <c r="D199" s="181">
        <v>0</v>
      </c>
      <c r="E199" s="268">
        <f t="shared" si="18"/>
        <v>10000000</v>
      </c>
      <c r="F199" s="268">
        <f t="shared" si="19"/>
        <v>0</v>
      </c>
      <c r="G199" s="323">
        <v>0</v>
      </c>
      <c r="H199" s="268">
        <f t="shared" si="20"/>
        <v>0</v>
      </c>
      <c r="I199" s="323">
        <v>0</v>
      </c>
      <c r="J199" s="268">
        <f t="shared" si="21"/>
        <v>0</v>
      </c>
      <c r="K199" s="323">
        <v>0</v>
      </c>
      <c r="L199" s="268">
        <f t="shared" si="22"/>
        <v>0</v>
      </c>
      <c r="M199" s="323">
        <v>0</v>
      </c>
      <c r="N199" s="268">
        <f t="shared" si="23"/>
        <v>0</v>
      </c>
      <c r="O199" s="180"/>
      <c r="P199" s="181"/>
      <c r="Q199" s="181"/>
      <c r="R199" s="181"/>
      <c r="S199" s="181"/>
    </row>
    <row r="200" spans="1:19">
      <c r="A200" s="181" t="s">
        <v>770</v>
      </c>
      <c r="B200" s="181" t="s">
        <v>159</v>
      </c>
      <c r="C200" s="180" t="s">
        <v>269</v>
      </c>
      <c r="D200" s="181">
        <v>1.2366999999999999</v>
      </c>
      <c r="E200" s="268">
        <f t="shared" si="18"/>
        <v>10000000</v>
      </c>
      <c r="F200" s="268">
        <f t="shared" si="19"/>
        <v>12367000</v>
      </c>
      <c r="G200" s="323">
        <v>0.55859999999999999</v>
      </c>
      <c r="H200" s="268">
        <f t="shared" si="20"/>
        <v>5586000</v>
      </c>
      <c r="I200" s="323">
        <v>0.48730000000000001</v>
      </c>
      <c r="J200" s="268">
        <f t="shared" si="21"/>
        <v>4873000</v>
      </c>
      <c r="K200" s="323">
        <v>0.49170000000000003</v>
      </c>
      <c r="L200" s="268">
        <f t="shared" si="22"/>
        <v>4917000</v>
      </c>
      <c r="M200" s="323">
        <v>0.8548</v>
      </c>
      <c r="N200" s="268">
        <f t="shared" si="23"/>
        <v>8548000</v>
      </c>
      <c r="O200" s="180"/>
      <c r="P200" s="181"/>
      <c r="Q200" s="181"/>
      <c r="R200" s="181"/>
      <c r="S200" s="181"/>
    </row>
    <row r="201" spans="1:19">
      <c r="A201" s="181" t="s">
        <v>549</v>
      </c>
      <c r="B201" s="181" t="s">
        <v>159</v>
      </c>
      <c r="C201" s="180" t="s">
        <v>269</v>
      </c>
      <c r="D201" s="181">
        <v>0</v>
      </c>
      <c r="E201" s="268">
        <f t="shared" si="18"/>
        <v>10000000</v>
      </c>
      <c r="F201" s="268">
        <f t="shared" si="19"/>
        <v>0</v>
      </c>
      <c r="G201" s="323">
        <v>0</v>
      </c>
      <c r="H201" s="268">
        <f t="shared" si="20"/>
        <v>0</v>
      </c>
      <c r="I201" s="323">
        <v>0</v>
      </c>
      <c r="J201" s="268">
        <f t="shared" si="21"/>
        <v>0</v>
      </c>
      <c r="K201" s="323">
        <v>0</v>
      </c>
      <c r="L201" s="268">
        <f t="shared" si="22"/>
        <v>0</v>
      </c>
      <c r="M201" s="323">
        <v>0</v>
      </c>
      <c r="N201" s="268">
        <f t="shared" si="23"/>
        <v>0</v>
      </c>
      <c r="O201" s="180"/>
      <c r="P201" s="181"/>
      <c r="Q201" s="181"/>
      <c r="R201" s="181"/>
      <c r="S201" s="181"/>
    </row>
    <row r="202" spans="1:19">
      <c r="A202" s="181" t="s">
        <v>551</v>
      </c>
      <c r="B202" s="181" t="s">
        <v>159</v>
      </c>
      <c r="C202" s="180" t="s">
        <v>269</v>
      </c>
      <c r="D202" s="181">
        <v>0</v>
      </c>
      <c r="E202" s="268">
        <f t="shared" si="18"/>
        <v>10000000</v>
      </c>
      <c r="F202" s="268">
        <f t="shared" si="19"/>
        <v>0</v>
      </c>
      <c r="G202" s="323">
        <v>0</v>
      </c>
      <c r="H202" s="268">
        <f t="shared" si="20"/>
        <v>0</v>
      </c>
      <c r="I202" s="323">
        <v>0</v>
      </c>
      <c r="J202" s="268">
        <f t="shared" si="21"/>
        <v>0</v>
      </c>
      <c r="K202" s="323">
        <v>0</v>
      </c>
      <c r="L202" s="268">
        <f t="shared" si="22"/>
        <v>0</v>
      </c>
      <c r="M202" s="323">
        <v>0</v>
      </c>
      <c r="N202" s="268">
        <f t="shared" si="23"/>
        <v>0</v>
      </c>
      <c r="O202" s="180"/>
      <c r="P202" s="181"/>
      <c r="Q202" s="181"/>
      <c r="R202" s="181"/>
      <c r="S202" s="181"/>
    </row>
    <row r="203" spans="1:19">
      <c r="A203" s="181" t="s">
        <v>553</v>
      </c>
      <c r="B203" s="181" t="s">
        <v>159</v>
      </c>
      <c r="C203" s="180" t="s">
        <v>269</v>
      </c>
      <c r="D203" s="181">
        <v>0</v>
      </c>
      <c r="E203" s="268">
        <f t="shared" si="18"/>
        <v>10000000</v>
      </c>
      <c r="F203" s="268">
        <f t="shared" si="19"/>
        <v>0</v>
      </c>
      <c r="G203" s="323">
        <v>0</v>
      </c>
      <c r="H203" s="268">
        <f t="shared" si="20"/>
        <v>0</v>
      </c>
      <c r="I203" s="323">
        <v>0</v>
      </c>
      <c r="J203" s="268">
        <f t="shared" si="21"/>
        <v>0</v>
      </c>
      <c r="K203" s="323">
        <v>0</v>
      </c>
      <c r="L203" s="268">
        <f t="shared" si="22"/>
        <v>0</v>
      </c>
      <c r="M203" s="323">
        <v>0</v>
      </c>
      <c r="N203" s="268">
        <f t="shared" si="23"/>
        <v>0</v>
      </c>
      <c r="O203" s="180"/>
      <c r="P203" s="181"/>
      <c r="Q203" s="181"/>
      <c r="R203" s="181"/>
      <c r="S203" s="181"/>
    </row>
    <row r="204" spans="1:19">
      <c r="A204" s="181" t="s">
        <v>555</v>
      </c>
      <c r="B204" s="181" t="s">
        <v>159</v>
      </c>
      <c r="C204" s="180" t="s">
        <v>269</v>
      </c>
      <c r="D204" s="181">
        <v>0</v>
      </c>
      <c r="E204" s="268">
        <f t="shared" si="18"/>
        <v>10000000</v>
      </c>
      <c r="F204" s="268">
        <f t="shared" si="19"/>
        <v>0</v>
      </c>
      <c r="G204" s="323">
        <v>0</v>
      </c>
      <c r="H204" s="268">
        <f t="shared" si="20"/>
        <v>0</v>
      </c>
      <c r="I204" s="323">
        <v>0</v>
      </c>
      <c r="J204" s="268">
        <f t="shared" si="21"/>
        <v>0</v>
      </c>
      <c r="K204" s="323">
        <v>0</v>
      </c>
      <c r="L204" s="268">
        <f t="shared" si="22"/>
        <v>0</v>
      </c>
      <c r="M204" s="323">
        <v>0</v>
      </c>
      <c r="N204" s="268">
        <f t="shared" si="23"/>
        <v>0</v>
      </c>
      <c r="O204" s="180"/>
      <c r="P204" s="181"/>
      <c r="Q204" s="181"/>
      <c r="R204" s="181"/>
      <c r="S204" s="181"/>
    </row>
    <row r="205" spans="1:19">
      <c r="A205" s="181" t="s">
        <v>557</v>
      </c>
      <c r="B205" s="181" t="s">
        <v>159</v>
      </c>
      <c r="C205" s="180" t="s">
        <v>269</v>
      </c>
      <c r="D205" s="181">
        <v>0</v>
      </c>
      <c r="E205" s="268">
        <f t="shared" si="18"/>
        <v>10000000</v>
      </c>
      <c r="F205" s="268">
        <f t="shared" si="19"/>
        <v>0</v>
      </c>
      <c r="G205" s="323">
        <v>0</v>
      </c>
      <c r="H205" s="268">
        <f t="shared" si="20"/>
        <v>0</v>
      </c>
      <c r="I205" s="323">
        <v>0</v>
      </c>
      <c r="J205" s="268">
        <f t="shared" si="21"/>
        <v>0</v>
      </c>
      <c r="K205" s="323">
        <v>0</v>
      </c>
      <c r="L205" s="268">
        <f t="shared" si="22"/>
        <v>0</v>
      </c>
      <c r="M205" s="323">
        <v>0</v>
      </c>
      <c r="N205" s="268">
        <f t="shared" si="23"/>
        <v>0</v>
      </c>
      <c r="O205" s="180"/>
      <c r="P205" s="181"/>
      <c r="Q205" s="181"/>
      <c r="R205" s="181"/>
      <c r="S205" s="181"/>
    </row>
    <row r="206" spans="1:19">
      <c r="A206" s="181" t="s">
        <v>559</v>
      </c>
      <c r="B206" s="181" t="s">
        <v>159</v>
      </c>
      <c r="C206" s="180" t="s">
        <v>269</v>
      </c>
      <c r="D206" s="181">
        <v>0.25440000000000002</v>
      </c>
      <c r="E206" s="268">
        <f t="shared" si="18"/>
        <v>10000000</v>
      </c>
      <c r="F206" s="268">
        <f t="shared" si="19"/>
        <v>2544000</v>
      </c>
      <c r="G206" s="323">
        <v>0.36399999999999999</v>
      </c>
      <c r="H206" s="268">
        <f t="shared" si="20"/>
        <v>3640000</v>
      </c>
      <c r="I206" s="323">
        <v>0.43780000000000002</v>
      </c>
      <c r="J206" s="268">
        <f t="shared" si="21"/>
        <v>4378000</v>
      </c>
      <c r="K206" s="323">
        <v>0.24149999999999999</v>
      </c>
      <c r="L206" s="268">
        <f t="shared" si="22"/>
        <v>2415000</v>
      </c>
      <c r="M206" s="323">
        <v>0.24399999999999999</v>
      </c>
      <c r="N206" s="268">
        <f t="shared" si="23"/>
        <v>2440000</v>
      </c>
      <c r="O206" s="180"/>
      <c r="P206" s="181"/>
      <c r="Q206" s="181"/>
      <c r="R206" s="181"/>
      <c r="S206" s="181"/>
    </row>
    <row r="207" spans="1:19">
      <c r="A207" s="181" t="s">
        <v>561</v>
      </c>
      <c r="B207" s="181" t="s">
        <v>159</v>
      </c>
      <c r="C207" s="180" t="s">
        <v>269</v>
      </c>
      <c r="D207" s="181">
        <v>0</v>
      </c>
      <c r="E207" s="268">
        <f t="shared" si="18"/>
        <v>10000000</v>
      </c>
      <c r="F207" s="268">
        <f t="shared" si="19"/>
        <v>0</v>
      </c>
      <c r="G207" s="323">
        <v>0</v>
      </c>
      <c r="H207" s="268">
        <f t="shared" si="20"/>
        <v>0</v>
      </c>
      <c r="I207" s="323">
        <v>0</v>
      </c>
      <c r="J207" s="268">
        <f t="shared" si="21"/>
        <v>0</v>
      </c>
      <c r="K207" s="323">
        <v>0</v>
      </c>
      <c r="L207" s="268">
        <f t="shared" si="22"/>
        <v>0</v>
      </c>
      <c r="M207" s="323">
        <v>0</v>
      </c>
      <c r="N207" s="268">
        <f t="shared" si="23"/>
        <v>0</v>
      </c>
      <c r="O207" s="180"/>
      <c r="P207" s="181"/>
      <c r="Q207" s="181"/>
      <c r="R207" s="181"/>
      <c r="S207" s="181"/>
    </row>
    <row r="208" spans="1:19">
      <c r="A208" s="181" t="s">
        <v>563</v>
      </c>
      <c r="B208" s="181" t="s">
        <v>159</v>
      </c>
      <c r="C208" s="180" t="s">
        <v>269</v>
      </c>
      <c r="D208" s="181">
        <v>0</v>
      </c>
      <c r="E208" s="268">
        <f t="shared" si="18"/>
        <v>10000000</v>
      </c>
      <c r="F208" s="268">
        <f t="shared" si="19"/>
        <v>0</v>
      </c>
      <c r="G208" s="323">
        <v>0</v>
      </c>
      <c r="H208" s="268">
        <f t="shared" si="20"/>
        <v>0</v>
      </c>
      <c r="I208" s="323">
        <v>0</v>
      </c>
      <c r="J208" s="268">
        <f t="shared" si="21"/>
        <v>0</v>
      </c>
      <c r="K208" s="323">
        <v>0</v>
      </c>
      <c r="L208" s="268">
        <f t="shared" si="22"/>
        <v>0</v>
      </c>
      <c r="M208" s="323">
        <v>0</v>
      </c>
      <c r="N208" s="268">
        <f t="shared" si="23"/>
        <v>0</v>
      </c>
      <c r="O208" s="180"/>
      <c r="P208" s="181"/>
      <c r="Q208" s="181"/>
      <c r="R208" s="181"/>
      <c r="S208" s="181"/>
    </row>
    <row r="209" spans="1:19">
      <c r="A209" s="181" t="s">
        <v>565</v>
      </c>
      <c r="B209" s="181" t="s">
        <v>159</v>
      </c>
      <c r="C209" s="180" t="s">
        <v>269</v>
      </c>
      <c r="D209" s="181">
        <v>2.4481000000000002</v>
      </c>
      <c r="E209" s="268">
        <f t="shared" si="18"/>
        <v>10000000</v>
      </c>
      <c r="F209" s="268">
        <f t="shared" si="19"/>
        <v>24481000</v>
      </c>
      <c r="G209" s="323">
        <v>4.2565</v>
      </c>
      <c r="H209" s="268">
        <f t="shared" si="20"/>
        <v>42565000</v>
      </c>
      <c r="I209" s="323">
        <v>5.8453999999999997</v>
      </c>
      <c r="J209" s="268">
        <f t="shared" si="21"/>
        <v>58454000</v>
      </c>
      <c r="K209" s="323">
        <v>5.9207000000000001</v>
      </c>
      <c r="L209" s="268">
        <f t="shared" si="22"/>
        <v>59207000</v>
      </c>
      <c r="M209" s="323">
        <v>6.6646999999999998</v>
      </c>
      <c r="N209" s="268">
        <f t="shared" si="23"/>
        <v>66647000</v>
      </c>
      <c r="O209" s="180"/>
      <c r="P209" s="181"/>
      <c r="Q209" s="181"/>
      <c r="R209" s="181"/>
      <c r="S209" s="181"/>
    </row>
    <row r="210" spans="1:19">
      <c r="A210" s="181" t="s">
        <v>567</v>
      </c>
      <c r="B210" s="181" t="s">
        <v>159</v>
      </c>
      <c r="C210" s="180" t="s">
        <v>269</v>
      </c>
      <c r="D210" s="181">
        <v>0</v>
      </c>
      <c r="E210" s="268">
        <f t="shared" si="18"/>
        <v>10000000</v>
      </c>
      <c r="F210" s="268">
        <f t="shared" si="19"/>
        <v>0</v>
      </c>
      <c r="G210" s="323">
        <v>0</v>
      </c>
      <c r="H210" s="268">
        <f t="shared" si="20"/>
        <v>0</v>
      </c>
      <c r="I210" s="323">
        <v>0</v>
      </c>
      <c r="J210" s="268">
        <f t="shared" si="21"/>
        <v>0</v>
      </c>
      <c r="K210" s="323">
        <v>0</v>
      </c>
      <c r="L210" s="268">
        <f t="shared" si="22"/>
        <v>0</v>
      </c>
      <c r="M210" s="323">
        <v>0</v>
      </c>
      <c r="N210" s="268">
        <f t="shared" si="23"/>
        <v>0</v>
      </c>
      <c r="O210" s="180"/>
      <c r="P210" s="181"/>
      <c r="Q210" s="181"/>
      <c r="R210" s="181"/>
      <c r="S210" s="181"/>
    </row>
    <row r="211" spans="1:19">
      <c r="A211" s="181" t="s">
        <v>569</v>
      </c>
      <c r="B211" s="181" t="s">
        <v>159</v>
      </c>
      <c r="C211" s="180" t="s">
        <v>269</v>
      </c>
      <c r="D211" s="181">
        <v>0</v>
      </c>
      <c r="E211" s="268">
        <f t="shared" si="18"/>
        <v>10000000</v>
      </c>
      <c r="F211" s="268">
        <f t="shared" si="19"/>
        <v>0</v>
      </c>
      <c r="G211" s="323">
        <v>0</v>
      </c>
      <c r="H211" s="268">
        <f t="shared" si="20"/>
        <v>0</v>
      </c>
      <c r="I211" s="323">
        <v>0</v>
      </c>
      <c r="J211" s="268">
        <f t="shared" si="21"/>
        <v>0</v>
      </c>
      <c r="K211" s="323">
        <v>0</v>
      </c>
      <c r="L211" s="268">
        <f t="shared" si="22"/>
        <v>0</v>
      </c>
      <c r="M211" s="323">
        <v>0</v>
      </c>
      <c r="N211" s="268">
        <f t="shared" si="23"/>
        <v>0</v>
      </c>
      <c r="O211" s="180"/>
      <c r="P211" s="181"/>
      <c r="Q211" s="181"/>
      <c r="R211" s="181"/>
      <c r="S211" s="181"/>
    </row>
    <row r="212" spans="1:19">
      <c r="A212" s="181" t="s">
        <v>571</v>
      </c>
      <c r="B212" s="181" t="s">
        <v>159</v>
      </c>
      <c r="C212" s="180" t="s">
        <v>269</v>
      </c>
      <c r="D212" s="181">
        <v>0</v>
      </c>
      <c r="E212" s="268">
        <f t="shared" si="18"/>
        <v>10000000</v>
      </c>
      <c r="F212" s="268">
        <f t="shared" si="19"/>
        <v>0</v>
      </c>
      <c r="G212" s="323">
        <v>0</v>
      </c>
      <c r="H212" s="268">
        <f t="shared" si="20"/>
        <v>0</v>
      </c>
      <c r="I212" s="323">
        <v>0</v>
      </c>
      <c r="J212" s="268">
        <f t="shared" si="21"/>
        <v>0</v>
      </c>
      <c r="K212" s="323">
        <v>0</v>
      </c>
      <c r="L212" s="268">
        <f t="shared" si="22"/>
        <v>0</v>
      </c>
      <c r="M212" s="323">
        <v>0</v>
      </c>
      <c r="N212" s="268">
        <f t="shared" si="23"/>
        <v>0</v>
      </c>
      <c r="O212" s="180"/>
      <c r="P212" s="181"/>
      <c r="Q212" s="181"/>
      <c r="R212" s="181"/>
      <c r="S212" s="181"/>
    </row>
    <row r="213" spans="1:19">
      <c r="A213" s="181" t="s">
        <v>573</v>
      </c>
      <c r="B213" s="181" t="s">
        <v>159</v>
      </c>
      <c r="C213" s="180" t="s">
        <v>269</v>
      </c>
      <c r="D213" s="181">
        <v>2.0988000000000002</v>
      </c>
      <c r="E213" s="268">
        <f t="shared" si="18"/>
        <v>10000000</v>
      </c>
      <c r="F213" s="268">
        <f t="shared" si="19"/>
        <v>20988000.000000004</v>
      </c>
      <c r="G213" s="323">
        <v>2.5819999999999999</v>
      </c>
      <c r="H213" s="268">
        <f t="shared" si="20"/>
        <v>25820000</v>
      </c>
      <c r="I213" s="323">
        <v>2.9066000000000001</v>
      </c>
      <c r="J213" s="268">
        <f t="shared" si="21"/>
        <v>29066000</v>
      </c>
      <c r="K213" s="323">
        <v>3.2376999999999998</v>
      </c>
      <c r="L213" s="268">
        <f t="shared" si="22"/>
        <v>32376999.999999996</v>
      </c>
      <c r="M213" s="323">
        <v>3.3995000000000002</v>
      </c>
      <c r="N213" s="268">
        <f t="shared" si="23"/>
        <v>33995000</v>
      </c>
      <c r="O213" s="180"/>
      <c r="P213" s="181"/>
      <c r="Q213" s="181"/>
      <c r="R213" s="181"/>
      <c r="S213" s="181"/>
    </row>
    <row r="214" spans="1:19">
      <c r="A214" s="181" t="s">
        <v>575</v>
      </c>
      <c r="B214" s="181" t="s">
        <v>159</v>
      </c>
      <c r="C214" s="180" t="s">
        <v>269</v>
      </c>
      <c r="D214" s="181">
        <v>0</v>
      </c>
      <c r="E214" s="268">
        <f t="shared" si="18"/>
        <v>10000000</v>
      </c>
      <c r="F214" s="268">
        <f t="shared" si="19"/>
        <v>0</v>
      </c>
      <c r="G214" s="323">
        <v>0</v>
      </c>
      <c r="H214" s="268">
        <f t="shared" si="20"/>
        <v>0</v>
      </c>
      <c r="I214" s="323">
        <v>0</v>
      </c>
      <c r="J214" s="268">
        <f t="shared" si="21"/>
        <v>0</v>
      </c>
      <c r="K214" s="323">
        <v>0</v>
      </c>
      <c r="L214" s="268">
        <f t="shared" si="22"/>
        <v>0</v>
      </c>
      <c r="M214" s="323">
        <v>0</v>
      </c>
      <c r="N214" s="268">
        <f t="shared" si="23"/>
        <v>0</v>
      </c>
      <c r="O214" s="180"/>
      <c r="P214" s="181"/>
      <c r="Q214" s="181"/>
      <c r="R214" s="181"/>
      <c r="S214" s="181"/>
    </row>
    <row r="215" spans="1:19">
      <c r="A215" s="181" t="s">
        <v>577</v>
      </c>
      <c r="B215" s="181" t="s">
        <v>159</v>
      </c>
      <c r="C215" s="180" t="s">
        <v>269</v>
      </c>
      <c r="D215" s="181">
        <v>0.9395</v>
      </c>
      <c r="E215" s="268">
        <f t="shared" si="18"/>
        <v>10000000</v>
      </c>
      <c r="F215" s="268">
        <f t="shared" si="19"/>
        <v>9395000</v>
      </c>
      <c r="G215" s="323">
        <v>0.81520000000000004</v>
      </c>
      <c r="H215" s="268">
        <f t="shared" si="20"/>
        <v>8152000</v>
      </c>
      <c r="I215" s="323">
        <v>1.0119</v>
      </c>
      <c r="J215" s="268">
        <f t="shared" si="21"/>
        <v>10119000</v>
      </c>
      <c r="K215" s="323">
        <v>0.91839999999999999</v>
      </c>
      <c r="L215" s="268">
        <f t="shared" si="22"/>
        <v>9184000</v>
      </c>
      <c r="M215" s="323">
        <v>0.95240000000000002</v>
      </c>
      <c r="N215" s="268">
        <f t="shared" si="23"/>
        <v>9524000</v>
      </c>
      <c r="O215" s="180"/>
      <c r="P215" s="181"/>
      <c r="Q215" s="181"/>
      <c r="R215" s="181"/>
      <c r="S215" s="181"/>
    </row>
    <row r="216" spans="1:19">
      <c r="A216" s="181" t="s">
        <v>579</v>
      </c>
      <c r="B216" s="181" t="s">
        <v>159</v>
      </c>
      <c r="C216" s="180" t="s">
        <v>269</v>
      </c>
      <c r="D216" s="181">
        <v>0</v>
      </c>
      <c r="E216" s="268">
        <f t="shared" si="18"/>
        <v>10000000</v>
      </c>
      <c r="F216" s="268">
        <f t="shared" si="19"/>
        <v>0</v>
      </c>
      <c r="G216" s="323">
        <v>0</v>
      </c>
      <c r="H216" s="268">
        <f t="shared" si="20"/>
        <v>0</v>
      </c>
      <c r="I216" s="323">
        <v>0</v>
      </c>
      <c r="J216" s="268">
        <f t="shared" si="21"/>
        <v>0</v>
      </c>
      <c r="K216" s="323">
        <v>0</v>
      </c>
      <c r="L216" s="268">
        <f t="shared" si="22"/>
        <v>0</v>
      </c>
      <c r="M216" s="323">
        <v>0</v>
      </c>
      <c r="N216" s="268">
        <f t="shared" si="23"/>
        <v>0</v>
      </c>
      <c r="O216" s="180"/>
      <c r="P216" s="181"/>
      <c r="Q216" s="181"/>
      <c r="R216" s="181"/>
      <c r="S216" s="181"/>
    </row>
    <row r="217" spans="1:19">
      <c r="A217" s="181" t="s">
        <v>581</v>
      </c>
      <c r="B217" s="181" t="s">
        <v>159</v>
      </c>
      <c r="C217" s="180" t="s">
        <v>269</v>
      </c>
      <c r="D217" s="181">
        <v>0</v>
      </c>
      <c r="E217" s="268">
        <f t="shared" si="18"/>
        <v>10000000</v>
      </c>
      <c r="F217" s="268">
        <f t="shared" si="19"/>
        <v>0</v>
      </c>
      <c r="G217" s="323">
        <v>0</v>
      </c>
      <c r="H217" s="268">
        <f t="shared" si="20"/>
        <v>0</v>
      </c>
      <c r="I217" s="323">
        <v>0</v>
      </c>
      <c r="J217" s="268">
        <f t="shared" si="21"/>
        <v>0</v>
      </c>
      <c r="K217" s="323">
        <v>0</v>
      </c>
      <c r="L217" s="268">
        <f t="shared" si="22"/>
        <v>0</v>
      </c>
      <c r="M217" s="323">
        <v>0</v>
      </c>
      <c r="N217" s="268">
        <f t="shared" si="23"/>
        <v>0</v>
      </c>
      <c r="O217" s="180"/>
      <c r="P217" s="181"/>
      <c r="Q217" s="181"/>
      <c r="R217" s="181"/>
      <c r="S217" s="181"/>
    </row>
    <row r="218" spans="1:19">
      <c r="A218" s="181" t="s">
        <v>583</v>
      </c>
      <c r="B218" s="181" t="s">
        <v>159</v>
      </c>
      <c r="C218" s="180" t="s">
        <v>269</v>
      </c>
      <c r="D218" s="181">
        <v>0</v>
      </c>
      <c r="E218" s="268">
        <f t="shared" si="18"/>
        <v>10000000</v>
      </c>
      <c r="F218" s="268">
        <f t="shared" si="19"/>
        <v>0</v>
      </c>
      <c r="G218" s="323">
        <v>0</v>
      </c>
      <c r="H218" s="268">
        <f t="shared" si="20"/>
        <v>0</v>
      </c>
      <c r="I218" s="323">
        <v>0</v>
      </c>
      <c r="J218" s="268">
        <f t="shared" si="21"/>
        <v>0</v>
      </c>
      <c r="K218" s="323">
        <v>0</v>
      </c>
      <c r="L218" s="268">
        <f t="shared" si="22"/>
        <v>0</v>
      </c>
      <c r="M218" s="323">
        <v>0</v>
      </c>
      <c r="N218" s="268">
        <f t="shared" si="23"/>
        <v>0</v>
      </c>
      <c r="O218" s="180"/>
      <c r="P218" s="181"/>
      <c r="Q218" s="181"/>
      <c r="R218" s="181"/>
      <c r="S218" s="181"/>
    </row>
    <row r="219" spans="1:19">
      <c r="A219" s="181" t="s">
        <v>585</v>
      </c>
      <c r="B219" s="181" t="s">
        <v>159</v>
      </c>
      <c r="C219" s="180" t="s">
        <v>269</v>
      </c>
      <c r="D219" s="181">
        <v>0</v>
      </c>
      <c r="E219" s="268">
        <f t="shared" si="18"/>
        <v>10000000</v>
      </c>
      <c r="F219" s="268">
        <f t="shared" si="19"/>
        <v>0</v>
      </c>
      <c r="G219" s="323">
        <v>0</v>
      </c>
      <c r="H219" s="268">
        <f t="shared" si="20"/>
        <v>0</v>
      </c>
      <c r="I219" s="323">
        <v>0</v>
      </c>
      <c r="J219" s="268">
        <f t="shared" si="21"/>
        <v>0</v>
      </c>
      <c r="K219" s="323">
        <v>0</v>
      </c>
      <c r="L219" s="268">
        <f t="shared" si="22"/>
        <v>0</v>
      </c>
      <c r="M219" s="323">
        <v>0</v>
      </c>
      <c r="N219" s="268">
        <f t="shared" si="23"/>
        <v>0</v>
      </c>
      <c r="O219" s="180"/>
      <c r="P219" s="181"/>
      <c r="Q219" s="181"/>
      <c r="R219" s="181"/>
      <c r="S219" s="181"/>
    </row>
    <row r="220" spans="1:19">
      <c r="A220" s="181" t="s">
        <v>587</v>
      </c>
      <c r="B220" s="181" t="s">
        <v>159</v>
      </c>
      <c r="C220" s="180" t="s">
        <v>269</v>
      </c>
      <c r="D220" s="181">
        <v>10.763199999999999</v>
      </c>
      <c r="E220" s="268">
        <f t="shared" si="18"/>
        <v>10000000</v>
      </c>
      <c r="F220" s="268">
        <f t="shared" si="19"/>
        <v>107632000</v>
      </c>
      <c r="G220" s="323">
        <v>9.4939</v>
      </c>
      <c r="H220" s="268">
        <f t="shared" si="20"/>
        <v>94939000</v>
      </c>
      <c r="I220" s="323">
        <v>9.4640000000000004</v>
      </c>
      <c r="J220" s="268">
        <f t="shared" si="21"/>
        <v>94640000</v>
      </c>
      <c r="K220" s="323">
        <v>10.5</v>
      </c>
      <c r="L220" s="268">
        <f t="shared" si="22"/>
        <v>105000000</v>
      </c>
      <c r="M220" s="323">
        <v>12.1982</v>
      </c>
      <c r="N220" s="268">
        <f t="shared" si="23"/>
        <v>121982000</v>
      </c>
      <c r="O220" s="180"/>
      <c r="P220" s="181"/>
      <c r="Q220" s="181"/>
      <c r="R220" s="181"/>
      <c r="S220" s="181"/>
    </row>
    <row r="221" spans="1:19">
      <c r="A221" s="181" t="s">
        <v>589</v>
      </c>
      <c r="B221" s="181" t="s">
        <v>159</v>
      </c>
      <c r="C221" s="180" t="s">
        <v>269</v>
      </c>
      <c r="D221" s="181">
        <v>0</v>
      </c>
      <c r="E221" s="268">
        <f t="shared" si="18"/>
        <v>10000000</v>
      </c>
      <c r="F221" s="268">
        <f t="shared" si="19"/>
        <v>0</v>
      </c>
      <c r="G221" s="323">
        <v>0</v>
      </c>
      <c r="H221" s="268">
        <f t="shared" si="20"/>
        <v>0</v>
      </c>
      <c r="I221" s="323">
        <v>0</v>
      </c>
      <c r="J221" s="268">
        <f t="shared" si="21"/>
        <v>0</v>
      </c>
      <c r="K221" s="323">
        <v>0</v>
      </c>
      <c r="L221" s="268">
        <f t="shared" si="22"/>
        <v>0</v>
      </c>
      <c r="M221" s="323">
        <v>0</v>
      </c>
      <c r="N221" s="268">
        <f t="shared" si="23"/>
        <v>0</v>
      </c>
      <c r="O221" s="180"/>
      <c r="P221" s="181"/>
      <c r="Q221" s="181"/>
      <c r="R221" s="181"/>
      <c r="S221" s="181"/>
    </row>
    <row r="222" spans="1:19">
      <c r="A222" s="181" t="s">
        <v>591</v>
      </c>
      <c r="B222" s="181" t="s">
        <v>159</v>
      </c>
      <c r="C222" s="180" t="s">
        <v>269</v>
      </c>
      <c r="D222" s="181">
        <v>0</v>
      </c>
      <c r="E222" s="268">
        <f t="shared" si="18"/>
        <v>10000000</v>
      </c>
      <c r="F222" s="268">
        <f t="shared" si="19"/>
        <v>0</v>
      </c>
      <c r="G222" s="323">
        <v>0</v>
      </c>
      <c r="H222" s="268">
        <f t="shared" si="20"/>
        <v>0</v>
      </c>
      <c r="I222" s="323">
        <v>0</v>
      </c>
      <c r="J222" s="268">
        <f t="shared" si="21"/>
        <v>0</v>
      </c>
      <c r="K222" s="323">
        <v>0</v>
      </c>
      <c r="L222" s="268">
        <f t="shared" si="22"/>
        <v>0</v>
      </c>
      <c r="M222" s="323">
        <v>0</v>
      </c>
      <c r="N222" s="268">
        <f t="shared" si="23"/>
        <v>0</v>
      </c>
      <c r="O222" s="180"/>
      <c r="P222" s="181"/>
      <c r="Q222" s="181"/>
      <c r="R222" s="181"/>
      <c r="S222" s="181"/>
    </row>
    <row r="223" spans="1:19">
      <c r="A223" s="181" t="s">
        <v>593</v>
      </c>
      <c r="B223" s="181" t="s">
        <v>159</v>
      </c>
      <c r="C223" s="180" t="s">
        <v>269</v>
      </c>
      <c r="D223" s="181">
        <v>0</v>
      </c>
      <c r="E223" s="268">
        <f t="shared" si="18"/>
        <v>10000000</v>
      </c>
      <c r="F223" s="268">
        <f t="shared" si="19"/>
        <v>0</v>
      </c>
      <c r="G223" s="323">
        <v>0</v>
      </c>
      <c r="H223" s="268">
        <f t="shared" si="20"/>
        <v>0</v>
      </c>
      <c r="I223" s="323">
        <v>0</v>
      </c>
      <c r="J223" s="268">
        <f t="shared" si="21"/>
        <v>0</v>
      </c>
      <c r="K223" s="323">
        <v>0</v>
      </c>
      <c r="L223" s="268">
        <f t="shared" si="22"/>
        <v>0</v>
      </c>
      <c r="M223" s="323">
        <v>0</v>
      </c>
      <c r="N223" s="268">
        <f t="shared" si="23"/>
        <v>0</v>
      </c>
      <c r="O223" s="180"/>
      <c r="P223" s="181"/>
      <c r="Q223" s="181"/>
      <c r="R223" s="181"/>
      <c r="S223" s="181"/>
    </row>
    <row r="224" spans="1:19">
      <c r="A224" s="181" t="s">
        <v>595</v>
      </c>
      <c r="B224" s="181" t="s">
        <v>159</v>
      </c>
      <c r="C224" s="180" t="s">
        <v>269</v>
      </c>
      <c r="D224" s="181">
        <v>0</v>
      </c>
      <c r="E224" s="268">
        <f t="shared" si="18"/>
        <v>10000000</v>
      </c>
      <c r="F224" s="268">
        <f t="shared" si="19"/>
        <v>0</v>
      </c>
      <c r="G224" s="323">
        <v>0</v>
      </c>
      <c r="H224" s="268">
        <f t="shared" si="20"/>
        <v>0</v>
      </c>
      <c r="I224" s="323">
        <v>0</v>
      </c>
      <c r="J224" s="268">
        <f t="shared" si="21"/>
        <v>0</v>
      </c>
      <c r="K224" s="323">
        <v>0</v>
      </c>
      <c r="L224" s="268">
        <f t="shared" si="22"/>
        <v>0</v>
      </c>
      <c r="M224" s="323">
        <v>0</v>
      </c>
      <c r="N224" s="268">
        <f t="shared" si="23"/>
        <v>0</v>
      </c>
      <c r="O224" s="180"/>
      <c r="P224" s="181"/>
      <c r="Q224" s="181"/>
      <c r="R224" s="181"/>
      <c r="S224" s="181"/>
    </row>
    <row r="225" spans="1:19">
      <c r="A225" s="181" t="s">
        <v>597</v>
      </c>
      <c r="B225" s="181" t="s">
        <v>159</v>
      </c>
      <c r="C225" s="180" t="s">
        <v>269</v>
      </c>
      <c r="D225" s="181">
        <v>0</v>
      </c>
      <c r="E225" s="268">
        <f t="shared" si="18"/>
        <v>10000000</v>
      </c>
      <c r="F225" s="268">
        <f t="shared" si="19"/>
        <v>0</v>
      </c>
      <c r="G225" s="323">
        <v>0</v>
      </c>
      <c r="H225" s="268">
        <f t="shared" si="20"/>
        <v>0</v>
      </c>
      <c r="I225" s="323">
        <v>0</v>
      </c>
      <c r="J225" s="268">
        <f t="shared" si="21"/>
        <v>0</v>
      </c>
      <c r="K225" s="323">
        <v>0</v>
      </c>
      <c r="L225" s="268">
        <f t="shared" si="22"/>
        <v>0</v>
      </c>
      <c r="M225" s="323">
        <v>0</v>
      </c>
      <c r="N225" s="268">
        <f t="shared" si="23"/>
        <v>0</v>
      </c>
      <c r="O225" s="180"/>
      <c r="P225" s="181"/>
      <c r="Q225" s="181"/>
      <c r="R225" s="181"/>
      <c r="S225" s="181"/>
    </row>
    <row r="226" spans="1:19">
      <c r="A226" s="181" t="s">
        <v>599</v>
      </c>
      <c r="B226" s="181" t="s">
        <v>159</v>
      </c>
      <c r="C226" s="180" t="s">
        <v>269</v>
      </c>
      <c r="D226" s="181">
        <v>0</v>
      </c>
      <c r="E226" s="268">
        <f t="shared" si="18"/>
        <v>10000000</v>
      </c>
      <c r="F226" s="268">
        <f t="shared" si="19"/>
        <v>0</v>
      </c>
      <c r="G226" s="323">
        <v>0</v>
      </c>
      <c r="H226" s="268">
        <f t="shared" si="20"/>
        <v>0</v>
      </c>
      <c r="I226" s="323">
        <v>0</v>
      </c>
      <c r="J226" s="268">
        <f t="shared" si="21"/>
        <v>0</v>
      </c>
      <c r="K226" s="323">
        <v>0</v>
      </c>
      <c r="L226" s="268">
        <f t="shared" si="22"/>
        <v>0</v>
      </c>
      <c r="M226" s="323">
        <v>0</v>
      </c>
      <c r="N226" s="268">
        <f t="shared" si="23"/>
        <v>0</v>
      </c>
      <c r="O226" s="180"/>
      <c r="P226" s="181"/>
      <c r="Q226" s="181"/>
      <c r="R226" s="181"/>
      <c r="S226" s="181"/>
    </row>
    <row r="227" spans="1:19">
      <c r="A227" s="181" t="s">
        <v>539</v>
      </c>
      <c r="B227" s="181" t="s">
        <v>162</v>
      </c>
      <c r="C227" s="180" t="s">
        <v>269</v>
      </c>
      <c r="D227" s="181">
        <v>84.807900000000004</v>
      </c>
      <c r="E227" s="268">
        <f t="shared" si="18"/>
        <v>10000000</v>
      </c>
      <c r="F227" s="268">
        <f t="shared" si="19"/>
        <v>848079000</v>
      </c>
      <c r="G227" s="323">
        <v>93.061099999999996</v>
      </c>
      <c r="H227" s="268">
        <f t="shared" si="20"/>
        <v>930611000</v>
      </c>
      <c r="I227" s="323">
        <v>93.403000000000006</v>
      </c>
      <c r="J227" s="268">
        <f t="shared" si="21"/>
        <v>934030000</v>
      </c>
      <c r="K227" s="323">
        <v>84.570999999999998</v>
      </c>
      <c r="L227" s="268">
        <f t="shared" si="22"/>
        <v>845710000</v>
      </c>
      <c r="M227" s="323">
        <v>93.263999999999996</v>
      </c>
      <c r="N227" s="268">
        <f t="shared" si="23"/>
        <v>932640000</v>
      </c>
      <c r="O227" s="180"/>
      <c r="P227" s="181"/>
      <c r="Q227" s="181"/>
      <c r="R227" s="181"/>
      <c r="S227" s="181"/>
    </row>
    <row r="228" spans="1:19">
      <c r="A228" s="181" t="s">
        <v>541</v>
      </c>
      <c r="B228" s="181" t="s">
        <v>162</v>
      </c>
      <c r="C228" s="180" t="s">
        <v>269</v>
      </c>
      <c r="D228" s="181">
        <v>0</v>
      </c>
      <c r="E228" s="268">
        <f t="shared" si="18"/>
        <v>10000000</v>
      </c>
      <c r="F228" s="268">
        <f t="shared" si="19"/>
        <v>0</v>
      </c>
      <c r="G228" s="323">
        <v>0</v>
      </c>
      <c r="H228" s="268">
        <f t="shared" si="20"/>
        <v>0</v>
      </c>
      <c r="I228" s="323">
        <v>0</v>
      </c>
      <c r="J228" s="268">
        <f t="shared" si="21"/>
        <v>0</v>
      </c>
      <c r="K228" s="323">
        <v>0</v>
      </c>
      <c r="L228" s="268">
        <f t="shared" si="22"/>
        <v>0</v>
      </c>
      <c r="M228" s="323">
        <v>0</v>
      </c>
      <c r="N228" s="268">
        <f t="shared" si="23"/>
        <v>0</v>
      </c>
      <c r="O228" s="180"/>
      <c r="P228" s="181"/>
      <c r="Q228" s="181"/>
      <c r="R228" s="181"/>
      <c r="S228" s="181"/>
    </row>
    <row r="229" spans="1:19">
      <c r="A229" s="181" t="s">
        <v>543</v>
      </c>
      <c r="B229" s="181" t="s">
        <v>162</v>
      </c>
      <c r="C229" s="180" t="s">
        <v>269</v>
      </c>
      <c r="D229" s="181">
        <v>0</v>
      </c>
      <c r="E229" s="268">
        <f t="shared" si="18"/>
        <v>10000000</v>
      </c>
      <c r="F229" s="268">
        <f t="shared" si="19"/>
        <v>0</v>
      </c>
      <c r="G229" s="323">
        <v>0</v>
      </c>
      <c r="H229" s="268">
        <f t="shared" si="20"/>
        <v>0</v>
      </c>
      <c r="I229" s="323">
        <v>0</v>
      </c>
      <c r="J229" s="268">
        <f t="shared" si="21"/>
        <v>0</v>
      </c>
      <c r="K229" s="323">
        <v>0</v>
      </c>
      <c r="L229" s="268">
        <f t="shared" si="22"/>
        <v>0</v>
      </c>
      <c r="M229" s="323">
        <v>0</v>
      </c>
      <c r="N229" s="268">
        <f t="shared" si="23"/>
        <v>0</v>
      </c>
      <c r="O229" s="180"/>
      <c r="P229" s="181"/>
      <c r="Q229" s="181"/>
      <c r="R229" s="181"/>
      <c r="S229" s="181"/>
    </row>
    <row r="230" spans="1:19">
      <c r="A230" s="181" t="s">
        <v>545</v>
      </c>
      <c r="B230" s="181" t="s">
        <v>162</v>
      </c>
      <c r="C230" s="180" t="s">
        <v>269</v>
      </c>
      <c r="D230" s="181">
        <v>0</v>
      </c>
      <c r="E230" s="268">
        <f t="shared" si="18"/>
        <v>10000000</v>
      </c>
      <c r="F230" s="268">
        <f t="shared" si="19"/>
        <v>0</v>
      </c>
      <c r="G230" s="323">
        <v>0</v>
      </c>
      <c r="H230" s="268">
        <f t="shared" si="20"/>
        <v>0</v>
      </c>
      <c r="I230" s="323">
        <v>3.61E-2</v>
      </c>
      <c r="J230" s="268">
        <f t="shared" si="21"/>
        <v>361000</v>
      </c>
      <c r="K230" s="323">
        <v>4.8300000000000003E-2</v>
      </c>
      <c r="L230" s="268">
        <f t="shared" si="22"/>
        <v>483000</v>
      </c>
      <c r="M230" s="323">
        <v>0.80030000000000001</v>
      </c>
      <c r="N230" s="268">
        <f t="shared" si="23"/>
        <v>8003000</v>
      </c>
      <c r="O230" s="180"/>
      <c r="P230" s="181"/>
      <c r="Q230" s="181"/>
      <c r="R230" s="181"/>
      <c r="S230" s="181"/>
    </row>
    <row r="231" spans="1:19">
      <c r="A231" s="181" t="s">
        <v>547</v>
      </c>
      <c r="B231" s="181" t="s">
        <v>162</v>
      </c>
      <c r="C231" s="180" t="s">
        <v>269</v>
      </c>
      <c r="D231" s="181">
        <v>14.525399999999999</v>
      </c>
      <c r="E231" s="268">
        <f t="shared" si="18"/>
        <v>10000000</v>
      </c>
      <c r="F231" s="268">
        <f t="shared" si="19"/>
        <v>145254000</v>
      </c>
      <c r="G231" s="323">
        <v>11.707000000000001</v>
      </c>
      <c r="H231" s="268">
        <f t="shared" si="20"/>
        <v>117070000</v>
      </c>
      <c r="I231" s="323">
        <v>10.361800000000001</v>
      </c>
      <c r="J231" s="268">
        <f t="shared" si="21"/>
        <v>103618000</v>
      </c>
      <c r="K231" s="323">
        <v>11.7715</v>
      </c>
      <c r="L231" s="268">
        <f t="shared" si="22"/>
        <v>117715000</v>
      </c>
      <c r="M231" s="323">
        <v>12.052899999999999</v>
      </c>
      <c r="N231" s="268">
        <f t="shared" si="23"/>
        <v>120529000</v>
      </c>
      <c r="O231" s="180"/>
      <c r="P231" s="181"/>
      <c r="Q231" s="181"/>
      <c r="R231" s="181"/>
      <c r="S231" s="181"/>
    </row>
    <row r="232" spans="1:19">
      <c r="A232" s="181" t="s">
        <v>770</v>
      </c>
      <c r="B232" s="181" t="s">
        <v>162</v>
      </c>
      <c r="C232" s="180" t="s">
        <v>269</v>
      </c>
      <c r="D232" s="181">
        <v>0.98839999999999995</v>
      </c>
      <c r="E232" s="268">
        <f t="shared" si="18"/>
        <v>10000000</v>
      </c>
      <c r="F232" s="268">
        <f t="shared" si="19"/>
        <v>9884000</v>
      </c>
      <c r="G232" s="323">
        <v>1.0379</v>
      </c>
      <c r="H232" s="268">
        <f t="shared" si="20"/>
        <v>10379000</v>
      </c>
      <c r="I232" s="323">
        <v>1.6618999999999999</v>
      </c>
      <c r="J232" s="268">
        <f t="shared" si="21"/>
        <v>16619000</v>
      </c>
      <c r="K232" s="323">
        <v>1.8159000000000001</v>
      </c>
      <c r="L232" s="268">
        <f t="shared" si="22"/>
        <v>18159000</v>
      </c>
      <c r="M232" s="323">
        <v>3.0184000000000002</v>
      </c>
      <c r="N232" s="268">
        <f t="shared" si="23"/>
        <v>30184000.000000004</v>
      </c>
      <c r="O232" s="180"/>
      <c r="P232" s="181"/>
      <c r="Q232" s="181"/>
      <c r="R232" s="181"/>
      <c r="S232" s="181"/>
    </row>
    <row r="233" spans="1:19">
      <c r="A233" s="181" t="s">
        <v>549</v>
      </c>
      <c r="B233" s="181" t="s">
        <v>162</v>
      </c>
      <c r="C233" s="180" t="s">
        <v>269</v>
      </c>
      <c r="D233" s="181">
        <v>0</v>
      </c>
      <c r="E233" s="268">
        <f t="shared" si="18"/>
        <v>10000000</v>
      </c>
      <c r="F233" s="268">
        <f t="shared" si="19"/>
        <v>0</v>
      </c>
      <c r="G233" s="323">
        <v>5.0335999999999999</v>
      </c>
      <c r="H233" s="268">
        <f t="shared" si="20"/>
        <v>50336000</v>
      </c>
      <c r="I233" s="323">
        <v>4.2287999999999997</v>
      </c>
      <c r="J233" s="268">
        <f t="shared" si="21"/>
        <v>42288000</v>
      </c>
      <c r="K233" s="323">
        <v>4.5945999999999998</v>
      </c>
      <c r="L233" s="268">
        <f t="shared" si="22"/>
        <v>45946000</v>
      </c>
      <c r="M233" s="323">
        <v>5.1910999999999996</v>
      </c>
      <c r="N233" s="268">
        <f t="shared" si="23"/>
        <v>51910999.999999993</v>
      </c>
      <c r="O233" s="180"/>
      <c r="P233" s="181"/>
      <c r="Q233" s="181"/>
      <c r="R233" s="181"/>
      <c r="S233" s="181"/>
    </row>
    <row r="234" spans="1:19">
      <c r="A234" s="181" t="s">
        <v>551</v>
      </c>
      <c r="B234" s="181" t="s">
        <v>162</v>
      </c>
      <c r="C234" s="180" t="s">
        <v>269</v>
      </c>
      <c r="D234" s="181">
        <v>0</v>
      </c>
      <c r="E234" s="268">
        <f t="shared" si="18"/>
        <v>10000000</v>
      </c>
      <c r="F234" s="268">
        <f t="shared" si="19"/>
        <v>0</v>
      </c>
      <c r="G234" s="323">
        <v>0</v>
      </c>
      <c r="H234" s="268">
        <f t="shared" si="20"/>
        <v>0</v>
      </c>
      <c r="I234" s="323">
        <v>0</v>
      </c>
      <c r="J234" s="268">
        <f t="shared" si="21"/>
        <v>0</v>
      </c>
      <c r="K234" s="323">
        <v>0</v>
      </c>
      <c r="L234" s="268">
        <f t="shared" si="22"/>
        <v>0</v>
      </c>
      <c r="M234" s="323">
        <v>0</v>
      </c>
      <c r="N234" s="268">
        <f t="shared" si="23"/>
        <v>0</v>
      </c>
      <c r="O234" s="180"/>
      <c r="P234" s="181"/>
      <c r="Q234" s="181"/>
      <c r="R234" s="181"/>
      <c r="S234" s="181"/>
    </row>
    <row r="235" spans="1:19">
      <c r="A235" s="181" t="s">
        <v>553</v>
      </c>
      <c r="B235" s="181" t="s">
        <v>162</v>
      </c>
      <c r="C235" s="180" t="s">
        <v>269</v>
      </c>
      <c r="D235" s="181">
        <v>0</v>
      </c>
      <c r="E235" s="268">
        <f t="shared" si="18"/>
        <v>10000000</v>
      </c>
      <c r="F235" s="268">
        <f t="shared" si="19"/>
        <v>0</v>
      </c>
      <c r="G235" s="323">
        <v>0</v>
      </c>
      <c r="H235" s="268">
        <f t="shared" si="20"/>
        <v>0</v>
      </c>
      <c r="I235" s="323">
        <v>0</v>
      </c>
      <c r="J235" s="268">
        <f t="shared" si="21"/>
        <v>0</v>
      </c>
      <c r="K235" s="323">
        <v>0</v>
      </c>
      <c r="L235" s="268">
        <f t="shared" si="22"/>
        <v>0</v>
      </c>
      <c r="M235" s="323">
        <v>0</v>
      </c>
      <c r="N235" s="268">
        <f t="shared" si="23"/>
        <v>0</v>
      </c>
      <c r="O235" s="180"/>
      <c r="P235" s="181"/>
      <c r="Q235" s="181"/>
      <c r="R235" s="181"/>
      <c r="S235" s="181"/>
    </row>
    <row r="236" spans="1:19">
      <c r="A236" s="181" t="s">
        <v>555</v>
      </c>
      <c r="B236" s="181" t="s">
        <v>162</v>
      </c>
      <c r="C236" s="180" t="s">
        <v>269</v>
      </c>
      <c r="D236" s="181">
        <v>0</v>
      </c>
      <c r="E236" s="268">
        <f t="shared" si="18"/>
        <v>10000000</v>
      </c>
      <c r="F236" s="268">
        <f t="shared" si="19"/>
        <v>0</v>
      </c>
      <c r="G236" s="323">
        <v>0</v>
      </c>
      <c r="H236" s="268">
        <f t="shared" si="20"/>
        <v>0</v>
      </c>
      <c r="I236" s="323">
        <v>0</v>
      </c>
      <c r="J236" s="268">
        <f t="shared" si="21"/>
        <v>0</v>
      </c>
      <c r="K236" s="323">
        <v>0</v>
      </c>
      <c r="L236" s="268">
        <f t="shared" si="22"/>
        <v>0</v>
      </c>
      <c r="M236" s="323">
        <v>0</v>
      </c>
      <c r="N236" s="268">
        <f t="shared" si="23"/>
        <v>0</v>
      </c>
      <c r="O236" s="180"/>
      <c r="P236" s="181"/>
      <c r="Q236" s="181"/>
      <c r="R236" s="181"/>
      <c r="S236" s="181"/>
    </row>
    <row r="237" spans="1:19">
      <c r="A237" s="181" t="s">
        <v>557</v>
      </c>
      <c r="B237" s="181" t="s">
        <v>162</v>
      </c>
      <c r="C237" s="180" t="s">
        <v>269</v>
      </c>
      <c r="D237" s="181">
        <v>6.1</v>
      </c>
      <c r="E237" s="268">
        <f t="shared" si="18"/>
        <v>10000000</v>
      </c>
      <c r="F237" s="268">
        <f t="shared" si="19"/>
        <v>61000000</v>
      </c>
      <c r="G237" s="323">
        <v>7.5</v>
      </c>
      <c r="H237" s="268">
        <f t="shared" si="20"/>
        <v>75000000</v>
      </c>
      <c r="I237" s="323">
        <v>7.0105000000000004</v>
      </c>
      <c r="J237" s="268">
        <f t="shared" si="21"/>
        <v>70105000</v>
      </c>
      <c r="K237" s="323">
        <v>6.9866000000000001</v>
      </c>
      <c r="L237" s="268">
        <f t="shared" si="22"/>
        <v>69866000</v>
      </c>
      <c r="M237" s="323">
        <v>7.1578999999999997</v>
      </c>
      <c r="N237" s="268">
        <f t="shared" si="23"/>
        <v>71579000</v>
      </c>
      <c r="O237" s="180"/>
      <c r="P237" s="181"/>
      <c r="Q237" s="181"/>
      <c r="R237" s="181"/>
      <c r="S237" s="181"/>
    </row>
    <row r="238" spans="1:19">
      <c r="A238" s="181" t="s">
        <v>559</v>
      </c>
      <c r="B238" s="181" t="s">
        <v>162</v>
      </c>
      <c r="C238" s="180" t="s">
        <v>269</v>
      </c>
      <c r="D238" s="181">
        <v>0</v>
      </c>
      <c r="E238" s="268">
        <f t="shared" si="18"/>
        <v>10000000</v>
      </c>
      <c r="F238" s="268">
        <f t="shared" si="19"/>
        <v>0</v>
      </c>
      <c r="G238" s="323">
        <v>0</v>
      </c>
      <c r="H238" s="268">
        <f t="shared" si="20"/>
        <v>0</v>
      </c>
      <c r="I238" s="323">
        <v>0</v>
      </c>
      <c r="J238" s="268">
        <f t="shared" si="21"/>
        <v>0</v>
      </c>
      <c r="K238" s="323">
        <v>0</v>
      </c>
      <c r="L238" s="268">
        <f t="shared" si="22"/>
        <v>0</v>
      </c>
      <c r="M238" s="323">
        <v>0</v>
      </c>
      <c r="N238" s="268">
        <f t="shared" si="23"/>
        <v>0</v>
      </c>
      <c r="O238" s="180"/>
      <c r="P238" s="181"/>
      <c r="Q238" s="181"/>
      <c r="R238" s="181"/>
      <c r="S238" s="181"/>
    </row>
    <row r="239" spans="1:19">
      <c r="A239" s="181" t="s">
        <v>561</v>
      </c>
      <c r="B239" s="181" t="s">
        <v>162</v>
      </c>
      <c r="C239" s="180" t="s">
        <v>269</v>
      </c>
      <c r="D239" s="181">
        <v>0</v>
      </c>
      <c r="E239" s="268">
        <f t="shared" si="18"/>
        <v>10000000</v>
      </c>
      <c r="F239" s="268">
        <f t="shared" si="19"/>
        <v>0</v>
      </c>
      <c r="G239" s="323">
        <v>0</v>
      </c>
      <c r="H239" s="268">
        <f t="shared" si="20"/>
        <v>0</v>
      </c>
      <c r="I239" s="323">
        <v>0</v>
      </c>
      <c r="J239" s="268">
        <f t="shared" si="21"/>
        <v>0</v>
      </c>
      <c r="K239" s="323">
        <v>0</v>
      </c>
      <c r="L239" s="268">
        <f t="shared" si="22"/>
        <v>0</v>
      </c>
      <c r="M239" s="323">
        <v>0</v>
      </c>
      <c r="N239" s="268">
        <f t="shared" si="23"/>
        <v>0</v>
      </c>
      <c r="O239" s="180"/>
      <c r="P239" s="181"/>
      <c r="Q239" s="181"/>
      <c r="R239" s="181"/>
      <c r="S239" s="181"/>
    </row>
    <row r="240" spans="1:19">
      <c r="A240" s="181" t="s">
        <v>563</v>
      </c>
      <c r="B240" s="181" t="s">
        <v>162</v>
      </c>
      <c r="C240" s="180" t="s">
        <v>269</v>
      </c>
      <c r="D240" s="181">
        <v>0</v>
      </c>
      <c r="E240" s="268">
        <f t="shared" si="18"/>
        <v>10000000</v>
      </c>
      <c r="F240" s="268">
        <f t="shared" si="19"/>
        <v>0</v>
      </c>
      <c r="G240" s="323">
        <v>0</v>
      </c>
      <c r="H240" s="268">
        <f t="shared" si="20"/>
        <v>0</v>
      </c>
      <c r="I240" s="323">
        <v>0</v>
      </c>
      <c r="J240" s="268">
        <f t="shared" si="21"/>
        <v>0</v>
      </c>
      <c r="K240" s="323">
        <v>0</v>
      </c>
      <c r="L240" s="268">
        <f t="shared" si="22"/>
        <v>0</v>
      </c>
      <c r="M240" s="323">
        <v>0</v>
      </c>
      <c r="N240" s="268">
        <f t="shared" si="23"/>
        <v>0</v>
      </c>
      <c r="O240" s="180"/>
      <c r="P240" s="181"/>
      <c r="Q240" s="181"/>
      <c r="R240" s="181"/>
      <c r="S240" s="181"/>
    </row>
    <row r="241" spans="1:19">
      <c r="A241" s="181" t="s">
        <v>565</v>
      </c>
      <c r="B241" s="181" t="s">
        <v>162</v>
      </c>
      <c r="C241" s="180" t="s">
        <v>269</v>
      </c>
      <c r="D241" s="181">
        <v>0</v>
      </c>
      <c r="E241" s="268">
        <f t="shared" si="18"/>
        <v>10000000</v>
      </c>
      <c r="F241" s="268">
        <f t="shared" si="19"/>
        <v>0</v>
      </c>
      <c r="G241" s="323">
        <v>0</v>
      </c>
      <c r="H241" s="268">
        <f t="shared" si="20"/>
        <v>0</v>
      </c>
      <c r="I241" s="323">
        <v>0</v>
      </c>
      <c r="J241" s="268">
        <f t="shared" si="21"/>
        <v>0</v>
      </c>
      <c r="K241" s="323">
        <v>0</v>
      </c>
      <c r="L241" s="268">
        <f t="shared" si="22"/>
        <v>0</v>
      </c>
      <c r="M241" s="323">
        <v>0</v>
      </c>
      <c r="N241" s="268">
        <f t="shared" si="23"/>
        <v>0</v>
      </c>
      <c r="O241" s="180"/>
      <c r="P241" s="181"/>
      <c r="Q241" s="181"/>
      <c r="R241" s="181"/>
      <c r="S241" s="181"/>
    </row>
    <row r="242" spans="1:19">
      <c r="A242" s="181" t="s">
        <v>567</v>
      </c>
      <c r="B242" s="181" t="s">
        <v>162</v>
      </c>
      <c r="C242" s="180" t="s">
        <v>269</v>
      </c>
      <c r="D242" s="181">
        <v>0</v>
      </c>
      <c r="E242" s="268">
        <f t="shared" si="18"/>
        <v>10000000</v>
      </c>
      <c r="F242" s="268">
        <f t="shared" si="19"/>
        <v>0</v>
      </c>
      <c r="G242" s="323">
        <v>0</v>
      </c>
      <c r="H242" s="268">
        <f t="shared" si="20"/>
        <v>0</v>
      </c>
      <c r="I242" s="323">
        <v>0.19259999999999999</v>
      </c>
      <c r="J242" s="268">
        <f t="shared" si="21"/>
        <v>1926000</v>
      </c>
      <c r="K242" s="323">
        <v>0.22220000000000001</v>
      </c>
      <c r="L242" s="268">
        <f t="shared" si="22"/>
        <v>2222000</v>
      </c>
      <c r="M242" s="323">
        <v>0.1764</v>
      </c>
      <c r="N242" s="268">
        <f t="shared" si="23"/>
        <v>1764000</v>
      </c>
      <c r="O242" s="180"/>
      <c r="P242" s="181"/>
      <c r="Q242" s="181"/>
      <c r="R242" s="181"/>
      <c r="S242" s="181"/>
    </row>
    <row r="243" spans="1:19">
      <c r="A243" s="181" t="s">
        <v>569</v>
      </c>
      <c r="B243" s="181" t="s">
        <v>162</v>
      </c>
      <c r="C243" s="180" t="s">
        <v>269</v>
      </c>
      <c r="D243" s="181">
        <v>1.0843</v>
      </c>
      <c r="E243" s="268">
        <f t="shared" si="18"/>
        <v>10000000</v>
      </c>
      <c r="F243" s="268">
        <f t="shared" si="19"/>
        <v>10843000</v>
      </c>
      <c r="G243" s="323">
        <v>2.7498</v>
      </c>
      <c r="H243" s="268">
        <f t="shared" si="20"/>
        <v>27498000</v>
      </c>
      <c r="I243" s="323">
        <v>2.2480000000000002</v>
      </c>
      <c r="J243" s="268">
        <f t="shared" si="21"/>
        <v>22480000.000000004</v>
      </c>
      <c r="K243" s="323">
        <v>2.0287999999999999</v>
      </c>
      <c r="L243" s="268">
        <f t="shared" si="22"/>
        <v>20288000</v>
      </c>
      <c r="M243" s="323">
        <v>0.5736</v>
      </c>
      <c r="N243" s="268">
        <f t="shared" si="23"/>
        <v>5736000</v>
      </c>
      <c r="O243" s="180"/>
      <c r="P243" s="181"/>
      <c r="Q243" s="181"/>
      <c r="R243" s="181"/>
      <c r="S243" s="181"/>
    </row>
    <row r="244" spans="1:19">
      <c r="A244" s="181" t="s">
        <v>571</v>
      </c>
      <c r="B244" s="181" t="s">
        <v>162</v>
      </c>
      <c r="C244" s="180" t="s">
        <v>269</v>
      </c>
      <c r="D244" s="181">
        <v>0</v>
      </c>
      <c r="E244" s="268">
        <f t="shared" si="18"/>
        <v>10000000</v>
      </c>
      <c r="F244" s="268">
        <f t="shared" si="19"/>
        <v>0</v>
      </c>
      <c r="G244" s="323">
        <v>0</v>
      </c>
      <c r="H244" s="268">
        <f t="shared" si="20"/>
        <v>0</v>
      </c>
      <c r="I244" s="323">
        <v>0</v>
      </c>
      <c r="J244" s="268">
        <f t="shared" si="21"/>
        <v>0</v>
      </c>
      <c r="K244" s="323">
        <v>0</v>
      </c>
      <c r="L244" s="268">
        <f t="shared" si="22"/>
        <v>0</v>
      </c>
      <c r="M244" s="323">
        <v>0</v>
      </c>
      <c r="N244" s="268">
        <f t="shared" si="23"/>
        <v>0</v>
      </c>
      <c r="O244" s="180"/>
      <c r="P244" s="181"/>
      <c r="Q244" s="181"/>
      <c r="R244" s="181"/>
      <c r="S244" s="181"/>
    </row>
    <row r="245" spans="1:19">
      <c r="A245" s="181" t="s">
        <v>573</v>
      </c>
      <c r="B245" s="181" t="s">
        <v>162</v>
      </c>
      <c r="C245" s="180" t="s">
        <v>269</v>
      </c>
      <c r="D245" s="181">
        <v>0</v>
      </c>
      <c r="E245" s="268">
        <f t="shared" si="18"/>
        <v>10000000</v>
      </c>
      <c r="F245" s="268">
        <f t="shared" si="19"/>
        <v>0</v>
      </c>
      <c r="G245" s="323">
        <v>0</v>
      </c>
      <c r="H245" s="268">
        <f t="shared" si="20"/>
        <v>0</v>
      </c>
      <c r="I245" s="323">
        <v>0</v>
      </c>
      <c r="J245" s="268">
        <f t="shared" si="21"/>
        <v>0</v>
      </c>
      <c r="K245" s="323">
        <v>0</v>
      </c>
      <c r="L245" s="268">
        <f t="shared" si="22"/>
        <v>0</v>
      </c>
      <c r="M245" s="323">
        <v>0</v>
      </c>
      <c r="N245" s="268">
        <f t="shared" si="23"/>
        <v>0</v>
      </c>
      <c r="O245" s="180"/>
      <c r="P245" s="181"/>
      <c r="Q245" s="181"/>
      <c r="R245" s="181"/>
      <c r="S245" s="181"/>
    </row>
    <row r="246" spans="1:19">
      <c r="A246" s="181" t="s">
        <v>575</v>
      </c>
      <c r="B246" s="181" t="s">
        <v>162</v>
      </c>
      <c r="C246" s="180" t="s">
        <v>269</v>
      </c>
      <c r="D246" s="181">
        <v>0</v>
      </c>
      <c r="E246" s="268">
        <f t="shared" si="18"/>
        <v>10000000</v>
      </c>
      <c r="F246" s="268">
        <f t="shared" si="19"/>
        <v>0</v>
      </c>
      <c r="G246" s="323">
        <v>0</v>
      </c>
      <c r="H246" s="268">
        <f t="shared" si="20"/>
        <v>0</v>
      </c>
      <c r="I246" s="323">
        <v>0</v>
      </c>
      <c r="J246" s="268">
        <f t="shared" si="21"/>
        <v>0</v>
      </c>
      <c r="K246" s="323">
        <v>0</v>
      </c>
      <c r="L246" s="268">
        <f t="shared" si="22"/>
        <v>0</v>
      </c>
      <c r="M246" s="323">
        <v>0</v>
      </c>
      <c r="N246" s="268">
        <f t="shared" si="23"/>
        <v>0</v>
      </c>
      <c r="O246" s="180"/>
      <c r="P246" s="181"/>
      <c r="Q246" s="181"/>
      <c r="R246" s="181"/>
      <c r="S246" s="181"/>
    </row>
    <row r="247" spans="1:19">
      <c r="A247" s="181" t="s">
        <v>577</v>
      </c>
      <c r="B247" s="181" t="s">
        <v>162</v>
      </c>
      <c r="C247" s="180" t="s">
        <v>269</v>
      </c>
      <c r="D247" s="181">
        <v>0</v>
      </c>
      <c r="E247" s="268">
        <f t="shared" si="18"/>
        <v>10000000</v>
      </c>
      <c r="F247" s="268">
        <f t="shared" si="19"/>
        <v>0</v>
      </c>
      <c r="G247" s="323">
        <v>0</v>
      </c>
      <c r="H247" s="268">
        <f t="shared" si="20"/>
        <v>0</v>
      </c>
      <c r="I247" s="323">
        <v>0</v>
      </c>
      <c r="J247" s="268">
        <f t="shared" si="21"/>
        <v>0</v>
      </c>
      <c r="K247" s="323">
        <v>0</v>
      </c>
      <c r="L247" s="268">
        <f t="shared" si="22"/>
        <v>0</v>
      </c>
      <c r="M247" s="323">
        <v>0</v>
      </c>
      <c r="N247" s="268">
        <f t="shared" si="23"/>
        <v>0</v>
      </c>
      <c r="O247" s="180"/>
      <c r="P247" s="181"/>
      <c r="Q247" s="181"/>
      <c r="R247" s="181"/>
      <c r="S247" s="181"/>
    </row>
    <row r="248" spans="1:19">
      <c r="A248" s="181" t="s">
        <v>579</v>
      </c>
      <c r="B248" s="181" t="s">
        <v>162</v>
      </c>
      <c r="C248" s="180" t="s">
        <v>269</v>
      </c>
      <c r="D248" s="181">
        <v>0</v>
      </c>
      <c r="E248" s="268">
        <f t="shared" si="18"/>
        <v>10000000</v>
      </c>
      <c r="F248" s="268">
        <f t="shared" si="19"/>
        <v>0</v>
      </c>
      <c r="G248" s="323">
        <v>0</v>
      </c>
      <c r="H248" s="268">
        <f t="shared" si="20"/>
        <v>0</v>
      </c>
      <c r="I248" s="323">
        <v>0</v>
      </c>
      <c r="J248" s="268">
        <f t="shared" si="21"/>
        <v>0</v>
      </c>
      <c r="K248" s="323">
        <v>0</v>
      </c>
      <c r="L248" s="268">
        <f t="shared" si="22"/>
        <v>0</v>
      </c>
      <c r="M248" s="323">
        <v>0</v>
      </c>
      <c r="N248" s="268">
        <f t="shared" si="23"/>
        <v>0</v>
      </c>
      <c r="O248" s="180"/>
      <c r="P248" s="181"/>
      <c r="Q248" s="181"/>
      <c r="R248" s="181"/>
      <c r="S248" s="181"/>
    </row>
    <row r="249" spans="1:19">
      <c r="A249" s="181" t="s">
        <v>581</v>
      </c>
      <c r="B249" s="181" t="s">
        <v>162</v>
      </c>
      <c r="C249" s="180" t="s">
        <v>269</v>
      </c>
      <c r="D249" s="181">
        <v>0</v>
      </c>
      <c r="E249" s="268">
        <f t="shared" si="18"/>
        <v>10000000</v>
      </c>
      <c r="F249" s="268">
        <f t="shared" si="19"/>
        <v>0</v>
      </c>
      <c r="G249" s="323">
        <v>0</v>
      </c>
      <c r="H249" s="268">
        <f t="shared" si="20"/>
        <v>0</v>
      </c>
      <c r="I249" s="323">
        <v>0</v>
      </c>
      <c r="J249" s="268">
        <f t="shared" si="21"/>
        <v>0</v>
      </c>
      <c r="K249" s="323">
        <v>0</v>
      </c>
      <c r="L249" s="268">
        <f t="shared" si="22"/>
        <v>0</v>
      </c>
      <c r="M249" s="323">
        <v>0</v>
      </c>
      <c r="N249" s="268">
        <f t="shared" si="23"/>
        <v>0</v>
      </c>
      <c r="O249" s="180"/>
      <c r="P249" s="181"/>
      <c r="Q249" s="181"/>
      <c r="R249" s="181"/>
      <c r="S249" s="181"/>
    </row>
    <row r="250" spans="1:19">
      <c r="A250" s="181" t="s">
        <v>583</v>
      </c>
      <c r="B250" s="181" t="s">
        <v>162</v>
      </c>
      <c r="C250" s="180" t="s">
        <v>269</v>
      </c>
      <c r="D250" s="181">
        <v>0.26450000000000001</v>
      </c>
      <c r="E250" s="268">
        <f t="shared" si="18"/>
        <v>10000000</v>
      </c>
      <c r="F250" s="268">
        <f t="shared" si="19"/>
        <v>2645000</v>
      </c>
      <c r="G250" s="323">
        <v>0</v>
      </c>
      <c r="H250" s="268">
        <f t="shared" si="20"/>
        <v>0</v>
      </c>
      <c r="I250" s="323">
        <v>0</v>
      </c>
      <c r="J250" s="268">
        <f t="shared" si="21"/>
        <v>0</v>
      </c>
      <c r="K250" s="323">
        <v>0</v>
      </c>
      <c r="L250" s="268">
        <f t="shared" si="22"/>
        <v>0</v>
      </c>
      <c r="M250" s="323">
        <v>0</v>
      </c>
      <c r="N250" s="268">
        <f t="shared" si="23"/>
        <v>0</v>
      </c>
      <c r="O250" s="180"/>
      <c r="P250" s="181"/>
      <c r="Q250" s="181"/>
      <c r="R250" s="181"/>
      <c r="S250" s="181"/>
    </row>
    <row r="251" spans="1:19">
      <c r="A251" s="181" t="s">
        <v>585</v>
      </c>
      <c r="B251" s="181" t="s">
        <v>162</v>
      </c>
      <c r="C251" s="180" t="s">
        <v>269</v>
      </c>
      <c r="D251" s="181">
        <v>0</v>
      </c>
      <c r="E251" s="268">
        <f t="shared" si="18"/>
        <v>10000000</v>
      </c>
      <c r="F251" s="268">
        <f t="shared" si="19"/>
        <v>0</v>
      </c>
      <c r="G251" s="323">
        <v>0</v>
      </c>
      <c r="H251" s="268">
        <f t="shared" si="20"/>
        <v>0</v>
      </c>
      <c r="I251" s="323">
        <v>0</v>
      </c>
      <c r="J251" s="268">
        <f t="shared" si="21"/>
        <v>0</v>
      </c>
      <c r="K251" s="323">
        <v>0</v>
      </c>
      <c r="L251" s="268">
        <f t="shared" si="22"/>
        <v>0</v>
      </c>
      <c r="M251" s="323">
        <v>1.1612</v>
      </c>
      <c r="N251" s="268">
        <f t="shared" si="23"/>
        <v>11612000</v>
      </c>
      <c r="O251" s="180"/>
      <c r="P251" s="181"/>
      <c r="Q251" s="181"/>
      <c r="R251" s="181"/>
      <c r="S251" s="181"/>
    </row>
    <row r="252" spans="1:19">
      <c r="A252" s="181" t="s">
        <v>587</v>
      </c>
      <c r="B252" s="181" t="s">
        <v>162</v>
      </c>
      <c r="C252" s="180" t="s">
        <v>269</v>
      </c>
      <c r="D252" s="181">
        <v>0</v>
      </c>
      <c r="E252" s="268">
        <f t="shared" si="18"/>
        <v>10000000</v>
      </c>
      <c r="F252" s="268">
        <f t="shared" si="19"/>
        <v>0</v>
      </c>
      <c r="G252" s="323">
        <v>0</v>
      </c>
      <c r="H252" s="268">
        <f t="shared" si="20"/>
        <v>0</v>
      </c>
      <c r="I252" s="323">
        <v>0</v>
      </c>
      <c r="J252" s="268">
        <f t="shared" si="21"/>
        <v>0</v>
      </c>
      <c r="K252" s="323">
        <v>0</v>
      </c>
      <c r="L252" s="268">
        <f t="shared" si="22"/>
        <v>0</v>
      </c>
      <c r="M252" s="323">
        <v>0</v>
      </c>
      <c r="N252" s="268">
        <f t="shared" si="23"/>
        <v>0</v>
      </c>
      <c r="O252" s="180"/>
      <c r="P252" s="181"/>
      <c r="Q252" s="181"/>
      <c r="R252" s="181"/>
      <c r="S252" s="181"/>
    </row>
    <row r="253" spans="1:19">
      <c r="A253" s="181" t="s">
        <v>589</v>
      </c>
      <c r="B253" s="181" t="s">
        <v>162</v>
      </c>
      <c r="C253" s="180" t="s">
        <v>269</v>
      </c>
      <c r="D253" s="181">
        <v>0</v>
      </c>
      <c r="E253" s="268">
        <f t="shared" si="18"/>
        <v>10000000</v>
      </c>
      <c r="F253" s="268">
        <f t="shared" si="19"/>
        <v>0</v>
      </c>
      <c r="G253" s="323">
        <v>0</v>
      </c>
      <c r="H253" s="268">
        <f t="shared" si="20"/>
        <v>0</v>
      </c>
      <c r="I253" s="323">
        <v>0</v>
      </c>
      <c r="J253" s="268">
        <f t="shared" si="21"/>
        <v>0</v>
      </c>
      <c r="K253" s="323">
        <v>0</v>
      </c>
      <c r="L253" s="268">
        <f t="shared" si="22"/>
        <v>0</v>
      </c>
      <c r="M253" s="323">
        <v>0</v>
      </c>
      <c r="N253" s="268">
        <f t="shared" si="23"/>
        <v>0</v>
      </c>
      <c r="O253" s="180"/>
      <c r="P253" s="181"/>
      <c r="Q253" s="181"/>
      <c r="R253" s="181"/>
      <c r="S253" s="181"/>
    </row>
    <row r="254" spans="1:19">
      <c r="A254" s="181" t="s">
        <v>591</v>
      </c>
      <c r="B254" s="181" t="s">
        <v>162</v>
      </c>
      <c r="C254" s="180" t="s">
        <v>269</v>
      </c>
      <c r="D254" s="181">
        <v>46.213200000000001</v>
      </c>
      <c r="E254" s="268">
        <f t="shared" si="18"/>
        <v>10000000</v>
      </c>
      <c r="F254" s="268">
        <f t="shared" si="19"/>
        <v>462132000</v>
      </c>
      <c r="G254" s="323">
        <v>51.856699999999996</v>
      </c>
      <c r="H254" s="268">
        <f t="shared" si="20"/>
        <v>518566999.99999994</v>
      </c>
      <c r="I254" s="323">
        <v>57.560099999999998</v>
      </c>
      <c r="J254" s="268">
        <f t="shared" si="21"/>
        <v>575601000</v>
      </c>
      <c r="K254" s="323">
        <v>51.305500000000002</v>
      </c>
      <c r="L254" s="268">
        <f t="shared" si="22"/>
        <v>513055000</v>
      </c>
      <c r="M254" s="323">
        <v>55.425899999999999</v>
      </c>
      <c r="N254" s="268">
        <f t="shared" si="23"/>
        <v>554259000</v>
      </c>
      <c r="O254" s="180"/>
      <c r="P254" s="181"/>
      <c r="Q254" s="181"/>
      <c r="R254" s="181"/>
      <c r="S254" s="181"/>
    </row>
    <row r="255" spans="1:19">
      <c r="A255" s="181" t="s">
        <v>593</v>
      </c>
      <c r="B255" s="181" t="s">
        <v>162</v>
      </c>
      <c r="C255" s="180" t="s">
        <v>269</v>
      </c>
      <c r="D255" s="181">
        <v>0</v>
      </c>
      <c r="E255" s="268">
        <f t="shared" si="18"/>
        <v>10000000</v>
      </c>
      <c r="F255" s="268">
        <f t="shared" si="19"/>
        <v>0</v>
      </c>
      <c r="G255" s="323">
        <v>0</v>
      </c>
      <c r="H255" s="268">
        <f t="shared" si="20"/>
        <v>0</v>
      </c>
      <c r="I255" s="323">
        <v>0</v>
      </c>
      <c r="J255" s="268">
        <f t="shared" si="21"/>
        <v>0</v>
      </c>
      <c r="K255" s="323">
        <v>0</v>
      </c>
      <c r="L255" s="268">
        <f t="shared" si="22"/>
        <v>0</v>
      </c>
      <c r="M255" s="323">
        <v>0</v>
      </c>
      <c r="N255" s="268">
        <f t="shared" si="23"/>
        <v>0</v>
      </c>
      <c r="O255" s="180"/>
      <c r="P255" s="181"/>
      <c r="Q255" s="181"/>
      <c r="R255" s="181"/>
      <c r="S255" s="181"/>
    </row>
    <row r="256" spans="1:19">
      <c r="A256" s="181" t="s">
        <v>595</v>
      </c>
      <c r="B256" s="181" t="s">
        <v>162</v>
      </c>
      <c r="C256" s="180" t="s">
        <v>269</v>
      </c>
      <c r="D256" s="181">
        <v>1.1437999999999999</v>
      </c>
      <c r="E256" s="268">
        <f t="shared" si="18"/>
        <v>10000000</v>
      </c>
      <c r="F256" s="268">
        <f t="shared" si="19"/>
        <v>11438000</v>
      </c>
      <c r="G256" s="323">
        <v>0.80349999999999999</v>
      </c>
      <c r="H256" s="268">
        <f t="shared" si="20"/>
        <v>8035000</v>
      </c>
      <c r="I256" s="323">
        <v>0</v>
      </c>
      <c r="J256" s="268">
        <f t="shared" si="21"/>
        <v>0</v>
      </c>
      <c r="K256" s="323">
        <v>0</v>
      </c>
      <c r="L256" s="268">
        <f t="shared" si="22"/>
        <v>0</v>
      </c>
      <c r="M256" s="323">
        <v>0</v>
      </c>
      <c r="N256" s="268">
        <f t="shared" si="23"/>
        <v>0</v>
      </c>
      <c r="O256" s="180"/>
      <c r="P256" s="181"/>
      <c r="Q256" s="181"/>
      <c r="R256" s="181"/>
      <c r="S256" s="181"/>
    </row>
    <row r="257" spans="1:19">
      <c r="A257" s="181" t="s">
        <v>597</v>
      </c>
      <c r="B257" s="181" t="s">
        <v>162</v>
      </c>
      <c r="C257" s="180" t="s">
        <v>269</v>
      </c>
      <c r="D257" s="181">
        <v>8.3297000000000008</v>
      </c>
      <c r="E257" s="268">
        <f t="shared" si="18"/>
        <v>10000000</v>
      </c>
      <c r="F257" s="268">
        <f t="shared" si="19"/>
        <v>83297000.000000015</v>
      </c>
      <c r="G257" s="323">
        <v>6.8480999999999996</v>
      </c>
      <c r="H257" s="268">
        <f t="shared" si="20"/>
        <v>68481000</v>
      </c>
      <c r="I257" s="323">
        <v>5.9878999999999998</v>
      </c>
      <c r="J257" s="268">
        <f t="shared" si="21"/>
        <v>59879000</v>
      </c>
      <c r="K257" s="323">
        <v>3.0011999999999999</v>
      </c>
      <c r="L257" s="268">
        <f t="shared" si="22"/>
        <v>30012000</v>
      </c>
      <c r="M257" s="323">
        <v>2.8540999999999999</v>
      </c>
      <c r="N257" s="268">
        <f t="shared" si="23"/>
        <v>28541000</v>
      </c>
      <c r="O257" s="180"/>
      <c r="P257" s="181"/>
      <c r="Q257" s="181"/>
      <c r="R257" s="181"/>
      <c r="S257" s="181"/>
    </row>
    <row r="258" spans="1:19">
      <c r="A258" s="181" t="s">
        <v>599</v>
      </c>
      <c r="B258" s="181" t="s">
        <v>162</v>
      </c>
      <c r="C258" s="180" t="s">
        <v>269</v>
      </c>
      <c r="D258" s="181">
        <v>6.1585999999999999</v>
      </c>
      <c r="E258" s="268">
        <f t="shared" si="18"/>
        <v>10000000</v>
      </c>
      <c r="F258" s="268">
        <f t="shared" si="19"/>
        <v>61586000</v>
      </c>
      <c r="G258" s="323">
        <v>5.5244999999999997</v>
      </c>
      <c r="H258" s="268">
        <f t="shared" si="20"/>
        <v>55245000</v>
      </c>
      <c r="I258" s="323">
        <v>4.1153000000000004</v>
      </c>
      <c r="J258" s="268">
        <f t="shared" si="21"/>
        <v>41153000.000000007</v>
      </c>
      <c r="K258" s="323">
        <v>2.7964000000000002</v>
      </c>
      <c r="L258" s="268">
        <f t="shared" si="22"/>
        <v>27964000.000000004</v>
      </c>
      <c r="M258" s="323">
        <v>4.8521999999999998</v>
      </c>
      <c r="N258" s="268">
        <f t="shared" si="23"/>
        <v>48522000</v>
      </c>
      <c r="O258" s="180"/>
      <c r="P258" s="181"/>
      <c r="Q258" s="181"/>
      <c r="R258" s="181"/>
      <c r="S258" s="181"/>
    </row>
    <row r="259" spans="1:19">
      <c r="A259" s="181" t="s">
        <v>539</v>
      </c>
      <c r="B259" s="181" t="s">
        <v>161</v>
      </c>
      <c r="C259" s="180" t="s">
        <v>269</v>
      </c>
      <c r="D259" s="181">
        <v>0.23169999999999999</v>
      </c>
      <c r="E259" s="268">
        <f t="shared" ref="E259:E322" si="24">10^7</f>
        <v>10000000</v>
      </c>
      <c r="F259" s="268">
        <f t="shared" ref="F259:F322" si="25">D259*E259</f>
        <v>2317000</v>
      </c>
      <c r="G259" s="323">
        <v>0.22320000000000001</v>
      </c>
      <c r="H259" s="268">
        <f t="shared" si="20"/>
        <v>2232000</v>
      </c>
      <c r="I259" s="323">
        <v>0</v>
      </c>
      <c r="J259" s="268">
        <f t="shared" si="21"/>
        <v>0</v>
      </c>
      <c r="K259" s="323">
        <v>0</v>
      </c>
      <c r="L259" s="268">
        <f t="shared" si="22"/>
        <v>0</v>
      </c>
      <c r="M259" s="323">
        <v>0</v>
      </c>
      <c r="N259" s="268">
        <f t="shared" si="23"/>
        <v>0</v>
      </c>
      <c r="O259" s="180"/>
      <c r="P259" s="181"/>
      <c r="Q259" s="181"/>
      <c r="R259" s="181"/>
      <c r="S259" s="181"/>
    </row>
    <row r="260" spans="1:19">
      <c r="A260" s="181" t="s">
        <v>541</v>
      </c>
      <c r="B260" s="181" t="s">
        <v>161</v>
      </c>
      <c r="C260" s="180" t="s">
        <v>269</v>
      </c>
      <c r="D260" s="181">
        <v>0</v>
      </c>
      <c r="E260" s="268">
        <f t="shared" si="24"/>
        <v>10000000</v>
      </c>
      <c r="F260" s="268">
        <f t="shared" si="25"/>
        <v>0</v>
      </c>
      <c r="G260" s="323">
        <v>0</v>
      </c>
      <c r="H260" s="268">
        <f t="shared" ref="H260:H323" si="26">G260*E260</f>
        <v>0</v>
      </c>
      <c r="I260" s="323">
        <v>0</v>
      </c>
      <c r="J260" s="268">
        <f t="shared" ref="J260:J323" si="27">I260*E260</f>
        <v>0</v>
      </c>
      <c r="K260" s="323">
        <v>0</v>
      </c>
      <c r="L260" s="268">
        <f t="shared" ref="L260:L323" si="28">K260*E260</f>
        <v>0</v>
      </c>
      <c r="M260" s="323">
        <v>0</v>
      </c>
      <c r="N260" s="268">
        <f t="shared" ref="N260:N323" si="29">M260*E260</f>
        <v>0</v>
      </c>
      <c r="O260" s="180"/>
      <c r="P260" s="181"/>
      <c r="Q260" s="181"/>
      <c r="R260" s="181"/>
      <c r="S260" s="181"/>
    </row>
    <row r="261" spans="1:19">
      <c r="A261" s="181" t="s">
        <v>543</v>
      </c>
      <c r="B261" s="181" t="s">
        <v>161</v>
      </c>
      <c r="C261" s="180" t="s">
        <v>269</v>
      </c>
      <c r="D261" s="181">
        <v>0</v>
      </c>
      <c r="E261" s="268">
        <f t="shared" si="24"/>
        <v>10000000</v>
      </c>
      <c r="F261" s="268">
        <f t="shared" si="25"/>
        <v>0</v>
      </c>
      <c r="G261" s="323">
        <v>0</v>
      </c>
      <c r="H261" s="268">
        <f t="shared" si="26"/>
        <v>0</v>
      </c>
      <c r="I261" s="323">
        <v>0</v>
      </c>
      <c r="J261" s="268">
        <f t="shared" si="27"/>
        <v>0</v>
      </c>
      <c r="K261" s="323">
        <v>0</v>
      </c>
      <c r="L261" s="268">
        <f t="shared" si="28"/>
        <v>0</v>
      </c>
      <c r="M261" s="323">
        <v>0</v>
      </c>
      <c r="N261" s="268">
        <f t="shared" si="29"/>
        <v>0</v>
      </c>
      <c r="O261" s="180"/>
      <c r="P261" s="181"/>
      <c r="Q261" s="181"/>
      <c r="R261" s="181"/>
      <c r="S261" s="181"/>
    </row>
    <row r="262" spans="1:19">
      <c r="A262" s="181" t="s">
        <v>545</v>
      </c>
      <c r="B262" s="181" t="s">
        <v>161</v>
      </c>
      <c r="C262" s="180" t="s">
        <v>269</v>
      </c>
      <c r="D262" s="181">
        <v>0</v>
      </c>
      <c r="E262" s="268">
        <f t="shared" si="24"/>
        <v>10000000</v>
      </c>
      <c r="F262" s="268">
        <f t="shared" si="25"/>
        <v>0</v>
      </c>
      <c r="G262" s="323">
        <v>0</v>
      </c>
      <c r="H262" s="268">
        <f t="shared" si="26"/>
        <v>0</v>
      </c>
      <c r="I262" s="323">
        <v>0</v>
      </c>
      <c r="J262" s="268">
        <f t="shared" si="27"/>
        <v>0</v>
      </c>
      <c r="K262" s="323">
        <v>0</v>
      </c>
      <c r="L262" s="268">
        <f t="shared" si="28"/>
        <v>0</v>
      </c>
      <c r="M262" s="323">
        <v>0</v>
      </c>
      <c r="N262" s="268">
        <f t="shared" si="29"/>
        <v>0</v>
      </c>
      <c r="O262" s="180"/>
      <c r="P262" s="181"/>
      <c r="Q262" s="181"/>
      <c r="R262" s="181"/>
      <c r="S262" s="181"/>
    </row>
    <row r="263" spans="1:19">
      <c r="A263" s="181" t="s">
        <v>547</v>
      </c>
      <c r="B263" s="181" t="s">
        <v>161</v>
      </c>
      <c r="C263" s="180" t="s">
        <v>269</v>
      </c>
      <c r="D263" s="181">
        <v>0</v>
      </c>
      <c r="E263" s="268">
        <f t="shared" si="24"/>
        <v>10000000</v>
      </c>
      <c r="F263" s="268">
        <f t="shared" si="25"/>
        <v>0</v>
      </c>
      <c r="G263" s="323">
        <v>0</v>
      </c>
      <c r="H263" s="268">
        <f t="shared" si="26"/>
        <v>0</v>
      </c>
      <c r="I263" s="323">
        <v>0</v>
      </c>
      <c r="J263" s="268">
        <f t="shared" si="27"/>
        <v>0</v>
      </c>
      <c r="K263" s="323">
        <v>0</v>
      </c>
      <c r="L263" s="268">
        <f t="shared" si="28"/>
        <v>0</v>
      </c>
      <c r="M263" s="323">
        <v>0</v>
      </c>
      <c r="N263" s="268">
        <f t="shared" si="29"/>
        <v>0</v>
      </c>
      <c r="O263" s="180"/>
      <c r="P263" s="181"/>
      <c r="Q263" s="181"/>
      <c r="R263" s="181"/>
      <c r="S263" s="181"/>
    </row>
    <row r="264" spans="1:19">
      <c r="A264" s="181" t="s">
        <v>770</v>
      </c>
      <c r="B264" s="181" t="s">
        <v>161</v>
      </c>
      <c r="C264" s="180" t="s">
        <v>269</v>
      </c>
      <c r="D264" s="181">
        <v>0</v>
      </c>
      <c r="E264" s="268">
        <f t="shared" si="24"/>
        <v>10000000</v>
      </c>
      <c r="F264" s="268">
        <f t="shared" si="25"/>
        <v>0</v>
      </c>
      <c r="G264" s="323">
        <v>0</v>
      </c>
      <c r="H264" s="268">
        <f t="shared" si="26"/>
        <v>0</v>
      </c>
      <c r="I264" s="323">
        <v>0</v>
      </c>
      <c r="J264" s="268">
        <f t="shared" si="27"/>
        <v>0</v>
      </c>
      <c r="K264" s="323">
        <v>0</v>
      </c>
      <c r="L264" s="268">
        <f t="shared" si="28"/>
        <v>0</v>
      </c>
      <c r="M264" s="323">
        <v>0</v>
      </c>
      <c r="N264" s="268">
        <f t="shared" si="29"/>
        <v>0</v>
      </c>
      <c r="O264" s="180"/>
      <c r="P264" s="181"/>
      <c r="Q264" s="181"/>
      <c r="R264" s="181"/>
      <c r="S264" s="181"/>
    </row>
    <row r="265" spans="1:19">
      <c r="A265" s="181" t="s">
        <v>549</v>
      </c>
      <c r="B265" s="181" t="s">
        <v>161</v>
      </c>
      <c r="C265" s="180" t="s">
        <v>269</v>
      </c>
      <c r="D265" s="181">
        <v>0</v>
      </c>
      <c r="E265" s="268">
        <f t="shared" si="24"/>
        <v>10000000</v>
      </c>
      <c r="F265" s="268">
        <f t="shared" si="25"/>
        <v>0</v>
      </c>
      <c r="G265" s="323">
        <v>0</v>
      </c>
      <c r="H265" s="268">
        <f t="shared" si="26"/>
        <v>0</v>
      </c>
      <c r="I265" s="323">
        <v>0</v>
      </c>
      <c r="J265" s="268">
        <f t="shared" si="27"/>
        <v>0</v>
      </c>
      <c r="K265" s="323">
        <v>0</v>
      </c>
      <c r="L265" s="268">
        <f t="shared" si="28"/>
        <v>0</v>
      </c>
      <c r="M265" s="323">
        <v>0</v>
      </c>
      <c r="N265" s="268">
        <f t="shared" si="29"/>
        <v>0</v>
      </c>
      <c r="O265" s="180"/>
      <c r="P265" s="181"/>
      <c r="Q265" s="181"/>
      <c r="R265" s="181"/>
      <c r="S265" s="181"/>
    </row>
    <row r="266" spans="1:19">
      <c r="A266" s="181" t="s">
        <v>551</v>
      </c>
      <c r="B266" s="181" t="s">
        <v>161</v>
      </c>
      <c r="C266" s="180" t="s">
        <v>269</v>
      </c>
      <c r="D266" s="181">
        <v>0</v>
      </c>
      <c r="E266" s="268">
        <f t="shared" si="24"/>
        <v>10000000</v>
      </c>
      <c r="F266" s="268">
        <f t="shared" si="25"/>
        <v>0</v>
      </c>
      <c r="G266" s="323">
        <v>0</v>
      </c>
      <c r="H266" s="268">
        <f t="shared" si="26"/>
        <v>0</v>
      </c>
      <c r="I266" s="323">
        <v>0</v>
      </c>
      <c r="J266" s="268">
        <f t="shared" si="27"/>
        <v>0</v>
      </c>
      <c r="K266" s="323">
        <v>0</v>
      </c>
      <c r="L266" s="268">
        <f t="shared" si="28"/>
        <v>0</v>
      </c>
      <c r="M266" s="323">
        <v>0</v>
      </c>
      <c r="N266" s="268">
        <f t="shared" si="29"/>
        <v>0</v>
      </c>
      <c r="O266" s="180"/>
      <c r="P266" s="181"/>
      <c r="Q266" s="181"/>
      <c r="R266" s="181"/>
      <c r="S266" s="181"/>
    </row>
    <row r="267" spans="1:19">
      <c r="A267" s="181" t="s">
        <v>553</v>
      </c>
      <c r="B267" s="181" t="s">
        <v>161</v>
      </c>
      <c r="C267" s="180" t="s">
        <v>269</v>
      </c>
      <c r="D267" s="181">
        <v>0</v>
      </c>
      <c r="E267" s="268">
        <f t="shared" si="24"/>
        <v>10000000</v>
      </c>
      <c r="F267" s="268">
        <f t="shared" si="25"/>
        <v>0</v>
      </c>
      <c r="G267" s="323">
        <v>0</v>
      </c>
      <c r="H267" s="268">
        <f t="shared" si="26"/>
        <v>0</v>
      </c>
      <c r="I267" s="323">
        <v>0</v>
      </c>
      <c r="J267" s="268">
        <f t="shared" si="27"/>
        <v>0</v>
      </c>
      <c r="K267" s="323">
        <v>0</v>
      </c>
      <c r="L267" s="268">
        <f t="shared" si="28"/>
        <v>0</v>
      </c>
      <c r="M267" s="323">
        <v>0</v>
      </c>
      <c r="N267" s="268">
        <f t="shared" si="29"/>
        <v>0</v>
      </c>
      <c r="O267" s="180"/>
      <c r="P267" s="181"/>
      <c r="Q267" s="181"/>
      <c r="R267" s="181"/>
      <c r="S267" s="181"/>
    </row>
    <row r="268" spans="1:19">
      <c r="A268" s="181" t="s">
        <v>555</v>
      </c>
      <c r="B268" s="181" t="s">
        <v>161</v>
      </c>
      <c r="C268" s="180" t="s">
        <v>269</v>
      </c>
      <c r="D268" s="181">
        <v>0</v>
      </c>
      <c r="E268" s="268">
        <f t="shared" si="24"/>
        <v>10000000</v>
      </c>
      <c r="F268" s="268">
        <f t="shared" si="25"/>
        <v>0</v>
      </c>
      <c r="G268" s="323">
        <v>0</v>
      </c>
      <c r="H268" s="268">
        <f t="shared" si="26"/>
        <v>0</v>
      </c>
      <c r="I268" s="323">
        <v>0</v>
      </c>
      <c r="J268" s="268">
        <f t="shared" si="27"/>
        <v>0</v>
      </c>
      <c r="K268" s="323">
        <v>0</v>
      </c>
      <c r="L268" s="268">
        <f t="shared" si="28"/>
        <v>0</v>
      </c>
      <c r="M268" s="323">
        <v>0</v>
      </c>
      <c r="N268" s="268">
        <f t="shared" si="29"/>
        <v>0</v>
      </c>
      <c r="O268" s="180"/>
      <c r="P268" s="181"/>
      <c r="Q268" s="181"/>
      <c r="R268" s="181"/>
      <c r="S268" s="181"/>
    </row>
    <row r="269" spans="1:19">
      <c r="A269" s="181" t="s">
        <v>557</v>
      </c>
      <c r="B269" s="181" t="s">
        <v>161</v>
      </c>
      <c r="C269" s="180" t="s">
        <v>269</v>
      </c>
      <c r="D269" s="181">
        <v>0</v>
      </c>
      <c r="E269" s="268">
        <f t="shared" si="24"/>
        <v>10000000</v>
      </c>
      <c r="F269" s="268">
        <f t="shared" si="25"/>
        <v>0</v>
      </c>
      <c r="G269" s="323">
        <v>0</v>
      </c>
      <c r="H269" s="268">
        <f t="shared" si="26"/>
        <v>0</v>
      </c>
      <c r="I269" s="323">
        <v>0</v>
      </c>
      <c r="J269" s="268">
        <f t="shared" si="27"/>
        <v>0</v>
      </c>
      <c r="K269" s="323">
        <v>0</v>
      </c>
      <c r="L269" s="268">
        <f t="shared" si="28"/>
        <v>0</v>
      </c>
      <c r="M269" s="323">
        <v>0</v>
      </c>
      <c r="N269" s="268">
        <f t="shared" si="29"/>
        <v>0</v>
      </c>
      <c r="O269" s="180"/>
      <c r="P269" s="181"/>
      <c r="Q269" s="181"/>
      <c r="R269" s="181"/>
      <c r="S269" s="181"/>
    </row>
    <row r="270" spans="1:19">
      <c r="A270" s="181" t="s">
        <v>559</v>
      </c>
      <c r="B270" s="181" t="s">
        <v>161</v>
      </c>
      <c r="C270" s="180" t="s">
        <v>269</v>
      </c>
      <c r="D270" s="181">
        <v>0</v>
      </c>
      <c r="E270" s="268">
        <f t="shared" si="24"/>
        <v>10000000</v>
      </c>
      <c r="F270" s="268">
        <f t="shared" si="25"/>
        <v>0</v>
      </c>
      <c r="G270" s="323">
        <v>0</v>
      </c>
      <c r="H270" s="268">
        <f t="shared" si="26"/>
        <v>0</v>
      </c>
      <c r="I270" s="323">
        <v>0</v>
      </c>
      <c r="J270" s="268">
        <f t="shared" si="27"/>
        <v>0</v>
      </c>
      <c r="K270" s="323">
        <v>0</v>
      </c>
      <c r="L270" s="268">
        <f t="shared" si="28"/>
        <v>0</v>
      </c>
      <c r="M270" s="323">
        <v>0</v>
      </c>
      <c r="N270" s="268">
        <f t="shared" si="29"/>
        <v>0</v>
      </c>
      <c r="O270" s="180"/>
      <c r="P270" s="181"/>
      <c r="Q270" s="181"/>
      <c r="R270" s="181"/>
      <c r="S270" s="181"/>
    </row>
    <row r="271" spans="1:19">
      <c r="A271" s="181" t="s">
        <v>561</v>
      </c>
      <c r="B271" s="181" t="s">
        <v>161</v>
      </c>
      <c r="C271" s="180" t="s">
        <v>269</v>
      </c>
      <c r="D271" s="181">
        <v>0</v>
      </c>
      <c r="E271" s="268">
        <f t="shared" si="24"/>
        <v>10000000</v>
      </c>
      <c r="F271" s="268">
        <f t="shared" si="25"/>
        <v>0</v>
      </c>
      <c r="G271" s="323">
        <v>0</v>
      </c>
      <c r="H271" s="268">
        <f t="shared" si="26"/>
        <v>0</v>
      </c>
      <c r="I271" s="323">
        <v>0</v>
      </c>
      <c r="J271" s="268">
        <f t="shared" si="27"/>
        <v>0</v>
      </c>
      <c r="K271" s="323">
        <v>0</v>
      </c>
      <c r="L271" s="268">
        <f t="shared" si="28"/>
        <v>0</v>
      </c>
      <c r="M271" s="323">
        <v>0</v>
      </c>
      <c r="N271" s="268">
        <f t="shared" si="29"/>
        <v>0</v>
      </c>
      <c r="O271" s="180"/>
      <c r="P271" s="181"/>
      <c r="Q271" s="181"/>
      <c r="R271" s="181"/>
      <c r="S271" s="181"/>
    </row>
    <row r="272" spans="1:19">
      <c r="A272" s="181" t="s">
        <v>563</v>
      </c>
      <c r="B272" s="181" t="s">
        <v>161</v>
      </c>
      <c r="C272" s="180" t="s">
        <v>269</v>
      </c>
      <c r="D272" s="181">
        <v>0</v>
      </c>
      <c r="E272" s="268">
        <f t="shared" si="24"/>
        <v>10000000</v>
      </c>
      <c r="F272" s="268">
        <f t="shared" si="25"/>
        <v>0</v>
      </c>
      <c r="G272" s="323">
        <v>0</v>
      </c>
      <c r="H272" s="268">
        <f t="shared" si="26"/>
        <v>0</v>
      </c>
      <c r="I272" s="323">
        <v>0</v>
      </c>
      <c r="J272" s="268">
        <f t="shared" si="27"/>
        <v>0</v>
      </c>
      <c r="K272" s="323">
        <v>0</v>
      </c>
      <c r="L272" s="268">
        <f t="shared" si="28"/>
        <v>0</v>
      </c>
      <c r="M272" s="323">
        <v>0</v>
      </c>
      <c r="N272" s="268">
        <f t="shared" si="29"/>
        <v>0</v>
      </c>
      <c r="O272" s="180"/>
      <c r="P272" s="181"/>
      <c r="Q272" s="181"/>
      <c r="R272" s="181"/>
      <c r="S272" s="181"/>
    </row>
    <row r="273" spans="1:19">
      <c r="A273" s="181" t="s">
        <v>565</v>
      </c>
      <c r="B273" s="181" t="s">
        <v>161</v>
      </c>
      <c r="C273" s="180" t="s">
        <v>269</v>
      </c>
      <c r="D273" s="181">
        <v>0</v>
      </c>
      <c r="E273" s="268">
        <f t="shared" si="24"/>
        <v>10000000</v>
      </c>
      <c r="F273" s="268">
        <f t="shared" si="25"/>
        <v>0</v>
      </c>
      <c r="G273" s="323">
        <v>0</v>
      </c>
      <c r="H273" s="268">
        <f t="shared" si="26"/>
        <v>0</v>
      </c>
      <c r="I273" s="323">
        <v>0</v>
      </c>
      <c r="J273" s="268">
        <f t="shared" si="27"/>
        <v>0</v>
      </c>
      <c r="K273" s="323">
        <v>0</v>
      </c>
      <c r="L273" s="268">
        <f t="shared" si="28"/>
        <v>0</v>
      </c>
      <c r="M273" s="323">
        <v>0</v>
      </c>
      <c r="N273" s="268">
        <f t="shared" si="29"/>
        <v>0</v>
      </c>
      <c r="O273" s="180"/>
      <c r="P273" s="181"/>
      <c r="Q273" s="181"/>
      <c r="R273" s="181"/>
      <c r="S273" s="181"/>
    </row>
    <row r="274" spans="1:19">
      <c r="A274" s="181" t="s">
        <v>567</v>
      </c>
      <c r="B274" s="181" t="s">
        <v>161</v>
      </c>
      <c r="C274" s="180" t="s">
        <v>269</v>
      </c>
      <c r="D274" s="181">
        <v>0</v>
      </c>
      <c r="E274" s="268">
        <f t="shared" si="24"/>
        <v>10000000</v>
      </c>
      <c r="F274" s="268">
        <f t="shared" si="25"/>
        <v>0</v>
      </c>
      <c r="G274" s="323">
        <v>0</v>
      </c>
      <c r="H274" s="268">
        <f t="shared" si="26"/>
        <v>0</v>
      </c>
      <c r="I274" s="323">
        <v>0</v>
      </c>
      <c r="J274" s="268">
        <f t="shared" si="27"/>
        <v>0</v>
      </c>
      <c r="K274" s="323">
        <v>0</v>
      </c>
      <c r="L274" s="268">
        <f t="shared" si="28"/>
        <v>0</v>
      </c>
      <c r="M274" s="323">
        <v>0</v>
      </c>
      <c r="N274" s="268">
        <f t="shared" si="29"/>
        <v>0</v>
      </c>
      <c r="O274" s="180"/>
      <c r="P274" s="181"/>
      <c r="Q274" s="181"/>
      <c r="R274" s="181"/>
      <c r="S274" s="181"/>
    </row>
    <row r="275" spans="1:19">
      <c r="A275" s="181" t="s">
        <v>569</v>
      </c>
      <c r="B275" s="181" t="s">
        <v>161</v>
      </c>
      <c r="C275" s="180" t="s">
        <v>269</v>
      </c>
      <c r="D275" s="181">
        <v>0</v>
      </c>
      <c r="E275" s="268">
        <f t="shared" si="24"/>
        <v>10000000</v>
      </c>
      <c r="F275" s="268">
        <f t="shared" si="25"/>
        <v>0</v>
      </c>
      <c r="G275" s="323">
        <v>0</v>
      </c>
      <c r="H275" s="268">
        <f t="shared" si="26"/>
        <v>0</v>
      </c>
      <c r="I275" s="323">
        <v>0</v>
      </c>
      <c r="J275" s="268">
        <f t="shared" si="27"/>
        <v>0</v>
      </c>
      <c r="K275" s="323">
        <v>0</v>
      </c>
      <c r="L275" s="268">
        <f t="shared" si="28"/>
        <v>0</v>
      </c>
      <c r="M275" s="323">
        <v>0</v>
      </c>
      <c r="N275" s="268">
        <f t="shared" si="29"/>
        <v>0</v>
      </c>
      <c r="O275" s="180"/>
      <c r="P275" s="181"/>
      <c r="Q275" s="181"/>
      <c r="R275" s="181"/>
      <c r="S275" s="181"/>
    </row>
    <row r="276" spans="1:19">
      <c r="A276" s="181" t="s">
        <v>571</v>
      </c>
      <c r="B276" s="181" t="s">
        <v>161</v>
      </c>
      <c r="C276" s="180" t="s">
        <v>269</v>
      </c>
      <c r="D276" s="181">
        <v>0</v>
      </c>
      <c r="E276" s="268">
        <f t="shared" si="24"/>
        <v>10000000</v>
      </c>
      <c r="F276" s="268">
        <f t="shared" si="25"/>
        <v>0</v>
      </c>
      <c r="G276" s="323">
        <v>0</v>
      </c>
      <c r="H276" s="268">
        <f t="shared" si="26"/>
        <v>0</v>
      </c>
      <c r="I276" s="323">
        <v>0</v>
      </c>
      <c r="J276" s="268">
        <f t="shared" si="27"/>
        <v>0</v>
      </c>
      <c r="K276" s="323">
        <v>0</v>
      </c>
      <c r="L276" s="268">
        <f t="shared" si="28"/>
        <v>0</v>
      </c>
      <c r="M276" s="323">
        <v>0</v>
      </c>
      <c r="N276" s="268">
        <f t="shared" si="29"/>
        <v>0</v>
      </c>
      <c r="O276" s="180"/>
      <c r="P276" s="181"/>
      <c r="Q276" s="181"/>
      <c r="R276" s="181"/>
      <c r="S276" s="181"/>
    </row>
    <row r="277" spans="1:19">
      <c r="A277" s="181" t="s">
        <v>573</v>
      </c>
      <c r="B277" s="181" t="s">
        <v>161</v>
      </c>
      <c r="C277" s="180" t="s">
        <v>269</v>
      </c>
      <c r="D277" s="181">
        <v>0</v>
      </c>
      <c r="E277" s="268">
        <f t="shared" si="24"/>
        <v>10000000</v>
      </c>
      <c r="F277" s="268">
        <f t="shared" si="25"/>
        <v>0</v>
      </c>
      <c r="G277" s="323">
        <v>0</v>
      </c>
      <c r="H277" s="268">
        <f t="shared" si="26"/>
        <v>0</v>
      </c>
      <c r="I277" s="323">
        <v>0</v>
      </c>
      <c r="J277" s="268">
        <f t="shared" si="27"/>
        <v>0</v>
      </c>
      <c r="K277" s="323">
        <v>0</v>
      </c>
      <c r="L277" s="268">
        <f t="shared" si="28"/>
        <v>0</v>
      </c>
      <c r="M277" s="323">
        <v>0</v>
      </c>
      <c r="N277" s="268">
        <f t="shared" si="29"/>
        <v>0</v>
      </c>
      <c r="O277" s="180"/>
      <c r="P277" s="181"/>
      <c r="Q277" s="181"/>
      <c r="R277" s="181"/>
      <c r="S277" s="181"/>
    </row>
    <row r="278" spans="1:19">
      <c r="A278" s="181" t="s">
        <v>575</v>
      </c>
      <c r="B278" s="181" t="s">
        <v>161</v>
      </c>
      <c r="C278" s="180" t="s">
        <v>269</v>
      </c>
      <c r="D278" s="181">
        <v>0</v>
      </c>
      <c r="E278" s="268">
        <f t="shared" si="24"/>
        <v>10000000</v>
      </c>
      <c r="F278" s="268">
        <f t="shared" si="25"/>
        <v>0</v>
      </c>
      <c r="G278" s="323">
        <v>0</v>
      </c>
      <c r="H278" s="268">
        <f t="shared" si="26"/>
        <v>0</v>
      </c>
      <c r="I278" s="323">
        <v>0</v>
      </c>
      <c r="J278" s="268">
        <f t="shared" si="27"/>
        <v>0</v>
      </c>
      <c r="K278" s="323">
        <v>0</v>
      </c>
      <c r="L278" s="268">
        <f t="shared" si="28"/>
        <v>0</v>
      </c>
      <c r="M278" s="323">
        <v>0</v>
      </c>
      <c r="N278" s="268">
        <f t="shared" si="29"/>
        <v>0</v>
      </c>
    </row>
    <row r="279" spans="1:19">
      <c r="A279" s="181" t="s">
        <v>577</v>
      </c>
      <c r="B279" s="181" t="s">
        <v>161</v>
      </c>
      <c r="C279" s="180" t="s">
        <v>269</v>
      </c>
      <c r="D279" s="181">
        <v>0</v>
      </c>
      <c r="E279" s="268">
        <f t="shared" si="24"/>
        <v>10000000</v>
      </c>
      <c r="F279" s="268">
        <f t="shared" si="25"/>
        <v>0</v>
      </c>
      <c r="G279" s="323">
        <v>0</v>
      </c>
      <c r="H279" s="268">
        <f t="shared" si="26"/>
        <v>0</v>
      </c>
      <c r="I279" s="323">
        <v>0</v>
      </c>
      <c r="J279" s="268">
        <f t="shared" si="27"/>
        <v>0</v>
      </c>
      <c r="K279" s="323">
        <v>0</v>
      </c>
      <c r="L279" s="268">
        <f t="shared" si="28"/>
        <v>0</v>
      </c>
      <c r="M279" s="323">
        <v>0</v>
      </c>
      <c r="N279" s="268">
        <f t="shared" si="29"/>
        <v>0</v>
      </c>
    </row>
    <row r="280" spans="1:19">
      <c r="A280" s="181" t="s">
        <v>579</v>
      </c>
      <c r="B280" s="181" t="s">
        <v>161</v>
      </c>
      <c r="C280" s="180" t="s">
        <v>269</v>
      </c>
      <c r="D280" s="181">
        <v>0</v>
      </c>
      <c r="E280" s="268">
        <f t="shared" si="24"/>
        <v>10000000</v>
      </c>
      <c r="F280" s="268">
        <f t="shared" si="25"/>
        <v>0</v>
      </c>
      <c r="G280" s="323">
        <v>0</v>
      </c>
      <c r="H280" s="268">
        <f t="shared" si="26"/>
        <v>0</v>
      </c>
      <c r="I280" s="323">
        <v>0</v>
      </c>
      <c r="J280" s="268">
        <f t="shared" si="27"/>
        <v>0</v>
      </c>
      <c r="K280" s="323">
        <v>0</v>
      </c>
      <c r="L280" s="268">
        <f t="shared" si="28"/>
        <v>0</v>
      </c>
      <c r="M280" s="323">
        <v>0</v>
      </c>
      <c r="N280" s="268">
        <f t="shared" si="29"/>
        <v>0</v>
      </c>
    </row>
    <row r="281" spans="1:19">
      <c r="A281" s="181" t="s">
        <v>581</v>
      </c>
      <c r="B281" s="181" t="s">
        <v>161</v>
      </c>
      <c r="C281" s="180" t="s">
        <v>269</v>
      </c>
      <c r="D281" s="181">
        <v>0</v>
      </c>
      <c r="E281" s="268">
        <f t="shared" si="24"/>
        <v>10000000</v>
      </c>
      <c r="F281" s="268">
        <f t="shared" si="25"/>
        <v>0</v>
      </c>
      <c r="G281" s="323">
        <v>0</v>
      </c>
      <c r="H281" s="268">
        <f t="shared" si="26"/>
        <v>0</v>
      </c>
      <c r="I281" s="323">
        <v>0</v>
      </c>
      <c r="J281" s="268">
        <f t="shared" si="27"/>
        <v>0</v>
      </c>
      <c r="K281" s="323">
        <v>0</v>
      </c>
      <c r="L281" s="268">
        <f t="shared" si="28"/>
        <v>0</v>
      </c>
      <c r="M281" s="323">
        <v>0</v>
      </c>
      <c r="N281" s="268">
        <f t="shared" si="29"/>
        <v>0</v>
      </c>
      <c r="P281" s="265"/>
      <c r="Q281" s="265"/>
      <c r="S281" s="181"/>
    </row>
    <row r="282" spans="1:19">
      <c r="A282" s="181" t="s">
        <v>583</v>
      </c>
      <c r="B282" s="181" t="s">
        <v>161</v>
      </c>
      <c r="C282" s="180" t="s">
        <v>269</v>
      </c>
      <c r="D282" s="181">
        <v>5.0000000000000001E-4</v>
      </c>
      <c r="E282" s="268">
        <f t="shared" si="24"/>
        <v>10000000</v>
      </c>
      <c r="F282" s="268">
        <f t="shared" si="25"/>
        <v>5000</v>
      </c>
      <c r="G282" s="323">
        <v>2.9999999999999997E-4</v>
      </c>
      <c r="H282" s="268">
        <f t="shared" si="26"/>
        <v>2999.9999999999995</v>
      </c>
      <c r="I282" s="323">
        <v>0</v>
      </c>
      <c r="J282" s="268">
        <f t="shared" si="27"/>
        <v>0</v>
      </c>
      <c r="K282" s="323">
        <v>0</v>
      </c>
      <c r="L282" s="268">
        <f t="shared" si="28"/>
        <v>0</v>
      </c>
      <c r="M282" s="323">
        <v>0</v>
      </c>
      <c r="N282" s="268">
        <f t="shared" si="29"/>
        <v>0</v>
      </c>
      <c r="P282" s="265"/>
      <c r="Q282" s="265"/>
      <c r="S282" s="181"/>
    </row>
    <row r="283" spans="1:19">
      <c r="A283" s="181" t="s">
        <v>585</v>
      </c>
      <c r="B283" s="181" t="s">
        <v>161</v>
      </c>
      <c r="C283" s="180" t="s">
        <v>269</v>
      </c>
      <c r="D283" s="181">
        <v>0.23119999999999999</v>
      </c>
      <c r="E283" s="268">
        <f t="shared" si="24"/>
        <v>10000000</v>
      </c>
      <c r="F283" s="268">
        <f t="shared" si="25"/>
        <v>2312000</v>
      </c>
      <c r="G283" s="323">
        <v>0.22289999999999999</v>
      </c>
      <c r="H283" s="268">
        <f t="shared" si="26"/>
        <v>2229000</v>
      </c>
      <c r="I283" s="323">
        <v>0</v>
      </c>
      <c r="J283" s="268">
        <f t="shared" si="27"/>
        <v>0</v>
      </c>
      <c r="K283" s="323">
        <v>0</v>
      </c>
      <c r="L283" s="268">
        <f t="shared" si="28"/>
        <v>0</v>
      </c>
      <c r="M283" s="323">
        <v>0</v>
      </c>
      <c r="N283" s="268">
        <f t="shared" si="29"/>
        <v>0</v>
      </c>
    </row>
    <row r="284" spans="1:19">
      <c r="A284" s="181" t="s">
        <v>587</v>
      </c>
      <c r="B284" s="181" t="s">
        <v>161</v>
      </c>
      <c r="C284" s="180" t="s">
        <v>269</v>
      </c>
      <c r="D284" s="181">
        <v>0</v>
      </c>
      <c r="E284" s="268">
        <f t="shared" si="24"/>
        <v>10000000</v>
      </c>
      <c r="F284" s="268">
        <f t="shared" si="25"/>
        <v>0</v>
      </c>
      <c r="G284" s="323">
        <v>0</v>
      </c>
      <c r="H284" s="268">
        <f t="shared" si="26"/>
        <v>0</v>
      </c>
      <c r="I284" s="323">
        <v>0</v>
      </c>
      <c r="J284" s="268">
        <f t="shared" si="27"/>
        <v>0</v>
      </c>
      <c r="K284" s="323">
        <v>0</v>
      </c>
      <c r="L284" s="268">
        <f t="shared" si="28"/>
        <v>0</v>
      </c>
      <c r="M284" s="323">
        <v>0</v>
      </c>
      <c r="N284" s="268">
        <f t="shared" si="29"/>
        <v>0</v>
      </c>
    </row>
    <row r="285" spans="1:19">
      <c r="A285" s="181" t="s">
        <v>589</v>
      </c>
      <c r="B285" s="181" t="s">
        <v>161</v>
      </c>
      <c r="C285" s="180" t="s">
        <v>269</v>
      </c>
      <c r="D285" s="181">
        <v>0</v>
      </c>
      <c r="E285" s="268">
        <f t="shared" si="24"/>
        <v>10000000</v>
      </c>
      <c r="F285" s="268">
        <f t="shared" si="25"/>
        <v>0</v>
      </c>
      <c r="G285" s="323">
        <v>0</v>
      </c>
      <c r="H285" s="268">
        <f t="shared" si="26"/>
        <v>0</v>
      </c>
      <c r="I285" s="323">
        <v>0</v>
      </c>
      <c r="J285" s="268">
        <f t="shared" si="27"/>
        <v>0</v>
      </c>
      <c r="K285" s="323">
        <v>0</v>
      </c>
      <c r="L285" s="268">
        <f t="shared" si="28"/>
        <v>0</v>
      </c>
      <c r="M285" s="323">
        <v>0</v>
      </c>
      <c r="N285" s="268">
        <f t="shared" si="29"/>
        <v>0</v>
      </c>
      <c r="O285" s="180"/>
      <c r="S285" s="181"/>
    </row>
    <row r="286" spans="1:19">
      <c r="A286" s="181" t="s">
        <v>591</v>
      </c>
      <c r="B286" s="181" t="s">
        <v>161</v>
      </c>
      <c r="C286" s="180" t="s">
        <v>269</v>
      </c>
      <c r="D286" s="181">
        <v>0</v>
      </c>
      <c r="E286" s="268">
        <f t="shared" si="24"/>
        <v>10000000</v>
      </c>
      <c r="F286" s="268">
        <f t="shared" si="25"/>
        <v>0</v>
      </c>
      <c r="G286" s="323">
        <v>0</v>
      </c>
      <c r="H286" s="268">
        <f t="shared" si="26"/>
        <v>0</v>
      </c>
      <c r="I286" s="323">
        <v>0</v>
      </c>
      <c r="J286" s="268">
        <f t="shared" si="27"/>
        <v>0</v>
      </c>
      <c r="K286" s="323">
        <v>0</v>
      </c>
      <c r="L286" s="268">
        <f t="shared" si="28"/>
        <v>0</v>
      </c>
      <c r="M286" s="323">
        <v>0</v>
      </c>
      <c r="N286" s="268">
        <f t="shared" si="29"/>
        <v>0</v>
      </c>
      <c r="O286" s="180"/>
      <c r="S286" s="181"/>
    </row>
    <row r="287" spans="1:19">
      <c r="A287" s="181" t="s">
        <v>593</v>
      </c>
      <c r="B287" s="181" t="s">
        <v>161</v>
      </c>
      <c r="C287" s="180" t="s">
        <v>269</v>
      </c>
      <c r="D287" s="181">
        <v>0</v>
      </c>
      <c r="E287" s="268">
        <f t="shared" si="24"/>
        <v>10000000</v>
      </c>
      <c r="F287" s="268">
        <f t="shared" si="25"/>
        <v>0</v>
      </c>
      <c r="G287" s="323">
        <v>0</v>
      </c>
      <c r="H287" s="268">
        <f t="shared" si="26"/>
        <v>0</v>
      </c>
      <c r="I287" s="323">
        <v>0</v>
      </c>
      <c r="J287" s="268">
        <f t="shared" si="27"/>
        <v>0</v>
      </c>
      <c r="K287" s="323">
        <v>0</v>
      </c>
      <c r="L287" s="268">
        <f t="shared" si="28"/>
        <v>0</v>
      </c>
      <c r="M287" s="323">
        <v>0</v>
      </c>
      <c r="N287" s="268">
        <f t="shared" si="29"/>
        <v>0</v>
      </c>
      <c r="O287" s="180"/>
      <c r="S287" s="181"/>
    </row>
    <row r="288" spans="1:19">
      <c r="A288" s="181" t="s">
        <v>595</v>
      </c>
      <c r="B288" s="181" t="s">
        <v>161</v>
      </c>
      <c r="C288" s="180" t="s">
        <v>269</v>
      </c>
      <c r="D288" s="181">
        <v>0</v>
      </c>
      <c r="E288" s="268">
        <f t="shared" si="24"/>
        <v>10000000</v>
      </c>
      <c r="F288" s="268">
        <f t="shared" si="25"/>
        <v>0</v>
      </c>
      <c r="G288" s="323">
        <v>0</v>
      </c>
      <c r="H288" s="268">
        <f t="shared" si="26"/>
        <v>0</v>
      </c>
      <c r="I288" s="323">
        <v>0</v>
      </c>
      <c r="J288" s="268">
        <f t="shared" si="27"/>
        <v>0</v>
      </c>
      <c r="K288" s="323">
        <v>0</v>
      </c>
      <c r="L288" s="268">
        <f t="shared" si="28"/>
        <v>0</v>
      </c>
      <c r="M288" s="323">
        <v>0</v>
      </c>
      <c r="N288" s="268">
        <f t="shared" si="29"/>
        <v>0</v>
      </c>
      <c r="O288" s="180"/>
      <c r="S288" s="181"/>
    </row>
    <row r="289" spans="1:29">
      <c r="A289" s="181" t="s">
        <v>597</v>
      </c>
      <c r="B289" s="181" t="s">
        <v>161</v>
      </c>
      <c r="C289" s="180" t="s">
        <v>269</v>
      </c>
      <c r="D289" s="181">
        <v>0</v>
      </c>
      <c r="E289" s="268">
        <f t="shared" si="24"/>
        <v>10000000</v>
      </c>
      <c r="F289" s="268">
        <f t="shared" si="25"/>
        <v>0</v>
      </c>
      <c r="G289" s="323">
        <v>0</v>
      </c>
      <c r="H289" s="268">
        <f t="shared" si="26"/>
        <v>0</v>
      </c>
      <c r="I289" s="323">
        <v>0</v>
      </c>
      <c r="J289" s="268">
        <f t="shared" si="27"/>
        <v>0</v>
      </c>
      <c r="K289" s="323">
        <v>0</v>
      </c>
      <c r="L289" s="268">
        <f t="shared" si="28"/>
        <v>0</v>
      </c>
      <c r="M289" s="323">
        <v>0</v>
      </c>
      <c r="N289" s="268">
        <f t="shared" si="29"/>
        <v>0</v>
      </c>
      <c r="O289" s="180"/>
      <c r="S289" s="181"/>
    </row>
    <row r="290" spans="1:29" s="180" customFormat="1">
      <c r="A290" s="181" t="s">
        <v>599</v>
      </c>
      <c r="B290" s="181" t="s">
        <v>161</v>
      </c>
      <c r="C290" s="180" t="s">
        <v>269</v>
      </c>
      <c r="D290" s="181">
        <v>0</v>
      </c>
      <c r="E290" s="268">
        <f t="shared" si="24"/>
        <v>10000000</v>
      </c>
      <c r="F290" s="268">
        <f t="shared" si="25"/>
        <v>0</v>
      </c>
      <c r="G290" s="323">
        <v>0</v>
      </c>
      <c r="H290" s="268">
        <f t="shared" si="26"/>
        <v>0</v>
      </c>
      <c r="I290" s="323">
        <v>0</v>
      </c>
      <c r="J290" s="268">
        <f t="shared" si="27"/>
        <v>0</v>
      </c>
      <c r="K290" s="323">
        <v>0</v>
      </c>
      <c r="L290" s="268">
        <f t="shared" si="28"/>
        <v>0</v>
      </c>
      <c r="M290" s="323">
        <v>0</v>
      </c>
      <c r="N290" s="268">
        <f t="shared" si="29"/>
        <v>0</v>
      </c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</row>
    <row r="291" spans="1:29" s="180" customFormat="1">
      <c r="A291" s="181" t="s">
        <v>539</v>
      </c>
      <c r="B291" s="181" t="s">
        <v>163</v>
      </c>
      <c r="C291" s="180" t="s">
        <v>269</v>
      </c>
      <c r="D291" s="181">
        <v>7.1119000000000003</v>
      </c>
      <c r="E291" s="268">
        <f t="shared" si="24"/>
        <v>10000000</v>
      </c>
      <c r="F291" s="268">
        <f t="shared" si="25"/>
        <v>71119000</v>
      </c>
      <c r="G291" s="323">
        <v>8.8101000000000003</v>
      </c>
      <c r="H291" s="268">
        <f t="shared" si="26"/>
        <v>88101000</v>
      </c>
      <c r="I291" s="323">
        <v>12.5274</v>
      </c>
      <c r="J291" s="268">
        <f t="shared" si="27"/>
        <v>125274000</v>
      </c>
      <c r="K291" s="323">
        <v>14.2645</v>
      </c>
      <c r="L291" s="268">
        <f t="shared" si="28"/>
        <v>142645000</v>
      </c>
      <c r="M291" s="323">
        <v>18.559799999999999</v>
      </c>
      <c r="N291" s="268">
        <f t="shared" si="29"/>
        <v>185598000</v>
      </c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</row>
    <row r="292" spans="1:29" s="180" customFormat="1">
      <c r="A292" s="181" t="s">
        <v>541</v>
      </c>
      <c r="B292" s="181" t="s">
        <v>163</v>
      </c>
      <c r="C292" s="180" t="s">
        <v>269</v>
      </c>
      <c r="D292" s="181">
        <v>0</v>
      </c>
      <c r="E292" s="268">
        <f t="shared" si="24"/>
        <v>10000000</v>
      </c>
      <c r="F292" s="268">
        <f t="shared" si="25"/>
        <v>0</v>
      </c>
      <c r="G292" s="323">
        <v>0</v>
      </c>
      <c r="H292" s="268">
        <f t="shared" si="26"/>
        <v>0</v>
      </c>
      <c r="I292" s="323">
        <v>0</v>
      </c>
      <c r="J292" s="268">
        <f t="shared" si="27"/>
        <v>0</v>
      </c>
      <c r="K292" s="323">
        <v>0</v>
      </c>
      <c r="L292" s="268">
        <f t="shared" si="28"/>
        <v>0</v>
      </c>
      <c r="M292" s="323">
        <v>0</v>
      </c>
      <c r="N292" s="268">
        <f t="shared" si="29"/>
        <v>0</v>
      </c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</row>
    <row r="293" spans="1:29" s="180" customFormat="1">
      <c r="A293" s="181" t="s">
        <v>543</v>
      </c>
      <c r="B293" s="181" t="s">
        <v>163</v>
      </c>
      <c r="C293" s="180" t="s">
        <v>269</v>
      </c>
      <c r="D293" s="181">
        <v>0</v>
      </c>
      <c r="E293" s="268">
        <f t="shared" si="24"/>
        <v>10000000</v>
      </c>
      <c r="F293" s="268">
        <f t="shared" si="25"/>
        <v>0</v>
      </c>
      <c r="G293" s="323">
        <v>0</v>
      </c>
      <c r="H293" s="268">
        <f t="shared" si="26"/>
        <v>0</v>
      </c>
      <c r="I293" s="323">
        <v>0</v>
      </c>
      <c r="J293" s="268">
        <f t="shared" si="27"/>
        <v>0</v>
      </c>
      <c r="K293" s="323">
        <v>0</v>
      </c>
      <c r="L293" s="268">
        <f t="shared" si="28"/>
        <v>0</v>
      </c>
      <c r="M293" s="323">
        <v>0</v>
      </c>
      <c r="N293" s="268">
        <f t="shared" si="29"/>
        <v>0</v>
      </c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</row>
    <row r="294" spans="1:29" s="180" customFormat="1">
      <c r="A294" s="181" t="s">
        <v>545</v>
      </c>
      <c r="B294" s="181" t="s">
        <v>163</v>
      </c>
      <c r="C294" s="180" t="s">
        <v>269</v>
      </c>
      <c r="D294" s="181">
        <v>0</v>
      </c>
      <c r="E294" s="268">
        <f t="shared" si="24"/>
        <v>10000000</v>
      </c>
      <c r="F294" s="268">
        <f t="shared" si="25"/>
        <v>0</v>
      </c>
      <c r="G294" s="323">
        <v>0</v>
      </c>
      <c r="H294" s="268">
        <f t="shared" si="26"/>
        <v>0</v>
      </c>
      <c r="I294" s="323">
        <v>0</v>
      </c>
      <c r="J294" s="268">
        <f t="shared" si="27"/>
        <v>0</v>
      </c>
      <c r="K294" s="323">
        <v>0</v>
      </c>
      <c r="L294" s="268">
        <f t="shared" si="28"/>
        <v>0</v>
      </c>
      <c r="M294" s="323">
        <v>0</v>
      </c>
      <c r="N294" s="268">
        <f t="shared" si="29"/>
        <v>0</v>
      </c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</row>
    <row r="295" spans="1:29" s="180" customFormat="1">
      <c r="A295" s="181" t="s">
        <v>547</v>
      </c>
      <c r="B295" s="181" t="s">
        <v>163</v>
      </c>
      <c r="C295" s="180" t="s">
        <v>269</v>
      </c>
      <c r="D295" s="181">
        <v>0</v>
      </c>
      <c r="E295" s="268">
        <f t="shared" si="24"/>
        <v>10000000</v>
      </c>
      <c r="F295" s="268">
        <f t="shared" si="25"/>
        <v>0</v>
      </c>
      <c r="G295" s="323">
        <v>0</v>
      </c>
      <c r="H295" s="268">
        <f t="shared" si="26"/>
        <v>0</v>
      </c>
      <c r="I295" s="323">
        <v>0</v>
      </c>
      <c r="J295" s="268">
        <f t="shared" si="27"/>
        <v>0</v>
      </c>
      <c r="K295" s="323">
        <v>0</v>
      </c>
      <c r="L295" s="268">
        <f t="shared" si="28"/>
        <v>0</v>
      </c>
      <c r="M295" s="323">
        <v>0</v>
      </c>
      <c r="N295" s="268">
        <f t="shared" si="29"/>
        <v>0</v>
      </c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</row>
    <row r="296" spans="1:29" s="180" customFormat="1">
      <c r="A296" s="181" t="s">
        <v>770</v>
      </c>
      <c r="B296" s="181" t="s">
        <v>163</v>
      </c>
      <c r="C296" s="180" t="s">
        <v>269</v>
      </c>
      <c r="D296" s="181">
        <v>0</v>
      </c>
      <c r="E296" s="268">
        <f t="shared" si="24"/>
        <v>10000000</v>
      </c>
      <c r="F296" s="268">
        <f t="shared" si="25"/>
        <v>0</v>
      </c>
      <c r="G296" s="323">
        <v>0</v>
      </c>
      <c r="H296" s="268">
        <f t="shared" si="26"/>
        <v>0</v>
      </c>
      <c r="I296" s="323">
        <v>0</v>
      </c>
      <c r="J296" s="268">
        <f t="shared" si="27"/>
        <v>0</v>
      </c>
      <c r="K296" s="323">
        <v>0</v>
      </c>
      <c r="L296" s="268">
        <f t="shared" si="28"/>
        <v>0</v>
      </c>
      <c r="M296" s="323">
        <v>0</v>
      </c>
      <c r="N296" s="268">
        <f t="shared" si="29"/>
        <v>0</v>
      </c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</row>
    <row r="297" spans="1:29" s="180" customFormat="1">
      <c r="A297" s="181" t="s">
        <v>549</v>
      </c>
      <c r="B297" s="181" t="s">
        <v>163</v>
      </c>
      <c r="C297" s="180" t="s">
        <v>269</v>
      </c>
      <c r="D297" s="181">
        <v>2.8418000000000001</v>
      </c>
      <c r="E297" s="268">
        <f t="shared" si="24"/>
        <v>10000000</v>
      </c>
      <c r="F297" s="268">
        <f t="shared" si="25"/>
        <v>28418000</v>
      </c>
      <c r="G297" s="323">
        <v>3.1829999999999998</v>
      </c>
      <c r="H297" s="268">
        <f t="shared" si="26"/>
        <v>31830000</v>
      </c>
      <c r="I297" s="323">
        <v>3.9018000000000002</v>
      </c>
      <c r="J297" s="268">
        <f t="shared" si="27"/>
        <v>39018000</v>
      </c>
      <c r="K297" s="323">
        <v>3.6088</v>
      </c>
      <c r="L297" s="268">
        <f t="shared" si="28"/>
        <v>36088000</v>
      </c>
      <c r="M297" s="323">
        <v>4.0209000000000001</v>
      </c>
      <c r="N297" s="268">
        <f t="shared" si="29"/>
        <v>40209000</v>
      </c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</row>
    <row r="298" spans="1:29" s="180" customFormat="1">
      <c r="A298" s="181" t="s">
        <v>551</v>
      </c>
      <c r="B298" s="181" t="s">
        <v>163</v>
      </c>
      <c r="C298" s="180" t="s">
        <v>269</v>
      </c>
      <c r="D298" s="181">
        <v>0</v>
      </c>
      <c r="E298" s="268">
        <f t="shared" si="24"/>
        <v>10000000</v>
      </c>
      <c r="F298" s="268">
        <f t="shared" si="25"/>
        <v>0</v>
      </c>
      <c r="G298" s="323">
        <v>0</v>
      </c>
      <c r="H298" s="268">
        <f t="shared" si="26"/>
        <v>0</v>
      </c>
      <c r="I298" s="323">
        <v>0</v>
      </c>
      <c r="J298" s="268">
        <f t="shared" si="27"/>
        <v>0</v>
      </c>
      <c r="K298" s="323">
        <v>0</v>
      </c>
      <c r="L298" s="268">
        <f t="shared" si="28"/>
        <v>0</v>
      </c>
      <c r="M298" s="323">
        <v>0</v>
      </c>
      <c r="N298" s="268">
        <f t="shared" si="29"/>
        <v>0</v>
      </c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</row>
    <row r="299" spans="1:29" s="180" customFormat="1">
      <c r="A299" s="181" t="s">
        <v>553</v>
      </c>
      <c r="B299" s="181" t="s">
        <v>163</v>
      </c>
      <c r="C299" s="180" t="s">
        <v>269</v>
      </c>
      <c r="D299" s="181">
        <v>0</v>
      </c>
      <c r="E299" s="268">
        <f t="shared" si="24"/>
        <v>10000000</v>
      </c>
      <c r="F299" s="268">
        <f t="shared" si="25"/>
        <v>0</v>
      </c>
      <c r="G299" s="323">
        <v>0</v>
      </c>
      <c r="H299" s="268">
        <f t="shared" si="26"/>
        <v>0</v>
      </c>
      <c r="I299" s="323">
        <v>0</v>
      </c>
      <c r="J299" s="268">
        <f t="shared" si="27"/>
        <v>0</v>
      </c>
      <c r="K299" s="323">
        <v>0</v>
      </c>
      <c r="L299" s="268">
        <f t="shared" si="28"/>
        <v>0</v>
      </c>
      <c r="M299" s="323">
        <v>0</v>
      </c>
      <c r="N299" s="268">
        <f t="shared" si="29"/>
        <v>0</v>
      </c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</row>
    <row r="300" spans="1:29" s="180" customFormat="1">
      <c r="A300" s="181" t="s">
        <v>555</v>
      </c>
      <c r="B300" s="181" t="s">
        <v>163</v>
      </c>
      <c r="C300" s="180" t="s">
        <v>269</v>
      </c>
      <c r="D300" s="181">
        <v>0</v>
      </c>
      <c r="E300" s="268">
        <f t="shared" si="24"/>
        <v>10000000</v>
      </c>
      <c r="F300" s="268">
        <f t="shared" si="25"/>
        <v>0</v>
      </c>
      <c r="G300" s="323">
        <v>0</v>
      </c>
      <c r="H300" s="268">
        <f t="shared" si="26"/>
        <v>0</v>
      </c>
      <c r="I300" s="323">
        <v>0</v>
      </c>
      <c r="J300" s="268">
        <f t="shared" si="27"/>
        <v>0</v>
      </c>
      <c r="K300" s="323">
        <v>0</v>
      </c>
      <c r="L300" s="268">
        <f t="shared" si="28"/>
        <v>0</v>
      </c>
      <c r="M300" s="323">
        <v>0</v>
      </c>
      <c r="N300" s="268">
        <f t="shared" si="29"/>
        <v>0</v>
      </c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</row>
    <row r="301" spans="1:29" s="180" customFormat="1">
      <c r="A301" s="181" t="s">
        <v>557</v>
      </c>
      <c r="B301" s="181" t="s">
        <v>163</v>
      </c>
      <c r="C301" s="180" t="s">
        <v>269</v>
      </c>
      <c r="D301" s="181">
        <v>0</v>
      </c>
      <c r="E301" s="268">
        <f t="shared" si="24"/>
        <v>10000000</v>
      </c>
      <c r="F301" s="268">
        <f t="shared" si="25"/>
        <v>0</v>
      </c>
      <c r="G301" s="323">
        <v>0</v>
      </c>
      <c r="H301" s="268">
        <f t="shared" si="26"/>
        <v>0</v>
      </c>
      <c r="I301" s="323">
        <v>0</v>
      </c>
      <c r="J301" s="268">
        <f t="shared" si="27"/>
        <v>0</v>
      </c>
      <c r="K301" s="323">
        <v>0</v>
      </c>
      <c r="L301" s="268">
        <f t="shared" si="28"/>
        <v>0</v>
      </c>
      <c r="M301" s="323">
        <v>0</v>
      </c>
      <c r="N301" s="268">
        <f t="shared" si="29"/>
        <v>0</v>
      </c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</row>
    <row r="302" spans="1:29" s="180" customFormat="1">
      <c r="A302" s="181" t="s">
        <v>559</v>
      </c>
      <c r="B302" s="181" t="s">
        <v>163</v>
      </c>
      <c r="C302" s="180" t="s">
        <v>269</v>
      </c>
      <c r="D302" s="181">
        <v>0</v>
      </c>
      <c r="E302" s="268">
        <f t="shared" si="24"/>
        <v>10000000</v>
      </c>
      <c r="F302" s="268">
        <f t="shared" si="25"/>
        <v>0</v>
      </c>
      <c r="G302" s="323">
        <v>0</v>
      </c>
      <c r="H302" s="268">
        <f t="shared" si="26"/>
        <v>0</v>
      </c>
      <c r="I302" s="323">
        <v>0</v>
      </c>
      <c r="J302" s="268">
        <f t="shared" si="27"/>
        <v>0</v>
      </c>
      <c r="K302" s="323">
        <v>0</v>
      </c>
      <c r="L302" s="268">
        <f t="shared" si="28"/>
        <v>0</v>
      </c>
      <c r="M302" s="323">
        <v>0</v>
      </c>
      <c r="N302" s="268">
        <f t="shared" si="29"/>
        <v>0</v>
      </c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</row>
    <row r="303" spans="1:29" s="180" customFormat="1">
      <c r="A303" s="181" t="s">
        <v>561</v>
      </c>
      <c r="B303" s="181" t="s">
        <v>163</v>
      </c>
      <c r="C303" s="180" t="s">
        <v>269</v>
      </c>
      <c r="D303" s="181">
        <v>0</v>
      </c>
      <c r="E303" s="268">
        <f t="shared" si="24"/>
        <v>10000000</v>
      </c>
      <c r="F303" s="268">
        <f t="shared" si="25"/>
        <v>0</v>
      </c>
      <c r="G303" s="323">
        <v>0</v>
      </c>
      <c r="H303" s="268">
        <f t="shared" si="26"/>
        <v>0</v>
      </c>
      <c r="I303" s="323">
        <v>0</v>
      </c>
      <c r="J303" s="268">
        <f t="shared" si="27"/>
        <v>0</v>
      </c>
      <c r="K303" s="323">
        <v>0</v>
      </c>
      <c r="L303" s="268">
        <f t="shared" si="28"/>
        <v>0</v>
      </c>
      <c r="M303" s="323">
        <v>0</v>
      </c>
      <c r="N303" s="268">
        <f t="shared" si="29"/>
        <v>0</v>
      </c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</row>
    <row r="304" spans="1:29" s="180" customFormat="1">
      <c r="A304" s="181" t="s">
        <v>563</v>
      </c>
      <c r="B304" s="181" t="s">
        <v>163</v>
      </c>
      <c r="C304" s="180" t="s">
        <v>269</v>
      </c>
      <c r="D304" s="181">
        <v>0</v>
      </c>
      <c r="E304" s="268">
        <f t="shared" si="24"/>
        <v>10000000</v>
      </c>
      <c r="F304" s="268">
        <f t="shared" si="25"/>
        <v>0</v>
      </c>
      <c r="G304" s="323">
        <v>0</v>
      </c>
      <c r="H304" s="268">
        <f t="shared" si="26"/>
        <v>0</v>
      </c>
      <c r="I304" s="323">
        <v>0</v>
      </c>
      <c r="J304" s="268">
        <f t="shared" si="27"/>
        <v>0</v>
      </c>
      <c r="K304" s="323">
        <v>0</v>
      </c>
      <c r="L304" s="268">
        <f t="shared" si="28"/>
        <v>0</v>
      </c>
      <c r="M304" s="323">
        <v>0</v>
      </c>
      <c r="N304" s="268">
        <f t="shared" si="29"/>
        <v>0</v>
      </c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</row>
    <row r="305" spans="1:30" s="180" customFormat="1">
      <c r="A305" s="181" t="s">
        <v>565</v>
      </c>
      <c r="B305" s="181" t="s">
        <v>163</v>
      </c>
      <c r="C305" s="180" t="s">
        <v>269</v>
      </c>
      <c r="D305" s="181">
        <v>0</v>
      </c>
      <c r="E305" s="268">
        <f t="shared" si="24"/>
        <v>10000000</v>
      </c>
      <c r="F305" s="268">
        <f t="shared" si="25"/>
        <v>0</v>
      </c>
      <c r="G305" s="323">
        <v>0</v>
      </c>
      <c r="H305" s="268">
        <f t="shared" si="26"/>
        <v>0</v>
      </c>
      <c r="I305" s="323">
        <v>0</v>
      </c>
      <c r="J305" s="268">
        <f t="shared" si="27"/>
        <v>0</v>
      </c>
      <c r="K305" s="323">
        <v>0</v>
      </c>
      <c r="L305" s="268">
        <f t="shared" si="28"/>
        <v>0</v>
      </c>
      <c r="M305" s="323">
        <v>0</v>
      </c>
      <c r="N305" s="268">
        <f t="shared" si="29"/>
        <v>0</v>
      </c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</row>
    <row r="306" spans="1:30" s="180" customFormat="1">
      <c r="A306" s="181" t="s">
        <v>567</v>
      </c>
      <c r="B306" s="181" t="s">
        <v>163</v>
      </c>
      <c r="C306" s="180" t="s">
        <v>269</v>
      </c>
      <c r="D306" s="181">
        <v>0</v>
      </c>
      <c r="E306" s="268">
        <f t="shared" si="24"/>
        <v>10000000</v>
      </c>
      <c r="F306" s="268">
        <f t="shared" si="25"/>
        <v>0</v>
      </c>
      <c r="G306" s="323">
        <v>0</v>
      </c>
      <c r="H306" s="268">
        <f t="shared" si="26"/>
        <v>0</v>
      </c>
      <c r="I306" s="323">
        <v>0</v>
      </c>
      <c r="J306" s="268">
        <f t="shared" si="27"/>
        <v>0</v>
      </c>
      <c r="K306" s="323">
        <v>0</v>
      </c>
      <c r="L306" s="268">
        <f t="shared" si="28"/>
        <v>0</v>
      </c>
      <c r="M306" s="323">
        <v>0</v>
      </c>
      <c r="N306" s="268">
        <f t="shared" si="29"/>
        <v>0</v>
      </c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</row>
    <row r="307" spans="1:30" s="180" customFormat="1">
      <c r="A307" s="181" t="s">
        <v>569</v>
      </c>
      <c r="B307" s="181" t="s">
        <v>163</v>
      </c>
      <c r="C307" s="180" t="s">
        <v>269</v>
      </c>
      <c r="D307" s="181">
        <v>1.0944</v>
      </c>
      <c r="E307" s="268">
        <f t="shared" si="24"/>
        <v>10000000</v>
      </c>
      <c r="F307" s="268">
        <f t="shared" si="25"/>
        <v>10944000</v>
      </c>
      <c r="G307" s="323">
        <v>1.6003000000000001</v>
      </c>
      <c r="H307" s="268">
        <f t="shared" si="26"/>
        <v>16003000</v>
      </c>
      <c r="I307" s="323">
        <v>1.5553999999999999</v>
      </c>
      <c r="J307" s="268">
        <f t="shared" si="27"/>
        <v>15553999.999999998</v>
      </c>
      <c r="K307" s="323">
        <v>1.9261999999999999</v>
      </c>
      <c r="L307" s="268">
        <f t="shared" si="28"/>
        <v>19262000</v>
      </c>
      <c r="M307" s="323">
        <v>2.3010999999999999</v>
      </c>
      <c r="N307" s="268">
        <f t="shared" si="29"/>
        <v>23011000</v>
      </c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</row>
    <row r="308" spans="1:30" s="180" customFormat="1">
      <c r="A308" s="181" t="s">
        <v>571</v>
      </c>
      <c r="B308" s="181" t="s">
        <v>163</v>
      </c>
      <c r="C308" s="180" t="s">
        <v>269</v>
      </c>
      <c r="D308" s="181">
        <v>0.32819999999999999</v>
      </c>
      <c r="E308" s="268">
        <f t="shared" si="24"/>
        <v>10000000</v>
      </c>
      <c r="F308" s="268">
        <f t="shared" si="25"/>
        <v>3282000</v>
      </c>
      <c r="G308" s="323">
        <v>0.2883</v>
      </c>
      <c r="H308" s="268">
        <f t="shared" si="26"/>
        <v>2883000</v>
      </c>
      <c r="I308" s="323">
        <v>0.25509999999999999</v>
      </c>
      <c r="J308" s="268">
        <f t="shared" si="27"/>
        <v>2551000</v>
      </c>
      <c r="K308" s="323">
        <v>0.29599999999999999</v>
      </c>
      <c r="L308" s="268">
        <f t="shared" si="28"/>
        <v>2960000</v>
      </c>
      <c r="M308" s="323">
        <v>0.17460000000000001</v>
      </c>
      <c r="N308" s="268">
        <f t="shared" si="29"/>
        <v>1746000</v>
      </c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</row>
    <row r="309" spans="1:30" s="180" customFormat="1">
      <c r="A309" s="181" t="s">
        <v>573</v>
      </c>
      <c r="B309" s="181" t="s">
        <v>163</v>
      </c>
      <c r="C309" s="180" t="s">
        <v>269</v>
      </c>
      <c r="D309" s="181">
        <v>0</v>
      </c>
      <c r="E309" s="268">
        <f t="shared" si="24"/>
        <v>10000000</v>
      </c>
      <c r="F309" s="268">
        <f t="shared" si="25"/>
        <v>0</v>
      </c>
      <c r="G309" s="323">
        <v>0</v>
      </c>
      <c r="H309" s="268">
        <f t="shared" si="26"/>
        <v>0</v>
      </c>
      <c r="I309" s="323">
        <v>0.5383</v>
      </c>
      <c r="J309" s="268">
        <f t="shared" si="27"/>
        <v>5383000</v>
      </c>
      <c r="K309" s="323">
        <v>0.82030000000000003</v>
      </c>
      <c r="L309" s="268">
        <f t="shared" si="28"/>
        <v>8203000</v>
      </c>
      <c r="M309" s="323">
        <v>0</v>
      </c>
      <c r="N309" s="268">
        <f t="shared" si="29"/>
        <v>0</v>
      </c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</row>
    <row r="310" spans="1:30" s="180" customFormat="1">
      <c r="A310" s="181" t="s">
        <v>575</v>
      </c>
      <c r="B310" s="181" t="s">
        <v>163</v>
      </c>
      <c r="C310" s="180" t="s">
        <v>269</v>
      </c>
      <c r="D310" s="181">
        <v>0</v>
      </c>
      <c r="E310" s="268">
        <f t="shared" si="24"/>
        <v>10000000</v>
      </c>
      <c r="F310" s="268">
        <f t="shared" si="25"/>
        <v>0</v>
      </c>
      <c r="G310" s="323">
        <v>0</v>
      </c>
      <c r="H310" s="268">
        <f t="shared" si="26"/>
        <v>0</v>
      </c>
      <c r="I310" s="323">
        <v>0</v>
      </c>
      <c r="J310" s="268">
        <f t="shared" si="27"/>
        <v>0</v>
      </c>
      <c r="K310" s="323">
        <v>0</v>
      </c>
      <c r="L310" s="268">
        <f t="shared" si="28"/>
        <v>0</v>
      </c>
      <c r="M310" s="323">
        <v>0</v>
      </c>
      <c r="N310" s="268">
        <f t="shared" si="29"/>
        <v>0</v>
      </c>
      <c r="O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</row>
    <row r="311" spans="1:30" s="180" customFormat="1">
      <c r="A311" s="181" t="s">
        <v>577</v>
      </c>
      <c r="B311" s="181" t="s">
        <v>163</v>
      </c>
      <c r="C311" s="180" t="s">
        <v>269</v>
      </c>
      <c r="D311" s="181">
        <v>0</v>
      </c>
      <c r="E311" s="268">
        <f t="shared" si="24"/>
        <v>10000000</v>
      </c>
      <c r="F311" s="268">
        <f t="shared" si="25"/>
        <v>0</v>
      </c>
      <c r="G311" s="323">
        <v>0</v>
      </c>
      <c r="H311" s="268">
        <f t="shared" si="26"/>
        <v>0</v>
      </c>
      <c r="I311" s="323">
        <v>0</v>
      </c>
      <c r="J311" s="268">
        <f t="shared" si="27"/>
        <v>0</v>
      </c>
      <c r="K311" s="323">
        <v>0</v>
      </c>
      <c r="L311" s="268">
        <f t="shared" si="28"/>
        <v>0</v>
      </c>
      <c r="M311" s="323">
        <v>0.88560000000000005</v>
      </c>
      <c r="N311" s="268">
        <f t="shared" si="29"/>
        <v>8856000</v>
      </c>
      <c r="O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</row>
    <row r="312" spans="1:30" s="180" customFormat="1">
      <c r="A312" s="181" t="s">
        <v>579</v>
      </c>
      <c r="B312" s="181" t="s">
        <v>163</v>
      </c>
      <c r="C312" s="180" t="s">
        <v>269</v>
      </c>
      <c r="D312" s="181">
        <v>0</v>
      </c>
      <c r="E312" s="268">
        <f t="shared" si="24"/>
        <v>10000000</v>
      </c>
      <c r="F312" s="268">
        <f t="shared" si="25"/>
        <v>0</v>
      </c>
      <c r="G312" s="323">
        <v>0</v>
      </c>
      <c r="H312" s="268">
        <f t="shared" si="26"/>
        <v>0</v>
      </c>
      <c r="I312" s="323">
        <v>0</v>
      </c>
      <c r="J312" s="268">
        <f t="shared" si="27"/>
        <v>0</v>
      </c>
      <c r="K312" s="323">
        <v>0</v>
      </c>
      <c r="L312" s="268">
        <f t="shared" si="28"/>
        <v>0</v>
      </c>
      <c r="M312" s="323">
        <v>0</v>
      </c>
      <c r="N312" s="268">
        <f t="shared" si="29"/>
        <v>0</v>
      </c>
      <c r="O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</row>
    <row r="313" spans="1:30" s="180" customFormat="1">
      <c r="A313" s="181" t="s">
        <v>581</v>
      </c>
      <c r="B313" s="181" t="s">
        <v>163</v>
      </c>
      <c r="C313" s="180" t="s">
        <v>269</v>
      </c>
      <c r="D313" s="181">
        <v>0</v>
      </c>
      <c r="E313" s="268">
        <f t="shared" si="24"/>
        <v>10000000</v>
      </c>
      <c r="F313" s="268">
        <f t="shared" si="25"/>
        <v>0</v>
      </c>
      <c r="G313" s="323">
        <v>0</v>
      </c>
      <c r="H313" s="268">
        <f t="shared" si="26"/>
        <v>0</v>
      </c>
      <c r="I313" s="323">
        <v>0</v>
      </c>
      <c r="J313" s="268">
        <f t="shared" si="27"/>
        <v>0</v>
      </c>
      <c r="K313" s="323">
        <v>0</v>
      </c>
      <c r="L313" s="268">
        <f t="shared" si="28"/>
        <v>0</v>
      </c>
      <c r="M313" s="323">
        <v>0</v>
      </c>
      <c r="N313" s="268">
        <f t="shared" si="29"/>
        <v>0</v>
      </c>
      <c r="O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</row>
    <row r="314" spans="1:30" s="180" customFormat="1">
      <c r="A314" s="181" t="s">
        <v>583</v>
      </c>
      <c r="B314" s="181" t="s">
        <v>163</v>
      </c>
      <c r="C314" s="180" t="s">
        <v>269</v>
      </c>
      <c r="D314" s="181">
        <v>1.7861</v>
      </c>
      <c r="E314" s="268">
        <f t="shared" si="24"/>
        <v>10000000</v>
      </c>
      <c r="F314" s="268">
        <f t="shared" si="25"/>
        <v>17861000</v>
      </c>
      <c r="G314" s="323">
        <v>2.1095000000000002</v>
      </c>
      <c r="H314" s="268">
        <f t="shared" si="26"/>
        <v>21095000</v>
      </c>
      <c r="I314" s="323">
        <v>2.6368</v>
      </c>
      <c r="J314" s="268">
        <f t="shared" si="27"/>
        <v>26368000</v>
      </c>
      <c r="K314" s="323">
        <v>3.1012</v>
      </c>
      <c r="L314" s="268">
        <f t="shared" si="28"/>
        <v>31012000</v>
      </c>
      <c r="M314" s="323">
        <v>2.6846999999999999</v>
      </c>
      <c r="N314" s="268">
        <f t="shared" si="29"/>
        <v>26847000</v>
      </c>
      <c r="O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</row>
    <row r="315" spans="1:30" s="180" customFormat="1">
      <c r="A315" s="181" t="s">
        <v>585</v>
      </c>
      <c r="B315" s="181" t="s">
        <v>163</v>
      </c>
      <c r="C315" s="180" t="s">
        <v>269</v>
      </c>
      <c r="D315" s="181">
        <v>1.0613999999999999</v>
      </c>
      <c r="E315" s="268">
        <f t="shared" si="24"/>
        <v>10000000</v>
      </c>
      <c r="F315" s="268">
        <f t="shared" si="25"/>
        <v>10613999.999999998</v>
      </c>
      <c r="G315" s="323">
        <v>1.3095000000000001</v>
      </c>
      <c r="H315" s="268">
        <f t="shared" si="26"/>
        <v>13095000.000000002</v>
      </c>
      <c r="I315" s="323">
        <v>1.2648999999999999</v>
      </c>
      <c r="J315" s="268">
        <f t="shared" si="27"/>
        <v>12649000</v>
      </c>
      <c r="K315" s="323">
        <v>1.5669999999999999</v>
      </c>
      <c r="L315" s="268">
        <f t="shared" si="28"/>
        <v>15670000</v>
      </c>
      <c r="M315" s="323">
        <v>1.7512000000000001</v>
      </c>
      <c r="N315" s="268">
        <f t="shared" si="29"/>
        <v>17512000</v>
      </c>
      <c r="O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</row>
    <row r="316" spans="1:30" s="180" customFormat="1">
      <c r="A316" s="181" t="s">
        <v>587</v>
      </c>
      <c r="B316" s="181" t="s">
        <v>163</v>
      </c>
      <c r="C316" s="180" t="s">
        <v>269</v>
      </c>
      <c r="D316" s="181">
        <v>0</v>
      </c>
      <c r="E316" s="268">
        <f t="shared" si="24"/>
        <v>10000000</v>
      </c>
      <c r="F316" s="268">
        <f t="shared" si="25"/>
        <v>0</v>
      </c>
      <c r="G316" s="323">
        <v>5.74E-2</v>
      </c>
      <c r="H316" s="268">
        <f t="shared" si="26"/>
        <v>574000</v>
      </c>
      <c r="I316" s="323">
        <v>0.90100000000000002</v>
      </c>
      <c r="J316" s="268">
        <f t="shared" si="27"/>
        <v>9010000</v>
      </c>
      <c r="K316" s="323">
        <v>0</v>
      </c>
      <c r="L316" s="268">
        <f t="shared" si="28"/>
        <v>0</v>
      </c>
      <c r="M316" s="323">
        <v>2.5585</v>
      </c>
      <c r="N316" s="268">
        <f t="shared" si="29"/>
        <v>25585000</v>
      </c>
      <c r="O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</row>
    <row r="317" spans="1:30" s="180" customFormat="1">
      <c r="A317" s="181" t="s">
        <v>589</v>
      </c>
      <c r="B317" s="181" t="s">
        <v>163</v>
      </c>
      <c r="C317" s="180" t="s">
        <v>269</v>
      </c>
      <c r="D317" s="181">
        <v>0</v>
      </c>
      <c r="E317" s="268">
        <f t="shared" si="24"/>
        <v>10000000</v>
      </c>
      <c r="F317" s="268">
        <f t="shared" si="25"/>
        <v>0</v>
      </c>
      <c r="G317" s="323">
        <v>0</v>
      </c>
      <c r="H317" s="268">
        <f t="shared" si="26"/>
        <v>0</v>
      </c>
      <c r="I317" s="323">
        <v>0</v>
      </c>
      <c r="J317" s="268">
        <f t="shared" si="27"/>
        <v>0</v>
      </c>
      <c r="K317" s="323">
        <v>0</v>
      </c>
      <c r="L317" s="268">
        <f t="shared" si="28"/>
        <v>0</v>
      </c>
      <c r="M317" s="323">
        <v>0</v>
      </c>
      <c r="N317" s="268">
        <f t="shared" si="29"/>
        <v>0</v>
      </c>
      <c r="O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</row>
    <row r="318" spans="1:30" s="180" customFormat="1">
      <c r="A318" s="181" t="s">
        <v>591</v>
      </c>
      <c r="B318" s="181" t="s">
        <v>163</v>
      </c>
      <c r="C318" s="180" t="s">
        <v>269</v>
      </c>
      <c r="D318" s="181">
        <v>0</v>
      </c>
      <c r="E318" s="268">
        <f t="shared" si="24"/>
        <v>10000000</v>
      </c>
      <c r="F318" s="268">
        <f t="shared" si="25"/>
        <v>0</v>
      </c>
      <c r="G318" s="323">
        <v>0</v>
      </c>
      <c r="H318" s="268">
        <f t="shared" si="26"/>
        <v>0</v>
      </c>
      <c r="I318" s="323">
        <v>0</v>
      </c>
      <c r="J318" s="268">
        <f t="shared" si="27"/>
        <v>0</v>
      </c>
      <c r="K318" s="323">
        <v>0</v>
      </c>
      <c r="L318" s="268">
        <f t="shared" si="28"/>
        <v>0</v>
      </c>
      <c r="M318" s="323">
        <v>0</v>
      </c>
      <c r="N318" s="268">
        <f t="shared" si="29"/>
        <v>0</v>
      </c>
      <c r="O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</row>
    <row r="319" spans="1:30" s="180" customFormat="1">
      <c r="A319" s="181" t="s">
        <v>593</v>
      </c>
      <c r="B319" s="181" t="s">
        <v>163</v>
      </c>
      <c r="C319" s="180" t="s">
        <v>269</v>
      </c>
      <c r="D319" s="181">
        <v>0</v>
      </c>
      <c r="E319" s="268">
        <f t="shared" si="24"/>
        <v>10000000</v>
      </c>
      <c r="F319" s="268">
        <f t="shared" si="25"/>
        <v>0</v>
      </c>
      <c r="G319" s="323">
        <v>0</v>
      </c>
      <c r="H319" s="268">
        <f t="shared" si="26"/>
        <v>0</v>
      </c>
      <c r="I319" s="323">
        <v>0</v>
      </c>
      <c r="J319" s="268">
        <f t="shared" si="27"/>
        <v>0</v>
      </c>
      <c r="K319" s="323">
        <v>0.31040000000000001</v>
      </c>
      <c r="L319" s="268">
        <f t="shared" si="28"/>
        <v>3104000</v>
      </c>
      <c r="M319" s="323">
        <v>1.25</v>
      </c>
      <c r="N319" s="268">
        <f t="shared" si="29"/>
        <v>12500000</v>
      </c>
      <c r="O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</row>
    <row r="320" spans="1:30" s="180" customFormat="1">
      <c r="A320" s="181" t="s">
        <v>595</v>
      </c>
      <c r="B320" s="181" t="s">
        <v>163</v>
      </c>
      <c r="C320" s="180" t="s">
        <v>269</v>
      </c>
      <c r="D320" s="181">
        <v>0</v>
      </c>
      <c r="E320" s="268">
        <f t="shared" si="24"/>
        <v>10000000</v>
      </c>
      <c r="F320" s="268">
        <f t="shared" si="25"/>
        <v>0</v>
      </c>
      <c r="G320" s="323">
        <v>0</v>
      </c>
      <c r="H320" s="268">
        <f t="shared" si="26"/>
        <v>0</v>
      </c>
      <c r="I320" s="323">
        <v>0</v>
      </c>
      <c r="J320" s="268">
        <f t="shared" si="27"/>
        <v>0</v>
      </c>
      <c r="K320" s="323">
        <v>0</v>
      </c>
      <c r="L320" s="268">
        <f t="shared" si="28"/>
        <v>0</v>
      </c>
      <c r="M320" s="323">
        <v>0</v>
      </c>
      <c r="N320" s="268">
        <f t="shared" si="29"/>
        <v>0</v>
      </c>
      <c r="O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</row>
    <row r="321" spans="1:30" s="180" customFormat="1">
      <c r="A321" s="181" t="s">
        <v>597</v>
      </c>
      <c r="B321" s="181" t="s">
        <v>163</v>
      </c>
      <c r="C321" s="180" t="s">
        <v>269</v>
      </c>
      <c r="D321" s="181">
        <v>0</v>
      </c>
      <c r="E321" s="268">
        <f t="shared" si="24"/>
        <v>10000000</v>
      </c>
      <c r="F321" s="268">
        <f t="shared" si="25"/>
        <v>0</v>
      </c>
      <c r="G321" s="323">
        <v>0</v>
      </c>
      <c r="H321" s="268">
        <f t="shared" si="26"/>
        <v>0</v>
      </c>
      <c r="I321" s="323">
        <v>0</v>
      </c>
      <c r="J321" s="268">
        <f t="shared" si="27"/>
        <v>0</v>
      </c>
      <c r="K321" s="323">
        <v>0</v>
      </c>
      <c r="L321" s="268">
        <f t="shared" si="28"/>
        <v>0</v>
      </c>
      <c r="M321" s="323">
        <v>0</v>
      </c>
      <c r="N321" s="268">
        <f t="shared" si="29"/>
        <v>0</v>
      </c>
      <c r="O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</row>
    <row r="322" spans="1:30" s="180" customFormat="1">
      <c r="A322" s="181" t="s">
        <v>599</v>
      </c>
      <c r="B322" s="181" t="s">
        <v>163</v>
      </c>
      <c r="C322" s="180" t="s">
        <v>269</v>
      </c>
      <c r="D322" s="181">
        <v>0</v>
      </c>
      <c r="E322" s="268">
        <f t="shared" si="24"/>
        <v>10000000</v>
      </c>
      <c r="F322" s="268">
        <f t="shared" si="25"/>
        <v>0</v>
      </c>
      <c r="G322" s="323">
        <v>0.2621</v>
      </c>
      <c r="H322" s="268">
        <f t="shared" si="26"/>
        <v>2621000</v>
      </c>
      <c r="I322" s="323">
        <v>1.4741</v>
      </c>
      <c r="J322" s="268">
        <f t="shared" si="27"/>
        <v>14741000</v>
      </c>
      <c r="K322" s="323">
        <v>2.6345999999999998</v>
      </c>
      <c r="L322" s="268">
        <f t="shared" si="28"/>
        <v>26346000</v>
      </c>
      <c r="M322" s="323">
        <v>2.9331999999999998</v>
      </c>
      <c r="N322" s="268">
        <f t="shared" si="29"/>
        <v>29331999.999999996</v>
      </c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</row>
    <row r="323" spans="1:30" s="180" customFormat="1">
      <c r="A323" s="181" t="s">
        <v>539</v>
      </c>
      <c r="B323" s="181" t="s">
        <v>272</v>
      </c>
      <c r="C323" s="180" t="s">
        <v>270</v>
      </c>
      <c r="D323" s="181">
        <v>3812.2400000000007</v>
      </c>
      <c r="E323" s="181">
        <f t="shared" ref="E323:E354" si="30">10^4*$Q$5</f>
        <v>9000000</v>
      </c>
      <c r="F323" s="268">
        <f t="shared" ref="F323:F386" si="31">D323*E323</f>
        <v>34310160000.000008</v>
      </c>
      <c r="G323" s="323">
        <v>3765.29</v>
      </c>
      <c r="H323" s="268">
        <f t="shared" si="26"/>
        <v>33887610000</v>
      </c>
      <c r="I323" s="323">
        <v>3411.11</v>
      </c>
      <c r="J323" s="268">
        <f t="shared" si="27"/>
        <v>30699990000</v>
      </c>
      <c r="K323" s="323">
        <v>3562.43</v>
      </c>
      <c r="L323" s="268">
        <f t="shared" si="28"/>
        <v>32061870000</v>
      </c>
      <c r="M323" s="323">
        <v>3568.67</v>
      </c>
      <c r="N323" s="268">
        <f t="shared" si="29"/>
        <v>32118030000</v>
      </c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</row>
    <row r="324" spans="1:30" s="180" customFormat="1">
      <c r="A324" s="181" t="s">
        <v>541</v>
      </c>
      <c r="B324" s="181" t="s">
        <v>272</v>
      </c>
      <c r="C324" s="180" t="s">
        <v>270</v>
      </c>
      <c r="D324" s="181">
        <v>108.46</v>
      </c>
      <c r="E324" s="181">
        <f t="shared" si="30"/>
        <v>9000000</v>
      </c>
      <c r="F324" s="268">
        <f t="shared" si="31"/>
        <v>976140000</v>
      </c>
      <c r="G324" s="323">
        <v>91.43</v>
      </c>
      <c r="H324" s="268">
        <f t="shared" ref="H324:H387" si="32">G324*E324</f>
        <v>822870000.00000012</v>
      </c>
      <c r="I324" s="323">
        <v>79.260000000000005</v>
      </c>
      <c r="J324" s="268">
        <f t="shared" ref="J324:J387" si="33">I324*E324</f>
        <v>713340000</v>
      </c>
      <c r="K324" s="323">
        <v>90.63</v>
      </c>
      <c r="L324" s="268">
        <f t="shared" ref="L324:L387" si="34">K324*E324</f>
        <v>815670000</v>
      </c>
      <c r="M324" s="323">
        <v>97.4</v>
      </c>
      <c r="N324" s="268">
        <f t="shared" ref="N324:N387" si="35">M324*E324</f>
        <v>876600000</v>
      </c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</row>
    <row r="325" spans="1:30" s="180" customFormat="1">
      <c r="A325" s="181" t="s">
        <v>543</v>
      </c>
      <c r="B325" s="181" t="s">
        <v>272</v>
      </c>
      <c r="C325" s="180" t="s">
        <v>270</v>
      </c>
      <c r="D325" s="181">
        <v>32.83</v>
      </c>
      <c r="E325" s="181">
        <f t="shared" si="30"/>
        <v>9000000</v>
      </c>
      <c r="F325" s="268">
        <f t="shared" si="31"/>
        <v>295470000</v>
      </c>
      <c r="G325" s="323">
        <v>26.81</v>
      </c>
      <c r="H325" s="268">
        <f t="shared" si="32"/>
        <v>241290000</v>
      </c>
      <c r="I325" s="323">
        <v>16.420000000000002</v>
      </c>
      <c r="J325" s="268">
        <f t="shared" si="33"/>
        <v>147780000.00000003</v>
      </c>
      <c r="K325" s="323">
        <v>13.53</v>
      </c>
      <c r="L325" s="268">
        <f t="shared" si="34"/>
        <v>121770000</v>
      </c>
      <c r="M325" s="323">
        <v>12.04</v>
      </c>
      <c r="N325" s="268">
        <f t="shared" si="35"/>
        <v>108359999.99999999</v>
      </c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</row>
    <row r="326" spans="1:30" s="180" customFormat="1">
      <c r="A326" s="181" t="s">
        <v>545</v>
      </c>
      <c r="B326" s="181" t="s">
        <v>272</v>
      </c>
      <c r="C326" s="180" t="s">
        <v>270</v>
      </c>
      <c r="D326" s="181">
        <v>166.76</v>
      </c>
      <c r="E326" s="181">
        <f t="shared" si="30"/>
        <v>9000000</v>
      </c>
      <c r="F326" s="268">
        <f t="shared" si="31"/>
        <v>1500840000</v>
      </c>
      <c r="G326" s="323">
        <v>180.62</v>
      </c>
      <c r="H326" s="268">
        <f t="shared" si="32"/>
        <v>1625580000</v>
      </c>
      <c r="I326" s="323">
        <v>178.2</v>
      </c>
      <c r="J326" s="268">
        <f t="shared" si="33"/>
        <v>1603800000</v>
      </c>
      <c r="K326" s="323">
        <v>179.35</v>
      </c>
      <c r="L326" s="268">
        <f t="shared" si="34"/>
        <v>1614150000</v>
      </c>
      <c r="M326" s="323">
        <v>182.35</v>
      </c>
      <c r="N326" s="268">
        <f t="shared" si="35"/>
        <v>1641150000</v>
      </c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</row>
    <row r="327" spans="1:30" s="180" customFormat="1">
      <c r="A327" s="181" t="s">
        <v>547</v>
      </c>
      <c r="B327" s="181" t="s">
        <v>272</v>
      </c>
      <c r="C327" s="180" t="s">
        <v>270</v>
      </c>
      <c r="D327" s="181">
        <v>17.52</v>
      </c>
      <c r="E327" s="181">
        <f t="shared" si="30"/>
        <v>9000000</v>
      </c>
      <c r="F327" s="268">
        <f t="shared" si="31"/>
        <v>157680000</v>
      </c>
      <c r="G327" s="323">
        <v>18.100000000000001</v>
      </c>
      <c r="H327" s="268">
        <f t="shared" si="32"/>
        <v>162900000</v>
      </c>
      <c r="I327" s="323">
        <v>17.82</v>
      </c>
      <c r="J327" s="268">
        <f t="shared" si="33"/>
        <v>160380000</v>
      </c>
      <c r="K327" s="323">
        <v>17.920000000000002</v>
      </c>
      <c r="L327" s="268">
        <f t="shared" si="34"/>
        <v>161280000.00000003</v>
      </c>
      <c r="M327" s="323">
        <v>18.88</v>
      </c>
      <c r="N327" s="268">
        <f t="shared" si="35"/>
        <v>169920000</v>
      </c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</row>
    <row r="328" spans="1:30" s="180" customFormat="1">
      <c r="A328" s="181" t="s">
        <v>770</v>
      </c>
      <c r="B328" s="181" t="s">
        <v>272</v>
      </c>
      <c r="C328" s="180" t="s">
        <v>270</v>
      </c>
      <c r="D328" s="181">
        <v>64.62</v>
      </c>
      <c r="E328" s="181">
        <f t="shared" si="30"/>
        <v>9000000</v>
      </c>
      <c r="F328" s="268">
        <f t="shared" si="31"/>
        <v>581580000</v>
      </c>
      <c r="G328" s="323">
        <v>64.319999999999993</v>
      </c>
      <c r="H328" s="268">
        <f t="shared" si="32"/>
        <v>578879999.99999988</v>
      </c>
      <c r="I328" s="323">
        <v>58.52</v>
      </c>
      <c r="J328" s="268">
        <f t="shared" si="33"/>
        <v>526680000</v>
      </c>
      <c r="K328" s="323">
        <v>59.07</v>
      </c>
      <c r="L328" s="268">
        <f t="shared" si="34"/>
        <v>531630000</v>
      </c>
      <c r="M328" s="323">
        <v>63.84</v>
      </c>
      <c r="N328" s="268">
        <f t="shared" si="35"/>
        <v>574560000</v>
      </c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</row>
    <row r="329" spans="1:30" s="180" customFormat="1">
      <c r="A329" s="181" t="s">
        <v>549</v>
      </c>
      <c r="B329" s="181" t="s">
        <v>272</v>
      </c>
      <c r="C329" s="180" t="s">
        <v>270</v>
      </c>
      <c r="D329" s="181">
        <v>213.3</v>
      </c>
      <c r="E329" s="181">
        <f t="shared" si="30"/>
        <v>9000000</v>
      </c>
      <c r="F329" s="268">
        <f t="shared" si="31"/>
        <v>1919700000</v>
      </c>
      <c r="G329" s="323">
        <v>206.96</v>
      </c>
      <c r="H329" s="268">
        <f t="shared" si="32"/>
        <v>1862640000</v>
      </c>
      <c r="I329" s="323">
        <v>171.39</v>
      </c>
      <c r="J329" s="268">
        <f t="shared" si="33"/>
        <v>1542509999.9999998</v>
      </c>
      <c r="K329" s="323">
        <v>171.3</v>
      </c>
      <c r="L329" s="268">
        <f t="shared" si="34"/>
        <v>1541700000</v>
      </c>
      <c r="M329" s="323">
        <v>158.54</v>
      </c>
      <c r="N329" s="268">
        <f t="shared" si="35"/>
        <v>1426860000</v>
      </c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</row>
    <row r="330" spans="1:30" s="180" customFormat="1">
      <c r="A330" s="181" t="s">
        <v>551</v>
      </c>
      <c r="B330" s="181" t="s">
        <v>272</v>
      </c>
      <c r="C330" s="180" t="s">
        <v>270</v>
      </c>
      <c r="D330" s="181">
        <v>92.17</v>
      </c>
      <c r="E330" s="181">
        <f t="shared" si="30"/>
        <v>9000000</v>
      </c>
      <c r="F330" s="268">
        <f t="shared" si="31"/>
        <v>829530000</v>
      </c>
      <c r="G330" s="323">
        <v>90.56</v>
      </c>
      <c r="H330" s="268">
        <f t="shared" si="32"/>
        <v>815040000</v>
      </c>
      <c r="I330" s="323">
        <v>72.430000000000007</v>
      </c>
      <c r="J330" s="268">
        <f t="shared" si="33"/>
        <v>651870000.00000012</v>
      </c>
      <c r="K330" s="323">
        <v>73.62</v>
      </c>
      <c r="L330" s="268">
        <f t="shared" si="34"/>
        <v>662580000</v>
      </c>
      <c r="M330" s="323">
        <v>65.77</v>
      </c>
      <c r="N330" s="268">
        <f t="shared" si="35"/>
        <v>591930000</v>
      </c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</row>
    <row r="331" spans="1:30" s="180" customFormat="1">
      <c r="A331" s="181" t="s">
        <v>553</v>
      </c>
      <c r="B331" s="181" t="s">
        <v>272</v>
      </c>
      <c r="C331" s="180" t="s">
        <v>270</v>
      </c>
      <c r="D331" s="181">
        <v>185.01</v>
      </c>
      <c r="E331" s="181">
        <f t="shared" si="30"/>
        <v>9000000</v>
      </c>
      <c r="F331" s="268">
        <f t="shared" si="31"/>
        <v>1665090000</v>
      </c>
      <c r="G331" s="323">
        <v>201.63</v>
      </c>
      <c r="H331" s="268">
        <f t="shared" si="32"/>
        <v>1814670000</v>
      </c>
      <c r="I331" s="323">
        <v>128.53</v>
      </c>
      <c r="J331" s="268">
        <f t="shared" si="33"/>
        <v>1156770000</v>
      </c>
      <c r="K331" s="323">
        <v>127.74</v>
      </c>
      <c r="L331" s="268">
        <f t="shared" si="34"/>
        <v>1149660000</v>
      </c>
      <c r="M331" s="323">
        <v>129.96</v>
      </c>
      <c r="N331" s="268">
        <f t="shared" si="35"/>
        <v>1169640000</v>
      </c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</row>
    <row r="332" spans="1:30" s="180" customFormat="1">
      <c r="A332" s="181" t="s">
        <v>555</v>
      </c>
      <c r="B332" s="181" t="s">
        <v>272</v>
      </c>
      <c r="C332" s="180" t="s">
        <v>270</v>
      </c>
      <c r="D332" s="181">
        <v>49.96</v>
      </c>
      <c r="E332" s="181">
        <f t="shared" si="30"/>
        <v>9000000</v>
      </c>
      <c r="F332" s="268">
        <f t="shared" si="31"/>
        <v>449640000</v>
      </c>
      <c r="G332" s="323">
        <v>44.21</v>
      </c>
      <c r="H332" s="268">
        <f t="shared" si="32"/>
        <v>397890000</v>
      </c>
      <c r="I332" s="323">
        <v>28.88</v>
      </c>
      <c r="J332" s="268">
        <f t="shared" si="33"/>
        <v>259920000</v>
      </c>
      <c r="K332" s="323">
        <v>27.89</v>
      </c>
      <c r="L332" s="268">
        <f t="shared" si="34"/>
        <v>251010000</v>
      </c>
      <c r="M332" s="323">
        <v>22.39</v>
      </c>
      <c r="N332" s="268">
        <f t="shared" si="35"/>
        <v>201510000</v>
      </c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</row>
    <row r="333" spans="1:30" s="180" customFormat="1">
      <c r="A333" s="181" t="s">
        <v>557</v>
      </c>
      <c r="B333" s="181" t="s">
        <v>272</v>
      </c>
      <c r="C333" s="180" t="s">
        <v>270</v>
      </c>
      <c r="D333" s="181">
        <v>173.11</v>
      </c>
      <c r="E333" s="181">
        <f t="shared" si="30"/>
        <v>9000000</v>
      </c>
      <c r="F333" s="268">
        <f t="shared" si="31"/>
        <v>1557990000.0000002</v>
      </c>
      <c r="G333" s="323">
        <v>181.52</v>
      </c>
      <c r="H333" s="268">
        <f t="shared" si="32"/>
        <v>1633680000</v>
      </c>
      <c r="I333" s="323">
        <v>173.75</v>
      </c>
      <c r="J333" s="268">
        <f t="shared" si="33"/>
        <v>1563750000</v>
      </c>
      <c r="K333" s="323">
        <v>179.69</v>
      </c>
      <c r="L333" s="268">
        <f t="shared" si="34"/>
        <v>1617210000</v>
      </c>
      <c r="M333" s="323">
        <v>201.07</v>
      </c>
      <c r="N333" s="268">
        <f t="shared" si="35"/>
        <v>1809630000</v>
      </c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</row>
    <row r="334" spans="1:30" s="180" customFormat="1">
      <c r="A334" s="181" t="s">
        <v>559</v>
      </c>
      <c r="B334" s="181" t="s">
        <v>272</v>
      </c>
      <c r="C334" s="180" t="s">
        <v>270</v>
      </c>
      <c r="D334" s="181">
        <v>237.31</v>
      </c>
      <c r="E334" s="181">
        <f t="shared" si="30"/>
        <v>9000000</v>
      </c>
      <c r="F334" s="268">
        <f t="shared" si="31"/>
        <v>2135790000</v>
      </c>
      <c r="G334" s="323">
        <v>226.81</v>
      </c>
      <c r="H334" s="268">
        <f t="shared" si="32"/>
        <v>2041290000</v>
      </c>
      <c r="I334" s="323">
        <v>259.64</v>
      </c>
      <c r="J334" s="268">
        <f t="shared" si="33"/>
        <v>2336760000</v>
      </c>
      <c r="K334" s="323">
        <v>246.76</v>
      </c>
      <c r="L334" s="268">
        <f t="shared" si="34"/>
        <v>2220840000</v>
      </c>
      <c r="M334" s="323">
        <v>270.33</v>
      </c>
      <c r="N334" s="268">
        <f t="shared" si="35"/>
        <v>2432970000</v>
      </c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</row>
    <row r="335" spans="1:30" s="180" customFormat="1">
      <c r="A335" s="181" t="s">
        <v>561</v>
      </c>
      <c r="B335" s="181" t="s">
        <v>272</v>
      </c>
      <c r="C335" s="180" t="s">
        <v>270</v>
      </c>
      <c r="D335" s="181">
        <v>52.84</v>
      </c>
      <c r="E335" s="181">
        <f t="shared" si="30"/>
        <v>9000000</v>
      </c>
      <c r="F335" s="268">
        <f t="shared" si="31"/>
        <v>475560000.00000006</v>
      </c>
      <c r="G335" s="323">
        <v>79.06</v>
      </c>
      <c r="H335" s="268">
        <f t="shared" si="32"/>
        <v>711540000</v>
      </c>
      <c r="I335" s="323">
        <v>75.989999999999995</v>
      </c>
      <c r="J335" s="268">
        <f t="shared" si="33"/>
        <v>683910000</v>
      </c>
      <c r="K335" s="323">
        <v>79.540000000000006</v>
      </c>
      <c r="L335" s="268">
        <f t="shared" si="34"/>
        <v>715860000</v>
      </c>
      <c r="M335" s="323">
        <v>84.02</v>
      </c>
      <c r="N335" s="268">
        <f t="shared" si="35"/>
        <v>756180000</v>
      </c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</row>
    <row r="336" spans="1:30" s="180" customFormat="1">
      <c r="A336" s="181" t="s">
        <v>563</v>
      </c>
      <c r="B336" s="181" t="s">
        <v>272</v>
      </c>
      <c r="C336" s="180" t="s">
        <v>270</v>
      </c>
      <c r="D336" s="181">
        <v>150.28</v>
      </c>
      <c r="E336" s="181">
        <f t="shared" si="30"/>
        <v>9000000</v>
      </c>
      <c r="F336" s="268">
        <f t="shared" si="31"/>
        <v>1352520000</v>
      </c>
      <c r="G336" s="323">
        <v>158.12</v>
      </c>
      <c r="H336" s="268">
        <f t="shared" si="32"/>
        <v>1423080000</v>
      </c>
      <c r="I336" s="323">
        <v>156.94</v>
      </c>
      <c r="J336" s="268">
        <f t="shared" si="33"/>
        <v>1412460000</v>
      </c>
      <c r="K336" s="323">
        <v>166.1</v>
      </c>
      <c r="L336" s="268">
        <f t="shared" si="34"/>
        <v>1494900000</v>
      </c>
      <c r="M336" s="323">
        <v>160.74</v>
      </c>
      <c r="N336" s="268">
        <f t="shared" si="35"/>
        <v>1446660000</v>
      </c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</row>
    <row r="337" spans="1:30" s="180" customFormat="1">
      <c r="A337" s="181" t="s">
        <v>565</v>
      </c>
      <c r="B337" s="181" t="s">
        <v>272</v>
      </c>
      <c r="C337" s="180" t="s">
        <v>270</v>
      </c>
      <c r="D337" s="181">
        <v>83.62</v>
      </c>
      <c r="E337" s="181">
        <f t="shared" si="30"/>
        <v>9000000</v>
      </c>
      <c r="F337" s="268">
        <f t="shared" si="31"/>
        <v>752580000</v>
      </c>
      <c r="G337" s="323">
        <v>71.260000000000005</v>
      </c>
      <c r="H337" s="268">
        <f t="shared" si="32"/>
        <v>641340000</v>
      </c>
      <c r="I337" s="323">
        <v>69.97</v>
      </c>
      <c r="J337" s="268">
        <f t="shared" si="33"/>
        <v>629730000</v>
      </c>
      <c r="K337" s="323">
        <v>62.43</v>
      </c>
      <c r="L337" s="268">
        <f t="shared" si="34"/>
        <v>561870000</v>
      </c>
      <c r="M337" s="323">
        <v>59.7</v>
      </c>
      <c r="N337" s="268">
        <f t="shared" si="35"/>
        <v>537300000</v>
      </c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</row>
    <row r="338" spans="1:30" s="180" customFormat="1">
      <c r="A338" s="181" t="s">
        <v>567</v>
      </c>
      <c r="B338" s="181" t="s">
        <v>272</v>
      </c>
      <c r="C338" s="180" t="s">
        <v>270</v>
      </c>
      <c r="D338" s="181">
        <v>471.9</v>
      </c>
      <c r="E338" s="181">
        <f t="shared" si="30"/>
        <v>9000000</v>
      </c>
      <c r="F338" s="268">
        <f t="shared" si="31"/>
        <v>4247100000</v>
      </c>
      <c r="G338" s="323">
        <v>484.35</v>
      </c>
      <c r="H338" s="268">
        <f t="shared" si="32"/>
        <v>4359150000</v>
      </c>
      <c r="I338" s="323">
        <v>457.96</v>
      </c>
      <c r="J338" s="268">
        <f t="shared" si="33"/>
        <v>4121640000</v>
      </c>
      <c r="K338" s="323">
        <v>461.32</v>
      </c>
      <c r="L338" s="268">
        <f t="shared" si="34"/>
        <v>4151880000</v>
      </c>
      <c r="M338" s="323">
        <v>489.39</v>
      </c>
      <c r="N338" s="268">
        <f t="shared" si="35"/>
        <v>4404510000</v>
      </c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</row>
    <row r="339" spans="1:30" s="180" customFormat="1">
      <c r="A339" s="181" t="s">
        <v>569</v>
      </c>
      <c r="B339" s="181" t="s">
        <v>272</v>
      </c>
      <c r="C339" s="180" t="s">
        <v>270</v>
      </c>
      <c r="D339" s="181">
        <v>256.13</v>
      </c>
      <c r="E339" s="181">
        <f t="shared" si="30"/>
        <v>9000000</v>
      </c>
      <c r="F339" s="268">
        <f t="shared" si="31"/>
        <v>2305170000</v>
      </c>
      <c r="G339" s="323">
        <v>253.15</v>
      </c>
      <c r="H339" s="268">
        <f t="shared" si="32"/>
        <v>2278350000</v>
      </c>
      <c r="I339" s="323">
        <v>192.9</v>
      </c>
      <c r="J339" s="268">
        <f t="shared" si="33"/>
        <v>1736100000</v>
      </c>
      <c r="K339" s="323">
        <v>184.58</v>
      </c>
      <c r="L339" s="268">
        <f t="shared" si="34"/>
        <v>1661220000</v>
      </c>
      <c r="M339" s="323">
        <v>188.46</v>
      </c>
      <c r="N339" s="268">
        <f t="shared" si="35"/>
        <v>1696140000</v>
      </c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</row>
    <row r="340" spans="1:30" s="180" customFormat="1">
      <c r="A340" s="181" t="s">
        <v>571</v>
      </c>
      <c r="B340" s="181" t="s">
        <v>272</v>
      </c>
      <c r="C340" s="180" t="s">
        <v>270</v>
      </c>
      <c r="D340" s="181">
        <v>171.04</v>
      </c>
      <c r="E340" s="181">
        <f t="shared" si="30"/>
        <v>9000000</v>
      </c>
      <c r="F340" s="268">
        <f t="shared" si="31"/>
        <v>1539360000</v>
      </c>
      <c r="G340" s="323">
        <v>128.24</v>
      </c>
      <c r="H340" s="268">
        <f t="shared" si="32"/>
        <v>1154160000</v>
      </c>
      <c r="I340" s="323">
        <v>97.54</v>
      </c>
      <c r="J340" s="268">
        <f t="shared" si="33"/>
        <v>877860000</v>
      </c>
      <c r="K340" s="323">
        <v>105.22</v>
      </c>
      <c r="L340" s="268">
        <f t="shared" si="34"/>
        <v>946980000</v>
      </c>
      <c r="M340" s="323">
        <v>107.4</v>
      </c>
      <c r="N340" s="268">
        <f t="shared" si="35"/>
        <v>966600000</v>
      </c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</row>
    <row r="341" spans="1:30" s="180" customFormat="1">
      <c r="A341" s="181" t="s">
        <v>573</v>
      </c>
      <c r="B341" s="181" t="s">
        <v>272</v>
      </c>
      <c r="C341" s="180" t="s">
        <v>270</v>
      </c>
      <c r="D341" s="181">
        <v>56.34</v>
      </c>
      <c r="E341" s="181">
        <f t="shared" si="30"/>
        <v>9000000</v>
      </c>
      <c r="F341" s="268">
        <f t="shared" si="31"/>
        <v>507060000.00000006</v>
      </c>
      <c r="G341" s="323">
        <v>62.31</v>
      </c>
      <c r="H341" s="268">
        <f t="shared" si="32"/>
        <v>560790000</v>
      </c>
      <c r="I341" s="323">
        <v>66.64</v>
      </c>
      <c r="J341" s="268">
        <f t="shared" si="33"/>
        <v>599760000</v>
      </c>
      <c r="K341" s="323">
        <v>69.760000000000005</v>
      </c>
      <c r="L341" s="268">
        <f t="shared" si="34"/>
        <v>627840000</v>
      </c>
      <c r="M341" s="323">
        <v>70.81</v>
      </c>
      <c r="N341" s="268">
        <f t="shared" si="35"/>
        <v>637290000</v>
      </c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</row>
    <row r="342" spans="1:30" s="180" customFormat="1">
      <c r="A342" s="181" t="s">
        <v>575</v>
      </c>
      <c r="B342" s="181" t="s">
        <v>272</v>
      </c>
      <c r="C342" s="180" t="s">
        <v>270</v>
      </c>
      <c r="D342" s="181">
        <v>387.29</v>
      </c>
      <c r="E342" s="181">
        <f t="shared" si="30"/>
        <v>9000000</v>
      </c>
      <c r="F342" s="268">
        <f t="shared" si="31"/>
        <v>3485610000</v>
      </c>
      <c r="G342" s="323">
        <v>384.89</v>
      </c>
      <c r="H342" s="268">
        <f t="shared" si="32"/>
        <v>3464010000</v>
      </c>
      <c r="I342" s="323">
        <v>357.46</v>
      </c>
      <c r="J342" s="268">
        <f t="shared" si="33"/>
        <v>3217140000</v>
      </c>
      <c r="K342" s="323">
        <v>408.25</v>
      </c>
      <c r="L342" s="268">
        <f t="shared" si="34"/>
        <v>3674250000</v>
      </c>
      <c r="M342" s="323">
        <v>394.11</v>
      </c>
      <c r="N342" s="268">
        <f t="shared" si="35"/>
        <v>3546990000</v>
      </c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</row>
    <row r="343" spans="1:30" s="180" customFormat="1">
      <c r="A343" s="181" t="s">
        <v>577</v>
      </c>
      <c r="B343" s="181" t="s">
        <v>272</v>
      </c>
      <c r="C343" s="180" t="s">
        <v>270</v>
      </c>
      <c r="D343" s="181">
        <v>155.6</v>
      </c>
      <c r="E343" s="181">
        <f t="shared" si="30"/>
        <v>9000000</v>
      </c>
      <c r="F343" s="268">
        <f t="shared" si="31"/>
        <v>1400400000</v>
      </c>
      <c r="G343" s="323">
        <v>117.78</v>
      </c>
      <c r="H343" s="268">
        <f t="shared" si="32"/>
        <v>1060020000</v>
      </c>
      <c r="I343" s="323">
        <v>111.84</v>
      </c>
      <c r="J343" s="268">
        <f t="shared" si="33"/>
        <v>1006560000</v>
      </c>
      <c r="K343" s="323">
        <v>116.5</v>
      </c>
      <c r="L343" s="268">
        <f t="shared" si="34"/>
        <v>1048500000</v>
      </c>
      <c r="M343" s="323">
        <v>113.75</v>
      </c>
      <c r="N343" s="268">
        <f t="shared" si="35"/>
        <v>1023750000</v>
      </c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</row>
    <row r="344" spans="1:30" s="180" customFormat="1">
      <c r="A344" s="181" t="s">
        <v>579</v>
      </c>
      <c r="B344" s="181" t="s">
        <v>272</v>
      </c>
      <c r="C344" s="180" t="s">
        <v>270</v>
      </c>
      <c r="D344" s="181">
        <v>3.45</v>
      </c>
      <c r="E344" s="181">
        <f t="shared" si="30"/>
        <v>9000000</v>
      </c>
      <c r="F344" s="268">
        <f t="shared" si="31"/>
        <v>31050000</v>
      </c>
      <c r="G344" s="323">
        <v>2.14</v>
      </c>
      <c r="H344" s="268">
        <f t="shared" si="32"/>
        <v>19260000</v>
      </c>
      <c r="I344" s="323">
        <v>3.38</v>
      </c>
      <c r="J344" s="268">
        <f t="shared" si="33"/>
        <v>30420000</v>
      </c>
      <c r="K344" s="323">
        <v>4.17</v>
      </c>
      <c r="L344" s="268">
        <f t="shared" si="34"/>
        <v>37530000</v>
      </c>
      <c r="M344" s="323">
        <v>2.94</v>
      </c>
      <c r="N344" s="268">
        <f t="shared" si="35"/>
        <v>26460000</v>
      </c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</row>
    <row r="345" spans="1:30" s="180" customFormat="1">
      <c r="A345" s="181" t="s">
        <v>581</v>
      </c>
      <c r="B345" s="181" t="s">
        <v>272</v>
      </c>
      <c r="C345" s="180" t="s">
        <v>270</v>
      </c>
      <c r="D345" s="181">
        <v>70.61</v>
      </c>
      <c r="E345" s="181">
        <f t="shared" si="30"/>
        <v>9000000</v>
      </c>
      <c r="F345" s="268">
        <f t="shared" si="31"/>
        <v>635490000</v>
      </c>
      <c r="G345" s="323">
        <v>67.17</v>
      </c>
      <c r="H345" s="268">
        <f t="shared" si="32"/>
        <v>604530000</v>
      </c>
      <c r="I345" s="323">
        <v>65.540000000000006</v>
      </c>
      <c r="J345" s="268">
        <f t="shared" si="33"/>
        <v>589860000</v>
      </c>
      <c r="K345" s="323">
        <v>80.400000000000006</v>
      </c>
      <c r="L345" s="268">
        <f t="shared" si="34"/>
        <v>723600000</v>
      </c>
      <c r="M345" s="323">
        <v>80.75</v>
      </c>
      <c r="N345" s="268">
        <f t="shared" si="35"/>
        <v>726750000</v>
      </c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</row>
    <row r="346" spans="1:30" s="180" customFormat="1">
      <c r="A346" s="181" t="s">
        <v>583</v>
      </c>
      <c r="B346" s="181" t="s">
        <v>272</v>
      </c>
      <c r="C346" s="180" t="s">
        <v>270</v>
      </c>
      <c r="D346" s="181">
        <v>221.36</v>
      </c>
      <c r="E346" s="181">
        <f t="shared" si="30"/>
        <v>9000000</v>
      </c>
      <c r="F346" s="268">
        <f t="shared" si="31"/>
        <v>1992240000.0000002</v>
      </c>
      <c r="G346" s="323">
        <v>229.03</v>
      </c>
      <c r="H346" s="268">
        <f t="shared" si="32"/>
        <v>2061270000</v>
      </c>
      <c r="I346" s="323">
        <v>217.97</v>
      </c>
      <c r="J346" s="268">
        <f t="shared" si="33"/>
        <v>1961730000</v>
      </c>
      <c r="K346" s="323">
        <v>249.94</v>
      </c>
      <c r="L346" s="268">
        <f t="shared" si="34"/>
        <v>2249460000</v>
      </c>
      <c r="M346" s="323">
        <v>260.3</v>
      </c>
      <c r="N346" s="268">
        <f t="shared" si="35"/>
        <v>2342700000</v>
      </c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</row>
    <row r="347" spans="1:30" s="180" customFormat="1">
      <c r="A347" s="181" t="s">
        <v>585</v>
      </c>
      <c r="B347" s="181" t="s">
        <v>272</v>
      </c>
      <c r="C347" s="180" t="s">
        <v>270</v>
      </c>
      <c r="D347" s="181">
        <v>95.6</v>
      </c>
      <c r="E347" s="181">
        <f t="shared" si="30"/>
        <v>9000000</v>
      </c>
      <c r="F347" s="268">
        <f t="shared" si="31"/>
        <v>860400000</v>
      </c>
      <c r="G347" s="323">
        <v>111.14</v>
      </c>
      <c r="H347" s="268">
        <f t="shared" si="32"/>
        <v>1000260000</v>
      </c>
      <c r="I347" s="323">
        <v>100.5</v>
      </c>
      <c r="J347" s="268">
        <f t="shared" si="33"/>
        <v>904500000</v>
      </c>
      <c r="K347" s="323">
        <v>109.6</v>
      </c>
      <c r="L347" s="268">
        <f t="shared" si="34"/>
        <v>986400000</v>
      </c>
      <c r="M347" s="323">
        <v>67.89</v>
      </c>
      <c r="N347" s="268">
        <f t="shared" si="35"/>
        <v>611010000</v>
      </c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</row>
    <row r="348" spans="1:30" s="180" customFormat="1">
      <c r="A348" s="181" t="s">
        <v>587</v>
      </c>
      <c r="B348" s="181" t="s">
        <v>272</v>
      </c>
      <c r="C348" s="180" t="s">
        <v>270</v>
      </c>
      <c r="D348" s="181">
        <v>72.819999999999993</v>
      </c>
      <c r="E348" s="181">
        <f t="shared" si="30"/>
        <v>9000000</v>
      </c>
      <c r="F348" s="268">
        <f t="shared" si="31"/>
        <v>655379999.99999988</v>
      </c>
      <c r="G348" s="323">
        <v>81.569999999999993</v>
      </c>
      <c r="H348" s="268">
        <f t="shared" si="32"/>
        <v>734129999.99999988</v>
      </c>
      <c r="I348" s="323">
        <v>69.650000000000006</v>
      </c>
      <c r="J348" s="268">
        <f t="shared" si="33"/>
        <v>626850000</v>
      </c>
      <c r="K348" s="323">
        <v>80.67</v>
      </c>
      <c r="L348" s="268">
        <f t="shared" si="34"/>
        <v>726030000</v>
      </c>
      <c r="M348" s="323">
        <v>76.34</v>
      </c>
      <c r="N348" s="268">
        <f t="shared" si="35"/>
        <v>687060000</v>
      </c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</row>
    <row r="349" spans="1:30" s="180" customFormat="1">
      <c r="A349" s="181" t="s">
        <v>589</v>
      </c>
      <c r="B349" s="181" t="s">
        <v>272</v>
      </c>
      <c r="C349" s="180" t="s">
        <v>270</v>
      </c>
      <c r="D349" s="181">
        <v>13.34</v>
      </c>
      <c r="E349" s="181">
        <f t="shared" si="30"/>
        <v>9000000</v>
      </c>
      <c r="F349" s="268">
        <f t="shared" si="31"/>
        <v>120060000</v>
      </c>
      <c r="G349" s="323">
        <v>13.24</v>
      </c>
      <c r="H349" s="268">
        <f t="shared" si="32"/>
        <v>119160000</v>
      </c>
      <c r="I349" s="323">
        <v>12.53</v>
      </c>
      <c r="J349" s="268">
        <f t="shared" si="33"/>
        <v>112770000</v>
      </c>
      <c r="K349" s="323">
        <v>12.31</v>
      </c>
      <c r="L349" s="268">
        <f t="shared" si="34"/>
        <v>110790000</v>
      </c>
      <c r="M349" s="323">
        <v>9.8000000000000007</v>
      </c>
      <c r="N349" s="268">
        <f t="shared" si="35"/>
        <v>88200000</v>
      </c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</row>
    <row r="350" spans="1:30" s="180" customFormat="1">
      <c r="A350" s="181" t="s">
        <v>591</v>
      </c>
      <c r="B350" s="181" t="s">
        <v>272</v>
      </c>
      <c r="C350" s="180" t="s">
        <v>270</v>
      </c>
      <c r="D350" s="181">
        <v>93.06</v>
      </c>
      <c r="E350" s="181">
        <f t="shared" si="30"/>
        <v>9000000</v>
      </c>
      <c r="F350" s="268">
        <f t="shared" si="31"/>
        <v>837540000</v>
      </c>
      <c r="G350" s="323">
        <v>70.83</v>
      </c>
      <c r="H350" s="268">
        <f t="shared" si="32"/>
        <v>637470000</v>
      </c>
      <c r="I350" s="323">
        <v>67.08</v>
      </c>
      <c r="J350" s="268">
        <f t="shared" si="33"/>
        <v>603720000</v>
      </c>
      <c r="K350" s="323">
        <v>65.92</v>
      </c>
      <c r="L350" s="268">
        <f t="shared" si="34"/>
        <v>593280000</v>
      </c>
      <c r="M350" s="323">
        <v>71.150000000000006</v>
      </c>
      <c r="N350" s="268">
        <f t="shared" si="35"/>
        <v>640350000</v>
      </c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</row>
    <row r="351" spans="1:30" s="180" customFormat="1">
      <c r="A351" s="181" t="s">
        <v>593</v>
      </c>
      <c r="B351" s="181" t="s">
        <v>272</v>
      </c>
      <c r="C351" s="180" t="s">
        <v>270</v>
      </c>
      <c r="D351" s="181">
        <v>44.55</v>
      </c>
      <c r="E351" s="181">
        <f t="shared" si="30"/>
        <v>9000000</v>
      </c>
      <c r="F351" s="268">
        <f t="shared" si="31"/>
        <v>400950000</v>
      </c>
      <c r="G351" s="323">
        <v>41.94</v>
      </c>
      <c r="H351" s="268">
        <f t="shared" si="32"/>
        <v>377460000</v>
      </c>
      <c r="I351" s="323">
        <v>34.9</v>
      </c>
      <c r="J351" s="268">
        <f t="shared" si="33"/>
        <v>314100000</v>
      </c>
      <c r="K351" s="323">
        <v>41.93</v>
      </c>
      <c r="L351" s="268">
        <f t="shared" si="34"/>
        <v>377370000</v>
      </c>
      <c r="M351" s="323">
        <v>40.799999999999997</v>
      </c>
      <c r="N351" s="268">
        <f t="shared" si="35"/>
        <v>367200000</v>
      </c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</row>
    <row r="352" spans="1:30" s="180" customFormat="1">
      <c r="A352" s="181" t="s">
        <v>595</v>
      </c>
      <c r="B352" s="181" t="s">
        <v>272</v>
      </c>
      <c r="C352" s="180" t="s">
        <v>270</v>
      </c>
      <c r="D352" s="181">
        <v>1.94</v>
      </c>
      <c r="E352" s="181">
        <f t="shared" si="30"/>
        <v>9000000</v>
      </c>
      <c r="F352" s="268">
        <f t="shared" si="31"/>
        <v>17460000</v>
      </c>
      <c r="G352" s="323">
        <v>2.0299999999999998</v>
      </c>
      <c r="H352" s="268">
        <f t="shared" si="32"/>
        <v>18270000</v>
      </c>
      <c r="I352" s="323">
        <v>1.3</v>
      </c>
      <c r="J352" s="268">
        <f t="shared" si="33"/>
        <v>11700000</v>
      </c>
      <c r="K352" s="323">
        <v>1.7</v>
      </c>
      <c r="L352" s="268">
        <f t="shared" si="34"/>
        <v>15300000</v>
      </c>
      <c r="M352" s="323">
        <v>1.57</v>
      </c>
      <c r="N352" s="268">
        <f t="shared" si="35"/>
        <v>14130000</v>
      </c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</row>
    <row r="353" spans="1:30" s="180" customFormat="1">
      <c r="A353" s="181" t="s">
        <v>597</v>
      </c>
      <c r="B353" s="181" t="s">
        <v>272</v>
      </c>
      <c r="C353" s="180" t="s">
        <v>270</v>
      </c>
      <c r="D353" s="181">
        <v>20.79</v>
      </c>
      <c r="E353" s="181">
        <f t="shared" si="30"/>
        <v>9000000</v>
      </c>
      <c r="F353" s="268">
        <f t="shared" si="31"/>
        <v>187110000</v>
      </c>
      <c r="G353" s="323">
        <v>21.08</v>
      </c>
      <c r="H353" s="268">
        <f t="shared" si="32"/>
        <v>189719999.99999997</v>
      </c>
      <c r="I353" s="323">
        <v>19.96</v>
      </c>
      <c r="J353" s="268">
        <f t="shared" si="33"/>
        <v>179640000</v>
      </c>
      <c r="K353" s="323">
        <v>21.01</v>
      </c>
      <c r="L353" s="268">
        <f t="shared" si="34"/>
        <v>189090000</v>
      </c>
      <c r="M353" s="323">
        <v>17.850000000000001</v>
      </c>
      <c r="N353" s="268">
        <f t="shared" si="35"/>
        <v>160650000</v>
      </c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</row>
    <row r="354" spans="1:30" s="180" customFormat="1">
      <c r="A354" s="181" t="s">
        <v>599</v>
      </c>
      <c r="B354" s="181" t="s">
        <v>272</v>
      </c>
      <c r="C354" s="180" t="s">
        <v>270</v>
      </c>
      <c r="D354" s="181">
        <v>48.63</v>
      </c>
      <c r="E354" s="181">
        <f t="shared" si="30"/>
        <v>9000000</v>
      </c>
      <c r="F354" s="268">
        <f t="shared" si="31"/>
        <v>437670000</v>
      </c>
      <c r="G354" s="323">
        <v>52.97</v>
      </c>
      <c r="H354" s="268">
        <f t="shared" si="32"/>
        <v>476730000</v>
      </c>
      <c r="I354" s="323">
        <v>46.2</v>
      </c>
      <c r="J354" s="268">
        <f t="shared" si="33"/>
        <v>415800000</v>
      </c>
      <c r="K354" s="323">
        <v>53.58</v>
      </c>
      <c r="L354" s="268">
        <f t="shared" si="34"/>
        <v>482220000</v>
      </c>
      <c r="M354" s="323">
        <v>48.31</v>
      </c>
      <c r="N354" s="268">
        <f t="shared" si="35"/>
        <v>434790000</v>
      </c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</row>
    <row r="355" spans="1:30" s="180" customFormat="1">
      <c r="A355" s="181" t="s">
        <v>539</v>
      </c>
      <c r="B355" s="181" t="s">
        <v>273</v>
      </c>
      <c r="C355" s="180" t="s">
        <v>274</v>
      </c>
      <c r="D355" s="181">
        <v>657.2600000000001</v>
      </c>
      <c r="E355" s="181">
        <f t="shared" ref="E355:E386" si="36">10^8*$Q$7</f>
        <v>19000000</v>
      </c>
      <c r="F355" s="268">
        <f t="shared" si="31"/>
        <v>12487940000.000002</v>
      </c>
      <c r="G355" s="323">
        <v>555.19000000000005</v>
      </c>
      <c r="H355" s="268">
        <f t="shared" si="32"/>
        <v>10548610000.000002</v>
      </c>
      <c r="I355" s="323">
        <v>459.19</v>
      </c>
      <c r="J355" s="268">
        <f t="shared" si="33"/>
        <v>8724610000</v>
      </c>
      <c r="K355" s="323">
        <v>501.95</v>
      </c>
      <c r="L355" s="268">
        <f t="shared" si="34"/>
        <v>9537050000</v>
      </c>
      <c r="M355" s="323">
        <v>467.74</v>
      </c>
      <c r="N355" s="268">
        <f t="shared" si="35"/>
        <v>8887060000</v>
      </c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</row>
    <row r="356" spans="1:30" s="180" customFormat="1">
      <c r="A356" s="181" t="s">
        <v>541</v>
      </c>
      <c r="B356" s="181" t="s">
        <v>273</v>
      </c>
      <c r="C356" s="180" t="s">
        <v>274</v>
      </c>
      <c r="D356" s="181">
        <v>0</v>
      </c>
      <c r="E356" s="181">
        <f t="shared" si="36"/>
        <v>19000000</v>
      </c>
      <c r="F356" s="268">
        <f t="shared" si="31"/>
        <v>0</v>
      </c>
      <c r="G356" s="323">
        <v>0</v>
      </c>
      <c r="H356" s="268">
        <f t="shared" si="32"/>
        <v>0</v>
      </c>
      <c r="I356" s="323">
        <v>0</v>
      </c>
      <c r="J356" s="268">
        <f t="shared" si="33"/>
        <v>0</v>
      </c>
      <c r="K356" s="323">
        <v>0</v>
      </c>
      <c r="L356" s="268">
        <f t="shared" si="34"/>
        <v>0</v>
      </c>
      <c r="M356" s="323">
        <v>0</v>
      </c>
      <c r="N356" s="268">
        <f t="shared" si="35"/>
        <v>0</v>
      </c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</row>
    <row r="357" spans="1:30" s="180" customFormat="1">
      <c r="A357" s="181" t="s">
        <v>543</v>
      </c>
      <c r="B357" s="181" t="s">
        <v>273</v>
      </c>
      <c r="C357" s="180" t="s">
        <v>274</v>
      </c>
      <c r="D357" s="181">
        <v>0.66</v>
      </c>
      <c r="E357" s="181">
        <f t="shared" si="36"/>
        <v>19000000</v>
      </c>
      <c r="F357" s="268">
        <f t="shared" si="31"/>
        <v>12540000</v>
      </c>
      <c r="G357" s="323">
        <v>3.74</v>
      </c>
      <c r="H357" s="268">
        <f t="shared" si="32"/>
        <v>71060000</v>
      </c>
      <c r="I357" s="323">
        <v>0.39</v>
      </c>
      <c r="J357" s="268">
        <f t="shared" si="33"/>
        <v>7410000</v>
      </c>
      <c r="K357" s="323">
        <v>0.4</v>
      </c>
      <c r="L357" s="268">
        <f t="shared" si="34"/>
        <v>7600000</v>
      </c>
      <c r="M357" s="323">
        <v>0.24</v>
      </c>
      <c r="N357" s="268">
        <f t="shared" si="35"/>
        <v>4560000</v>
      </c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</row>
    <row r="358" spans="1:30" s="180" customFormat="1">
      <c r="A358" s="181" t="s">
        <v>545</v>
      </c>
      <c r="B358" s="181" t="s">
        <v>273</v>
      </c>
      <c r="C358" s="180" t="s">
        <v>274</v>
      </c>
      <c r="D358" s="181">
        <v>22.31</v>
      </c>
      <c r="E358" s="181">
        <f t="shared" si="36"/>
        <v>19000000</v>
      </c>
      <c r="F358" s="268">
        <f t="shared" si="31"/>
        <v>423890000</v>
      </c>
      <c r="G358" s="323">
        <v>12.62</v>
      </c>
      <c r="H358" s="268">
        <f t="shared" si="32"/>
        <v>239780000</v>
      </c>
      <c r="I358" s="323">
        <v>11.67</v>
      </c>
      <c r="J358" s="268">
        <f t="shared" si="33"/>
        <v>221730000</v>
      </c>
      <c r="K358" s="323">
        <v>10.5</v>
      </c>
      <c r="L358" s="268">
        <f t="shared" si="34"/>
        <v>199500000</v>
      </c>
      <c r="M358" s="323">
        <v>9.68</v>
      </c>
      <c r="N358" s="268">
        <f t="shared" si="35"/>
        <v>183920000</v>
      </c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</row>
    <row r="359" spans="1:30" s="180" customFormat="1">
      <c r="A359" s="181" t="s">
        <v>547</v>
      </c>
      <c r="B359" s="181" t="s">
        <v>273</v>
      </c>
      <c r="C359" s="180" t="s">
        <v>274</v>
      </c>
      <c r="D359" s="181">
        <v>0.24</v>
      </c>
      <c r="E359" s="181">
        <f t="shared" si="36"/>
        <v>19000000</v>
      </c>
      <c r="F359" s="268">
        <f t="shared" si="31"/>
        <v>4560000</v>
      </c>
      <c r="G359" s="323">
        <v>0.21</v>
      </c>
      <c r="H359" s="268">
        <f t="shared" si="32"/>
        <v>3990000</v>
      </c>
      <c r="I359" s="323">
        <v>0.17</v>
      </c>
      <c r="J359" s="268">
        <f t="shared" si="33"/>
        <v>3230000</v>
      </c>
      <c r="K359" s="323">
        <v>0.21</v>
      </c>
      <c r="L359" s="268">
        <f t="shared" si="34"/>
        <v>3990000</v>
      </c>
      <c r="M359" s="323">
        <v>0.14000000000000001</v>
      </c>
      <c r="N359" s="268">
        <f t="shared" si="35"/>
        <v>2660000.0000000005</v>
      </c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</row>
    <row r="360" spans="1:30" s="180" customFormat="1">
      <c r="A360" s="181" t="s">
        <v>770</v>
      </c>
      <c r="B360" s="181" t="s">
        <v>273</v>
      </c>
      <c r="C360" s="180" t="s">
        <v>274</v>
      </c>
      <c r="D360" s="181">
        <v>0</v>
      </c>
      <c r="E360" s="181">
        <f t="shared" si="36"/>
        <v>19000000</v>
      </c>
      <c r="F360" s="268">
        <f t="shared" si="31"/>
        <v>0</v>
      </c>
      <c r="G360" s="323"/>
      <c r="H360" s="268">
        <f t="shared" si="32"/>
        <v>0</v>
      </c>
      <c r="I360" s="323"/>
      <c r="J360" s="268">
        <f t="shared" si="33"/>
        <v>0</v>
      </c>
      <c r="K360" s="323"/>
      <c r="L360" s="268">
        <f t="shared" si="34"/>
        <v>0</v>
      </c>
      <c r="M360" s="323"/>
      <c r="N360" s="268">
        <f t="shared" si="35"/>
        <v>0</v>
      </c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</row>
    <row r="361" spans="1:30" s="180" customFormat="1">
      <c r="A361" s="181" t="s">
        <v>549</v>
      </c>
      <c r="B361" s="181" t="s">
        <v>273</v>
      </c>
      <c r="C361" s="180" t="s">
        <v>274</v>
      </c>
      <c r="D361" s="181">
        <v>1.0900000000000001</v>
      </c>
      <c r="E361" s="181">
        <f t="shared" si="36"/>
        <v>19000000</v>
      </c>
      <c r="F361" s="268">
        <f t="shared" si="31"/>
        <v>20710000</v>
      </c>
      <c r="G361" s="323">
        <v>0.93</v>
      </c>
      <c r="H361" s="268">
        <f t="shared" si="32"/>
        <v>17670000</v>
      </c>
      <c r="I361" s="323">
        <v>0.77</v>
      </c>
      <c r="J361" s="268">
        <f t="shared" si="33"/>
        <v>14630000</v>
      </c>
      <c r="K361" s="323">
        <v>0.72</v>
      </c>
      <c r="L361" s="268">
        <f t="shared" si="34"/>
        <v>13680000</v>
      </c>
      <c r="M361" s="323">
        <v>0.7</v>
      </c>
      <c r="N361" s="268">
        <f t="shared" si="35"/>
        <v>13300000</v>
      </c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</row>
    <row r="362" spans="1:30" s="180" customFormat="1">
      <c r="A362" s="181" t="s">
        <v>551</v>
      </c>
      <c r="B362" s="181" t="s">
        <v>273</v>
      </c>
      <c r="C362" s="180" t="s">
        <v>274</v>
      </c>
      <c r="D362" s="181">
        <v>0.33</v>
      </c>
      <c r="E362" s="181">
        <f t="shared" si="36"/>
        <v>19000000</v>
      </c>
      <c r="F362" s="268">
        <f t="shared" si="31"/>
        <v>6270000</v>
      </c>
      <c r="G362" s="323">
        <v>0.33</v>
      </c>
      <c r="H362" s="268">
        <f t="shared" si="32"/>
        <v>6270000</v>
      </c>
      <c r="I362" s="323">
        <v>0.25</v>
      </c>
      <c r="J362" s="268">
        <f t="shared" si="33"/>
        <v>4750000</v>
      </c>
      <c r="K362" s="323">
        <v>0.31</v>
      </c>
      <c r="L362" s="268">
        <f t="shared" si="34"/>
        <v>5890000</v>
      </c>
      <c r="M362" s="323">
        <v>0.28000000000000003</v>
      </c>
      <c r="N362" s="268">
        <f t="shared" si="35"/>
        <v>5320000.0000000009</v>
      </c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</row>
    <row r="363" spans="1:30" s="180" customFormat="1">
      <c r="A363" s="181" t="s">
        <v>553</v>
      </c>
      <c r="B363" s="181" t="s">
        <v>273</v>
      </c>
      <c r="C363" s="180" t="s">
        <v>274</v>
      </c>
      <c r="D363" s="181">
        <v>0.06</v>
      </c>
      <c r="E363" s="181">
        <f t="shared" si="36"/>
        <v>19000000</v>
      </c>
      <c r="F363" s="268">
        <f t="shared" si="31"/>
        <v>1140000</v>
      </c>
      <c r="G363" s="323">
        <v>0.05</v>
      </c>
      <c r="H363" s="268">
        <f t="shared" si="32"/>
        <v>950000</v>
      </c>
      <c r="I363" s="323">
        <v>0.03</v>
      </c>
      <c r="J363" s="268">
        <f t="shared" si="33"/>
        <v>570000</v>
      </c>
      <c r="K363" s="323">
        <v>0.04</v>
      </c>
      <c r="L363" s="268">
        <f t="shared" si="34"/>
        <v>760000</v>
      </c>
      <c r="M363" s="323">
        <v>0</v>
      </c>
      <c r="N363" s="268">
        <f t="shared" si="35"/>
        <v>0</v>
      </c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</row>
    <row r="364" spans="1:30" s="180" customFormat="1">
      <c r="A364" s="181" t="s">
        <v>555</v>
      </c>
      <c r="B364" s="181" t="s">
        <v>273</v>
      </c>
      <c r="C364" s="180" t="s">
        <v>274</v>
      </c>
      <c r="D364" s="181">
        <v>0.92</v>
      </c>
      <c r="E364" s="181">
        <f t="shared" si="36"/>
        <v>19000000</v>
      </c>
      <c r="F364" s="268">
        <f t="shared" si="31"/>
        <v>17480000</v>
      </c>
      <c r="G364" s="323">
        <v>1.1599999999999999</v>
      </c>
      <c r="H364" s="268">
        <f t="shared" si="32"/>
        <v>22040000</v>
      </c>
      <c r="I364" s="323">
        <v>1.03</v>
      </c>
      <c r="J364" s="268">
        <f t="shared" si="33"/>
        <v>19570000</v>
      </c>
      <c r="K364" s="323">
        <v>0.72</v>
      </c>
      <c r="L364" s="268">
        <f t="shared" si="34"/>
        <v>13680000</v>
      </c>
      <c r="M364" s="323">
        <v>0.56999999999999995</v>
      </c>
      <c r="N364" s="268">
        <f t="shared" si="35"/>
        <v>10830000</v>
      </c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</row>
    <row r="365" spans="1:30" s="180" customFormat="1">
      <c r="A365" s="181" t="s">
        <v>557</v>
      </c>
      <c r="B365" s="181" t="s">
        <v>273</v>
      </c>
      <c r="C365" s="180" t="s">
        <v>274</v>
      </c>
      <c r="D365" s="181">
        <v>117.83</v>
      </c>
      <c r="E365" s="181">
        <f t="shared" si="36"/>
        <v>19000000</v>
      </c>
      <c r="F365" s="268">
        <f t="shared" si="31"/>
        <v>2238770000</v>
      </c>
      <c r="G365" s="323">
        <v>111.13</v>
      </c>
      <c r="H365" s="268">
        <f t="shared" si="32"/>
        <v>2111470000</v>
      </c>
      <c r="I365" s="323">
        <v>87.25</v>
      </c>
      <c r="J365" s="268">
        <f t="shared" si="33"/>
        <v>1657750000</v>
      </c>
      <c r="K365" s="323">
        <v>83.55</v>
      </c>
      <c r="L365" s="268">
        <f t="shared" si="34"/>
        <v>1587450000</v>
      </c>
      <c r="M365" s="323">
        <v>73.72</v>
      </c>
      <c r="N365" s="268">
        <f t="shared" si="35"/>
        <v>1400680000</v>
      </c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</row>
    <row r="366" spans="1:30" s="180" customFormat="1">
      <c r="A366" s="181" t="s">
        <v>559</v>
      </c>
      <c r="B366" s="181" t="s">
        <v>273</v>
      </c>
      <c r="C366" s="180" t="s">
        <v>274</v>
      </c>
      <c r="D366" s="181">
        <v>167.35</v>
      </c>
      <c r="E366" s="181">
        <f t="shared" si="36"/>
        <v>19000000</v>
      </c>
      <c r="F366" s="268">
        <f t="shared" si="31"/>
        <v>3179650000</v>
      </c>
      <c r="G366" s="323">
        <v>123.74</v>
      </c>
      <c r="H366" s="268">
        <f t="shared" si="32"/>
        <v>2351060000</v>
      </c>
      <c r="I366" s="323">
        <v>113.09</v>
      </c>
      <c r="J366" s="268">
        <f t="shared" si="33"/>
        <v>2148710000</v>
      </c>
      <c r="K366" s="323">
        <v>123.39</v>
      </c>
      <c r="L366" s="268">
        <f t="shared" si="34"/>
        <v>2344410000</v>
      </c>
      <c r="M366" s="323">
        <v>123.65</v>
      </c>
      <c r="N366" s="268">
        <f t="shared" si="35"/>
        <v>2349350000</v>
      </c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</row>
    <row r="367" spans="1:30" s="180" customFormat="1">
      <c r="A367" s="181" t="s">
        <v>561</v>
      </c>
      <c r="B367" s="181" t="s">
        <v>273</v>
      </c>
      <c r="C367" s="180" t="s">
        <v>274</v>
      </c>
      <c r="D367" s="181">
        <v>11.16</v>
      </c>
      <c r="E367" s="181">
        <f t="shared" si="36"/>
        <v>19000000</v>
      </c>
      <c r="F367" s="268">
        <f t="shared" si="31"/>
        <v>212040000</v>
      </c>
      <c r="G367" s="323">
        <v>8.6199999999999992</v>
      </c>
      <c r="H367" s="268">
        <f t="shared" si="32"/>
        <v>163780000</v>
      </c>
      <c r="I367" s="323">
        <v>7.41</v>
      </c>
      <c r="J367" s="268">
        <f t="shared" si="33"/>
        <v>140790000</v>
      </c>
      <c r="K367" s="323">
        <v>8.3800000000000008</v>
      </c>
      <c r="L367" s="268">
        <f t="shared" si="34"/>
        <v>159220000</v>
      </c>
      <c r="M367" s="323">
        <v>5.6</v>
      </c>
      <c r="N367" s="268">
        <f t="shared" si="35"/>
        <v>106400000</v>
      </c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</row>
    <row r="368" spans="1:30" s="180" customFormat="1">
      <c r="A368" s="181" t="s">
        <v>563</v>
      </c>
      <c r="B368" s="181" t="s">
        <v>273</v>
      </c>
      <c r="C368" s="180" t="s">
        <v>274</v>
      </c>
      <c r="D368" s="181">
        <v>110.78</v>
      </c>
      <c r="E368" s="181">
        <f t="shared" si="36"/>
        <v>19000000</v>
      </c>
      <c r="F368" s="268">
        <f t="shared" si="31"/>
        <v>2104820000</v>
      </c>
      <c r="G368" s="323">
        <v>104.67</v>
      </c>
      <c r="H368" s="268">
        <f t="shared" si="32"/>
        <v>1988730000</v>
      </c>
      <c r="I368" s="323">
        <v>77.81</v>
      </c>
      <c r="J368" s="268">
        <f t="shared" si="33"/>
        <v>1478390000</v>
      </c>
      <c r="K368" s="323">
        <v>83.23</v>
      </c>
      <c r="L368" s="268">
        <f t="shared" si="34"/>
        <v>1581370000</v>
      </c>
      <c r="M368" s="323">
        <v>74.069999999999993</v>
      </c>
      <c r="N368" s="268">
        <f t="shared" si="35"/>
        <v>1407329999.9999998</v>
      </c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</row>
    <row r="369" spans="1:30" s="180" customFormat="1">
      <c r="A369" s="181" t="s">
        <v>565</v>
      </c>
      <c r="B369" s="181" t="s">
        <v>273</v>
      </c>
      <c r="C369" s="180" t="s">
        <v>274</v>
      </c>
      <c r="D369" s="181">
        <v>7.94</v>
      </c>
      <c r="E369" s="181">
        <f t="shared" si="36"/>
        <v>19000000</v>
      </c>
      <c r="F369" s="268">
        <f t="shared" si="31"/>
        <v>150860000</v>
      </c>
      <c r="G369" s="323">
        <v>9.65</v>
      </c>
      <c r="H369" s="268">
        <f t="shared" si="32"/>
        <v>183350000</v>
      </c>
      <c r="I369" s="323">
        <v>7.81</v>
      </c>
      <c r="J369" s="268">
        <f t="shared" si="33"/>
        <v>148390000</v>
      </c>
      <c r="K369" s="323">
        <v>9.65</v>
      </c>
      <c r="L369" s="268">
        <f t="shared" si="34"/>
        <v>183350000</v>
      </c>
      <c r="M369" s="323">
        <v>7.61</v>
      </c>
      <c r="N369" s="268">
        <f t="shared" si="35"/>
        <v>144590000</v>
      </c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</row>
    <row r="370" spans="1:30" s="180" customFormat="1">
      <c r="A370" s="181" t="s">
        <v>567</v>
      </c>
      <c r="B370" s="181" t="s">
        <v>273</v>
      </c>
      <c r="C370" s="180" t="s">
        <v>274</v>
      </c>
      <c r="D370" s="181">
        <v>75.25</v>
      </c>
      <c r="E370" s="181">
        <f t="shared" si="36"/>
        <v>19000000</v>
      </c>
      <c r="F370" s="268">
        <f t="shared" si="31"/>
        <v>1429750000</v>
      </c>
      <c r="G370" s="323">
        <v>53.58</v>
      </c>
      <c r="H370" s="268">
        <f t="shared" si="32"/>
        <v>1018020000</v>
      </c>
      <c r="I370" s="323">
        <v>42.06</v>
      </c>
      <c r="J370" s="268">
        <f t="shared" si="33"/>
        <v>799140000</v>
      </c>
      <c r="K370" s="323">
        <v>46.62</v>
      </c>
      <c r="L370" s="268">
        <f t="shared" si="34"/>
        <v>885780000</v>
      </c>
      <c r="M370" s="323">
        <v>45.34</v>
      </c>
      <c r="N370" s="268">
        <f t="shared" si="35"/>
        <v>861460000.00000012</v>
      </c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</row>
    <row r="371" spans="1:30" s="180" customFormat="1">
      <c r="A371" s="181" t="s">
        <v>569</v>
      </c>
      <c r="B371" s="181" t="s">
        <v>273</v>
      </c>
      <c r="C371" s="180" t="s">
        <v>274</v>
      </c>
      <c r="D371" s="181">
        <v>18.86</v>
      </c>
      <c r="E371" s="181">
        <f t="shared" si="36"/>
        <v>19000000</v>
      </c>
      <c r="F371" s="268">
        <f t="shared" si="31"/>
        <v>358340000</v>
      </c>
      <c r="G371" s="323">
        <v>14.26</v>
      </c>
      <c r="H371" s="268">
        <f t="shared" si="32"/>
        <v>270940000</v>
      </c>
      <c r="I371" s="323">
        <v>14.53</v>
      </c>
      <c r="J371" s="268">
        <f t="shared" si="33"/>
        <v>276070000</v>
      </c>
      <c r="K371" s="323">
        <v>19.329999999999998</v>
      </c>
      <c r="L371" s="268">
        <f t="shared" si="34"/>
        <v>367269999.99999994</v>
      </c>
      <c r="M371" s="323">
        <v>16.82</v>
      </c>
      <c r="N371" s="268">
        <f t="shared" si="35"/>
        <v>319580000</v>
      </c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</row>
    <row r="372" spans="1:30" s="180" customFormat="1">
      <c r="A372" s="181" t="s">
        <v>571</v>
      </c>
      <c r="B372" s="181" t="s">
        <v>273</v>
      </c>
      <c r="C372" s="180" t="s">
        <v>274</v>
      </c>
      <c r="D372" s="181">
        <v>57.86</v>
      </c>
      <c r="E372" s="181">
        <f t="shared" si="36"/>
        <v>19000000</v>
      </c>
      <c r="F372" s="268">
        <f t="shared" si="31"/>
        <v>1099340000</v>
      </c>
      <c r="G372" s="323">
        <v>53.07</v>
      </c>
      <c r="H372" s="268">
        <f t="shared" si="32"/>
        <v>1008330000</v>
      </c>
      <c r="I372" s="323">
        <v>41.34</v>
      </c>
      <c r="J372" s="268">
        <f t="shared" si="33"/>
        <v>785460000.00000012</v>
      </c>
      <c r="K372" s="323">
        <v>52.42</v>
      </c>
      <c r="L372" s="268">
        <f t="shared" si="34"/>
        <v>995980000</v>
      </c>
      <c r="M372" s="323">
        <v>53.19</v>
      </c>
      <c r="N372" s="268">
        <f t="shared" si="35"/>
        <v>1010610000</v>
      </c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</row>
    <row r="373" spans="1:30" s="180" customFormat="1">
      <c r="A373" s="181" t="s">
        <v>573</v>
      </c>
      <c r="B373" s="181" t="s">
        <v>273</v>
      </c>
      <c r="C373" s="180" t="s">
        <v>274</v>
      </c>
      <c r="D373" s="181">
        <v>3.2</v>
      </c>
      <c r="E373" s="181">
        <f t="shared" si="36"/>
        <v>19000000</v>
      </c>
      <c r="F373" s="268">
        <f t="shared" si="31"/>
        <v>60800000</v>
      </c>
      <c r="G373" s="323">
        <v>2.13</v>
      </c>
      <c r="H373" s="268">
        <f t="shared" si="32"/>
        <v>40470000</v>
      </c>
      <c r="I373" s="323">
        <v>1.65</v>
      </c>
      <c r="J373" s="268">
        <f t="shared" si="33"/>
        <v>31350000</v>
      </c>
      <c r="K373" s="323">
        <v>1.38</v>
      </c>
      <c r="L373" s="268">
        <f t="shared" si="34"/>
        <v>26219999.999999996</v>
      </c>
      <c r="M373" s="323">
        <v>0.92</v>
      </c>
      <c r="N373" s="268">
        <f t="shared" si="35"/>
        <v>17480000</v>
      </c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</row>
    <row r="374" spans="1:30" s="180" customFormat="1">
      <c r="A374" s="181" t="s">
        <v>575</v>
      </c>
      <c r="B374" s="181" t="s">
        <v>273</v>
      </c>
      <c r="C374" s="180" t="s">
        <v>274</v>
      </c>
      <c r="D374" s="181">
        <v>27.4</v>
      </c>
      <c r="E374" s="181">
        <f t="shared" si="36"/>
        <v>19000000</v>
      </c>
      <c r="F374" s="268">
        <f t="shared" si="31"/>
        <v>520600000</v>
      </c>
      <c r="G374" s="323">
        <v>22.75</v>
      </c>
      <c r="H374" s="268">
        <f t="shared" si="32"/>
        <v>432250000</v>
      </c>
      <c r="I374" s="323">
        <v>20.71</v>
      </c>
      <c r="J374" s="268">
        <f t="shared" si="33"/>
        <v>393490000</v>
      </c>
      <c r="K374" s="323">
        <v>27.17</v>
      </c>
      <c r="L374" s="268">
        <f t="shared" si="34"/>
        <v>516230000.00000006</v>
      </c>
      <c r="M374" s="323">
        <v>21.17</v>
      </c>
      <c r="N374" s="268">
        <f t="shared" si="35"/>
        <v>402230000.00000006</v>
      </c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</row>
    <row r="375" spans="1:30" s="180" customFormat="1">
      <c r="A375" s="181" t="s">
        <v>577</v>
      </c>
      <c r="B375" s="181" t="s">
        <v>273</v>
      </c>
      <c r="C375" s="180" t="s">
        <v>274</v>
      </c>
      <c r="D375" s="181">
        <v>1.85</v>
      </c>
      <c r="E375" s="181">
        <f t="shared" si="36"/>
        <v>19000000</v>
      </c>
      <c r="F375" s="268">
        <f t="shared" si="31"/>
        <v>35150000</v>
      </c>
      <c r="G375" s="323">
        <v>0.16</v>
      </c>
      <c r="H375" s="268">
        <f t="shared" si="32"/>
        <v>3040000</v>
      </c>
      <c r="I375" s="323">
        <v>0.39</v>
      </c>
      <c r="J375" s="268">
        <f t="shared" si="33"/>
        <v>7410000</v>
      </c>
      <c r="K375" s="323">
        <v>0.82</v>
      </c>
      <c r="L375" s="268">
        <f t="shared" si="34"/>
        <v>15580000</v>
      </c>
      <c r="M375" s="323">
        <v>0.85</v>
      </c>
      <c r="N375" s="268">
        <f t="shared" si="35"/>
        <v>16150000</v>
      </c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</row>
    <row r="376" spans="1:30" s="180" customFormat="1">
      <c r="A376" s="181" t="s">
        <v>579</v>
      </c>
      <c r="B376" s="181" t="s">
        <v>273</v>
      </c>
      <c r="C376" s="180" t="s">
        <v>274</v>
      </c>
      <c r="D376" s="181">
        <v>0</v>
      </c>
      <c r="E376" s="181">
        <f t="shared" si="36"/>
        <v>19000000</v>
      </c>
      <c r="F376" s="268">
        <f t="shared" si="31"/>
        <v>0</v>
      </c>
      <c r="G376" s="323">
        <v>0</v>
      </c>
      <c r="H376" s="268">
        <f t="shared" si="32"/>
        <v>0</v>
      </c>
      <c r="I376" s="323">
        <v>0</v>
      </c>
      <c r="J376" s="268">
        <f t="shared" si="33"/>
        <v>0</v>
      </c>
      <c r="K376" s="323">
        <v>0</v>
      </c>
      <c r="L376" s="268">
        <f t="shared" si="34"/>
        <v>0</v>
      </c>
      <c r="M376" s="323">
        <v>0</v>
      </c>
      <c r="N376" s="268">
        <f t="shared" si="35"/>
        <v>0</v>
      </c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</row>
    <row r="377" spans="1:30" s="180" customFormat="1">
      <c r="A377" s="181" t="s">
        <v>581</v>
      </c>
      <c r="B377" s="181" t="s">
        <v>273</v>
      </c>
      <c r="C377" s="180" t="s">
        <v>274</v>
      </c>
      <c r="D377" s="181">
        <v>2.2200000000000002</v>
      </c>
      <c r="E377" s="181">
        <f t="shared" si="36"/>
        <v>19000000</v>
      </c>
      <c r="F377" s="268">
        <f t="shared" si="31"/>
        <v>42180000</v>
      </c>
      <c r="G377" s="323">
        <v>2.0499999999999998</v>
      </c>
      <c r="H377" s="268">
        <f t="shared" si="32"/>
        <v>38950000</v>
      </c>
      <c r="I377" s="323">
        <v>1.7</v>
      </c>
      <c r="J377" s="268">
        <f t="shared" si="33"/>
        <v>32300000</v>
      </c>
      <c r="K377" s="323">
        <v>2.84</v>
      </c>
      <c r="L377" s="268">
        <f t="shared" si="34"/>
        <v>53960000</v>
      </c>
      <c r="M377" s="323">
        <v>3.02</v>
      </c>
      <c r="N377" s="268">
        <f t="shared" si="35"/>
        <v>57380000</v>
      </c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</row>
    <row r="378" spans="1:30" s="180" customFormat="1">
      <c r="A378" s="181" t="s">
        <v>583</v>
      </c>
      <c r="B378" s="181" t="s">
        <v>273</v>
      </c>
      <c r="C378" s="180" t="s">
        <v>274</v>
      </c>
      <c r="D378" s="181">
        <v>16.04</v>
      </c>
      <c r="E378" s="181">
        <f t="shared" si="36"/>
        <v>19000000</v>
      </c>
      <c r="F378" s="268">
        <f t="shared" si="31"/>
        <v>304760000</v>
      </c>
      <c r="G378" s="323">
        <v>16.37</v>
      </c>
      <c r="H378" s="268">
        <f t="shared" si="32"/>
        <v>311030000</v>
      </c>
      <c r="I378" s="323">
        <v>14.92</v>
      </c>
      <c r="J378" s="268">
        <f t="shared" si="33"/>
        <v>283480000</v>
      </c>
      <c r="K378" s="323">
        <v>13.93</v>
      </c>
      <c r="L378" s="268">
        <f t="shared" si="34"/>
        <v>264670000</v>
      </c>
      <c r="M378" s="323">
        <v>12.16</v>
      </c>
      <c r="N378" s="268">
        <f t="shared" si="35"/>
        <v>231040000</v>
      </c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</row>
    <row r="379" spans="1:30" s="180" customFormat="1">
      <c r="A379" s="181" t="s">
        <v>585</v>
      </c>
      <c r="B379" s="181" t="s">
        <v>273</v>
      </c>
      <c r="C379" s="180" t="s">
        <v>274</v>
      </c>
      <c r="D379" s="181">
        <v>0.4</v>
      </c>
      <c r="E379" s="181">
        <f t="shared" si="36"/>
        <v>19000000</v>
      </c>
      <c r="F379" s="268">
        <f t="shared" si="31"/>
        <v>7600000</v>
      </c>
      <c r="G379" s="323">
        <v>0.34</v>
      </c>
      <c r="H379" s="268">
        <f t="shared" si="32"/>
        <v>6460000</v>
      </c>
      <c r="I379" s="323">
        <v>0.33</v>
      </c>
      <c r="J379" s="268">
        <f t="shared" si="33"/>
        <v>6270000</v>
      </c>
      <c r="K379" s="323">
        <v>0.47</v>
      </c>
      <c r="L379" s="268">
        <f t="shared" si="34"/>
        <v>8930000</v>
      </c>
      <c r="M379" s="323">
        <v>0.48</v>
      </c>
      <c r="N379" s="268">
        <f t="shared" si="35"/>
        <v>9120000</v>
      </c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</row>
    <row r="380" spans="1:30" s="180" customFormat="1">
      <c r="A380" s="181" t="s">
        <v>587</v>
      </c>
      <c r="B380" s="181" t="s">
        <v>273</v>
      </c>
      <c r="C380" s="180" t="s">
        <v>274</v>
      </c>
      <c r="D380" s="181">
        <v>0</v>
      </c>
      <c r="E380" s="181">
        <f t="shared" si="36"/>
        <v>19000000</v>
      </c>
      <c r="F380" s="268">
        <f t="shared" si="31"/>
        <v>0</v>
      </c>
      <c r="G380" s="323"/>
      <c r="H380" s="268">
        <f t="shared" si="32"/>
        <v>0</v>
      </c>
      <c r="I380" s="323"/>
      <c r="J380" s="268">
        <f t="shared" si="33"/>
        <v>0</v>
      </c>
      <c r="K380" s="323"/>
      <c r="L380" s="268">
        <f t="shared" si="34"/>
        <v>0</v>
      </c>
      <c r="M380" s="323">
        <v>0</v>
      </c>
      <c r="N380" s="268">
        <f t="shared" si="35"/>
        <v>0</v>
      </c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</row>
    <row r="381" spans="1:30" s="180" customFormat="1">
      <c r="A381" s="181" t="s">
        <v>589</v>
      </c>
      <c r="B381" s="181" t="s">
        <v>273</v>
      </c>
      <c r="C381" s="180" t="s">
        <v>274</v>
      </c>
      <c r="D381" s="181">
        <v>0</v>
      </c>
      <c r="E381" s="181">
        <f t="shared" si="36"/>
        <v>19000000</v>
      </c>
      <c r="F381" s="268">
        <f t="shared" si="31"/>
        <v>0</v>
      </c>
      <c r="G381" s="323">
        <v>0</v>
      </c>
      <c r="H381" s="268">
        <f t="shared" si="32"/>
        <v>0</v>
      </c>
      <c r="I381" s="323">
        <v>0</v>
      </c>
      <c r="J381" s="268">
        <f t="shared" si="33"/>
        <v>0</v>
      </c>
      <c r="K381" s="323">
        <v>0</v>
      </c>
      <c r="L381" s="268">
        <f t="shared" si="34"/>
        <v>0</v>
      </c>
      <c r="M381" s="323">
        <v>0</v>
      </c>
      <c r="N381" s="268">
        <f t="shared" si="35"/>
        <v>0</v>
      </c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</row>
    <row r="382" spans="1:30" s="180" customFormat="1">
      <c r="A382" s="181" t="s">
        <v>591</v>
      </c>
      <c r="B382" s="181" t="s">
        <v>273</v>
      </c>
      <c r="C382" s="180" t="s">
        <v>274</v>
      </c>
      <c r="D382" s="181">
        <v>9.81</v>
      </c>
      <c r="E382" s="181">
        <f t="shared" si="36"/>
        <v>19000000</v>
      </c>
      <c r="F382" s="268">
        <f t="shared" si="31"/>
        <v>186390000</v>
      </c>
      <c r="G382" s="323">
        <v>9.0399999999999991</v>
      </c>
      <c r="H382" s="268">
        <f t="shared" si="32"/>
        <v>171759999.99999997</v>
      </c>
      <c r="I382" s="323">
        <v>8.24</v>
      </c>
      <c r="J382" s="268">
        <f t="shared" si="33"/>
        <v>156560000</v>
      </c>
      <c r="K382" s="323">
        <v>8.1999999999999993</v>
      </c>
      <c r="L382" s="268">
        <f t="shared" si="34"/>
        <v>155800000</v>
      </c>
      <c r="M382" s="323">
        <v>7.89</v>
      </c>
      <c r="N382" s="268">
        <f t="shared" si="35"/>
        <v>149910000</v>
      </c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</row>
    <row r="383" spans="1:30" s="180" customFormat="1">
      <c r="A383" s="181" t="s">
        <v>593</v>
      </c>
      <c r="B383" s="181" t="s">
        <v>273</v>
      </c>
      <c r="C383" s="180" t="s">
        <v>274</v>
      </c>
      <c r="D383" s="181">
        <v>0</v>
      </c>
      <c r="E383" s="181">
        <f t="shared" si="36"/>
        <v>19000000</v>
      </c>
      <c r="F383" s="268">
        <f t="shared" si="31"/>
        <v>0</v>
      </c>
      <c r="G383" s="323">
        <v>0</v>
      </c>
      <c r="H383" s="268">
        <f t="shared" si="32"/>
        <v>0</v>
      </c>
      <c r="I383" s="323">
        <v>0</v>
      </c>
      <c r="J383" s="268">
        <f t="shared" si="33"/>
        <v>0</v>
      </c>
      <c r="K383" s="323">
        <v>0</v>
      </c>
      <c r="L383" s="268">
        <f t="shared" si="34"/>
        <v>0</v>
      </c>
      <c r="M383" s="323">
        <v>0</v>
      </c>
      <c r="N383" s="268">
        <f t="shared" si="35"/>
        <v>0</v>
      </c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</row>
    <row r="384" spans="1:30" s="180" customFormat="1">
      <c r="A384" s="181" t="s">
        <v>595</v>
      </c>
      <c r="B384" s="181" t="s">
        <v>273</v>
      </c>
      <c r="C384" s="180" t="s">
        <v>274</v>
      </c>
      <c r="D384" s="181">
        <v>0</v>
      </c>
      <c r="E384" s="181">
        <f t="shared" si="36"/>
        <v>19000000</v>
      </c>
      <c r="F384" s="268">
        <f t="shared" si="31"/>
        <v>0</v>
      </c>
      <c r="G384" s="323">
        <v>0</v>
      </c>
      <c r="H384" s="268">
        <f t="shared" si="32"/>
        <v>0</v>
      </c>
      <c r="I384" s="323">
        <v>0</v>
      </c>
      <c r="J384" s="268">
        <f t="shared" si="33"/>
        <v>0</v>
      </c>
      <c r="K384" s="323">
        <v>0</v>
      </c>
      <c r="L384" s="268">
        <f t="shared" si="34"/>
        <v>0</v>
      </c>
      <c r="M384" s="323">
        <v>0</v>
      </c>
      <c r="N384" s="268">
        <f t="shared" si="35"/>
        <v>0</v>
      </c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</row>
    <row r="385" spans="1:30" s="180" customFormat="1">
      <c r="A385" s="181" t="s">
        <v>597</v>
      </c>
      <c r="B385" s="181" t="s">
        <v>273</v>
      </c>
      <c r="C385" s="180" t="s">
        <v>274</v>
      </c>
      <c r="D385" s="181">
        <v>0.83</v>
      </c>
      <c r="E385" s="181">
        <f t="shared" si="36"/>
        <v>19000000</v>
      </c>
      <c r="F385" s="268">
        <f t="shared" si="31"/>
        <v>15770000</v>
      </c>
      <c r="G385" s="323">
        <v>0.56999999999999995</v>
      </c>
      <c r="H385" s="268">
        <f t="shared" si="32"/>
        <v>10830000</v>
      </c>
      <c r="I385" s="323">
        <v>0.59</v>
      </c>
      <c r="J385" s="268">
        <f t="shared" si="33"/>
        <v>11210000</v>
      </c>
      <c r="K385" s="323">
        <v>0.64</v>
      </c>
      <c r="L385" s="268">
        <f t="shared" si="34"/>
        <v>12160000</v>
      </c>
      <c r="M385" s="323">
        <v>0.52</v>
      </c>
      <c r="N385" s="268">
        <f t="shared" si="35"/>
        <v>9880000</v>
      </c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</row>
    <row r="386" spans="1:30" s="180" customFormat="1">
      <c r="A386" s="181" t="s">
        <v>599</v>
      </c>
      <c r="B386" s="181" t="s">
        <v>273</v>
      </c>
      <c r="C386" s="180" t="s">
        <v>274</v>
      </c>
      <c r="D386" s="181">
        <v>2.87</v>
      </c>
      <c r="E386" s="181">
        <f t="shared" si="36"/>
        <v>19000000</v>
      </c>
      <c r="F386" s="268">
        <f t="shared" si="31"/>
        <v>54530000</v>
      </c>
      <c r="G386" s="323">
        <v>4.04</v>
      </c>
      <c r="H386" s="268">
        <f t="shared" si="32"/>
        <v>76760000</v>
      </c>
      <c r="I386" s="323">
        <v>5.07</v>
      </c>
      <c r="J386" s="268">
        <f t="shared" si="33"/>
        <v>96330000</v>
      </c>
      <c r="K386" s="323">
        <v>7.02</v>
      </c>
      <c r="L386" s="268">
        <f t="shared" si="34"/>
        <v>133379999.99999999</v>
      </c>
      <c r="M386" s="323">
        <v>9.11</v>
      </c>
      <c r="N386" s="268">
        <f t="shared" si="35"/>
        <v>173090000</v>
      </c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</row>
    <row r="387" spans="1:30" s="180" customFormat="1">
      <c r="A387" s="181" t="s">
        <v>539</v>
      </c>
      <c r="B387" s="181" t="s">
        <v>794</v>
      </c>
      <c r="C387" s="180" t="s">
        <v>269</v>
      </c>
      <c r="D387" s="181">
        <v>43819.960800000001</v>
      </c>
      <c r="E387" s="268">
        <f t="shared" ref="E387:E418" si="37">10^7</f>
        <v>10000000</v>
      </c>
      <c r="F387" s="268">
        <f t="shared" ref="F387:F450" si="38">D387*E387</f>
        <v>438199608000</v>
      </c>
      <c r="G387" s="323">
        <v>47126.16</v>
      </c>
      <c r="H387" s="268">
        <f t="shared" si="32"/>
        <v>471261600000.00006</v>
      </c>
      <c r="I387" s="323">
        <v>47116.12</v>
      </c>
      <c r="J387" s="268">
        <f t="shared" si="33"/>
        <v>471161200000</v>
      </c>
      <c r="K387" s="323">
        <v>46445.78</v>
      </c>
      <c r="L387" s="268">
        <f t="shared" si="34"/>
        <v>464457800000</v>
      </c>
      <c r="M387" s="323">
        <v>47343.64</v>
      </c>
      <c r="N387" s="268">
        <f t="shared" si="35"/>
        <v>473436400000</v>
      </c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</row>
    <row r="388" spans="1:30" s="180" customFormat="1">
      <c r="A388" s="181" t="s">
        <v>541</v>
      </c>
      <c r="B388" s="181" t="s">
        <v>794</v>
      </c>
      <c r="C388" s="180" t="s">
        <v>269</v>
      </c>
      <c r="D388" s="181">
        <v>0</v>
      </c>
      <c r="E388" s="268">
        <f t="shared" si="37"/>
        <v>10000000</v>
      </c>
      <c r="F388" s="268">
        <f t="shared" si="38"/>
        <v>0</v>
      </c>
      <c r="G388" s="323">
        <v>0</v>
      </c>
      <c r="H388" s="268">
        <f t="shared" ref="H388:H451" si="39">G388*E388</f>
        <v>0</v>
      </c>
      <c r="I388" s="323">
        <v>0</v>
      </c>
      <c r="J388" s="268">
        <f t="shared" ref="J388:J451" si="40">I388*E388</f>
        <v>0</v>
      </c>
      <c r="K388" s="323">
        <v>0</v>
      </c>
      <c r="L388" s="268">
        <f t="shared" ref="L388:L451" si="41">K388*E388</f>
        <v>0</v>
      </c>
      <c r="M388" s="323">
        <v>0</v>
      </c>
      <c r="N388" s="268">
        <f t="shared" ref="N388:N451" si="42">M388*E388</f>
        <v>0</v>
      </c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</row>
    <row r="389" spans="1:30" s="180" customFormat="1">
      <c r="A389" s="181" t="s">
        <v>543</v>
      </c>
      <c r="B389" s="181" t="s">
        <v>794</v>
      </c>
      <c r="C389" s="180" t="s">
        <v>269</v>
      </c>
      <c r="D389" s="181">
        <v>164.72300000000001</v>
      </c>
      <c r="E389" s="268">
        <f t="shared" si="37"/>
        <v>10000000</v>
      </c>
      <c r="F389" s="268">
        <f t="shared" si="38"/>
        <v>1647230000.0000002</v>
      </c>
      <c r="G389" s="323">
        <v>158.34</v>
      </c>
      <c r="H389" s="268">
        <f t="shared" si="39"/>
        <v>1583400000</v>
      </c>
      <c r="I389" s="323">
        <v>175.36</v>
      </c>
      <c r="J389" s="268">
        <f t="shared" si="40"/>
        <v>1753600000.0000002</v>
      </c>
      <c r="K389" s="323">
        <v>153.63999999999999</v>
      </c>
      <c r="L389" s="268">
        <f t="shared" si="41"/>
        <v>1536399999.9999998</v>
      </c>
      <c r="M389" s="323">
        <v>157.21</v>
      </c>
      <c r="N389" s="268">
        <f t="shared" si="42"/>
        <v>1572100000</v>
      </c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</row>
    <row r="390" spans="1:30" s="180" customFormat="1">
      <c r="A390" s="181" t="s">
        <v>545</v>
      </c>
      <c r="B390" s="181" t="s">
        <v>794</v>
      </c>
      <c r="C390" s="180" t="s">
        <v>269</v>
      </c>
      <c r="D390" s="181">
        <v>4747.1163399999996</v>
      </c>
      <c r="E390" s="268">
        <f t="shared" si="37"/>
        <v>10000000</v>
      </c>
      <c r="F390" s="268">
        <f t="shared" si="38"/>
        <v>47471163399.999992</v>
      </c>
      <c r="G390" s="323">
        <v>4982.97</v>
      </c>
      <c r="H390" s="268">
        <f t="shared" si="39"/>
        <v>49829700000</v>
      </c>
      <c r="I390" s="323">
        <v>4825.5200000000004</v>
      </c>
      <c r="J390" s="268">
        <f t="shared" si="40"/>
        <v>48255200000.000008</v>
      </c>
      <c r="K390" s="323">
        <v>4056.99</v>
      </c>
      <c r="L390" s="268">
        <f t="shared" si="41"/>
        <v>40569900000</v>
      </c>
      <c r="M390" s="323">
        <v>4133.7700000000004</v>
      </c>
      <c r="N390" s="268">
        <f t="shared" si="42"/>
        <v>41337700000.000008</v>
      </c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</row>
    <row r="391" spans="1:30" s="180" customFormat="1">
      <c r="A391" s="181" t="s">
        <v>547</v>
      </c>
      <c r="B391" s="181" t="s">
        <v>794</v>
      </c>
      <c r="C391" s="180" t="s">
        <v>269</v>
      </c>
      <c r="D391" s="181">
        <v>9256.1611200000007</v>
      </c>
      <c r="E391" s="268">
        <f t="shared" si="37"/>
        <v>10000000</v>
      </c>
      <c r="F391" s="268">
        <f t="shared" si="38"/>
        <v>92561611200</v>
      </c>
      <c r="G391" s="323">
        <v>9699.5300000000007</v>
      </c>
      <c r="H391" s="268">
        <f t="shared" si="39"/>
        <v>96995300000</v>
      </c>
      <c r="I391" s="323">
        <v>10493.7</v>
      </c>
      <c r="J391" s="268">
        <f t="shared" si="40"/>
        <v>104937000000</v>
      </c>
      <c r="K391" s="323">
        <v>9857.24</v>
      </c>
      <c r="L391" s="268">
        <f t="shared" si="41"/>
        <v>98572400000</v>
      </c>
      <c r="M391" s="323">
        <v>9799.7000000000007</v>
      </c>
      <c r="N391" s="268">
        <f t="shared" si="42"/>
        <v>97997000000</v>
      </c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</row>
    <row r="392" spans="1:30" s="180" customFormat="1">
      <c r="A392" s="181" t="s">
        <v>770</v>
      </c>
      <c r="B392" s="181" t="s">
        <v>794</v>
      </c>
      <c r="C392" s="180" t="s">
        <v>269</v>
      </c>
      <c r="D392" s="181">
        <v>3374.1182399999998</v>
      </c>
      <c r="E392" s="268">
        <f t="shared" si="37"/>
        <v>10000000</v>
      </c>
      <c r="F392" s="268">
        <f t="shared" si="38"/>
        <v>33741182399.999996</v>
      </c>
      <c r="G392" s="323">
        <v>3677.23</v>
      </c>
      <c r="H392" s="268">
        <f t="shared" si="39"/>
        <v>36772300000</v>
      </c>
      <c r="I392" s="323">
        <v>4222.53</v>
      </c>
      <c r="J392" s="268">
        <f t="shared" si="40"/>
        <v>42225300000</v>
      </c>
      <c r="K392" s="323">
        <v>4657.93</v>
      </c>
      <c r="L392" s="268">
        <f t="shared" si="41"/>
        <v>46579300000</v>
      </c>
      <c r="M392" s="323">
        <v>4672.47</v>
      </c>
      <c r="N392" s="268">
        <f t="shared" si="42"/>
        <v>46724700000</v>
      </c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</row>
    <row r="393" spans="1:30" s="180" customFormat="1">
      <c r="A393" s="181" t="s">
        <v>549</v>
      </c>
      <c r="B393" s="181" t="s">
        <v>794</v>
      </c>
      <c r="C393" s="180" t="s">
        <v>269</v>
      </c>
      <c r="D393" s="181">
        <v>2213.7339999999999</v>
      </c>
      <c r="E393" s="268">
        <f t="shared" si="37"/>
        <v>10000000</v>
      </c>
      <c r="F393" s="268">
        <f t="shared" si="38"/>
        <v>22137340000</v>
      </c>
      <c r="G393" s="323">
        <v>2281.42</v>
      </c>
      <c r="H393" s="268">
        <f t="shared" si="39"/>
        <v>22814200000</v>
      </c>
      <c r="I393" s="323">
        <v>2297.0700000000002</v>
      </c>
      <c r="J393" s="268">
        <f t="shared" si="40"/>
        <v>22970700000</v>
      </c>
      <c r="K393" s="323">
        <v>2293.81</v>
      </c>
      <c r="L393" s="268">
        <f t="shared" si="41"/>
        <v>22938100000</v>
      </c>
      <c r="M393" s="323">
        <v>2199.06</v>
      </c>
      <c r="N393" s="268">
        <f t="shared" si="42"/>
        <v>21990600000</v>
      </c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</row>
    <row r="394" spans="1:30" s="180" customFormat="1">
      <c r="A394" s="181" t="s">
        <v>551</v>
      </c>
      <c r="B394" s="181" t="s">
        <v>794</v>
      </c>
      <c r="C394" s="180" t="s">
        <v>269</v>
      </c>
      <c r="D394" s="181">
        <v>297.92396000000002</v>
      </c>
      <c r="E394" s="268">
        <f t="shared" si="37"/>
        <v>10000000</v>
      </c>
      <c r="F394" s="268">
        <f t="shared" si="38"/>
        <v>2979239600</v>
      </c>
      <c r="G394" s="323">
        <v>337.61</v>
      </c>
      <c r="H394" s="268">
        <f t="shared" si="39"/>
        <v>3376100000</v>
      </c>
      <c r="I394" s="323">
        <v>368.65</v>
      </c>
      <c r="J394" s="268">
        <f t="shared" si="40"/>
        <v>3686500000</v>
      </c>
      <c r="K394" s="323">
        <v>399.12</v>
      </c>
      <c r="L394" s="268">
        <f t="shared" si="41"/>
        <v>3991200000</v>
      </c>
      <c r="M394" s="323">
        <v>377.66</v>
      </c>
      <c r="N394" s="268">
        <f t="shared" si="42"/>
        <v>3776600000.0000005</v>
      </c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</row>
    <row r="395" spans="1:30" s="180" customFormat="1">
      <c r="A395" s="181" t="s">
        <v>553</v>
      </c>
      <c r="B395" s="181" t="s">
        <v>794</v>
      </c>
      <c r="C395" s="180" t="s">
        <v>269</v>
      </c>
      <c r="D395" s="181">
        <v>875.80380000000002</v>
      </c>
      <c r="E395" s="268">
        <f t="shared" si="37"/>
        <v>10000000</v>
      </c>
      <c r="F395" s="268">
        <f t="shared" si="38"/>
        <v>8758038000</v>
      </c>
      <c r="G395" s="323">
        <v>1075.8900000000001</v>
      </c>
      <c r="H395" s="268">
        <f t="shared" si="39"/>
        <v>10758900000.000002</v>
      </c>
      <c r="I395" s="323">
        <v>1062.6600000000001</v>
      </c>
      <c r="J395" s="268">
        <f t="shared" si="40"/>
        <v>10626600000</v>
      </c>
      <c r="K395" s="323">
        <v>1234.92</v>
      </c>
      <c r="L395" s="268">
        <f t="shared" si="41"/>
        <v>12349200000</v>
      </c>
      <c r="M395" s="323">
        <v>1112.32</v>
      </c>
      <c r="N395" s="268">
        <f t="shared" si="42"/>
        <v>11123200000</v>
      </c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</row>
    <row r="396" spans="1:30" s="180" customFormat="1">
      <c r="A396" s="181" t="s">
        <v>555</v>
      </c>
      <c r="B396" s="181" t="s">
        <v>794</v>
      </c>
      <c r="C396" s="180" t="s">
        <v>269</v>
      </c>
      <c r="D396" s="181">
        <v>544.91279999999995</v>
      </c>
      <c r="E396" s="268">
        <f t="shared" si="37"/>
        <v>10000000</v>
      </c>
      <c r="F396" s="268">
        <f t="shared" si="38"/>
        <v>5449127999.999999</v>
      </c>
      <c r="G396" s="323">
        <v>549.28</v>
      </c>
      <c r="H396" s="268">
        <f t="shared" si="39"/>
        <v>5492800000</v>
      </c>
      <c r="I396" s="323">
        <v>540.58000000000004</v>
      </c>
      <c r="J396" s="268">
        <f t="shared" si="40"/>
        <v>5405800000</v>
      </c>
      <c r="K396" s="323">
        <v>540.86</v>
      </c>
      <c r="L396" s="268">
        <f t="shared" si="41"/>
        <v>5408600000</v>
      </c>
      <c r="M396" s="323">
        <v>514.69000000000005</v>
      </c>
      <c r="N396" s="268">
        <f t="shared" si="42"/>
        <v>5146900000.000001</v>
      </c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</row>
    <row r="397" spans="1:30" s="180" customFormat="1">
      <c r="A397" s="181" t="s">
        <v>557</v>
      </c>
      <c r="B397" s="181" t="s">
        <v>794</v>
      </c>
      <c r="C397" s="180" t="s">
        <v>269</v>
      </c>
      <c r="D397" s="181">
        <v>1472.7061900000001</v>
      </c>
      <c r="E397" s="268">
        <f t="shared" si="37"/>
        <v>10000000</v>
      </c>
      <c r="F397" s="268">
        <f t="shared" si="38"/>
        <v>14727061900.000002</v>
      </c>
      <c r="G397" s="323">
        <v>1611.02</v>
      </c>
      <c r="H397" s="268">
        <f t="shared" si="39"/>
        <v>16110200000</v>
      </c>
      <c r="I397" s="323">
        <v>1312.87</v>
      </c>
      <c r="J397" s="268">
        <f t="shared" si="40"/>
        <v>13128699999.999998</v>
      </c>
      <c r="K397" s="323">
        <v>1438.35</v>
      </c>
      <c r="L397" s="268">
        <f t="shared" si="41"/>
        <v>14383500000</v>
      </c>
      <c r="M397" s="323">
        <v>1536.51</v>
      </c>
      <c r="N397" s="268">
        <f t="shared" si="42"/>
        <v>15365100000</v>
      </c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</row>
    <row r="398" spans="1:30" s="180" customFormat="1">
      <c r="A398" s="181" t="s">
        <v>559</v>
      </c>
      <c r="B398" s="181" t="s">
        <v>794</v>
      </c>
      <c r="C398" s="180" t="s">
        <v>269</v>
      </c>
      <c r="D398" s="181">
        <v>203.02261999999999</v>
      </c>
      <c r="E398" s="268">
        <f t="shared" si="37"/>
        <v>10000000</v>
      </c>
      <c r="F398" s="268">
        <f t="shared" si="38"/>
        <v>2030226200</v>
      </c>
      <c r="G398" s="323">
        <v>208.88</v>
      </c>
      <c r="H398" s="268">
        <f t="shared" si="39"/>
        <v>2088800000</v>
      </c>
      <c r="I398" s="323">
        <v>213.23</v>
      </c>
      <c r="J398" s="268">
        <f t="shared" si="40"/>
        <v>2132300000</v>
      </c>
      <c r="K398" s="323">
        <v>216.47</v>
      </c>
      <c r="L398" s="268">
        <f t="shared" si="41"/>
        <v>2164700000</v>
      </c>
      <c r="M398" s="323">
        <v>209.24</v>
      </c>
      <c r="N398" s="268">
        <f t="shared" si="42"/>
        <v>2092400000</v>
      </c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</row>
    <row r="399" spans="1:30" s="180" customFormat="1">
      <c r="A399" s="181" t="s">
        <v>561</v>
      </c>
      <c r="B399" s="181" t="s">
        <v>794</v>
      </c>
      <c r="C399" s="180" t="s">
        <v>269</v>
      </c>
      <c r="D399" s="181">
        <v>1109.3383200000001</v>
      </c>
      <c r="E399" s="268">
        <f t="shared" si="37"/>
        <v>10000000</v>
      </c>
      <c r="F399" s="268">
        <f t="shared" si="38"/>
        <v>11093383200</v>
      </c>
      <c r="G399" s="323">
        <v>1167.17</v>
      </c>
      <c r="H399" s="268">
        <f t="shared" si="39"/>
        <v>11671700000</v>
      </c>
      <c r="I399" s="323">
        <v>1228.3499999999999</v>
      </c>
      <c r="J399" s="268">
        <f t="shared" si="40"/>
        <v>12283500000</v>
      </c>
      <c r="K399" s="323">
        <v>1252.6199999999999</v>
      </c>
      <c r="L399" s="268">
        <f t="shared" si="41"/>
        <v>12526199999.999998</v>
      </c>
      <c r="M399" s="323">
        <v>1297.96</v>
      </c>
      <c r="N399" s="268">
        <f t="shared" si="42"/>
        <v>12979600000</v>
      </c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</row>
    <row r="400" spans="1:30" s="180" customFormat="1">
      <c r="A400" s="181" t="s">
        <v>563</v>
      </c>
      <c r="B400" s="181" t="s">
        <v>794</v>
      </c>
      <c r="C400" s="180" t="s">
        <v>269</v>
      </c>
      <c r="D400" s="181">
        <v>174.18304000000001</v>
      </c>
      <c r="E400" s="268">
        <f t="shared" si="37"/>
        <v>10000000</v>
      </c>
      <c r="F400" s="268">
        <f t="shared" si="38"/>
        <v>1741830400</v>
      </c>
      <c r="G400" s="323">
        <v>201.92</v>
      </c>
      <c r="H400" s="268">
        <f t="shared" si="39"/>
        <v>2019199999.9999998</v>
      </c>
      <c r="I400" s="323">
        <v>223.46</v>
      </c>
      <c r="J400" s="268">
        <f t="shared" si="40"/>
        <v>2234600000</v>
      </c>
      <c r="K400" s="323">
        <v>224.62</v>
      </c>
      <c r="L400" s="268">
        <f t="shared" si="41"/>
        <v>2246200000</v>
      </c>
      <c r="M400" s="323">
        <v>222.38</v>
      </c>
      <c r="N400" s="268">
        <f t="shared" si="42"/>
        <v>2223800000</v>
      </c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</row>
    <row r="401" spans="1:30" s="180" customFormat="1">
      <c r="A401" s="181" t="s">
        <v>565</v>
      </c>
      <c r="B401" s="181" t="s">
        <v>794</v>
      </c>
      <c r="C401" s="180" t="s">
        <v>269</v>
      </c>
      <c r="D401" s="181">
        <v>573.94136000000003</v>
      </c>
      <c r="E401" s="268">
        <f t="shared" si="37"/>
        <v>10000000</v>
      </c>
      <c r="F401" s="268">
        <f t="shared" si="38"/>
        <v>5739413600</v>
      </c>
      <c r="G401" s="323">
        <v>660.78</v>
      </c>
      <c r="H401" s="268">
        <f t="shared" si="39"/>
        <v>6607800000</v>
      </c>
      <c r="I401" s="323">
        <v>688.5</v>
      </c>
      <c r="J401" s="268">
        <f t="shared" si="40"/>
        <v>6885000000</v>
      </c>
      <c r="K401" s="323">
        <v>694.45</v>
      </c>
      <c r="L401" s="268">
        <f t="shared" si="41"/>
        <v>6944500000</v>
      </c>
      <c r="M401" s="323">
        <v>645.91</v>
      </c>
      <c r="N401" s="268">
        <f t="shared" si="42"/>
        <v>6459100000</v>
      </c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</row>
    <row r="402" spans="1:30" s="180" customFormat="1">
      <c r="A402" s="181" t="s">
        <v>567</v>
      </c>
      <c r="B402" s="181" t="s">
        <v>794</v>
      </c>
      <c r="C402" s="180" t="s">
        <v>269</v>
      </c>
      <c r="D402" s="181">
        <v>4098.5947999999999</v>
      </c>
      <c r="E402" s="268">
        <f t="shared" si="37"/>
        <v>10000000</v>
      </c>
      <c r="F402" s="268">
        <f t="shared" si="38"/>
        <v>40985948000</v>
      </c>
      <c r="G402" s="323">
        <v>4920.8999999999996</v>
      </c>
      <c r="H402" s="268">
        <f t="shared" si="39"/>
        <v>49209000000</v>
      </c>
      <c r="I402" s="323">
        <v>3162.55</v>
      </c>
      <c r="J402" s="268">
        <f t="shared" si="40"/>
        <v>31625500000</v>
      </c>
      <c r="K402" s="323">
        <v>3186.78</v>
      </c>
      <c r="L402" s="268">
        <f t="shared" si="41"/>
        <v>31867800000.000004</v>
      </c>
      <c r="M402" s="323">
        <v>2910.97</v>
      </c>
      <c r="N402" s="268">
        <f t="shared" si="42"/>
        <v>29109699999.999996</v>
      </c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</row>
    <row r="403" spans="1:30" s="180" customFormat="1">
      <c r="A403" s="181" t="s">
        <v>569</v>
      </c>
      <c r="B403" s="181" t="s">
        <v>794</v>
      </c>
      <c r="C403" s="180" t="s">
        <v>269</v>
      </c>
      <c r="D403" s="181">
        <v>2235.5941800000001</v>
      </c>
      <c r="E403" s="268">
        <f t="shared" si="37"/>
        <v>10000000</v>
      </c>
      <c r="F403" s="268">
        <f t="shared" si="38"/>
        <v>22355941800</v>
      </c>
      <c r="G403" s="323">
        <v>2029.53</v>
      </c>
      <c r="H403" s="268">
        <f t="shared" si="39"/>
        <v>20295300000</v>
      </c>
      <c r="I403" s="323">
        <v>1847.84</v>
      </c>
      <c r="J403" s="268">
        <f t="shared" si="40"/>
        <v>18478400000</v>
      </c>
      <c r="K403" s="323">
        <v>1514.93</v>
      </c>
      <c r="L403" s="268">
        <f t="shared" si="41"/>
        <v>15149300000</v>
      </c>
      <c r="M403" s="323">
        <v>1999.35</v>
      </c>
      <c r="N403" s="268">
        <f t="shared" si="42"/>
        <v>19993500000</v>
      </c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</row>
    <row r="404" spans="1:30" s="180" customFormat="1">
      <c r="A404" s="181" t="s">
        <v>571</v>
      </c>
      <c r="B404" s="181" t="s">
        <v>794</v>
      </c>
      <c r="C404" s="180" t="s">
        <v>269</v>
      </c>
      <c r="D404" s="181">
        <v>873.97749999999996</v>
      </c>
      <c r="E404" s="268">
        <f t="shared" si="37"/>
        <v>10000000</v>
      </c>
      <c r="F404" s="268">
        <f t="shared" si="38"/>
        <v>8739775000</v>
      </c>
      <c r="G404" s="323">
        <v>834.12</v>
      </c>
      <c r="H404" s="268">
        <f t="shared" si="39"/>
        <v>8341200000</v>
      </c>
      <c r="I404" s="323">
        <v>801.18</v>
      </c>
      <c r="J404" s="268">
        <f t="shared" si="40"/>
        <v>8011799999.999999</v>
      </c>
      <c r="K404" s="323">
        <v>882.43</v>
      </c>
      <c r="L404" s="268">
        <f t="shared" si="41"/>
        <v>8824300000</v>
      </c>
      <c r="M404" s="323">
        <v>939.43</v>
      </c>
      <c r="N404" s="268">
        <f t="shared" si="42"/>
        <v>9394300000</v>
      </c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</row>
    <row r="405" spans="1:30" s="180" customFormat="1">
      <c r="A405" s="181" t="s">
        <v>573</v>
      </c>
      <c r="B405" s="181" t="s">
        <v>794</v>
      </c>
      <c r="C405" s="180" t="s">
        <v>269</v>
      </c>
      <c r="D405" s="181">
        <v>656.21410000000003</v>
      </c>
      <c r="E405" s="268">
        <f t="shared" si="37"/>
        <v>10000000</v>
      </c>
      <c r="F405" s="268">
        <f t="shared" si="38"/>
        <v>6562141000</v>
      </c>
      <c r="G405" s="323">
        <v>586.26</v>
      </c>
      <c r="H405" s="268">
        <f t="shared" si="39"/>
        <v>5862600000</v>
      </c>
      <c r="I405" s="323">
        <v>603.99</v>
      </c>
      <c r="J405" s="268">
        <f t="shared" si="40"/>
        <v>6039900000</v>
      </c>
      <c r="K405" s="323">
        <v>660.93</v>
      </c>
      <c r="L405" s="268">
        <f t="shared" si="41"/>
        <v>6609299999.999999</v>
      </c>
      <c r="M405" s="323">
        <v>662.07</v>
      </c>
      <c r="N405" s="268">
        <f t="shared" si="42"/>
        <v>6620700000.000001</v>
      </c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</row>
    <row r="406" spans="1:30" s="180" customFormat="1">
      <c r="A406" s="181" t="s">
        <v>575</v>
      </c>
      <c r="B406" s="181" t="s">
        <v>794</v>
      </c>
      <c r="C406" s="180" t="s">
        <v>269</v>
      </c>
      <c r="D406" s="181">
        <v>573.6087</v>
      </c>
      <c r="E406" s="268">
        <f t="shared" si="37"/>
        <v>10000000</v>
      </c>
      <c r="F406" s="268">
        <f t="shared" si="38"/>
        <v>5736087000</v>
      </c>
      <c r="G406" s="323">
        <v>591.23</v>
      </c>
      <c r="H406" s="268">
        <f t="shared" si="39"/>
        <v>5912300000</v>
      </c>
      <c r="I406" s="323">
        <v>596.98</v>
      </c>
      <c r="J406" s="268">
        <f t="shared" si="40"/>
        <v>5969800000</v>
      </c>
      <c r="K406" s="323">
        <v>619.80999999999995</v>
      </c>
      <c r="L406" s="268">
        <f t="shared" si="41"/>
        <v>6198099999.999999</v>
      </c>
      <c r="M406" s="323">
        <v>735.35</v>
      </c>
      <c r="N406" s="268">
        <f t="shared" si="42"/>
        <v>7353500000</v>
      </c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</row>
    <row r="407" spans="1:30" s="180" customFormat="1">
      <c r="A407" s="181" t="s">
        <v>577</v>
      </c>
      <c r="B407" s="181" t="s">
        <v>794</v>
      </c>
      <c r="C407" s="180" t="s">
        <v>269</v>
      </c>
      <c r="D407" s="181">
        <v>692.40818999999999</v>
      </c>
      <c r="E407" s="268">
        <f t="shared" si="37"/>
        <v>10000000</v>
      </c>
      <c r="F407" s="268">
        <f t="shared" si="38"/>
        <v>6924081900</v>
      </c>
      <c r="G407" s="323">
        <v>729.32</v>
      </c>
      <c r="H407" s="268">
        <f t="shared" si="39"/>
        <v>7293200000.000001</v>
      </c>
      <c r="I407" s="323">
        <v>811.82</v>
      </c>
      <c r="J407" s="268">
        <f t="shared" si="40"/>
        <v>8118200000.000001</v>
      </c>
      <c r="K407" s="323">
        <v>1071.81</v>
      </c>
      <c r="L407" s="268">
        <f t="shared" si="41"/>
        <v>10718100000</v>
      </c>
      <c r="M407" s="323">
        <v>1084.79</v>
      </c>
      <c r="N407" s="268">
        <f t="shared" si="42"/>
        <v>10847900000</v>
      </c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</row>
    <row r="408" spans="1:30" s="180" customFormat="1">
      <c r="A408" s="181" t="s">
        <v>579</v>
      </c>
      <c r="B408" s="181" t="s">
        <v>794</v>
      </c>
      <c r="C408" s="180" t="s">
        <v>269</v>
      </c>
      <c r="D408" s="181">
        <v>0</v>
      </c>
      <c r="E408" s="268">
        <f t="shared" si="37"/>
        <v>10000000</v>
      </c>
      <c r="F408" s="268">
        <f t="shared" si="38"/>
        <v>0</v>
      </c>
      <c r="G408" s="323">
        <v>0</v>
      </c>
      <c r="H408" s="268">
        <f t="shared" si="39"/>
        <v>0</v>
      </c>
      <c r="I408" s="323">
        <v>0</v>
      </c>
      <c r="J408" s="268">
        <f t="shared" si="40"/>
        <v>0</v>
      </c>
      <c r="K408" s="323">
        <v>0</v>
      </c>
      <c r="L408" s="268">
        <f t="shared" si="41"/>
        <v>0</v>
      </c>
      <c r="M408" s="323">
        <v>0</v>
      </c>
      <c r="N408" s="268">
        <f t="shared" si="42"/>
        <v>0</v>
      </c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</row>
    <row r="409" spans="1:30" s="180" customFormat="1">
      <c r="A409" s="181" t="s">
        <v>581</v>
      </c>
      <c r="B409" s="181" t="s">
        <v>794</v>
      </c>
      <c r="C409" s="180" t="s">
        <v>269</v>
      </c>
      <c r="D409" s="181">
        <v>251.14487</v>
      </c>
      <c r="E409" s="268">
        <f t="shared" si="37"/>
        <v>10000000</v>
      </c>
      <c r="F409" s="268">
        <f t="shared" si="38"/>
        <v>2511448700</v>
      </c>
      <c r="G409" s="323">
        <v>258.62</v>
      </c>
      <c r="H409" s="268">
        <f t="shared" si="39"/>
        <v>2586200000</v>
      </c>
      <c r="I409" s="323">
        <v>279.7</v>
      </c>
      <c r="J409" s="268">
        <f t="shared" si="40"/>
        <v>2797000000</v>
      </c>
      <c r="K409" s="323">
        <v>286.36</v>
      </c>
      <c r="L409" s="268">
        <f t="shared" si="41"/>
        <v>2863600000</v>
      </c>
      <c r="M409" s="323">
        <v>312.89999999999998</v>
      </c>
      <c r="N409" s="268">
        <f t="shared" si="42"/>
        <v>3129000000</v>
      </c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</row>
    <row r="410" spans="1:30" s="180" customFormat="1">
      <c r="A410" s="181" t="s">
        <v>583</v>
      </c>
      <c r="B410" s="181" t="s">
        <v>794</v>
      </c>
      <c r="C410" s="180" t="s">
        <v>269</v>
      </c>
      <c r="D410" s="181">
        <v>1126.86942</v>
      </c>
      <c r="E410" s="268">
        <f t="shared" si="37"/>
        <v>10000000</v>
      </c>
      <c r="F410" s="268">
        <f t="shared" si="38"/>
        <v>11268694200</v>
      </c>
      <c r="G410" s="323">
        <v>1066.21</v>
      </c>
      <c r="H410" s="268">
        <f t="shared" si="39"/>
        <v>10662100000</v>
      </c>
      <c r="I410" s="323">
        <v>1074.23</v>
      </c>
      <c r="J410" s="268">
        <f t="shared" si="40"/>
        <v>10742300000</v>
      </c>
      <c r="K410" s="323">
        <v>1058.58</v>
      </c>
      <c r="L410" s="268">
        <f t="shared" si="41"/>
        <v>10585800000</v>
      </c>
      <c r="M410" s="323">
        <v>1038.83</v>
      </c>
      <c r="N410" s="268">
        <f t="shared" si="42"/>
        <v>10388300000</v>
      </c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</row>
    <row r="411" spans="1:30" s="180" customFormat="1">
      <c r="A411" s="181" t="s">
        <v>585</v>
      </c>
      <c r="B411" s="181" t="s">
        <v>794</v>
      </c>
      <c r="C411" s="180" t="s">
        <v>269</v>
      </c>
      <c r="D411" s="181">
        <v>402.71262999999999</v>
      </c>
      <c r="E411" s="268">
        <f t="shared" si="37"/>
        <v>10000000</v>
      </c>
      <c r="F411" s="268">
        <f t="shared" si="38"/>
        <v>4027126300</v>
      </c>
      <c r="G411" s="323">
        <v>391.69</v>
      </c>
      <c r="H411" s="268">
        <f t="shared" si="39"/>
        <v>3916900000</v>
      </c>
      <c r="I411" s="323">
        <v>428.43</v>
      </c>
      <c r="J411" s="268">
        <f t="shared" si="40"/>
        <v>4284300000</v>
      </c>
      <c r="K411" s="323">
        <v>417.91</v>
      </c>
      <c r="L411" s="268">
        <f t="shared" si="41"/>
        <v>4179100000.0000005</v>
      </c>
      <c r="M411" s="323">
        <v>331.31</v>
      </c>
      <c r="N411" s="268">
        <f t="shared" si="42"/>
        <v>3313100000</v>
      </c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</row>
    <row r="412" spans="1:30" s="180" customFormat="1">
      <c r="A412" s="181" t="s">
        <v>587</v>
      </c>
      <c r="B412" s="181" t="s">
        <v>794</v>
      </c>
      <c r="C412" s="180" t="s">
        <v>269</v>
      </c>
      <c r="D412" s="181">
        <v>907.42814999999996</v>
      </c>
      <c r="E412" s="268">
        <f t="shared" si="37"/>
        <v>10000000</v>
      </c>
      <c r="F412" s="268">
        <f t="shared" si="38"/>
        <v>9074281500</v>
      </c>
      <c r="G412" s="323">
        <v>999.55</v>
      </c>
      <c r="H412" s="268">
        <f t="shared" si="39"/>
        <v>9995500000</v>
      </c>
      <c r="I412" s="323">
        <v>1093.32</v>
      </c>
      <c r="J412" s="268">
        <f t="shared" si="40"/>
        <v>10933200000</v>
      </c>
      <c r="K412" s="323">
        <v>1282.44</v>
      </c>
      <c r="L412" s="268">
        <f t="shared" si="41"/>
        <v>12824400000</v>
      </c>
      <c r="M412" s="323">
        <v>1268.4000000000001</v>
      </c>
      <c r="N412" s="268">
        <f t="shared" si="42"/>
        <v>12684000000</v>
      </c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</row>
    <row r="413" spans="1:30" s="180" customFormat="1">
      <c r="A413" s="181" t="s">
        <v>589</v>
      </c>
      <c r="B413" s="181" t="s">
        <v>794</v>
      </c>
      <c r="C413" s="180" t="s">
        <v>269</v>
      </c>
      <c r="D413" s="181">
        <v>0</v>
      </c>
      <c r="E413" s="268">
        <f t="shared" si="37"/>
        <v>10000000</v>
      </c>
      <c r="F413" s="268">
        <f t="shared" si="38"/>
        <v>0</v>
      </c>
      <c r="G413" s="323">
        <v>0</v>
      </c>
      <c r="H413" s="268">
        <f t="shared" si="39"/>
        <v>0</v>
      </c>
      <c r="I413" s="323">
        <v>0</v>
      </c>
      <c r="J413" s="268">
        <f t="shared" si="40"/>
        <v>0</v>
      </c>
      <c r="K413" s="323">
        <v>0</v>
      </c>
      <c r="L413" s="268">
        <f t="shared" si="41"/>
        <v>0</v>
      </c>
      <c r="M413" s="323">
        <v>0</v>
      </c>
      <c r="N413" s="268">
        <f t="shared" si="42"/>
        <v>0</v>
      </c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</row>
    <row r="414" spans="1:30" s="180" customFormat="1">
      <c r="A414" s="181" t="s">
        <v>591</v>
      </c>
      <c r="B414" s="181" t="s">
        <v>794</v>
      </c>
      <c r="C414" s="180" t="s">
        <v>269</v>
      </c>
      <c r="D414" s="181">
        <v>4024.9106499999998</v>
      </c>
      <c r="E414" s="268">
        <f t="shared" si="37"/>
        <v>10000000</v>
      </c>
      <c r="F414" s="268">
        <f t="shared" si="38"/>
        <v>40249106500</v>
      </c>
      <c r="G414" s="323">
        <v>4686.63</v>
      </c>
      <c r="H414" s="268">
        <f t="shared" si="39"/>
        <v>46866300000</v>
      </c>
      <c r="I414" s="323">
        <v>4896.51</v>
      </c>
      <c r="J414" s="268">
        <f t="shared" si="40"/>
        <v>48965100000</v>
      </c>
      <c r="K414" s="323">
        <v>4320.78</v>
      </c>
      <c r="L414" s="268">
        <f t="shared" si="41"/>
        <v>43207800000</v>
      </c>
      <c r="M414" s="323">
        <v>4735.9399999999996</v>
      </c>
      <c r="N414" s="268">
        <f t="shared" si="42"/>
        <v>47359399999.999992</v>
      </c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</row>
    <row r="415" spans="1:30" s="180" customFormat="1">
      <c r="A415" s="181" t="s">
        <v>593</v>
      </c>
      <c r="B415" s="181" t="s">
        <v>794</v>
      </c>
      <c r="C415" s="180" t="s">
        <v>269</v>
      </c>
      <c r="D415" s="181">
        <v>385.38220999999999</v>
      </c>
      <c r="E415" s="268">
        <f t="shared" si="37"/>
        <v>10000000</v>
      </c>
      <c r="F415" s="268">
        <f t="shared" si="38"/>
        <v>3853822100</v>
      </c>
      <c r="G415" s="323">
        <v>449.4</v>
      </c>
      <c r="H415" s="268">
        <f t="shared" si="39"/>
        <v>4494000000</v>
      </c>
      <c r="I415" s="323">
        <v>516.84</v>
      </c>
      <c r="J415" s="268">
        <f t="shared" si="40"/>
        <v>5168400000</v>
      </c>
      <c r="K415" s="323">
        <v>499.85</v>
      </c>
      <c r="L415" s="268">
        <f t="shared" si="41"/>
        <v>4998500000</v>
      </c>
      <c r="M415" s="323">
        <v>494.6</v>
      </c>
      <c r="N415" s="268">
        <f t="shared" si="42"/>
        <v>4946000000</v>
      </c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</row>
    <row r="416" spans="1:30" s="180" customFormat="1">
      <c r="A416" s="181" t="s">
        <v>595</v>
      </c>
      <c r="B416" s="181" t="s">
        <v>794</v>
      </c>
      <c r="C416" s="180" t="s">
        <v>269</v>
      </c>
      <c r="D416" s="181">
        <v>172.46691999999999</v>
      </c>
      <c r="E416" s="268">
        <f t="shared" si="37"/>
        <v>10000000</v>
      </c>
      <c r="F416" s="268">
        <f t="shared" si="38"/>
        <v>1724669199.9999998</v>
      </c>
      <c r="G416" s="323">
        <v>191.05</v>
      </c>
      <c r="H416" s="268">
        <f t="shared" si="39"/>
        <v>1910500000</v>
      </c>
      <c r="I416" s="323">
        <v>182.57</v>
      </c>
      <c r="J416" s="268">
        <f t="shared" si="40"/>
        <v>1825700000</v>
      </c>
      <c r="K416" s="323">
        <v>157.71</v>
      </c>
      <c r="L416" s="268">
        <f t="shared" si="41"/>
        <v>1577100000</v>
      </c>
      <c r="M416" s="323">
        <v>89.53</v>
      </c>
      <c r="N416" s="268">
        <f t="shared" si="42"/>
        <v>895300000</v>
      </c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</row>
    <row r="417" spans="1:30" s="180" customFormat="1">
      <c r="A417" s="181" t="s">
        <v>597</v>
      </c>
      <c r="B417" s="181" t="s">
        <v>794</v>
      </c>
      <c r="C417" s="180" t="s">
        <v>269</v>
      </c>
      <c r="D417" s="181">
        <v>736.54254000000003</v>
      </c>
      <c r="E417" s="268">
        <f t="shared" si="37"/>
        <v>10000000</v>
      </c>
      <c r="F417" s="268">
        <f t="shared" si="38"/>
        <v>7365425400</v>
      </c>
      <c r="G417" s="323">
        <v>790.75</v>
      </c>
      <c r="H417" s="268">
        <f t="shared" si="39"/>
        <v>7907500000</v>
      </c>
      <c r="I417" s="323">
        <v>920.81</v>
      </c>
      <c r="J417" s="268">
        <f t="shared" si="40"/>
        <v>9208100000</v>
      </c>
      <c r="K417" s="323">
        <v>964.73</v>
      </c>
      <c r="L417" s="268">
        <f t="shared" si="41"/>
        <v>9647300000</v>
      </c>
      <c r="M417" s="323">
        <v>1225.3699999999999</v>
      </c>
      <c r="N417" s="268">
        <f t="shared" si="42"/>
        <v>12253699999.999998</v>
      </c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</row>
    <row r="418" spans="1:30" s="180" customFormat="1">
      <c r="A418" s="181" t="s">
        <v>599</v>
      </c>
      <c r="B418" s="181" t="s">
        <v>794</v>
      </c>
      <c r="C418" s="180" t="s">
        <v>269</v>
      </c>
      <c r="D418" s="181">
        <v>1674.4211499999999</v>
      </c>
      <c r="E418" s="268">
        <f t="shared" si="37"/>
        <v>10000000</v>
      </c>
      <c r="F418" s="268">
        <f t="shared" si="38"/>
        <v>16744211499.999998</v>
      </c>
      <c r="G418" s="323">
        <v>1988.86</v>
      </c>
      <c r="H418" s="268">
        <f t="shared" si="39"/>
        <v>19888600000</v>
      </c>
      <c r="I418" s="323">
        <v>2246.86</v>
      </c>
      <c r="J418" s="268">
        <f t="shared" si="40"/>
        <v>22468600000</v>
      </c>
      <c r="K418" s="323">
        <v>2499.71</v>
      </c>
      <c r="L418" s="268">
        <f t="shared" si="41"/>
        <v>24997100000</v>
      </c>
      <c r="M418" s="323">
        <v>2635.92</v>
      </c>
      <c r="N418" s="268">
        <f t="shared" si="42"/>
        <v>26359200000</v>
      </c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</row>
    <row r="419" spans="1:30" s="180" customFormat="1">
      <c r="A419" s="181" t="s">
        <v>539</v>
      </c>
      <c r="B419" s="181" t="s">
        <v>276</v>
      </c>
      <c r="C419" s="180" t="s">
        <v>269</v>
      </c>
      <c r="D419" s="181">
        <v>9129.7599999999984</v>
      </c>
      <c r="E419" s="268">
        <f t="shared" ref="E419:E450" si="43">10^7</f>
        <v>10000000</v>
      </c>
      <c r="F419" s="268">
        <f t="shared" si="38"/>
        <v>91297599999.999985</v>
      </c>
      <c r="G419" s="323">
        <v>9119.24</v>
      </c>
      <c r="H419" s="268">
        <f t="shared" si="39"/>
        <v>91192400000</v>
      </c>
      <c r="I419" s="323">
        <v>9238.18</v>
      </c>
      <c r="J419" s="268">
        <f t="shared" si="40"/>
        <v>92381800000</v>
      </c>
      <c r="K419" s="323">
        <v>9382.7000000000007</v>
      </c>
      <c r="L419" s="268">
        <f t="shared" si="41"/>
        <v>93827000000</v>
      </c>
      <c r="M419" s="323">
        <v>9504.58</v>
      </c>
      <c r="N419" s="268">
        <f t="shared" si="42"/>
        <v>95045800000</v>
      </c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</row>
    <row r="420" spans="1:30" s="180" customFormat="1">
      <c r="A420" s="181" t="s">
        <v>541</v>
      </c>
      <c r="B420" s="181" t="s">
        <v>276</v>
      </c>
      <c r="C420" s="180" t="s">
        <v>269</v>
      </c>
      <c r="D420" s="181">
        <v>0</v>
      </c>
      <c r="E420" s="268">
        <f t="shared" si="43"/>
        <v>10000000</v>
      </c>
      <c r="F420" s="268">
        <f t="shared" si="38"/>
        <v>0</v>
      </c>
      <c r="G420" s="323">
        <v>0</v>
      </c>
      <c r="H420" s="268">
        <f t="shared" si="39"/>
        <v>0</v>
      </c>
      <c r="I420" s="323">
        <v>0</v>
      </c>
      <c r="J420" s="268">
        <f t="shared" si="40"/>
        <v>0</v>
      </c>
      <c r="K420" s="323">
        <v>0</v>
      </c>
      <c r="L420" s="268">
        <f t="shared" si="41"/>
        <v>0</v>
      </c>
      <c r="M420" s="323">
        <v>0</v>
      </c>
      <c r="N420" s="268">
        <f t="shared" si="42"/>
        <v>0</v>
      </c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</row>
    <row r="421" spans="1:30" s="180" customFormat="1">
      <c r="A421" s="181" t="s">
        <v>543</v>
      </c>
      <c r="B421" s="181" t="s">
        <v>276</v>
      </c>
      <c r="C421" s="180" t="s">
        <v>269</v>
      </c>
      <c r="D421" s="181">
        <v>21.22</v>
      </c>
      <c r="E421" s="268">
        <f t="shared" si="43"/>
        <v>10000000</v>
      </c>
      <c r="F421" s="268">
        <f t="shared" si="38"/>
        <v>212200000</v>
      </c>
      <c r="G421" s="323">
        <v>19.23</v>
      </c>
      <c r="H421" s="268">
        <f t="shared" si="39"/>
        <v>192300000</v>
      </c>
      <c r="I421" s="323">
        <v>21.59</v>
      </c>
      <c r="J421" s="268">
        <f t="shared" si="40"/>
        <v>215900000</v>
      </c>
      <c r="K421" s="323">
        <v>21.51</v>
      </c>
      <c r="L421" s="268">
        <f t="shared" si="41"/>
        <v>215100000.00000003</v>
      </c>
      <c r="M421" s="323">
        <v>20.7</v>
      </c>
      <c r="N421" s="268">
        <f t="shared" si="42"/>
        <v>207000000</v>
      </c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</row>
    <row r="422" spans="1:30" s="180" customFormat="1">
      <c r="A422" s="181" t="s">
        <v>545</v>
      </c>
      <c r="B422" s="181" t="s">
        <v>276</v>
      </c>
      <c r="C422" s="180" t="s">
        <v>269</v>
      </c>
      <c r="D422" s="181">
        <v>157.4</v>
      </c>
      <c r="E422" s="268">
        <f t="shared" si="43"/>
        <v>10000000</v>
      </c>
      <c r="F422" s="268">
        <f t="shared" si="38"/>
        <v>1574000000</v>
      </c>
      <c r="G422" s="323">
        <v>185.37</v>
      </c>
      <c r="H422" s="268">
        <f t="shared" si="39"/>
        <v>1853700000</v>
      </c>
      <c r="I422" s="323">
        <v>181.07</v>
      </c>
      <c r="J422" s="268">
        <f t="shared" si="40"/>
        <v>1810700000</v>
      </c>
      <c r="K422" s="323">
        <v>184.94</v>
      </c>
      <c r="L422" s="268">
        <f t="shared" si="41"/>
        <v>1849400000</v>
      </c>
      <c r="M422" s="323">
        <v>160.47</v>
      </c>
      <c r="N422" s="268">
        <f t="shared" si="42"/>
        <v>1604700000</v>
      </c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</row>
    <row r="423" spans="1:30" s="180" customFormat="1">
      <c r="A423" s="181" t="s">
        <v>547</v>
      </c>
      <c r="B423" s="181" t="s">
        <v>276</v>
      </c>
      <c r="C423" s="180" t="s">
        <v>269</v>
      </c>
      <c r="D423" s="181">
        <v>49.89</v>
      </c>
      <c r="E423" s="268">
        <f t="shared" si="43"/>
        <v>10000000</v>
      </c>
      <c r="F423" s="268">
        <f t="shared" si="38"/>
        <v>498900000</v>
      </c>
      <c r="G423" s="323">
        <v>49.45</v>
      </c>
      <c r="H423" s="268">
        <f t="shared" si="39"/>
        <v>494500000</v>
      </c>
      <c r="I423" s="323">
        <v>44.43</v>
      </c>
      <c r="J423" s="268">
        <f t="shared" si="40"/>
        <v>444300000</v>
      </c>
      <c r="K423" s="323">
        <v>52.99</v>
      </c>
      <c r="L423" s="268">
        <f t="shared" si="41"/>
        <v>529900000</v>
      </c>
      <c r="M423" s="323">
        <v>59.24</v>
      </c>
      <c r="N423" s="268">
        <f t="shared" si="42"/>
        <v>592400000</v>
      </c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</row>
    <row r="424" spans="1:30" s="180" customFormat="1">
      <c r="A424" s="181" t="s">
        <v>770</v>
      </c>
      <c r="B424" s="181" t="s">
        <v>276</v>
      </c>
      <c r="C424" s="180" t="s">
        <v>269</v>
      </c>
      <c r="D424" s="181">
        <v>313.22000000000003</v>
      </c>
      <c r="E424" s="268">
        <f t="shared" si="43"/>
        <v>10000000</v>
      </c>
      <c r="F424" s="268">
        <f t="shared" si="38"/>
        <v>3132200000.0000005</v>
      </c>
      <c r="G424" s="323">
        <v>420.49</v>
      </c>
      <c r="H424" s="268">
        <f t="shared" si="39"/>
        <v>4204900000</v>
      </c>
      <c r="I424" s="323">
        <v>494.87</v>
      </c>
      <c r="J424" s="268">
        <f t="shared" si="40"/>
        <v>4948700000</v>
      </c>
      <c r="K424" s="323">
        <v>542.79999999999995</v>
      </c>
      <c r="L424" s="268">
        <f t="shared" si="41"/>
        <v>5428000000</v>
      </c>
      <c r="M424" s="323">
        <v>550.89</v>
      </c>
      <c r="N424" s="268">
        <f t="shared" si="42"/>
        <v>5508900000</v>
      </c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</row>
    <row r="425" spans="1:30" s="180" customFormat="1">
      <c r="A425" s="181" t="s">
        <v>549</v>
      </c>
      <c r="B425" s="181" t="s">
        <v>276</v>
      </c>
      <c r="C425" s="180" t="s">
        <v>269</v>
      </c>
      <c r="D425" s="181">
        <v>139.65</v>
      </c>
      <c r="E425" s="268">
        <f t="shared" si="43"/>
        <v>10000000</v>
      </c>
      <c r="F425" s="268">
        <f t="shared" si="38"/>
        <v>1396500000</v>
      </c>
      <c r="G425" s="323">
        <v>153.22</v>
      </c>
      <c r="H425" s="268">
        <f t="shared" si="39"/>
        <v>1532200000</v>
      </c>
      <c r="I425" s="323">
        <v>142.36000000000001</v>
      </c>
      <c r="J425" s="268">
        <f t="shared" si="40"/>
        <v>1423600000.0000002</v>
      </c>
      <c r="K425" s="323">
        <v>158.30000000000001</v>
      </c>
      <c r="L425" s="268">
        <f t="shared" si="41"/>
        <v>1583000000</v>
      </c>
      <c r="M425" s="323">
        <v>147.62</v>
      </c>
      <c r="N425" s="268">
        <f t="shared" si="42"/>
        <v>1476200000</v>
      </c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</row>
    <row r="426" spans="1:30" s="180" customFormat="1">
      <c r="A426" s="181" t="s">
        <v>551</v>
      </c>
      <c r="B426" s="181" t="s">
        <v>276</v>
      </c>
      <c r="C426" s="180" t="s">
        <v>269</v>
      </c>
      <c r="D426" s="181">
        <v>79.78</v>
      </c>
      <c r="E426" s="268">
        <f t="shared" si="43"/>
        <v>10000000</v>
      </c>
      <c r="F426" s="268">
        <f t="shared" si="38"/>
        <v>797800000</v>
      </c>
      <c r="G426" s="323">
        <v>86</v>
      </c>
      <c r="H426" s="268">
        <f t="shared" si="39"/>
        <v>860000000</v>
      </c>
      <c r="I426" s="323">
        <v>79.91</v>
      </c>
      <c r="J426" s="268">
        <f t="shared" si="40"/>
        <v>799100000</v>
      </c>
      <c r="K426" s="323">
        <v>75.959999999999994</v>
      </c>
      <c r="L426" s="268">
        <f t="shared" si="41"/>
        <v>759599999.99999988</v>
      </c>
      <c r="M426" s="323">
        <v>83.31</v>
      </c>
      <c r="N426" s="268">
        <f t="shared" si="42"/>
        <v>833100000</v>
      </c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</row>
    <row r="427" spans="1:30" s="180" customFormat="1">
      <c r="A427" s="181" t="s">
        <v>553</v>
      </c>
      <c r="B427" s="181" t="s">
        <v>276</v>
      </c>
      <c r="C427" s="180" t="s">
        <v>269</v>
      </c>
      <c r="D427" s="181">
        <v>5.05</v>
      </c>
      <c r="E427" s="268">
        <f t="shared" si="43"/>
        <v>10000000</v>
      </c>
      <c r="F427" s="268">
        <f t="shared" si="38"/>
        <v>50500000</v>
      </c>
      <c r="G427" s="323">
        <v>4.25</v>
      </c>
      <c r="H427" s="268">
        <f t="shared" si="39"/>
        <v>42500000</v>
      </c>
      <c r="I427" s="323">
        <v>5.55</v>
      </c>
      <c r="J427" s="268">
        <f t="shared" si="40"/>
        <v>55500000</v>
      </c>
      <c r="K427" s="323">
        <v>58</v>
      </c>
      <c r="L427" s="268">
        <f t="shared" si="41"/>
        <v>580000000</v>
      </c>
      <c r="M427" s="323">
        <v>65.989999999999995</v>
      </c>
      <c r="N427" s="268">
        <f t="shared" si="42"/>
        <v>659900000</v>
      </c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</row>
    <row r="428" spans="1:30" s="180" customFormat="1">
      <c r="A428" s="181" t="s">
        <v>555</v>
      </c>
      <c r="B428" s="181" t="s">
        <v>276</v>
      </c>
      <c r="C428" s="180" t="s">
        <v>269</v>
      </c>
      <c r="D428" s="181">
        <v>15.92</v>
      </c>
      <c r="E428" s="268">
        <f t="shared" si="43"/>
        <v>10000000</v>
      </c>
      <c r="F428" s="268">
        <f t="shared" si="38"/>
        <v>159200000</v>
      </c>
      <c r="G428" s="323">
        <v>8.6199999999999992</v>
      </c>
      <c r="H428" s="268">
        <f t="shared" si="39"/>
        <v>86199999.999999985</v>
      </c>
      <c r="I428" s="323">
        <v>5.53</v>
      </c>
      <c r="J428" s="268">
        <f t="shared" si="40"/>
        <v>55300000</v>
      </c>
      <c r="K428" s="323">
        <v>5.89</v>
      </c>
      <c r="L428" s="268">
        <f t="shared" si="41"/>
        <v>58900000</v>
      </c>
      <c r="M428" s="323">
        <v>5.56</v>
      </c>
      <c r="N428" s="268">
        <f t="shared" si="42"/>
        <v>55599999.999999993</v>
      </c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</row>
    <row r="429" spans="1:30" s="180" customFormat="1">
      <c r="A429" s="181" t="s">
        <v>557</v>
      </c>
      <c r="B429" s="181" t="s">
        <v>276</v>
      </c>
      <c r="C429" s="180" t="s">
        <v>269</v>
      </c>
      <c r="D429" s="181">
        <v>246.8</v>
      </c>
      <c r="E429" s="268">
        <f t="shared" si="43"/>
        <v>10000000</v>
      </c>
      <c r="F429" s="268">
        <f t="shared" si="38"/>
        <v>2468000000</v>
      </c>
      <c r="G429" s="323">
        <v>318.24</v>
      </c>
      <c r="H429" s="268">
        <f t="shared" si="39"/>
        <v>3182400000</v>
      </c>
      <c r="I429" s="323">
        <v>252.91</v>
      </c>
      <c r="J429" s="268">
        <f t="shared" si="40"/>
        <v>2529100000</v>
      </c>
      <c r="K429" s="323">
        <v>331.29</v>
      </c>
      <c r="L429" s="268">
        <f t="shared" si="41"/>
        <v>3312900000</v>
      </c>
      <c r="M429" s="323">
        <v>283.66000000000003</v>
      </c>
      <c r="N429" s="268">
        <f t="shared" si="42"/>
        <v>2836600000.0000005</v>
      </c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</row>
    <row r="430" spans="1:30" s="180" customFormat="1">
      <c r="A430" s="181" t="s">
        <v>559</v>
      </c>
      <c r="B430" s="181" t="s">
        <v>276</v>
      </c>
      <c r="C430" s="180" t="s">
        <v>269</v>
      </c>
      <c r="D430" s="181">
        <v>306.19</v>
      </c>
      <c r="E430" s="268">
        <f t="shared" si="43"/>
        <v>10000000</v>
      </c>
      <c r="F430" s="268">
        <f t="shared" si="38"/>
        <v>3061900000</v>
      </c>
      <c r="G430" s="323">
        <v>303.99</v>
      </c>
      <c r="H430" s="268">
        <f t="shared" si="39"/>
        <v>3039900000</v>
      </c>
      <c r="I430" s="323">
        <v>274.33</v>
      </c>
      <c r="J430" s="268">
        <f t="shared" si="40"/>
        <v>2743300000</v>
      </c>
      <c r="K430" s="323">
        <v>320.64999999999998</v>
      </c>
      <c r="L430" s="268">
        <f t="shared" si="41"/>
        <v>3206500000</v>
      </c>
      <c r="M430" s="323">
        <v>285.7</v>
      </c>
      <c r="N430" s="268">
        <f t="shared" si="42"/>
        <v>2857000000</v>
      </c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</row>
    <row r="431" spans="1:30" s="180" customFormat="1">
      <c r="A431" s="181" t="s">
        <v>561</v>
      </c>
      <c r="B431" s="181" t="s">
        <v>276</v>
      </c>
      <c r="C431" s="180" t="s">
        <v>269</v>
      </c>
      <c r="D431" s="181">
        <v>643.91</v>
      </c>
      <c r="E431" s="268">
        <f t="shared" si="43"/>
        <v>10000000</v>
      </c>
      <c r="F431" s="268">
        <f t="shared" si="38"/>
        <v>6439100000</v>
      </c>
      <c r="G431" s="323">
        <v>625.16</v>
      </c>
      <c r="H431" s="268">
        <f t="shared" si="39"/>
        <v>6251600000</v>
      </c>
      <c r="I431" s="323">
        <v>673.87</v>
      </c>
      <c r="J431" s="268">
        <f t="shared" si="40"/>
        <v>6738700000</v>
      </c>
      <c r="K431" s="323">
        <v>697.85</v>
      </c>
      <c r="L431" s="268">
        <f t="shared" si="41"/>
        <v>6978500000</v>
      </c>
      <c r="M431" s="323">
        <v>703.82</v>
      </c>
      <c r="N431" s="268">
        <f t="shared" si="42"/>
        <v>7038200000.000001</v>
      </c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</row>
    <row r="432" spans="1:30" s="180" customFormat="1">
      <c r="A432" s="181" t="s">
        <v>563</v>
      </c>
      <c r="B432" s="181" t="s">
        <v>276</v>
      </c>
      <c r="C432" s="180" t="s">
        <v>269</v>
      </c>
      <c r="D432" s="181">
        <v>226.69</v>
      </c>
      <c r="E432" s="268">
        <f t="shared" si="43"/>
        <v>10000000</v>
      </c>
      <c r="F432" s="268">
        <f t="shared" si="38"/>
        <v>2266900000</v>
      </c>
      <c r="G432" s="323">
        <v>342.65</v>
      </c>
      <c r="H432" s="268">
        <f t="shared" si="39"/>
        <v>3426500000</v>
      </c>
      <c r="I432" s="323">
        <v>343.73</v>
      </c>
      <c r="J432" s="268">
        <f t="shared" si="40"/>
        <v>3437300000</v>
      </c>
      <c r="K432" s="323">
        <v>332.19</v>
      </c>
      <c r="L432" s="268">
        <f t="shared" si="41"/>
        <v>3321900000</v>
      </c>
      <c r="M432" s="323">
        <v>356.62</v>
      </c>
      <c r="N432" s="268">
        <f t="shared" si="42"/>
        <v>3566200000</v>
      </c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</row>
    <row r="433" spans="1:30" s="180" customFormat="1">
      <c r="A433" s="181" t="s">
        <v>565</v>
      </c>
      <c r="B433" s="181" t="s">
        <v>276</v>
      </c>
      <c r="C433" s="180" t="s">
        <v>269</v>
      </c>
      <c r="D433" s="181">
        <v>272.58</v>
      </c>
      <c r="E433" s="268">
        <f t="shared" si="43"/>
        <v>10000000</v>
      </c>
      <c r="F433" s="268">
        <f t="shared" si="38"/>
        <v>2725800000</v>
      </c>
      <c r="G433" s="323">
        <v>288.73</v>
      </c>
      <c r="H433" s="268">
        <f t="shared" si="39"/>
        <v>2887300000</v>
      </c>
      <c r="I433" s="323">
        <v>287.52</v>
      </c>
      <c r="J433" s="268">
        <f t="shared" si="40"/>
        <v>2875200000</v>
      </c>
      <c r="K433" s="323">
        <v>290.95</v>
      </c>
      <c r="L433" s="268">
        <f t="shared" si="41"/>
        <v>2909500000</v>
      </c>
      <c r="M433" s="323">
        <v>342.36</v>
      </c>
      <c r="N433" s="268">
        <f t="shared" si="42"/>
        <v>3423600000</v>
      </c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</row>
    <row r="434" spans="1:30" s="180" customFormat="1">
      <c r="A434" s="181" t="s">
        <v>567</v>
      </c>
      <c r="B434" s="181" t="s">
        <v>276</v>
      </c>
      <c r="C434" s="180" t="s">
        <v>269</v>
      </c>
      <c r="D434" s="181">
        <v>518.82000000000005</v>
      </c>
      <c r="E434" s="268">
        <f t="shared" si="43"/>
        <v>10000000</v>
      </c>
      <c r="F434" s="268">
        <f t="shared" si="38"/>
        <v>5188200000.000001</v>
      </c>
      <c r="G434" s="323">
        <v>544.20000000000005</v>
      </c>
      <c r="H434" s="268">
        <f t="shared" si="39"/>
        <v>5442000000</v>
      </c>
      <c r="I434" s="323">
        <v>541.09</v>
      </c>
      <c r="J434" s="268">
        <f t="shared" si="40"/>
        <v>5410900000</v>
      </c>
      <c r="K434" s="323">
        <v>590.69000000000005</v>
      </c>
      <c r="L434" s="268">
        <f t="shared" si="41"/>
        <v>5906900000.000001</v>
      </c>
      <c r="M434" s="323">
        <v>555.14</v>
      </c>
      <c r="N434" s="268">
        <f t="shared" si="42"/>
        <v>5551400000</v>
      </c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</row>
    <row r="435" spans="1:30" s="180" customFormat="1">
      <c r="A435" s="181" t="s">
        <v>569</v>
      </c>
      <c r="B435" s="181" t="s">
        <v>276</v>
      </c>
      <c r="C435" s="180" t="s">
        <v>269</v>
      </c>
      <c r="D435" s="181">
        <v>446.24</v>
      </c>
      <c r="E435" s="268">
        <f t="shared" si="43"/>
        <v>10000000</v>
      </c>
      <c r="F435" s="268">
        <f t="shared" si="38"/>
        <v>4462400000</v>
      </c>
      <c r="G435" s="323">
        <v>418.57</v>
      </c>
      <c r="H435" s="268">
        <f t="shared" si="39"/>
        <v>4185700000</v>
      </c>
      <c r="I435" s="323">
        <v>435.6</v>
      </c>
      <c r="J435" s="268">
        <f t="shared" si="40"/>
        <v>4356000000</v>
      </c>
      <c r="K435" s="323">
        <v>510.92</v>
      </c>
      <c r="L435" s="268">
        <f t="shared" si="41"/>
        <v>5109200000</v>
      </c>
      <c r="M435" s="323">
        <v>528.38</v>
      </c>
      <c r="N435" s="268">
        <f t="shared" si="42"/>
        <v>5283800000</v>
      </c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</row>
    <row r="436" spans="1:30" s="180" customFormat="1">
      <c r="A436" s="181" t="s">
        <v>571</v>
      </c>
      <c r="B436" s="181" t="s">
        <v>276</v>
      </c>
      <c r="C436" s="180" t="s">
        <v>269</v>
      </c>
      <c r="D436" s="181">
        <v>1211.95</v>
      </c>
      <c r="E436" s="268">
        <f t="shared" si="43"/>
        <v>10000000</v>
      </c>
      <c r="F436" s="268">
        <f t="shared" si="38"/>
        <v>12119500000</v>
      </c>
      <c r="G436" s="323">
        <v>983.87</v>
      </c>
      <c r="H436" s="268">
        <f t="shared" si="39"/>
        <v>9838700000</v>
      </c>
      <c r="I436" s="323">
        <v>1330.48</v>
      </c>
      <c r="J436" s="268">
        <f t="shared" si="40"/>
        <v>13304800000</v>
      </c>
      <c r="K436" s="323">
        <v>1120.71</v>
      </c>
      <c r="L436" s="268">
        <f t="shared" si="41"/>
        <v>11207100000</v>
      </c>
      <c r="M436" s="323">
        <v>1094.06</v>
      </c>
      <c r="N436" s="268">
        <f t="shared" si="42"/>
        <v>10940600000</v>
      </c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</row>
    <row r="437" spans="1:30" s="180" customFormat="1">
      <c r="A437" s="181" t="s">
        <v>573</v>
      </c>
      <c r="B437" s="181" t="s">
        <v>276</v>
      </c>
      <c r="C437" s="180" t="s">
        <v>269</v>
      </c>
      <c r="D437" s="181">
        <v>176.72</v>
      </c>
      <c r="E437" s="268">
        <f t="shared" si="43"/>
        <v>10000000</v>
      </c>
      <c r="F437" s="268">
        <f t="shared" si="38"/>
        <v>1767200000</v>
      </c>
      <c r="G437" s="323">
        <v>171.58</v>
      </c>
      <c r="H437" s="268">
        <f t="shared" si="39"/>
        <v>1715800000.0000002</v>
      </c>
      <c r="I437" s="323">
        <v>207.55</v>
      </c>
      <c r="J437" s="268">
        <f t="shared" si="40"/>
        <v>2075500000</v>
      </c>
      <c r="K437" s="323">
        <v>189.33</v>
      </c>
      <c r="L437" s="268">
        <f t="shared" si="41"/>
        <v>1893300000.0000002</v>
      </c>
      <c r="M437" s="323">
        <v>219.46</v>
      </c>
      <c r="N437" s="268">
        <f t="shared" si="42"/>
        <v>2194600000</v>
      </c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</row>
    <row r="438" spans="1:30" s="180" customFormat="1">
      <c r="A438" s="181" t="s">
        <v>575</v>
      </c>
      <c r="B438" s="181" t="s">
        <v>276</v>
      </c>
      <c r="C438" s="180" t="s">
        <v>269</v>
      </c>
      <c r="D438" s="181">
        <v>228.17</v>
      </c>
      <c r="E438" s="268">
        <f t="shared" si="43"/>
        <v>10000000</v>
      </c>
      <c r="F438" s="268">
        <f t="shared" si="38"/>
        <v>2281700000</v>
      </c>
      <c r="G438" s="323">
        <v>244.02</v>
      </c>
      <c r="H438" s="268">
        <f t="shared" si="39"/>
        <v>2440200000</v>
      </c>
      <c r="I438" s="323">
        <v>229.43</v>
      </c>
      <c r="J438" s="268">
        <f t="shared" si="40"/>
        <v>2294300000</v>
      </c>
      <c r="K438" s="323">
        <v>251.57</v>
      </c>
      <c r="L438" s="268">
        <f t="shared" si="41"/>
        <v>2515700000</v>
      </c>
      <c r="M438" s="323">
        <v>237.38</v>
      </c>
      <c r="N438" s="268">
        <f t="shared" si="42"/>
        <v>2373800000</v>
      </c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</row>
    <row r="439" spans="1:30" s="180" customFormat="1">
      <c r="A439" s="181" t="s">
        <v>577</v>
      </c>
      <c r="B439" s="181" t="s">
        <v>276</v>
      </c>
      <c r="C439" s="180" t="s">
        <v>269</v>
      </c>
      <c r="D439" s="181">
        <v>396.03</v>
      </c>
      <c r="E439" s="268">
        <f t="shared" si="43"/>
        <v>10000000</v>
      </c>
      <c r="F439" s="268">
        <f t="shared" si="38"/>
        <v>3960299999.9999995</v>
      </c>
      <c r="G439" s="323">
        <v>383.34</v>
      </c>
      <c r="H439" s="268">
        <f t="shared" si="39"/>
        <v>3833399999.9999995</v>
      </c>
      <c r="I439" s="323">
        <v>444.1</v>
      </c>
      <c r="J439" s="268">
        <f t="shared" si="40"/>
        <v>4441000000</v>
      </c>
      <c r="K439" s="323">
        <v>432.84</v>
      </c>
      <c r="L439" s="268">
        <f t="shared" si="41"/>
        <v>4328400000</v>
      </c>
      <c r="M439" s="323">
        <v>463.43</v>
      </c>
      <c r="N439" s="268">
        <f t="shared" si="42"/>
        <v>4634300000</v>
      </c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</row>
    <row r="440" spans="1:30" s="180" customFormat="1">
      <c r="A440" s="181" t="s">
        <v>579</v>
      </c>
      <c r="B440" s="181" t="s">
        <v>276</v>
      </c>
      <c r="C440" s="180" t="s">
        <v>269</v>
      </c>
      <c r="D440" s="181">
        <v>0</v>
      </c>
      <c r="E440" s="268">
        <f t="shared" si="43"/>
        <v>10000000</v>
      </c>
      <c r="F440" s="268">
        <f t="shared" si="38"/>
        <v>0</v>
      </c>
      <c r="G440" s="323">
        <v>0</v>
      </c>
      <c r="H440" s="268">
        <f t="shared" si="39"/>
        <v>0</v>
      </c>
      <c r="I440" s="323">
        <v>0</v>
      </c>
      <c r="J440" s="268">
        <f t="shared" si="40"/>
        <v>0</v>
      </c>
      <c r="K440" s="323">
        <v>0</v>
      </c>
      <c r="L440" s="268">
        <f t="shared" si="41"/>
        <v>0</v>
      </c>
      <c r="M440" s="323">
        <v>0</v>
      </c>
      <c r="N440" s="268">
        <f t="shared" si="42"/>
        <v>0</v>
      </c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</row>
    <row r="441" spans="1:30" s="180" customFormat="1">
      <c r="A441" s="181" t="s">
        <v>581</v>
      </c>
      <c r="B441" s="181" t="s">
        <v>276</v>
      </c>
      <c r="C441" s="180" t="s">
        <v>269</v>
      </c>
      <c r="D441" s="181">
        <v>171.04</v>
      </c>
      <c r="E441" s="268">
        <f t="shared" si="43"/>
        <v>10000000</v>
      </c>
      <c r="F441" s="268">
        <f t="shared" si="38"/>
        <v>1710400000</v>
      </c>
      <c r="G441" s="323">
        <v>161.38999999999999</v>
      </c>
      <c r="H441" s="268">
        <f t="shared" si="39"/>
        <v>1613899999.9999998</v>
      </c>
      <c r="I441" s="323">
        <v>59.36</v>
      </c>
      <c r="J441" s="268">
        <f t="shared" si="40"/>
        <v>593600000</v>
      </c>
      <c r="K441" s="323">
        <v>66.38</v>
      </c>
      <c r="L441" s="268">
        <f t="shared" si="41"/>
        <v>663800000</v>
      </c>
      <c r="M441" s="323">
        <v>93.46</v>
      </c>
      <c r="N441" s="268">
        <f t="shared" si="42"/>
        <v>934599999.99999988</v>
      </c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</row>
    <row r="442" spans="1:30" s="180" customFormat="1">
      <c r="A442" s="181" t="s">
        <v>583</v>
      </c>
      <c r="B442" s="181" t="s">
        <v>276</v>
      </c>
      <c r="C442" s="180" t="s">
        <v>269</v>
      </c>
      <c r="D442" s="181">
        <v>495.18</v>
      </c>
      <c r="E442" s="268">
        <f t="shared" si="43"/>
        <v>10000000</v>
      </c>
      <c r="F442" s="268">
        <f t="shared" si="38"/>
        <v>4951800000</v>
      </c>
      <c r="G442" s="323">
        <v>650.96</v>
      </c>
      <c r="H442" s="268">
        <f t="shared" si="39"/>
        <v>6509600000</v>
      </c>
      <c r="I442" s="323">
        <v>513.04999999999995</v>
      </c>
      <c r="J442" s="268">
        <f t="shared" si="40"/>
        <v>5130500000</v>
      </c>
      <c r="K442" s="323">
        <v>505.47</v>
      </c>
      <c r="L442" s="268">
        <f t="shared" si="41"/>
        <v>5054700000</v>
      </c>
      <c r="M442" s="323">
        <v>541.95000000000005</v>
      </c>
      <c r="N442" s="268">
        <f t="shared" si="42"/>
        <v>5419500000</v>
      </c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</row>
    <row r="443" spans="1:30" s="180" customFormat="1">
      <c r="A443" s="181" t="s">
        <v>585</v>
      </c>
      <c r="B443" s="181" t="s">
        <v>276</v>
      </c>
      <c r="C443" s="180" t="s">
        <v>269</v>
      </c>
      <c r="D443" s="181">
        <v>800.99</v>
      </c>
      <c r="E443" s="268">
        <f t="shared" si="43"/>
        <v>10000000</v>
      </c>
      <c r="F443" s="268">
        <f t="shared" si="38"/>
        <v>8009900000</v>
      </c>
      <c r="G443" s="323">
        <v>704.08</v>
      </c>
      <c r="H443" s="268">
        <f t="shared" si="39"/>
        <v>7040800000</v>
      </c>
      <c r="I443" s="323">
        <v>597.79999999999995</v>
      </c>
      <c r="J443" s="268">
        <f t="shared" si="40"/>
        <v>5978000000</v>
      </c>
      <c r="K443" s="323">
        <v>496.08</v>
      </c>
      <c r="L443" s="268">
        <f t="shared" si="41"/>
        <v>4960800000</v>
      </c>
      <c r="M443" s="323">
        <v>566.37</v>
      </c>
      <c r="N443" s="268">
        <f t="shared" si="42"/>
        <v>5663700000</v>
      </c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</row>
    <row r="444" spans="1:30" s="180" customFormat="1">
      <c r="A444" s="181" t="s">
        <v>587</v>
      </c>
      <c r="B444" s="181" t="s">
        <v>276</v>
      </c>
      <c r="C444" s="180" t="s">
        <v>269</v>
      </c>
      <c r="D444" s="181">
        <v>1442.32</v>
      </c>
      <c r="E444" s="268">
        <f t="shared" si="43"/>
        <v>10000000</v>
      </c>
      <c r="F444" s="268">
        <f t="shared" si="38"/>
        <v>14423200000</v>
      </c>
      <c r="G444" s="323">
        <v>1460.21</v>
      </c>
      <c r="H444" s="268">
        <f t="shared" si="39"/>
        <v>14602100000</v>
      </c>
      <c r="I444" s="323">
        <v>1566.39</v>
      </c>
      <c r="J444" s="268">
        <f t="shared" si="40"/>
        <v>15663900000.000002</v>
      </c>
      <c r="K444" s="323">
        <v>1596.68</v>
      </c>
      <c r="L444" s="268">
        <f t="shared" si="41"/>
        <v>15966800000</v>
      </c>
      <c r="M444" s="323">
        <v>1548.67</v>
      </c>
      <c r="N444" s="268">
        <f t="shared" si="42"/>
        <v>15486700000</v>
      </c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</row>
    <row r="445" spans="1:30" s="180" customFormat="1">
      <c r="A445" s="181" t="s">
        <v>589</v>
      </c>
      <c r="B445" s="181" t="s">
        <v>276</v>
      </c>
      <c r="C445" s="180" t="s">
        <v>269</v>
      </c>
      <c r="D445" s="181">
        <v>0</v>
      </c>
      <c r="E445" s="268">
        <f t="shared" si="43"/>
        <v>10000000</v>
      </c>
      <c r="F445" s="268">
        <f t="shared" si="38"/>
        <v>0</v>
      </c>
      <c r="G445" s="323">
        <v>0</v>
      </c>
      <c r="H445" s="268">
        <f t="shared" si="39"/>
        <v>0</v>
      </c>
      <c r="I445" s="323">
        <v>0</v>
      </c>
      <c r="J445" s="268">
        <f t="shared" si="40"/>
        <v>0</v>
      </c>
      <c r="K445" s="323">
        <v>0</v>
      </c>
      <c r="L445" s="268">
        <f t="shared" si="41"/>
        <v>0</v>
      </c>
      <c r="M445" s="323">
        <v>0</v>
      </c>
      <c r="N445" s="268">
        <f t="shared" si="42"/>
        <v>0</v>
      </c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</row>
    <row r="446" spans="1:30" s="180" customFormat="1">
      <c r="A446" s="181" t="s">
        <v>591</v>
      </c>
      <c r="B446" s="181" t="s">
        <v>276</v>
      </c>
      <c r="C446" s="180" t="s">
        <v>269</v>
      </c>
      <c r="D446" s="181">
        <v>113.82</v>
      </c>
      <c r="E446" s="268">
        <f t="shared" si="43"/>
        <v>10000000</v>
      </c>
      <c r="F446" s="268">
        <f t="shared" si="38"/>
        <v>1138200000</v>
      </c>
      <c r="G446" s="323">
        <v>114.91</v>
      </c>
      <c r="H446" s="268">
        <f t="shared" si="39"/>
        <v>1149100000</v>
      </c>
      <c r="I446" s="323">
        <v>119.24</v>
      </c>
      <c r="J446" s="268">
        <f t="shared" si="40"/>
        <v>1192400000</v>
      </c>
      <c r="K446" s="323">
        <v>124.52</v>
      </c>
      <c r="L446" s="268">
        <f t="shared" si="41"/>
        <v>1245200000</v>
      </c>
      <c r="M446" s="323">
        <v>134.07</v>
      </c>
      <c r="N446" s="268">
        <f t="shared" si="42"/>
        <v>1340700000</v>
      </c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</row>
    <row r="447" spans="1:30" s="180" customFormat="1">
      <c r="A447" s="181" t="s">
        <v>593</v>
      </c>
      <c r="B447" s="181" t="s">
        <v>276</v>
      </c>
      <c r="C447" s="180" t="s">
        <v>269</v>
      </c>
      <c r="D447" s="181">
        <v>486.65</v>
      </c>
      <c r="E447" s="268">
        <f t="shared" si="43"/>
        <v>10000000</v>
      </c>
      <c r="F447" s="268">
        <f t="shared" si="38"/>
        <v>4866500000</v>
      </c>
      <c r="G447" s="323">
        <v>327.88</v>
      </c>
      <c r="H447" s="268">
        <f t="shared" si="39"/>
        <v>3278800000</v>
      </c>
      <c r="I447" s="323">
        <v>248.32</v>
      </c>
      <c r="J447" s="268">
        <f t="shared" si="40"/>
        <v>2483200000</v>
      </c>
      <c r="K447" s="323">
        <v>259.16000000000003</v>
      </c>
      <c r="L447" s="268">
        <f t="shared" si="41"/>
        <v>2591600000.0000005</v>
      </c>
      <c r="M447" s="323">
        <v>293.95999999999998</v>
      </c>
      <c r="N447" s="268">
        <f t="shared" si="42"/>
        <v>2939600000</v>
      </c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</row>
    <row r="448" spans="1:30" s="180" customFormat="1">
      <c r="A448" s="181" t="s">
        <v>595</v>
      </c>
      <c r="B448" s="181" t="s">
        <v>276</v>
      </c>
      <c r="C448" s="180" t="s">
        <v>269</v>
      </c>
      <c r="D448" s="181">
        <v>6.49</v>
      </c>
      <c r="E448" s="268">
        <f t="shared" si="43"/>
        <v>10000000</v>
      </c>
      <c r="F448" s="268">
        <f t="shared" si="38"/>
        <v>64900000</v>
      </c>
      <c r="G448" s="323">
        <v>7.81</v>
      </c>
      <c r="H448" s="268">
        <f t="shared" si="39"/>
        <v>78100000</v>
      </c>
      <c r="I448" s="323">
        <v>13.72</v>
      </c>
      <c r="J448" s="268">
        <f t="shared" si="40"/>
        <v>137200000</v>
      </c>
      <c r="K448" s="323">
        <v>13.75</v>
      </c>
      <c r="L448" s="268">
        <f t="shared" si="41"/>
        <v>137500000</v>
      </c>
      <c r="M448" s="323">
        <v>14.22</v>
      </c>
      <c r="N448" s="268">
        <f t="shared" si="42"/>
        <v>142200000</v>
      </c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</row>
    <row r="449" spans="1:30" s="180" customFormat="1">
      <c r="A449" s="181" t="s">
        <v>597</v>
      </c>
      <c r="B449" s="181" t="s">
        <v>276</v>
      </c>
      <c r="C449" s="180" t="s">
        <v>269</v>
      </c>
      <c r="D449" s="181">
        <v>74.56</v>
      </c>
      <c r="E449" s="268">
        <f t="shared" si="43"/>
        <v>10000000</v>
      </c>
      <c r="F449" s="268">
        <f t="shared" si="38"/>
        <v>745600000</v>
      </c>
      <c r="G449" s="323">
        <v>58.61</v>
      </c>
      <c r="H449" s="268">
        <f t="shared" si="39"/>
        <v>586100000</v>
      </c>
      <c r="I449" s="323">
        <v>63.22</v>
      </c>
      <c r="J449" s="268">
        <f t="shared" si="40"/>
        <v>632200000</v>
      </c>
      <c r="K449" s="323">
        <v>68.209999999999994</v>
      </c>
      <c r="L449" s="268">
        <f t="shared" si="41"/>
        <v>682099999.99999988</v>
      </c>
      <c r="M449" s="323">
        <v>62.89</v>
      </c>
      <c r="N449" s="268">
        <f t="shared" si="42"/>
        <v>628900000</v>
      </c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</row>
    <row r="450" spans="1:30" s="180" customFormat="1">
      <c r="A450" s="181" t="s">
        <v>599</v>
      </c>
      <c r="B450" s="181" t="s">
        <v>276</v>
      </c>
      <c r="C450" s="180" t="s">
        <v>269</v>
      </c>
      <c r="D450" s="181">
        <v>82.48</v>
      </c>
      <c r="E450" s="268">
        <f t="shared" si="43"/>
        <v>10000000</v>
      </c>
      <c r="F450" s="268">
        <f t="shared" si="38"/>
        <v>824800000</v>
      </c>
      <c r="G450" s="323">
        <v>82.43</v>
      </c>
      <c r="H450" s="268">
        <f t="shared" si="39"/>
        <v>824300000.00000012</v>
      </c>
      <c r="I450" s="323">
        <v>61.16</v>
      </c>
      <c r="J450" s="268">
        <f t="shared" si="40"/>
        <v>611600000</v>
      </c>
      <c r="K450" s="323">
        <v>83.08</v>
      </c>
      <c r="L450" s="268">
        <f t="shared" si="41"/>
        <v>830800000</v>
      </c>
      <c r="M450" s="323">
        <v>85.22</v>
      </c>
      <c r="N450" s="268">
        <f t="shared" si="42"/>
        <v>852200000</v>
      </c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</row>
    <row r="451" spans="1:30" s="180" customFormat="1">
      <c r="A451" s="181" t="s">
        <v>539</v>
      </c>
      <c r="B451" s="181" t="s">
        <v>279</v>
      </c>
      <c r="C451" s="180" t="s">
        <v>269</v>
      </c>
      <c r="D451" s="181">
        <v>1840.98</v>
      </c>
      <c r="E451" s="268">
        <f t="shared" ref="E451:E482" si="44">10^7</f>
        <v>10000000</v>
      </c>
      <c r="F451" s="268">
        <f t="shared" ref="F451:F514" si="45">D451*E451</f>
        <v>18409800000</v>
      </c>
      <c r="G451" s="323">
        <v>2052.29</v>
      </c>
      <c r="H451" s="268">
        <f t="shared" si="39"/>
        <v>20522900000</v>
      </c>
      <c r="I451" s="323">
        <v>2159.96</v>
      </c>
      <c r="J451" s="268">
        <f t="shared" si="40"/>
        <v>21599600000</v>
      </c>
      <c r="K451" s="323">
        <v>2825.67</v>
      </c>
      <c r="L451" s="268">
        <f t="shared" si="41"/>
        <v>28256700000</v>
      </c>
      <c r="M451" s="323">
        <v>2897.51</v>
      </c>
      <c r="N451" s="268">
        <f t="shared" si="42"/>
        <v>28975100000.000004</v>
      </c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</row>
    <row r="452" spans="1:30" s="180" customFormat="1">
      <c r="A452" s="181" t="s">
        <v>541</v>
      </c>
      <c r="B452" s="181" t="s">
        <v>279</v>
      </c>
      <c r="C452" s="180" t="s">
        <v>269</v>
      </c>
      <c r="D452" s="181">
        <v>79.41</v>
      </c>
      <c r="E452" s="268">
        <f t="shared" si="44"/>
        <v>10000000</v>
      </c>
      <c r="F452" s="268">
        <f t="shared" si="45"/>
        <v>794100000</v>
      </c>
      <c r="G452" s="323">
        <v>81.47</v>
      </c>
      <c r="H452" s="268">
        <f t="shared" ref="H452:H515" si="46">G452*E452</f>
        <v>814700000</v>
      </c>
      <c r="I452" s="323">
        <v>81.7</v>
      </c>
      <c r="J452" s="268">
        <f t="shared" ref="J452:J515" si="47">I452*E452</f>
        <v>817000000</v>
      </c>
      <c r="K452" s="323">
        <v>71.19</v>
      </c>
      <c r="L452" s="268">
        <f t="shared" ref="L452:L515" si="48">K452*E452</f>
        <v>711900000</v>
      </c>
      <c r="M452" s="323">
        <v>71.13</v>
      </c>
      <c r="N452" s="268">
        <f t="shared" ref="N452:N515" si="49">M452*E452</f>
        <v>711300000</v>
      </c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</row>
    <row r="453" spans="1:30" s="180" customFormat="1">
      <c r="A453" s="181" t="s">
        <v>543</v>
      </c>
      <c r="B453" s="181" t="s">
        <v>279</v>
      </c>
      <c r="C453" s="180" t="s">
        <v>269</v>
      </c>
      <c r="D453" s="181">
        <v>132.69</v>
      </c>
      <c r="E453" s="268">
        <f t="shared" si="44"/>
        <v>10000000</v>
      </c>
      <c r="F453" s="268">
        <f t="shared" si="45"/>
        <v>1326900000</v>
      </c>
      <c r="G453" s="323">
        <v>135.41</v>
      </c>
      <c r="H453" s="268">
        <f t="shared" si="46"/>
        <v>1354100000</v>
      </c>
      <c r="I453" s="323">
        <v>111.82</v>
      </c>
      <c r="J453" s="268">
        <f t="shared" si="47"/>
        <v>1118200000</v>
      </c>
      <c r="K453" s="323">
        <v>149.04</v>
      </c>
      <c r="L453" s="268">
        <f t="shared" si="48"/>
        <v>1490400000</v>
      </c>
      <c r="M453" s="323">
        <v>137.32</v>
      </c>
      <c r="N453" s="268">
        <f t="shared" si="49"/>
        <v>1373200000</v>
      </c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  <c r="AD453" s="181"/>
    </row>
    <row r="454" spans="1:30" s="180" customFormat="1">
      <c r="A454" s="181" t="s">
        <v>545</v>
      </c>
      <c r="B454" s="181" t="s">
        <v>279</v>
      </c>
      <c r="C454" s="180" t="s">
        <v>269</v>
      </c>
      <c r="D454" s="181">
        <v>0.72</v>
      </c>
      <c r="E454" s="268">
        <f t="shared" si="44"/>
        <v>10000000</v>
      </c>
      <c r="F454" s="268">
        <f t="shared" si="45"/>
        <v>7200000</v>
      </c>
      <c r="G454" s="323">
        <v>0</v>
      </c>
      <c r="H454" s="268">
        <f t="shared" si="46"/>
        <v>0</v>
      </c>
      <c r="I454" s="323">
        <v>0</v>
      </c>
      <c r="J454" s="268">
        <f t="shared" si="47"/>
        <v>0</v>
      </c>
      <c r="K454" s="323">
        <v>1.32</v>
      </c>
      <c r="L454" s="268">
        <f t="shared" si="48"/>
        <v>13200000</v>
      </c>
      <c r="M454" s="323">
        <v>1.1100000000000001</v>
      </c>
      <c r="N454" s="268">
        <f t="shared" si="49"/>
        <v>11100000.000000002</v>
      </c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  <c r="AD454" s="181"/>
    </row>
    <row r="455" spans="1:30" s="180" customFormat="1">
      <c r="A455" s="181" t="s">
        <v>547</v>
      </c>
      <c r="B455" s="181" t="s">
        <v>279</v>
      </c>
      <c r="C455" s="180" t="s">
        <v>269</v>
      </c>
      <c r="D455" s="181">
        <v>0</v>
      </c>
      <c r="E455" s="268">
        <f t="shared" si="44"/>
        <v>10000000</v>
      </c>
      <c r="F455" s="268">
        <f t="shared" si="45"/>
        <v>0</v>
      </c>
      <c r="G455" s="323"/>
      <c r="H455" s="268">
        <f t="shared" si="46"/>
        <v>0</v>
      </c>
      <c r="I455" s="323"/>
      <c r="J455" s="268">
        <f t="shared" si="47"/>
        <v>0</v>
      </c>
      <c r="K455" s="323"/>
      <c r="L455" s="268">
        <f t="shared" si="48"/>
        <v>0</v>
      </c>
      <c r="M455" s="323"/>
      <c r="N455" s="268">
        <f t="shared" si="49"/>
        <v>0</v>
      </c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  <c r="AD455" s="181"/>
    </row>
    <row r="456" spans="1:30" s="180" customFormat="1">
      <c r="A456" s="181" t="s">
        <v>770</v>
      </c>
      <c r="B456" s="181" t="s">
        <v>279</v>
      </c>
      <c r="C456" s="180" t="s">
        <v>269</v>
      </c>
      <c r="D456" s="181">
        <v>0</v>
      </c>
      <c r="E456" s="268">
        <f t="shared" si="44"/>
        <v>10000000</v>
      </c>
      <c r="F456" s="268">
        <f t="shared" si="45"/>
        <v>0</v>
      </c>
      <c r="G456" s="323">
        <v>4.58</v>
      </c>
      <c r="H456" s="268">
        <f t="shared" si="46"/>
        <v>45800000</v>
      </c>
      <c r="I456" s="323">
        <v>3.97</v>
      </c>
      <c r="J456" s="268">
        <f t="shared" si="47"/>
        <v>39700000</v>
      </c>
      <c r="K456" s="323"/>
      <c r="L456" s="268">
        <f t="shared" si="48"/>
        <v>0</v>
      </c>
      <c r="M456" s="323"/>
      <c r="N456" s="268">
        <f t="shared" si="49"/>
        <v>0</v>
      </c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  <c r="AD456" s="181"/>
    </row>
    <row r="457" spans="1:30" s="180" customFormat="1">
      <c r="A457" s="181" t="s">
        <v>549</v>
      </c>
      <c r="B457" s="181" t="s">
        <v>279</v>
      </c>
      <c r="C457" s="180" t="s">
        <v>269</v>
      </c>
      <c r="D457" s="181">
        <v>176.18</v>
      </c>
      <c r="E457" s="268">
        <f t="shared" si="44"/>
        <v>10000000</v>
      </c>
      <c r="F457" s="268">
        <f t="shared" si="45"/>
        <v>1761800000</v>
      </c>
      <c r="G457" s="323">
        <v>187.03</v>
      </c>
      <c r="H457" s="268">
        <f t="shared" si="46"/>
        <v>1870300000</v>
      </c>
      <c r="I457" s="323">
        <v>183.87</v>
      </c>
      <c r="J457" s="268">
        <f t="shared" si="47"/>
        <v>1838700000</v>
      </c>
      <c r="K457" s="323">
        <v>440.11</v>
      </c>
      <c r="L457" s="268">
        <f t="shared" si="48"/>
        <v>4401100000</v>
      </c>
      <c r="M457" s="323">
        <v>399.53</v>
      </c>
      <c r="N457" s="268">
        <f t="shared" si="49"/>
        <v>3995299999.9999995</v>
      </c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</row>
    <row r="458" spans="1:30" s="180" customFormat="1">
      <c r="A458" s="181" t="s">
        <v>551</v>
      </c>
      <c r="B458" s="181" t="s">
        <v>279</v>
      </c>
      <c r="C458" s="180" t="s">
        <v>269</v>
      </c>
      <c r="D458" s="181">
        <v>76.680000000000007</v>
      </c>
      <c r="E458" s="268">
        <f t="shared" si="44"/>
        <v>10000000</v>
      </c>
      <c r="F458" s="268">
        <f t="shared" si="45"/>
        <v>766800000.00000012</v>
      </c>
      <c r="G458" s="323">
        <v>86.72</v>
      </c>
      <c r="H458" s="268">
        <f t="shared" si="46"/>
        <v>867200000</v>
      </c>
      <c r="I458" s="323">
        <v>86</v>
      </c>
      <c r="J458" s="268">
        <f t="shared" si="47"/>
        <v>860000000</v>
      </c>
      <c r="K458" s="323">
        <v>77.3</v>
      </c>
      <c r="L458" s="268">
        <f t="shared" si="48"/>
        <v>773000000</v>
      </c>
      <c r="M458" s="323">
        <v>80.87</v>
      </c>
      <c r="N458" s="268">
        <f t="shared" si="49"/>
        <v>808700000</v>
      </c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  <c r="AD458" s="181"/>
    </row>
    <row r="459" spans="1:30" s="180" customFormat="1">
      <c r="A459" s="181" t="s">
        <v>553</v>
      </c>
      <c r="B459" s="181" t="s">
        <v>279</v>
      </c>
      <c r="C459" s="180" t="s">
        <v>269</v>
      </c>
      <c r="D459" s="181">
        <v>105.81</v>
      </c>
      <c r="E459" s="268">
        <f t="shared" si="44"/>
        <v>10000000</v>
      </c>
      <c r="F459" s="268">
        <f t="shared" si="45"/>
        <v>1058100000</v>
      </c>
      <c r="G459" s="323">
        <v>128.83000000000001</v>
      </c>
      <c r="H459" s="268">
        <f t="shared" si="46"/>
        <v>1288300000.0000002</v>
      </c>
      <c r="I459" s="323">
        <v>131.1</v>
      </c>
      <c r="J459" s="268">
        <f t="shared" si="47"/>
        <v>1311000000</v>
      </c>
      <c r="K459" s="323">
        <v>135.9</v>
      </c>
      <c r="L459" s="268">
        <f t="shared" si="48"/>
        <v>1359000000</v>
      </c>
      <c r="M459" s="323">
        <v>128.01</v>
      </c>
      <c r="N459" s="268">
        <f t="shared" si="49"/>
        <v>1280100000</v>
      </c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  <c r="AD459" s="181"/>
    </row>
    <row r="460" spans="1:30" s="180" customFormat="1">
      <c r="A460" s="181" t="s">
        <v>555</v>
      </c>
      <c r="B460" s="181" t="s">
        <v>279</v>
      </c>
      <c r="C460" s="180" t="s">
        <v>269</v>
      </c>
      <c r="D460" s="181">
        <v>172.88</v>
      </c>
      <c r="E460" s="268">
        <f t="shared" si="44"/>
        <v>10000000</v>
      </c>
      <c r="F460" s="268">
        <f t="shared" si="45"/>
        <v>1728800000</v>
      </c>
      <c r="G460" s="323">
        <v>211.12</v>
      </c>
      <c r="H460" s="268">
        <f t="shared" si="46"/>
        <v>2111200000</v>
      </c>
      <c r="I460" s="323">
        <v>206.09</v>
      </c>
      <c r="J460" s="268">
        <f t="shared" si="47"/>
        <v>2060900000</v>
      </c>
      <c r="K460" s="323">
        <v>194.87</v>
      </c>
      <c r="L460" s="268">
        <f t="shared" si="48"/>
        <v>1948700000</v>
      </c>
      <c r="M460" s="323">
        <v>163.13</v>
      </c>
      <c r="N460" s="268">
        <f t="shared" si="49"/>
        <v>1631300000</v>
      </c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  <c r="AD460" s="181"/>
    </row>
    <row r="461" spans="1:30" s="180" customFormat="1">
      <c r="A461" s="181" t="s">
        <v>557</v>
      </c>
      <c r="B461" s="181" t="s">
        <v>279</v>
      </c>
      <c r="C461" s="180" t="s">
        <v>269</v>
      </c>
      <c r="D461" s="181">
        <v>161.19999999999999</v>
      </c>
      <c r="E461" s="268">
        <f t="shared" si="44"/>
        <v>10000000</v>
      </c>
      <c r="F461" s="268">
        <f t="shared" si="45"/>
        <v>1612000000</v>
      </c>
      <c r="G461" s="323">
        <v>189.15</v>
      </c>
      <c r="H461" s="268">
        <f t="shared" si="46"/>
        <v>1891500000</v>
      </c>
      <c r="I461" s="323">
        <v>220.33</v>
      </c>
      <c r="J461" s="268">
        <f t="shared" si="47"/>
        <v>2203300000</v>
      </c>
      <c r="K461" s="323">
        <v>243.71</v>
      </c>
      <c r="L461" s="268">
        <f t="shared" si="48"/>
        <v>2437100000</v>
      </c>
      <c r="M461" s="323">
        <v>390.19</v>
      </c>
      <c r="N461" s="268">
        <f t="shared" si="49"/>
        <v>3901900000</v>
      </c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  <c r="AD461" s="181"/>
    </row>
    <row r="462" spans="1:30" s="180" customFormat="1">
      <c r="A462" s="181" t="s">
        <v>559</v>
      </c>
      <c r="B462" s="181" t="s">
        <v>279</v>
      </c>
      <c r="C462" s="180" t="s">
        <v>269</v>
      </c>
      <c r="D462" s="181">
        <v>119.97</v>
      </c>
      <c r="E462" s="268">
        <f t="shared" si="44"/>
        <v>10000000</v>
      </c>
      <c r="F462" s="268">
        <f t="shared" si="45"/>
        <v>1199700000</v>
      </c>
      <c r="G462" s="323">
        <v>150.9</v>
      </c>
      <c r="H462" s="268">
        <f t="shared" si="46"/>
        <v>1509000000</v>
      </c>
      <c r="I462" s="323">
        <v>204.2</v>
      </c>
      <c r="J462" s="268">
        <f t="shared" si="47"/>
        <v>2042000000</v>
      </c>
      <c r="K462" s="323">
        <v>142.83000000000001</v>
      </c>
      <c r="L462" s="268">
        <f t="shared" si="48"/>
        <v>1428300000.0000002</v>
      </c>
      <c r="M462" s="323">
        <v>237.6</v>
      </c>
      <c r="N462" s="268">
        <f t="shared" si="49"/>
        <v>2376000000</v>
      </c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  <c r="AD462" s="181"/>
    </row>
    <row r="463" spans="1:30" s="180" customFormat="1">
      <c r="A463" s="181" t="s">
        <v>561</v>
      </c>
      <c r="B463" s="181" t="s">
        <v>279</v>
      </c>
      <c r="C463" s="180" t="s">
        <v>269</v>
      </c>
      <c r="D463" s="181">
        <v>0</v>
      </c>
      <c r="E463" s="268">
        <f t="shared" si="44"/>
        <v>10000000</v>
      </c>
      <c r="F463" s="268">
        <f t="shared" si="45"/>
        <v>0</v>
      </c>
      <c r="G463" s="323">
        <v>0</v>
      </c>
      <c r="H463" s="268">
        <f t="shared" si="46"/>
        <v>0</v>
      </c>
      <c r="I463" s="323">
        <v>0</v>
      </c>
      <c r="J463" s="268">
        <f t="shared" si="47"/>
        <v>0</v>
      </c>
      <c r="K463" s="323">
        <v>0</v>
      </c>
      <c r="L463" s="268">
        <f t="shared" si="48"/>
        <v>0</v>
      </c>
      <c r="M463" s="323">
        <v>0</v>
      </c>
      <c r="N463" s="268">
        <f t="shared" si="49"/>
        <v>0</v>
      </c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  <c r="AD463" s="181"/>
    </row>
    <row r="464" spans="1:30" s="180" customFormat="1">
      <c r="A464" s="181" t="s">
        <v>563</v>
      </c>
      <c r="B464" s="181" t="s">
        <v>279</v>
      </c>
      <c r="C464" s="180" t="s">
        <v>269</v>
      </c>
      <c r="D464" s="181">
        <v>102.86</v>
      </c>
      <c r="E464" s="268">
        <f t="shared" si="44"/>
        <v>10000000</v>
      </c>
      <c r="F464" s="268">
        <f t="shared" si="45"/>
        <v>1028600000</v>
      </c>
      <c r="G464" s="323">
        <v>121.67</v>
      </c>
      <c r="H464" s="268">
        <f t="shared" si="46"/>
        <v>1216700000</v>
      </c>
      <c r="I464" s="323">
        <v>138.74</v>
      </c>
      <c r="J464" s="268">
        <f t="shared" si="47"/>
        <v>1387400000</v>
      </c>
      <c r="K464" s="323">
        <v>211.9</v>
      </c>
      <c r="L464" s="268">
        <f t="shared" si="48"/>
        <v>2119000000</v>
      </c>
      <c r="M464" s="323">
        <v>189.57</v>
      </c>
      <c r="N464" s="268">
        <f t="shared" si="49"/>
        <v>1895700000</v>
      </c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  <c r="AD464" s="181"/>
    </row>
    <row r="465" spans="1:30" s="180" customFormat="1">
      <c r="A465" s="181" t="s">
        <v>565</v>
      </c>
      <c r="B465" s="181" t="s">
        <v>279</v>
      </c>
      <c r="C465" s="180" t="s">
        <v>269</v>
      </c>
      <c r="D465" s="181">
        <v>0</v>
      </c>
      <c r="E465" s="268">
        <f t="shared" si="44"/>
        <v>10000000</v>
      </c>
      <c r="F465" s="268">
        <f t="shared" si="45"/>
        <v>0</v>
      </c>
      <c r="G465" s="323">
        <v>2.7</v>
      </c>
      <c r="H465" s="268">
        <f t="shared" si="46"/>
        <v>27000000</v>
      </c>
      <c r="I465" s="323">
        <v>0.61</v>
      </c>
      <c r="J465" s="268">
        <f t="shared" si="47"/>
        <v>6100000</v>
      </c>
      <c r="K465" s="323">
        <v>1.51</v>
      </c>
      <c r="L465" s="268">
        <f t="shared" si="48"/>
        <v>15100000</v>
      </c>
      <c r="M465" s="323">
        <v>1.36</v>
      </c>
      <c r="N465" s="268">
        <f t="shared" si="49"/>
        <v>13600000.000000002</v>
      </c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  <c r="AD465" s="181"/>
    </row>
    <row r="466" spans="1:30" s="180" customFormat="1">
      <c r="A466" s="181" t="s">
        <v>567</v>
      </c>
      <c r="B466" s="181" t="s">
        <v>279</v>
      </c>
      <c r="C466" s="180" t="s">
        <v>269</v>
      </c>
      <c r="D466" s="181">
        <v>122.38</v>
      </c>
      <c r="E466" s="268">
        <f t="shared" si="44"/>
        <v>10000000</v>
      </c>
      <c r="F466" s="268">
        <f t="shared" si="45"/>
        <v>1223800000</v>
      </c>
      <c r="G466" s="323">
        <v>121.89</v>
      </c>
      <c r="H466" s="268">
        <f t="shared" si="46"/>
        <v>1218900000</v>
      </c>
      <c r="I466" s="323">
        <v>119.88</v>
      </c>
      <c r="J466" s="268">
        <f t="shared" si="47"/>
        <v>1198800000</v>
      </c>
      <c r="K466" s="323">
        <v>261.5</v>
      </c>
      <c r="L466" s="268">
        <f t="shared" si="48"/>
        <v>2615000000</v>
      </c>
      <c r="M466" s="323">
        <v>207.32</v>
      </c>
      <c r="N466" s="268">
        <f t="shared" si="49"/>
        <v>2073200000</v>
      </c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  <c r="AD466" s="181"/>
    </row>
    <row r="467" spans="1:30" s="180" customFormat="1">
      <c r="A467" s="181" t="s">
        <v>569</v>
      </c>
      <c r="B467" s="181" t="s">
        <v>279</v>
      </c>
      <c r="C467" s="180" t="s">
        <v>269</v>
      </c>
      <c r="D467" s="181">
        <v>0.9</v>
      </c>
      <c r="E467" s="268">
        <f t="shared" si="44"/>
        <v>10000000</v>
      </c>
      <c r="F467" s="268">
        <f t="shared" si="45"/>
        <v>9000000</v>
      </c>
      <c r="G467" s="323">
        <v>28.41</v>
      </c>
      <c r="H467" s="268">
        <f t="shared" si="46"/>
        <v>284100000</v>
      </c>
      <c r="I467" s="323">
        <v>24.86</v>
      </c>
      <c r="J467" s="268">
        <f t="shared" si="47"/>
        <v>248600000</v>
      </c>
      <c r="K467" s="323">
        <v>29.03</v>
      </c>
      <c r="L467" s="268">
        <f t="shared" si="48"/>
        <v>290300000</v>
      </c>
      <c r="M467" s="323">
        <v>25.19</v>
      </c>
      <c r="N467" s="268">
        <f t="shared" si="49"/>
        <v>251900000</v>
      </c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  <c r="AD467" s="181"/>
    </row>
    <row r="468" spans="1:30" s="180" customFormat="1">
      <c r="A468" s="181" t="s">
        <v>571</v>
      </c>
      <c r="B468" s="181" t="s">
        <v>279</v>
      </c>
      <c r="C468" s="180" t="s">
        <v>269</v>
      </c>
      <c r="D468" s="181">
        <v>88.4</v>
      </c>
      <c r="E468" s="268">
        <f t="shared" si="44"/>
        <v>10000000</v>
      </c>
      <c r="F468" s="268">
        <f t="shared" si="45"/>
        <v>884000000</v>
      </c>
      <c r="G468" s="323">
        <v>90.03</v>
      </c>
      <c r="H468" s="268">
        <f t="shared" si="46"/>
        <v>900300000</v>
      </c>
      <c r="I468" s="323">
        <v>69.78</v>
      </c>
      <c r="J468" s="268">
        <f t="shared" si="47"/>
        <v>697800000</v>
      </c>
      <c r="K468" s="323">
        <v>106.39</v>
      </c>
      <c r="L468" s="268">
        <f t="shared" si="48"/>
        <v>1063900000</v>
      </c>
      <c r="M468" s="323">
        <v>93.71</v>
      </c>
      <c r="N468" s="268">
        <f t="shared" si="49"/>
        <v>937099999.99999988</v>
      </c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  <c r="AD468" s="181"/>
    </row>
    <row r="469" spans="1:30" s="180" customFormat="1">
      <c r="A469" s="181" t="s">
        <v>573</v>
      </c>
      <c r="B469" s="181" t="s">
        <v>279</v>
      </c>
      <c r="C469" s="180" t="s">
        <v>269</v>
      </c>
      <c r="D469" s="181">
        <v>5.4</v>
      </c>
      <c r="E469" s="268">
        <f t="shared" si="44"/>
        <v>10000000</v>
      </c>
      <c r="F469" s="268">
        <f t="shared" si="45"/>
        <v>54000000</v>
      </c>
      <c r="G469" s="323"/>
      <c r="H469" s="268">
        <f t="shared" si="46"/>
        <v>0</v>
      </c>
      <c r="I469" s="323">
        <v>0.64</v>
      </c>
      <c r="J469" s="268">
        <f t="shared" si="47"/>
        <v>6400000</v>
      </c>
      <c r="K469" s="323">
        <v>0.4</v>
      </c>
      <c r="L469" s="268">
        <f t="shared" si="48"/>
        <v>4000000</v>
      </c>
      <c r="M469" s="323">
        <v>1.22</v>
      </c>
      <c r="N469" s="268">
        <f t="shared" si="49"/>
        <v>12200000</v>
      </c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  <c r="AD469" s="181"/>
    </row>
    <row r="470" spans="1:30" s="180" customFormat="1">
      <c r="A470" s="181" t="s">
        <v>575</v>
      </c>
      <c r="B470" s="181" t="s">
        <v>279</v>
      </c>
      <c r="C470" s="180" t="s">
        <v>269</v>
      </c>
      <c r="D470" s="181">
        <v>299.27999999999997</v>
      </c>
      <c r="E470" s="268">
        <f t="shared" si="44"/>
        <v>10000000</v>
      </c>
      <c r="F470" s="268">
        <f t="shared" si="45"/>
        <v>2992799999.9999995</v>
      </c>
      <c r="G470" s="323">
        <v>348.23</v>
      </c>
      <c r="H470" s="268">
        <f t="shared" si="46"/>
        <v>3482300000</v>
      </c>
      <c r="I470" s="323">
        <v>365.68</v>
      </c>
      <c r="J470" s="268">
        <f t="shared" si="47"/>
        <v>3656800000</v>
      </c>
      <c r="K470" s="323">
        <v>417.75</v>
      </c>
      <c r="L470" s="268">
        <f t="shared" si="48"/>
        <v>4177500000</v>
      </c>
      <c r="M470" s="323">
        <v>391.15</v>
      </c>
      <c r="N470" s="268">
        <f t="shared" si="49"/>
        <v>3911500000</v>
      </c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</row>
    <row r="471" spans="1:30" s="180" customFormat="1">
      <c r="A471" s="181" t="s">
        <v>577</v>
      </c>
      <c r="B471" s="181" t="s">
        <v>279</v>
      </c>
      <c r="C471" s="180" t="s">
        <v>269</v>
      </c>
      <c r="D471" s="181">
        <v>0</v>
      </c>
      <c r="E471" s="268">
        <f t="shared" si="44"/>
        <v>10000000</v>
      </c>
      <c r="F471" s="268">
        <f t="shared" si="45"/>
        <v>0</v>
      </c>
      <c r="G471" s="323">
        <v>0</v>
      </c>
      <c r="H471" s="268">
        <f t="shared" si="46"/>
        <v>0</v>
      </c>
      <c r="I471" s="323">
        <v>0</v>
      </c>
      <c r="J471" s="268">
        <f t="shared" si="47"/>
        <v>0</v>
      </c>
      <c r="K471" s="323">
        <v>0</v>
      </c>
      <c r="L471" s="268">
        <f t="shared" si="48"/>
        <v>0</v>
      </c>
      <c r="M471" s="323">
        <v>0</v>
      </c>
      <c r="N471" s="268">
        <f t="shared" si="49"/>
        <v>0</v>
      </c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  <c r="AD471" s="181"/>
    </row>
    <row r="472" spans="1:30" s="180" customFormat="1">
      <c r="A472" s="181" t="s">
        <v>579</v>
      </c>
      <c r="B472" s="181" t="s">
        <v>279</v>
      </c>
      <c r="C472" s="180" t="s">
        <v>269</v>
      </c>
      <c r="D472" s="181">
        <v>0</v>
      </c>
      <c r="E472" s="268">
        <f t="shared" si="44"/>
        <v>10000000</v>
      </c>
      <c r="F472" s="268">
        <f t="shared" si="45"/>
        <v>0</v>
      </c>
      <c r="G472" s="323">
        <v>0</v>
      </c>
      <c r="H472" s="268">
        <f t="shared" si="46"/>
        <v>0</v>
      </c>
      <c r="I472" s="323">
        <v>0</v>
      </c>
      <c r="J472" s="268">
        <f t="shared" si="47"/>
        <v>0</v>
      </c>
      <c r="K472" s="323">
        <v>0</v>
      </c>
      <c r="L472" s="268">
        <f t="shared" si="48"/>
        <v>0</v>
      </c>
      <c r="M472" s="323">
        <v>0</v>
      </c>
      <c r="N472" s="268">
        <f t="shared" si="49"/>
        <v>0</v>
      </c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  <c r="AD472" s="181"/>
    </row>
    <row r="473" spans="1:30" s="180" customFormat="1">
      <c r="A473" s="181" t="s">
        <v>581</v>
      </c>
      <c r="B473" s="181" t="s">
        <v>279</v>
      </c>
      <c r="C473" s="180" t="s">
        <v>269</v>
      </c>
      <c r="D473" s="181">
        <v>0</v>
      </c>
      <c r="E473" s="268">
        <f t="shared" si="44"/>
        <v>10000000</v>
      </c>
      <c r="F473" s="268">
        <f t="shared" si="45"/>
        <v>0</v>
      </c>
      <c r="G473" s="323"/>
      <c r="H473" s="268">
        <f t="shared" si="46"/>
        <v>0</v>
      </c>
      <c r="I473" s="323"/>
      <c r="J473" s="268">
        <f t="shared" si="47"/>
        <v>0</v>
      </c>
      <c r="K473" s="323"/>
      <c r="L473" s="268">
        <f t="shared" si="48"/>
        <v>0</v>
      </c>
      <c r="M473" s="323"/>
      <c r="N473" s="268">
        <f t="shared" si="49"/>
        <v>0</v>
      </c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  <c r="AD473" s="181"/>
    </row>
    <row r="474" spans="1:30" s="180" customFormat="1">
      <c r="A474" s="181" t="s">
        <v>583</v>
      </c>
      <c r="B474" s="181" t="s">
        <v>279</v>
      </c>
      <c r="C474" s="180" t="s">
        <v>269</v>
      </c>
      <c r="D474" s="181">
        <v>0</v>
      </c>
      <c r="E474" s="268">
        <f t="shared" si="44"/>
        <v>10000000</v>
      </c>
      <c r="F474" s="268">
        <f t="shared" si="45"/>
        <v>0</v>
      </c>
      <c r="G474" s="323"/>
      <c r="H474" s="268">
        <f t="shared" si="46"/>
        <v>0</v>
      </c>
      <c r="I474" s="323"/>
      <c r="J474" s="268">
        <f t="shared" si="47"/>
        <v>0</v>
      </c>
      <c r="K474" s="323"/>
      <c r="L474" s="268">
        <f t="shared" si="48"/>
        <v>0</v>
      </c>
      <c r="M474" s="323"/>
      <c r="N474" s="268">
        <f t="shared" si="49"/>
        <v>0</v>
      </c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  <c r="AD474" s="181"/>
    </row>
    <row r="475" spans="1:30" s="180" customFormat="1">
      <c r="A475" s="181" t="s">
        <v>585</v>
      </c>
      <c r="B475" s="181" t="s">
        <v>279</v>
      </c>
      <c r="C475" s="180" t="s">
        <v>269</v>
      </c>
      <c r="D475" s="181">
        <v>0</v>
      </c>
      <c r="E475" s="268">
        <f t="shared" si="44"/>
        <v>10000000</v>
      </c>
      <c r="F475" s="268">
        <f t="shared" si="45"/>
        <v>0</v>
      </c>
      <c r="G475" s="323"/>
      <c r="H475" s="268">
        <f t="shared" si="46"/>
        <v>0</v>
      </c>
      <c r="I475" s="323"/>
      <c r="J475" s="268">
        <f t="shared" si="47"/>
        <v>0</v>
      </c>
      <c r="K475" s="323"/>
      <c r="L475" s="268">
        <f t="shared" si="48"/>
        <v>0</v>
      </c>
      <c r="M475" s="323"/>
      <c r="N475" s="268">
        <f t="shared" si="49"/>
        <v>0</v>
      </c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  <c r="AD475" s="181"/>
    </row>
    <row r="476" spans="1:30" s="180" customFormat="1">
      <c r="A476" s="181" t="s">
        <v>587</v>
      </c>
      <c r="B476" s="181" t="s">
        <v>279</v>
      </c>
      <c r="C476" s="180" t="s">
        <v>269</v>
      </c>
      <c r="D476" s="181">
        <v>0</v>
      </c>
      <c r="E476" s="268">
        <f t="shared" si="44"/>
        <v>10000000</v>
      </c>
      <c r="F476" s="268">
        <f t="shared" si="45"/>
        <v>0</v>
      </c>
      <c r="G476" s="323"/>
      <c r="H476" s="268">
        <f t="shared" si="46"/>
        <v>0</v>
      </c>
      <c r="I476" s="323"/>
      <c r="J476" s="268">
        <f t="shared" si="47"/>
        <v>0</v>
      </c>
      <c r="K476" s="323"/>
      <c r="L476" s="268">
        <f t="shared" si="48"/>
        <v>0</v>
      </c>
      <c r="M476" s="323"/>
      <c r="N476" s="268">
        <f t="shared" si="49"/>
        <v>0</v>
      </c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  <c r="AD476" s="181"/>
    </row>
    <row r="477" spans="1:30" s="180" customFormat="1">
      <c r="A477" s="181" t="s">
        <v>589</v>
      </c>
      <c r="B477" s="181" t="s">
        <v>279</v>
      </c>
      <c r="C477" s="180" t="s">
        <v>269</v>
      </c>
      <c r="D477" s="181">
        <v>0</v>
      </c>
      <c r="E477" s="268">
        <f t="shared" si="44"/>
        <v>10000000</v>
      </c>
      <c r="F477" s="268">
        <f t="shared" si="45"/>
        <v>0</v>
      </c>
      <c r="G477" s="323">
        <v>0</v>
      </c>
      <c r="H477" s="268">
        <f t="shared" si="46"/>
        <v>0</v>
      </c>
      <c r="I477" s="323">
        <v>0</v>
      </c>
      <c r="J477" s="268">
        <f t="shared" si="47"/>
        <v>0</v>
      </c>
      <c r="K477" s="323">
        <v>0</v>
      </c>
      <c r="L477" s="268">
        <f t="shared" si="48"/>
        <v>0</v>
      </c>
      <c r="M477" s="323">
        <v>0</v>
      </c>
      <c r="N477" s="268">
        <f t="shared" si="49"/>
        <v>0</v>
      </c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</row>
    <row r="478" spans="1:30" s="180" customFormat="1">
      <c r="A478" s="181" t="s">
        <v>591</v>
      </c>
      <c r="B478" s="181" t="s">
        <v>279</v>
      </c>
      <c r="C478" s="180" t="s">
        <v>269</v>
      </c>
      <c r="D478" s="181">
        <v>0</v>
      </c>
      <c r="E478" s="268">
        <f t="shared" si="44"/>
        <v>10000000</v>
      </c>
      <c r="F478" s="268">
        <f t="shared" si="45"/>
        <v>0</v>
      </c>
      <c r="G478" s="323"/>
      <c r="H478" s="268">
        <f t="shared" si="46"/>
        <v>0</v>
      </c>
      <c r="I478" s="323"/>
      <c r="J478" s="268">
        <f t="shared" si="47"/>
        <v>0</v>
      </c>
      <c r="K478" s="323">
        <v>106.97</v>
      </c>
      <c r="L478" s="268">
        <f t="shared" si="48"/>
        <v>1069700000</v>
      </c>
      <c r="M478" s="323">
        <v>110.86</v>
      </c>
      <c r="N478" s="268">
        <f t="shared" si="49"/>
        <v>1108600000</v>
      </c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  <c r="AD478" s="181"/>
    </row>
    <row r="479" spans="1:30" s="180" customFormat="1">
      <c r="A479" s="181" t="s">
        <v>593</v>
      </c>
      <c r="B479" s="181" t="s">
        <v>279</v>
      </c>
      <c r="C479" s="180" t="s">
        <v>269</v>
      </c>
      <c r="D479" s="181">
        <v>64.39</v>
      </c>
      <c r="E479" s="268">
        <f t="shared" si="44"/>
        <v>10000000</v>
      </c>
      <c r="F479" s="268">
        <f t="shared" si="45"/>
        <v>643900000</v>
      </c>
      <c r="G479" s="323">
        <v>53.34</v>
      </c>
      <c r="H479" s="268">
        <f t="shared" si="46"/>
        <v>533400000.00000006</v>
      </c>
      <c r="I479" s="323">
        <v>69.7</v>
      </c>
      <c r="J479" s="268">
        <f t="shared" si="47"/>
        <v>697000000</v>
      </c>
      <c r="K479" s="323">
        <v>73.849999999999994</v>
      </c>
      <c r="L479" s="268">
        <f t="shared" si="48"/>
        <v>738500000</v>
      </c>
      <c r="M479" s="323">
        <v>70.540000000000006</v>
      </c>
      <c r="N479" s="268">
        <f t="shared" si="49"/>
        <v>705400000.00000012</v>
      </c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  <c r="AD479" s="181"/>
    </row>
    <row r="480" spans="1:30" s="180" customFormat="1">
      <c r="A480" s="181" t="s">
        <v>595</v>
      </c>
      <c r="B480" s="181" t="s">
        <v>279</v>
      </c>
      <c r="C480" s="180" t="s">
        <v>269</v>
      </c>
      <c r="D480" s="181">
        <v>0</v>
      </c>
      <c r="E480" s="268">
        <f t="shared" si="44"/>
        <v>10000000</v>
      </c>
      <c r="F480" s="268">
        <f t="shared" si="45"/>
        <v>0</v>
      </c>
      <c r="G480" s="323">
        <v>0</v>
      </c>
      <c r="H480" s="268">
        <f t="shared" si="46"/>
        <v>0</v>
      </c>
      <c r="I480" s="323">
        <v>0</v>
      </c>
      <c r="J480" s="268">
        <f t="shared" si="47"/>
        <v>0</v>
      </c>
      <c r="K480" s="323">
        <v>0</v>
      </c>
      <c r="L480" s="268">
        <f t="shared" si="48"/>
        <v>0</v>
      </c>
      <c r="M480" s="323">
        <v>0</v>
      </c>
      <c r="N480" s="268">
        <f t="shared" si="49"/>
        <v>0</v>
      </c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  <c r="AD480" s="181"/>
    </row>
    <row r="481" spans="1:30" s="180" customFormat="1">
      <c r="A481" s="181" t="s">
        <v>597</v>
      </c>
      <c r="B481" s="181" t="s">
        <v>279</v>
      </c>
      <c r="C481" s="180" t="s">
        <v>269</v>
      </c>
      <c r="D481" s="181">
        <v>0</v>
      </c>
      <c r="E481" s="268">
        <f t="shared" si="44"/>
        <v>10000000</v>
      </c>
      <c r="F481" s="268">
        <f t="shared" si="45"/>
        <v>0</v>
      </c>
      <c r="G481" s="323">
        <v>0</v>
      </c>
      <c r="H481" s="268">
        <f t="shared" si="46"/>
        <v>0</v>
      </c>
      <c r="I481" s="323">
        <v>0</v>
      </c>
      <c r="J481" s="268">
        <f t="shared" si="47"/>
        <v>0</v>
      </c>
      <c r="K481" s="323">
        <v>0</v>
      </c>
      <c r="L481" s="268">
        <f t="shared" si="48"/>
        <v>0</v>
      </c>
      <c r="M481" s="323">
        <v>0</v>
      </c>
      <c r="N481" s="268">
        <f t="shared" si="49"/>
        <v>0</v>
      </c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  <c r="AD481" s="181"/>
    </row>
    <row r="482" spans="1:30" s="180" customFormat="1">
      <c r="A482" s="181" t="s">
        <v>599</v>
      </c>
      <c r="B482" s="181" t="s">
        <v>279</v>
      </c>
      <c r="C482" s="180" t="s">
        <v>269</v>
      </c>
      <c r="D482" s="181">
        <v>131.83000000000001</v>
      </c>
      <c r="E482" s="268">
        <f t="shared" si="44"/>
        <v>10000000</v>
      </c>
      <c r="F482" s="268">
        <f t="shared" si="45"/>
        <v>1318300000.0000002</v>
      </c>
      <c r="G482" s="323">
        <v>110.82</v>
      </c>
      <c r="H482" s="268">
        <f t="shared" si="46"/>
        <v>1108200000</v>
      </c>
      <c r="I482" s="323">
        <v>141</v>
      </c>
      <c r="J482" s="268">
        <f t="shared" si="47"/>
        <v>1410000000</v>
      </c>
      <c r="K482" s="323">
        <v>160.11000000000001</v>
      </c>
      <c r="L482" s="268">
        <f t="shared" si="48"/>
        <v>1601100000.0000002</v>
      </c>
      <c r="M482" s="323">
        <v>197.71</v>
      </c>
      <c r="N482" s="268">
        <f t="shared" si="49"/>
        <v>1977100000</v>
      </c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  <c r="AD482" s="181"/>
    </row>
    <row r="483" spans="1:30" s="180" customFormat="1">
      <c r="A483" s="181" t="s">
        <v>539</v>
      </c>
      <c r="B483" s="181" t="s">
        <v>280</v>
      </c>
      <c r="C483" s="180" t="s">
        <v>269</v>
      </c>
      <c r="D483" s="181">
        <v>220770.67999999996</v>
      </c>
      <c r="E483" s="268">
        <f t="shared" ref="E483:E514" si="50">10^7</f>
        <v>10000000</v>
      </c>
      <c r="F483" s="268">
        <f t="shared" si="45"/>
        <v>2207706799999.9995</v>
      </c>
      <c r="G483" s="323">
        <v>234430.62</v>
      </c>
      <c r="H483" s="268">
        <f t="shared" si="46"/>
        <v>2344306200000</v>
      </c>
      <c r="I483" s="323">
        <v>239470.83</v>
      </c>
      <c r="J483" s="268">
        <f t="shared" si="47"/>
        <v>2394708300000</v>
      </c>
      <c r="K483" s="323">
        <v>237724.49</v>
      </c>
      <c r="L483" s="268">
        <f t="shared" si="48"/>
        <v>2377244900000</v>
      </c>
      <c r="M483" s="323">
        <v>212927.18</v>
      </c>
      <c r="N483" s="268">
        <f t="shared" si="49"/>
        <v>2129271800000</v>
      </c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  <c r="AD483" s="181"/>
    </row>
    <row r="484" spans="1:30" s="180" customFormat="1">
      <c r="A484" s="181" t="s">
        <v>541</v>
      </c>
      <c r="B484" s="181" t="s">
        <v>280</v>
      </c>
      <c r="C484" s="180" t="s">
        <v>269</v>
      </c>
      <c r="D484" s="181">
        <v>396.98</v>
      </c>
      <c r="E484" s="268">
        <f t="shared" si="50"/>
        <v>10000000</v>
      </c>
      <c r="F484" s="268">
        <f t="shared" si="45"/>
        <v>3969800000</v>
      </c>
      <c r="G484" s="323">
        <v>318.77</v>
      </c>
      <c r="H484" s="268">
        <f t="shared" si="46"/>
        <v>3187700000</v>
      </c>
      <c r="I484" s="323">
        <v>286.89999999999998</v>
      </c>
      <c r="J484" s="268">
        <f t="shared" si="47"/>
        <v>2869000000</v>
      </c>
      <c r="K484" s="323">
        <v>258.07</v>
      </c>
      <c r="L484" s="268">
        <f t="shared" si="48"/>
        <v>2580700000</v>
      </c>
      <c r="M484" s="323">
        <v>203.44</v>
      </c>
      <c r="N484" s="268">
        <f t="shared" si="49"/>
        <v>2034400000</v>
      </c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  <c r="AD484" s="181"/>
    </row>
    <row r="485" spans="1:30" s="180" customFormat="1">
      <c r="A485" s="181" t="s">
        <v>543</v>
      </c>
      <c r="B485" s="181" t="s">
        <v>280</v>
      </c>
      <c r="C485" s="180" t="s">
        <v>269</v>
      </c>
      <c r="D485" s="181">
        <v>619.41999999999996</v>
      </c>
      <c r="E485" s="268">
        <f t="shared" si="50"/>
        <v>10000000</v>
      </c>
      <c r="F485" s="268">
        <f t="shared" si="45"/>
        <v>6194200000</v>
      </c>
      <c r="G485" s="323">
        <v>687.74</v>
      </c>
      <c r="H485" s="268">
        <f t="shared" si="46"/>
        <v>6877400000</v>
      </c>
      <c r="I485" s="323">
        <v>551.5</v>
      </c>
      <c r="J485" s="268">
        <f t="shared" si="47"/>
        <v>5515000000</v>
      </c>
      <c r="K485" s="323">
        <v>632.03</v>
      </c>
      <c r="L485" s="268">
        <f t="shared" si="48"/>
        <v>6320300000</v>
      </c>
      <c r="M485" s="323">
        <v>529.46</v>
      </c>
      <c r="N485" s="268">
        <f t="shared" si="49"/>
        <v>5294600000</v>
      </c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  <c r="AD485" s="181"/>
    </row>
    <row r="486" spans="1:30" s="180" customFormat="1">
      <c r="A486" s="181" t="s">
        <v>545</v>
      </c>
      <c r="B486" s="181" t="s">
        <v>280</v>
      </c>
      <c r="C486" s="180" t="s">
        <v>269</v>
      </c>
      <c r="D486" s="181">
        <v>9554.2999999999993</v>
      </c>
      <c r="E486" s="268">
        <f t="shared" si="50"/>
        <v>10000000</v>
      </c>
      <c r="F486" s="268">
        <f t="shared" si="45"/>
        <v>95543000000</v>
      </c>
      <c r="G486" s="323">
        <v>10527.39</v>
      </c>
      <c r="H486" s="268">
        <f t="shared" si="46"/>
        <v>105273900000</v>
      </c>
      <c r="I486" s="323">
        <v>11859.97</v>
      </c>
      <c r="J486" s="268">
        <f t="shared" si="47"/>
        <v>118599700000</v>
      </c>
      <c r="K486" s="323">
        <v>11354.63</v>
      </c>
      <c r="L486" s="268">
        <f t="shared" si="48"/>
        <v>113546299999.99998</v>
      </c>
      <c r="M486" s="323">
        <v>10033.94</v>
      </c>
      <c r="N486" s="268">
        <f t="shared" si="49"/>
        <v>100339400000</v>
      </c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  <c r="AD486" s="181"/>
    </row>
    <row r="487" spans="1:30" s="180" customFormat="1">
      <c r="A487" s="181" t="s">
        <v>547</v>
      </c>
      <c r="B487" s="181" t="s">
        <v>280</v>
      </c>
      <c r="C487" s="180" t="s">
        <v>269</v>
      </c>
      <c r="D487" s="181">
        <v>4415.57</v>
      </c>
      <c r="E487" s="268">
        <f t="shared" si="50"/>
        <v>10000000</v>
      </c>
      <c r="F487" s="268">
        <f t="shared" si="45"/>
        <v>44155700000</v>
      </c>
      <c r="G487" s="323">
        <v>5257.59</v>
      </c>
      <c r="H487" s="268">
        <f t="shared" si="46"/>
        <v>52575900000</v>
      </c>
      <c r="I487" s="323">
        <v>5616.66</v>
      </c>
      <c r="J487" s="268">
        <f t="shared" si="47"/>
        <v>56166600000</v>
      </c>
      <c r="K487" s="323">
        <v>5688.62</v>
      </c>
      <c r="L487" s="268">
        <f t="shared" si="48"/>
        <v>56886200000</v>
      </c>
      <c r="M487" s="323">
        <v>4844.62</v>
      </c>
      <c r="N487" s="268">
        <f t="shared" si="49"/>
        <v>48446200000</v>
      </c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</row>
    <row r="488" spans="1:30" s="180" customFormat="1">
      <c r="A488" s="181" t="s">
        <v>770</v>
      </c>
      <c r="B488" s="181" t="s">
        <v>280</v>
      </c>
      <c r="C488" s="180" t="s">
        <v>269</v>
      </c>
      <c r="D488" s="181">
        <v>3052.33</v>
      </c>
      <c r="E488" s="268">
        <f t="shared" si="50"/>
        <v>10000000</v>
      </c>
      <c r="F488" s="268">
        <f t="shared" si="45"/>
        <v>30523300000</v>
      </c>
      <c r="G488" s="323">
        <v>3380.07</v>
      </c>
      <c r="H488" s="268">
        <f t="shared" si="46"/>
        <v>33800700000</v>
      </c>
      <c r="I488" s="323">
        <v>3610.88</v>
      </c>
      <c r="J488" s="268">
        <f t="shared" si="47"/>
        <v>36108800000</v>
      </c>
      <c r="K488" s="323">
        <v>3667.92</v>
      </c>
      <c r="L488" s="268">
        <f t="shared" si="48"/>
        <v>36679200000</v>
      </c>
      <c r="M488" s="323">
        <v>3597.06</v>
      </c>
      <c r="N488" s="268">
        <f t="shared" si="49"/>
        <v>35970600000</v>
      </c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</row>
    <row r="489" spans="1:30" s="180" customFormat="1">
      <c r="A489" s="181" t="s">
        <v>549</v>
      </c>
      <c r="B489" s="181" t="s">
        <v>280</v>
      </c>
      <c r="C489" s="180" t="s">
        <v>269</v>
      </c>
      <c r="D489" s="181">
        <v>4155.91</v>
      </c>
      <c r="E489" s="268">
        <f t="shared" si="50"/>
        <v>10000000</v>
      </c>
      <c r="F489" s="268">
        <f t="shared" si="45"/>
        <v>41559100000</v>
      </c>
      <c r="G489" s="323">
        <v>4677.41</v>
      </c>
      <c r="H489" s="268">
        <f t="shared" si="46"/>
        <v>46774100000</v>
      </c>
      <c r="I489" s="323">
        <v>5447.01</v>
      </c>
      <c r="J489" s="268">
        <f t="shared" si="47"/>
        <v>54470100000</v>
      </c>
      <c r="K489" s="323">
        <v>4938.91</v>
      </c>
      <c r="L489" s="268">
        <f t="shared" si="48"/>
        <v>49389100000</v>
      </c>
      <c r="M489" s="323">
        <v>3910.96</v>
      </c>
      <c r="N489" s="268">
        <f t="shared" si="49"/>
        <v>39109600000</v>
      </c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</row>
    <row r="490" spans="1:30" s="180" customFormat="1">
      <c r="A490" s="181" t="s">
        <v>551</v>
      </c>
      <c r="B490" s="181" t="s">
        <v>280</v>
      </c>
      <c r="C490" s="180" t="s">
        <v>269</v>
      </c>
      <c r="D490" s="181">
        <v>1480</v>
      </c>
      <c r="E490" s="268">
        <f t="shared" si="50"/>
        <v>10000000</v>
      </c>
      <c r="F490" s="268">
        <f t="shared" si="45"/>
        <v>14800000000</v>
      </c>
      <c r="G490" s="323">
        <v>1815.06</v>
      </c>
      <c r="H490" s="268">
        <f t="shared" si="46"/>
        <v>18150600000</v>
      </c>
      <c r="I490" s="323">
        <v>2232.8000000000002</v>
      </c>
      <c r="J490" s="268">
        <f t="shared" si="47"/>
        <v>22328000000</v>
      </c>
      <c r="K490" s="323">
        <v>2125.29</v>
      </c>
      <c r="L490" s="268">
        <f t="shared" si="48"/>
        <v>21252900000</v>
      </c>
      <c r="M490" s="323">
        <v>1731.44</v>
      </c>
      <c r="N490" s="268">
        <f t="shared" si="49"/>
        <v>17314400000</v>
      </c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</row>
    <row r="491" spans="1:30" s="180" customFormat="1">
      <c r="A491" s="181" t="s">
        <v>553</v>
      </c>
      <c r="B491" s="181" t="s">
        <v>280</v>
      </c>
      <c r="C491" s="180" t="s">
        <v>269</v>
      </c>
      <c r="D491" s="181">
        <v>1955.16</v>
      </c>
      <c r="E491" s="268">
        <f t="shared" si="50"/>
        <v>10000000</v>
      </c>
      <c r="F491" s="268">
        <f t="shared" si="45"/>
        <v>19551600000</v>
      </c>
      <c r="G491" s="323">
        <v>1989.61</v>
      </c>
      <c r="H491" s="268">
        <f t="shared" si="46"/>
        <v>19896100000</v>
      </c>
      <c r="I491" s="323">
        <v>2409.91</v>
      </c>
      <c r="J491" s="268">
        <f t="shared" si="47"/>
        <v>24099100000</v>
      </c>
      <c r="K491" s="323">
        <v>2181.59</v>
      </c>
      <c r="L491" s="268">
        <f t="shared" si="48"/>
        <v>21815900000</v>
      </c>
      <c r="M491" s="323">
        <v>1881.16</v>
      </c>
      <c r="N491" s="268">
        <f t="shared" si="49"/>
        <v>18811600000</v>
      </c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</row>
    <row r="492" spans="1:30" s="180" customFormat="1">
      <c r="A492" s="181" t="s">
        <v>555</v>
      </c>
      <c r="B492" s="181" t="s">
        <v>280</v>
      </c>
      <c r="C492" s="180" t="s">
        <v>269</v>
      </c>
      <c r="D492" s="181">
        <v>414.52</v>
      </c>
      <c r="E492" s="268">
        <f t="shared" si="50"/>
        <v>10000000</v>
      </c>
      <c r="F492" s="268">
        <f t="shared" si="45"/>
        <v>4145200000</v>
      </c>
      <c r="G492" s="323">
        <v>441.53</v>
      </c>
      <c r="H492" s="268">
        <f t="shared" si="46"/>
        <v>4415300000</v>
      </c>
      <c r="I492" s="323">
        <v>398.89</v>
      </c>
      <c r="J492" s="268">
        <f t="shared" si="47"/>
        <v>3988900000</v>
      </c>
      <c r="K492" s="323">
        <v>443.99</v>
      </c>
      <c r="L492" s="268">
        <f t="shared" si="48"/>
        <v>4439900000</v>
      </c>
      <c r="M492" s="323">
        <v>369.58</v>
      </c>
      <c r="N492" s="268">
        <f t="shared" si="49"/>
        <v>3695800000</v>
      </c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</row>
    <row r="493" spans="1:30" s="180" customFormat="1">
      <c r="A493" s="181" t="s">
        <v>557</v>
      </c>
      <c r="B493" s="181" t="s">
        <v>280</v>
      </c>
      <c r="C493" s="180" t="s">
        <v>269</v>
      </c>
      <c r="D493" s="181">
        <v>14717.81</v>
      </c>
      <c r="E493" s="268">
        <f t="shared" si="50"/>
        <v>10000000</v>
      </c>
      <c r="F493" s="268">
        <f t="shared" si="45"/>
        <v>147178100000</v>
      </c>
      <c r="G493" s="323">
        <v>15767.36</v>
      </c>
      <c r="H493" s="268">
        <f t="shared" si="46"/>
        <v>157673600000</v>
      </c>
      <c r="I493" s="323">
        <v>15275.13</v>
      </c>
      <c r="J493" s="268">
        <f t="shared" si="47"/>
        <v>152751300000</v>
      </c>
      <c r="K493" s="323">
        <v>15402.11</v>
      </c>
      <c r="L493" s="268">
        <f t="shared" si="48"/>
        <v>154021100000</v>
      </c>
      <c r="M493" s="323">
        <v>14235.72</v>
      </c>
      <c r="N493" s="268">
        <f t="shared" si="49"/>
        <v>142357200000</v>
      </c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</row>
    <row r="494" spans="1:30" s="180" customFormat="1">
      <c r="A494" s="181" t="s">
        <v>559</v>
      </c>
      <c r="B494" s="181" t="s">
        <v>280</v>
      </c>
      <c r="C494" s="180" t="s">
        <v>269</v>
      </c>
      <c r="D494" s="181">
        <v>12323.46</v>
      </c>
      <c r="E494" s="268">
        <f t="shared" si="50"/>
        <v>10000000</v>
      </c>
      <c r="F494" s="268">
        <f t="shared" si="45"/>
        <v>123234599999.99998</v>
      </c>
      <c r="G494" s="323">
        <v>13399.26</v>
      </c>
      <c r="H494" s="268">
        <f t="shared" si="46"/>
        <v>133992600000</v>
      </c>
      <c r="I494" s="323">
        <v>13260</v>
      </c>
      <c r="J494" s="268">
        <f t="shared" si="47"/>
        <v>132600000000</v>
      </c>
      <c r="K494" s="323">
        <v>13637.96</v>
      </c>
      <c r="L494" s="268">
        <f t="shared" si="48"/>
        <v>136379599999.99998</v>
      </c>
      <c r="M494" s="323">
        <v>12949.57</v>
      </c>
      <c r="N494" s="268">
        <f t="shared" si="49"/>
        <v>129495700000</v>
      </c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</row>
    <row r="495" spans="1:30" s="180" customFormat="1">
      <c r="A495" s="181" t="s">
        <v>561</v>
      </c>
      <c r="B495" s="181" t="s">
        <v>280</v>
      </c>
      <c r="C495" s="180" t="s">
        <v>269</v>
      </c>
      <c r="D495" s="181">
        <v>13248.19</v>
      </c>
      <c r="E495" s="268">
        <f t="shared" si="50"/>
        <v>10000000</v>
      </c>
      <c r="F495" s="268">
        <f t="shared" si="45"/>
        <v>132481900000</v>
      </c>
      <c r="G495" s="323">
        <v>14113.02</v>
      </c>
      <c r="H495" s="268">
        <f t="shared" si="46"/>
        <v>141130200000</v>
      </c>
      <c r="I495" s="323">
        <v>14189.26</v>
      </c>
      <c r="J495" s="268">
        <f t="shared" si="47"/>
        <v>141892600000</v>
      </c>
      <c r="K495" s="323">
        <v>15001</v>
      </c>
      <c r="L495" s="268">
        <f t="shared" si="48"/>
        <v>150010000000</v>
      </c>
      <c r="M495" s="323">
        <v>14218.66</v>
      </c>
      <c r="N495" s="268">
        <f t="shared" si="49"/>
        <v>142186600000</v>
      </c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</row>
    <row r="496" spans="1:30" s="180" customFormat="1">
      <c r="A496" s="181" t="s">
        <v>563</v>
      </c>
      <c r="B496" s="181" t="s">
        <v>280</v>
      </c>
      <c r="C496" s="180" t="s">
        <v>269</v>
      </c>
      <c r="D496" s="181">
        <v>8831.93</v>
      </c>
      <c r="E496" s="268">
        <f t="shared" si="50"/>
        <v>10000000</v>
      </c>
      <c r="F496" s="268">
        <f t="shared" si="45"/>
        <v>88319300000</v>
      </c>
      <c r="G496" s="323">
        <v>9475.07</v>
      </c>
      <c r="H496" s="268">
        <f t="shared" si="46"/>
        <v>94750700000</v>
      </c>
      <c r="I496" s="323">
        <v>9718.36</v>
      </c>
      <c r="J496" s="268">
        <f t="shared" si="47"/>
        <v>97183600000</v>
      </c>
      <c r="K496" s="323">
        <v>10131.01</v>
      </c>
      <c r="L496" s="268">
        <f t="shared" si="48"/>
        <v>101310100000</v>
      </c>
      <c r="M496" s="323">
        <v>9692.89</v>
      </c>
      <c r="N496" s="268">
        <f t="shared" si="49"/>
        <v>96928900000</v>
      </c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</row>
    <row r="497" spans="1:30" s="180" customFormat="1">
      <c r="A497" s="181" t="s">
        <v>565</v>
      </c>
      <c r="B497" s="181" t="s">
        <v>280</v>
      </c>
      <c r="C497" s="180" t="s">
        <v>269</v>
      </c>
      <c r="D497" s="181">
        <v>8884.2999999999993</v>
      </c>
      <c r="E497" s="268">
        <f t="shared" si="50"/>
        <v>10000000</v>
      </c>
      <c r="F497" s="268">
        <f t="shared" si="45"/>
        <v>88843000000</v>
      </c>
      <c r="G497" s="323">
        <v>9691.2800000000007</v>
      </c>
      <c r="H497" s="268">
        <f t="shared" si="46"/>
        <v>96912800000</v>
      </c>
      <c r="I497" s="323">
        <v>10030.74</v>
      </c>
      <c r="J497" s="268">
        <f t="shared" si="47"/>
        <v>100307400000</v>
      </c>
      <c r="K497" s="323">
        <v>10403.74</v>
      </c>
      <c r="L497" s="268">
        <f t="shared" si="48"/>
        <v>104037400000</v>
      </c>
      <c r="M497" s="323">
        <v>8997.25</v>
      </c>
      <c r="N497" s="268">
        <f t="shared" si="49"/>
        <v>89972500000</v>
      </c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</row>
    <row r="498" spans="1:30" s="180" customFormat="1">
      <c r="A498" s="181" t="s">
        <v>567</v>
      </c>
      <c r="B498" s="181" t="s">
        <v>280</v>
      </c>
      <c r="C498" s="180" t="s">
        <v>269</v>
      </c>
      <c r="D498" s="181">
        <v>12619.03</v>
      </c>
      <c r="E498" s="268">
        <f t="shared" si="50"/>
        <v>10000000</v>
      </c>
      <c r="F498" s="268">
        <f t="shared" si="45"/>
        <v>126190300000</v>
      </c>
      <c r="G498" s="323">
        <v>14596.3</v>
      </c>
      <c r="H498" s="268">
        <f t="shared" si="46"/>
        <v>145963000000</v>
      </c>
      <c r="I498" s="323">
        <v>15970.42</v>
      </c>
      <c r="J498" s="268">
        <f t="shared" si="47"/>
        <v>159704200000</v>
      </c>
      <c r="K498" s="323">
        <v>16580.41</v>
      </c>
      <c r="L498" s="268">
        <f t="shared" si="48"/>
        <v>165804100000</v>
      </c>
      <c r="M498" s="323">
        <v>13522.52</v>
      </c>
      <c r="N498" s="268">
        <f t="shared" si="49"/>
        <v>135225200000</v>
      </c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</row>
    <row r="499" spans="1:30" s="180" customFormat="1">
      <c r="A499" s="181" t="s">
        <v>569</v>
      </c>
      <c r="B499" s="181" t="s">
        <v>280</v>
      </c>
      <c r="C499" s="180" t="s">
        <v>269</v>
      </c>
      <c r="D499" s="181">
        <v>11019.99</v>
      </c>
      <c r="E499" s="268">
        <f t="shared" si="50"/>
        <v>10000000</v>
      </c>
      <c r="F499" s="268">
        <f t="shared" si="45"/>
        <v>110199900000</v>
      </c>
      <c r="G499" s="323">
        <v>10459.06</v>
      </c>
      <c r="H499" s="268">
        <f t="shared" si="46"/>
        <v>104590600000</v>
      </c>
      <c r="I499" s="323">
        <v>11767.92</v>
      </c>
      <c r="J499" s="268">
        <f t="shared" si="47"/>
        <v>117679200000</v>
      </c>
      <c r="K499" s="323">
        <v>11402.2</v>
      </c>
      <c r="L499" s="268">
        <f t="shared" si="48"/>
        <v>114022000000</v>
      </c>
      <c r="M499" s="323">
        <v>11484.71</v>
      </c>
      <c r="N499" s="268">
        <f t="shared" si="49"/>
        <v>114847099999.99998</v>
      </c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</row>
    <row r="500" spans="1:30" s="180" customFormat="1">
      <c r="A500" s="181" t="s">
        <v>571</v>
      </c>
      <c r="B500" s="181" t="s">
        <v>280</v>
      </c>
      <c r="C500" s="180" t="s">
        <v>269</v>
      </c>
      <c r="D500" s="181">
        <v>10695.31</v>
      </c>
      <c r="E500" s="268">
        <f t="shared" si="50"/>
        <v>10000000</v>
      </c>
      <c r="F500" s="268">
        <f t="shared" si="45"/>
        <v>106953100000</v>
      </c>
      <c r="G500" s="323">
        <v>11396.85</v>
      </c>
      <c r="H500" s="268">
        <f t="shared" si="46"/>
        <v>113968500000</v>
      </c>
      <c r="I500" s="323">
        <v>9826.6299999999992</v>
      </c>
      <c r="J500" s="268">
        <f t="shared" si="47"/>
        <v>98266299999.999985</v>
      </c>
      <c r="K500" s="323">
        <v>11861.88</v>
      </c>
      <c r="L500" s="268">
        <f t="shared" si="48"/>
        <v>118618799999.99998</v>
      </c>
      <c r="M500" s="323">
        <v>11056.18</v>
      </c>
      <c r="N500" s="268">
        <f t="shared" si="49"/>
        <v>110561800000</v>
      </c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</row>
    <row r="501" spans="1:30" s="180" customFormat="1">
      <c r="A501" s="181" t="s">
        <v>573</v>
      </c>
      <c r="B501" s="181" t="s">
        <v>280</v>
      </c>
      <c r="C501" s="180" t="s">
        <v>269</v>
      </c>
      <c r="D501" s="181">
        <v>10997.43</v>
      </c>
      <c r="E501" s="268">
        <f t="shared" si="50"/>
        <v>10000000</v>
      </c>
      <c r="F501" s="268">
        <f t="shared" si="45"/>
        <v>109974300000</v>
      </c>
      <c r="G501" s="323">
        <v>11195.62</v>
      </c>
      <c r="H501" s="268">
        <f t="shared" si="46"/>
        <v>111956200000.00002</v>
      </c>
      <c r="I501" s="323">
        <v>11043.16</v>
      </c>
      <c r="J501" s="268">
        <f t="shared" si="47"/>
        <v>110431600000</v>
      </c>
      <c r="K501" s="323">
        <v>10466.58</v>
      </c>
      <c r="L501" s="268">
        <f t="shared" si="48"/>
        <v>104665800000</v>
      </c>
      <c r="M501" s="323">
        <v>9988.5400000000009</v>
      </c>
      <c r="N501" s="268">
        <f t="shared" si="49"/>
        <v>99885400000.000015</v>
      </c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</row>
    <row r="502" spans="1:30" s="180" customFormat="1">
      <c r="A502" s="181" t="s">
        <v>575</v>
      </c>
      <c r="B502" s="181" t="s">
        <v>280</v>
      </c>
      <c r="C502" s="180" t="s">
        <v>269</v>
      </c>
      <c r="D502" s="181">
        <v>16082.16</v>
      </c>
      <c r="E502" s="268">
        <f t="shared" si="50"/>
        <v>10000000</v>
      </c>
      <c r="F502" s="268">
        <f t="shared" si="45"/>
        <v>160821600000</v>
      </c>
      <c r="G502" s="323">
        <v>16949.59</v>
      </c>
      <c r="H502" s="268">
        <f t="shared" si="46"/>
        <v>169495900000</v>
      </c>
      <c r="I502" s="323">
        <v>17165.52</v>
      </c>
      <c r="J502" s="268">
        <f t="shared" si="47"/>
        <v>171655200000</v>
      </c>
      <c r="K502" s="323">
        <v>17084.27</v>
      </c>
      <c r="L502" s="268">
        <f t="shared" si="48"/>
        <v>170842700000</v>
      </c>
      <c r="M502" s="323">
        <v>15226.37</v>
      </c>
      <c r="N502" s="268">
        <f t="shared" si="49"/>
        <v>152263700000</v>
      </c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</row>
    <row r="503" spans="1:30" s="180" customFormat="1">
      <c r="A503" s="181" t="s">
        <v>577</v>
      </c>
      <c r="B503" s="181" t="s">
        <v>280</v>
      </c>
      <c r="C503" s="180" t="s">
        <v>269</v>
      </c>
      <c r="D503" s="181">
        <v>11827.06</v>
      </c>
      <c r="E503" s="268">
        <f t="shared" si="50"/>
        <v>10000000</v>
      </c>
      <c r="F503" s="268">
        <f t="shared" si="45"/>
        <v>118270600000</v>
      </c>
      <c r="G503" s="323">
        <v>12072.88</v>
      </c>
      <c r="H503" s="268">
        <f t="shared" si="46"/>
        <v>120728799999.99998</v>
      </c>
      <c r="I503" s="323">
        <v>12129.05</v>
      </c>
      <c r="J503" s="268">
        <f t="shared" si="47"/>
        <v>121290500000</v>
      </c>
      <c r="K503" s="323">
        <v>11432.02</v>
      </c>
      <c r="L503" s="268">
        <f t="shared" si="48"/>
        <v>114320200000</v>
      </c>
      <c r="M503" s="323">
        <v>10419.98</v>
      </c>
      <c r="N503" s="268">
        <f t="shared" si="49"/>
        <v>104199800000</v>
      </c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</row>
    <row r="504" spans="1:30" s="180" customFormat="1">
      <c r="A504" s="181" t="s">
        <v>579</v>
      </c>
      <c r="B504" s="181" t="s">
        <v>280</v>
      </c>
      <c r="C504" s="180" t="s">
        <v>269</v>
      </c>
      <c r="D504" s="181">
        <v>2104.15</v>
      </c>
      <c r="E504" s="268">
        <f t="shared" si="50"/>
        <v>10000000</v>
      </c>
      <c r="F504" s="268">
        <f t="shared" si="45"/>
        <v>21041500000</v>
      </c>
      <c r="G504" s="323">
        <v>2019.04</v>
      </c>
      <c r="H504" s="268">
        <f t="shared" si="46"/>
        <v>20190400000</v>
      </c>
      <c r="I504" s="323">
        <v>1838.85</v>
      </c>
      <c r="J504" s="268">
        <f t="shared" si="47"/>
        <v>18388500000</v>
      </c>
      <c r="K504" s="323">
        <v>1937.52</v>
      </c>
      <c r="L504" s="268">
        <f t="shared" si="48"/>
        <v>19375200000</v>
      </c>
      <c r="M504" s="323">
        <v>1626.36</v>
      </c>
      <c r="N504" s="268">
        <f t="shared" si="49"/>
        <v>16263599999.999998</v>
      </c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</row>
    <row r="505" spans="1:30" s="180" customFormat="1">
      <c r="A505" s="181" t="s">
        <v>581</v>
      </c>
      <c r="B505" s="181" t="s">
        <v>280</v>
      </c>
      <c r="C505" s="180" t="s">
        <v>269</v>
      </c>
      <c r="D505" s="181">
        <v>6583.06</v>
      </c>
      <c r="E505" s="268">
        <f t="shared" si="50"/>
        <v>10000000</v>
      </c>
      <c r="F505" s="268">
        <f t="shared" si="45"/>
        <v>65830600000.000008</v>
      </c>
      <c r="G505" s="323">
        <v>6757.65</v>
      </c>
      <c r="H505" s="268">
        <f t="shared" si="46"/>
        <v>67576500000</v>
      </c>
      <c r="I505" s="323">
        <v>6524.41</v>
      </c>
      <c r="J505" s="268">
        <f t="shared" si="47"/>
        <v>65244100000</v>
      </c>
      <c r="K505" s="323">
        <v>6238.18</v>
      </c>
      <c r="L505" s="268">
        <f t="shared" si="48"/>
        <v>62381800000</v>
      </c>
      <c r="M505" s="323">
        <v>5321.15</v>
      </c>
      <c r="N505" s="268">
        <f t="shared" si="49"/>
        <v>53211500000</v>
      </c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</row>
    <row r="506" spans="1:30" s="180" customFormat="1">
      <c r="A506" s="181" t="s">
        <v>583</v>
      </c>
      <c r="B506" s="181" t="s">
        <v>280</v>
      </c>
      <c r="C506" s="180" t="s">
        <v>269</v>
      </c>
      <c r="D506" s="181">
        <v>13752.78</v>
      </c>
      <c r="E506" s="268">
        <f t="shared" si="50"/>
        <v>10000000</v>
      </c>
      <c r="F506" s="268">
        <f t="shared" si="45"/>
        <v>137527800000</v>
      </c>
      <c r="G506" s="323">
        <v>14184.62</v>
      </c>
      <c r="H506" s="268">
        <f t="shared" si="46"/>
        <v>141846200000</v>
      </c>
      <c r="I506" s="323">
        <v>14517.47</v>
      </c>
      <c r="J506" s="268">
        <f t="shared" si="47"/>
        <v>145174700000</v>
      </c>
      <c r="K506" s="323">
        <v>14171.41</v>
      </c>
      <c r="L506" s="268">
        <f t="shared" si="48"/>
        <v>141714100000</v>
      </c>
      <c r="M506" s="323">
        <v>13070.02</v>
      </c>
      <c r="N506" s="268">
        <f t="shared" si="49"/>
        <v>130700200000</v>
      </c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  <c r="AD506" s="181"/>
    </row>
    <row r="507" spans="1:30" s="180" customFormat="1">
      <c r="A507" s="181" t="s">
        <v>585</v>
      </c>
      <c r="B507" s="181" t="s">
        <v>280</v>
      </c>
      <c r="C507" s="180" t="s">
        <v>269</v>
      </c>
      <c r="D507" s="181">
        <v>11121.78</v>
      </c>
      <c r="E507" s="268">
        <f t="shared" si="50"/>
        <v>10000000</v>
      </c>
      <c r="F507" s="268">
        <f t="shared" si="45"/>
        <v>111217800000</v>
      </c>
      <c r="G507" s="323">
        <v>11061.07</v>
      </c>
      <c r="H507" s="268">
        <f t="shared" si="46"/>
        <v>110610700000</v>
      </c>
      <c r="I507" s="323">
        <v>10820.86</v>
      </c>
      <c r="J507" s="268">
        <f t="shared" si="47"/>
        <v>108208600000</v>
      </c>
      <c r="K507" s="323">
        <v>9332.85</v>
      </c>
      <c r="L507" s="268">
        <f t="shared" si="48"/>
        <v>93328500000</v>
      </c>
      <c r="M507" s="323">
        <v>6428.08</v>
      </c>
      <c r="N507" s="268">
        <f t="shared" si="49"/>
        <v>64280800000</v>
      </c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  <c r="AD507" s="181"/>
    </row>
    <row r="508" spans="1:30" s="180" customFormat="1">
      <c r="A508" s="181" t="s">
        <v>587</v>
      </c>
      <c r="B508" s="181" t="s">
        <v>280</v>
      </c>
      <c r="C508" s="180" t="s">
        <v>269</v>
      </c>
      <c r="D508" s="181">
        <v>12119.76</v>
      </c>
      <c r="E508" s="268">
        <f t="shared" si="50"/>
        <v>10000000</v>
      </c>
      <c r="F508" s="268">
        <f t="shared" si="45"/>
        <v>121197600000</v>
      </c>
      <c r="G508" s="323">
        <v>12907.45</v>
      </c>
      <c r="H508" s="268">
        <f t="shared" si="46"/>
        <v>129074500000</v>
      </c>
      <c r="I508" s="323">
        <v>13130.31</v>
      </c>
      <c r="J508" s="268">
        <f t="shared" si="47"/>
        <v>131303100000</v>
      </c>
      <c r="K508" s="323">
        <v>11511.51</v>
      </c>
      <c r="L508" s="268">
        <f t="shared" si="48"/>
        <v>115115100000</v>
      </c>
      <c r="M508" s="323">
        <v>9693.75</v>
      </c>
      <c r="N508" s="268">
        <f t="shared" si="49"/>
        <v>96937500000</v>
      </c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  <c r="AD508" s="181"/>
    </row>
    <row r="509" spans="1:30" s="180" customFormat="1">
      <c r="A509" s="181" t="s">
        <v>589</v>
      </c>
      <c r="B509" s="181" t="s">
        <v>280</v>
      </c>
      <c r="C509" s="180" t="s">
        <v>269</v>
      </c>
      <c r="D509" s="181">
        <v>913.03</v>
      </c>
      <c r="E509" s="268">
        <f t="shared" si="50"/>
        <v>10000000</v>
      </c>
      <c r="F509" s="268">
        <f t="shared" si="45"/>
        <v>9130300000</v>
      </c>
      <c r="G509" s="323">
        <v>1080.95</v>
      </c>
      <c r="H509" s="268">
        <f t="shared" si="46"/>
        <v>10809500000</v>
      </c>
      <c r="I509" s="323">
        <v>1085.04</v>
      </c>
      <c r="J509" s="268">
        <f t="shared" si="47"/>
        <v>10850400000</v>
      </c>
      <c r="K509" s="323">
        <v>991.59</v>
      </c>
      <c r="L509" s="268">
        <f t="shared" si="48"/>
        <v>9915900000</v>
      </c>
      <c r="M509" s="323">
        <v>792.74</v>
      </c>
      <c r="N509" s="268">
        <f t="shared" si="49"/>
        <v>7927400000</v>
      </c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  <c r="AD509" s="181"/>
    </row>
    <row r="510" spans="1:30" s="180" customFormat="1">
      <c r="A510" s="181" t="s">
        <v>591</v>
      </c>
      <c r="B510" s="181" t="s">
        <v>280</v>
      </c>
      <c r="C510" s="180" t="s">
        <v>269</v>
      </c>
      <c r="D510" s="181">
        <v>6286.61</v>
      </c>
      <c r="E510" s="268">
        <f t="shared" si="50"/>
        <v>10000000</v>
      </c>
      <c r="F510" s="268">
        <f t="shared" si="45"/>
        <v>62866100000</v>
      </c>
      <c r="G510" s="323">
        <v>6642.74</v>
      </c>
      <c r="H510" s="268">
        <f t="shared" si="46"/>
        <v>66427400000</v>
      </c>
      <c r="I510" s="323">
        <v>6809.85</v>
      </c>
      <c r="J510" s="268">
        <f t="shared" si="47"/>
        <v>68098500000</v>
      </c>
      <c r="K510" s="323">
        <v>6698.52</v>
      </c>
      <c r="L510" s="268">
        <f t="shared" si="48"/>
        <v>66985200000.000008</v>
      </c>
      <c r="M510" s="323">
        <v>6529.86</v>
      </c>
      <c r="N510" s="268">
        <f t="shared" si="49"/>
        <v>65298600000</v>
      </c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  <c r="AD510" s="181"/>
    </row>
    <row r="511" spans="1:30" s="180" customFormat="1">
      <c r="A511" s="181" t="s">
        <v>593</v>
      </c>
      <c r="B511" s="181" t="s">
        <v>280</v>
      </c>
      <c r="C511" s="180" t="s">
        <v>269</v>
      </c>
      <c r="D511" s="181">
        <v>3883.25</v>
      </c>
      <c r="E511" s="268">
        <f t="shared" si="50"/>
        <v>10000000</v>
      </c>
      <c r="F511" s="268">
        <f t="shared" si="45"/>
        <v>38832500000</v>
      </c>
      <c r="G511" s="323">
        <v>4450.09</v>
      </c>
      <c r="H511" s="268">
        <f t="shared" si="46"/>
        <v>44500900000</v>
      </c>
      <c r="I511" s="323">
        <v>4716.7299999999996</v>
      </c>
      <c r="J511" s="268">
        <f t="shared" si="47"/>
        <v>47167299999.999992</v>
      </c>
      <c r="K511" s="323">
        <v>4478.2</v>
      </c>
      <c r="L511" s="268">
        <f t="shared" si="48"/>
        <v>44782000000</v>
      </c>
      <c r="M511" s="323">
        <v>4047.77</v>
      </c>
      <c r="N511" s="268">
        <f t="shared" si="49"/>
        <v>40477700000</v>
      </c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  <c r="AD511" s="181"/>
    </row>
    <row r="512" spans="1:30" s="180" customFormat="1">
      <c r="A512" s="181" t="s">
        <v>595</v>
      </c>
      <c r="B512" s="181" t="s">
        <v>280</v>
      </c>
      <c r="C512" s="180" t="s">
        <v>269</v>
      </c>
      <c r="D512" s="181">
        <v>1354.86</v>
      </c>
      <c r="E512" s="268">
        <f t="shared" si="50"/>
        <v>10000000</v>
      </c>
      <c r="F512" s="268">
        <f t="shared" si="45"/>
        <v>13548599999.999998</v>
      </c>
      <c r="G512" s="323">
        <v>1348.81</v>
      </c>
      <c r="H512" s="268">
        <f t="shared" si="46"/>
        <v>13488100000</v>
      </c>
      <c r="I512" s="323">
        <v>1225.79</v>
      </c>
      <c r="J512" s="268">
        <f t="shared" si="47"/>
        <v>12257900000</v>
      </c>
      <c r="K512" s="323">
        <v>1107.0899999999999</v>
      </c>
      <c r="L512" s="268">
        <f t="shared" si="48"/>
        <v>11070900000</v>
      </c>
      <c r="M512" s="323">
        <v>978.53</v>
      </c>
      <c r="N512" s="268">
        <f t="shared" si="49"/>
        <v>9785300000</v>
      </c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  <c r="AD512" s="181"/>
    </row>
    <row r="513" spans="1:30" s="180" customFormat="1">
      <c r="A513" s="181" t="s">
        <v>597</v>
      </c>
      <c r="B513" s="181" t="s">
        <v>280</v>
      </c>
      <c r="C513" s="180" t="s">
        <v>269</v>
      </c>
      <c r="D513" s="181">
        <v>1767.91</v>
      </c>
      <c r="E513" s="268">
        <f t="shared" si="50"/>
        <v>10000000</v>
      </c>
      <c r="F513" s="268">
        <f t="shared" si="45"/>
        <v>17679100000</v>
      </c>
      <c r="G513" s="323">
        <v>1889.67</v>
      </c>
      <c r="H513" s="268">
        <f t="shared" si="46"/>
        <v>18896700000</v>
      </c>
      <c r="I513" s="323">
        <v>1979.94</v>
      </c>
      <c r="J513" s="268">
        <f t="shared" si="47"/>
        <v>19799400000</v>
      </c>
      <c r="K513" s="323">
        <v>1870.05</v>
      </c>
      <c r="L513" s="268">
        <f t="shared" si="48"/>
        <v>18700500000</v>
      </c>
      <c r="M513" s="323">
        <v>1667.42</v>
      </c>
      <c r="N513" s="268">
        <f t="shared" si="49"/>
        <v>16674200000</v>
      </c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  <c r="AD513" s="181"/>
    </row>
    <row r="514" spans="1:30" s="180" customFormat="1">
      <c r="A514" s="181" t="s">
        <v>599</v>
      </c>
      <c r="B514" s="181" t="s">
        <v>280</v>
      </c>
      <c r="C514" s="180" t="s">
        <v>269</v>
      </c>
      <c r="D514" s="181">
        <v>3592.63</v>
      </c>
      <c r="E514" s="268">
        <f t="shared" si="50"/>
        <v>10000000</v>
      </c>
      <c r="F514" s="268">
        <f t="shared" si="45"/>
        <v>35926300000</v>
      </c>
      <c r="G514" s="323">
        <v>3877.06</v>
      </c>
      <c r="H514" s="268">
        <f t="shared" si="46"/>
        <v>38770600000</v>
      </c>
      <c r="I514" s="323">
        <v>4030.88</v>
      </c>
      <c r="J514" s="268">
        <f t="shared" si="47"/>
        <v>40308800000</v>
      </c>
      <c r="K514" s="323">
        <v>4693.3500000000004</v>
      </c>
      <c r="L514" s="268">
        <f t="shared" si="48"/>
        <v>46933500000</v>
      </c>
      <c r="M514" s="323">
        <v>3877.45</v>
      </c>
      <c r="N514" s="268">
        <f t="shared" si="49"/>
        <v>38774500000</v>
      </c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  <c r="AD514" s="181"/>
    </row>
    <row r="515" spans="1:30" s="180" customFormat="1">
      <c r="A515" s="181" t="s">
        <v>539</v>
      </c>
      <c r="B515" s="181" t="s">
        <v>795</v>
      </c>
      <c r="C515" s="180" t="s">
        <v>282</v>
      </c>
      <c r="D515" s="181">
        <v>86863.51999999999</v>
      </c>
      <c r="E515" s="181">
        <f t="shared" ref="E515:E546" si="51">10^4*$Q$6*10^3</f>
        <v>500000</v>
      </c>
      <c r="F515" s="268">
        <f t="shared" ref="F515:F578" si="52">D515*E515</f>
        <v>43431759999.999992</v>
      </c>
      <c r="G515" s="323">
        <v>94461.22</v>
      </c>
      <c r="H515" s="268">
        <f t="shared" si="46"/>
        <v>47230610000</v>
      </c>
      <c r="I515" s="323">
        <v>95227.79</v>
      </c>
      <c r="J515" s="268">
        <f t="shared" si="47"/>
        <v>47613895000</v>
      </c>
      <c r="K515" s="323">
        <v>101727.37</v>
      </c>
      <c r="L515" s="268">
        <f t="shared" si="48"/>
        <v>50863685000</v>
      </c>
      <c r="M515" s="323">
        <v>101668.65</v>
      </c>
      <c r="N515" s="268">
        <f t="shared" si="49"/>
        <v>50834325000</v>
      </c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  <c r="AD515" s="181"/>
    </row>
    <row r="516" spans="1:30" s="180" customFormat="1">
      <c r="A516" s="181" t="s">
        <v>541</v>
      </c>
      <c r="B516" s="181" t="s">
        <v>795</v>
      </c>
      <c r="C516" s="180" t="s">
        <v>282</v>
      </c>
      <c r="D516" s="181">
        <v>54.52</v>
      </c>
      <c r="E516" s="181">
        <f t="shared" si="51"/>
        <v>500000</v>
      </c>
      <c r="F516" s="268">
        <f t="shared" si="52"/>
        <v>27260000</v>
      </c>
      <c r="G516" s="323">
        <v>56.96</v>
      </c>
      <c r="H516" s="268">
        <f t="shared" ref="H516:H579" si="53">G516*E516</f>
        <v>28480000</v>
      </c>
      <c r="I516" s="323">
        <v>51.73</v>
      </c>
      <c r="J516" s="268">
        <f t="shared" ref="J516:J579" si="54">I516*E516</f>
        <v>25865000</v>
      </c>
      <c r="K516" s="323">
        <v>43.82</v>
      </c>
      <c r="L516" s="268">
        <f t="shared" ref="L516:L579" si="55">K516*E516</f>
        <v>21910000</v>
      </c>
      <c r="M516" s="323">
        <v>53.35</v>
      </c>
      <c r="N516" s="268">
        <f t="shared" ref="N516:N579" si="56">M516*E516</f>
        <v>26675000</v>
      </c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  <c r="AD516" s="181"/>
    </row>
    <row r="517" spans="1:30" s="180" customFormat="1">
      <c r="A517" s="181" t="s">
        <v>543</v>
      </c>
      <c r="B517" s="181" t="s">
        <v>795</v>
      </c>
      <c r="C517" s="180" t="s">
        <v>282</v>
      </c>
      <c r="D517" s="181">
        <v>3377.13</v>
      </c>
      <c r="E517" s="181">
        <f t="shared" si="51"/>
        <v>500000</v>
      </c>
      <c r="F517" s="268">
        <f t="shared" si="52"/>
        <v>1688565000</v>
      </c>
      <c r="G517" s="323">
        <v>3324.81</v>
      </c>
      <c r="H517" s="268">
        <f t="shared" si="53"/>
        <v>1662405000</v>
      </c>
      <c r="I517" s="323">
        <v>3152.11</v>
      </c>
      <c r="J517" s="268">
        <f t="shared" si="54"/>
        <v>1576055000</v>
      </c>
      <c r="K517" s="323">
        <v>3716.72</v>
      </c>
      <c r="L517" s="268">
        <f t="shared" si="55"/>
        <v>1858360000</v>
      </c>
      <c r="M517" s="323">
        <v>3453.06</v>
      </c>
      <c r="N517" s="268">
        <f t="shared" si="56"/>
        <v>1726530000</v>
      </c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  <c r="AD517" s="181"/>
    </row>
    <row r="518" spans="1:30" s="180" customFormat="1">
      <c r="A518" s="181" t="s">
        <v>545</v>
      </c>
      <c r="B518" s="181" t="s">
        <v>795</v>
      </c>
      <c r="C518" s="180" t="s">
        <v>282</v>
      </c>
      <c r="D518" s="181">
        <v>12156.03</v>
      </c>
      <c r="E518" s="181">
        <f t="shared" si="51"/>
        <v>500000</v>
      </c>
      <c r="F518" s="268">
        <f t="shared" si="52"/>
        <v>6078015000</v>
      </c>
      <c r="G518" s="323">
        <v>16357.29</v>
      </c>
      <c r="H518" s="268">
        <f t="shared" si="53"/>
        <v>8178645000</v>
      </c>
      <c r="I518" s="323">
        <v>13728.37</v>
      </c>
      <c r="J518" s="268">
        <f t="shared" si="54"/>
        <v>6864185000</v>
      </c>
      <c r="K518" s="323">
        <v>13486.63</v>
      </c>
      <c r="L518" s="268">
        <f t="shared" si="55"/>
        <v>6743315000</v>
      </c>
      <c r="M518" s="323">
        <v>14200.46</v>
      </c>
      <c r="N518" s="268">
        <f t="shared" si="56"/>
        <v>7100230000</v>
      </c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  <c r="AD518" s="181"/>
    </row>
    <row r="519" spans="1:30" s="180" customFormat="1">
      <c r="A519" s="181" t="s">
        <v>547</v>
      </c>
      <c r="B519" s="181" t="s">
        <v>795</v>
      </c>
      <c r="C519" s="180" t="s">
        <v>282</v>
      </c>
      <c r="D519" s="181">
        <v>2121.66</v>
      </c>
      <c r="E519" s="181">
        <f t="shared" si="51"/>
        <v>500000</v>
      </c>
      <c r="F519" s="268">
        <f t="shared" si="52"/>
        <v>1060829999.9999999</v>
      </c>
      <c r="G519" s="323">
        <v>1846.9</v>
      </c>
      <c r="H519" s="268">
        <f t="shared" si="53"/>
        <v>923450000</v>
      </c>
      <c r="I519" s="323">
        <v>2252.16</v>
      </c>
      <c r="J519" s="268">
        <f t="shared" si="54"/>
        <v>1126080000</v>
      </c>
      <c r="K519" s="323">
        <v>2197.9499999999998</v>
      </c>
      <c r="L519" s="268">
        <f t="shared" si="55"/>
        <v>1098975000</v>
      </c>
      <c r="M519" s="323">
        <v>2265.7800000000002</v>
      </c>
      <c r="N519" s="268">
        <f t="shared" si="56"/>
        <v>1132890000</v>
      </c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  <c r="AD519" s="181"/>
    </row>
    <row r="520" spans="1:30" s="180" customFormat="1">
      <c r="A520" s="181" t="s">
        <v>770</v>
      </c>
      <c r="B520" s="181" t="s">
        <v>795</v>
      </c>
      <c r="C520" s="180" t="s">
        <v>282</v>
      </c>
      <c r="D520" s="181">
        <v>1037.7</v>
      </c>
      <c r="E520" s="181">
        <f t="shared" si="51"/>
        <v>500000</v>
      </c>
      <c r="F520" s="268">
        <f t="shared" si="52"/>
        <v>518850000</v>
      </c>
      <c r="G520" s="323">
        <v>992.6</v>
      </c>
      <c r="H520" s="268">
        <f t="shared" si="53"/>
        <v>496300000</v>
      </c>
      <c r="I520" s="323">
        <v>1041.24</v>
      </c>
      <c r="J520" s="268">
        <f t="shared" si="54"/>
        <v>520620000</v>
      </c>
      <c r="K520" s="323">
        <v>1065.5999999999999</v>
      </c>
      <c r="L520" s="268">
        <f t="shared" si="55"/>
        <v>532799999.99999994</v>
      </c>
      <c r="M520" s="323">
        <v>1117.94</v>
      </c>
      <c r="N520" s="268">
        <f t="shared" si="56"/>
        <v>558970000</v>
      </c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</row>
    <row r="521" spans="1:30" s="180" customFormat="1">
      <c r="A521" s="181" t="s">
        <v>549</v>
      </c>
      <c r="B521" s="181" t="s">
        <v>795</v>
      </c>
      <c r="C521" s="180" t="s">
        <v>282</v>
      </c>
      <c r="D521" s="181">
        <v>4422.08</v>
      </c>
      <c r="E521" s="181">
        <f t="shared" si="51"/>
        <v>500000</v>
      </c>
      <c r="F521" s="268">
        <f t="shared" si="52"/>
        <v>2211040000</v>
      </c>
      <c r="G521" s="323">
        <v>5055.5200000000004</v>
      </c>
      <c r="H521" s="268">
        <f t="shared" si="53"/>
        <v>2527760000</v>
      </c>
      <c r="I521" s="323">
        <v>4682.6899999999996</v>
      </c>
      <c r="J521" s="268">
        <f t="shared" si="54"/>
        <v>2341345000</v>
      </c>
      <c r="K521" s="323">
        <v>5242.78</v>
      </c>
      <c r="L521" s="268">
        <f t="shared" si="55"/>
        <v>2621390000</v>
      </c>
      <c r="M521" s="323">
        <v>5311.14</v>
      </c>
      <c r="N521" s="268">
        <f t="shared" si="56"/>
        <v>2655570000</v>
      </c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  <c r="AD521" s="181"/>
    </row>
    <row r="522" spans="1:30" s="180" customFormat="1">
      <c r="A522" s="181" t="s">
        <v>551</v>
      </c>
      <c r="B522" s="181" t="s">
        <v>795</v>
      </c>
      <c r="C522" s="180" t="s">
        <v>282</v>
      </c>
      <c r="D522" s="181">
        <v>1109.17</v>
      </c>
      <c r="E522" s="181">
        <f t="shared" si="51"/>
        <v>500000</v>
      </c>
      <c r="F522" s="268">
        <f t="shared" si="52"/>
        <v>554585000</v>
      </c>
      <c r="G522" s="323">
        <v>1176.23</v>
      </c>
      <c r="H522" s="268">
        <f t="shared" si="53"/>
        <v>588115000</v>
      </c>
      <c r="I522" s="323">
        <v>1199.02</v>
      </c>
      <c r="J522" s="268">
        <f t="shared" si="54"/>
        <v>599510000</v>
      </c>
      <c r="K522" s="323">
        <v>1152</v>
      </c>
      <c r="L522" s="268">
        <f t="shared" si="55"/>
        <v>576000000</v>
      </c>
      <c r="M522" s="323">
        <v>1216.0899999999999</v>
      </c>
      <c r="N522" s="268">
        <f t="shared" si="56"/>
        <v>608045000</v>
      </c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  <c r="AD522" s="181"/>
    </row>
    <row r="523" spans="1:30" s="180" customFormat="1">
      <c r="A523" s="181" t="s">
        <v>553</v>
      </c>
      <c r="B523" s="181" t="s">
        <v>795</v>
      </c>
      <c r="C523" s="180" t="s">
        <v>282</v>
      </c>
      <c r="D523" s="181">
        <v>394.52</v>
      </c>
      <c r="E523" s="181">
        <f t="shared" si="51"/>
        <v>500000</v>
      </c>
      <c r="F523" s="268">
        <f t="shared" si="52"/>
        <v>197260000</v>
      </c>
      <c r="G523" s="323">
        <v>402.71</v>
      </c>
      <c r="H523" s="268">
        <f t="shared" si="53"/>
        <v>201355000</v>
      </c>
      <c r="I523" s="323">
        <v>399.14</v>
      </c>
      <c r="J523" s="268">
        <f t="shared" si="54"/>
        <v>199570000</v>
      </c>
      <c r="K523" s="323">
        <v>577.30999999999995</v>
      </c>
      <c r="L523" s="268">
        <f t="shared" si="55"/>
        <v>288655000</v>
      </c>
      <c r="M523" s="323">
        <v>684.22</v>
      </c>
      <c r="N523" s="268">
        <f t="shared" si="56"/>
        <v>342110000</v>
      </c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  <c r="AD523" s="181"/>
    </row>
    <row r="524" spans="1:30" s="180" customFormat="1">
      <c r="A524" s="181" t="s">
        <v>555</v>
      </c>
      <c r="B524" s="181" t="s">
        <v>795</v>
      </c>
      <c r="C524" s="180" t="s">
        <v>282</v>
      </c>
      <c r="D524" s="181">
        <v>0</v>
      </c>
      <c r="E524" s="181">
        <f t="shared" si="51"/>
        <v>500000</v>
      </c>
      <c r="F524" s="268">
        <f t="shared" si="52"/>
        <v>0</v>
      </c>
      <c r="G524" s="323"/>
      <c r="H524" s="268">
        <f t="shared" si="53"/>
        <v>0</v>
      </c>
      <c r="I524" s="323"/>
      <c r="J524" s="268">
        <f t="shared" si="54"/>
        <v>0</v>
      </c>
      <c r="K524" s="323"/>
      <c r="L524" s="268">
        <f t="shared" si="55"/>
        <v>0</v>
      </c>
      <c r="M524" s="323"/>
      <c r="N524" s="268">
        <f t="shared" si="56"/>
        <v>0</v>
      </c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  <c r="AD524" s="181"/>
    </row>
    <row r="525" spans="1:30" s="180" customFormat="1">
      <c r="A525" s="181" t="s">
        <v>557</v>
      </c>
      <c r="B525" s="181" t="s">
        <v>795</v>
      </c>
      <c r="C525" s="180" t="s">
        <v>282</v>
      </c>
      <c r="D525" s="181">
        <v>3812.67</v>
      </c>
      <c r="E525" s="181">
        <f t="shared" si="51"/>
        <v>500000</v>
      </c>
      <c r="F525" s="268">
        <f t="shared" si="52"/>
        <v>1906335000</v>
      </c>
      <c r="G525" s="323">
        <v>1830.87</v>
      </c>
      <c r="H525" s="268">
        <f t="shared" si="53"/>
        <v>915435000</v>
      </c>
      <c r="I525" s="323">
        <v>1757.21</v>
      </c>
      <c r="J525" s="268">
        <f t="shared" si="54"/>
        <v>878605000</v>
      </c>
      <c r="K525" s="323">
        <v>1533.15</v>
      </c>
      <c r="L525" s="268">
        <f t="shared" si="55"/>
        <v>766575000</v>
      </c>
      <c r="M525" s="323">
        <v>2028.55</v>
      </c>
      <c r="N525" s="268">
        <f t="shared" si="56"/>
        <v>1014275000</v>
      </c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  <c r="AD525" s="181"/>
    </row>
    <row r="526" spans="1:30" s="180" customFormat="1">
      <c r="A526" s="181" t="s">
        <v>559</v>
      </c>
      <c r="B526" s="181" t="s">
        <v>795</v>
      </c>
      <c r="C526" s="180" t="s">
        <v>282</v>
      </c>
      <c r="D526" s="181">
        <v>4336.8500000000004</v>
      </c>
      <c r="E526" s="181">
        <f t="shared" si="51"/>
        <v>500000</v>
      </c>
      <c r="F526" s="268">
        <f t="shared" si="52"/>
        <v>2168425000</v>
      </c>
      <c r="G526" s="323">
        <v>4494.68</v>
      </c>
      <c r="H526" s="268">
        <f t="shared" si="53"/>
        <v>2247340000</v>
      </c>
      <c r="I526" s="323">
        <v>4270.37</v>
      </c>
      <c r="J526" s="268">
        <f t="shared" si="54"/>
        <v>2135185000</v>
      </c>
      <c r="K526" s="323">
        <v>4905.8599999999997</v>
      </c>
      <c r="L526" s="268">
        <f t="shared" si="55"/>
        <v>2452930000</v>
      </c>
      <c r="M526" s="323">
        <v>4530.45</v>
      </c>
      <c r="N526" s="268">
        <f t="shared" si="56"/>
        <v>2265225000</v>
      </c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  <c r="AD526" s="181"/>
    </row>
    <row r="527" spans="1:30" s="180" customFormat="1">
      <c r="A527" s="181" t="s">
        <v>561</v>
      </c>
      <c r="B527" s="181" t="s">
        <v>795</v>
      </c>
      <c r="C527" s="180" t="s">
        <v>282</v>
      </c>
      <c r="D527" s="181">
        <v>3310.17</v>
      </c>
      <c r="E527" s="181">
        <f t="shared" si="51"/>
        <v>500000</v>
      </c>
      <c r="F527" s="268">
        <f t="shared" si="52"/>
        <v>1655085000</v>
      </c>
      <c r="G527" s="323">
        <v>4227.8100000000004</v>
      </c>
      <c r="H527" s="268">
        <f t="shared" si="53"/>
        <v>2113905000.0000002</v>
      </c>
      <c r="I527" s="323">
        <v>4466.2299999999996</v>
      </c>
      <c r="J527" s="268">
        <f t="shared" si="54"/>
        <v>2233115000</v>
      </c>
      <c r="K527" s="323">
        <v>4637.0200000000004</v>
      </c>
      <c r="L527" s="268">
        <f t="shared" si="55"/>
        <v>2318510000</v>
      </c>
      <c r="M527" s="323">
        <v>4213.3100000000004</v>
      </c>
      <c r="N527" s="268">
        <f t="shared" si="56"/>
        <v>2106655000.0000002</v>
      </c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</row>
    <row r="528" spans="1:30" s="180" customFormat="1">
      <c r="A528" s="181" t="s">
        <v>563</v>
      </c>
      <c r="B528" s="181" t="s">
        <v>795</v>
      </c>
      <c r="C528" s="180" t="s">
        <v>282</v>
      </c>
      <c r="D528" s="181">
        <v>4949.4799999999996</v>
      </c>
      <c r="E528" s="181">
        <f t="shared" si="51"/>
        <v>500000</v>
      </c>
      <c r="F528" s="268">
        <f t="shared" si="52"/>
        <v>2474740000</v>
      </c>
      <c r="G528" s="323">
        <v>5113</v>
      </c>
      <c r="H528" s="268">
        <f t="shared" si="53"/>
        <v>2556500000</v>
      </c>
      <c r="I528" s="323">
        <v>5362.13</v>
      </c>
      <c r="J528" s="268">
        <f t="shared" si="54"/>
        <v>2681065000</v>
      </c>
      <c r="K528" s="323">
        <v>5513.46</v>
      </c>
      <c r="L528" s="268">
        <f t="shared" si="55"/>
        <v>2756730000</v>
      </c>
      <c r="M528" s="323">
        <v>5439.54</v>
      </c>
      <c r="N528" s="268">
        <f t="shared" si="56"/>
        <v>2719770000</v>
      </c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  <c r="AD528" s="181"/>
    </row>
    <row r="529" spans="1:30" s="180" customFormat="1">
      <c r="A529" s="181" t="s">
        <v>565</v>
      </c>
      <c r="B529" s="181" t="s">
        <v>795</v>
      </c>
      <c r="C529" s="180" t="s">
        <v>282</v>
      </c>
      <c r="D529" s="181">
        <v>320.3</v>
      </c>
      <c r="E529" s="181">
        <f t="shared" si="51"/>
        <v>500000</v>
      </c>
      <c r="F529" s="268">
        <f t="shared" si="52"/>
        <v>160150000</v>
      </c>
      <c r="G529" s="323">
        <v>470.87</v>
      </c>
      <c r="H529" s="268">
        <f t="shared" si="53"/>
        <v>235435000</v>
      </c>
      <c r="I529" s="323">
        <v>488.37</v>
      </c>
      <c r="J529" s="268">
        <f t="shared" si="54"/>
        <v>244185000</v>
      </c>
      <c r="K529" s="323">
        <v>539.57000000000005</v>
      </c>
      <c r="L529" s="268">
        <f t="shared" si="55"/>
        <v>269785000</v>
      </c>
      <c r="M529" s="323">
        <v>470.14</v>
      </c>
      <c r="N529" s="268">
        <f t="shared" si="56"/>
        <v>235070000</v>
      </c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  <c r="AD529" s="181"/>
    </row>
    <row r="530" spans="1:30" s="180" customFormat="1">
      <c r="A530" s="181" t="s">
        <v>567</v>
      </c>
      <c r="B530" s="181" t="s">
        <v>795</v>
      </c>
      <c r="C530" s="180" t="s">
        <v>282</v>
      </c>
      <c r="D530" s="181">
        <v>7488.64</v>
      </c>
      <c r="E530" s="181">
        <f t="shared" si="51"/>
        <v>500000</v>
      </c>
      <c r="F530" s="268">
        <f t="shared" si="52"/>
        <v>3744320000</v>
      </c>
      <c r="G530" s="323">
        <v>7096.1</v>
      </c>
      <c r="H530" s="268">
        <f t="shared" si="53"/>
        <v>3548050000</v>
      </c>
      <c r="I530" s="323">
        <v>7792.64</v>
      </c>
      <c r="J530" s="268">
        <f t="shared" si="54"/>
        <v>3896320000</v>
      </c>
      <c r="K530" s="323">
        <v>9036.2999999999993</v>
      </c>
      <c r="L530" s="268">
        <f t="shared" si="55"/>
        <v>4518150000</v>
      </c>
      <c r="M530" s="323">
        <v>8278.59</v>
      </c>
      <c r="N530" s="268">
        <f t="shared" si="56"/>
        <v>4139295000</v>
      </c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  <c r="AD530" s="181"/>
    </row>
    <row r="531" spans="1:30" s="180" customFormat="1">
      <c r="A531" s="181" t="s">
        <v>569</v>
      </c>
      <c r="B531" s="181" t="s">
        <v>795</v>
      </c>
      <c r="C531" s="180" t="s">
        <v>282</v>
      </c>
      <c r="D531" s="181">
        <v>1983.14</v>
      </c>
      <c r="E531" s="181">
        <f t="shared" si="51"/>
        <v>500000</v>
      </c>
      <c r="F531" s="268">
        <f t="shared" si="52"/>
        <v>991570000</v>
      </c>
      <c r="G531" s="323">
        <v>1912.59</v>
      </c>
      <c r="H531" s="268">
        <f t="shared" si="53"/>
        <v>956295000</v>
      </c>
      <c r="I531" s="323">
        <v>1907.57</v>
      </c>
      <c r="J531" s="268">
        <f t="shared" si="54"/>
        <v>953785000</v>
      </c>
      <c r="K531" s="323">
        <v>1990.79</v>
      </c>
      <c r="L531" s="268">
        <f t="shared" si="55"/>
        <v>995395000</v>
      </c>
      <c r="M531" s="323">
        <v>1646.21</v>
      </c>
      <c r="N531" s="268">
        <f t="shared" si="56"/>
        <v>823105000</v>
      </c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  <c r="AD531" s="181"/>
    </row>
    <row r="532" spans="1:30" s="180" customFormat="1">
      <c r="A532" s="181" t="s">
        <v>571</v>
      </c>
      <c r="B532" s="181" t="s">
        <v>795</v>
      </c>
      <c r="C532" s="180" t="s">
        <v>282</v>
      </c>
      <c r="D532" s="181">
        <v>9326.86</v>
      </c>
      <c r="E532" s="181">
        <f t="shared" si="51"/>
        <v>500000</v>
      </c>
      <c r="F532" s="268">
        <f t="shared" si="52"/>
        <v>4663430000</v>
      </c>
      <c r="G532" s="323">
        <v>10282.99</v>
      </c>
      <c r="H532" s="268">
        <f t="shared" si="53"/>
        <v>5141495000</v>
      </c>
      <c r="I532" s="323">
        <v>9566.4599999999991</v>
      </c>
      <c r="J532" s="268">
        <f t="shared" si="54"/>
        <v>4783230000</v>
      </c>
      <c r="K532" s="323">
        <v>10377.02</v>
      </c>
      <c r="L532" s="268">
        <f t="shared" si="55"/>
        <v>5188510000</v>
      </c>
      <c r="M532" s="323">
        <v>10701.47</v>
      </c>
      <c r="N532" s="268">
        <f t="shared" si="56"/>
        <v>5350735000</v>
      </c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  <c r="AD532" s="181"/>
    </row>
    <row r="533" spans="1:30" s="180" customFormat="1">
      <c r="A533" s="181" t="s">
        <v>573</v>
      </c>
      <c r="B533" s="181" t="s">
        <v>795</v>
      </c>
      <c r="C533" s="180" t="s">
        <v>282</v>
      </c>
      <c r="D533" s="181">
        <v>2499.5100000000002</v>
      </c>
      <c r="E533" s="181">
        <f t="shared" si="51"/>
        <v>500000</v>
      </c>
      <c r="F533" s="268">
        <f t="shared" si="52"/>
        <v>1249755000</v>
      </c>
      <c r="G533" s="323">
        <v>3303.9</v>
      </c>
      <c r="H533" s="268">
        <f t="shared" si="53"/>
        <v>1651950000</v>
      </c>
      <c r="I533" s="323">
        <v>4318.3100000000004</v>
      </c>
      <c r="J533" s="268">
        <f t="shared" si="54"/>
        <v>2159155000</v>
      </c>
      <c r="K533" s="323">
        <v>3986.38</v>
      </c>
      <c r="L533" s="268">
        <f t="shared" si="55"/>
        <v>1993190000</v>
      </c>
      <c r="M533" s="323">
        <v>5037.29</v>
      </c>
      <c r="N533" s="268">
        <f t="shared" si="56"/>
        <v>2518645000</v>
      </c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</row>
    <row r="534" spans="1:30" s="180" customFormat="1">
      <c r="A534" s="181" t="s">
        <v>575</v>
      </c>
      <c r="B534" s="181" t="s">
        <v>795</v>
      </c>
      <c r="C534" s="180" t="s">
        <v>282</v>
      </c>
      <c r="D534" s="181">
        <v>9441.51</v>
      </c>
      <c r="E534" s="181">
        <f t="shared" si="51"/>
        <v>500000</v>
      </c>
      <c r="F534" s="268">
        <f t="shared" si="52"/>
        <v>4720755000</v>
      </c>
      <c r="G534" s="323">
        <v>10092.24</v>
      </c>
      <c r="H534" s="268">
        <f t="shared" si="53"/>
        <v>5046120000</v>
      </c>
      <c r="I534" s="323">
        <v>10027.52</v>
      </c>
      <c r="J534" s="268">
        <f t="shared" si="54"/>
        <v>5013760000</v>
      </c>
      <c r="K534" s="323">
        <v>11119.85</v>
      </c>
      <c r="L534" s="268">
        <f t="shared" si="55"/>
        <v>5559925000</v>
      </c>
      <c r="M534" s="323">
        <v>10474.56</v>
      </c>
      <c r="N534" s="268">
        <f t="shared" si="56"/>
        <v>5237280000</v>
      </c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  <c r="AD534" s="181"/>
    </row>
    <row r="535" spans="1:30" s="180" customFormat="1">
      <c r="A535" s="181" t="s">
        <v>577</v>
      </c>
      <c r="B535" s="181" t="s">
        <v>795</v>
      </c>
      <c r="C535" s="180" t="s">
        <v>282</v>
      </c>
      <c r="D535" s="181">
        <v>458.72</v>
      </c>
      <c r="E535" s="181">
        <f t="shared" si="51"/>
        <v>500000</v>
      </c>
      <c r="F535" s="268">
        <f t="shared" si="52"/>
        <v>229360000</v>
      </c>
      <c r="G535" s="323">
        <v>1190.18</v>
      </c>
      <c r="H535" s="268">
        <f t="shared" si="53"/>
        <v>595090000</v>
      </c>
      <c r="I535" s="323">
        <v>2650.24</v>
      </c>
      <c r="J535" s="268">
        <f t="shared" si="54"/>
        <v>1325120000</v>
      </c>
      <c r="K535" s="323">
        <v>3561.34</v>
      </c>
      <c r="L535" s="268">
        <f t="shared" si="55"/>
        <v>1780670000</v>
      </c>
      <c r="M535" s="323">
        <v>3556.42</v>
      </c>
      <c r="N535" s="268">
        <f t="shared" si="56"/>
        <v>1778210000</v>
      </c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  <c r="AD535" s="181"/>
    </row>
    <row r="536" spans="1:30" s="180" customFormat="1">
      <c r="A536" s="181" t="s">
        <v>579</v>
      </c>
      <c r="B536" s="181" t="s">
        <v>795</v>
      </c>
      <c r="C536" s="180" t="s">
        <v>282</v>
      </c>
      <c r="D536" s="181">
        <v>661.74</v>
      </c>
      <c r="E536" s="181">
        <f t="shared" si="51"/>
        <v>500000</v>
      </c>
      <c r="F536" s="268">
        <f t="shared" si="52"/>
        <v>330870000</v>
      </c>
      <c r="G536" s="323">
        <v>514.69000000000005</v>
      </c>
      <c r="H536" s="268">
        <f t="shared" si="53"/>
        <v>257345000.00000003</v>
      </c>
      <c r="I536" s="323">
        <v>424.67</v>
      </c>
      <c r="J536" s="268">
        <f t="shared" si="54"/>
        <v>212335000</v>
      </c>
      <c r="K536" s="323">
        <v>470.35</v>
      </c>
      <c r="L536" s="268">
        <f t="shared" si="55"/>
        <v>235175000</v>
      </c>
      <c r="M536" s="323">
        <v>832.83</v>
      </c>
      <c r="N536" s="268">
        <f t="shared" si="56"/>
        <v>416415000</v>
      </c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  <c r="AD536" s="181"/>
    </row>
    <row r="537" spans="1:30" s="180" customFormat="1">
      <c r="A537" s="181" t="s">
        <v>581</v>
      </c>
      <c r="B537" s="181" t="s">
        <v>795</v>
      </c>
      <c r="C537" s="180" t="s">
        <v>282</v>
      </c>
      <c r="D537" s="181">
        <v>1592.68</v>
      </c>
      <c r="E537" s="181">
        <f t="shared" si="51"/>
        <v>500000</v>
      </c>
      <c r="F537" s="268">
        <f t="shared" si="52"/>
        <v>796340000</v>
      </c>
      <c r="G537" s="323">
        <v>1278.01</v>
      </c>
      <c r="H537" s="268">
        <f t="shared" si="53"/>
        <v>639005000</v>
      </c>
      <c r="I537" s="323">
        <v>1596.5</v>
      </c>
      <c r="J537" s="268">
        <f t="shared" si="54"/>
        <v>798250000</v>
      </c>
      <c r="K537" s="323">
        <v>2283.1</v>
      </c>
      <c r="L537" s="268">
        <f t="shared" si="55"/>
        <v>1141550000</v>
      </c>
      <c r="M537" s="323">
        <v>2252.71</v>
      </c>
      <c r="N537" s="268">
        <f t="shared" si="56"/>
        <v>1126355000</v>
      </c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  <c r="AD537" s="181"/>
    </row>
    <row r="538" spans="1:30" s="180" customFormat="1">
      <c r="A538" s="181" t="s">
        <v>583</v>
      </c>
      <c r="B538" s="181" t="s">
        <v>795</v>
      </c>
      <c r="C538" s="180" t="s">
        <v>282</v>
      </c>
      <c r="D538" s="181">
        <v>5384.12</v>
      </c>
      <c r="E538" s="181">
        <f t="shared" si="51"/>
        <v>500000</v>
      </c>
      <c r="F538" s="268">
        <f t="shared" si="52"/>
        <v>2692060000</v>
      </c>
      <c r="G538" s="323">
        <v>6011.56</v>
      </c>
      <c r="H538" s="268">
        <f t="shared" si="53"/>
        <v>3005780000</v>
      </c>
      <c r="I538" s="323">
        <v>5902.06</v>
      </c>
      <c r="J538" s="268">
        <f t="shared" si="54"/>
        <v>2951030000</v>
      </c>
      <c r="K538" s="323">
        <v>6024.9</v>
      </c>
      <c r="L538" s="268">
        <f t="shared" si="55"/>
        <v>3012450000</v>
      </c>
      <c r="M538" s="323">
        <v>6145.77</v>
      </c>
      <c r="N538" s="268">
        <f t="shared" si="56"/>
        <v>3072885000</v>
      </c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  <c r="AD538" s="181"/>
    </row>
    <row r="539" spans="1:30" s="180" customFormat="1">
      <c r="A539" s="181" t="s">
        <v>585</v>
      </c>
      <c r="B539" s="181" t="s">
        <v>795</v>
      </c>
      <c r="C539" s="180" t="s">
        <v>282</v>
      </c>
      <c r="D539" s="181">
        <v>1646.48</v>
      </c>
      <c r="E539" s="181">
        <f t="shared" si="51"/>
        <v>500000</v>
      </c>
      <c r="F539" s="268">
        <f t="shared" si="52"/>
        <v>823240000</v>
      </c>
      <c r="G539" s="323">
        <v>1753.37</v>
      </c>
      <c r="H539" s="268">
        <f t="shared" si="53"/>
        <v>876685000</v>
      </c>
      <c r="I539" s="323">
        <v>1648.07</v>
      </c>
      <c r="J539" s="268">
        <f t="shared" si="54"/>
        <v>824035000</v>
      </c>
      <c r="K539" s="323">
        <v>1642.27</v>
      </c>
      <c r="L539" s="268">
        <f t="shared" si="55"/>
        <v>821135000</v>
      </c>
      <c r="M539" s="323">
        <v>1784.92</v>
      </c>
      <c r="N539" s="268">
        <f t="shared" si="56"/>
        <v>892460000</v>
      </c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  <c r="AD539" s="181"/>
    </row>
    <row r="540" spans="1:30" s="180" customFormat="1">
      <c r="A540" s="181" t="s">
        <v>587</v>
      </c>
      <c r="B540" s="181" t="s">
        <v>795</v>
      </c>
      <c r="C540" s="180" t="s">
        <v>282</v>
      </c>
      <c r="D540" s="181">
        <v>1024.29</v>
      </c>
      <c r="E540" s="181">
        <f t="shared" si="51"/>
        <v>500000</v>
      </c>
      <c r="F540" s="268">
        <f t="shared" si="52"/>
        <v>512145000</v>
      </c>
      <c r="G540" s="323">
        <v>1750.66</v>
      </c>
      <c r="H540" s="268">
        <f t="shared" si="53"/>
        <v>875330000</v>
      </c>
      <c r="I540" s="323">
        <v>2459.27</v>
      </c>
      <c r="J540" s="268">
        <f t="shared" si="54"/>
        <v>1229635000</v>
      </c>
      <c r="K540" s="323">
        <v>2310.52</v>
      </c>
      <c r="L540" s="268">
        <f t="shared" si="55"/>
        <v>1155260000</v>
      </c>
      <c r="M540" s="323">
        <v>1689.18</v>
      </c>
      <c r="N540" s="268">
        <f t="shared" si="56"/>
        <v>844590000</v>
      </c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  <c r="AD540" s="181"/>
    </row>
    <row r="541" spans="1:30" s="180" customFormat="1">
      <c r="A541" s="181" t="s">
        <v>589</v>
      </c>
      <c r="B541" s="181" t="s">
        <v>795</v>
      </c>
      <c r="C541" s="180" t="s">
        <v>282</v>
      </c>
      <c r="D541" s="181">
        <v>0</v>
      </c>
      <c r="E541" s="181">
        <f t="shared" si="51"/>
        <v>500000</v>
      </c>
      <c r="F541" s="268">
        <f t="shared" si="52"/>
        <v>0</v>
      </c>
      <c r="G541" s="323">
        <v>0</v>
      </c>
      <c r="H541" s="268">
        <f t="shared" si="53"/>
        <v>0</v>
      </c>
      <c r="I541" s="323">
        <v>0</v>
      </c>
      <c r="J541" s="268">
        <f t="shared" si="54"/>
        <v>0</v>
      </c>
      <c r="K541" s="323">
        <v>0</v>
      </c>
      <c r="L541" s="268">
        <f t="shared" si="55"/>
        <v>0</v>
      </c>
      <c r="M541" s="323">
        <v>0</v>
      </c>
      <c r="N541" s="268">
        <f t="shared" si="56"/>
        <v>0</v>
      </c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  <c r="AD541" s="181"/>
    </row>
    <row r="542" spans="1:30" s="180" customFormat="1">
      <c r="A542" s="181" t="s">
        <v>591</v>
      </c>
      <c r="B542" s="181" t="s">
        <v>795</v>
      </c>
      <c r="C542" s="180" t="s">
        <v>282</v>
      </c>
      <c r="D542" s="181">
        <v>2104.4699999999998</v>
      </c>
      <c r="E542" s="181">
        <f t="shared" si="51"/>
        <v>500000</v>
      </c>
      <c r="F542" s="268">
        <f t="shared" si="52"/>
        <v>1052234999.9999999</v>
      </c>
      <c r="G542" s="323">
        <v>2039.77</v>
      </c>
      <c r="H542" s="268">
        <f t="shared" si="53"/>
        <v>1019885000</v>
      </c>
      <c r="I542" s="323">
        <v>2222.5100000000002</v>
      </c>
      <c r="J542" s="268">
        <f t="shared" si="54"/>
        <v>1111255000</v>
      </c>
      <c r="K542" s="323">
        <v>2007.29</v>
      </c>
      <c r="L542" s="268">
        <f t="shared" si="55"/>
        <v>1003645000</v>
      </c>
      <c r="M542" s="323">
        <v>2160.75</v>
      </c>
      <c r="N542" s="268">
        <f t="shared" si="56"/>
        <v>1080375000</v>
      </c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  <c r="AD542" s="181"/>
    </row>
    <row r="543" spans="1:30" s="180" customFormat="1">
      <c r="A543" s="181" t="s">
        <v>593</v>
      </c>
      <c r="B543" s="181" t="s">
        <v>795</v>
      </c>
      <c r="C543" s="180" t="s">
        <v>282</v>
      </c>
      <c r="D543" s="181">
        <v>535.08000000000004</v>
      </c>
      <c r="E543" s="181">
        <f t="shared" si="51"/>
        <v>500000</v>
      </c>
      <c r="F543" s="268">
        <f t="shared" si="52"/>
        <v>267540000.00000003</v>
      </c>
      <c r="G543" s="323">
        <v>556.51</v>
      </c>
      <c r="H543" s="268">
        <f t="shared" si="53"/>
        <v>278255000</v>
      </c>
      <c r="I543" s="323">
        <v>534.26</v>
      </c>
      <c r="J543" s="268">
        <f t="shared" si="54"/>
        <v>267130000</v>
      </c>
      <c r="K543" s="323">
        <v>602.41999999999996</v>
      </c>
      <c r="L543" s="268">
        <f t="shared" si="55"/>
        <v>301210000</v>
      </c>
      <c r="M543" s="323">
        <v>506.18</v>
      </c>
      <c r="N543" s="268">
        <f t="shared" si="56"/>
        <v>253090000</v>
      </c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  <c r="AD543" s="181"/>
    </row>
    <row r="544" spans="1:30" s="180" customFormat="1">
      <c r="A544" s="181" t="s">
        <v>595</v>
      </c>
      <c r="B544" s="181" t="s">
        <v>795</v>
      </c>
      <c r="C544" s="180" t="s">
        <v>282</v>
      </c>
      <c r="D544" s="181">
        <v>343.47</v>
      </c>
      <c r="E544" s="181">
        <f t="shared" si="51"/>
        <v>500000</v>
      </c>
      <c r="F544" s="268">
        <f t="shared" si="52"/>
        <v>171735000</v>
      </c>
      <c r="G544" s="323">
        <v>126.73</v>
      </c>
      <c r="H544" s="268">
        <f t="shared" si="53"/>
        <v>63365000</v>
      </c>
      <c r="I544" s="323">
        <v>74.34</v>
      </c>
      <c r="J544" s="268">
        <f t="shared" si="54"/>
        <v>37170000</v>
      </c>
      <c r="K544" s="323">
        <v>241.86</v>
      </c>
      <c r="L544" s="268">
        <f t="shared" si="55"/>
        <v>120930000</v>
      </c>
      <c r="M544" s="323">
        <v>204.85</v>
      </c>
      <c r="N544" s="268">
        <f t="shared" si="56"/>
        <v>102425000</v>
      </c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  <c r="AD544" s="181"/>
    </row>
    <row r="545" spans="1:30" s="180" customFormat="1">
      <c r="A545" s="181" t="s">
        <v>597</v>
      </c>
      <c r="B545" s="181" t="s">
        <v>795</v>
      </c>
      <c r="C545" s="180" t="s">
        <v>282</v>
      </c>
      <c r="D545" s="181">
        <v>411.59</v>
      </c>
      <c r="E545" s="181">
        <f t="shared" si="51"/>
        <v>500000</v>
      </c>
      <c r="F545" s="268">
        <f t="shared" si="52"/>
        <v>205795000</v>
      </c>
      <c r="G545" s="323">
        <v>422.01</v>
      </c>
      <c r="H545" s="268">
        <f t="shared" si="53"/>
        <v>211005000</v>
      </c>
      <c r="I545" s="323">
        <v>422.68</v>
      </c>
      <c r="J545" s="268">
        <f t="shared" si="54"/>
        <v>211340000</v>
      </c>
      <c r="K545" s="323">
        <v>427.94</v>
      </c>
      <c r="L545" s="268">
        <f t="shared" si="55"/>
        <v>213970000</v>
      </c>
      <c r="M545" s="323">
        <v>411.21</v>
      </c>
      <c r="N545" s="268">
        <f t="shared" si="56"/>
        <v>205605000</v>
      </c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  <c r="AD545" s="181"/>
    </row>
    <row r="546" spans="1:30" s="180" customFormat="1">
      <c r="A546" s="181" t="s">
        <v>599</v>
      </c>
      <c r="B546" s="181" t="s">
        <v>795</v>
      </c>
      <c r="C546" s="180" t="s">
        <v>282</v>
      </c>
      <c r="D546" s="181">
        <v>558.94000000000005</v>
      </c>
      <c r="E546" s="181">
        <f t="shared" si="51"/>
        <v>500000</v>
      </c>
      <c r="F546" s="268">
        <f t="shared" si="52"/>
        <v>279470000</v>
      </c>
      <c r="G546" s="323">
        <v>779.67</v>
      </c>
      <c r="H546" s="268">
        <f t="shared" si="53"/>
        <v>389835000</v>
      </c>
      <c r="I546" s="323">
        <v>829.9</v>
      </c>
      <c r="J546" s="268">
        <f t="shared" si="54"/>
        <v>414950000</v>
      </c>
      <c r="K546" s="323">
        <v>1033.21</v>
      </c>
      <c r="L546" s="268">
        <f t="shared" si="55"/>
        <v>516605000</v>
      </c>
      <c r="M546" s="323">
        <v>1001.65</v>
      </c>
      <c r="N546" s="268">
        <f t="shared" si="56"/>
        <v>500825000</v>
      </c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  <c r="AD546" s="181"/>
    </row>
    <row r="547" spans="1:30" s="180" customFormat="1">
      <c r="A547" s="181" t="s">
        <v>539</v>
      </c>
      <c r="B547" s="181" t="s">
        <v>796</v>
      </c>
      <c r="C547" s="180" t="s">
        <v>269</v>
      </c>
      <c r="D547" s="181">
        <v>77105.430000000008</v>
      </c>
      <c r="E547" s="181">
        <f t="shared" ref="E547:E578" si="57">10^7</f>
        <v>10000000</v>
      </c>
      <c r="F547" s="268">
        <f t="shared" si="52"/>
        <v>771054300000.00012</v>
      </c>
      <c r="G547" s="323">
        <v>80849.38</v>
      </c>
      <c r="H547" s="268">
        <f t="shared" si="53"/>
        <v>808493800000</v>
      </c>
      <c r="I547" s="323">
        <v>88897.61</v>
      </c>
      <c r="J547" s="268">
        <f t="shared" si="54"/>
        <v>888976100000</v>
      </c>
      <c r="K547" s="323">
        <v>86856.78</v>
      </c>
      <c r="L547" s="268">
        <f t="shared" si="55"/>
        <v>868567800000</v>
      </c>
      <c r="M547" s="323">
        <v>86382.78</v>
      </c>
      <c r="N547" s="268">
        <f t="shared" si="56"/>
        <v>863827800000</v>
      </c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  <c r="AD547" s="181"/>
    </row>
    <row r="548" spans="1:30" s="180" customFormat="1">
      <c r="A548" s="181" t="s">
        <v>541</v>
      </c>
      <c r="B548" s="181" t="s">
        <v>796</v>
      </c>
      <c r="C548" s="180" t="s">
        <v>269</v>
      </c>
      <c r="D548" s="181">
        <v>0</v>
      </c>
      <c r="E548" s="181">
        <f t="shared" si="57"/>
        <v>10000000</v>
      </c>
      <c r="F548" s="268">
        <f t="shared" si="52"/>
        <v>0</v>
      </c>
      <c r="G548" s="323">
        <v>0</v>
      </c>
      <c r="H548" s="268">
        <f t="shared" si="53"/>
        <v>0</v>
      </c>
      <c r="I548" s="323">
        <v>0</v>
      </c>
      <c r="J548" s="268">
        <f t="shared" si="54"/>
        <v>0</v>
      </c>
      <c r="K548" s="323">
        <v>0</v>
      </c>
      <c r="L548" s="268">
        <f t="shared" si="55"/>
        <v>0</v>
      </c>
      <c r="M548" s="323">
        <v>0</v>
      </c>
      <c r="N548" s="268">
        <f t="shared" si="56"/>
        <v>0</v>
      </c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  <c r="AD548" s="181"/>
    </row>
    <row r="549" spans="1:30" s="180" customFormat="1">
      <c r="A549" s="181" t="s">
        <v>543</v>
      </c>
      <c r="B549" s="181" t="s">
        <v>796</v>
      </c>
      <c r="C549" s="180" t="s">
        <v>269</v>
      </c>
      <c r="D549" s="181">
        <v>1649.43</v>
      </c>
      <c r="E549" s="181">
        <f t="shared" si="57"/>
        <v>10000000</v>
      </c>
      <c r="F549" s="268">
        <f t="shared" si="52"/>
        <v>16494300000</v>
      </c>
      <c r="G549" s="323">
        <v>2073.06</v>
      </c>
      <c r="H549" s="268">
        <f t="shared" si="53"/>
        <v>20730600000</v>
      </c>
      <c r="I549" s="323">
        <v>2198.87</v>
      </c>
      <c r="J549" s="268">
        <f t="shared" si="54"/>
        <v>21988700000</v>
      </c>
      <c r="K549" s="323">
        <v>1818.4</v>
      </c>
      <c r="L549" s="268">
        <f t="shared" si="55"/>
        <v>18184000000</v>
      </c>
      <c r="M549" s="323">
        <v>1772.84</v>
      </c>
      <c r="N549" s="268">
        <f t="shared" si="56"/>
        <v>17728400000</v>
      </c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  <c r="AD549" s="181"/>
    </row>
    <row r="550" spans="1:30" s="180" customFormat="1">
      <c r="A550" s="181" t="s">
        <v>545</v>
      </c>
      <c r="B550" s="181" t="s">
        <v>796</v>
      </c>
      <c r="C550" s="180" t="s">
        <v>269</v>
      </c>
      <c r="D550" s="181">
        <v>21396</v>
      </c>
      <c r="E550" s="181">
        <f t="shared" si="57"/>
        <v>10000000</v>
      </c>
      <c r="F550" s="268">
        <f t="shared" si="52"/>
        <v>213960000000</v>
      </c>
      <c r="G550" s="323">
        <v>21774.37</v>
      </c>
      <c r="H550" s="268">
        <f t="shared" si="53"/>
        <v>217743700000</v>
      </c>
      <c r="I550" s="323">
        <v>22903.759999999998</v>
      </c>
      <c r="J550" s="268">
        <f t="shared" si="54"/>
        <v>229037599999.99997</v>
      </c>
      <c r="K550" s="323">
        <v>20202.98</v>
      </c>
      <c r="L550" s="268">
        <f t="shared" si="55"/>
        <v>202029800000</v>
      </c>
      <c r="M550" s="323">
        <v>19840.189999999999</v>
      </c>
      <c r="N550" s="268">
        <f t="shared" si="56"/>
        <v>198401900000</v>
      </c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</row>
    <row r="551" spans="1:30" s="180" customFormat="1">
      <c r="A551" s="181" t="s">
        <v>547</v>
      </c>
      <c r="B551" s="181" t="s">
        <v>796</v>
      </c>
      <c r="C551" s="180" t="s">
        <v>269</v>
      </c>
      <c r="D551" s="181">
        <v>4761.33</v>
      </c>
      <c r="E551" s="181">
        <f t="shared" si="57"/>
        <v>10000000</v>
      </c>
      <c r="F551" s="268">
        <f t="shared" si="52"/>
        <v>47613300000</v>
      </c>
      <c r="G551" s="323">
        <v>5557.06</v>
      </c>
      <c r="H551" s="268">
        <f t="shared" si="53"/>
        <v>55570600000.000008</v>
      </c>
      <c r="I551" s="323">
        <v>6089.08</v>
      </c>
      <c r="J551" s="268">
        <f t="shared" si="54"/>
        <v>60890800000</v>
      </c>
      <c r="K551" s="323">
        <v>5988.42</v>
      </c>
      <c r="L551" s="268">
        <f t="shared" si="55"/>
        <v>59884200000</v>
      </c>
      <c r="M551" s="323">
        <v>5833.46</v>
      </c>
      <c r="N551" s="268">
        <f t="shared" si="56"/>
        <v>58334600000</v>
      </c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  <c r="AD551" s="181"/>
    </row>
    <row r="552" spans="1:30" s="180" customFormat="1">
      <c r="A552" s="181" t="s">
        <v>770</v>
      </c>
      <c r="B552" s="181" t="s">
        <v>796</v>
      </c>
      <c r="C552" s="180" t="s">
        <v>269</v>
      </c>
      <c r="D552" s="181">
        <v>1744.28</v>
      </c>
      <c r="E552" s="181">
        <f t="shared" si="57"/>
        <v>10000000</v>
      </c>
      <c r="F552" s="268">
        <f t="shared" si="52"/>
        <v>17442800000</v>
      </c>
      <c r="G552" s="323">
        <v>2215.9699999999998</v>
      </c>
      <c r="H552" s="268">
        <f t="shared" si="53"/>
        <v>22159699999.999996</v>
      </c>
      <c r="I552" s="323">
        <v>2380.83</v>
      </c>
      <c r="J552" s="268">
        <f t="shared" si="54"/>
        <v>23808300000</v>
      </c>
      <c r="K552" s="323">
        <v>2347.4299999999998</v>
      </c>
      <c r="L552" s="268">
        <f t="shared" si="55"/>
        <v>23474300000</v>
      </c>
      <c r="M552" s="323">
        <v>2188.83</v>
      </c>
      <c r="N552" s="268">
        <f t="shared" si="56"/>
        <v>21888300000</v>
      </c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  <c r="AD552" s="181"/>
    </row>
    <row r="553" spans="1:30" s="180" customFormat="1">
      <c r="A553" s="181" t="s">
        <v>549</v>
      </c>
      <c r="B553" s="181" t="s">
        <v>796</v>
      </c>
      <c r="C553" s="180" t="s">
        <v>269</v>
      </c>
      <c r="D553" s="181">
        <v>6331.84</v>
      </c>
      <c r="E553" s="181">
        <f t="shared" si="57"/>
        <v>10000000</v>
      </c>
      <c r="F553" s="268">
        <f t="shared" si="52"/>
        <v>63318400000</v>
      </c>
      <c r="G553" s="323">
        <v>6855.61</v>
      </c>
      <c r="H553" s="268">
        <f t="shared" si="53"/>
        <v>68556100000</v>
      </c>
      <c r="I553" s="323">
        <v>7235.2</v>
      </c>
      <c r="J553" s="268">
        <f t="shared" si="54"/>
        <v>72352000000</v>
      </c>
      <c r="K553" s="323">
        <v>7024.68</v>
      </c>
      <c r="L553" s="268">
        <f t="shared" si="55"/>
        <v>70246800000</v>
      </c>
      <c r="M553" s="323">
        <v>7101.35</v>
      </c>
      <c r="N553" s="268">
        <f t="shared" si="56"/>
        <v>71013500000</v>
      </c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  <c r="AD553" s="181"/>
    </row>
    <row r="554" spans="1:30" s="180" customFormat="1">
      <c r="A554" s="181" t="s">
        <v>551</v>
      </c>
      <c r="B554" s="181" t="s">
        <v>796</v>
      </c>
      <c r="C554" s="180" t="s">
        <v>269</v>
      </c>
      <c r="D554" s="181">
        <v>1162.23</v>
      </c>
      <c r="E554" s="181">
        <f t="shared" si="57"/>
        <v>10000000</v>
      </c>
      <c r="F554" s="268">
        <f t="shared" si="52"/>
        <v>11622300000</v>
      </c>
      <c r="G554" s="323">
        <v>1257.07</v>
      </c>
      <c r="H554" s="268">
        <f t="shared" si="53"/>
        <v>12570700000</v>
      </c>
      <c r="I554" s="323">
        <v>1407.74</v>
      </c>
      <c r="J554" s="268">
        <f t="shared" si="54"/>
        <v>14077400000</v>
      </c>
      <c r="K554" s="323">
        <v>1366.05</v>
      </c>
      <c r="L554" s="268">
        <f t="shared" si="55"/>
        <v>13660500000</v>
      </c>
      <c r="M554" s="323">
        <v>1307.78</v>
      </c>
      <c r="N554" s="268">
        <f t="shared" si="56"/>
        <v>13077800000</v>
      </c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  <c r="AD554" s="181"/>
    </row>
    <row r="555" spans="1:30" s="180" customFormat="1">
      <c r="A555" s="181" t="s">
        <v>553</v>
      </c>
      <c r="B555" s="181" t="s">
        <v>796</v>
      </c>
      <c r="C555" s="180" t="s">
        <v>269</v>
      </c>
      <c r="D555" s="181">
        <v>695.68</v>
      </c>
      <c r="E555" s="181">
        <f t="shared" si="57"/>
        <v>10000000</v>
      </c>
      <c r="F555" s="268">
        <f t="shared" si="52"/>
        <v>6956799999.999999</v>
      </c>
      <c r="G555" s="323">
        <v>800.72</v>
      </c>
      <c r="H555" s="268">
        <f t="shared" si="53"/>
        <v>8007200000</v>
      </c>
      <c r="I555" s="323">
        <v>863.13</v>
      </c>
      <c r="J555" s="268">
        <f t="shared" si="54"/>
        <v>8631300000</v>
      </c>
      <c r="K555" s="323">
        <v>846.55</v>
      </c>
      <c r="L555" s="268">
        <f t="shared" si="55"/>
        <v>8465500000</v>
      </c>
      <c r="M555" s="323">
        <v>877.14</v>
      </c>
      <c r="N555" s="268">
        <f t="shared" si="56"/>
        <v>8771400000</v>
      </c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  <c r="AD555" s="181"/>
    </row>
    <row r="556" spans="1:30" s="180" customFormat="1">
      <c r="A556" s="181" t="s">
        <v>555</v>
      </c>
      <c r="B556" s="181" t="s">
        <v>796</v>
      </c>
      <c r="C556" s="180" t="s">
        <v>269</v>
      </c>
      <c r="D556" s="181">
        <v>1476.75</v>
      </c>
      <c r="E556" s="181">
        <f t="shared" si="57"/>
        <v>10000000</v>
      </c>
      <c r="F556" s="268">
        <f t="shared" si="52"/>
        <v>14767500000</v>
      </c>
      <c r="G556" s="323">
        <v>1490.07</v>
      </c>
      <c r="H556" s="268">
        <f t="shared" si="53"/>
        <v>14900700000</v>
      </c>
      <c r="I556" s="323">
        <v>1411.33</v>
      </c>
      <c r="J556" s="268">
        <f t="shared" si="54"/>
        <v>14113300000</v>
      </c>
      <c r="K556" s="323">
        <v>1390.97</v>
      </c>
      <c r="L556" s="268">
        <f t="shared" si="55"/>
        <v>13909700000</v>
      </c>
      <c r="M556" s="323">
        <v>1390.02</v>
      </c>
      <c r="N556" s="268">
        <f t="shared" si="56"/>
        <v>13900200000</v>
      </c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  <c r="AD556" s="181"/>
    </row>
    <row r="557" spans="1:30" s="180" customFormat="1">
      <c r="A557" s="181" t="s">
        <v>557</v>
      </c>
      <c r="B557" s="181" t="s">
        <v>796</v>
      </c>
      <c r="C557" s="180" t="s">
        <v>269</v>
      </c>
      <c r="D557" s="181">
        <v>6796.05</v>
      </c>
      <c r="E557" s="181">
        <f t="shared" si="57"/>
        <v>10000000</v>
      </c>
      <c r="F557" s="268">
        <f t="shared" si="52"/>
        <v>67960500000</v>
      </c>
      <c r="G557" s="323">
        <v>7347.59</v>
      </c>
      <c r="H557" s="268">
        <f t="shared" si="53"/>
        <v>73475900000</v>
      </c>
      <c r="I557" s="323">
        <v>10022.92</v>
      </c>
      <c r="J557" s="268">
        <f t="shared" si="54"/>
        <v>100229200000</v>
      </c>
      <c r="K557" s="323">
        <v>10023.93</v>
      </c>
      <c r="L557" s="268">
        <f t="shared" si="55"/>
        <v>100239300000</v>
      </c>
      <c r="M557" s="323">
        <v>9637.8700000000008</v>
      </c>
      <c r="N557" s="268">
        <f t="shared" si="56"/>
        <v>96378700000.000015</v>
      </c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  <c r="AD557" s="181"/>
    </row>
    <row r="558" spans="1:30" s="180" customFormat="1">
      <c r="A558" s="181" t="s">
        <v>559</v>
      </c>
      <c r="B558" s="181" t="s">
        <v>796</v>
      </c>
      <c r="C558" s="180" t="s">
        <v>269</v>
      </c>
      <c r="D558" s="181">
        <v>873.75</v>
      </c>
      <c r="E558" s="181">
        <f t="shared" si="57"/>
        <v>10000000</v>
      </c>
      <c r="F558" s="268">
        <f t="shared" si="52"/>
        <v>8737500000</v>
      </c>
      <c r="G558" s="323">
        <v>835.48</v>
      </c>
      <c r="H558" s="268">
        <f t="shared" si="53"/>
        <v>8354800000</v>
      </c>
      <c r="I558" s="323">
        <v>852.84</v>
      </c>
      <c r="J558" s="268">
        <f t="shared" si="54"/>
        <v>8528400000</v>
      </c>
      <c r="K558" s="323">
        <v>794.76</v>
      </c>
      <c r="L558" s="268">
        <f t="shared" si="55"/>
        <v>7947600000</v>
      </c>
      <c r="M558" s="323">
        <v>802.56</v>
      </c>
      <c r="N558" s="268">
        <f t="shared" si="56"/>
        <v>8025599999.999999</v>
      </c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  <c r="AD558" s="181"/>
    </row>
    <row r="559" spans="1:30" s="180" customFormat="1">
      <c r="A559" s="181" t="s">
        <v>561</v>
      </c>
      <c r="B559" s="181" t="s">
        <v>796</v>
      </c>
      <c r="C559" s="180" t="s">
        <v>269</v>
      </c>
      <c r="D559" s="181">
        <v>2422.0100000000002</v>
      </c>
      <c r="E559" s="181">
        <f t="shared" si="57"/>
        <v>10000000</v>
      </c>
      <c r="F559" s="268">
        <f t="shared" si="52"/>
        <v>24220100000.000004</v>
      </c>
      <c r="G559" s="323">
        <v>2530.0100000000002</v>
      </c>
      <c r="H559" s="268">
        <f t="shared" si="53"/>
        <v>25300100000.000004</v>
      </c>
      <c r="I559" s="323">
        <v>2537.3200000000002</v>
      </c>
      <c r="J559" s="268">
        <f t="shared" si="54"/>
        <v>25373200000</v>
      </c>
      <c r="K559" s="323">
        <v>2911.6</v>
      </c>
      <c r="L559" s="268">
        <f t="shared" si="55"/>
        <v>29116000000</v>
      </c>
      <c r="M559" s="323">
        <v>2956.53</v>
      </c>
      <c r="N559" s="268">
        <f t="shared" si="56"/>
        <v>29565300000.000004</v>
      </c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  <c r="AD559" s="181"/>
    </row>
    <row r="560" spans="1:30" s="180" customFormat="1">
      <c r="A560" s="181" t="s">
        <v>563</v>
      </c>
      <c r="B560" s="181" t="s">
        <v>796</v>
      </c>
      <c r="C560" s="180" t="s">
        <v>269</v>
      </c>
      <c r="D560" s="181">
        <v>982.31</v>
      </c>
      <c r="E560" s="181">
        <f t="shared" si="57"/>
        <v>10000000</v>
      </c>
      <c r="F560" s="268">
        <f t="shared" si="52"/>
        <v>9823100000</v>
      </c>
      <c r="G560" s="323">
        <v>1038.08</v>
      </c>
      <c r="H560" s="268">
        <f t="shared" si="53"/>
        <v>10380800000</v>
      </c>
      <c r="I560" s="323">
        <v>1106.21</v>
      </c>
      <c r="J560" s="268">
        <f t="shared" si="54"/>
        <v>11062100000</v>
      </c>
      <c r="K560" s="323">
        <v>1145.19</v>
      </c>
      <c r="L560" s="268">
        <f t="shared" si="55"/>
        <v>11451900000</v>
      </c>
      <c r="M560" s="323">
        <v>1382.48</v>
      </c>
      <c r="N560" s="268">
        <f t="shared" si="56"/>
        <v>13824800000</v>
      </c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  <c r="AD560" s="181"/>
    </row>
    <row r="561" spans="1:30" s="180" customFormat="1">
      <c r="A561" s="181" t="s">
        <v>565</v>
      </c>
      <c r="B561" s="181" t="s">
        <v>796</v>
      </c>
      <c r="C561" s="180" t="s">
        <v>269</v>
      </c>
      <c r="D561" s="181">
        <v>2204.17</v>
      </c>
      <c r="E561" s="181">
        <f t="shared" si="57"/>
        <v>10000000</v>
      </c>
      <c r="F561" s="268">
        <f t="shared" si="52"/>
        <v>22041700000</v>
      </c>
      <c r="G561" s="323">
        <v>2217.98</v>
      </c>
      <c r="H561" s="268">
        <f t="shared" si="53"/>
        <v>22179800000</v>
      </c>
      <c r="I561" s="323">
        <v>2332.0700000000002</v>
      </c>
      <c r="J561" s="268">
        <f t="shared" si="54"/>
        <v>23320700000</v>
      </c>
      <c r="K561" s="323">
        <v>2315.59</v>
      </c>
      <c r="L561" s="268">
        <f t="shared" si="55"/>
        <v>23155900000</v>
      </c>
      <c r="M561" s="323">
        <v>2384.69</v>
      </c>
      <c r="N561" s="268">
        <f t="shared" si="56"/>
        <v>23846900000</v>
      </c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  <c r="AD561" s="181"/>
    </row>
    <row r="562" spans="1:30" s="180" customFormat="1">
      <c r="A562" s="181" t="s">
        <v>567</v>
      </c>
      <c r="B562" s="181" t="s">
        <v>796</v>
      </c>
      <c r="C562" s="180" t="s">
        <v>269</v>
      </c>
      <c r="D562" s="181">
        <v>6456.83</v>
      </c>
      <c r="E562" s="181">
        <f t="shared" si="57"/>
        <v>10000000</v>
      </c>
      <c r="F562" s="268">
        <f t="shared" si="52"/>
        <v>64568300000</v>
      </c>
      <c r="G562" s="323">
        <v>5770.1</v>
      </c>
      <c r="H562" s="268">
        <f t="shared" si="53"/>
        <v>57701000000</v>
      </c>
      <c r="I562" s="323">
        <v>7668.42</v>
      </c>
      <c r="J562" s="268">
        <f t="shared" si="54"/>
        <v>76684200000</v>
      </c>
      <c r="K562" s="323">
        <v>7524.42</v>
      </c>
      <c r="L562" s="268">
        <f t="shared" si="55"/>
        <v>75244200000</v>
      </c>
      <c r="M562" s="323">
        <v>7371.34</v>
      </c>
      <c r="N562" s="268">
        <f t="shared" si="56"/>
        <v>73713400000</v>
      </c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  <c r="AD562" s="181"/>
    </row>
    <row r="563" spans="1:30" s="180" customFormat="1">
      <c r="A563" s="181" t="s">
        <v>569</v>
      </c>
      <c r="B563" s="181" t="s">
        <v>796</v>
      </c>
      <c r="C563" s="180" t="s">
        <v>269</v>
      </c>
      <c r="D563" s="181">
        <v>2511.48</v>
      </c>
      <c r="E563" s="181">
        <f t="shared" si="57"/>
        <v>10000000</v>
      </c>
      <c r="F563" s="268">
        <f t="shared" si="52"/>
        <v>25114800000</v>
      </c>
      <c r="G563" s="323">
        <v>2573.7600000000002</v>
      </c>
      <c r="H563" s="268">
        <f t="shared" si="53"/>
        <v>25737600000.000004</v>
      </c>
      <c r="I563" s="323">
        <v>2769.49</v>
      </c>
      <c r="J563" s="268">
        <f t="shared" si="54"/>
        <v>27694899999.999996</v>
      </c>
      <c r="K563" s="323">
        <v>2746.75</v>
      </c>
      <c r="L563" s="268">
        <f t="shared" si="55"/>
        <v>27467500000</v>
      </c>
      <c r="M563" s="323">
        <v>2743</v>
      </c>
      <c r="N563" s="268">
        <f t="shared" si="56"/>
        <v>27430000000</v>
      </c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  <c r="AD563" s="181"/>
    </row>
    <row r="564" spans="1:30" s="180" customFormat="1">
      <c r="A564" s="181" t="s">
        <v>571</v>
      </c>
      <c r="B564" s="181" t="s">
        <v>796</v>
      </c>
      <c r="C564" s="180" t="s">
        <v>269</v>
      </c>
      <c r="D564" s="181">
        <v>2514.59</v>
      </c>
      <c r="E564" s="181">
        <f t="shared" si="57"/>
        <v>10000000</v>
      </c>
      <c r="F564" s="268">
        <f t="shared" si="52"/>
        <v>25145900000</v>
      </c>
      <c r="G564" s="323">
        <v>2765.16</v>
      </c>
      <c r="H564" s="268">
        <f t="shared" si="53"/>
        <v>27651600000</v>
      </c>
      <c r="I564" s="323">
        <v>2727.44</v>
      </c>
      <c r="J564" s="268">
        <f t="shared" si="54"/>
        <v>27274400000</v>
      </c>
      <c r="K564" s="323">
        <v>2624.39</v>
      </c>
      <c r="L564" s="268">
        <f t="shared" si="55"/>
        <v>26243900000</v>
      </c>
      <c r="M564" s="323">
        <v>2832.27</v>
      </c>
      <c r="N564" s="268">
        <f t="shared" si="56"/>
        <v>28322700000</v>
      </c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  <c r="AD564" s="181"/>
    </row>
    <row r="565" spans="1:30" s="180" customFormat="1">
      <c r="A565" s="181" t="s">
        <v>573</v>
      </c>
      <c r="B565" s="181" t="s">
        <v>796</v>
      </c>
      <c r="C565" s="180" t="s">
        <v>269</v>
      </c>
      <c r="D565" s="181">
        <v>1963.17</v>
      </c>
      <c r="E565" s="181">
        <f t="shared" si="57"/>
        <v>10000000</v>
      </c>
      <c r="F565" s="268">
        <f t="shared" si="52"/>
        <v>19631700000</v>
      </c>
      <c r="G565" s="323">
        <v>1973.87</v>
      </c>
      <c r="H565" s="268">
        <f t="shared" si="53"/>
        <v>19738700000</v>
      </c>
      <c r="I565" s="323">
        <v>2105.44</v>
      </c>
      <c r="J565" s="268">
        <f t="shared" si="54"/>
        <v>21054400000</v>
      </c>
      <c r="K565" s="323">
        <v>2177.35</v>
      </c>
      <c r="L565" s="268">
        <f t="shared" si="55"/>
        <v>21773500000</v>
      </c>
      <c r="M565" s="323">
        <v>2179.62</v>
      </c>
      <c r="N565" s="268">
        <f t="shared" si="56"/>
        <v>21796200000</v>
      </c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</row>
    <row r="566" spans="1:30" s="180" customFormat="1">
      <c r="A566" s="181" t="s">
        <v>575</v>
      </c>
      <c r="B566" s="181" t="s">
        <v>796</v>
      </c>
      <c r="C566" s="180" t="s">
        <v>269</v>
      </c>
      <c r="D566" s="181">
        <v>2016.01</v>
      </c>
      <c r="E566" s="181">
        <f t="shared" si="57"/>
        <v>10000000</v>
      </c>
      <c r="F566" s="268">
        <f t="shared" si="52"/>
        <v>20160100000</v>
      </c>
      <c r="G566" s="323">
        <v>2086.15</v>
      </c>
      <c r="H566" s="268">
        <f t="shared" si="53"/>
        <v>20861500000</v>
      </c>
      <c r="I566" s="323">
        <v>2158.7399999999998</v>
      </c>
      <c r="J566" s="268">
        <f t="shared" si="54"/>
        <v>21587399999.999996</v>
      </c>
      <c r="K566" s="323">
        <v>2053.64</v>
      </c>
      <c r="L566" s="268">
        <f t="shared" si="55"/>
        <v>20536400000</v>
      </c>
      <c r="M566" s="323">
        <v>2420.9</v>
      </c>
      <c r="N566" s="268">
        <f t="shared" si="56"/>
        <v>24209000000</v>
      </c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</row>
    <row r="567" spans="1:30" s="180" customFormat="1">
      <c r="A567" s="181" t="s">
        <v>577</v>
      </c>
      <c r="B567" s="181" t="s">
        <v>796</v>
      </c>
      <c r="C567" s="180" t="s">
        <v>269</v>
      </c>
      <c r="D567" s="181">
        <v>1447.07</v>
      </c>
      <c r="E567" s="181">
        <f t="shared" si="57"/>
        <v>10000000</v>
      </c>
      <c r="F567" s="268">
        <f t="shared" si="52"/>
        <v>14470700000</v>
      </c>
      <c r="G567" s="323">
        <v>1466.12</v>
      </c>
      <c r="H567" s="268">
        <f t="shared" si="53"/>
        <v>14661199999.999998</v>
      </c>
      <c r="I567" s="323">
        <v>1457.14</v>
      </c>
      <c r="J567" s="268">
        <f t="shared" si="54"/>
        <v>14571400000.000002</v>
      </c>
      <c r="K567" s="323">
        <v>3015.29</v>
      </c>
      <c r="L567" s="268">
        <f t="shared" si="55"/>
        <v>30152900000</v>
      </c>
      <c r="M567" s="323">
        <v>3013.35</v>
      </c>
      <c r="N567" s="268">
        <f t="shared" si="56"/>
        <v>30133500000</v>
      </c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</row>
    <row r="568" spans="1:30" s="180" customFormat="1">
      <c r="A568" s="181" t="s">
        <v>579</v>
      </c>
      <c r="B568" s="181" t="s">
        <v>796</v>
      </c>
      <c r="C568" s="180" t="s">
        <v>269</v>
      </c>
      <c r="D568" s="181">
        <v>0</v>
      </c>
      <c r="E568" s="181">
        <f t="shared" si="57"/>
        <v>10000000</v>
      </c>
      <c r="F568" s="268">
        <f t="shared" si="52"/>
        <v>0</v>
      </c>
      <c r="G568" s="323">
        <v>0</v>
      </c>
      <c r="H568" s="268">
        <f t="shared" si="53"/>
        <v>0</v>
      </c>
      <c r="I568" s="323">
        <v>0</v>
      </c>
      <c r="J568" s="268">
        <f t="shared" si="54"/>
        <v>0</v>
      </c>
      <c r="K568" s="323">
        <v>0</v>
      </c>
      <c r="L568" s="268">
        <f t="shared" si="55"/>
        <v>0</v>
      </c>
      <c r="M568" s="323">
        <v>0</v>
      </c>
      <c r="N568" s="268">
        <f t="shared" si="56"/>
        <v>0</v>
      </c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  <c r="AD568" s="181"/>
    </row>
    <row r="569" spans="1:30" s="180" customFormat="1">
      <c r="A569" s="181" t="s">
        <v>581</v>
      </c>
      <c r="B569" s="181" t="s">
        <v>796</v>
      </c>
      <c r="C569" s="180" t="s">
        <v>269</v>
      </c>
      <c r="D569" s="181">
        <v>580.42999999999995</v>
      </c>
      <c r="E569" s="181">
        <f t="shared" si="57"/>
        <v>10000000</v>
      </c>
      <c r="F569" s="268">
        <f t="shared" si="52"/>
        <v>5804299999.999999</v>
      </c>
      <c r="G569" s="323">
        <v>611.03</v>
      </c>
      <c r="H569" s="268">
        <f t="shared" si="53"/>
        <v>6110300000</v>
      </c>
      <c r="I569" s="323">
        <v>637.84</v>
      </c>
      <c r="J569" s="268">
        <f t="shared" si="54"/>
        <v>6378400000</v>
      </c>
      <c r="K569" s="323">
        <v>674.46</v>
      </c>
      <c r="L569" s="268">
        <f t="shared" si="55"/>
        <v>6744600000</v>
      </c>
      <c r="M569" s="323">
        <v>723</v>
      </c>
      <c r="N569" s="268">
        <f t="shared" si="56"/>
        <v>7230000000</v>
      </c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  <c r="AD569" s="181"/>
    </row>
    <row r="570" spans="1:30" s="180" customFormat="1">
      <c r="A570" s="181" t="s">
        <v>583</v>
      </c>
      <c r="B570" s="181" t="s">
        <v>796</v>
      </c>
      <c r="C570" s="180" t="s">
        <v>269</v>
      </c>
      <c r="D570" s="181">
        <v>1978.55</v>
      </c>
      <c r="E570" s="181">
        <f t="shared" si="57"/>
        <v>10000000</v>
      </c>
      <c r="F570" s="268">
        <f t="shared" si="52"/>
        <v>19785500000</v>
      </c>
      <c r="G570" s="323">
        <v>2131.34</v>
      </c>
      <c r="H570" s="268">
        <f t="shared" si="53"/>
        <v>21313400000</v>
      </c>
      <c r="I570" s="323">
        <v>2136.79</v>
      </c>
      <c r="J570" s="268">
        <f t="shared" si="54"/>
        <v>21367900000</v>
      </c>
      <c r="K570" s="323">
        <v>2091.96</v>
      </c>
      <c r="L570" s="268">
        <f t="shared" si="55"/>
        <v>20919600000</v>
      </c>
      <c r="M570" s="323">
        <v>2036.41</v>
      </c>
      <c r="N570" s="268">
        <f t="shared" si="56"/>
        <v>20364100000</v>
      </c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  <c r="AD570" s="181"/>
    </row>
    <row r="571" spans="1:30" s="180" customFormat="1">
      <c r="A571" s="181" t="s">
        <v>585</v>
      </c>
      <c r="B571" s="181" t="s">
        <v>796</v>
      </c>
      <c r="C571" s="180" t="s">
        <v>269</v>
      </c>
      <c r="D571" s="181">
        <v>342.01</v>
      </c>
      <c r="E571" s="181">
        <f t="shared" si="57"/>
        <v>10000000</v>
      </c>
      <c r="F571" s="268">
        <f t="shared" si="52"/>
        <v>3420100000</v>
      </c>
      <c r="G571" s="323">
        <v>351.21</v>
      </c>
      <c r="H571" s="268">
        <f t="shared" si="53"/>
        <v>3512100000</v>
      </c>
      <c r="I571" s="323">
        <v>368.63</v>
      </c>
      <c r="J571" s="268">
        <f t="shared" si="54"/>
        <v>3686300000</v>
      </c>
      <c r="K571" s="323">
        <v>375.42</v>
      </c>
      <c r="L571" s="268">
        <f t="shared" si="55"/>
        <v>3754200000</v>
      </c>
      <c r="M571" s="323">
        <v>380.63</v>
      </c>
      <c r="N571" s="268">
        <f t="shared" si="56"/>
        <v>3806300000</v>
      </c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</row>
    <row r="572" spans="1:30" s="180" customFormat="1">
      <c r="A572" s="181" t="s">
        <v>587</v>
      </c>
      <c r="B572" s="181" t="s">
        <v>796</v>
      </c>
      <c r="C572" s="180" t="s">
        <v>269</v>
      </c>
      <c r="D572" s="181">
        <v>1572.36</v>
      </c>
      <c r="E572" s="181">
        <f t="shared" si="57"/>
        <v>10000000</v>
      </c>
      <c r="F572" s="268">
        <f t="shared" si="52"/>
        <v>15723599999.999998</v>
      </c>
      <c r="G572" s="323">
        <v>1788.03</v>
      </c>
      <c r="H572" s="268">
        <f t="shared" si="53"/>
        <v>17880300000</v>
      </c>
      <c r="I572" s="323">
        <v>1873.25</v>
      </c>
      <c r="J572" s="268">
        <f t="shared" si="54"/>
        <v>18732500000</v>
      </c>
      <c r="K572" s="323">
        <v>1711.63</v>
      </c>
      <c r="L572" s="268">
        <f t="shared" si="55"/>
        <v>17116300000.000002</v>
      </c>
      <c r="M572" s="323">
        <v>1583.34</v>
      </c>
      <c r="N572" s="268">
        <f t="shared" si="56"/>
        <v>15833400000</v>
      </c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  <c r="AD572" s="181"/>
    </row>
    <row r="573" spans="1:30" s="180" customFormat="1">
      <c r="A573" s="181" t="s">
        <v>589</v>
      </c>
      <c r="B573" s="181" t="s">
        <v>796</v>
      </c>
      <c r="C573" s="180" t="s">
        <v>269</v>
      </c>
      <c r="D573" s="181">
        <v>0</v>
      </c>
      <c r="E573" s="181">
        <f t="shared" si="57"/>
        <v>10000000</v>
      </c>
      <c r="F573" s="268">
        <f t="shared" si="52"/>
        <v>0</v>
      </c>
      <c r="G573" s="323">
        <v>0</v>
      </c>
      <c r="H573" s="268">
        <f t="shared" si="53"/>
        <v>0</v>
      </c>
      <c r="I573" s="323">
        <v>0</v>
      </c>
      <c r="J573" s="268">
        <f t="shared" si="54"/>
        <v>0</v>
      </c>
      <c r="K573" s="323">
        <v>0</v>
      </c>
      <c r="L573" s="268">
        <f t="shared" si="55"/>
        <v>0</v>
      </c>
      <c r="M573" s="323">
        <v>0</v>
      </c>
      <c r="N573" s="268">
        <f t="shared" si="56"/>
        <v>0</v>
      </c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  <c r="AD573" s="181"/>
    </row>
    <row r="574" spans="1:30" s="180" customFormat="1">
      <c r="A574" s="181" t="s">
        <v>591</v>
      </c>
      <c r="B574" s="181" t="s">
        <v>796</v>
      </c>
      <c r="C574" s="180" t="s">
        <v>269</v>
      </c>
      <c r="D574" s="181">
        <v>1157.6099999999999</v>
      </c>
      <c r="E574" s="181">
        <f t="shared" si="57"/>
        <v>10000000</v>
      </c>
      <c r="F574" s="268">
        <f t="shared" si="52"/>
        <v>11576099999.999998</v>
      </c>
      <c r="G574" s="323">
        <v>1237.1099999999999</v>
      </c>
      <c r="H574" s="268">
        <f t="shared" si="53"/>
        <v>12371099999.999998</v>
      </c>
      <c r="I574" s="323">
        <v>1232.21</v>
      </c>
      <c r="J574" s="268">
        <f t="shared" si="54"/>
        <v>12322100000</v>
      </c>
      <c r="K574" s="323">
        <v>1136.33</v>
      </c>
      <c r="L574" s="268">
        <f t="shared" si="55"/>
        <v>11363300000</v>
      </c>
      <c r="M574" s="323">
        <v>1188.26</v>
      </c>
      <c r="N574" s="268">
        <f t="shared" si="56"/>
        <v>11882600000</v>
      </c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  <c r="AD574" s="181"/>
    </row>
    <row r="575" spans="1:30" s="180" customFormat="1">
      <c r="A575" s="181" t="s">
        <v>593</v>
      </c>
      <c r="B575" s="181" t="s">
        <v>796</v>
      </c>
      <c r="C575" s="180" t="s">
        <v>269</v>
      </c>
      <c r="D575" s="181">
        <v>613.99</v>
      </c>
      <c r="E575" s="181">
        <f t="shared" si="57"/>
        <v>10000000</v>
      </c>
      <c r="F575" s="268">
        <f t="shared" si="52"/>
        <v>6139900000</v>
      </c>
      <c r="G575" s="323">
        <v>659.13</v>
      </c>
      <c r="H575" s="268">
        <f t="shared" si="53"/>
        <v>6591300000</v>
      </c>
      <c r="I575" s="323">
        <v>782.29</v>
      </c>
      <c r="J575" s="268">
        <f t="shared" si="54"/>
        <v>7822900000</v>
      </c>
      <c r="K575" s="323">
        <v>789.19</v>
      </c>
      <c r="L575" s="268">
        <f t="shared" si="55"/>
        <v>7891900000.000001</v>
      </c>
      <c r="M575" s="323">
        <v>810.73</v>
      </c>
      <c r="N575" s="268">
        <f t="shared" si="56"/>
        <v>8107300000</v>
      </c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  <c r="AD575" s="181"/>
    </row>
    <row r="576" spans="1:30" s="180" customFormat="1">
      <c r="A576" s="181" t="s">
        <v>595</v>
      </c>
      <c r="B576" s="181" t="s">
        <v>796</v>
      </c>
      <c r="C576" s="180" t="s">
        <v>269</v>
      </c>
      <c r="D576" s="181">
        <v>124.45</v>
      </c>
      <c r="E576" s="181">
        <f t="shared" si="57"/>
        <v>10000000</v>
      </c>
      <c r="F576" s="268">
        <f t="shared" si="52"/>
        <v>1244500000</v>
      </c>
      <c r="G576" s="323">
        <v>151.85</v>
      </c>
      <c r="H576" s="268">
        <f t="shared" si="53"/>
        <v>1518500000</v>
      </c>
      <c r="I576" s="323">
        <v>160.34</v>
      </c>
      <c r="J576" s="268">
        <f t="shared" si="54"/>
        <v>1603400000</v>
      </c>
      <c r="K576" s="323">
        <v>154.22</v>
      </c>
      <c r="L576" s="268">
        <f t="shared" si="55"/>
        <v>1542200000</v>
      </c>
      <c r="M576" s="323">
        <v>99.36</v>
      </c>
      <c r="N576" s="268">
        <f t="shared" si="56"/>
        <v>993600000</v>
      </c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  <c r="AD576" s="181"/>
    </row>
    <row r="577" spans="1:30" s="180" customFormat="1">
      <c r="A577" s="181" t="s">
        <v>597</v>
      </c>
      <c r="B577" s="181" t="s">
        <v>796</v>
      </c>
      <c r="C577" s="180" t="s">
        <v>269</v>
      </c>
      <c r="D577" s="181">
        <v>210.06</v>
      </c>
      <c r="E577" s="181">
        <f t="shared" si="57"/>
        <v>10000000</v>
      </c>
      <c r="F577" s="268">
        <f t="shared" si="52"/>
        <v>2100600000</v>
      </c>
      <c r="G577" s="323">
        <v>120.85</v>
      </c>
      <c r="H577" s="268">
        <f t="shared" si="53"/>
        <v>1208500000</v>
      </c>
      <c r="I577" s="323">
        <v>319.98</v>
      </c>
      <c r="J577" s="268">
        <f t="shared" si="54"/>
        <v>3199800000</v>
      </c>
      <c r="K577" s="323">
        <v>457.64</v>
      </c>
      <c r="L577" s="268">
        <f t="shared" si="55"/>
        <v>4576400000</v>
      </c>
      <c r="M577" s="323">
        <v>497.69</v>
      </c>
      <c r="N577" s="268">
        <f t="shared" si="56"/>
        <v>4976900000</v>
      </c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</row>
    <row r="578" spans="1:30" s="180" customFormat="1">
      <c r="A578" s="181" t="s">
        <v>599</v>
      </c>
      <c r="B578" s="181" t="s">
        <v>796</v>
      </c>
      <c r="C578" s="180" t="s">
        <v>269</v>
      </c>
      <c r="D578" s="181">
        <v>1120.99</v>
      </c>
      <c r="E578" s="181">
        <f t="shared" si="57"/>
        <v>10000000</v>
      </c>
      <c r="F578" s="268">
        <f t="shared" si="52"/>
        <v>11209900000</v>
      </c>
      <c r="G578" s="323">
        <v>1170.6099999999999</v>
      </c>
      <c r="H578" s="268">
        <f t="shared" si="53"/>
        <v>11706099999.999998</v>
      </c>
      <c r="I578" s="323">
        <v>1158.32</v>
      </c>
      <c r="J578" s="268">
        <f t="shared" si="54"/>
        <v>11583200000</v>
      </c>
      <c r="K578" s="323">
        <v>1147.56</v>
      </c>
      <c r="L578" s="268">
        <f t="shared" si="55"/>
        <v>11475600000</v>
      </c>
      <c r="M578" s="323">
        <v>1027.1400000000001</v>
      </c>
      <c r="N578" s="268">
        <f t="shared" si="56"/>
        <v>10271400000.000002</v>
      </c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</row>
    <row r="579" spans="1:30" s="180" customFormat="1">
      <c r="A579" s="181" t="s">
        <v>539</v>
      </c>
      <c r="B579" s="181" t="s">
        <v>797</v>
      </c>
      <c r="C579" s="180" t="s">
        <v>269</v>
      </c>
      <c r="D579" s="181">
        <v>92800.900000000009</v>
      </c>
      <c r="E579" s="181">
        <f t="shared" ref="E579:E610" si="58">10^7</f>
        <v>10000000</v>
      </c>
      <c r="F579" s="268">
        <f t="shared" ref="F579:F642" si="59">D579*E579</f>
        <v>928009000000.00012</v>
      </c>
      <c r="G579" s="323">
        <v>99541.89</v>
      </c>
      <c r="H579" s="268">
        <f t="shared" si="53"/>
        <v>995418900000</v>
      </c>
      <c r="I579" s="323">
        <v>106476.68</v>
      </c>
      <c r="J579" s="268">
        <f t="shared" si="54"/>
        <v>1064766799999.9999</v>
      </c>
      <c r="K579" s="323">
        <v>103524.26</v>
      </c>
      <c r="L579" s="268">
        <f t="shared" si="55"/>
        <v>1035242600000</v>
      </c>
      <c r="M579" s="323">
        <v>101795.9</v>
      </c>
      <c r="N579" s="268">
        <f t="shared" si="56"/>
        <v>1017959000000</v>
      </c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  <c r="AD579" s="181"/>
    </row>
    <row r="580" spans="1:30" s="180" customFormat="1">
      <c r="A580" s="181" t="s">
        <v>541</v>
      </c>
      <c r="B580" s="181" t="s">
        <v>797</v>
      </c>
      <c r="C580" s="180" t="s">
        <v>269</v>
      </c>
      <c r="D580" s="181">
        <v>0</v>
      </c>
      <c r="E580" s="181">
        <f t="shared" si="58"/>
        <v>10000000</v>
      </c>
      <c r="F580" s="268">
        <f t="shared" si="59"/>
        <v>0</v>
      </c>
      <c r="G580" s="323">
        <v>0</v>
      </c>
      <c r="H580" s="268">
        <f t="shared" ref="H580:H643" si="60">G580*E580</f>
        <v>0</v>
      </c>
      <c r="I580" s="323">
        <v>0</v>
      </c>
      <c r="J580" s="268">
        <f t="shared" ref="J580:J643" si="61">I580*E580</f>
        <v>0</v>
      </c>
      <c r="K580" s="323">
        <v>0</v>
      </c>
      <c r="L580" s="268">
        <f t="shared" ref="L580:L643" si="62">K580*E580</f>
        <v>0</v>
      </c>
      <c r="M580" s="323">
        <v>0</v>
      </c>
      <c r="N580" s="268">
        <f t="shared" ref="N580:N643" si="63">M580*E580</f>
        <v>0</v>
      </c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  <c r="AD580" s="181"/>
    </row>
    <row r="581" spans="1:30" s="180" customFormat="1">
      <c r="A581" s="181" t="s">
        <v>543</v>
      </c>
      <c r="B581" s="181" t="s">
        <v>797</v>
      </c>
      <c r="C581" s="180" t="s">
        <v>269</v>
      </c>
      <c r="D581" s="181">
        <v>2022.96</v>
      </c>
      <c r="E581" s="181">
        <f t="shared" si="58"/>
        <v>10000000</v>
      </c>
      <c r="F581" s="268">
        <f t="shared" si="59"/>
        <v>20229600000</v>
      </c>
      <c r="G581" s="323">
        <v>2194.77</v>
      </c>
      <c r="H581" s="268">
        <f t="shared" si="60"/>
        <v>21947700000</v>
      </c>
      <c r="I581" s="323">
        <v>2171.8200000000002</v>
      </c>
      <c r="J581" s="268">
        <f t="shared" si="61"/>
        <v>21718200000</v>
      </c>
      <c r="K581" s="323">
        <v>1825.25</v>
      </c>
      <c r="L581" s="268">
        <f t="shared" si="62"/>
        <v>18252500000</v>
      </c>
      <c r="M581" s="323">
        <v>1738.3</v>
      </c>
      <c r="N581" s="268">
        <f t="shared" si="63"/>
        <v>17383000000</v>
      </c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  <c r="AD581" s="181"/>
    </row>
    <row r="582" spans="1:30" s="180" customFormat="1">
      <c r="A582" s="181" t="s">
        <v>545</v>
      </c>
      <c r="B582" s="181" t="s">
        <v>797</v>
      </c>
      <c r="C582" s="180" t="s">
        <v>269</v>
      </c>
      <c r="D582" s="181">
        <v>23723.37</v>
      </c>
      <c r="E582" s="181">
        <f t="shared" si="58"/>
        <v>10000000</v>
      </c>
      <c r="F582" s="268">
        <f t="shared" si="59"/>
        <v>237233700000</v>
      </c>
      <c r="G582" s="323">
        <v>24157.7</v>
      </c>
      <c r="H582" s="268">
        <f t="shared" si="60"/>
        <v>241577000000</v>
      </c>
      <c r="I582" s="323">
        <v>24976.95</v>
      </c>
      <c r="J582" s="268">
        <f t="shared" si="61"/>
        <v>249769500000</v>
      </c>
      <c r="K582" s="323">
        <v>22496.45</v>
      </c>
      <c r="L582" s="268">
        <f t="shared" si="62"/>
        <v>224964500000</v>
      </c>
      <c r="M582" s="323">
        <v>21194.55</v>
      </c>
      <c r="N582" s="268">
        <f t="shared" si="63"/>
        <v>211945500000</v>
      </c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  <c r="AD582" s="181"/>
    </row>
    <row r="583" spans="1:30" s="180" customFormat="1">
      <c r="A583" s="181" t="s">
        <v>547</v>
      </c>
      <c r="B583" s="181" t="s">
        <v>797</v>
      </c>
      <c r="C583" s="180" t="s">
        <v>269</v>
      </c>
      <c r="D583" s="181">
        <v>5386.24</v>
      </c>
      <c r="E583" s="181">
        <f t="shared" si="58"/>
        <v>10000000</v>
      </c>
      <c r="F583" s="268">
        <f t="shared" si="59"/>
        <v>53862400000</v>
      </c>
      <c r="G583" s="323">
        <v>6039.05</v>
      </c>
      <c r="H583" s="268">
        <f t="shared" si="60"/>
        <v>60390500000</v>
      </c>
      <c r="I583" s="323">
        <v>6637.78</v>
      </c>
      <c r="J583" s="268">
        <f t="shared" si="61"/>
        <v>66377800000</v>
      </c>
      <c r="K583" s="323">
        <v>6740.69</v>
      </c>
      <c r="L583" s="268">
        <f t="shared" si="62"/>
        <v>67406899999.999992</v>
      </c>
      <c r="M583" s="323">
        <v>6423.2</v>
      </c>
      <c r="N583" s="268">
        <f t="shared" si="63"/>
        <v>64232000000</v>
      </c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  <c r="AD583" s="181"/>
    </row>
    <row r="584" spans="1:30" s="180" customFormat="1">
      <c r="A584" s="181" t="s">
        <v>770</v>
      </c>
      <c r="B584" s="181" t="s">
        <v>797</v>
      </c>
      <c r="C584" s="180" t="s">
        <v>269</v>
      </c>
      <c r="D584" s="181">
        <v>2307.58</v>
      </c>
      <c r="E584" s="181">
        <f t="shared" si="58"/>
        <v>10000000</v>
      </c>
      <c r="F584" s="268">
        <f t="shared" si="59"/>
        <v>23075800000</v>
      </c>
      <c r="G584" s="323">
        <v>2653.69</v>
      </c>
      <c r="H584" s="268">
        <f t="shared" si="60"/>
        <v>26536900000</v>
      </c>
      <c r="I584" s="323">
        <v>3119.87</v>
      </c>
      <c r="J584" s="268">
        <f t="shared" si="61"/>
        <v>31198700000</v>
      </c>
      <c r="K584" s="323">
        <v>3117.89</v>
      </c>
      <c r="L584" s="268">
        <f t="shared" si="62"/>
        <v>31178900000</v>
      </c>
      <c r="M584" s="323">
        <v>2956.51</v>
      </c>
      <c r="N584" s="268">
        <f t="shared" si="63"/>
        <v>29565100000.000004</v>
      </c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</row>
    <row r="585" spans="1:30" s="180" customFormat="1">
      <c r="A585" s="181" t="s">
        <v>549</v>
      </c>
      <c r="B585" s="181" t="s">
        <v>797</v>
      </c>
      <c r="C585" s="180" t="s">
        <v>269</v>
      </c>
      <c r="D585" s="181">
        <v>6873.92</v>
      </c>
      <c r="E585" s="181">
        <f t="shared" si="58"/>
        <v>10000000</v>
      </c>
      <c r="F585" s="268">
        <f t="shared" si="59"/>
        <v>68739200000</v>
      </c>
      <c r="G585" s="323">
        <v>7361.91</v>
      </c>
      <c r="H585" s="268">
        <f t="shared" si="60"/>
        <v>73619100000</v>
      </c>
      <c r="I585" s="323">
        <v>7609.4</v>
      </c>
      <c r="J585" s="268">
        <f t="shared" si="61"/>
        <v>76094000000</v>
      </c>
      <c r="K585" s="323">
        <v>7502.41</v>
      </c>
      <c r="L585" s="268">
        <f t="shared" si="62"/>
        <v>75024100000</v>
      </c>
      <c r="M585" s="323">
        <v>7451.63</v>
      </c>
      <c r="N585" s="268">
        <f t="shared" si="63"/>
        <v>74516300000</v>
      </c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  <c r="AD585" s="181"/>
    </row>
    <row r="586" spans="1:30" s="180" customFormat="1">
      <c r="A586" s="181" t="s">
        <v>551</v>
      </c>
      <c r="B586" s="181" t="s">
        <v>797</v>
      </c>
      <c r="C586" s="180" t="s">
        <v>269</v>
      </c>
      <c r="D586" s="181">
        <v>1204.58</v>
      </c>
      <c r="E586" s="181">
        <f t="shared" si="58"/>
        <v>10000000</v>
      </c>
      <c r="F586" s="268">
        <f t="shared" si="59"/>
        <v>12045800000</v>
      </c>
      <c r="G586" s="323">
        <v>1356.55</v>
      </c>
      <c r="H586" s="268">
        <f t="shared" si="60"/>
        <v>13565500000</v>
      </c>
      <c r="I586" s="323">
        <v>1525.61</v>
      </c>
      <c r="J586" s="268">
        <f t="shared" si="61"/>
        <v>15256099999.999998</v>
      </c>
      <c r="K586" s="323">
        <v>1538.92</v>
      </c>
      <c r="L586" s="268">
        <f t="shared" si="62"/>
        <v>15389200000</v>
      </c>
      <c r="M586" s="323">
        <v>1357.03</v>
      </c>
      <c r="N586" s="268">
        <f t="shared" si="63"/>
        <v>13570300000</v>
      </c>
      <c r="O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  <c r="AD586" s="181"/>
    </row>
    <row r="587" spans="1:30" s="180" customFormat="1">
      <c r="A587" s="181" t="s">
        <v>553</v>
      </c>
      <c r="B587" s="181" t="s">
        <v>797</v>
      </c>
      <c r="C587" s="180" t="s">
        <v>269</v>
      </c>
      <c r="D587" s="181">
        <v>774.31</v>
      </c>
      <c r="E587" s="181">
        <f t="shared" si="58"/>
        <v>10000000</v>
      </c>
      <c r="F587" s="268">
        <f t="shared" si="59"/>
        <v>7743099999.999999</v>
      </c>
      <c r="G587" s="323">
        <v>896.12</v>
      </c>
      <c r="H587" s="268">
        <f t="shared" si="60"/>
        <v>8961200000</v>
      </c>
      <c r="I587" s="323">
        <v>986.55</v>
      </c>
      <c r="J587" s="268">
        <f t="shared" si="61"/>
        <v>9865500000</v>
      </c>
      <c r="K587" s="323">
        <v>960.59</v>
      </c>
      <c r="L587" s="268">
        <f t="shared" si="62"/>
        <v>9605900000</v>
      </c>
      <c r="M587" s="323">
        <v>960.51</v>
      </c>
      <c r="N587" s="268">
        <f t="shared" si="63"/>
        <v>9605100000</v>
      </c>
      <c r="O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  <c r="AD587" s="181"/>
    </row>
    <row r="588" spans="1:30" s="180" customFormat="1">
      <c r="A588" s="181" t="s">
        <v>555</v>
      </c>
      <c r="B588" s="181" t="s">
        <v>797</v>
      </c>
      <c r="C588" s="180" t="s">
        <v>269</v>
      </c>
      <c r="D588" s="181">
        <v>1630.09</v>
      </c>
      <c r="E588" s="181">
        <f t="shared" si="58"/>
        <v>10000000</v>
      </c>
      <c r="F588" s="268">
        <f t="shared" si="59"/>
        <v>16300900000</v>
      </c>
      <c r="G588" s="323">
        <v>1640.25</v>
      </c>
      <c r="H588" s="268">
        <f t="shared" si="60"/>
        <v>16402500000</v>
      </c>
      <c r="I588" s="323">
        <v>1575.6</v>
      </c>
      <c r="J588" s="268">
        <f t="shared" si="61"/>
        <v>15756000000</v>
      </c>
      <c r="K588" s="323">
        <v>1577.06</v>
      </c>
      <c r="L588" s="268">
        <f t="shared" si="62"/>
        <v>15770600000</v>
      </c>
      <c r="M588" s="323">
        <v>1500.82</v>
      </c>
      <c r="N588" s="268">
        <f t="shared" si="63"/>
        <v>15008200000</v>
      </c>
      <c r="O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</row>
    <row r="589" spans="1:30" s="180" customFormat="1">
      <c r="A589" s="181" t="s">
        <v>557</v>
      </c>
      <c r="B589" s="181" t="s">
        <v>797</v>
      </c>
      <c r="C589" s="180" t="s">
        <v>269</v>
      </c>
      <c r="D589" s="181">
        <v>10422.1</v>
      </c>
      <c r="E589" s="181">
        <f t="shared" si="58"/>
        <v>10000000</v>
      </c>
      <c r="F589" s="268">
        <f t="shared" si="59"/>
        <v>104221000000</v>
      </c>
      <c r="G589" s="323">
        <v>12017.1</v>
      </c>
      <c r="H589" s="268">
        <f t="shared" si="60"/>
        <v>120171000000</v>
      </c>
      <c r="I589" s="323">
        <v>12108.2</v>
      </c>
      <c r="J589" s="268">
        <f t="shared" si="61"/>
        <v>121082000000</v>
      </c>
      <c r="K589" s="323">
        <v>11924.95</v>
      </c>
      <c r="L589" s="268">
        <f t="shared" si="62"/>
        <v>119249500000</v>
      </c>
      <c r="M589" s="323">
        <v>11905.02</v>
      </c>
      <c r="N589" s="268">
        <f t="shared" si="63"/>
        <v>119050200000</v>
      </c>
      <c r="O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  <c r="AD589" s="181"/>
    </row>
    <row r="590" spans="1:30" s="180" customFormat="1">
      <c r="A590" s="181" t="s">
        <v>559</v>
      </c>
      <c r="B590" s="181" t="s">
        <v>797</v>
      </c>
      <c r="C590" s="180" t="s">
        <v>269</v>
      </c>
      <c r="D590" s="181">
        <v>1266.51</v>
      </c>
      <c r="E590" s="181">
        <f t="shared" si="58"/>
        <v>10000000</v>
      </c>
      <c r="F590" s="268">
        <f t="shared" si="59"/>
        <v>12665100000</v>
      </c>
      <c r="G590" s="323">
        <v>1350.68</v>
      </c>
      <c r="H590" s="268">
        <f t="shared" si="60"/>
        <v>13506800000</v>
      </c>
      <c r="I590" s="323">
        <v>1457.03</v>
      </c>
      <c r="J590" s="268">
        <f t="shared" si="61"/>
        <v>14570300000</v>
      </c>
      <c r="K590" s="323">
        <v>1455.56</v>
      </c>
      <c r="L590" s="268">
        <f t="shared" si="62"/>
        <v>14555600000</v>
      </c>
      <c r="M590" s="323">
        <v>1378.08</v>
      </c>
      <c r="N590" s="268">
        <f t="shared" si="63"/>
        <v>13780800000</v>
      </c>
      <c r="O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  <c r="AD590" s="181"/>
    </row>
    <row r="591" spans="1:30" s="180" customFormat="1">
      <c r="A591" s="181" t="s">
        <v>561</v>
      </c>
      <c r="B591" s="181" t="s">
        <v>797</v>
      </c>
      <c r="C591" s="180" t="s">
        <v>269</v>
      </c>
      <c r="D591" s="181">
        <v>3103.87</v>
      </c>
      <c r="E591" s="181">
        <f t="shared" si="58"/>
        <v>10000000</v>
      </c>
      <c r="F591" s="268">
        <f t="shared" si="59"/>
        <v>31038700000</v>
      </c>
      <c r="G591" s="323">
        <v>3222.47</v>
      </c>
      <c r="H591" s="268">
        <f t="shared" si="60"/>
        <v>32224699999.999996</v>
      </c>
      <c r="I591" s="323">
        <v>3696.69</v>
      </c>
      <c r="J591" s="268">
        <f t="shared" si="61"/>
        <v>36966900000</v>
      </c>
      <c r="K591" s="323">
        <v>3891.64</v>
      </c>
      <c r="L591" s="268">
        <f t="shared" si="62"/>
        <v>38916400000</v>
      </c>
      <c r="M591" s="323">
        <v>3709.17</v>
      </c>
      <c r="N591" s="268">
        <f t="shared" si="63"/>
        <v>37091700000</v>
      </c>
      <c r="O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</row>
    <row r="592" spans="1:30" s="180" customFormat="1">
      <c r="A592" s="181" t="s">
        <v>563</v>
      </c>
      <c r="B592" s="181" t="s">
        <v>797</v>
      </c>
      <c r="C592" s="180" t="s">
        <v>269</v>
      </c>
      <c r="D592" s="181">
        <v>2085.6999999999998</v>
      </c>
      <c r="E592" s="181">
        <f t="shared" si="58"/>
        <v>10000000</v>
      </c>
      <c r="F592" s="268">
        <f t="shared" si="59"/>
        <v>20857000000</v>
      </c>
      <c r="G592" s="323">
        <v>2390.2800000000002</v>
      </c>
      <c r="H592" s="268">
        <f t="shared" si="60"/>
        <v>23902800000.000004</v>
      </c>
      <c r="I592" s="323">
        <v>2466.5</v>
      </c>
      <c r="J592" s="268">
        <f t="shared" si="61"/>
        <v>24665000000</v>
      </c>
      <c r="K592" s="323">
        <v>2535.52</v>
      </c>
      <c r="L592" s="268">
        <f t="shared" si="62"/>
        <v>25355200000</v>
      </c>
      <c r="M592" s="323">
        <v>3197.3</v>
      </c>
      <c r="N592" s="268">
        <f t="shared" si="63"/>
        <v>31973000000</v>
      </c>
      <c r="O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  <c r="AD592" s="181"/>
    </row>
    <row r="593" spans="1:30" s="180" customFormat="1">
      <c r="A593" s="181" t="s">
        <v>565</v>
      </c>
      <c r="B593" s="181" t="s">
        <v>797</v>
      </c>
      <c r="C593" s="180" t="s">
        <v>269</v>
      </c>
      <c r="D593" s="181">
        <v>2499.1799999999998</v>
      </c>
      <c r="E593" s="181">
        <f t="shared" si="58"/>
        <v>10000000</v>
      </c>
      <c r="F593" s="268">
        <f t="shared" si="59"/>
        <v>24991800000</v>
      </c>
      <c r="G593" s="323">
        <v>2524.48</v>
      </c>
      <c r="H593" s="268">
        <f t="shared" si="60"/>
        <v>25244800000</v>
      </c>
      <c r="I593" s="323">
        <v>2682.07</v>
      </c>
      <c r="J593" s="268">
        <f t="shared" si="61"/>
        <v>26820700000</v>
      </c>
      <c r="K593" s="323">
        <v>2710.96</v>
      </c>
      <c r="L593" s="268">
        <f t="shared" si="62"/>
        <v>27109600000</v>
      </c>
      <c r="M593" s="323">
        <v>2689.93</v>
      </c>
      <c r="N593" s="268">
        <f t="shared" si="63"/>
        <v>26899300000</v>
      </c>
      <c r="O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  <c r="AD593" s="181"/>
    </row>
    <row r="594" spans="1:30" s="180" customFormat="1">
      <c r="A594" s="181" t="s">
        <v>567</v>
      </c>
      <c r="B594" s="181" t="s">
        <v>797</v>
      </c>
      <c r="C594" s="180" t="s">
        <v>269</v>
      </c>
      <c r="D594" s="181">
        <v>7177.2</v>
      </c>
      <c r="E594" s="181">
        <f t="shared" si="58"/>
        <v>10000000</v>
      </c>
      <c r="F594" s="268">
        <f t="shared" si="59"/>
        <v>71772000000</v>
      </c>
      <c r="G594" s="323">
        <v>6356.98</v>
      </c>
      <c r="H594" s="268">
        <f t="shared" si="60"/>
        <v>63569799999.999992</v>
      </c>
      <c r="I594" s="323">
        <v>7993.51</v>
      </c>
      <c r="J594" s="268">
        <f t="shared" si="61"/>
        <v>79935100000</v>
      </c>
      <c r="K594" s="323">
        <v>7649.31</v>
      </c>
      <c r="L594" s="268">
        <f t="shared" si="62"/>
        <v>76493100000</v>
      </c>
      <c r="M594" s="323">
        <v>7600.3</v>
      </c>
      <c r="N594" s="268">
        <f t="shared" si="63"/>
        <v>76003000000</v>
      </c>
      <c r="O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  <c r="AD594" s="181"/>
    </row>
    <row r="595" spans="1:30" s="180" customFormat="1">
      <c r="A595" s="181" t="s">
        <v>569</v>
      </c>
      <c r="B595" s="181" t="s">
        <v>797</v>
      </c>
      <c r="C595" s="180" t="s">
        <v>269</v>
      </c>
      <c r="D595" s="181">
        <v>2892.03</v>
      </c>
      <c r="E595" s="181">
        <f t="shared" si="58"/>
        <v>10000000</v>
      </c>
      <c r="F595" s="268">
        <f t="shared" si="59"/>
        <v>28920300000.000004</v>
      </c>
      <c r="G595" s="323">
        <v>3299.09</v>
      </c>
      <c r="H595" s="268">
        <f t="shared" si="60"/>
        <v>32990900000</v>
      </c>
      <c r="I595" s="323">
        <v>3530.16</v>
      </c>
      <c r="J595" s="268">
        <f t="shared" si="61"/>
        <v>35301600000</v>
      </c>
      <c r="K595" s="323">
        <v>3316.1</v>
      </c>
      <c r="L595" s="268">
        <f t="shared" si="62"/>
        <v>33161000000</v>
      </c>
      <c r="M595" s="323">
        <v>3187.24</v>
      </c>
      <c r="N595" s="268">
        <f t="shared" si="63"/>
        <v>31872399999.999996</v>
      </c>
      <c r="O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  <c r="AD595" s="181"/>
    </row>
    <row r="596" spans="1:30" s="180" customFormat="1">
      <c r="A596" s="181" t="s">
        <v>571</v>
      </c>
      <c r="B596" s="181" t="s">
        <v>797</v>
      </c>
      <c r="C596" s="180" t="s">
        <v>269</v>
      </c>
      <c r="D596" s="181">
        <v>3071.8</v>
      </c>
      <c r="E596" s="181">
        <f t="shared" si="58"/>
        <v>10000000</v>
      </c>
      <c r="F596" s="268">
        <f t="shared" si="59"/>
        <v>30718000000</v>
      </c>
      <c r="G596" s="323">
        <v>3594.73</v>
      </c>
      <c r="H596" s="268">
        <f t="shared" si="60"/>
        <v>35947300000</v>
      </c>
      <c r="I596" s="323">
        <v>3557.23</v>
      </c>
      <c r="J596" s="268">
        <f t="shared" si="61"/>
        <v>35572300000</v>
      </c>
      <c r="K596" s="323">
        <v>3656.09</v>
      </c>
      <c r="L596" s="268">
        <f t="shared" si="62"/>
        <v>36560900000</v>
      </c>
      <c r="M596" s="323">
        <v>3655.55</v>
      </c>
      <c r="N596" s="268">
        <f t="shared" si="63"/>
        <v>36555500000</v>
      </c>
      <c r="O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  <c r="AD596" s="181"/>
    </row>
    <row r="597" spans="1:30" s="180" customFormat="1">
      <c r="A597" s="181" t="s">
        <v>573</v>
      </c>
      <c r="B597" s="181" t="s">
        <v>797</v>
      </c>
      <c r="C597" s="180" t="s">
        <v>269</v>
      </c>
      <c r="D597" s="181">
        <v>2307.59</v>
      </c>
      <c r="E597" s="181">
        <f t="shared" si="58"/>
        <v>10000000</v>
      </c>
      <c r="F597" s="268">
        <f t="shared" si="59"/>
        <v>23075900000</v>
      </c>
      <c r="G597" s="323">
        <v>2385.7199999999998</v>
      </c>
      <c r="H597" s="268">
        <f t="shared" si="60"/>
        <v>23857199999.999996</v>
      </c>
      <c r="I597" s="323">
        <v>2612.9</v>
      </c>
      <c r="J597" s="268">
        <f t="shared" si="61"/>
        <v>26129000000</v>
      </c>
      <c r="K597" s="323">
        <v>2612.6799999999998</v>
      </c>
      <c r="L597" s="268">
        <f t="shared" si="62"/>
        <v>26126800000</v>
      </c>
      <c r="M597" s="323">
        <v>2612.6799999999998</v>
      </c>
      <c r="N597" s="268">
        <f t="shared" si="63"/>
        <v>26126800000</v>
      </c>
      <c r="O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</row>
    <row r="598" spans="1:30" s="180" customFormat="1">
      <c r="A598" s="181" t="s">
        <v>575</v>
      </c>
      <c r="B598" s="181" t="s">
        <v>797</v>
      </c>
      <c r="C598" s="180" t="s">
        <v>269</v>
      </c>
      <c r="D598" s="181">
        <v>2880.54</v>
      </c>
      <c r="E598" s="181">
        <f t="shared" si="58"/>
        <v>10000000</v>
      </c>
      <c r="F598" s="268">
        <f t="shared" si="59"/>
        <v>28805400000</v>
      </c>
      <c r="G598" s="323">
        <v>3229.12</v>
      </c>
      <c r="H598" s="268">
        <f t="shared" si="60"/>
        <v>32291200000</v>
      </c>
      <c r="I598" s="323">
        <v>3382.34</v>
      </c>
      <c r="J598" s="268">
        <f t="shared" si="61"/>
        <v>33823400000</v>
      </c>
      <c r="K598" s="323">
        <v>3178.33</v>
      </c>
      <c r="L598" s="268">
        <f t="shared" si="62"/>
        <v>31783300000</v>
      </c>
      <c r="M598" s="323">
        <v>3571.77</v>
      </c>
      <c r="N598" s="268">
        <f t="shared" si="63"/>
        <v>35717700000</v>
      </c>
      <c r="O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</row>
    <row r="599" spans="1:30" s="180" customFormat="1">
      <c r="A599" s="181" t="s">
        <v>577</v>
      </c>
      <c r="B599" s="181" t="s">
        <v>797</v>
      </c>
      <c r="C599" s="180" t="s">
        <v>269</v>
      </c>
      <c r="D599" s="181">
        <v>2262.08</v>
      </c>
      <c r="E599" s="181">
        <f t="shared" si="58"/>
        <v>10000000</v>
      </c>
      <c r="F599" s="268">
        <f t="shared" si="59"/>
        <v>22620800000</v>
      </c>
      <c r="G599" s="323">
        <v>2662.71</v>
      </c>
      <c r="H599" s="268">
        <f t="shared" si="60"/>
        <v>26627100000</v>
      </c>
      <c r="I599" s="323">
        <v>3452.23</v>
      </c>
      <c r="J599" s="268">
        <f t="shared" si="61"/>
        <v>34522300000</v>
      </c>
      <c r="K599" s="323">
        <v>3660.88</v>
      </c>
      <c r="L599" s="268">
        <f t="shared" si="62"/>
        <v>36608800000</v>
      </c>
      <c r="M599" s="323">
        <v>3793.23</v>
      </c>
      <c r="N599" s="268">
        <f t="shared" si="63"/>
        <v>37932300000</v>
      </c>
      <c r="O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</row>
    <row r="600" spans="1:30" s="180" customFormat="1">
      <c r="A600" s="181" t="s">
        <v>579</v>
      </c>
      <c r="B600" s="181" t="s">
        <v>797</v>
      </c>
      <c r="C600" s="180" t="s">
        <v>269</v>
      </c>
      <c r="D600" s="181">
        <v>0</v>
      </c>
      <c r="E600" s="181">
        <f t="shared" si="58"/>
        <v>10000000</v>
      </c>
      <c r="F600" s="268">
        <f t="shared" si="59"/>
        <v>0</v>
      </c>
      <c r="G600" s="323">
        <v>0</v>
      </c>
      <c r="H600" s="268">
        <f t="shared" si="60"/>
        <v>0</v>
      </c>
      <c r="I600" s="323">
        <v>0</v>
      </c>
      <c r="J600" s="268">
        <f t="shared" si="61"/>
        <v>0</v>
      </c>
      <c r="K600" s="323">
        <v>0</v>
      </c>
      <c r="L600" s="268">
        <f t="shared" si="62"/>
        <v>0</v>
      </c>
      <c r="M600" s="323">
        <v>0</v>
      </c>
      <c r="N600" s="268">
        <f t="shared" si="63"/>
        <v>0</v>
      </c>
      <c r="O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</row>
    <row r="601" spans="1:30" s="180" customFormat="1">
      <c r="A601" s="181" t="s">
        <v>581</v>
      </c>
      <c r="B601" s="181" t="s">
        <v>797</v>
      </c>
      <c r="C601" s="180" t="s">
        <v>269</v>
      </c>
      <c r="D601" s="181">
        <v>638.16</v>
      </c>
      <c r="E601" s="181">
        <f t="shared" si="58"/>
        <v>10000000</v>
      </c>
      <c r="F601" s="268">
        <f t="shared" si="59"/>
        <v>6381600000</v>
      </c>
      <c r="G601" s="323">
        <v>845.37</v>
      </c>
      <c r="H601" s="268">
        <f t="shared" si="60"/>
        <v>8453700000</v>
      </c>
      <c r="I601" s="323">
        <v>899.95</v>
      </c>
      <c r="J601" s="268">
        <f t="shared" si="61"/>
        <v>8999500000</v>
      </c>
      <c r="K601" s="323">
        <v>899.33</v>
      </c>
      <c r="L601" s="268">
        <f t="shared" si="62"/>
        <v>8993300000</v>
      </c>
      <c r="M601" s="323">
        <v>975.1</v>
      </c>
      <c r="N601" s="268">
        <f t="shared" si="63"/>
        <v>9751000000</v>
      </c>
      <c r="O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</row>
    <row r="602" spans="1:30" s="180" customFormat="1">
      <c r="A602" s="181" t="s">
        <v>583</v>
      </c>
      <c r="B602" s="181" t="s">
        <v>797</v>
      </c>
      <c r="C602" s="180" t="s">
        <v>269</v>
      </c>
      <c r="D602" s="181">
        <v>2400.6999999999998</v>
      </c>
      <c r="E602" s="181">
        <f t="shared" si="58"/>
        <v>10000000</v>
      </c>
      <c r="F602" s="268">
        <f t="shared" si="59"/>
        <v>24007000000</v>
      </c>
      <c r="G602" s="323">
        <v>2733.31</v>
      </c>
      <c r="H602" s="268">
        <f t="shared" si="60"/>
        <v>27333100000</v>
      </c>
      <c r="I602" s="323">
        <v>2792.63</v>
      </c>
      <c r="J602" s="268">
        <f t="shared" si="61"/>
        <v>27926300000</v>
      </c>
      <c r="K602" s="323">
        <v>2787.93</v>
      </c>
      <c r="L602" s="268">
        <f t="shared" si="62"/>
        <v>27879300000</v>
      </c>
      <c r="M602" s="323">
        <v>2787.34</v>
      </c>
      <c r="N602" s="268">
        <f t="shared" si="63"/>
        <v>27873400000</v>
      </c>
      <c r="O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  <c r="AD602" s="181"/>
    </row>
    <row r="603" spans="1:30" s="180" customFormat="1">
      <c r="A603" s="181" t="s">
        <v>585</v>
      </c>
      <c r="B603" s="181" t="s">
        <v>797</v>
      </c>
      <c r="C603" s="180" t="s">
        <v>269</v>
      </c>
      <c r="D603" s="181">
        <v>418.41</v>
      </c>
      <c r="E603" s="181">
        <f t="shared" si="58"/>
        <v>10000000</v>
      </c>
      <c r="F603" s="268">
        <f t="shared" si="59"/>
        <v>4184100000.0000005</v>
      </c>
      <c r="G603" s="323">
        <v>442.34</v>
      </c>
      <c r="H603" s="268">
        <f t="shared" si="60"/>
        <v>4423400000</v>
      </c>
      <c r="I603" s="323">
        <v>461.94</v>
      </c>
      <c r="J603" s="268">
        <f t="shared" si="61"/>
        <v>4619400000</v>
      </c>
      <c r="K603" s="323">
        <v>461.93</v>
      </c>
      <c r="L603" s="268">
        <f t="shared" si="62"/>
        <v>4619300000</v>
      </c>
      <c r="M603" s="323">
        <v>461.92</v>
      </c>
      <c r="N603" s="268">
        <f t="shared" si="63"/>
        <v>4619200000</v>
      </c>
      <c r="O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  <c r="AD603" s="181"/>
    </row>
    <row r="604" spans="1:30" s="180" customFormat="1">
      <c r="A604" s="181" t="s">
        <v>587</v>
      </c>
      <c r="B604" s="181" t="s">
        <v>797</v>
      </c>
      <c r="C604" s="180" t="s">
        <v>269</v>
      </c>
      <c r="D604" s="181">
        <v>1925.04</v>
      </c>
      <c r="E604" s="181">
        <f t="shared" si="58"/>
        <v>10000000</v>
      </c>
      <c r="F604" s="268">
        <f t="shared" si="59"/>
        <v>19250400000</v>
      </c>
      <c r="G604" s="323">
        <v>2154.6799999999998</v>
      </c>
      <c r="H604" s="268">
        <f t="shared" si="60"/>
        <v>21546800000</v>
      </c>
      <c r="I604" s="323">
        <v>2233.02</v>
      </c>
      <c r="J604" s="268">
        <f t="shared" si="61"/>
        <v>22330200000</v>
      </c>
      <c r="K604" s="323">
        <v>2361.04</v>
      </c>
      <c r="L604" s="268">
        <f t="shared" si="62"/>
        <v>23610400000</v>
      </c>
      <c r="M604" s="323">
        <v>2247.6799999999998</v>
      </c>
      <c r="N604" s="268">
        <f t="shared" si="63"/>
        <v>22476800000</v>
      </c>
      <c r="O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  <c r="AD604" s="181"/>
    </row>
    <row r="605" spans="1:30" s="180" customFormat="1">
      <c r="A605" s="181" t="s">
        <v>589</v>
      </c>
      <c r="B605" s="181" t="s">
        <v>797</v>
      </c>
      <c r="C605" s="180" t="s">
        <v>269</v>
      </c>
      <c r="D605" s="181">
        <v>0</v>
      </c>
      <c r="E605" s="181">
        <f t="shared" si="58"/>
        <v>10000000</v>
      </c>
      <c r="F605" s="268">
        <f t="shared" si="59"/>
        <v>0</v>
      </c>
      <c r="G605" s="323">
        <v>0</v>
      </c>
      <c r="H605" s="268">
        <f t="shared" si="60"/>
        <v>0</v>
      </c>
      <c r="I605" s="323">
        <v>0</v>
      </c>
      <c r="J605" s="268">
        <f t="shared" si="61"/>
        <v>0</v>
      </c>
      <c r="K605" s="323">
        <v>0</v>
      </c>
      <c r="L605" s="268">
        <f t="shared" si="62"/>
        <v>0</v>
      </c>
      <c r="M605" s="323">
        <v>0</v>
      </c>
      <c r="N605" s="268">
        <f t="shared" si="63"/>
        <v>0</v>
      </c>
      <c r="O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</row>
    <row r="606" spans="1:30" s="180" customFormat="1">
      <c r="A606" s="181" t="s">
        <v>591</v>
      </c>
      <c r="B606" s="181" t="s">
        <v>797</v>
      </c>
      <c r="C606" s="180" t="s">
        <v>269</v>
      </c>
      <c r="D606" s="181">
        <v>1178.69</v>
      </c>
      <c r="E606" s="181">
        <f t="shared" si="58"/>
        <v>10000000</v>
      </c>
      <c r="F606" s="268">
        <f t="shared" si="59"/>
        <v>11786900000</v>
      </c>
      <c r="G606" s="323">
        <v>1430.75</v>
      </c>
      <c r="H606" s="268">
        <f t="shared" si="60"/>
        <v>14307500000</v>
      </c>
      <c r="I606" s="323">
        <v>1521.53</v>
      </c>
      <c r="J606" s="268">
        <f t="shared" si="61"/>
        <v>15215300000</v>
      </c>
      <c r="K606" s="323">
        <v>1520.81</v>
      </c>
      <c r="L606" s="268">
        <f t="shared" si="62"/>
        <v>15208100000</v>
      </c>
      <c r="M606" s="323">
        <v>1475.87</v>
      </c>
      <c r="N606" s="268">
        <f t="shared" si="63"/>
        <v>14758699999.999998</v>
      </c>
      <c r="O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  <c r="AD606" s="181"/>
    </row>
    <row r="607" spans="1:30" s="180" customFormat="1">
      <c r="A607" s="181" t="s">
        <v>593</v>
      </c>
      <c r="B607" s="181" t="s">
        <v>797</v>
      </c>
      <c r="C607" s="180" t="s">
        <v>269</v>
      </c>
      <c r="D607" s="181">
        <v>802.41</v>
      </c>
      <c r="E607" s="181">
        <f t="shared" si="58"/>
        <v>10000000</v>
      </c>
      <c r="F607" s="268">
        <f t="shared" si="59"/>
        <v>8024100000</v>
      </c>
      <c r="G607" s="323">
        <v>877.77</v>
      </c>
      <c r="H607" s="268">
        <f t="shared" si="60"/>
        <v>8777700000</v>
      </c>
      <c r="I607" s="323">
        <v>1059.17</v>
      </c>
      <c r="J607" s="268">
        <f t="shared" si="61"/>
        <v>10591700000</v>
      </c>
      <c r="K607" s="323">
        <v>1059</v>
      </c>
      <c r="L607" s="268">
        <f t="shared" si="62"/>
        <v>10590000000</v>
      </c>
      <c r="M607" s="323">
        <v>1084.8900000000001</v>
      </c>
      <c r="N607" s="268">
        <f t="shared" si="63"/>
        <v>10848900000.000002</v>
      </c>
      <c r="O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  <c r="AD607" s="181"/>
    </row>
    <row r="608" spans="1:30" s="180" customFormat="1">
      <c r="A608" s="181" t="s">
        <v>595</v>
      </c>
      <c r="B608" s="181" t="s">
        <v>797</v>
      </c>
      <c r="C608" s="180" t="s">
        <v>269</v>
      </c>
      <c r="D608" s="181">
        <v>138.08000000000001</v>
      </c>
      <c r="E608" s="181">
        <f t="shared" si="58"/>
        <v>10000000</v>
      </c>
      <c r="F608" s="268">
        <f t="shared" si="59"/>
        <v>1380800000.0000002</v>
      </c>
      <c r="G608" s="323">
        <v>178.83</v>
      </c>
      <c r="H608" s="268">
        <f t="shared" si="60"/>
        <v>1788300000.0000002</v>
      </c>
      <c r="I608" s="323">
        <v>193.24</v>
      </c>
      <c r="J608" s="268">
        <f t="shared" si="61"/>
        <v>1932400000</v>
      </c>
      <c r="K608" s="323">
        <v>186.69</v>
      </c>
      <c r="L608" s="268">
        <f t="shared" si="62"/>
        <v>1866900000</v>
      </c>
      <c r="M608" s="323">
        <v>121.28</v>
      </c>
      <c r="N608" s="268">
        <f t="shared" si="63"/>
        <v>1212800000</v>
      </c>
      <c r="O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  <c r="AD608" s="181"/>
    </row>
    <row r="609" spans="1:30" s="180" customFormat="1">
      <c r="A609" s="181" t="s">
        <v>597</v>
      </c>
      <c r="B609" s="181" t="s">
        <v>797</v>
      </c>
      <c r="C609" s="180" t="s">
        <v>269</v>
      </c>
      <c r="D609" s="181">
        <v>252.46</v>
      </c>
      <c r="E609" s="181">
        <f t="shared" si="58"/>
        <v>10000000</v>
      </c>
      <c r="F609" s="268">
        <f t="shared" si="59"/>
        <v>2524600000</v>
      </c>
      <c r="G609" s="323">
        <v>308.56</v>
      </c>
      <c r="H609" s="268">
        <f t="shared" si="60"/>
        <v>3085600000</v>
      </c>
      <c r="I609" s="323">
        <v>466.62</v>
      </c>
      <c r="J609" s="268">
        <f t="shared" si="61"/>
        <v>4666200000</v>
      </c>
      <c r="K609" s="323">
        <v>596.33000000000004</v>
      </c>
      <c r="L609" s="268">
        <f t="shared" si="62"/>
        <v>5963300000</v>
      </c>
      <c r="M609" s="323">
        <v>596.22</v>
      </c>
      <c r="N609" s="268">
        <f t="shared" si="63"/>
        <v>5962200000</v>
      </c>
      <c r="O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  <c r="AD609" s="181"/>
    </row>
    <row r="610" spans="1:30" s="180" customFormat="1">
      <c r="A610" s="181" t="s">
        <v>599</v>
      </c>
      <c r="B610" s="181" t="s">
        <v>797</v>
      </c>
      <c r="C610" s="180" t="s">
        <v>269</v>
      </c>
      <c r="D610" s="181">
        <v>1155.3</v>
      </c>
      <c r="E610" s="181">
        <f t="shared" si="58"/>
        <v>10000000</v>
      </c>
      <c r="F610" s="268">
        <f t="shared" si="59"/>
        <v>11553000000</v>
      </c>
      <c r="G610" s="323">
        <v>1236.8800000000001</v>
      </c>
      <c r="H610" s="268">
        <f t="shared" si="60"/>
        <v>12368800000.000002</v>
      </c>
      <c r="I610" s="323">
        <v>1306.1300000000001</v>
      </c>
      <c r="J610" s="268">
        <f t="shared" si="61"/>
        <v>13061300000.000002</v>
      </c>
      <c r="K610" s="323">
        <v>1299.9100000000001</v>
      </c>
      <c r="L610" s="268">
        <f t="shared" si="62"/>
        <v>12999100000</v>
      </c>
      <c r="M610" s="323">
        <v>1162.78</v>
      </c>
      <c r="N610" s="268">
        <f t="shared" si="63"/>
        <v>11627800000</v>
      </c>
      <c r="O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  <c r="AD610" s="181"/>
    </row>
    <row r="611" spans="1:30" s="180" customFormat="1">
      <c r="A611" s="181" t="s">
        <v>539</v>
      </c>
      <c r="B611" s="270" t="s">
        <v>277</v>
      </c>
      <c r="C611" s="269" t="s">
        <v>269</v>
      </c>
      <c r="D611" s="270">
        <v>4587.05</v>
      </c>
      <c r="E611" s="181">
        <f t="shared" ref="E611:E642" si="64">10^7</f>
        <v>10000000</v>
      </c>
      <c r="F611" s="268">
        <f t="shared" si="59"/>
        <v>45870500000</v>
      </c>
      <c r="G611" s="323">
        <v>4735.03</v>
      </c>
      <c r="H611" s="268">
        <f t="shared" si="60"/>
        <v>47350300000</v>
      </c>
      <c r="I611" s="323">
        <v>5117.13</v>
      </c>
      <c r="J611" s="268">
        <f t="shared" si="61"/>
        <v>51171300000</v>
      </c>
      <c r="K611" s="323">
        <v>5189.38</v>
      </c>
      <c r="L611" s="268">
        <f t="shared" si="62"/>
        <v>51893800000</v>
      </c>
      <c r="M611" s="323">
        <v>5321.01</v>
      </c>
      <c r="N611" s="268">
        <f t="shared" si="63"/>
        <v>53210100000</v>
      </c>
      <c r="O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  <c r="AD611" s="181"/>
    </row>
    <row r="612" spans="1:30" s="180" customFormat="1">
      <c r="A612" s="181" t="s">
        <v>541</v>
      </c>
      <c r="B612" s="270" t="s">
        <v>277</v>
      </c>
      <c r="C612" s="269" t="s">
        <v>269</v>
      </c>
      <c r="D612" s="270">
        <v>0</v>
      </c>
      <c r="E612" s="181">
        <f t="shared" si="64"/>
        <v>10000000</v>
      </c>
      <c r="F612" s="268">
        <f t="shared" si="59"/>
        <v>0</v>
      </c>
      <c r="G612" s="323">
        <v>0</v>
      </c>
      <c r="H612" s="268">
        <f t="shared" si="60"/>
        <v>0</v>
      </c>
      <c r="I612" s="323">
        <v>0</v>
      </c>
      <c r="J612" s="268">
        <f t="shared" si="61"/>
        <v>0</v>
      </c>
      <c r="K612" s="323">
        <v>0</v>
      </c>
      <c r="L612" s="268">
        <f t="shared" si="62"/>
        <v>0</v>
      </c>
      <c r="M612" s="323">
        <v>0</v>
      </c>
      <c r="N612" s="268">
        <f t="shared" si="63"/>
        <v>0</v>
      </c>
      <c r="O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  <c r="AD612" s="181"/>
    </row>
    <row r="613" spans="1:30" s="180" customFormat="1">
      <c r="A613" s="181" t="s">
        <v>543</v>
      </c>
      <c r="B613" s="270" t="s">
        <v>277</v>
      </c>
      <c r="C613" s="269" t="s">
        <v>269</v>
      </c>
      <c r="D613" s="270">
        <v>0</v>
      </c>
      <c r="E613" s="181">
        <f t="shared" si="64"/>
        <v>10000000</v>
      </c>
      <c r="F613" s="268">
        <f t="shared" si="59"/>
        <v>0</v>
      </c>
      <c r="G613" s="323">
        <v>0</v>
      </c>
      <c r="H613" s="268">
        <f t="shared" si="60"/>
        <v>0</v>
      </c>
      <c r="I613" s="323">
        <v>0</v>
      </c>
      <c r="J613" s="268">
        <f t="shared" si="61"/>
        <v>0</v>
      </c>
      <c r="K613" s="323">
        <v>0</v>
      </c>
      <c r="L613" s="268">
        <f t="shared" si="62"/>
        <v>0</v>
      </c>
      <c r="M613" s="323">
        <v>0</v>
      </c>
      <c r="N613" s="268">
        <f t="shared" si="63"/>
        <v>0</v>
      </c>
      <c r="O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  <c r="AD613" s="181"/>
    </row>
    <row r="614" spans="1:30" s="180" customFormat="1">
      <c r="A614" s="181" t="s">
        <v>545</v>
      </c>
      <c r="B614" s="270" t="s">
        <v>277</v>
      </c>
      <c r="C614" s="269" t="s">
        <v>269</v>
      </c>
      <c r="D614" s="270">
        <v>222.38</v>
      </c>
      <c r="E614" s="181">
        <f t="shared" si="64"/>
        <v>10000000</v>
      </c>
      <c r="F614" s="268">
        <f t="shared" si="59"/>
        <v>2223800000</v>
      </c>
      <c r="G614" s="323">
        <v>211.42</v>
      </c>
      <c r="H614" s="268">
        <f t="shared" si="60"/>
        <v>2114199999.9999998</v>
      </c>
      <c r="I614" s="323">
        <v>218.39</v>
      </c>
      <c r="J614" s="268">
        <f t="shared" si="61"/>
        <v>2183900000</v>
      </c>
      <c r="K614" s="323">
        <v>213.68</v>
      </c>
      <c r="L614" s="268">
        <f t="shared" si="62"/>
        <v>2136800000</v>
      </c>
      <c r="M614" s="323">
        <v>208.44</v>
      </c>
      <c r="N614" s="268">
        <f t="shared" si="63"/>
        <v>2084400000</v>
      </c>
      <c r="O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  <c r="AD614" s="181"/>
    </row>
    <row r="615" spans="1:30" s="180" customFormat="1">
      <c r="A615" s="181" t="s">
        <v>547</v>
      </c>
      <c r="B615" s="270" t="s">
        <v>277</v>
      </c>
      <c r="C615" s="269" t="s">
        <v>269</v>
      </c>
      <c r="D615" s="270">
        <v>0</v>
      </c>
      <c r="E615" s="181">
        <f t="shared" si="64"/>
        <v>10000000</v>
      </c>
      <c r="F615" s="268">
        <f t="shared" si="59"/>
        <v>0</v>
      </c>
      <c r="G615" s="323">
        <v>0</v>
      </c>
      <c r="H615" s="268">
        <f t="shared" si="60"/>
        <v>0</v>
      </c>
      <c r="I615" s="323">
        <v>0</v>
      </c>
      <c r="J615" s="268">
        <f t="shared" si="61"/>
        <v>0</v>
      </c>
      <c r="K615" s="323">
        <v>0</v>
      </c>
      <c r="L615" s="268">
        <f t="shared" si="62"/>
        <v>0</v>
      </c>
      <c r="M615" s="323">
        <v>0</v>
      </c>
      <c r="N615" s="268">
        <f t="shared" si="63"/>
        <v>0</v>
      </c>
      <c r="O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  <c r="AD615" s="181"/>
    </row>
    <row r="616" spans="1:30" s="180" customFormat="1">
      <c r="A616" s="181" t="s">
        <v>770</v>
      </c>
      <c r="B616" s="270" t="s">
        <v>277</v>
      </c>
      <c r="C616" s="269" t="s">
        <v>269</v>
      </c>
      <c r="D616" s="270">
        <v>106.3</v>
      </c>
      <c r="E616" s="181">
        <f t="shared" si="64"/>
        <v>10000000</v>
      </c>
      <c r="F616" s="268">
        <f t="shared" si="59"/>
        <v>1063000000</v>
      </c>
      <c r="G616" s="323">
        <v>202.65</v>
      </c>
      <c r="H616" s="268">
        <f t="shared" si="60"/>
        <v>2026500000</v>
      </c>
      <c r="I616" s="323">
        <v>319.58999999999997</v>
      </c>
      <c r="J616" s="268">
        <f t="shared" si="61"/>
        <v>3195899999.9999995</v>
      </c>
      <c r="K616" s="323">
        <v>310.70999999999998</v>
      </c>
      <c r="L616" s="268">
        <f t="shared" si="62"/>
        <v>3107100000</v>
      </c>
      <c r="M616" s="323">
        <v>346.77</v>
      </c>
      <c r="N616" s="268">
        <f t="shared" si="63"/>
        <v>3467700000</v>
      </c>
      <c r="O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  <c r="AD616" s="181"/>
    </row>
    <row r="617" spans="1:30" s="180" customFormat="1">
      <c r="A617" s="181" t="s">
        <v>549</v>
      </c>
      <c r="B617" s="270" t="s">
        <v>277</v>
      </c>
      <c r="C617" s="269" t="s">
        <v>269</v>
      </c>
      <c r="D617" s="270">
        <v>47</v>
      </c>
      <c r="E617" s="181">
        <f t="shared" si="64"/>
        <v>10000000</v>
      </c>
      <c r="F617" s="268">
        <f t="shared" si="59"/>
        <v>470000000</v>
      </c>
      <c r="G617" s="323">
        <v>50.1</v>
      </c>
      <c r="H617" s="268">
        <f t="shared" si="60"/>
        <v>501000000</v>
      </c>
      <c r="I617" s="323">
        <v>41.3</v>
      </c>
      <c r="J617" s="268">
        <f t="shared" si="61"/>
        <v>413000000</v>
      </c>
      <c r="K617" s="323">
        <v>42.1</v>
      </c>
      <c r="L617" s="268">
        <f t="shared" si="62"/>
        <v>421000000</v>
      </c>
      <c r="M617" s="323">
        <v>38.299999999999997</v>
      </c>
      <c r="N617" s="268">
        <f t="shared" si="63"/>
        <v>383000000</v>
      </c>
      <c r="O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  <c r="AD617" s="181"/>
    </row>
    <row r="618" spans="1:30" s="180" customFormat="1">
      <c r="A618" s="181" t="s">
        <v>552</v>
      </c>
      <c r="B618" s="270" t="s">
        <v>277</v>
      </c>
      <c r="C618" s="269" t="s">
        <v>269</v>
      </c>
      <c r="D618" s="270">
        <v>46.158200000000001</v>
      </c>
      <c r="E618" s="181">
        <f t="shared" si="64"/>
        <v>10000000</v>
      </c>
      <c r="F618" s="268">
        <f t="shared" si="59"/>
        <v>461582000</v>
      </c>
      <c r="G618" s="323">
        <v>46.964300000000001</v>
      </c>
      <c r="H618" s="268">
        <f t="shared" si="60"/>
        <v>469643000</v>
      </c>
      <c r="I618" s="323">
        <v>51.9619</v>
      </c>
      <c r="J618" s="268">
        <f t="shared" si="61"/>
        <v>519619000</v>
      </c>
      <c r="K618" s="323">
        <v>63.766199999999998</v>
      </c>
      <c r="L618" s="268">
        <f t="shared" si="62"/>
        <v>637662000</v>
      </c>
      <c r="M618" s="323">
        <v>64.881500000000003</v>
      </c>
      <c r="N618" s="268">
        <f t="shared" si="63"/>
        <v>648815000</v>
      </c>
      <c r="O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</row>
    <row r="619" spans="1:30" s="180" customFormat="1">
      <c r="A619" s="181" t="s">
        <v>553</v>
      </c>
      <c r="B619" s="270" t="s">
        <v>277</v>
      </c>
      <c r="C619" s="269" t="s">
        <v>269</v>
      </c>
      <c r="D619" s="270">
        <v>39.5</v>
      </c>
      <c r="E619" s="181">
        <f t="shared" si="64"/>
        <v>10000000</v>
      </c>
      <c r="F619" s="268">
        <f t="shared" si="59"/>
        <v>395000000</v>
      </c>
      <c r="G619" s="323">
        <v>50.6</v>
      </c>
      <c r="H619" s="268">
        <f t="shared" si="60"/>
        <v>506000000</v>
      </c>
      <c r="I619" s="323">
        <v>48.6</v>
      </c>
      <c r="J619" s="268">
        <f t="shared" si="61"/>
        <v>486000000</v>
      </c>
      <c r="K619" s="323">
        <v>49.9</v>
      </c>
      <c r="L619" s="268">
        <f t="shared" si="62"/>
        <v>499000000</v>
      </c>
      <c r="M619" s="323">
        <v>51.6</v>
      </c>
      <c r="N619" s="268">
        <f t="shared" si="63"/>
        <v>516000000</v>
      </c>
      <c r="O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</row>
    <row r="620" spans="1:30" s="180" customFormat="1">
      <c r="A620" s="181" t="s">
        <v>555</v>
      </c>
      <c r="B620" s="270" t="s">
        <v>277</v>
      </c>
      <c r="C620" s="269" t="s">
        <v>269</v>
      </c>
      <c r="D620" s="270">
        <v>0</v>
      </c>
      <c r="E620" s="181">
        <f t="shared" si="64"/>
        <v>10000000</v>
      </c>
      <c r="F620" s="268">
        <f t="shared" si="59"/>
        <v>0</v>
      </c>
      <c r="G620" s="323">
        <v>0</v>
      </c>
      <c r="H620" s="268">
        <f t="shared" si="60"/>
        <v>0</v>
      </c>
      <c r="I620" s="323">
        <v>0</v>
      </c>
      <c r="J620" s="268">
        <f t="shared" si="61"/>
        <v>0</v>
      </c>
      <c r="K620" s="323">
        <v>0</v>
      </c>
      <c r="L620" s="268">
        <f t="shared" si="62"/>
        <v>0</v>
      </c>
      <c r="M620" s="323">
        <v>0</v>
      </c>
      <c r="N620" s="268">
        <f t="shared" si="63"/>
        <v>0</v>
      </c>
      <c r="O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  <c r="AD620" s="181"/>
    </row>
    <row r="621" spans="1:30" s="180" customFormat="1">
      <c r="A621" s="181" t="s">
        <v>557</v>
      </c>
      <c r="B621" s="270" t="s">
        <v>277</v>
      </c>
      <c r="C621" s="269" t="s">
        <v>269</v>
      </c>
      <c r="D621" s="270">
        <v>306.89999999999998</v>
      </c>
      <c r="E621" s="181">
        <f t="shared" si="64"/>
        <v>10000000</v>
      </c>
      <c r="F621" s="268">
        <f t="shared" si="59"/>
        <v>3069000000</v>
      </c>
      <c r="G621" s="323">
        <v>0</v>
      </c>
      <c r="H621" s="268">
        <f t="shared" si="60"/>
        <v>0</v>
      </c>
      <c r="I621" s="323">
        <v>0</v>
      </c>
      <c r="J621" s="268">
        <f t="shared" si="61"/>
        <v>0</v>
      </c>
      <c r="K621" s="323">
        <v>0</v>
      </c>
      <c r="L621" s="268">
        <f t="shared" si="62"/>
        <v>0</v>
      </c>
      <c r="M621" s="323">
        <v>0</v>
      </c>
      <c r="N621" s="268">
        <f t="shared" si="63"/>
        <v>0</v>
      </c>
      <c r="O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  <c r="AD621" s="181"/>
    </row>
    <row r="622" spans="1:30" s="180" customFormat="1">
      <c r="A622" s="181" t="s">
        <v>559</v>
      </c>
      <c r="B622" s="270" t="s">
        <v>277</v>
      </c>
      <c r="C622" s="269" t="s">
        <v>269</v>
      </c>
      <c r="D622" s="270">
        <v>60.24</v>
      </c>
      <c r="E622" s="181">
        <f t="shared" si="64"/>
        <v>10000000</v>
      </c>
      <c r="F622" s="268">
        <f t="shared" si="59"/>
        <v>602400000</v>
      </c>
      <c r="G622" s="181">
        <v>61.21</v>
      </c>
      <c r="H622" s="268">
        <f t="shared" si="60"/>
        <v>612100000</v>
      </c>
      <c r="I622" s="181">
        <v>61.07</v>
      </c>
      <c r="J622" s="268">
        <f t="shared" si="61"/>
        <v>610700000</v>
      </c>
      <c r="K622" s="181">
        <v>62.79</v>
      </c>
      <c r="L622" s="268">
        <f t="shared" si="62"/>
        <v>627900000</v>
      </c>
      <c r="M622" s="181">
        <v>46.6</v>
      </c>
      <c r="N622" s="268">
        <f t="shared" si="63"/>
        <v>466000000</v>
      </c>
      <c r="O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</row>
    <row r="623" spans="1:30" s="180" customFormat="1">
      <c r="A623" s="181" t="s">
        <v>561</v>
      </c>
      <c r="B623" s="270" t="s">
        <v>277</v>
      </c>
      <c r="C623" s="269" t="s">
        <v>269</v>
      </c>
      <c r="D623" s="270">
        <v>226.5</v>
      </c>
      <c r="E623" s="181">
        <f t="shared" si="64"/>
        <v>10000000</v>
      </c>
      <c r="F623" s="268">
        <f t="shared" si="59"/>
        <v>2265000000</v>
      </c>
      <c r="G623" s="323">
        <v>266.3</v>
      </c>
      <c r="H623" s="268">
        <f t="shared" si="60"/>
        <v>2663000000</v>
      </c>
      <c r="I623" s="323">
        <v>326.2</v>
      </c>
      <c r="J623" s="268">
        <f t="shared" si="61"/>
        <v>3262000000</v>
      </c>
      <c r="K623" s="323">
        <v>303.8</v>
      </c>
      <c r="L623" s="268">
        <f t="shared" si="62"/>
        <v>3038000000</v>
      </c>
      <c r="M623" s="323">
        <v>319.89999999999998</v>
      </c>
      <c r="N623" s="268">
        <f t="shared" si="63"/>
        <v>3199000000</v>
      </c>
      <c r="O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  <c r="AD623" s="181"/>
    </row>
    <row r="624" spans="1:30" s="180" customFormat="1">
      <c r="A624" s="181" t="s">
        <v>563</v>
      </c>
      <c r="B624" s="270" t="s">
        <v>277</v>
      </c>
      <c r="C624" s="269" t="s">
        <v>269</v>
      </c>
      <c r="D624" s="270">
        <v>63.053800000000003</v>
      </c>
      <c r="E624" s="181">
        <f t="shared" si="64"/>
        <v>10000000</v>
      </c>
      <c r="F624" s="268">
        <f t="shared" si="59"/>
        <v>630538000</v>
      </c>
      <c r="G624" s="323">
        <v>58.559600000000003</v>
      </c>
      <c r="H624" s="268">
        <f t="shared" si="60"/>
        <v>585596000</v>
      </c>
      <c r="I624" s="323">
        <v>29.8917</v>
      </c>
      <c r="J624" s="268">
        <f t="shared" si="61"/>
        <v>298917000</v>
      </c>
      <c r="K624" s="323">
        <v>75.991799999999998</v>
      </c>
      <c r="L624" s="268">
        <f t="shared" si="62"/>
        <v>759918000</v>
      </c>
      <c r="M624" s="323">
        <v>106.32080000000001</v>
      </c>
      <c r="N624" s="268">
        <f t="shared" si="63"/>
        <v>1063208000</v>
      </c>
      <c r="O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  <c r="AD624" s="181"/>
    </row>
    <row r="625" spans="1:30" s="180" customFormat="1">
      <c r="A625" s="181" t="s">
        <v>565</v>
      </c>
      <c r="B625" s="270" t="s">
        <v>277</v>
      </c>
      <c r="C625" s="269" t="s">
        <v>269</v>
      </c>
      <c r="D625" s="270">
        <v>0</v>
      </c>
      <c r="E625" s="181">
        <f t="shared" si="64"/>
        <v>10000000</v>
      </c>
      <c r="F625" s="268">
        <f t="shared" si="59"/>
        <v>0</v>
      </c>
      <c r="G625" s="323">
        <v>0</v>
      </c>
      <c r="H625" s="268">
        <f t="shared" si="60"/>
        <v>0</v>
      </c>
      <c r="I625" s="323">
        <v>0</v>
      </c>
      <c r="J625" s="268">
        <f t="shared" si="61"/>
        <v>0</v>
      </c>
      <c r="K625" s="323">
        <v>0</v>
      </c>
      <c r="L625" s="268">
        <f t="shared" si="62"/>
        <v>0</v>
      </c>
      <c r="M625" s="323">
        <v>0</v>
      </c>
      <c r="N625" s="268">
        <f t="shared" si="63"/>
        <v>0</v>
      </c>
      <c r="O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  <c r="AD625" s="181"/>
    </row>
    <row r="626" spans="1:30" s="180" customFormat="1">
      <c r="A626" s="181" t="s">
        <v>567</v>
      </c>
      <c r="B626" s="270" t="s">
        <v>277</v>
      </c>
      <c r="C626" s="269" t="s">
        <v>269</v>
      </c>
      <c r="D626" s="270">
        <v>617.6</v>
      </c>
      <c r="E626" s="181">
        <f t="shared" si="64"/>
        <v>10000000</v>
      </c>
      <c r="F626" s="268">
        <f t="shared" si="59"/>
        <v>6176000000</v>
      </c>
      <c r="G626" s="323">
        <v>592.1</v>
      </c>
      <c r="H626" s="268">
        <f t="shared" si="60"/>
        <v>5921000000</v>
      </c>
      <c r="I626" s="323">
        <v>584.29999999999995</v>
      </c>
      <c r="J626" s="268">
        <f t="shared" si="61"/>
        <v>5843000000</v>
      </c>
      <c r="K626" s="323">
        <v>656.8</v>
      </c>
      <c r="L626" s="268">
        <f t="shared" si="62"/>
        <v>6568000000</v>
      </c>
      <c r="M626" s="323">
        <v>733</v>
      </c>
      <c r="N626" s="268">
        <f t="shared" si="63"/>
        <v>7330000000</v>
      </c>
      <c r="O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</row>
    <row r="627" spans="1:30" s="180" customFormat="1">
      <c r="A627" s="181" t="s">
        <v>569</v>
      </c>
      <c r="B627" s="270" t="s">
        <v>277</v>
      </c>
      <c r="C627" s="269" t="s">
        <v>269</v>
      </c>
      <c r="D627" s="270">
        <v>603</v>
      </c>
      <c r="E627" s="181">
        <f t="shared" si="64"/>
        <v>10000000</v>
      </c>
      <c r="F627" s="268">
        <f t="shared" si="59"/>
        <v>6030000000</v>
      </c>
      <c r="G627" s="323">
        <v>525.57000000000005</v>
      </c>
      <c r="H627" s="268">
        <f t="shared" si="60"/>
        <v>5255700000.000001</v>
      </c>
      <c r="I627" s="323">
        <v>506.93</v>
      </c>
      <c r="J627" s="268">
        <f t="shared" si="61"/>
        <v>5069300000</v>
      </c>
      <c r="K627" s="323">
        <v>355.65</v>
      </c>
      <c r="L627" s="268">
        <f t="shared" si="62"/>
        <v>3556500000</v>
      </c>
      <c r="M627" s="323">
        <v>391.35</v>
      </c>
      <c r="N627" s="268">
        <f t="shared" si="63"/>
        <v>3913500000</v>
      </c>
      <c r="O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  <c r="AD627" s="181"/>
    </row>
    <row r="628" spans="1:30" s="180" customFormat="1">
      <c r="A628" s="181" t="s">
        <v>571</v>
      </c>
      <c r="B628" s="270" t="s">
        <v>277</v>
      </c>
      <c r="C628" s="269" t="s">
        <v>269</v>
      </c>
      <c r="D628" s="270">
        <v>335.07</v>
      </c>
      <c r="E628" s="181">
        <f t="shared" si="64"/>
        <v>10000000</v>
      </c>
      <c r="F628" s="268">
        <f t="shared" si="59"/>
        <v>3350700000</v>
      </c>
      <c r="G628" s="323">
        <v>345.20465899999999</v>
      </c>
      <c r="H628" s="268">
        <f t="shared" si="60"/>
        <v>3452046590</v>
      </c>
      <c r="I628" s="326">
        <v>393.89851400000003</v>
      </c>
      <c r="J628" s="268">
        <f t="shared" si="61"/>
        <v>3938985140.0000005</v>
      </c>
      <c r="K628" s="323">
        <v>444.51705999999996</v>
      </c>
      <c r="L628" s="268">
        <f t="shared" si="62"/>
        <v>4445170600</v>
      </c>
      <c r="M628" s="323">
        <v>444.94091900000006</v>
      </c>
      <c r="N628" s="268">
        <f t="shared" si="63"/>
        <v>4449409190.000001</v>
      </c>
      <c r="O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</row>
    <row r="629" spans="1:30" s="180" customFormat="1">
      <c r="A629" s="181" t="s">
        <v>573</v>
      </c>
      <c r="B629" s="270" t="s">
        <v>277</v>
      </c>
      <c r="C629" s="269" t="s">
        <v>269</v>
      </c>
      <c r="D629" s="270">
        <v>54.77</v>
      </c>
      <c r="E629" s="181">
        <f t="shared" si="64"/>
        <v>10000000</v>
      </c>
      <c r="F629" s="268">
        <f t="shared" si="59"/>
        <v>547700000</v>
      </c>
      <c r="G629" s="323">
        <v>63.35</v>
      </c>
      <c r="H629" s="268">
        <f t="shared" si="60"/>
        <v>633500000</v>
      </c>
      <c r="I629" s="323">
        <v>62.51</v>
      </c>
      <c r="J629" s="268">
        <f t="shared" si="61"/>
        <v>625100000</v>
      </c>
      <c r="K629" s="323">
        <v>59.54</v>
      </c>
      <c r="L629" s="268">
        <f t="shared" si="62"/>
        <v>595400000</v>
      </c>
      <c r="M629" s="323">
        <v>65.739999999999995</v>
      </c>
      <c r="N629" s="268">
        <f t="shared" si="63"/>
        <v>657400000</v>
      </c>
      <c r="O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  <c r="AD629" s="181"/>
    </row>
    <row r="630" spans="1:30" s="180" customFormat="1">
      <c r="A630" s="181" t="s">
        <v>575</v>
      </c>
      <c r="B630" s="270" t="s">
        <v>277</v>
      </c>
      <c r="C630" s="269" t="s">
        <v>269</v>
      </c>
      <c r="D630" s="270">
        <v>0</v>
      </c>
      <c r="E630" s="181">
        <f t="shared" si="64"/>
        <v>10000000</v>
      </c>
      <c r="F630" s="268">
        <f t="shared" si="59"/>
        <v>0</v>
      </c>
      <c r="G630" s="323">
        <v>0</v>
      </c>
      <c r="H630" s="268">
        <f t="shared" si="60"/>
        <v>0</v>
      </c>
      <c r="I630" s="323">
        <v>0</v>
      </c>
      <c r="J630" s="268">
        <f t="shared" si="61"/>
        <v>0</v>
      </c>
      <c r="K630" s="323">
        <v>0</v>
      </c>
      <c r="L630" s="268">
        <f t="shared" si="62"/>
        <v>0</v>
      </c>
      <c r="M630" s="323">
        <v>0</v>
      </c>
      <c r="N630" s="268">
        <f t="shared" si="63"/>
        <v>0</v>
      </c>
      <c r="O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</row>
    <row r="631" spans="1:30" s="180" customFormat="1">
      <c r="A631" s="181" t="s">
        <v>577</v>
      </c>
      <c r="B631" s="270" t="s">
        <v>277</v>
      </c>
      <c r="C631" s="269" t="s">
        <v>269</v>
      </c>
      <c r="D631" s="270">
        <v>0</v>
      </c>
      <c r="E631" s="181">
        <f t="shared" si="64"/>
        <v>10000000</v>
      </c>
      <c r="F631" s="268">
        <f t="shared" si="59"/>
        <v>0</v>
      </c>
      <c r="G631" s="323">
        <v>0</v>
      </c>
      <c r="H631" s="268">
        <f t="shared" si="60"/>
        <v>0</v>
      </c>
      <c r="I631" s="323">
        <v>0</v>
      </c>
      <c r="J631" s="268">
        <f t="shared" si="61"/>
        <v>0</v>
      </c>
      <c r="K631" s="323">
        <v>0</v>
      </c>
      <c r="L631" s="268">
        <f t="shared" si="62"/>
        <v>0</v>
      </c>
      <c r="M631" s="323">
        <v>0</v>
      </c>
      <c r="N631" s="268">
        <f t="shared" si="63"/>
        <v>0</v>
      </c>
      <c r="O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  <c r="AD631" s="181"/>
    </row>
    <row r="632" spans="1:30" s="180" customFormat="1">
      <c r="A632" s="181" t="s">
        <v>579</v>
      </c>
      <c r="B632" s="270" t="s">
        <v>277</v>
      </c>
      <c r="C632" s="269" t="s">
        <v>269</v>
      </c>
      <c r="D632" s="270">
        <v>77.089200000000005</v>
      </c>
      <c r="E632" s="181">
        <f t="shared" si="64"/>
        <v>10000000</v>
      </c>
      <c r="F632" s="268">
        <f t="shared" si="59"/>
        <v>770892000</v>
      </c>
      <c r="G632" s="323">
        <v>82.710899999999995</v>
      </c>
      <c r="H632" s="268">
        <f t="shared" si="60"/>
        <v>827109000</v>
      </c>
      <c r="I632" s="323">
        <v>81.792599999999993</v>
      </c>
      <c r="J632" s="268">
        <f t="shared" si="61"/>
        <v>817925999.99999988</v>
      </c>
      <c r="K632" s="323">
        <v>54.180300000000003</v>
      </c>
      <c r="L632" s="268">
        <f t="shared" si="62"/>
        <v>541803000</v>
      </c>
      <c r="M632" s="323">
        <v>78.866299999999995</v>
      </c>
      <c r="N632" s="268">
        <f t="shared" si="63"/>
        <v>788663000</v>
      </c>
      <c r="O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  <c r="AD632" s="181"/>
    </row>
    <row r="633" spans="1:30" s="180" customFormat="1">
      <c r="A633" s="181" t="s">
        <v>581</v>
      </c>
      <c r="B633" s="270" t="s">
        <v>277</v>
      </c>
      <c r="C633" s="269" t="s">
        <v>269</v>
      </c>
      <c r="D633" s="270">
        <v>144.07140000000001</v>
      </c>
      <c r="E633" s="181">
        <f t="shared" si="64"/>
        <v>10000000</v>
      </c>
      <c r="F633" s="268">
        <f t="shared" si="59"/>
        <v>1440714000</v>
      </c>
      <c r="G633" s="323">
        <v>56.483199999999997</v>
      </c>
      <c r="H633" s="268">
        <f t="shared" si="60"/>
        <v>564832000</v>
      </c>
      <c r="I633" s="323">
        <v>126.1324</v>
      </c>
      <c r="J633" s="268">
        <f t="shared" si="61"/>
        <v>1261324000</v>
      </c>
      <c r="K633" s="323">
        <v>121.5491</v>
      </c>
      <c r="L633" s="268">
        <f t="shared" si="62"/>
        <v>1215491000</v>
      </c>
      <c r="M633" s="323">
        <v>130.47149999999999</v>
      </c>
      <c r="N633" s="268">
        <f t="shared" si="63"/>
        <v>1304715000</v>
      </c>
      <c r="O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  <c r="AD633" s="181"/>
    </row>
    <row r="634" spans="1:30" s="180" customFormat="1">
      <c r="A634" s="181" t="s">
        <v>583</v>
      </c>
      <c r="B634" s="270" t="s">
        <v>277</v>
      </c>
      <c r="C634" s="269" t="s">
        <v>269</v>
      </c>
      <c r="D634" s="270">
        <v>247.8</v>
      </c>
      <c r="E634" s="181">
        <f t="shared" si="64"/>
        <v>10000000</v>
      </c>
      <c r="F634" s="268">
        <f t="shared" si="59"/>
        <v>2478000000</v>
      </c>
      <c r="G634" s="323">
        <v>267.7</v>
      </c>
      <c r="H634" s="268">
        <f t="shared" si="60"/>
        <v>2677000000</v>
      </c>
      <c r="I634" s="323">
        <v>321.60000000000002</v>
      </c>
      <c r="J634" s="268">
        <f t="shared" si="61"/>
        <v>3216000000</v>
      </c>
      <c r="K634" s="323">
        <v>330.4</v>
      </c>
      <c r="L634" s="268">
        <f t="shared" si="62"/>
        <v>3304000000</v>
      </c>
      <c r="M634" s="323">
        <v>351.6</v>
      </c>
      <c r="N634" s="268">
        <f t="shared" si="63"/>
        <v>3516000000</v>
      </c>
      <c r="O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  <c r="AD634" s="181"/>
    </row>
    <row r="635" spans="1:30" s="180" customFormat="1">
      <c r="A635" s="181" t="s">
        <v>585</v>
      </c>
      <c r="B635" s="270" t="s">
        <v>277</v>
      </c>
      <c r="C635" s="269" t="s">
        <v>269</v>
      </c>
      <c r="D635" s="270">
        <v>156.66</v>
      </c>
      <c r="E635" s="181">
        <f t="shared" si="64"/>
        <v>10000000</v>
      </c>
      <c r="F635" s="268">
        <f t="shared" si="59"/>
        <v>1566600000</v>
      </c>
      <c r="G635" s="323">
        <v>0</v>
      </c>
      <c r="H635" s="268">
        <f t="shared" si="60"/>
        <v>0</v>
      </c>
      <c r="I635" s="323">
        <v>0</v>
      </c>
      <c r="J635" s="268">
        <f t="shared" si="61"/>
        <v>0</v>
      </c>
      <c r="K635" s="323">
        <v>0</v>
      </c>
      <c r="L635" s="268">
        <f t="shared" si="62"/>
        <v>0</v>
      </c>
      <c r="M635" s="323">
        <v>0</v>
      </c>
      <c r="N635" s="268">
        <f t="shared" si="63"/>
        <v>0</v>
      </c>
      <c r="O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  <c r="AD635" s="181"/>
    </row>
    <row r="636" spans="1:30" s="180" customFormat="1">
      <c r="A636" s="181" t="s">
        <v>587</v>
      </c>
      <c r="B636" s="270" t="s">
        <v>277</v>
      </c>
      <c r="C636" s="269" t="s">
        <v>269</v>
      </c>
      <c r="D636" s="270">
        <v>210.03</v>
      </c>
      <c r="E636" s="181">
        <f t="shared" si="64"/>
        <v>10000000</v>
      </c>
      <c r="F636" s="268">
        <f t="shared" si="59"/>
        <v>2100300000</v>
      </c>
      <c r="G636" s="323">
        <v>218.44</v>
      </c>
      <c r="H636" s="268">
        <f t="shared" si="60"/>
        <v>2184400000</v>
      </c>
      <c r="I636" s="323">
        <v>239.24</v>
      </c>
      <c r="J636" s="268">
        <f t="shared" si="61"/>
        <v>2392400000</v>
      </c>
      <c r="K636" s="323">
        <v>248.29</v>
      </c>
      <c r="L636" s="268">
        <f t="shared" si="62"/>
        <v>2482900000</v>
      </c>
      <c r="M636" s="323">
        <v>262.73</v>
      </c>
      <c r="N636" s="268">
        <f t="shared" si="63"/>
        <v>2627300000</v>
      </c>
      <c r="O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  <c r="AD636" s="181"/>
    </row>
    <row r="637" spans="1:30" s="180" customFormat="1">
      <c r="A637" s="181" t="s">
        <v>589</v>
      </c>
      <c r="B637" s="270" t="s">
        <v>277</v>
      </c>
      <c r="C637" s="269" t="s">
        <v>269</v>
      </c>
      <c r="D637" s="270">
        <v>0</v>
      </c>
      <c r="E637" s="181">
        <f t="shared" si="64"/>
        <v>10000000</v>
      </c>
      <c r="F637" s="268">
        <f t="shared" si="59"/>
        <v>0</v>
      </c>
      <c r="G637" s="323">
        <v>0</v>
      </c>
      <c r="H637" s="268">
        <f t="shared" si="60"/>
        <v>0</v>
      </c>
      <c r="I637" s="323">
        <v>0</v>
      </c>
      <c r="J637" s="268">
        <f t="shared" si="61"/>
        <v>0</v>
      </c>
      <c r="K637" s="323">
        <v>0</v>
      </c>
      <c r="L637" s="268">
        <f t="shared" si="62"/>
        <v>0</v>
      </c>
      <c r="M637" s="323">
        <v>0</v>
      </c>
      <c r="N637" s="268">
        <f t="shared" si="63"/>
        <v>0</v>
      </c>
      <c r="O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  <c r="AD637" s="181"/>
    </row>
    <row r="638" spans="1:30" s="180" customFormat="1">
      <c r="A638" s="181" t="s">
        <v>591</v>
      </c>
      <c r="B638" s="270" t="s">
        <v>277</v>
      </c>
      <c r="C638" s="269" t="s">
        <v>269</v>
      </c>
      <c r="D638" s="270">
        <v>134.79</v>
      </c>
      <c r="E638" s="181">
        <f t="shared" si="64"/>
        <v>10000000</v>
      </c>
      <c r="F638" s="268">
        <f t="shared" si="59"/>
        <v>1347900000</v>
      </c>
      <c r="G638" s="323">
        <v>146.26</v>
      </c>
      <c r="H638" s="268">
        <f t="shared" si="60"/>
        <v>1462600000</v>
      </c>
      <c r="I638" s="323">
        <v>143.87</v>
      </c>
      <c r="J638" s="268">
        <f t="shared" si="61"/>
        <v>1438700000</v>
      </c>
      <c r="K638" s="323">
        <v>189.35</v>
      </c>
      <c r="L638" s="268">
        <f t="shared" si="62"/>
        <v>1893500000</v>
      </c>
      <c r="M638" s="323">
        <v>202.22</v>
      </c>
      <c r="N638" s="268">
        <f t="shared" si="63"/>
        <v>2022200000</v>
      </c>
      <c r="O638" s="181"/>
      <c r="T638" s="181"/>
      <c r="U638" s="181"/>
      <c r="V638" s="181"/>
      <c r="W638" s="181"/>
      <c r="X638" s="181"/>
      <c r="Y638" s="181"/>
      <c r="Z638" s="181"/>
      <c r="AA638" s="181"/>
      <c r="AB638" s="181"/>
      <c r="AC638" s="181"/>
      <c r="AD638" s="181"/>
    </row>
    <row r="639" spans="1:30" s="180" customFormat="1">
      <c r="A639" s="181" t="s">
        <v>593</v>
      </c>
      <c r="B639" s="270" t="s">
        <v>277</v>
      </c>
      <c r="C639" s="269" t="s">
        <v>269</v>
      </c>
      <c r="D639" s="270">
        <v>0</v>
      </c>
      <c r="E639" s="181">
        <f t="shared" si="64"/>
        <v>10000000</v>
      </c>
      <c r="F639" s="268">
        <f t="shared" si="59"/>
        <v>0</v>
      </c>
      <c r="G639" s="323">
        <v>0</v>
      </c>
      <c r="H639" s="268">
        <f t="shared" si="60"/>
        <v>0</v>
      </c>
      <c r="I639" s="323">
        <v>0</v>
      </c>
      <c r="J639" s="268">
        <f t="shared" si="61"/>
        <v>0</v>
      </c>
      <c r="K639" s="323">
        <v>0</v>
      </c>
      <c r="L639" s="268">
        <f t="shared" si="62"/>
        <v>0</v>
      </c>
      <c r="M639" s="323">
        <v>0</v>
      </c>
      <c r="N639" s="268">
        <f t="shared" si="63"/>
        <v>0</v>
      </c>
      <c r="O639" s="181"/>
      <c r="T639" s="181"/>
      <c r="U639" s="181"/>
      <c r="V639" s="181"/>
      <c r="W639" s="181"/>
      <c r="X639" s="181"/>
      <c r="Y639" s="181"/>
      <c r="Z639" s="181"/>
      <c r="AA639" s="181"/>
      <c r="AB639" s="181"/>
      <c r="AC639" s="181"/>
      <c r="AD639" s="181"/>
    </row>
    <row r="640" spans="1:30" s="180" customFormat="1">
      <c r="A640" s="181" t="s">
        <v>595</v>
      </c>
      <c r="B640" s="270" t="s">
        <v>277</v>
      </c>
      <c r="C640" s="269" t="s">
        <v>269</v>
      </c>
      <c r="D640" s="270">
        <v>0</v>
      </c>
      <c r="E640" s="181">
        <f t="shared" si="64"/>
        <v>10000000</v>
      </c>
      <c r="F640" s="268">
        <f t="shared" si="59"/>
        <v>0</v>
      </c>
      <c r="G640" s="323">
        <v>0</v>
      </c>
      <c r="H640" s="268">
        <f t="shared" si="60"/>
        <v>0</v>
      </c>
      <c r="I640" s="323">
        <v>0</v>
      </c>
      <c r="J640" s="268">
        <f t="shared" si="61"/>
        <v>0</v>
      </c>
      <c r="K640" s="323">
        <v>0</v>
      </c>
      <c r="L640" s="268">
        <f t="shared" si="62"/>
        <v>0</v>
      </c>
      <c r="M640" s="323">
        <v>0</v>
      </c>
      <c r="N640" s="268">
        <f t="shared" si="63"/>
        <v>0</v>
      </c>
      <c r="O640" s="181"/>
      <c r="T640" s="181"/>
      <c r="U640" s="181"/>
      <c r="V640" s="181"/>
      <c r="W640" s="181"/>
      <c r="X640" s="181"/>
      <c r="Y640" s="181"/>
      <c r="Z640" s="181"/>
      <c r="AA640" s="181"/>
      <c r="AB640" s="181"/>
      <c r="AC640" s="181"/>
      <c r="AD640" s="181"/>
    </row>
    <row r="641" spans="1:30" s="180" customFormat="1">
      <c r="A641" s="181" t="s">
        <v>597</v>
      </c>
      <c r="B641" s="270" t="s">
        <v>277</v>
      </c>
      <c r="C641" s="269" t="s">
        <v>269</v>
      </c>
      <c r="D641" s="270">
        <v>40.5</v>
      </c>
      <c r="E641" s="181">
        <f t="shared" si="64"/>
        <v>10000000</v>
      </c>
      <c r="F641" s="268">
        <f t="shared" si="59"/>
        <v>405000000</v>
      </c>
      <c r="G641" s="323">
        <v>43.4</v>
      </c>
      <c r="H641" s="268">
        <f t="shared" si="60"/>
        <v>434000000</v>
      </c>
      <c r="I641" s="323">
        <v>66.2</v>
      </c>
      <c r="J641" s="268">
        <f t="shared" si="61"/>
        <v>662000000</v>
      </c>
      <c r="K641" s="323">
        <v>64.099999999999994</v>
      </c>
      <c r="L641" s="268">
        <f t="shared" si="62"/>
        <v>641000000</v>
      </c>
      <c r="M641" s="323">
        <v>79.099999999999994</v>
      </c>
      <c r="N641" s="268">
        <f t="shared" si="63"/>
        <v>791000000</v>
      </c>
      <c r="O641" s="181"/>
      <c r="T641" s="181"/>
      <c r="U641" s="181"/>
      <c r="V641" s="181"/>
      <c r="W641" s="181"/>
      <c r="X641" s="181"/>
      <c r="Y641" s="181"/>
      <c r="Z641" s="181"/>
      <c r="AA641" s="181"/>
      <c r="AB641" s="181"/>
      <c r="AC641" s="181"/>
      <c r="AD641" s="181"/>
    </row>
    <row r="642" spans="1:30" s="180" customFormat="1">
      <c r="A642" s="181" t="s">
        <v>599</v>
      </c>
      <c r="B642" s="270" t="s">
        <v>277</v>
      </c>
      <c r="C642" s="269" t="s">
        <v>269</v>
      </c>
      <c r="D642" s="270">
        <v>0</v>
      </c>
      <c r="E642" s="181">
        <f t="shared" si="64"/>
        <v>10000000</v>
      </c>
      <c r="F642" s="268">
        <f t="shared" si="59"/>
        <v>0</v>
      </c>
      <c r="G642" s="323">
        <v>0</v>
      </c>
      <c r="H642" s="268">
        <f t="shared" si="60"/>
        <v>0</v>
      </c>
      <c r="I642" s="323">
        <v>0</v>
      </c>
      <c r="J642" s="268">
        <f t="shared" si="61"/>
        <v>0</v>
      </c>
      <c r="K642" s="323">
        <v>0</v>
      </c>
      <c r="L642" s="268">
        <f t="shared" si="62"/>
        <v>0</v>
      </c>
      <c r="M642" s="323">
        <v>0</v>
      </c>
      <c r="N642" s="268">
        <f t="shared" si="63"/>
        <v>0</v>
      </c>
      <c r="O642" s="181"/>
      <c r="T642" s="181"/>
      <c r="U642" s="181"/>
      <c r="V642" s="181"/>
      <c r="W642" s="181"/>
      <c r="X642" s="181"/>
      <c r="Y642" s="181"/>
      <c r="Z642" s="181"/>
      <c r="AA642" s="181"/>
      <c r="AB642" s="181"/>
      <c r="AC642" s="181"/>
      <c r="AD642" s="181"/>
    </row>
    <row r="643" spans="1:30" s="180" customFormat="1">
      <c r="A643" s="181" t="s">
        <v>539</v>
      </c>
      <c r="B643" s="270" t="s">
        <v>480</v>
      </c>
      <c r="C643" s="269" t="s">
        <v>269</v>
      </c>
      <c r="D643" s="270">
        <v>142000</v>
      </c>
      <c r="E643" s="181">
        <f t="shared" ref="E643:E674" si="65">10^7</f>
        <v>10000000</v>
      </c>
      <c r="F643" s="268">
        <f t="shared" ref="F643:F706" si="66">D643*E643</f>
        <v>1420000000000</v>
      </c>
      <c r="G643" s="323">
        <v>152000</v>
      </c>
      <c r="H643" s="268">
        <f t="shared" si="60"/>
        <v>1520000000000</v>
      </c>
      <c r="I643" s="323">
        <v>158000</v>
      </c>
      <c r="J643" s="268">
        <f t="shared" si="61"/>
        <v>1580000000000</v>
      </c>
      <c r="K643" s="323">
        <v>159800</v>
      </c>
      <c r="L643" s="268">
        <f t="shared" si="62"/>
        <v>1598000000000</v>
      </c>
      <c r="M643" s="323">
        <v>213000</v>
      </c>
      <c r="N643" s="268">
        <f t="shared" si="63"/>
        <v>2130000000000</v>
      </c>
      <c r="O643" s="181"/>
      <c r="T643" s="181"/>
      <c r="U643" s="181"/>
      <c r="V643" s="181"/>
      <c r="W643" s="181"/>
      <c r="X643" s="181"/>
      <c r="Y643" s="181"/>
      <c r="Z643" s="181"/>
      <c r="AA643" s="181"/>
      <c r="AB643" s="181"/>
      <c r="AC643" s="181"/>
      <c r="AD643" s="181"/>
    </row>
    <row r="644" spans="1:30" s="180" customFormat="1">
      <c r="A644" s="181" t="s">
        <v>541</v>
      </c>
      <c r="B644" s="270" t="s">
        <v>480</v>
      </c>
      <c r="C644" s="269" t="s">
        <v>269</v>
      </c>
      <c r="D644" s="270">
        <v>0</v>
      </c>
      <c r="E644" s="181">
        <f t="shared" si="65"/>
        <v>10000000</v>
      </c>
      <c r="F644" s="268">
        <f t="shared" si="66"/>
        <v>0</v>
      </c>
      <c r="G644" s="323">
        <v>0</v>
      </c>
      <c r="H644" s="268">
        <f t="shared" ref="H644:H707" si="67">G644*E644</f>
        <v>0</v>
      </c>
      <c r="I644" s="323">
        <v>0</v>
      </c>
      <c r="J644" s="268">
        <f t="shared" ref="J644:J707" si="68">I644*E644</f>
        <v>0</v>
      </c>
      <c r="K644" s="323">
        <v>0</v>
      </c>
      <c r="L644" s="268">
        <f t="shared" ref="L644:L707" si="69">K644*E644</f>
        <v>0</v>
      </c>
      <c r="M644" s="323">
        <v>0</v>
      </c>
      <c r="N644" s="268">
        <f t="shared" ref="N644:N707" si="70">M644*E644</f>
        <v>0</v>
      </c>
      <c r="O644" s="181"/>
      <c r="T644" s="181"/>
      <c r="U644" s="181"/>
      <c r="V644" s="181"/>
      <c r="W644" s="181"/>
      <c r="X644" s="181"/>
      <c r="Y644" s="181"/>
      <c r="Z644" s="181"/>
      <c r="AA644" s="181"/>
      <c r="AB644" s="181"/>
      <c r="AC644" s="181"/>
      <c r="AD644" s="181"/>
    </row>
    <row r="645" spans="1:30" s="180" customFormat="1">
      <c r="A645" s="181" t="s">
        <v>543</v>
      </c>
      <c r="B645" s="270" t="s">
        <v>480</v>
      </c>
      <c r="C645" s="269" t="s">
        <v>269</v>
      </c>
      <c r="D645" s="270">
        <v>0</v>
      </c>
      <c r="E645" s="181">
        <f t="shared" si="65"/>
        <v>10000000</v>
      </c>
      <c r="F645" s="268">
        <f t="shared" si="66"/>
        <v>0</v>
      </c>
      <c r="G645" s="323">
        <v>0</v>
      </c>
      <c r="H645" s="268">
        <f t="shared" si="67"/>
        <v>0</v>
      </c>
      <c r="I645" s="323">
        <v>0</v>
      </c>
      <c r="J645" s="268">
        <f t="shared" si="68"/>
        <v>0</v>
      </c>
      <c r="K645" s="323">
        <v>0</v>
      </c>
      <c r="L645" s="268">
        <f t="shared" si="69"/>
        <v>0</v>
      </c>
      <c r="M645" s="323">
        <v>0</v>
      </c>
      <c r="N645" s="268">
        <f t="shared" si="70"/>
        <v>0</v>
      </c>
      <c r="O645" s="181"/>
      <c r="T645" s="181"/>
      <c r="U645" s="181"/>
      <c r="V645" s="181"/>
      <c r="W645" s="181"/>
      <c r="X645" s="181"/>
      <c r="Y645" s="181"/>
      <c r="Z645" s="181"/>
      <c r="AA645" s="181"/>
      <c r="AB645" s="181"/>
      <c r="AC645" s="181"/>
      <c r="AD645" s="181"/>
    </row>
    <row r="646" spans="1:30" s="180" customFormat="1">
      <c r="A646" s="181" t="s">
        <v>545</v>
      </c>
      <c r="B646" s="270" t="s">
        <v>480</v>
      </c>
      <c r="C646" s="269" t="s">
        <v>269</v>
      </c>
      <c r="D646" s="270">
        <v>0</v>
      </c>
      <c r="E646" s="181">
        <f t="shared" si="65"/>
        <v>10000000</v>
      </c>
      <c r="F646" s="268">
        <f t="shared" si="66"/>
        <v>0</v>
      </c>
      <c r="G646" s="323">
        <v>0</v>
      </c>
      <c r="H646" s="268">
        <f t="shared" si="67"/>
        <v>0</v>
      </c>
      <c r="I646" s="323">
        <v>0</v>
      </c>
      <c r="J646" s="268">
        <f t="shared" si="68"/>
        <v>0</v>
      </c>
      <c r="K646" s="323">
        <v>0</v>
      </c>
      <c r="L646" s="268">
        <f t="shared" si="69"/>
        <v>0</v>
      </c>
      <c r="M646" s="323">
        <v>0</v>
      </c>
      <c r="N646" s="268">
        <f t="shared" si="70"/>
        <v>0</v>
      </c>
      <c r="O646" s="181"/>
      <c r="T646" s="181"/>
      <c r="U646" s="181"/>
      <c r="V646" s="181"/>
      <c r="W646" s="181"/>
      <c r="X646" s="181"/>
      <c r="Y646" s="181"/>
      <c r="Z646" s="181"/>
      <c r="AA646" s="181"/>
      <c r="AB646" s="181"/>
      <c r="AC646" s="181"/>
      <c r="AD646" s="181"/>
    </row>
    <row r="647" spans="1:30" s="180" customFormat="1">
      <c r="A647" s="181" t="s">
        <v>547</v>
      </c>
      <c r="B647" s="270" t="s">
        <v>480</v>
      </c>
      <c r="C647" s="269" t="s">
        <v>269</v>
      </c>
      <c r="D647" s="270">
        <v>0</v>
      </c>
      <c r="E647" s="181">
        <f t="shared" si="65"/>
        <v>10000000</v>
      </c>
      <c r="F647" s="268">
        <f t="shared" si="66"/>
        <v>0</v>
      </c>
      <c r="G647" s="323">
        <v>0</v>
      </c>
      <c r="H647" s="268">
        <f t="shared" si="67"/>
        <v>0</v>
      </c>
      <c r="I647" s="323">
        <v>0</v>
      </c>
      <c r="J647" s="268">
        <f t="shared" si="68"/>
        <v>0</v>
      </c>
      <c r="K647" s="323">
        <v>0</v>
      </c>
      <c r="L647" s="268">
        <f t="shared" si="69"/>
        <v>0</v>
      </c>
      <c r="M647" s="323">
        <v>0</v>
      </c>
      <c r="N647" s="268">
        <f t="shared" si="70"/>
        <v>0</v>
      </c>
      <c r="O647" s="181"/>
      <c r="T647" s="181"/>
      <c r="U647" s="181"/>
      <c r="V647" s="181"/>
      <c r="W647" s="181"/>
      <c r="X647" s="181"/>
      <c r="Y647" s="181"/>
      <c r="Z647" s="181"/>
      <c r="AA647" s="181"/>
      <c r="AB647" s="181"/>
      <c r="AC647" s="181"/>
      <c r="AD647" s="181"/>
    </row>
    <row r="648" spans="1:30" s="180" customFormat="1">
      <c r="A648" s="181" t="s">
        <v>770</v>
      </c>
      <c r="B648" s="270" t="s">
        <v>480</v>
      </c>
      <c r="C648" s="269" t="s">
        <v>269</v>
      </c>
      <c r="D648" s="270">
        <v>0</v>
      </c>
      <c r="E648" s="181">
        <f t="shared" si="65"/>
        <v>10000000</v>
      </c>
      <c r="F648" s="268">
        <f t="shared" si="66"/>
        <v>0</v>
      </c>
      <c r="G648" s="323">
        <v>0</v>
      </c>
      <c r="H648" s="268">
        <f t="shared" si="67"/>
        <v>0</v>
      </c>
      <c r="I648" s="323">
        <v>0</v>
      </c>
      <c r="J648" s="268">
        <f t="shared" si="68"/>
        <v>0</v>
      </c>
      <c r="K648" s="323">
        <v>0</v>
      </c>
      <c r="L648" s="268">
        <f t="shared" si="69"/>
        <v>0</v>
      </c>
      <c r="M648" s="323">
        <v>0</v>
      </c>
      <c r="N648" s="268">
        <f t="shared" si="70"/>
        <v>0</v>
      </c>
      <c r="O648" s="181"/>
      <c r="T648" s="181"/>
      <c r="U648" s="181"/>
      <c r="V648" s="181"/>
      <c r="W648" s="181"/>
      <c r="X648" s="181"/>
      <c r="Y648" s="181"/>
      <c r="Z648" s="181"/>
      <c r="AA648" s="181"/>
      <c r="AB648" s="181"/>
      <c r="AC648" s="181"/>
      <c r="AD648" s="181"/>
    </row>
    <row r="649" spans="1:30" s="180" customFormat="1">
      <c r="A649" s="181" t="s">
        <v>549</v>
      </c>
      <c r="B649" s="270" t="s">
        <v>480</v>
      </c>
      <c r="C649" s="269" t="s">
        <v>269</v>
      </c>
      <c r="D649" s="270">
        <v>0</v>
      </c>
      <c r="E649" s="181">
        <f t="shared" si="65"/>
        <v>10000000</v>
      </c>
      <c r="F649" s="268">
        <f t="shared" si="66"/>
        <v>0</v>
      </c>
      <c r="G649" s="323">
        <v>0</v>
      </c>
      <c r="H649" s="268">
        <f t="shared" si="67"/>
        <v>0</v>
      </c>
      <c r="I649" s="323">
        <v>0</v>
      </c>
      <c r="J649" s="268">
        <f t="shared" si="68"/>
        <v>0</v>
      </c>
      <c r="K649" s="323">
        <v>0</v>
      </c>
      <c r="L649" s="268">
        <f t="shared" si="69"/>
        <v>0</v>
      </c>
      <c r="M649" s="323">
        <v>0</v>
      </c>
      <c r="N649" s="268">
        <f t="shared" si="70"/>
        <v>0</v>
      </c>
      <c r="O649" s="181"/>
      <c r="T649" s="181"/>
      <c r="U649" s="181"/>
      <c r="V649" s="181"/>
      <c r="W649" s="181"/>
      <c r="X649" s="181"/>
      <c r="Y649" s="181"/>
      <c r="Z649" s="181"/>
      <c r="AA649" s="181"/>
      <c r="AB649" s="181"/>
      <c r="AC649" s="181"/>
      <c r="AD649" s="181"/>
    </row>
    <row r="650" spans="1:30" s="180" customFormat="1">
      <c r="A650" s="181" t="s">
        <v>551</v>
      </c>
      <c r="B650" s="270" t="s">
        <v>480</v>
      </c>
      <c r="C650" s="269" t="s">
        <v>269</v>
      </c>
      <c r="D650" s="270">
        <v>1244</v>
      </c>
      <c r="E650" s="181">
        <f t="shared" si="65"/>
        <v>10000000</v>
      </c>
      <c r="F650" s="268">
        <f t="shared" si="66"/>
        <v>12440000000</v>
      </c>
      <c r="G650" s="323">
        <v>1685.2535</v>
      </c>
      <c r="H650" s="268">
        <f t="shared" si="67"/>
        <v>16852535000</v>
      </c>
      <c r="I650" s="323">
        <v>1865.818</v>
      </c>
      <c r="J650" s="268">
        <f t="shared" si="68"/>
        <v>18658180000</v>
      </c>
      <c r="K650" s="323">
        <v>1591.5976000000001</v>
      </c>
      <c r="L650" s="268">
        <f t="shared" si="69"/>
        <v>15915976000</v>
      </c>
      <c r="M650" s="323">
        <v>1325.6928</v>
      </c>
      <c r="N650" s="268">
        <f t="shared" si="70"/>
        <v>13256928000</v>
      </c>
      <c r="O650" s="181"/>
      <c r="T650" s="181"/>
      <c r="U650" s="181"/>
      <c r="V650" s="181"/>
      <c r="W650" s="181"/>
      <c r="X650" s="181"/>
      <c r="Y650" s="181"/>
      <c r="Z650" s="181"/>
      <c r="AA650" s="181"/>
      <c r="AB650" s="181"/>
      <c r="AC650" s="181"/>
      <c r="AD650" s="181"/>
    </row>
    <row r="651" spans="1:30" s="180" customFormat="1">
      <c r="A651" s="181" t="s">
        <v>553</v>
      </c>
      <c r="B651" s="270" t="s">
        <v>480</v>
      </c>
      <c r="C651" s="269" t="s">
        <v>269</v>
      </c>
      <c r="D651" s="270">
        <v>0</v>
      </c>
      <c r="E651" s="181">
        <f t="shared" si="65"/>
        <v>10000000</v>
      </c>
      <c r="F651" s="268">
        <f t="shared" si="66"/>
        <v>0</v>
      </c>
      <c r="G651" s="323">
        <v>0</v>
      </c>
      <c r="H651" s="268">
        <f t="shared" si="67"/>
        <v>0</v>
      </c>
      <c r="I651" s="323">
        <v>0</v>
      </c>
      <c r="J651" s="268">
        <f t="shared" si="68"/>
        <v>0</v>
      </c>
      <c r="K651" s="323">
        <v>0</v>
      </c>
      <c r="L651" s="268">
        <f t="shared" si="69"/>
        <v>0</v>
      </c>
      <c r="M651" s="323">
        <v>0</v>
      </c>
      <c r="N651" s="268">
        <f t="shared" si="70"/>
        <v>0</v>
      </c>
      <c r="O651" s="181"/>
      <c r="T651" s="181"/>
      <c r="U651" s="181"/>
      <c r="V651" s="181"/>
      <c r="W651" s="181"/>
      <c r="X651" s="181"/>
      <c r="Y651" s="181"/>
      <c r="Z651" s="181"/>
      <c r="AA651" s="181"/>
      <c r="AB651" s="181"/>
      <c r="AC651" s="181"/>
      <c r="AD651" s="181"/>
    </row>
    <row r="652" spans="1:30" s="180" customFormat="1">
      <c r="A652" s="181" t="s">
        <v>555</v>
      </c>
      <c r="B652" s="270" t="s">
        <v>480</v>
      </c>
      <c r="C652" s="269" t="s">
        <v>269</v>
      </c>
      <c r="D652" s="270">
        <v>0</v>
      </c>
      <c r="E652" s="181">
        <f t="shared" si="65"/>
        <v>10000000</v>
      </c>
      <c r="F652" s="268">
        <f t="shared" si="66"/>
        <v>0</v>
      </c>
      <c r="G652" s="323">
        <v>0</v>
      </c>
      <c r="H652" s="268">
        <f t="shared" si="67"/>
        <v>0</v>
      </c>
      <c r="I652" s="323">
        <v>0</v>
      </c>
      <c r="J652" s="268">
        <f t="shared" si="68"/>
        <v>0</v>
      </c>
      <c r="K652" s="323">
        <v>0</v>
      </c>
      <c r="L652" s="268">
        <f t="shared" si="69"/>
        <v>0</v>
      </c>
      <c r="M652" s="323">
        <v>0</v>
      </c>
      <c r="N652" s="268">
        <f t="shared" si="70"/>
        <v>0</v>
      </c>
      <c r="O652" s="181"/>
      <c r="T652" s="181"/>
      <c r="U652" s="181"/>
      <c r="V652" s="181"/>
      <c r="W652" s="181"/>
      <c r="X652" s="181"/>
      <c r="Y652" s="181"/>
      <c r="Z652" s="181"/>
      <c r="AA652" s="181"/>
      <c r="AB652" s="181"/>
      <c r="AC652" s="181"/>
      <c r="AD652" s="181"/>
    </row>
    <row r="653" spans="1:30" s="180" customFormat="1">
      <c r="A653" s="181" t="s">
        <v>557</v>
      </c>
      <c r="B653" s="270" t="s">
        <v>480</v>
      </c>
      <c r="C653" s="269" t="s">
        <v>269</v>
      </c>
      <c r="D653" s="270">
        <v>0</v>
      </c>
      <c r="E653" s="181">
        <f t="shared" si="65"/>
        <v>10000000</v>
      </c>
      <c r="F653" s="268">
        <f t="shared" si="66"/>
        <v>0</v>
      </c>
      <c r="G653" s="323">
        <v>0</v>
      </c>
      <c r="H653" s="268">
        <f t="shared" si="67"/>
        <v>0</v>
      </c>
      <c r="I653" s="323">
        <v>0</v>
      </c>
      <c r="J653" s="268">
        <f t="shared" si="68"/>
        <v>0</v>
      </c>
      <c r="K653" s="323">
        <v>0</v>
      </c>
      <c r="L653" s="268">
        <f t="shared" si="69"/>
        <v>0</v>
      </c>
      <c r="M653" s="323">
        <v>0</v>
      </c>
      <c r="N653" s="268">
        <f t="shared" si="70"/>
        <v>0</v>
      </c>
      <c r="O653" s="181"/>
      <c r="T653" s="181"/>
      <c r="U653" s="181"/>
      <c r="V653" s="181"/>
      <c r="W653" s="181"/>
      <c r="X653" s="181"/>
      <c r="Y653" s="181"/>
      <c r="Z653" s="181"/>
      <c r="AA653" s="181"/>
      <c r="AB653" s="181"/>
      <c r="AC653" s="181"/>
      <c r="AD653" s="181"/>
    </row>
    <row r="654" spans="1:30" s="180" customFormat="1">
      <c r="A654" s="181" t="s">
        <v>559</v>
      </c>
      <c r="B654" s="270" t="s">
        <v>480</v>
      </c>
      <c r="C654" s="269" t="s">
        <v>269</v>
      </c>
      <c r="D654" s="270">
        <v>0</v>
      </c>
      <c r="E654" s="181">
        <f t="shared" si="65"/>
        <v>10000000</v>
      </c>
      <c r="F654" s="268">
        <f t="shared" si="66"/>
        <v>0</v>
      </c>
      <c r="G654" s="323">
        <v>0</v>
      </c>
      <c r="H654" s="268">
        <f t="shared" si="67"/>
        <v>0</v>
      </c>
      <c r="I654" s="323">
        <v>0</v>
      </c>
      <c r="J654" s="268">
        <f t="shared" si="68"/>
        <v>0</v>
      </c>
      <c r="K654" s="323">
        <v>0</v>
      </c>
      <c r="L654" s="268">
        <f t="shared" si="69"/>
        <v>0</v>
      </c>
      <c r="M654" s="323">
        <v>0</v>
      </c>
      <c r="N654" s="268">
        <f t="shared" si="70"/>
        <v>0</v>
      </c>
      <c r="O654" s="181"/>
      <c r="T654" s="181"/>
      <c r="U654" s="181"/>
      <c r="V654" s="181"/>
      <c r="W654" s="181"/>
      <c r="X654" s="181"/>
      <c r="Y654" s="181"/>
      <c r="Z654" s="181"/>
      <c r="AA654" s="181"/>
      <c r="AB654" s="181"/>
      <c r="AC654" s="181"/>
      <c r="AD654" s="181"/>
    </row>
    <row r="655" spans="1:30" s="180" customFormat="1">
      <c r="A655" s="181" t="s">
        <v>561</v>
      </c>
      <c r="B655" s="270" t="s">
        <v>480</v>
      </c>
      <c r="C655" s="269" t="s">
        <v>269</v>
      </c>
      <c r="D655" s="270">
        <v>0</v>
      </c>
      <c r="E655" s="181">
        <f t="shared" si="65"/>
        <v>10000000</v>
      </c>
      <c r="F655" s="268">
        <f t="shared" si="66"/>
        <v>0</v>
      </c>
      <c r="G655" s="323">
        <v>0</v>
      </c>
      <c r="H655" s="268">
        <f t="shared" si="67"/>
        <v>0</v>
      </c>
      <c r="I655" s="323">
        <v>0</v>
      </c>
      <c r="J655" s="268">
        <f t="shared" si="68"/>
        <v>0</v>
      </c>
      <c r="K655" s="323">
        <v>0</v>
      </c>
      <c r="L655" s="268">
        <f t="shared" si="69"/>
        <v>0</v>
      </c>
      <c r="M655" s="323">
        <v>0</v>
      </c>
      <c r="N655" s="268">
        <f t="shared" si="70"/>
        <v>0</v>
      </c>
      <c r="O655" s="181"/>
      <c r="T655" s="181"/>
      <c r="U655" s="181"/>
      <c r="V655" s="181"/>
      <c r="W655" s="181"/>
      <c r="X655" s="181"/>
      <c r="Y655" s="181"/>
      <c r="Z655" s="181"/>
      <c r="AA655" s="181"/>
      <c r="AB655" s="181"/>
      <c r="AC655" s="181"/>
      <c r="AD655" s="181"/>
    </row>
    <row r="656" spans="1:30" s="180" customFormat="1">
      <c r="A656" s="181" t="s">
        <v>563</v>
      </c>
      <c r="B656" s="270" t="s">
        <v>480</v>
      </c>
      <c r="C656" s="269" t="s">
        <v>269</v>
      </c>
      <c r="D656" s="270">
        <v>0</v>
      </c>
      <c r="E656" s="181">
        <f t="shared" si="65"/>
        <v>10000000</v>
      </c>
      <c r="F656" s="268">
        <f t="shared" si="66"/>
        <v>0</v>
      </c>
      <c r="G656" s="323">
        <v>0</v>
      </c>
      <c r="H656" s="268">
        <f t="shared" si="67"/>
        <v>0</v>
      </c>
      <c r="I656" s="323">
        <v>0</v>
      </c>
      <c r="J656" s="268">
        <f t="shared" si="68"/>
        <v>0</v>
      </c>
      <c r="K656" s="323">
        <v>0</v>
      </c>
      <c r="L656" s="268">
        <f t="shared" si="69"/>
        <v>0</v>
      </c>
      <c r="M656" s="323">
        <v>0</v>
      </c>
      <c r="N656" s="268">
        <f t="shared" si="70"/>
        <v>0</v>
      </c>
      <c r="O656" s="181"/>
      <c r="T656" s="181"/>
      <c r="U656" s="181"/>
      <c r="V656" s="181"/>
      <c r="W656" s="181"/>
      <c r="X656" s="181"/>
      <c r="Y656" s="181"/>
      <c r="Z656" s="181"/>
      <c r="AA656" s="181"/>
      <c r="AB656" s="181"/>
      <c r="AC656" s="181"/>
      <c r="AD656" s="181"/>
    </row>
    <row r="657" spans="1:30" s="180" customFormat="1">
      <c r="A657" s="181" t="s">
        <v>565</v>
      </c>
      <c r="B657" s="270" t="s">
        <v>480</v>
      </c>
      <c r="C657" s="269" t="s">
        <v>269</v>
      </c>
      <c r="D657" s="270">
        <v>0</v>
      </c>
      <c r="E657" s="181">
        <f t="shared" si="65"/>
        <v>10000000</v>
      </c>
      <c r="F657" s="268">
        <f t="shared" si="66"/>
        <v>0</v>
      </c>
      <c r="G657" s="323">
        <v>0</v>
      </c>
      <c r="H657" s="268">
        <f t="shared" si="67"/>
        <v>0</v>
      </c>
      <c r="I657" s="323">
        <v>0</v>
      </c>
      <c r="J657" s="268">
        <f t="shared" si="68"/>
        <v>0</v>
      </c>
      <c r="K657" s="323">
        <v>0</v>
      </c>
      <c r="L657" s="268">
        <f t="shared" si="69"/>
        <v>0</v>
      </c>
      <c r="M657" s="323">
        <v>0</v>
      </c>
      <c r="N657" s="268">
        <f t="shared" si="70"/>
        <v>0</v>
      </c>
      <c r="O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  <c r="AD657" s="181"/>
    </row>
    <row r="658" spans="1:30" s="180" customFormat="1">
      <c r="A658" s="181" t="s">
        <v>567</v>
      </c>
      <c r="B658" s="270" t="s">
        <v>480</v>
      </c>
      <c r="C658" s="269" t="s">
        <v>269</v>
      </c>
      <c r="D658" s="270">
        <v>0</v>
      </c>
      <c r="E658" s="181">
        <f t="shared" si="65"/>
        <v>10000000</v>
      </c>
      <c r="F658" s="268">
        <f t="shared" si="66"/>
        <v>0</v>
      </c>
      <c r="G658" s="323">
        <v>8119.1</v>
      </c>
      <c r="H658" s="268">
        <f t="shared" si="67"/>
        <v>81191000000</v>
      </c>
      <c r="I658" s="323">
        <v>9100.5</v>
      </c>
      <c r="J658" s="268">
        <f t="shared" si="68"/>
        <v>91005000000</v>
      </c>
      <c r="K658" s="323">
        <v>8759.4</v>
      </c>
      <c r="L658" s="268">
        <f t="shared" si="69"/>
        <v>87594000000</v>
      </c>
      <c r="M658" s="323">
        <v>7396.8</v>
      </c>
      <c r="N658" s="268">
        <f t="shared" si="70"/>
        <v>73968000000</v>
      </c>
      <c r="O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  <c r="AD658" s="181"/>
    </row>
    <row r="659" spans="1:30" s="180" customFormat="1">
      <c r="A659" s="181" t="s">
        <v>569</v>
      </c>
      <c r="B659" s="270" t="s">
        <v>480</v>
      </c>
      <c r="C659" s="269" t="s">
        <v>269</v>
      </c>
      <c r="D659" s="270">
        <v>0</v>
      </c>
      <c r="E659" s="181">
        <f t="shared" si="65"/>
        <v>10000000</v>
      </c>
      <c r="F659" s="268">
        <f t="shared" si="66"/>
        <v>0</v>
      </c>
      <c r="G659" s="323">
        <v>0</v>
      </c>
      <c r="H659" s="268">
        <f t="shared" si="67"/>
        <v>0</v>
      </c>
      <c r="I659" s="323">
        <v>0</v>
      </c>
      <c r="J659" s="268">
        <f t="shared" si="68"/>
        <v>0</v>
      </c>
      <c r="K659" s="323">
        <v>0</v>
      </c>
      <c r="L659" s="268">
        <f t="shared" si="69"/>
        <v>0</v>
      </c>
      <c r="M659" s="323">
        <v>0</v>
      </c>
      <c r="N659" s="268">
        <f t="shared" si="70"/>
        <v>0</v>
      </c>
      <c r="O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</row>
    <row r="660" spans="1:30" s="180" customFormat="1">
      <c r="A660" s="181" t="s">
        <v>571</v>
      </c>
      <c r="B660" s="270" t="s">
        <v>480</v>
      </c>
      <c r="C660" s="269" t="s">
        <v>269</v>
      </c>
      <c r="D660" s="270">
        <v>6138</v>
      </c>
      <c r="E660" s="181">
        <f t="shared" si="65"/>
        <v>10000000</v>
      </c>
      <c r="F660" s="268">
        <f t="shared" si="66"/>
        <v>61380000000</v>
      </c>
      <c r="G660" s="323">
        <v>6378.9434080000001</v>
      </c>
      <c r="H660" s="268">
        <f t="shared" si="67"/>
        <v>63789434080</v>
      </c>
      <c r="I660" s="326">
        <v>5983.6898759999995</v>
      </c>
      <c r="J660" s="268">
        <f t="shared" si="68"/>
        <v>59836898759.999992</v>
      </c>
      <c r="K660" s="323">
        <v>6881.8774219999996</v>
      </c>
      <c r="L660" s="268">
        <f t="shared" si="69"/>
        <v>68818774220</v>
      </c>
      <c r="M660" s="323">
        <v>6352.1879850000005</v>
      </c>
      <c r="N660" s="268">
        <f t="shared" si="70"/>
        <v>63521879850.000008</v>
      </c>
      <c r="O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</row>
    <row r="661" spans="1:30" s="180" customFormat="1">
      <c r="A661" s="181" t="s">
        <v>573</v>
      </c>
      <c r="B661" s="270" t="s">
        <v>480</v>
      </c>
      <c r="C661" s="269" t="s">
        <v>269</v>
      </c>
      <c r="D661" s="270">
        <v>0</v>
      </c>
      <c r="E661" s="181">
        <f t="shared" si="65"/>
        <v>10000000</v>
      </c>
      <c r="F661" s="268">
        <f t="shared" si="66"/>
        <v>0</v>
      </c>
      <c r="G661" s="323">
        <v>0</v>
      </c>
      <c r="H661" s="268">
        <f t="shared" si="67"/>
        <v>0</v>
      </c>
      <c r="I661" s="323">
        <v>0</v>
      </c>
      <c r="J661" s="268">
        <f t="shared" si="68"/>
        <v>0</v>
      </c>
      <c r="K661" s="323">
        <v>0</v>
      </c>
      <c r="L661" s="268">
        <f t="shared" si="69"/>
        <v>0</v>
      </c>
      <c r="M661" s="323">
        <v>0</v>
      </c>
      <c r="N661" s="268">
        <f t="shared" si="70"/>
        <v>0</v>
      </c>
      <c r="O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</row>
    <row r="662" spans="1:30" s="180" customFormat="1">
      <c r="A662" s="181" t="s">
        <v>575</v>
      </c>
      <c r="B662" s="270" t="s">
        <v>480</v>
      </c>
      <c r="C662" s="269" t="s">
        <v>269</v>
      </c>
      <c r="D662" s="270">
        <v>0</v>
      </c>
      <c r="E662" s="181">
        <f t="shared" si="65"/>
        <v>10000000</v>
      </c>
      <c r="F662" s="268">
        <f t="shared" si="66"/>
        <v>0</v>
      </c>
      <c r="G662" s="323">
        <v>0</v>
      </c>
      <c r="H662" s="268">
        <f t="shared" si="67"/>
        <v>0</v>
      </c>
      <c r="I662" s="323">
        <v>0</v>
      </c>
      <c r="J662" s="268">
        <f t="shared" si="68"/>
        <v>0</v>
      </c>
      <c r="K662" s="323">
        <v>0</v>
      </c>
      <c r="L662" s="268">
        <f t="shared" si="69"/>
        <v>0</v>
      </c>
      <c r="M662" s="323">
        <v>0</v>
      </c>
      <c r="N662" s="268">
        <f t="shared" si="70"/>
        <v>0</v>
      </c>
      <c r="O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</row>
    <row r="663" spans="1:30" s="180" customFormat="1">
      <c r="A663" s="181" t="s">
        <v>577</v>
      </c>
      <c r="B663" s="270" t="s">
        <v>480</v>
      </c>
      <c r="C663" s="269" t="s">
        <v>269</v>
      </c>
      <c r="D663" s="270">
        <v>0</v>
      </c>
      <c r="E663" s="181">
        <f t="shared" si="65"/>
        <v>10000000</v>
      </c>
      <c r="F663" s="268">
        <f t="shared" si="66"/>
        <v>0</v>
      </c>
      <c r="G663" s="323">
        <v>0</v>
      </c>
      <c r="H663" s="268">
        <f t="shared" si="67"/>
        <v>0</v>
      </c>
      <c r="I663" s="323">
        <v>0</v>
      </c>
      <c r="J663" s="268">
        <f t="shared" si="68"/>
        <v>0</v>
      </c>
      <c r="K663" s="323">
        <v>0</v>
      </c>
      <c r="L663" s="268">
        <f t="shared" si="69"/>
        <v>0</v>
      </c>
      <c r="M663" s="323">
        <v>0</v>
      </c>
      <c r="N663" s="268">
        <f t="shared" si="70"/>
        <v>0</v>
      </c>
      <c r="O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</row>
    <row r="664" spans="1:30" s="180" customFormat="1">
      <c r="A664" s="181" t="s">
        <v>579</v>
      </c>
      <c r="B664" s="270" t="s">
        <v>480</v>
      </c>
      <c r="C664" s="269" t="s">
        <v>269</v>
      </c>
      <c r="D664" s="270">
        <v>1518.443</v>
      </c>
      <c r="E664" s="181">
        <f t="shared" si="65"/>
        <v>10000000</v>
      </c>
      <c r="F664" s="268">
        <f t="shared" si="66"/>
        <v>15184430000</v>
      </c>
      <c r="G664" s="325">
        <v>1453.5558000000001</v>
      </c>
      <c r="H664" s="268">
        <f t="shared" si="67"/>
        <v>14535558000</v>
      </c>
      <c r="I664" s="325">
        <v>1385.5624</v>
      </c>
      <c r="J664" s="268">
        <f t="shared" si="68"/>
        <v>13855624000</v>
      </c>
      <c r="K664" s="325">
        <v>925.11609999999996</v>
      </c>
      <c r="L664" s="268">
        <f t="shared" si="69"/>
        <v>9251161000</v>
      </c>
      <c r="M664" s="325">
        <v>1189.2937999999999</v>
      </c>
      <c r="N664" s="268">
        <f t="shared" si="70"/>
        <v>11892938000</v>
      </c>
      <c r="O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</row>
    <row r="665" spans="1:30" s="180" customFormat="1">
      <c r="A665" s="181" t="s">
        <v>581</v>
      </c>
      <c r="B665" s="270" t="s">
        <v>480</v>
      </c>
      <c r="C665" s="269" t="s">
        <v>269</v>
      </c>
      <c r="D665" s="270">
        <v>0</v>
      </c>
      <c r="E665" s="181">
        <f t="shared" si="65"/>
        <v>10000000</v>
      </c>
      <c r="F665" s="268">
        <f t="shared" si="66"/>
        <v>0</v>
      </c>
      <c r="G665" s="323">
        <v>0</v>
      </c>
      <c r="H665" s="268">
        <f t="shared" si="67"/>
        <v>0</v>
      </c>
      <c r="I665" s="323">
        <v>0</v>
      </c>
      <c r="J665" s="268">
        <f t="shared" si="68"/>
        <v>0</v>
      </c>
      <c r="K665" s="323">
        <v>0</v>
      </c>
      <c r="L665" s="268">
        <f t="shared" si="69"/>
        <v>0</v>
      </c>
      <c r="M665" s="323">
        <v>0</v>
      </c>
      <c r="N665" s="268">
        <f t="shared" si="70"/>
        <v>0</v>
      </c>
      <c r="O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</row>
    <row r="666" spans="1:30" s="180" customFormat="1">
      <c r="A666" s="181" t="s">
        <v>583</v>
      </c>
      <c r="B666" s="270" t="s">
        <v>480</v>
      </c>
      <c r="C666" s="269" t="s">
        <v>269</v>
      </c>
      <c r="D666" s="270">
        <v>0</v>
      </c>
      <c r="E666" s="181">
        <f t="shared" si="65"/>
        <v>10000000</v>
      </c>
      <c r="F666" s="268">
        <f t="shared" si="66"/>
        <v>0</v>
      </c>
      <c r="G666" s="323">
        <v>0</v>
      </c>
      <c r="H666" s="268">
        <f t="shared" si="67"/>
        <v>0</v>
      </c>
      <c r="I666" s="323">
        <v>0</v>
      </c>
      <c r="J666" s="268">
        <f t="shared" si="68"/>
        <v>0</v>
      </c>
      <c r="K666" s="323"/>
      <c r="L666" s="268">
        <f t="shared" si="69"/>
        <v>0</v>
      </c>
      <c r="M666" s="323">
        <v>0</v>
      </c>
      <c r="N666" s="268">
        <f t="shared" si="70"/>
        <v>0</v>
      </c>
      <c r="O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</row>
    <row r="667" spans="1:30" s="180" customFormat="1">
      <c r="A667" s="181" t="s">
        <v>585</v>
      </c>
      <c r="B667" s="270" t="s">
        <v>480</v>
      </c>
      <c r="C667" s="269" t="s">
        <v>269</v>
      </c>
      <c r="D667" s="270">
        <v>0</v>
      </c>
      <c r="E667" s="181">
        <f t="shared" si="65"/>
        <v>10000000</v>
      </c>
      <c r="F667" s="268">
        <f t="shared" si="66"/>
        <v>0</v>
      </c>
      <c r="G667" s="323">
        <v>0</v>
      </c>
      <c r="H667" s="268">
        <f t="shared" si="67"/>
        <v>0</v>
      </c>
      <c r="I667" s="323">
        <v>0</v>
      </c>
      <c r="J667" s="268">
        <f t="shared" si="68"/>
        <v>0</v>
      </c>
      <c r="K667" s="323">
        <v>0</v>
      </c>
      <c r="L667" s="268">
        <f t="shared" si="69"/>
        <v>0</v>
      </c>
      <c r="M667" s="323">
        <v>0</v>
      </c>
      <c r="N667" s="268">
        <f t="shared" si="70"/>
        <v>0</v>
      </c>
      <c r="O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</row>
    <row r="668" spans="1:30" s="180" customFormat="1">
      <c r="A668" s="181" t="s">
        <v>587</v>
      </c>
      <c r="B668" s="270" t="s">
        <v>480</v>
      </c>
      <c r="C668" s="269" t="s">
        <v>269</v>
      </c>
      <c r="D668" s="270">
        <v>0</v>
      </c>
      <c r="E668" s="181">
        <f t="shared" si="65"/>
        <v>10000000</v>
      </c>
      <c r="F668" s="268">
        <f t="shared" si="66"/>
        <v>0</v>
      </c>
      <c r="G668" s="323">
        <v>0</v>
      </c>
      <c r="H668" s="268">
        <f t="shared" si="67"/>
        <v>0</v>
      </c>
      <c r="I668" s="323">
        <v>0</v>
      </c>
      <c r="J668" s="268">
        <f t="shared" si="68"/>
        <v>0</v>
      </c>
      <c r="K668" s="323">
        <v>0</v>
      </c>
      <c r="L668" s="268">
        <f t="shared" si="69"/>
        <v>0</v>
      </c>
      <c r="M668" s="323">
        <v>0</v>
      </c>
      <c r="N668" s="268">
        <f t="shared" si="70"/>
        <v>0</v>
      </c>
      <c r="O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</row>
    <row r="669" spans="1:30" s="180" customFormat="1">
      <c r="A669" s="181" t="s">
        <v>589</v>
      </c>
      <c r="B669" s="270" t="s">
        <v>480</v>
      </c>
      <c r="C669" s="269" t="s">
        <v>269</v>
      </c>
      <c r="D669" s="270">
        <v>0</v>
      </c>
      <c r="E669" s="181">
        <f t="shared" si="65"/>
        <v>10000000</v>
      </c>
      <c r="F669" s="268">
        <f t="shared" si="66"/>
        <v>0</v>
      </c>
      <c r="G669" s="323">
        <v>0</v>
      </c>
      <c r="H669" s="268">
        <f t="shared" si="67"/>
        <v>0</v>
      </c>
      <c r="I669" s="323">
        <v>0</v>
      </c>
      <c r="J669" s="268">
        <f t="shared" si="68"/>
        <v>0</v>
      </c>
      <c r="K669" s="323">
        <v>0</v>
      </c>
      <c r="L669" s="268">
        <f t="shared" si="69"/>
        <v>0</v>
      </c>
      <c r="M669" s="323">
        <v>0</v>
      </c>
      <c r="N669" s="268">
        <f t="shared" si="70"/>
        <v>0</v>
      </c>
      <c r="O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</row>
    <row r="670" spans="1:30" s="180" customFormat="1">
      <c r="A670" s="181" t="s">
        <v>591</v>
      </c>
      <c r="B670" s="270" t="s">
        <v>480</v>
      </c>
      <c r="C670" s="269" t="s">
        <v>269</v>
      </c>
      <c r="D670" s="270">
        <v>0</v>
      </c>
      <c r="E670" s="181">
        <f t="shared" si="65"/>
        <v>10000000</v>
      </c>
      <c r="F670" s="268">
        <f t="shared" si="66"/>
        <v>0</v>
      </c>
      <c r="G670" s="323">
        <v>0</v>
      </c>
      <c r="H670" s="268">
        <f t="shared" si="67"/>
        <v>0</v>
      </c>
      <c r="I670" s="323">
        <v>0</v>
      </c>
      <c r="J670" s="268">
        <f t="shared" si="68"/>
        <v>0</v>
      </c>
      <c r="K670" s="323">
        <v>0</v>
      </c>
      <c r="L670" s="268">
        <f t="shared" si="69"/>
        <v>0</v>
      </c>
      <c r="M670" s="323">
        <v>0</v>
      </c>
      <c r="N670" s="268">
        <f t="shared" si="70"/>
        <v>0</v>
      </c>
      <c r="O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</row>
    <row r="671" spans="1:30" s="180" customFormat="1">
      <c r="A671" s="181" t="s">
        <v>593</v>
      </c>
      <c r="B671" s="270" t="s">
        <v>480</v>
      </c>
      <c r="C671" s="269" t="s">
        <v>269</v>
      </c>
      <c r="D671" s="270">
        <v>0</v>
      </c>
      <c r="E671" s="181">
        <f t="shared" si="65"/>
        <v>10000000</v>
      </c>
      <c r="F671" s="268">
        <f t="shared" si="66"/>
        <v>0</v>
      </c>
      <c r="G671" s="323">
        <v>0</v>
      </c>
      <c r="H671" s="268">
        <f t="shared" si="67"/>
        <v>0</v>
      </c>
      <c r="I671" s="323">
        <v>0</v>
      </c>
      <c r="J671" s="268">
        <f t="shared" si="68"/>
        <v>0</v>
      </c>
      <c r="K671" s="323">
        <v>0</v>
      </c>
      <c r="L671" s="268">
        <f t="shared" si="69"/>
        <v>0</v>
      </c>
      <c r="M671" s="323">
        <v>0</v>
      </c>
      <c r="N671" s="268">
        <f t="shared" si="70"/>
        <v>0</v>
      </c>
      <c r="O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</row>
    <row r="672" spans="1:30" s="180" customFormat="1">
      <c r="A672" s="181" t="s">
        <v>595</v>
      </c>
      <c r="B672" s="270" t="s">
        <v>480</v>
      </c>
      <c r="C672" s="269" t="s">
        <v>269</v>
      </c>
      <c r="D672" s="270">
        <v>0</v>
      </c>
      <c r="E672" s="181">
        <f t="shared" si="65"/>
        <v>10000000</v>
      </c>
      <c r="F672" s="268">
        <f t="shared" si="66"/>
        <v>0</v>
      </c>
      <c r="G672" s="323">
        <v>0</v>
      </c>
      <c r="H672" s="268">
        <f t="shared" si="67"/>
        <v>0</v>
      </c>
      <c r="I672" s="323">
        <v>0</v>
      </c>
      <c r="J672" s="268">
        <f t="shared" si="68"/>
        <v>0</v>
      </c>
      <c r="K672" s="323">
        <v>0</v>
      </c>
      <c r="L672" s="268">
        <f t="shared" si="69"/>
        <v>0</v>
      </c>
      <c r="M672" s="323">
        <v>0</v>
      </c>
      <c r="N672" s="268">
        <f t="shared" si="70"/>
        <v>0</v>
      </c>
      <c r="O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</row>
    <row r="673" spans="1:30" s="180" customFormat="1">
      <c r="A673" s="181" t="s">
        <v>597</v>
      </c>
      <c r="B673" s="270" t="s">
        <v>480</v>
      </c>
      <c r="C673" s="269" t="s">
        <v>269</v>
      </c>
      <c r="D673" s="270">
        <v>1447.3</v>
      </c>
      <c r="E673" s="181">
        <f t="shared" si="65"/>
        <v>10000000</v>
      </c>
      <c r="F673" s="268">
        <f t="shared" si="66"/>
        <v>14473000000</v>
      </c>
      <c r="G673" s="323">
        <v>1699.1</v>
      </c>
      <c r="H673" s="268">
        <f t="shared" si="67"/>
        <v>16991000000</v>
      </c>
      <c r="I673" s="323">
        <v>1823.6</v>
      </c>
      <c r="J673" s="268">
        <f t="shared" si="68"/>
        <v>18236000000</v>
      </c>
      <c r="K673" s="323">
        <v>1641.7</v>
      </c>
      <c r="L673" s="268">
        <f t="shared" si="69"/>
        <v>16417000000</v>
      </c>
      <c r="M673" s="323">
        <v>1369.2</v>
      </c>
      <c r="N673" s="268">
        <f t="shared" si="70"/>
        <v>13692000000</v>
      </c>
      <c r="O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</row>
    <row r="674" spans="1:30" s="180" customFormat="1">
      <c r="A674" s="181" t="s">
        <v>599</v>
      </c>
      <c r="B674" s="270" t="s">
        <v>480</v>
      </c>
      <c r="C674" s="269" t="s">
        <v>269</v>
      </c>
      <c r="D674" s="270">
        <v>0</v>
      </c>
      <c r="E674" s="181">
        <f t="shared" si="65"/>
        <v>10000000</v>
      </c>
      <c r="F674" s="268">
        <f t="shared" si="66"/>
        <v>0</v>
      </c>
      <c r="G674" s="323">
        <v>0</v>
      </c>
      <c r="H674" s="268">
        <f t="shared" si="67"/>
        <v>0</v>
      </c>
      <c r="I674" s="323">
        <v>0</v>
      </c>
      <c r="J674" s="268">
        <f t="shared" si="68"/>
        <v>0</v>
      </c>
      <c r="K674" s="323">
        <v>0</v>
      </c>
      <c r="L674" s="268">
        <f t="shared" si="69"/>
        <v>0</v>
      </c>
      <c r="M674" s="323">
        <v>0</v>
      </c>
      <c r="N674" s="268">
        <f t="shared" si="70"/>
        <v>0</v>
      </c>
      <c r="O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</row>
    <row r="675" spans="1:30" s="180" customFormat="1">
      <c r="A675" s="181" t="s">
        <v>539</v>
      </c>
      <c r="B675" s="270" t="s">
        <v>271</v>
      </c>
      <c r="C675" s="269" t="s">
        <v>270</v>
      </c>
      <c r="D675" s="181">
        <v>825.63</v>
      </c>
      <c r="E675" s="181">
        <f t="shared" ref="E675:E706" si="71">10^4*$Q$5</f>
        <v>9000000</v>
      </c>
      <c r="F675" s="268">
        <f t="shared" si="66"/>
        <v>7430670000</v>
      </c>
      <c r="G675" s="323">
        <v>785.9</v>
      </c>
      <c r="H675" s="268">
        <f t="shared" si="67"/>
        <v>7073100000</v>
      </c>
      <c r="I675" s="323">
        <v>740.73</v>
      </c>
      <c r="J675" s="268">
        <f t="shared" si="68"/>
        <v>6666570000</v>
      </c>
      <c r="K675" s="323">
        <v>715.63</v>
      </c>
      <c r="L675" s="268">
        <f t="shared" si="69"/>
        <v>6440670000</v>
      </c>
      <c r="M675" s="323">
        <v>671.2</v>
      </c>
      <c r="N675" s="268">
        <f t="shared" si="70"/>
        <v>6040800000</v>
      </c>
      <c r="O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</row>
    <row r="676" spans="1:30" s="180" customFormat="1">
      <c r="A676" s="181" t="s">
        <v>541</v>
      </c>
      <c r="B676" s="270" t="s">
        <v>271</v>
      </c>
      <c r="C676" s="269" t="s">
        <v>270</v>
      </c>
      <c r="D676" s="181">
        <v>0</v>
      </c>
      <c r="E676" s="181">
        <f t="shared" si="71"/>
        <v>9000000</v>
      </c>
      <c r="F676" s="268">
        <f t="shared" si="66"/>
        <v>0</v>
      </c>
      <c r="G676" s="323">
        <v>0</v>
      </c>
      <c r="H676" s="268">
        <f t="shared" si="67"/>
        <v>0</v>
      </c>
      <c r="I676" s="323">
        <v>0</v>
      </c>
      <c r="J676" s="268">
        <f t="shared" si="68"/>
        <v>0</v>
      </c>
      <c r="K676" s="323">
        <v>0</v>
      </c>
      <c r="L676" s="268">
        <f t="shared" si="69"/>
        <v>0</v>
      </c>
      <c r="M676" s="323">
        <v>0</v>
      </c>
      <c r="N676" s="268">
        <f t="shared" si="70"/>
        <v>0</v>
      </c>
      <c r="O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  <c r="AD676" s="181"/>
    </row>
    <row r="677" spans="1:30" s="180" customFormat="1">
      <c r="A677" s="181" t="s">
        <v>543</v>
      </c>
      <c r="B677" s="270" t="s">
        <v>271</v>
      </c>
      <c r="C677" s="269" t="s">
        <v>270</v>
      </c>
      <c r="D677" s="181">
        <v>0</v>
      </c>
      <c r="E677" s="181">
        <f t="shared" si="71"/>
        <v>9000000</v>
      </c>
      <c r="F677" s="268">
        <f t="shared" si="66"/>
        <v>0</v>
      </c>
      <c r="G677" s="323">
        <v>0</v>
      </c>
      <c r="H677" s="268">
        <f t="shared" si="67"/>
        <v>0</v>
      </c>
      <c r="I677" s="323">
        <v>0</v>
      </c>
      <c r="J677" s="268">
        <f t="shared" si="68"/>
        <v>0</v>
      </c>
      <c r="K677" s="323">
        <v>0</v>
      </c>
      <c r="L677" s="268">
        <f t="shared" si="69"/>
        <v>0</v>
      </c>
      <c r="M677" s="323">
        <v>0</v>
      </c>
      <c r="N677" s="268">
        <f t="shared" si="70"/>
        <v>0</v>
      </c>
      <c r="O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</row>
    <row r="678" spans="1:30" s="180" customFormat="1">
      <c r="A678" s="181" t="s">
        <v>545</v>
      </c>
      <c r="B678" s="270" t="s">
        <v>271</v>
      </c>
      <c r="C678" s="269" t="s">
        <v>270</v>
      </c>
      <c r="D678" s="181">
        <v>16.12</v>
      </c>
      <c r="E678" s="181">
        <f t="shared" si="71"/>
        <v>9000000</v>
      </c>
      <c r="F678" s="268">
        <f t="shared" si="66"/>
        <v>145080000</v>
      </c>
      <c r="G678" s="323">
        <v>0</v>
      </c>
      <c r="H678" s="268">
        <f t="shared" si="67"/>
        <v>0</v>
      </c>
      <c r="I678" s="323">
        <v>0</v>
      </c>
      <c r="J678" s="268">
        <f t="shared" si="68"/>
        <v>0</v>
      </c>
      <c r="K678" s="323">
        <v>0</v>
      </c>
      <c r="L678" s="268">
        <f t="shared" si="69"/>
        <v>0</v>
      </c>
      <c r="M678" s="323">
        <v>0</v>
      </c>
      <c r="N678" s="268">
        <f t="shared" si="70"/>
        <v>0</v>
      </c>
      <c r="O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  <c r="AD678" s="181"/>
    </row>
    <row r="679" spans="1:30" s="180" customFormat="1">
      <c r="A679" s="181" t="s">
        <v>547</v>
      </c>
      <c r="B679" s="270" t="s">
        <v>271</v>
      </c>
      <c r="C679" s="269" t="s">
        <v>270</v>
      </c>
      <c r="D679" s="181">
        <v>16.7227</v>
      </c>
      <c r="E679" s="181">
        <f t="shared" si="71"/>
        <v>9000000</v>
      </c>
      <c r="F679" s="268">
        <f t="shared" si="66"/>
        <v>150504300</v>
      </c>
      <c r="G679" s="323">
        <v>20.932300000000001</v>
      </c>
      <c r="H679" s="268">
        <f t="shared" si="67"/>
        <v>188390700</v>
      </c>
      <c r="I679" s="323">
        <v>17.931100000000001</v>
      </c>
      <c r="J679" s="268">
        <f t="shared" si="68"/>
        <v>161379900</v>
      </c>
      <c r="K679" s="323">
        <v>21.7254</v>
      </c>
      <c r="L679" s="268">
        <f t="shared" si="69"/>
        <v>195528600</v>
      </c>
      <c r="M679" s="323">
        <v>26.322900000000001</v>
      </c>
      <c r="N679" s="268">
        <f t="shared" si="70"/>
        <v>236906100</v>
      </c>
      <c r="O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  <c r="AD679" s="181"/>
    </row>
    <row r="680" spans="1:30" s="180" customFormat="1">
      <c r="A680" s="181" t="s">
        <v>770</v>
      </c>
      <c r="B680" s="270" t="s">
        <v>271</v>
      </c>
      <c r="C680" s="269" t="s">
        <v>270</v>
      </c>
      <c r="D680" s="181">
        <v>5.3158799999999999</v>
      </c>
      <c r="E680" s="181">
        <f t="shared" si="71"/>
        <v>9000000</v>
      </c>
      <c r="F680" s="268">
        <f t="shared" si="66"/>
        <v>47842920</v>
      </c>
      <c r="G680" s="323">
        <v>3.7745099999999998</v>
      </c>
      <c r="H680" s="268">
        <f t="shared" si="67"/>
        <v>33970590</v>
      </c>
      <c r="I680" s="323">
        <v>2.5849299999999999</v>
      </c>
      <c r="J680" s="268">
        <f t="shared" si="68"/>
        <v>23264370</v>
      </c>
      <c r="K680" s="323">
        <v>2.9510999999999998</v>
      </c>
      <c r="L680" s="268">
        <f t="shared" si="69"/>
        <v>26559900</v>
      </c>
      <c r="M680" s="323">
        <v>2.4527999999999999</v>
      </c>
      <c r="N680" s="268">
        <f t="shared" si="70"/>
        <v>22075200</v>
      </c>
      <c r="O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</row>
    <row r="681" spans="1:30" s="180" customFormat="1">
      <c r="A681" s="181" t="s">
        <v>549</v>
      </c>
      <c r="B681" s="270" t="s">
        <v>271</v>
      </c>
      <c r="C681" s="269" t="s">
        <v>270</v>
      </c>
      <c r="D681" s="181">
        <v>1</v>
      </c>
      <c r="E681" s="181">
        <f t="shared" si="71"/>
        <v>9000000</v>
      </c>
      <c r="F681" s="268">
        <f t="shared" si="66"/>
        <v>9000000</v>
      </c>
      <c r="G681" s="323">
        <v>2</v>
      </c>
      <c r="H681" s="268">
        <f t="shared" si="67"/>
        <v>18000000</v>
      </c>
      <c r="I681" s="323">
        <v>1</v>
      </c>
      <c r="J681" s="268">
        <f t="shared" si="68"/>
        <v>9000000</v>
      </c>
      <c r="K681" s="323">
        <v>1</v>
      </c>
      <c r="L681" s="268">
        <f t="shared" si="69"/>
        <v>9000000</v>
      </c>
      <c r="M681" s="323">
        <v>1</v>
      </c>
      <c r="N681" s="268">
        <f t="shared" si="70"/>
        <v>9000000</v>
      </c>
      <c r="O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</row>
    <row r="682" spans="1:30" s="180" customFormat="1">
      <c r="A682" s="181" t="s">
        <v>551</v>
      </c>
      <c r="B682" s="270" t="s">
        <v>271</v>
      </c>
      <c r="C682" s="269" t="s">
        <v>270</v>
      </c>
      <c r="D682" s="181">
        <v>19.3901</v>
      </c>
      <c r="E682" s="181">
        <f t="shared" si="71"/>
        <v>9000000</v>
      </c>
      <c r="F682" s="268">
        <f t="shared" si="66"/>
        <v>174510900</v>
      </c>
      <c r="G682" s="323">
        <v>2.2631000000000001</v>
      </c>
      <c r="H682" s="268">
        <f t="shared" si="67"/>
        <v>20367900</v>
      </c>
      <c r="I682" s="323">
        <v>1.1533</v>
      </c>
      <c r="J682" s="268">
        <f t="shared" si="68"/>
        <v>10379700</v>
      </c>
      <c r="K682" s="323">
        <v>0.63200000000000001</v>
      </c>
      <c r="L682" s="268">
        <f t="shared" si="69"/>
        <v>5688000</v>
      </c>
      <c r="M682" s="328">
        <v>0.16739999999999999</v>
      </c>
      <c r="N682" s="268">
        <f t="shared" si="70"/>
        <v>1506600</v>
      </c>
      <c r="O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  <c r="AD682" s="181"/>
    </row>
    <row r="683" spans="1:30" s="180" customFormat="1">
      <c r="A683" s="181" t="s">
        <v>553</v>
      </c>
      <c r="B683" s="270" t="s">
        <v>271</v>
      </c>
      <c r="C683" s="269" t="s">
        <v>270</v>
      </c>
      <c r="D683" s="181">
        <v>13.7</v>
      </c>
      <c r="E683" s="181">
        <f t="shared" si="71"/>
        <v>9000000</v>
      </c>
      <c r="F683" s="268">
        <f t="shared" si="66"/>
        <v>123300000</v>
      </c>
      <c r="G683" s="324">
        <v>13.9</v>
      </c>
      <c r="H683" s="268">
        <f t="shared" si="67"/>
        <v>125100000</v>
      </c>
      <c r="I683" s="324">
        <v>11.5</v>
      </c>
      <c r="J683" s="268">
        <f t="shared" si="68"/>
        <v>103500000</v>
      </c>
      <c r="K683" s="324">
        <v>11</v>
      </c>
      <c r="L683" s="268">
        <f t="shared" si="69"/>
        <v>99000000</v>
      </c>
      <c r="M683" s="324">
        <v>11.2</v>
      </c>
      <c r="N683" s="268">
        <f t="shared" si="70"/>
        <v>100800000</v>
      </c>
      <c r="O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  <c r="AD683" s="181"/>
    </row>
    <row r="684" spans="1:30" s="180" customFormat="1">
      <c r="A684" s="181" t="s">
        <v>555</v>
      </c>
      <c r="B684" s="270" t="s">
        <v>271</v>
      </c>
      <c r="C684" s="269" t="s">
        <v>270</v>
      </c>
      <c r="D684" s="181">
        <v>0</v>
      </c>
      <c r="E684" s="181">
        <f t="shared" si="71"/>
        <v>9000000</v>
      </c>
      <c r="F684" s="268">
        <f t="shared" si="66"/>
        <v>0</v>
      </c>
      <c r="G684" s="323">
        <v>0</v>
      </c>
      <c r="H684" s="268">
        <f t="shared" si="67"/>
        <v>0</v>
      </c>
      <c r="I684" s="323">
        <v>0</v>
      </c>
      <c r="J684" s="268">
        <f t="shared" si="68"/>
        <v>0</v>
      </c>
      <c r="K684" s="323">
        <v>0</v>
      </c>
      <c r="L684" s="268">
        <f t="shared" si="69"/>
        <v>0</v>
      </c>
      <c r="M684" s="323">
        <v>0</v>
      </c>
      <c r="N684" s="268">
        <f t="shared" si="70"/>
        <v>0</v>
      </c>
      <c r="O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  <c r="AD684" s="181"/>
    </row>
    <row r="685" spans="1:30" s="180" customFormat="1">
      <c r="A685" s="181" t="s">
        <v>557</v>
      </c>
      <c r="B685" s="270" t="s">
        <v>271</v>
      </c>
      <c r="C685" s="269" t="s">
        <v>270</v>
      </c>
      <c r="D685" s="181">
        <v>69.2</v>
      </c>
      <c r="E685" s="181">
        <f t="shared" si="71"/>
        <v>9000000</v>
      </c>
      <c r="F685" s="268">
        <f t="shared" si="66"/>
        <v>622800000</v>
      </c>
      <c r="G685" s="323">
        <v>0</v>
      </c>
      <c r="H685" s="268">
        <f t="shared" si="67"/>
        <v>0</v>
      </c>
      <c r="I685" s="323">
        <v>0</v>
      </c>
      <c r="J685" s="268">
        <f t="shared" si="68"/>
        <v>0</v>
      </c>
      <c r="K685" s="323">
        <v>0</v>
      </c>
      <c r="L685" s="268">
        <f t="shared" si="69"/>
        <v>0</v>
      </c>
      <c r="M685" s="323">
        <v>0</v>
      </c>
      <c r="N685" s="268">
        <f t="shared" si="70"/>
        <v>0</v>
      </c>
      <c r="O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</row>
    <row r="686" spans="1:30" s="180" customFormat="1">
      <c r="A686" s="181" t="s">
        <v>559</v>
      </c>
      <c r="B686" s="270" t="s">
        <v>271</v>
      </c>
      <c r="C686" s="269" t="s">
        <v>270</v>
      </c>
      <c r="D686" s="181">
        <v>0</v>
      </c>
      <c r="E686" s="181">
        <f t="shared" si="71"/>
        <v>9000000</v>
      </c>
      <c r="F686" s="268">
        <f t="shared" si="66"/>
        <v>0</v>
      </c>
      <c r="G686" s="323">
        <v>0</v>
      </c>
      <c r="H686" s="268">
        <f t="shared" si="67"/>
        <v>0</v>
      </c>
      <c r="I686" s="323">
        <v>0</v>
      </c>
      <c r="J686" s="268">
        <f t="shared" si="68"/>
        <v>0</v>
      </c>
      <c r="K686" s="323">
        <v>0</v>
      </c>
      <c r="L686" s="268">
        <f t="shared" si="69"/>
        <v>0</v>
      </c>
      <c r="M686" s="323">
        <v>0</v>
      </c>
      <c r="N686" s="268">
        <f t="shared" si="70"/>
        <v>0</v>
      </c>
      <c r="O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  <c r="AD686" s="181"/>
    </row>
    <row r="687" spans="1:30" s="180" customFormat="1">
      <c r="A687" s="181" t="s">
        <v>561</v>
      </c>
      <c r="B687" s="270" t="s">
        <v>271</v>
      </c>
      <c r="C687" s="269" t="s">
        <v>270</v>
      </c>
      <c r="D687" s="181">
        <v>43.1</v>
      </c>
      <c r="E687" s="181">
        <f t="shared" si="71"/>
        <v>9000000</v>
      </c>
      <c r="F687" s="268">
        <f t="shared" si="66"/>
        <v>387900000</v>
      </c>
      <c r="G687" s="323">
        <v>32</v>
      </c>
      <c r="H687" s="268">
        <f t="shared" si="67"/>
        <v>288000000</v>
      </c>
      <c r="I687" s="323">
        <v>28.2</v>
      </c>
      <c r="J687" s="268">
        <f t="shared" si="68"/>
        <v>253800000</v>
      </c>
      <c r="K687" s="323">
        <v>24.6</v>
      </c>
      <c r="L687" s="268">
        <f t="shared" si="69"/>
        <v>221400000</v>
      </c>
      <c r="M687" s="323">
        <v>26.6</v>
      </c>
      <c r="N687" s="268">
        <f t="shared" si="70"/>
        <v>239400000</v>
      </c>
      <c r="O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  <c r="AD687" s="181"/>
    </row>
    <row r="688" spans="1:30" s="180" customFormat="1">
      <c r="A688" s="181" t="s">
        <v>563</v>
      </c>
      <c r="B688" s="270" t="s">
        <v>271</v>
      </c>
      <c r="C688" s="269" t="s">
        <v>270</v>
      </c>
      <c r="D688" s="181">
        <v>0</v>
      </c>
      <c r="E688" s="181">
        <f t="shared" si="71"/>
        <v>9000000</v>
      </c>
      <c r="F688" s="268">
        <f t="shared" si="66"/>
        <v>0</v>
      </c>
      <c r="G688" s="323">
        <v>0</v>
      </c>
      <c r="H688" s="268">
        <f t="shared" si="67"/>
        <v>0</v>
      </c>
      <c r="I688" s="323">
        <v>0</v>
      </c>
      <c r="J688" s="268">
        <f t="shared" si="68"/>
        <v>0</v>
      </c>
      <c r="K688" s="323">
        <v>0</v>
      </c>
      <c r="L688" s="268">
        <f t="shared" si="69"/>
        <v>0</v>
      </c>
      <c r="M688" s="323">
        <v>0</v>
      </c>
      <c r="N688" s="268">
        <f t="shared" si="70"/>
        <v>0</v>
      </c>
      <c r="O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  <c r="AD688" s="181"/>
    </row>
    <row r="689" spans="1:30" s="180" customFormat="1">
      <c r="A689" s="181" t="s">
        <v>565</v>
      </c>
      <c r="B689" s="270" t="s">
        <v>271</v>
      </c>
      <c r="C689" s="269" t="s">
        <v>270</v>
      </c>
      <c r="D689" s="181">
        <v>11.16</v>
      </c>
      <c r="E689" s="181">
        <f t="shared" si="71"/>
        <v>9000000</v>
      </c>
      <c r="F689" s="268">
        <f t="shared" si="66"/>
        <v>100440000</v>
      </c>
      <c r="G689" s="323">
        <v>13.07</v>
      </c>
      <c r="H689" s="268">
        <f t="shared" si="67"/>
        <v>117630000</v>
      </c>
      <c r="I689" s="323">
        <v>8.34</v>
      </c>
      <c r="J689" s="268">
        <f t="shared" si="68"/>
        <v>75060000</v>
      </c>
      <c r="K689" s="323">
        <v>16.25</v>
      </c>
      <c r="L689" s="268">
        <f t="shared" si="69"/>
        <v>146250000</v>
      </c>
      <c r="M689" s="323">
        <v>4.18</v>
      </c>
      <c r="N689" s="268">
        <f t="shared" si="70"/>
        <v>37620000</v>
      </c>
      <c r="O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</row>
    <row r="690" spans="1:30">
      <c r="A690" s="181" t="s">
        <v>567</v>
      </c>
      <c r="B690" s="270" t="s">
        <v>271</v>
      </c>
      <c r="C690" s="269" t="s">
        <v>270</v>
      </c>
      <c r="D690" s="181">
        <v>40.6</v>
      </c>
      <c r="E690" s="181">
        <f t="shared" si="71"/>
        <v>9000000</v>
      </c>
      <c r="F690" s="268">
        <f t="shared" si="66"/>
        <v>365400000</v>
      </c>
      <c r="G690" s="323">
        <v>43.7</v>
      </c>
      <c r="H690" s="268">
        <f t="shared" si="67"/>
        <v>393300000</v>
      </c>
      <c r="I690" s="323">
        <v>20.9</v>
      </c>
      <c r="J690" s="268">
        <f t="shared" si="68"/>
        <v>188100000</v>
      </c>
      <c r="K690" s="323">
        <v>23.7</v>
      </c>
      <c r="L690" s="268">
        <f t="shared" si="69"/>
        <v>213300000</v>
      </c>
      <c r="M690" s="323">
        <v>23.3</v>
      </c>
      <c r="N690" s="268">
        <f t="shared" si="70"/>
        <v>209700000</v>
      </c>
    </row>
    <row r="691" spans="1:30">
      <c r="A691" s="181" t="s">
        <v>569</v>
      </c>
      <c r="B691" s="270" t="s">
        <v>271</v>
      </c>
      <c r="C691" s="269" t="s">
        <v>270</v>
      </c>
      <c r="D691" s="181">
        <v>0</v>
      </c>
      <c r="E691" s="181">
        <f t="shared" si="71"/>
        <v>9000000</v>
      </c>
      <c r="F691" s="268">
        <f t="shared" si="66"/>
        <v>0</v>
      </c>
      <c r="G691" s="323">
        <v>0</v>
      </c>
      <c r="H691" s="268">
        <f t="shared" si="67"/>
        <v>0</v>
      </c>
      <c r="I691" s="323">
        <v>0</v>
      </c>
      <c r="J691" s="268">
        <f t="shared" si="68"/>
        <v>0</v>
      </c>
      <c r="K691" s="323">
        <v>0</v>
      </c>
      <c r="L691" s="268">
        <f t="shared" si="69"/>
        <v>0</v>
      </c>
      <c r="M691" s="323">
        <v>0</v>
      </c>
      <c r="N691" s="268">
        <f t="shared" si="70"/>
        <v>0</v>
      </c>
    </row>
    <row r="692" spans="1:30">
      <c r="A692" s="181" t="s">
        <v>571</v>
      </c>
      <c r="B692" s="270" t="s">
        <v>271</v>
      </c>
      <c r="C692" s="269" t="s">
        <v>270</v>
      </c>
      <c r="D692" s="181">
        <v>258.39999999999998</v>
      </c>
      <c r="E692" s="181">
        <f t="shared" si="71"/>
        <v>9000000</v>
      </c>
      <c r="F692" s="268">
        <f t="shared" si="66"/>
        <v>2325600000</v>
      </c>
      <c r="G692" s="323">
        <v>62.997333999999995</v>
      </c>
      <c r="H692" s="268">
        <f t="shared" si="67"/>
        <v>566976006</v>
      </c>
      <c r="I692" s="326">
        <v>35.868006999999999</v>
      </c>
      <c r="J692" s="268">
        <f t="shared" si="68"/>
        <v>322812063</v>
      </c>
      <c r="K692" s="323">
        <v>34.228813000000002</v>
      </c>
      <c r="L692" s="268">
        <f t="shared" si="69"/>
        <v>308059317</v>
      </c>
      <c r="M692" s="323">
        <v>36.278430999999998</v>
      </c>
      <c r="N692" s="268">
        <f t="shared" si="70"/>
        <v>326505879</v>
      </c>
    </row>
    <row r="693" spans="1:30">
      <c r="A693" s="181" t="s">
        <v>573</v>
      </c>
      <c r="B693" s="270" t="s">
        <v>271</v>
      </c>
      <c r="C693" s="269" t="s">
        <v>270</v>
      </c>
      <c r="D693" s="181">
        <v>14.82</v>
      </c>
      <c r="E693" s="181">
        <f t="shared" si="71"/>
        <v>9000000</v>
      </c>
      <c r="F693" s="268">
        <f t="shared" si="66"/>
        <v>133380000</v>
      </c>
      <c r="G693" s="323">
        <v>15.03</v>
      </c>
      <c r="H693" s="268">
        <f t="shared" si="67"/>
        <v>135270000</v>
      </c>
      <c r="I693" s="323">
        <v>13.31</v>
      </c>
      <c r="J693" s="268">
        <f t="shared" si="68"/>
        <v>119790000</v>
      </c>
      <c r="K693" s="323">
        <v>11.76</v>
      </c>
      <c r="L693" s="268">
        <f t="shared" si="69"/>
        <v>105840000</v>
      </c>
      <c r="M693" s="323">
        <v>12.54</v>
      </c>
      <c r="N693" s="268">
        <f t="shared" si="70"/>
        <v>112859999.99999999</v>
      </c>
    </row>
    <row r="694" spans="1:30">
      <c r="A694" s="181" t="s">
        <v>575</v>
      </c>
      <c r="B694" s="270" t="s">
        <v>271</v>
      </c>
      <c r="C694" s="269" t="s">
        <v>270</v>
      </c>
      <c r="D694" s="181">
        <v>15.2</v>
      </c>
      <c r="E694" s="181">
        <f t="shared" si="71"/>
        <v>9000000</v>
      </c>
      <c r="F694" s="268">
        <f t="shared" si="66"/>
        <v>136800000</v>
      </c>
      <c r="G694" s="323">
        <v>14.51</v>
      </c>
      <c r="H694" s="268">
        <f t="shared" si="67"/>
        <v>130590000</v>
      </c>
      <c r="I694" s="323">
        <v>10.1</v>
      </c>
      <c r="J694" s="268">
        <f t="shared" si="68"/>
        <v>90900000</v>
      </c>
      <c r="K694" s="323">
        <v>10.74</v>
      </c>
      <c r="L694" s="268">
        <f t="shared" si="69"/>
        <v>96660000</v>
      </c>
      <c r="M694" s="323">
        <v>10.48</v>
      </c>
      <c r="N694" s="268">
        <f t="shared" si="70"/>
        <v>94320000</v>
      </c>
    </row>
    <row r="695" spans="1:30">
      <c r="A695" s="181" t="s">
        <v>577</v>
      </c>
      <c r="B695" s="270" t="s">
        <v>271</v>
      </c>
      <c r="C695" s="269" t="s">
        <v>270</v>
      </c>
      <c r="D695" s="181">
        <v>0</v>
      </c>
      <c r="E695" s="181">
        <f t="shared" si="71"/>
        <v>9000000</v>
      </c>
      <c r="F695" s="268">
        <f t="shared" si="66"/>
        <v>0</v>
      </c>
      <c r="G695" s="323">
        <v>0</v>
      </c>
      <c r="H695" s="268">
        <f t="shared" si="67"/>
        <v>0</v>
      </c>
      <c r="I695" s="323">
        <v>0</v>
      </c>
      <c r="J695" s="268">
        <f t="shared" si="68"/>
        <v>0</v>
      </c>
      <c r="K695" s="323">
        <v>0</v>
      </c>
      <c r="L695" s="268">
        <f t="shared" si="69"/>
        <v>0</v>
      </c>
      <c r="M695" s="323">
        <v>0</v>
      </c>
      <c r="N695" s="268">
        <f t="shared" si="70"/>
        <v>0</v>
      </c>
    </row>
    <row r="696" spans="1:30">
      <c r="A696" s="181" t="s">
        <v>579</v>
      </c>
      <c r="B696" s="270" t="s">
        <v>271</v>
      </c>
      <c r="C696" s="269" t="s">
        <v>270</v>
      </c>
      <c r="D696" s="181">
        <v>0</v>
      </c>
      <c r="E696" s="181">
        <f t="shared" si="71"/>
        <v>9000000</v>
      </c>
      <c r="F696" s="268">
        <f t="shared" si="66"/>
        <v>0</v>
      </c>
      <c r="G696" s="323">
        <v>0</v>
      </c>
      <c r="H696" s="268">
        <f t="shared" si="67"/>
        <v>0</v>
      </c>
      <c r="I696" s="323">
        <v>0</v>
      </c>
      <c r="J696" s="268">
        <f t="shared" si="68"/>
        <v>0</v>
      </c>
      <c r="K696" s="323">
        <v>0</v>
      </c>
      <c r="L696" s="268">
        <f t="shared" si="69"/>
        <v>0</v>
      </c>
      <c r="M696" s="323">
        <v>0</v>
      </c>
      <c r="N696" s="268">
        <f t="shared" si="70"/>
        <v>0</v>
      </c>
    </row>
    <row r="697" spans="1:30">
      <c r="A697" s="181" t="s">
        <v>581</v>
      </c>
      <c r="B697" s="270" t="s">
        <v>271</v>
      </c>
      <c r="C697" s="269" t="s">
        <v>270</v>
      </c>
      <c r="D697" s="181">
        <v>11</v>
      </c>
      <c r="E697" s="181">
        <f t="shared" si="71"/>
        <v>9000000</v>
      </c>
      <c r="F697" s="268">
        <f t="shared" si="66"/>
        <v>99000000</v>
      </c>
      <c r="G697" s="323">
        <v>13</v>
      </c>
      <c r="H697" s="268">
        <f t="shared" si="67"/>
        <v>117000000</v>
      </c>
      <c r="I697" s="323">
        <v>10</v>
      </c>
      <c r="J697" s="268">
        <f t="shared" si="68"/>
        <v>90000000</v>
      </c>
      <c r="K697" s="323">
        <v>11</v>
      </c>
      <c r="L697" s="268">
        <f t="shared" si="69"/>
        <v>99000000</v>
      </c>
      <c r="M697" s="323">
        <v>11</v>
      </c>
      <c r="N697" s="268">
        <f t="shared" si="70"/>
        <v>99000000</v>
      </c>
    </row>
    <row r="698" spans="1:30">
      <c r="A698" s="181" t="s">
        <v>583</v>
      </c>
      <c r="B698" s="270" t="s">
        <v>271</v>
      </c>
      <c r="C698" s="269" t="s">
        <v>270</v>
      </c>
      <c r="D698" s="181">
        <v>358.3</v>
      </c>
      <c r="E698" s="181">
        <f t="shared" si="71"/>
        <v>9000000</v>
      </c>
      <c r="F698" s="268">
        <f t="shared" si="66"/>
        <v>3224700000</v>
      </c>
      <c r="G698" s="323">
        <v>366.8</v>
      </c>
      <c r="H698" s="268">
        <f t="shared" si="67"/>
        <v>3301200000</v>
      </c>
      <c r="I698" s="323">
        <v>367.6</v>
      </c>
      <c r="J698" s="268">
        <f t="shared" si="68"/>
        <v>3308400000</v>
      </c>
      <c r="K698" s="323">
        <v>364.1</v>
      </c>
      <c r="L698" s="268">
        <f t="shared" si="69"/>
        <v>3276900000</v>
      </c>
      <c r="M698" s="323">
        <v>348.1</v>
      </c>
      <c r="N698" s="268">
        <f t="shared" si="70"/>
        <v>3132900000</v>
      </c>
    </row>
    <row r="699" spans="1:30">
      <c r="A699" s="181" t="s">
        <v>585</v>
      </c>
      <c r="B699" s="270" t="s">
        <v>271</v>
      </c>
      <c r="C699" s="269" t="s">
        <v>270</v>
      </c>
      <c r="D699" s="181">
        <v>30.87</v>
      </c>
      <c r="E699" s="181">
        <f t="shared" si="71"/>
        <v>9000000</v>
      </c>
      <c r="F699" s="268">
        <f t="shared" si="66"/>
        <v>277830000</v>
      </c>
      <c r="G699" s="323">
        <v>27.39</v>
      </c>
      <c r="H699" s="268">
        <f t="shared" si="67"/>
        <v>246510000</v>
      </c>
      <c r="I699" s="323">
        <v>26.62</v>
      </c>
      <c r="J699" s="268">
        <f t="shared" si="68"/>
        <v>239580000</v>
      </c>
      <c r="K699" s="323">
        <v>34.81</v>
      </c>
      <c r="L699" s="268">
        <f t="shared" si="69"/>
        <v>313290000</v>
      </c>
      <c r="M699" s="323">
        <v>28.89</v>
      </c>
      <c r="N699" s="268">
        <f t="shared" si="70"/>
        <v>260010000</v>
      </c>
    </row>
    <row r="700" spans="1:30">
      <c r="A700" s="181" t="s">
        <v>587</v>
      </c>
      <c r="B700" s="270" t="s">
        <v>271</v>
      </c>
      <c r="C700" s="269" t="s">
        <v>270</v>
      </c>
      <c r="D700" s="181">
        <v>9.6</v>
      </c>
      <c r="E700" s="181">
        <f t="shared" si="71"/>
        <v>9000000</v>
      </c>
      <c r="F700" s="268">
        <f t="shared" si="66"/>
        <v>86400000</v>
      </c>
      <c r="G700" s="323">
        <v>10</v>
      </c>
      <c r="H700" s="268">
        <f t="shared" si="67"/>
        <v>90000000</v>
      </c>
      <c r="I700" s="323">
        <v>9.1</v>
      </c>
      <c r="J700" s="268">
        <f t="shared" si="68"/>
        <v>81900000</v>
      </c>
      <c r="K700" s="323">
        <v>14.4</v>
      </c>
      <c r="L700" s="268">
        <f t="shared" si="69"/>
        <v>129600000</v>
      </c>
      <c r="M700" s="323">
        <v>7.3</v>
      </c>
      <c r="N700" s="268">
        <f t="shared" si="70"/>
        <v>65700000</v>
      </c>
    </row>
    <row r="701" spans="1:30">
      <c r="A701" s="181" t="s">
        <v>589</v>
      </c>
      <c r="B701" s="270" t="s">
        <v>271</v>
      </c>
      <c r="C701" s="269" t="s">
        <v>270</v>
      </c>
      <c r="D701" s="181">
        <v>0</v>
      </c>
      <c r="E701" s="181">
        <f t="shared" si="71"/>
        <v>9000000</v>
      </c>
      <c r="F701" s="268">
        <f t="shared" si="66"/>
        <v>0</v>
      </c>
      <c r="G701" s="323">
        <v>0</v>
      </c>
      <c r="H701" s="268">
        <f t="shared" si="67"/>
        <v>0</v>
      </c>
      <c r="I701" s="323">
        <v>0</v>
      </c>
      <c r="J701" s="268">
        <f t="shared" si="68"/>
        <v>0</v>
      </c>
      <c r="K701" s="323">
        <v>0</v>
      </c>
      <c r="L701" s="268">
        <f t="shared" si="69"/>
        <v>0</v>
      </c>
      <c r="M701" s="323">
        <v>0</v>
      </c>
      <c r="N701" s="268">
        <f t="shared" si="70"/>
        <v>0</v>
      </c>
    </row>
    <row r="702" spans="1:30">
      <c r="A702" s="181" t="s">
        <v>591</v>
      </c>
      <c r="B702" s="270" t="s">
        <v>271</v>
      </c>
      <c r="C702" s="269" t="s">
        <v>270</v>
      </c>
      <c r="D702" s="181">
        <v>15.75</v>
      </c>
      <c r="E702" s="181">
        <f t="shared" si="71"/>
        <v>9000000</v>
      </c>
      <c r="F702" s="268">
        <f t="shared" si="66"/>
        <v>141750000</v>
      </c>
      <c r="G702" s="323">
        <v>18.309999999999999</v>
      </c>
      <c r="H702" s="268">
        <f t="shared" si="67"/>
        <v>164790000</v>
      </c>
      <c r="I702" s="323">
        <v>16.54</v>
      </c>
      <c r="J702" s="268">
        <f t="shared" si="68"/>
        <v>148860000</v>
      </c>
      <c r="K702" s="323">
        <v>16.760000000000002</v>
      </c>
      <c r="L702" s="268">
        <f t="shared" si="69"/>
        <v>150840000</v>
      </c>
      <c r="M702" s="323">
        <v>17.309999999999999</v>
      </c>
      <c r="N702" s="268">
        <f t="shared" si="70"/>
        <v>155790000</v>
      </c>
    </row>
    <row r="703" spans="1:30">
      <c r="A703" s="181" t="s">
        <v>593</v>
      </c>
      <c r="B703" s="270" t="s">
        <v>271</v>
      </c>
      <c r="C703" s="269" t="s">
        <v>270</v>
      </c>
      <c r="D703" s="181">
        <v>0</v>
      </c>
      <c r="E703" s="181">
        <f t="shared" si="71"/>
        <v>9000000</v>
      </c>
      <c r="F703" s="268">
        <f t="shared" si="66"/>
        <v>0</v>
      </c>
      <c r="G703" s="323">
        <v>0</v>
      </c>
      <c r="H703" s="268">
        <f t="shared" si="67"/>
        <v>0</v>
      </c>
      <c r="I703" s="323">
        <v>0</v>
      </c>
      <c r="J703" s="268">
        <f t="shared" si="68"/>
        <v>0</v>
      </c>
      <c r="K703" s="323">
        <v>0</v>
      </c>
      <c r="L703" s="268">
        <f t="shared" si="69"/>
        <v>0</v>
      </c>
      <c r="M703" s="323">
        <v>0</v>
      </c>
      <c r="N703" s="268">
        <f t="shared" si="70"/>
        <v>0</v>
      </c>
    </row>
    <row r="704" spans="1:30">
      <c r="A704" s="181" t="s">
        <v>595</v>
      </c>
      <c r="B704" s="270" t="s">
        <v>271</v>
      </c>
      <c r="C704" s="269" t="s">
        <v>270</v>
      </c>
      <c r="D704" s="181">
        <v>1.6726000000000001</v>
      </c>
      <c r="E704" s="181">
        <f t="shared" si="71"/>
        <v>9000000</v>
      </c>
      <c r="F704" s="268">
        <f t="shared" si="66"/>
        <v>15053400</v>
      </c>
      <c r="G704" s="323">
        <v>2.109</v>
      </c>
      <c r="H704" s="268">
        <f t="shared" si="67"/>
        <v>18981000</v>
      </c>
      <c r="I704" s="323">
        <v>1.3257000000000001</v>
      </c>
      <c r="J704" s="268">
        <f t="shared" si="68"/>
        <v>11931300</v>
      </c>
      <c r="K704" s="323">
        <v>1.6278999999999999</v>
      </c>
      <c r="L704" s="268">
        <f t="shared" si="69"/>
        <v>14651100</v>
      </c>
      <c r="M704" s="323">
        <v>1.1561999999999999</v>
      </c>
      <c r="N704" s="268">
        <f t="shared" si="70"/>
        <v>10405799.999999998</v>
      </c>
    </row>
    <row r="705" spans="1:14">
      <c r="A705" s="181" t="s">
        <v>597</v>
      </c>
      <c r="B705" s="270" t="s">
        <v>271</v>
      </c>
      <c r="C705" s="269" t="s">
        <v>270</v>
      </c>
      <c r="D705" s="181">
        <v>0</v>
      </c>
      <c r="E705" s="181">
        <f t="shared" si="71"/>
        <v>9000000</v>
      </c>
      <c r="F705" s="268">
        <f t="shared" si="66"/>
        <v>0</v>
      </c>
      <c r="G705" s="323">
        <v>0</v>
      </c>
      <c r="H705" s="268">
        <f t="shared" si="67"/>
        <v>0</v>
      </c>
      <c r="I705" s="323">
        <v>0</v>
      </c>
      <c r="J705" s="268">
        <f t="shared" si="68"/>
        <v>0</v>
      </c>
      <c r="K705" s="323">
        <v>0</v>
      </c>
      <c r="L705" s="268">
        <f t="shared" si="69"/>
        <v>0</v>
      </c>
      <c r="M705" s="323">
        <v>0</v>
      </c>
      <c r="N705" s="268">
        <f t="shared" si="70"/>
        <v>0</v>
      </c>
    </row>
    <row r="706" spans="1:14">
      <c r="A706" s="181" t="s">
        <v>599</v>
      </c>
      <c r="B706" s="270" t="s">
        <v>271</v>
      </c>
      <c r="C706" s="269" t="s">
        <v>270</v>
      </c>
      <c r="D706" s="181">
        <v>0</v>
      </c>
      <c r="E706" s="181">
        <f t="shared" si="71"/>
        <v>9000000</v>
      </c>
      <c r="F706" s="268">
        <f t="shared" si="66"/>
        <v>0</v>
      </c>
      <c r="G706" s="323">
        <v>0</v>
      </c>
      <c r="H706" s="268">
        <f t="shared" si="67"/>
        <v>0</v>
      </c>
      <c r="I706" s="323">
        <v>0</v>
      </c>
      <c r="J706" s="268">
        <f t="shared" si="68"/>
        <v>0</v>
      </c>
      <c r="K706" s="323">
        <v>0</v>
      </c>
      <c r="L706" s="268">
        <f t="shared" si="69"/>
        <v>0</v>
      </c>
      <c r="M706" s="323">
        <v>0</v>
      </c>
      <c r="N706" s="268">
        <f t="shared" si="70"/>
        <v>0</v>
      </c>
    </row>
    <row r="707" spans="1:14">
      <c r="A707" s="181" t="s">
        <v>539</v>
      </c>
      <c r="B707" s="270" t="s">
        <v>275</v>
      </c>
      <c r="C707" s="269" t="s">
        <v>269</v>
      </c>
      <c r="D707" s="181">
        <v>618.19410000000005</v>
      </c>
      <c r="E707" s="181">
        <f t="shared" ref="E707:E738" si="72">10^7</f>
        <v>10000000</v>
      </c>
      <c r="F707" s="268">
        <f t="shared" ref="F707:F770" si="73">D707*E707</f>
        <v>6181941000.000001</v>
      </c>
      <c r="G707" s="323">
        <v>7207</v>
      </c>
      <c r="H707" s="268">
        <f t="shared" si="67"/>
        <v>72070000000</v>
      </c>
      <c r="I707" s="323">
        <v>7378</v>
      </c>
      <c r="J707" s="268">
        <f t="shared" si="68"/>
        <v>73780000000</v>
      </c>
      <c r="K707" s="323">
        <v>8177</v>
      </c>
      <c r="L707" s="268">
        <f t="shared" si="69"/>
        <v>81770000000</v>
      </c>
      <c r="M707" s="323">
        <v>8587</v>
      </c>
      <c r="N707" s="268">
        <f t="shared" si="70"/>
        <v>85870000000</v>
      </c>
    </row>
    <row r="708" spans="1:14">
      <c r="A708" s="181" t="s">
        <v>541</v>
      </c>
      <c r="B708" s="270" t="s">
        <v>275</v>
      </c>
      <c r="C708" s="269" t="s">
        <v>269</v>
      </c>
      <c r="D708" s="181">
        <v>0</v>
      </c>
      <c r="E708" s="181">
        <f t="shared" si="72"/>
        <v>10000000</v>
      </c>
      <c r="F708" s="268">
        <f t="shared" si="73"/>
        <v>0</v>
      </c>
      <c r="G708" s="323">
        <v>0</v>
      </c>
      <c r="H708" s="268">
        <f t="shared" ref="H708:H770" si="74">G708*E708</f>
        <v>0</v>
      </c>
      <c r="I708" s="323">
        <v>0</v>
      </c>
      <c r="J708" s="268">
        <f t="shared" ref="J708:J770" si="75">I708*E708</f>
        <v>0</v>
      </c>
      <c r="K708" s="323">
        <v>0</v>
      </c>
      <c r="L708" s="268">
        <f t="shared" ref="L708:L770" si="76">K708*E708</f>
        <v>0</v>
      </c>
      <c r="M708" s="323">
        <v>0</v>
      </c>
      <c r="N708" s="268">
        <f t="shared" ref="N708:N770" si="77">M708*E708</f>
        <v>0</v>
      </c>
    </row>
    <row r="709" spans="1:14">
      <c r="A709" s="181" t="s">
        <v>543</v>
      </c>
      <c r="B709" s="270" t="s">
        <v>275</v>
      </c>
      <c r="C709" s="269" t="s">
        <v>269</v>
      </c>
      <c r="D709" s="181">
        <v>0</v>
      </c>
      <c r="E709" s="181">
        <f t="shared" si="72"/>
        <v>10000000</v>
      </c>
      <c r="F709" s="268">
        <f t="shared" si="73"/>
        <v>0</v>
      </c>
      <c r="G709" s="323">
        <v>0</v>
      </c>
      <c r="H709" s="268">
        <f t="shared" si="74"/>
        <v>0</v>
      </c>
      <c r="I709" s="323">
        <v>0</v>
      </c>
      <c r="J709" s="268">
        <f t="shared" si="75"/>
        <v>0</v>
      </c>
      <c r="K709" s="323">
        <v>0</v>
      </c>
      <c r="L709" s="268">
        <f t="shared" si="76"/>
        <v>0</v>
      </c>
      <c r="M709" s="323">
        <v>0</v>
      </c>
      <c r="N709" s="268">
        <f t="shared" si="77"/>
        <v>0</v>
      </c>
    </row>
    <row r="710" spans="1:14">
      <c r="A710" s="181" t="s">
        <v>545</v>
      </c>
      <c r="B710" s="270" t="s">
        <v>275</v>
      </c>
      <c r="C710" s="269" t="s">
        <v>269</v>
      </c>
      <c r="D710" s="181">
        <v>0</v>
      </c>
      <c r="E710" s="181">
        <f t="shared" si="72"/>
        <v>10000000</v>
      </c>
      <c r="F710" s="268">
        <f t="shared" si="73"/>
        <v>0</v>
      </c>
      <c r="G710" s="323">
        <v>0</v>
      </c>
      <c r="H710" s="268">
        <f t="shared" si="74"/>
        <v>0</v>
      </c>
      <c r="I710" s="323">
        <v>0</v>
      </c>
      <c r="J710" s="268">
        <f t="shared" si="75"/>
        <v>0</v>
      </c>
      <c r="K710" s="323">
        <v>0</v>
      </c>
      <c r="L710" s="268">
        <f t="shared" si="76"/>
        <v>0</v>
      </c>
      <c r="M710" s="323">
        <v>0</v>
      </c>
      <c r="N710" s="268">
        <f t="shared" si="77"/>
        <v>0</v>
      </c>
    </row>
    <row r="711" spans="1:14">
      <c r="A711" s="181" t="s">
        <v>547</v>
      </c>
      <c r="B711" s="270" t="s">
        <v>275</v>
      </c>
      <c r="C711" s="269" t="s">
        <v>269</v>
      </c>
      <c r="D711" s="181">
        <v>0</v>
      </c>
      <c r="E711" s="181">
        <f t="shared" si="72"/>
        <v>10000000</v>
      </c>
      <c r="F711" s="268">
        <f t="shared" si="73"/>
        <v>0</v>
      </c>
      <c r="G711" s="323">
        <v>0</v>
      </c>
      <c r="H711" s="268">
        <f t="shared" si="74"/>
        <v>0</v>
      </c>
      <c r="I711" s="323">
        <v>0</v>
      </c>
      <c r="J711" s="268">
        <f t="shared" si="75"/>
        <v>0</v>
      </c>
      <c r="K711" s="325">
        <v>0</v>
      </c>
      <c r="L711" s="268">
        <f t="shared" si="76"/>
        <v>0</v>
      </c>
      <c r="M711" s="323">
        <v>0</v>
      </c>
      <c r="N711" s="268">
        <f t="shared" si="77"/>
        <v>0</v>
      </c>
    </row>
    <row r="712" spans="1:14">
      <c r="A712" s="181" t="s">
        <v>770</v>
      </c>
      <c r="B712" s="270" t="s">
        <v>275</v>
      </c>
      <c r="C712" s="269" t="s">
        <v>269</v>
      </c>
      <c r="D712" s="181">
        <v>0</v>
      </c>
      <c r="E712" s="181">
        <f t="shared" si="72"/>
        <v>10000000</v>
      </c>
      <c r="F712" s="268">
        <f t="shared" si="73"/>
        <v>0</v>
      </c>
      <c r="G712" s="323">
        <v>0</v>
      </c>
      <c r="H712" s="268">
        <f t="shared" si="74"/>
        <v>0</v>
      </c>
      <c r="I712" s="323">
        <v>0</v>
      </c>
      <c r="J712" s="268">
        <f t="shared" si="75"/>
        <v>0</v>
      </c>
      <c r="K712" s="323">
        <v>0</v>
      </c>
      <c r="L712" s="268">
        <f t="shared" si="76"/>
        <v>0</v>
      </c>
      <c r="M712" s="323">
        <v>0</v>
      </c>
      <c r="N712" s="268">
        <f t="shared" si="77"/>
        <v>0</v>
      </c>
    </row>
    <row r="713" spans="1:14">
      <c r="A713" s="181" t="s">
        <v>549</v>
      </c>
      <c r="B713" s="270" t="s">
        <v>275</v>
      </c>
      <c r="C713" s="269" t="s">
        <v>269</v>
      </c>
      <c r="D713" s="181">
        <v>0</v>
      </c>
      <c r="E713" s="181">
        <f t="shared" si="72"/>
        <v>10000000</v>
      </c>
      <c r="F713" s="268">
        <f t="shared" si="73"/>
        <v>0</v>
      </c>
      <c r="G713" s="323">
        <v>0</v>
      </c>
      <c r="H713" s="268">
        <f t="shared" si="74"/>
        <v>0</v>
      </c>
      <c r="I713" s="323">
        <v>0</v>
      </c>
      <c r="J713" s="268">
        <f t="shared" si="75"/>
        <v>0</v>
      </c>
      <c r="K713" s="323">
        <v>0</v>
      </c>
      <c r="L713" s="268">
        <f t="shared" si="76"/>
        <v>0</v>
      </c>
      <c r="M713" s="323">
        <v>0</v>
      </c>
      <c r="N713" s="268">
        <f t="shared" si="77"/>
        <v>0</v>
      </c>
    </row>
    <row r="714" spans="1:14">
      <c r="A714" s="181" t="s">
        <v>551</v>
      </c>
      <c r="B714" s="270" t="s">
        <v>275</v>
      </c>
      <c r="C714" s="269" t="s">
        <v>269</v>
      </c>
      <c r="D714" s="181">
        <v>0.87509999999999999</v>
      </c>
      <c r="E714" s="181">
        <f t="shared" si="72"/>
        <v>10000000</v>
      </c>
      <c r="F714" s="268">
        <f t="shared" si="73"/>
        <v>8751000</v>
      </c>
      <c r="G714" s="328">
        <v>0.32879999999999998</v>
      </c>
      <c r="H714" s="268">
        <f t="shared" si="74"/>
        <v>3288000</v>
      </c>
      <c r="I714" s="323">
        <v>0</v>
      </c>
      <c r="J714" s="268">
        <f t="shared" si="75"/>
        <v>0</v>
      </c>
      <c r="K714" s="323">
        <v>0</v>
      </c>
      <c r="L714" s="268">
        <f t="shared" si="76"/>
        <v>0</v>
      </c>
      <c r="M714" s="323">
        <v>0</v>
      </c>
      <c r="N714" s="268">
        <f t="shared" si="77"/>
        <v>0</v>
      </c>
    </row>
    <row r="715" spans="1:14">
      <c r="A715" s="181" t="s">
        <v>553</v>
      </c>
      <c r="B715" s="270" t="s">
        <v>275</v>
      </c>
      <c r="C715" s="269" t="s">
        <v>269</v>
      </c>
      <c r="D715" s="181">
        <v>0</v>
      </c>
      <c r="E715" s="181">
        <f t="shared" si="72"/>
        <v>10000000</v>
      </c>
      <c r="F715" s="268">
        <f t="shared" si="73"/>
        <v>0</v>
      </c>
      <c r="G715" s="323">
        <v>0</v>
      </c>
      <c r="H715" s="268">
        <f t="shared" si="74"/>
        <v>0</v>
      </c>
      <c r="I715" s="323">
        <v>0</v>
      </c>
      <c r="J715" s="268">
        <f t="shared" si="75"/>
        <v>0</v>
      </c>
      <c r="K715" s="323">
        <v>0</v>
      </c>
      <c r="L715" s="268">
        <f t="shared" si="76"/>
        <v>0</v>
      </c>
      <c r="M715" s="323">
        <v>0</v>
      </c>
      <c r="N715" s="268">
        <f t="shared" si="77"/>
        <v>0</v>
      </c>
    </row>
    <row r="716" spans="1:14">
      <c r="A716" s="181" t="s">
        <v>555</v>
      </c>
      <c r="B716" s="270" t="s">
        <v>275</v>
      </c>
      <c r="C716" s="269" t="s">
        <v>269</v>
      </c>
      <c r="D716" s="181">
        <v>0</v>
      </c>
      <c r="E716" s="181">
        <f t="shared" si="72"/>
        <v>10000000</v>
      </c>
      <c r="F716" s="268">
        <f t="shared" si="73"/>
        <v>0</v>
      </c>
      <c r="G716" s="323">
        <v>0</v>
      </c>
      <c r="H716" s="268">
        <f t="shared" si="74"/>
        <v>0</v>
      </c>
      <c r="I716" s="323">
        <v>0</v>
      </c>
      <c r="J716" s="268">
        <f t="shared" si="75"/>
        <v>0</v>
      </c>
      <c r="K716" s="323">
        <v>0</v>
      </c>
      <c r="L716" s="268">
        <f t="shared" si="76"/>
        <v>0</v>
      </c>
      <c r="M716" s="323">
        <v>0</v>
      </c>
      <c r="N716" s="268">
        <f t="shared" si="77"/>
        <v>0</v>
      </c>
    </row>
    <row r="717" spans="1:14">
      <c r="A717" s="181" t="s">
        <v>557</v>
      </c>
      <c r="B717" s="270" t="s">
        <v>275</v>
      </c>
      <c r="C717" s="269" t="s">
        <v>269</v>
      </c>
      <c r="D717" s="181">
        <v>0</v>
      </c>
      <c r="E717" s="181">
        <f t="shared" si="72"/>
        <v>10000000</v>
      </c>
      <c r="F717" s="268">
        <f t="shared" si="73"/>
        <v>0</v>
      </c>
      <c r="G717" s="323">
        <v>0</v>
      </c>
      <c r="H717" s="268">
        <f t="shared" si="74"/>
        <v>0</v>
      </c>
      <c r="I717" s="323">
        <v>0</v>
      </c>
      <c r="J717" s="268">
        <f t="shared" si="75"/>
        <v>0</v>
      </c>
      <c r="K717" s="323">
        <v>0</v>
      </c>
      <c r="L717" s="268">
        <f t="shared" si="76"/>
        <v>0</v>
      </c>
      <c r="M717" s="323">
        <v>0</v>
      </c>
      <c r="N717" s="268">
        <f t="shared" si="77"/>
        <v>0</v>
      </c>
    </row>
    <row r="718" spans="1:14">
      <c r="A718" s="181" t="s">
        <v>559</v>
      </c>
      <c r="B718" s="270" t="s">
        <v>275</v>
      </c>
      <c r="C718" s="269" t="s">
        <v>269</v>
      </c>
      <c r="D718" s="181">
        <v>0</v>
      </c>
      <c r="E718" s="181">
        <f t="shared" si="72"/>
        <v>10000000</v>
      </c>
      <c r="F718" s="268">
        <f t="shared" si="73"/>
        <v>0</v>
      </c>
      <c r="G718" s="323">
        <v>0</v>
      </c>
      <c r="H718" s="268">
        <f t="shared" si="74"/>
        <v>0</v>
      </c>
      <c r="I718" s="323">
        <v>0</v>
      </c>
      <c r="J718" s="268">
        <f t="shared" si="75"/>
        <v>0</v>
      </c>
      <c r="K718" s="323">
        <v>0</v>
      </c>
      <c r="L718" s="268">
        <f t="shared" si="76"/>
        <v>0</v>
      </c>
      <c r="M718" s="323">
        <v>0</v>
      </c>
      <c r="N718" s="268">
        <f t="shared" si="77"/>
        <v>0</v>
      </c>
    </row>
    <row r="719" spans="1:14">
      <c r="A719" s="181" t="s">
        <v>561</v>
      </c>
      <c r="B719" s="270" t="s">
        <v>275</v>
      </c>
      <c r="C719" s="269" t="s">
        <v>269</v>
      </c>
      <c r="D719" s="181">
        <v>0</v>
      </c>
      <c r="E719" s="181">
        <f t="shared" si="72"/>
        <v>10000000</v>
      </c>
      <c r="F719" s="268">
        <f t="shared" si="73"/>
        <v>0</v>
      </c>
      <c r="G719" s="323">
        <v>0</v>
      </c>
      <c r="H719" s="268">
        <f t="shared" si="74"/>
        <v>0</v>
      </c>
      <c r="I719" s="323">
        <v>0</v>
      </c>
      <c r="J719" s="268">
        <f t="shared" si="75"/>
        <v>0</v>
      </c>
      <c r="K719" s="323">
        <v>0</v>
      </c>
      <c r="L719" s="268">
        <f t="shared" si="76"/>
        <v>0</v>
      </c>
      <c r="M719" s="323">
        <v>0</v>
      </c>
      <c r="N719" s="268">
        <f t="shared" si="77"/>
        <v>0</v>
      </c>
    </row>
    <row r="720" spans="1:14">
      <c r="A720" s="181" t="s">
        <v>563</v>
      </c>
      <c r="B720" s="270" t="s">
        <v>275</v>
      </c>
      <c r="C720" s="269" t="s">
        <v>269</v>
      </c>
      <c r="D720" s="181">
        <v>0</v>
      </c>
      <c r="E720" s="181">
        <f t="shared" si="72"/>
        <v>10000000</v>
      </c>
      <c r="F720" s="268">
        <f t="shared" si="73"/>
        <v>0</v>
      </c>
      <c r="G720" s="323">
        <v>0</v>
      </c>
      <c r="H720" s="268">
        <f t="shared" si="74"/>
        <v>0</v>
      </c>
      <c r="I720" s="323">
        <v>0</v>
      </c>
      <c r="J720" s="268">
        <f t="shared" si="75"/>
        <v>0</v>
      </c>
      <c r="K720" s="323">
        <v>0</v>
      </c>
      <c r="L720" s="268">
        <f t="shared" si="76"/>
        <v>0</v>
      </c>
      <c r="M720" s="323">
        <v>0</v>
      </c>
      <c r="N720" s="268">
        <f t="shared" si="77"/>
        <v>0</v>
      </c>
    </row>
    <row r="721" spans="1:14">
      <c r="A721" s="181" t="s">
        <v>565</v>
      </c>
      <c r="B721" s="270" t="s">
        <v>275</v>
      </c>
      <c r="C721" s="269" t="s">
        <v>269</v>
      </c>
      <c r="D721" s="181">
        <v>0</v>
      </c>
      <c r="E721" s="181">
        <f t="shared" si="72"/>
        <v>10000000</v>
      </c>
      <c r="F721" s="268">
        <f t="shared" si="73"/>
        <v>0</v>
      </c>
      <c r="G721" s="323">
        <v>0</v>
      </c>
      <c r="H721" s="268">
        <f t="shared" si="74"/>
        <v>0</v>
      </c>
      <c r="I721" s="323">
        <v>0</v>
      </c>
      <c r="J721" s="268">
        <f t="shared" si="75"/>
        <v>0</v>
      </c>
      <c r="K721" s="323">
        <v>0</v>
      </c>
      <c r="L721" s="268">
        <f t="shared" si="76"/>
        <v>0</v>
      </c>
      <c r="M721" s="323">
        <v>0</v>
      </c>
      <c r="N721" s="268">
        <f t="shared" si="77"/>
        <v>0</v>
      </c>
    </row>
    <row r="722" spans="1:14">
      <c r="A722" s="181" t="s">
        <v>567</v>
      </c>
      <c r="B722" s="270" t="s">
        <v>275</v>
      </c>
      <c r="C722" s="269" t="s">
        <v>269</v>
      </c>
      <c r="D722" s="181">
        <v>349.9</v>
      </c>
      <c r="E722" s="181">
        <f t="shared" si="72"/>
        <v>10000000</v>
      </c>
      <c r="F722" s="268">
        <f t="shared" si="73"/>
        <v>3499000000</v>
      </c>
      <c r="G722" s="323">
        <v>355.7</v>
      </c>
      <c r="H722" s="268">
        <f t="shared" si="74"/>
        <v>3557000000</v>
      </c>
      <c r="I722" s="323">
        <v>523.79999999999995</v>
      </c>
      <c r="J722" s="268">
        <f t="shared" si="75"/>
        <v>5238000000</v>
      </c>
      <c r="K722" s="323">
        <v>550.1</v>
      </c>
      <c r="L722" s="268">
        <f t="shared" si="76"/>
        <v>5501000000</v>
      </c>
      <c r="M722" s="323">
        <v>551.6</v>
      </c>
      <c r="N722" s="268">
        <f t="shared" si="77"/>
        <v>5516000000</v>
      </c>
    </row>
    <row r="723" spans="1:14">
      <c r="A723" s="181" t="s">
        <v>569</v>
      </c>
      <c r="B723" s="270" t="s">
        <v>275</v>
      </c>
      <c r="C723" s="269" t="s">
        <v>269</v>
      </c>
      <c r="D723" s="181">
        <v>0</v>
      </c>
      <c r="E723" s="181">
        <f t="shared" si="72"/>
        <v>10000000</v>
      </c>
      <c r="F723" s="268">
        <f t="shared" si="73"/>
        <v>0</v>
      </c>
      <c r="G723" s="323">
        <v>0</v>
      </c>
      <c r="H723" s="268">
        <f t="shared" si="74"/>
        <v>0</v>
      </c>
      <c r="I723" s="323">
        <v>0</v>
      </c>
      <c r="J723" s="268">
        <f t="shared" si="75"/>
        <v>0</v>
      </c>
      <c r="K723" s="323">
        <v>0</v>
      </c>
      <c r="L723" s="268">
        <f t="shared" si="76"/>
        <v>0</v>
      </c>
      <c r="M723" s="323">
        <v>0</v>
      </c>
      <c r="N723" s="268">
        <f t="shared" si="77"/>
        <v>0</v>
      </c>
    </row>
    <row r="724" spans="1:14">
      <c r="A724" s="181" t="s">
        <v>571</v>
      </c>
      <c r="B724" s="270" t="s">
        <v>275</v>
      </c>
      <c r="C724" s="269" t="s">
        <v>269</v>
      </c>
      <c r="D724" s="181">
        <v>1.4018999999999999</v>
      </c>
      <c r="E724" s="181">
        <f t="shared" si="72"/>
        <v>10000000</v>
      </c>
      <c r="F724" s="268">
        <f t="shared" si="73"/>
        <v>14019000</v>
      </c>
      <c r="G724" s="327">
        <v>33.824047999999998</v>
      </c>
      <c r="H724" s="268">
        <f t="shared" si="74"/>
        <v>338240480</v>
      </c>
      <c r="I724" s="326">
        <v>35.868006999999999</v>
      </c>
      <c r="J724" s="268">
        <f t="shared" si="75"/>
        <v>358680070</v>
      </c>
      <c r="K724" s="323">
        <v>53.187318000000005</v>
      </c>
      <c r="L724" s="268">
        <f t="shared" si="76"/>
        <v>531873180.00000006</v>
      </c>
      <c r="M724" s="323">
        <v>54.017156999999997</v>
      </c>
      <c r="N724" s="268">
        <f t="shared" si="77"/>
        <v>540171570</v>
      </c>
    </row>
    <row r="725" spans="1:14">
      <c r="A725" s="181" t="s">
        <v>573</v>
      </c>
      <c r="B725" s="270" t="s">
        <v>275</v>
      </c>
      <c r="C725" s="269" t="s">
        <v>269</v>
      </c>
      <c r="D725" s="181">
        <v>61.7</v>
      </c>
      <c r="E725" s="181">
        <f t="shared" si="72"/>
        <v>10000000</v>
      </c>
      <c r="F725" s="268">
        <f t="shared" si="73"/>
        <v>617000000</v>
      </c>
      <c r="G725" s="323">
        <v>64.98</v>
      </c>
      <c r="H725" s="268">
        <f t="shared" si="74"/>
        <v>649800000</v>
      </c>
      <c r="I725" s="323">
        <v>56.82</v>
      </c>
      <c r="J725" s="268">
        <f t="shared" si="75"/>
        <v>568200000</v>
      </c>
      <c r="K725" s="323">
        <v>70.489999999999995</v>
      </c>
      <c r="L725" s="268">
        <f t="shared" si="76"/>
        <v>704900000</v>
      </c>
      <c r="M725" s="323">
        <v>90.76</v>
      </c>
      <c r="N725" s="268">
        <f t="shared" si="77"/>
        <v>907600000</v>
      </c>
    </row>
    <row r="726" spans="1:14">
      <c r="A726" s="181" t="s">
        <v>575</v>
      </c>
      <c r="B726" s="270" t="s">
        <v>275</v>
      </c>
      <c r="C726" s="269" t="s">
        <v>269</v>
      </c>
      <c r="D726" s="181">
        <v>0</v>
      </c>
      <c r="E726" s="181">
        <f t="shared" si="72"/>
        <v>10000000</v>
      </c>
      <c r="F726" s="268">
        <f t="shared" si="73"/>
        <v>0</v>
      </c>
      <c r="G726" s="323">
        <v>0</v>
      </c>
      <c r="H726" s="268">
        <f t="shared" si="74"/>
        <v>0</v>
      </c>
      <c r="I726" s="323">
        <v>0</v>
      </c>
      <c r="J726" s="268">
        <f t="shared" si="75"/>
        <v>0</v>
      </c>
      <c r="K726" s="323">
        <v>0</v>
      </c>
      <c r="L726" s="268">
        <f t="shared" si="76"/>
        <v>0</v>
      </c>
      <c r="M726" s="323">
        <v>0</v>
      </c>
      <c r="N726" s="268">
        <f t="shared" si="77"/>
        <v>0</v>
      </c>
    </row>
    <row r="727" spans="1:14">
      <c r="A727" s="181" t="s">
        <v>577</v>
      </c>
      <c r="B727" s="270" t="s">
        <v>275</v>
      </c>
      <c r="C727" s="269" t="s">
        <v>269</v>
      </c>
      <c r="D727" s="181">
        <v>0</v>
      </c>
      <c r="E727" s="181">
        <f t="shared" si="72"/>
        <v>10000000</v>
      </c>
      <c r="F727" s="268">
        <f t="shared" si="73"/>
        <v>0</v>
      </c>
      <c r="G727" s="323">
        <v>0</v>
      </c>
      <c r="H727" s="268">
        <f t="shared" si="74"/>
        <v>0</v>
      </c>
      <c r="I727" s="323">
        <v>0</v>
      </c>
      <c r="J727" s="268">
        <f t="shared" si="75"/>
        <v>0</v>
      </c>
      <c r="K727" s="323">
        <v>0</v>
      </c>
      <c r="L727" s="268">
        <f t="shared" si="76"/>
        <v>0</v>
      </c>
      <c r="M727" s="323">
        <v>0</v>
      </c>
      <c r="N727" s="268">
        <f t="shared" si="77"/>
        <v>0</v>
      </c>
    </row>
    <row r="728" spans="1:14">
      <c r="A728" s="181" t="s">
        <v>579</v>
      </c>
      <c r="B728" s="270" t="s">
        <v>275</v>
      </c>
      <c r="C728" s="269" t="s">
        <v>269</v>
      </c>
      <c r="D728" s="181">
        <v>172.52709999999999</v>
      </c>
      <c r="E728" s="181">
        <f t="shared" si="72"/>
        <v>10000000</v>
      </c>
      <c r="F728" s="268">
        <f t="shared" si="73"/>
        <v>1725271000</v>
      </c>
      <c r="G728" s="323">
        <v>184.68010000000001</v>
      </c>
      <c r="H728" s="268">
        <f t="shared" si="74"/>
        <v>1846801000</v>
      </c>
      <c r="I728" s="323">
        <v>188.0745</v>
      </c>
      <c r="J728" s="268">
        <f t="shared" si="75"/>
        <v>1880745000</v>
      </c>
      <c r="K728" s="323">
        <v>189.19</v>
      </c>
      <c r="L728" s="268">
        <f t="shared" si="76"/>
        <v>1891900000</v>
      </c>
      <c r="M728" s="323">
        <v>190.2098</v>
      </c>
      <c r="N728" s="268">
        <f t="shared" si="77"/>
        <v>1902098000</v>
      </c>
    </row>
    <row r="729" spans="1:14">
      <c r="A729" s="181" t="s">
        <v>581</v>
      </c>
      <c r="B729" s="270" t="s">
        <v>275</v>
      </c>
      <c r="C729" s="269" t="s">
        <v>269</v>
      </c>
      <c r="D729" s="181">
        <v>0</v>
      </c>
      <c r="E729" s="181">
        <f t="shared" si="72"/>
        <v>10000000</v>
      </c>
      <c r="F729" s="268">
        <f t="shared" si="73"/>
        <v>0</v>
      </c>
      <c r="G729" s="323">
        <v>0</v>
      </c>
      <c r="H729" s="268">
        <f t="shared" si="74"/>
        <v>0</v>
      </c>
      <c r="I729" s="323">
        <v>0</v>
      </c>
      <c r="J729" s="268">
        <f t="shared" si="75"/>
        <v>0</v>
      </c>
      <c r="K729" s="323">
        <v>0</v>
      </c>
      <c r="L729" s="268">
        <f t="shared" si="76"/>
        <v>0</v>
      </c>
      <c r="M729" s="323">
        <v>0</v>
      </c>
      <c r="N729" s="268">
        <f t="shared" si="77"/>
        <v>0</v>
      </c>
    </row>
    <row r="730" spans="1:14">
      <c r="A730" s="181" t="s">
        <v>583</v>
      </c>
      <c r="B730" s="270" t="s">
        <v>275</v>
      </c>
      <c r="C730" s="269" t="s">
        <v>269</v>
      </c>
      <c r="D730" s="181">
        <v>0</v>
      </c>
      <c r="E730" s="181">
        <f t="shared" si="72"/>
        <v>10000000</v>
      </c>
      <c r="F730" s="268">
        <f t="shared" si="73"/>
        <v>0</v>
      </c>
      <c r="G730" s="323">
        <v>0</v>
      </c>
      <c r="H730" s="268">
        <f t="shared" si="74"/>
        <v>0</v>
      </c>
      <c r="I730" s="323">
        <v>0</v>
      </c>
      <c r="J730" s="268">
        <f t="shared" si="75"/>
        <v>0</v>
      </c>
      <c r="K730" s="323">
        <v>0</v>
      </c>
      <c r="L730" s="268">
        <f t="shared" si="76"/>
        <v>0</v>
      </c>
      <c r="M730" s="323">
        <v>0</v>
      </c>
      <c r="N730" s="268">
        <f t="shared" si="77"/>
        <v>0</v>
      </c>
    </row>
    <row r="731" spans="1:14">
      <c r="A731" s="181" t="s">
        <v>585</v>
      </c>
      <c r="B731" s="270" t="s">
        <v>275</v>
      </c>
      <c r="C731" s="269" t="s">
        <v>269</v>
      </c>
      <c r="D731" s="181">
        <v>0</v>
      </c>
      <c r="E731" s="181">
        <f t="shared" si="72"/>
        <v>10000000</v>
      </c>
      <c r="F731" s="268">
        <f t="shared" si="73"/>
        <v>0</v>
      </c>
      <c r="G731" s="323">
        <v>0</v>
      </c>
      <c r="H731" s="268">
        <f t="shared" si="74"/>
        <v>0</v>
      </c>
      <c r="I731" s="323">
        <v>0</v>
      </c>
      <c r="J731" s="268">
        <f t="shared" si="75"/>
        <v>0</v>
      </c>
      <c r="K731" s="323">
        <v>0</v>
      </c>
      <c r="L731" s="268">
        <f t="shared" si="76"/>
        <v>0</v>
      </c>
      <c r="M731" s="323">
        <v>0</v>
      </c>
      <c r="N731" s="268">
        <f t="shared" si="77"/>
        <v>0</v>
      </c>
    </row>
    <row r="732" spans="1:14">
      <c r="A732" s="181" t="s">
        <v>587</v>
      </c>
      <c r="B732" s="270" t="s">
        <v>275</v>
      </c>
      <c r="C732" s="269" t="s">
        <v>269</v>
      </c>
      <c r="D732" s="181">
        <v>30.19</v>
      </c>
      <c r="E732" s="181">
        <f t="shared" si="72"/>
        <v>10000000</v>
      </c>
      <c r="F732" s="268">
        <f t="shared" si="73"/>
        <v>301900000</v>
      </c>
      <c r="G732" s="323">
        <v>37.159999999999997</v>
      </c>
      <c r="H732" s="268">
        <f t="shared" si="74"/>
        <v>371599999.99999994</v>
      </c>
      <c r="I732" s="323">
        <v>34.42</v>
      </c>
      <c r="J732" s="268">
        <f t="shared" si="75"/>
        <v>344200000</v>
      </c>
      <c r="K732" s="323">
        <v>36.33</v>
      </c>
      <c r="L732" s="268">
        <f t="shared" si="76"/>
        <v>363300000</v>
      </c>
      <c r="M732" s="323">
        <v>31.71</v>
      </c>
      <c r="N732" s="268">
        <f t="shared" si="77"/>
        <v>317100000</v>
      </c>
    </row>
    <row r="733" spans="1:14">
      <c r="A733" s="181" t="s">
        <v>589</v>
      </c>
      <c r="B733" s="270" t="s">
        <v>275</v>
      </c>
      <c r="C733" s="269" t="s">
        <v>269</v>
      </c>
      <c r="D733" s="181">
        <v>0</v>
      </c>
      <c r="E733" s="181">
        <f t="shared" si="72"/>
        <v>10000000</v>
      </c>
      <c r="F733" s="268">
        <f t="shared" si="73"/>
        <v>0</v>
      </c>
      <c r="G733" s="323">
        <v>0</v>
      </c>
      <c r="H733" s="268">
        <f t="shared" si="74"/>
        <v>0</v>
      </c>
      <c r="I733" s="323">
        <v>0</v>
      </c>
      <c r="J733" s="268">
        <f t="shared" si="75"/>
        <v>0</v>
      </c>
      <c r="K733" s="323">
        <v>0</v>
      </c>
      <c r="L733" s="268">
        <f t="shared" si="76"/>
        <v>0</v>
      </c>
      <c r="M733" s="323">
        <v>0</v>
      </c>
      <c r="N733" s="268">
        <f t="shared" si="77"/>
        <v>0</v>
      </c>
    </row>
    <row r="734" spans="1:14">
      <c r="A734" s="181" t="s">
        <v>591</v>
      </c>
      <c r="B734" s="270" t="s">
        <v>275</v>
      </c>
      <c r="C734" s="269" t="s">
        <v>269</v>
      </c>
      <c r="D734" s="181">
        <v>0</v>
      </c>
      <c r="E734" s="181">
        <f t="shared" si="72"/>
        <v>10000000</v>
      </c>
      <c r="F734" s="268">
        <f t="shared" si="73"/>
        <v>0</v>
      </c>
      <c r="G734" s="323">
        <v>0</v>
      </c>
      <c r="H734" s="268">
        <f t="shared" si="74"/>
        <v>0</v>
      </c>
      <c r="I734" s="323">
        <v>0</v>
      </c>
      <c r="J734" s="268">
        <f t="shared" si="75"/>
        <v>0</v>
      </c>
      <c r="K734" s="323">
        <v>0</v>
      </c>
      <c r="L734" s="268">
        <f t="shared" si="76"/>
        <v>0</v>
      </c>
      <c r="M734" s="323">
        <v>0</v>
      </c>
      <c r="N734" s="268">
        <f t="shared" si="77"/>
        <v>0</v>
      </c>
    </row>
    <row r="735" spans="1:14">
      <c r="A735" s="181" t="s">
        <v>593</v>
      </c>
      <c r="B735" s="270" t="s">
        <v>275</v>
      </c>
      <c r="C735" s="269" t="s">
        <v>269</v>
      </c>
      <c r="D735" s="181">
        <v>0</v>
      </c>
      <c r="E735" s="181">
        <f t="shared" si="72"/>
        <v>10000000</v>
      </c>
      <c r="F735" s="268">
        <f t="shared" si="73"/>
        <v>0</v>
      </c>
      <c r="G735" s="323">
        <v>0</v>
      </c>
      <c r="H735" s="268">
        <f t="shared" si="74"/>
        <v>0</v>
      </c>
      <c r="I735" s="323">
        <v>0</v>
      </c>
      <c r="J735" s="268">
        <f t="shared" si="75"/>
        <v>0</v>
      </c>
      <c r="K735" s="323">
        <v>0</v>
      </c>
      <c r="L735" s="268">
        <f t="shared" si="76"/>
        <v>0</v>
      </c>
      <c r="M735" s="323">
        <v>0</v>
      </c>
      <c r="N735" s="268">
        <f t="shared" si="77"/>
        <v>0</v>
      </c>
    </row>
    <row r="736" spans="1:14">
      <c r="A736" s="181" t="s">
        <v>595</v>
      </c>
      <c r="B736" s="270" t="s">
        <v>275</v>
      </c>
      <c r="C736" s="269" t="s">
        <v>269</v>
      </c>
      <c r="D736" s="181">
        <v>0</v>
      </c>
      <c r="E736" s="181">
        <f t="shared" si="72"/>
        <v>10000000</v>
      </c>
      <c r="F736" s="268">
        <f t="shared" si="73"/>
        <v>0</v>
      </c>
      <c r="G736" s="323">
        <v>0</v>
      </c>
      <c r="H736" s="268">
        <f t="shared" si="74"/>
        <v>0</v>
      </c>
      <c r="I736" s="323">
        <v>0</v>
      </c>
      <c r="J736" s="268">
        <f t="shared" si="75"/>
        <v>0</v>
      </c>
      <c r="K736" s="323">
        <v>0</v>
      </c>
      <c r="L736" s="268">
        <f t="shared" si="76"/>
        <v>0</v>
      </c>
      <c r="M736" s="323">
        <v>0</v>
      </c>
      <c r="N736" s="268">
        <f t="shared" si="77"/>
        <v>0</v>
      </c>
    </row>
    <row r="737" spans="1:14">
      <c r="A737" s="181" t="s">
        <v>597</v>
      </c>
      <c r="B737" s="270" t="s">
        <v>275</v>
      </c>
      <c r="C737" s="269" t="s">
        <v>269</v>
      </c>
      <c r="D737" s="181">
        <v>1.6</v>
      </c>
      <c r="E737" s="181">
        <f t="shared" si="72"/>
        <v>10000000</v>
      </c>
      <c r="F737" s="268">
        <f t="shared" si="73"/>
        <v>16000000</v>
      </c>
      <c r="G737" s="323">
        <v>0</v>
      </c>
      <c r="H737" s="268">
        <f t="shared" si="74"/>
        <v>0</v>
      </c>
      <c r="I737" s="323">
        <v>0</v>
      </c>
      <c r="J737" s="268">
        <f t="shared" si="75"/>
        <v>0</v>
      </c>
      <c r="K737" s="323">
        <v>0</v>
      </c>
      <c r="L737" s="268">
        <f t="shared" si="76"/>
        <v>0</v>
      </c>
      <c r="M737" s="323">
        <v>0</v>
      </c>
      <c r="N737" s="268">
        <f t="shared" si="77"/>
        <v>0</v>
      </c>
    </row>
    <row r="738" spans="1:14">
      <c r="A738" s="181" t="s">
        <v>599</v>
      </c>
      <c r="B738" s="270" t="s">
        <v>275</v>
      </c>
      <c r="C738" s="269" t="s">
        <v>269</v>
      </c>
      <c r="D738" s="181">
        <v>0</v>
      </c>
      <c r="E738" s="181">
        <f t="shared" si="72"/>
        <v>10000000</v>
      </c>
      <c r="F738" s="268">
        <f t="shared" si="73"/>
        <v>0</v>
      </c>
      <c r="G738" s="323">
        <v>0</v>
      </c>
      <c r="H738" s="268">
        <f t="shared" si="74"/>
        <v>0</v>
      </c>
      <c r="I738" s="323">
        <v>0</v>
      </c>
      <c r="J738" s="268">
        <f t="shared" si="75"/>
        <v>0</v>
      </c>
      <c r="K738" s="323">
        <v>0</v>
      </c>
      <c r="L738" s="268">
        <f t="shared" si="76"/>
        <v>0</v>
      </c>
      <c r="M738" s="323">
        <v>0</v>
      </c>
      <c r="N738" s="268">
        <f t="shared" si="77"/>
        <v>0</v>
      </c>
    </row>
    <row r="739" spans="1:14">
      <c r="A739" s="181" t="s">
        <v>539</v>
      </c>
      <c r="B739" s="181" t="s">
        <v>284</v>
      </c>
      <c r="C739" s="269" t="s">
        <v>269</v>
      </c>
      <c r="D739" s="181">
        <v>7360.7591000000002</v>
      </c>
      <c r="E739" s="181">
        <f t="shared" ref="E739:E770" si="78">10^7</f>
        <v>10000000</v>
      </c>
      <c r="F739" s="268">
        <f t="shared" si="73"/>
        <v>73607591000</v>
      </c>
      <c r="G739" s="323">
        <v>7258.9890999999998</v>
      </c>
      <c r="H739" s="268">
        <f t="shared" si="74"/>
        <v>72589891000</v>
      </c>
      <c r="I739" s="323">
        <v>7285.1338999999998</v>
      </c>
      <c r="J739" s="268">
        <f t="shared" si="75"/>
        <v>72851339000</v>
      </c>
      <c r="K739" s="323">
        <v>7744.9477999999999</v>
      </c>
      <c r="L739" s="268">
        <f t="shared" si="76"/>
        <v>77449478000</v>
      </c>
      <c r="M739" s="323">
        <v>8152.7637000000004</v>
      </c>
      <c r="N739" s="268">
        <f t="shared" si="77"/>
        <v>81527637000</v>
      </c>
    </row>
    <row r="740" spans="1:14">
      <c r="A740" s="181" t="s">
        <v>541</v>
      </c>
      <c r="B740" s="181" t="s">
        <v>284</v>
      </c>
      <c r="C740" s="269" t="s">
        <v>269</v>
      </c>
      <c r="D740" s="181">
        <v>0</v>
      </c>
      <c r="E740" s="181">
        <f t="shared" si="78"/>
        <v>10000000</v>
      </c>
      <c r="F740" s="268">
        <f t="shared" si="73"/>
        <v>0</v>
      </c>
      <c r="G740" s="323">
        <v>0</v>
      </c>
      <c r="H740" s="268">
        <f t="shared" si="74"/>
        <v>0</v>
      </c>
      <c r="I740" s="323">
        <v>0</v>
      </c>
      <c r="J740" s="268">
        <f t="shared" si="75"/>
        <v>0</v>
      </c>
      <c r="K740" s="323">
        <v>0</v>
      </c>
      <c r="L740" s="268">
        <f t="shared" si="76"/>
        <v>0</v>
      </c>
      <c r="M740" s="323">
        <v>0</v>
      </c>
      <c r="N740" s="268">
        <f t="shared" si="77"/>
        <v>0</v>
      </c>
    </row>
    <row r="741" spans="1:14">
      <c r="A741" s="181" t="s">
        <v>543</v>
      </c>
      <c r="B741" s="181" t="s">
        <v>284</v>
      </c>
      <c r="C741" s="269" t="s">
        <v>269</v>
      </c>
      <c r="D741" s="181">
        <v>0</v>
      </c>
      <c r="E741" s="181">
        <f t="shared" si="78"/>
        <v>10000000</v>
      </c>
      <c r="F741" s="268">
        <f t="shared" si="73"/>
        <v>0</v>
      </c>
      <c r="G741" s="323">
        <v>0</v>
      </c>
      <c r="H741" s="268">
        <f t="shared" si="74"/>
        <v>0</v>
      </c>
      <c r="I741" s="323">
        <v>0</v>
      </c>
      <c r="J741" s="268">
        <f t="shared" si="75"/>
        <v>0</v>
      </c>
      <c r="K741" s="323">
        <v>0</v>
      </c>
      <c r="L741" s="268">
        <f t="shared" si="76"/>
        <v>0</v>
      </c>
      <c r="M741" s="323">
        <v>0</v>
      </c>
      <c r="N741" s="268">
        <f t="shared" si="77"/>
        <v>0</v>
      </c>
    </row>
    <row r="742" spans="1:14">
      <c r="A742" s="181" t="s">
        <v>545</v>
      </c>
      <c r="B742" s="181" t="s">
        <v>284</v>
      </c>
      <c r="C742" s="269" t="s">
        <v>269</v>
      </c>
      <c r="D742" s="181">
        <v>0</v>
      </c>
      <c r="E742" s="181">
        <f t="shared" si="78"/>
        <v>10000000</v>
      </c>
      <c r="F742" s="268">
        <f t="shared" si="73"/>
        <v>0</v>
      </c>
      <c r="G742" s="323">
        <v>0</v>
      </c>
      <c r="H742" s="268">
        <f t="shared" si="74"/>
        <v>0</v>
      </c>
      <c r="I742" s="323">
        <v>0</v>
      </c>
      <c r="J742" s="268">
        <f t="shared" si="75"/>
        <v>0</v>
      </c>
      <c r="K742" s="323">
        <v>0</v>
      </c>
      <c r="L742" s="268">
        <f t="shared" si="76"/>
        <v>0</v>
      </c>
      <c r="M742" s="323">
        <v>0</v>
      </c>
      <c r="N742" s="268">
        <f t="shared" si="77"/>
        <v>0</v>
      </c>
    </row>
    <row r="743" spans="1:14">
      <c r="A743" s="181" t="s">
        <v>547</v>
      </c>
      <c r="B743" s="181" t="s">
        <v>284</v>
      </c>
      <c r="C743" s="269" t="s">
        <v>269</v>
      </c>
      <c r="D743" s="181">
        <v>2053.9198000000001</v>
      </c>
      <c r="E743" s="181">
        <f t="shared" si="78"/>
        <v>10000000</v>
      </c>
      <c r="F743" s="268">
        <f t="shared" si="73"/>
        <v>20539198000</v>
      </c>
      <c r="G743" s="323">
        <v>1999.5150000000001</v>
      </c>
      <c r="H743" s="268">
        <f t="shared" si="74"/>
        <v>19995150000</v>
      </c>
      <c r="I743" s="323">
        <v>1812.8342</v>
      </c>
      <c r="J743" s="268">
        <f t="shared" si="75"/>
        <v>18128342000</v>
      </c>
      <c r="K743" s="323">
        <v>1959.5019</v>
      </c>
      <c r="L743" s="268">
        <f t="shared" si="76"/>
        <v>19595019000</v>
      </c>
      <c r="M743" s="181">
        <v>2045.3396</v>
      </c>
      <c r="N743" s="268">
        <f t="shared" si="77"/>
        <v>20453396000</v>
      </c>
    </row>
    <row r="744" spans="1:14">
      <c r="A744" s="181" t="s">
        <v>770</v>
      </c>
      <c r="B744" s="181" t="s">
        <v>284</v>
      </c>
      <c r="C744" s="269" t="s">
        <v>269</v>
      </c>
      <c r="D744" s="181">
        <v>38.3354</v>
      </c>
      <c r="E744" s="181">
        <f t="shared" si="78"/>
        <v>10000000</v>
      </c>
      <c r="F744" s="268">
        <f t="shared" si="73"/>
        <v>383354000</v>
      </c>
      <c r="G744" s="323">
        <v>31.570799999999998</v>
      </c>
      <c r="H744" s="268">
        <f t="shared" si="74"/>
        <v>315708000</v>
      </c>
      <c r="I744" s="323">
        <v>38.030200000000001</v>
      </c>
      <c r="J744" s="268">
        <f t="shared" si="75"/>
        <v>380302000</v>
      </c>
      <c r="K744" s="323">
        <v>43.554499999999997</v>
      </c>
      <c r="L744" s="268">
        <f t="shared" si="76"/>
        <v>435545000</v>
      </c>
      <c r="M744" s="323">
        <v>41.537199999999999</v>
      </c>
      <c r="N744" s="268">
        <f t="shared" si="77"/>
        <v>415372000</v>
      </c>
    </row>
    <row r="745" spans="1:14">
      <c r="A745" s="181" t="s">
        <v>549</v>
      </c>
      <c r="B745" s="181" t="s">
        <v>284</v>
      </c>
      <c r="C745" s="269" t="s">
        <v>269</v>
      </c>
      <c r="D745" s="181">
        <v>0</v>
      </c>
      <c r="E745" s="181">
        <f t="shared" si="78"/>
        <v>10000000</v>
      </c>
      <c r="F745" s="268">
        <f t="shared" si="73"/>
        <v>0</v>
      </c>
      <c r="G745" s="323">
        <v>0</v>
      </c>
      <c r="H745" s="268">
        <f t="shared" si="74"/>
        <v>0</v>
      </c>
      <c r="I745" s="323">
        <v>0</v>
      </c>
      <c r="J745" s="268">
        <f t="shared" si="75"/>
        <v>0</v>
      </c>
      <c r="K745" s="323">
        <v>0</v>
      </c>
      <c r="L745" s="268">
        <f t="shared" si="76"/>
        <v>0</v>
      </c>
      <c r="M745" s="323">
        <v>0</v>
      </c>
      <c r="N745" s="268">
        <f t="shared" si="77"/>
        <v>0</v>
      </c>
    </row>
    <row r="746" spans="1:14">
      <c r="A746" s="181" t="s">
        <v>551</v>
      </c>
      <c r="B746" s="181" t="s">
        <v>284</v>
      </c>
      <c r="C746" s="269" t="s">
        <v>269</v>
      </c>
      <c r="D746" s="181">
        <v>0</v>
      </c>
      <c r="E746" s="181">
        <f t="shared" si="78"/>
        <v>10000000</v>
      </c>
      <c r="F746" s="268">
        <f t="shared" si="73"/>
        <v>0</v>
      </c>
      <c r="G746" s="323">
        <v>0</v>
      </c>
      <c r="H746" s="268">
        <f t="shared" si="74"/>
        <v>0</v>
      </c>
      <c r="I746" s="323">
        <v>0</v>
      </c>
      <c r="J746" s="268">
        <f t="shared" si="75"/>
        <v>0</v>
      </c>
      <c r="K746" s="323">
        <v>0</v>
      </c>
      <c r="L746" s="268">
        <f t="shared" si="76"/>
        <v>0</v>
      </c>
      <c r="M746" s="323">
        <v>0</v>
      </c>
      <c r="N746" s="268">
        <f t="shared" si="77"/>
        <v>0</v>
      </c>
    </row>
    <row r="747" spans="1:14">
      <c r="A747" s="181" t="s">
        <v>553</v>
      </c>
      <c r="B747" s="181" t="s">
        <v>284</v>
      </c>
      <c r="C747" s="269" t="s">
        <v>269</v>
      </c>
      <c r="D747" s="181">
        <v>0</v>
      </c>
      <c r="E747" s="181">
        <f t="shared" si="78"/>
        <v>10000000</v>
      </c>
      <c r="F747" s="268">
        <f t="shared" si="73"/>
        <v>0</v>
      </c>
      <c r="G747" s="323">
        <v>0</v>
      </c>
      <c r="H747" s="268">
        <f t="shared" si="74"/>
        <v>0</v>
      </c>
      <c r="I747" s="323">
        <v>0</v>
      </c>
      <c r="J747" s="268">
        <f t="shared" si="75"/>
        <v>0</v>
      </c>
      <c r="K747" s="323">
        <v>0</v>
      </c>
      <c r="L747" s="268">
        <f t="shared" si="76"/>
        <v>0</v>
      </c>
      <c r="M747" s="323">
        <v>0</v>
      </c>
      <c r="N747" s="268">
        <f t="shared" si="77"/>
        <v>0</v>
      </c>
    </row>
    <row r="748" spans="1:14">
      <c r="A748" s="181" t="s">
        <v>555</v>
      </c>
      <c r="B748" s="181" t="s">
        <v>284</v>
      </c>
      <c r="C748" s="269" t="s">
        <v>269</v>
      </c>
      <c r="D748" s="181">
        <v>0</v>
      </c>
      <c r="E748" s="181">
        <f t="shared" si="78"/>
        <v>10000000</v>
      </c>
      <c r="F748" s="268">
        <f t="shared" si="73"/>
        <v>0</v>
      </c>
      <c r="G748" s="323">
        <v>0</v>
      </c>
      <c r="H748" s="268">
        <f t="shared" si="74"/>
        <v>0</v>
      </c>
      <c r="I748" s="323">
        <v>0</v>
      </c>
      <c r="J748" s="268">
        <f t="shared" si="75"/>
        <v>0</v>
      </c>
      <c r="K748" s="323">
        <v>0</v>
      </c>
      <c r="L748" s="268">
        <f t="shared" si="76"/>
        <v>0</v>
      </c>
      <c r="M748" s="323">
        <v>0</v>
      </c>
      <c r="N748" s="268">
        <f t="shared" si="77"/>
        <v>0</v>
      </c>
    </row>
    <row r="749" spans="1:14">
      <c r="A749" s="181" t="s">
        <v>557</v>
      </c>
      <c r="B749" s="181" t="s">
        <v>284</v>
      </c>
      <c r="C749" s="269" t="s">
        <v>269</v>
      </c>
      <c r="D749" s="181">
        <v>0</v>
      </c>
      <c r="E749" s="181">
        <f t="shared" si="78"/>
        <v>10000000</v>
      </c>
      <c r="F749" s="268">
        <f t="shared" si="73"/>
        <v>0</v>
      </c>
      <c r="G749" s="323">
        <v>0</v>
      </c>
      <c r="H749" s="268">
        <f t="shared" si="74"/>
        <v>0</v>
      </c>
      <c r="I749" s="323">
        <v>0</v>
      </c>
      <c r="J749" s="268">
        <f t="shared" si="75"/>
        <v>0</v>
      </c>
      <c r="K749" s="323">
        <v>0</v>
      </c>
      <c r="L749" s="268">
        <f t="shared" si="76"/>
        <v>0</v>
      </c>
      <c r="M749" s="323">
        <v>0</v>
      </c>
      <c r="N749" s="268">
        <f t="shared" si="77"/>
        <v>0</v>
      </c>
    </row>
    <row r="750" spans="1:14">
      <c r="A750" s="181" t="s">
        <v>559</v>
      </c>
      <c r="B750" s="181" t="s">
        <v>284</v>
      </c>
      <c r="C750" s="269" t="s">
        <v>269</v>
      </c>
      <c r="D750" s="181">
        <v>0</v>
      </c>
      <c r="E750" s="181">
        <f t="shared" si="78"/>
        <v>10000000</v>
      </c>
      <c r="F750" s="268">
        <f t="shared" si="73"/>
        <v>0</v>
      </c>
      <c r="G750" s="323">
        <v>0</v>
      </c>
      <c r="H750" s="268">
        <f t="shared" si="74"/>
        <v>0</v>
      </c>
      <c r="I750" s="323">
        <v>0</v>
      </c>
      <c r="J750" s="268">
        <f t="shared" si="75"/>
        <v>0</v>
      </c>
      <c r="K750" s="323">
        <v>0</v>
      </c>
      <c r="L750" s="268">
        <f t="shared" si="76"/>
        <v>0</v>
      </c>
      <c r="M750" s="323">
        <v>0</v>
      </c>
      <c r="N750" s="268">
        <f t="shared" si="77"/>
        <v>0</v>
      </c>
    </row>
    <row r="751" spans="1:14">
      <c r="A751" s="181" t="s">
        <v>561</v>
      </c>
      <c r="B751" s="181" t="s">
        <v>284</v>
      </c>
      <c r="C751" s="269" t="s">
        <v>269</v>
      </c>
      <c r="D751" s="181">
        <v>0</v>
      </c>
      <c r="E751" s="181">
        <f t="shared" si="78"/>
        <v>10000000</v>
      </c>
      <c r="F751" s="268">
        <f t="shared" si="73"/>
        <v>0</v>
      </c>
      <c r="G751" s="323">
        <v>0</v>
      </c>
      <c r="H751" s="268">
        <f t="shared" si="74"/>
        <v>0</v>
      </c>
      <c r="I751" s="323">
        <v>0</v>
      </c>
      <c r="J751" s="268">
        <f t="shared" si="75"/>
        <v>0</v>
      </c>
      <c r="K751" s="323">
        <v>0</v>
      </c>
      <c r="L751" s="268">
        <f t="shared" si="76"/>
        <v>0</v>
      </c>
      <c r="M751" s="323">
        <v>0</v>
      </c>
      <c r="N751" s="268">
        <f t="shared" si="77"/>
        <v>0</v>
      </c>
    </row>
    <row r="752" spans="1:14">
      <c r="A752" s="181" t="s">
        <v>563</v>
      </c>
      <c r="B752" s="181" t="s">
        <v>284</v>
      </c>
      <c r="C752" s="269" t="s">
        <v>269</v>
      </c>
      <c r="D752" s="181">
        <v>0</v>
      </c>
      <c r="E752" s="181">
        <f t="shared" si="78"/>
        <v>10000000</v>
      </c>
      <c r="F752" s="268">
        <f t="shared" si="73"/>
        <v>0</v>
      </c>
      <c r="G752" s="323">
        <v>0</v>
      </c>
      <c r="H752" s="268">
        <f t="shared" si="74"/>
        <v>0</v>
      </c>
      <c r="I752" s="323">
        <v>0</v>
      </c>
      <c r="J752" s="268">
        <f t="shared" si="75"/>
        <v>0</v>
      </c>
      <c r="K752" s="323">
        <v>0</v>
      </c>
      <c r="L752" s="268">
        <f t="shared" si="76"/>
        <v>0</v>
      </c>
      <c r="M752" s="323">
        <v>0</v>
      </c>
      <c r="N752" s="268">
        <f t="shared" si="77"/>
        <v>0</v>
      </c>
    </row>
    <row r="753" spans="1:14">
      <c r="A753" s="181" t="s">
        <v>565</v>
      </c>
      <c r="B753" s="181" t="s">
        <v>284</v>
      </c>
      <c r="C753" s="269" t="s">
        <v>269</v>
      </c>
      <c r="D753" s="181">
        <v>0</v>
      </c>
      <c r="E753" s="181">
        <f t="shared" si="78"/>
        <v>10000000</v>
      </c>
      <c r="F753" s="268">
        <f t="shared" si="73"/>
        <v>0</v>
      </c>
      <c r="G753" s="323">
        <v>0</v>
      </c>
      <c r="H753" s="268">
        <f t="shared" si="74"/>
        <v>0</v>
      </c>
      <c r="I753" s="323">
        <v>0</v>
      </c>
      <c r="J753" s="268">
        <f t="shared" si="75"/>
        <v>0</v>
      </c>
      <c r="K753" s="323">
        <v>0</v>
      </c>
      <c r="L753" s="268">
        <f t="shared" si="76"/>
        <v>0</v>
      </c>
      <c r="M753" s="323">
        <v>0</v>
      </c>
      <c r="N753" s="268">
        <f t="shared" si="77"/>
        <v>0</v>
      </c>
    </row>
    <row r="754" spans="1:14">
      <c r="A754" s="181" t="s">
        <v>567</v>
      </c>
      <c r="B754" s="181" t="s">
        <v>284</v>
      </c>
      <c r="C754" s="269" t="s">
        <v>269</v>
      </c>
      <c r="D754" s="181">
        <v>2565.4499999999998</v>
      </c>
      <c r="E754" s="181">
        <f t="shared" si="78"/>
        <v>10000000</v>
      </c>
      <c r="F754" s="268">
        <f t="shared" si="73"/>
        <v>25654500000</v>
      </c>
      <c r="G754" s="323">
        <v>2566.1201000000001</v>
      </c>
      <c r="H754" s="268">
        <f t="shared" si="74"/>
        <v>25661201000</v>
      </c>
      <c r="I754" s="323">
        <v>2803.6826000000001</v>
      </c>
      <c r="J754" s="268">
        <f t="shared" si="75"/>
        <v>28036826000</v>
      </c>
      <c r="K754" s="323">
        <v>2748.9387999999999</v>
      </c>
      <c r="L754" s="268">
        <f t="shared" si="76"/>
        <v>27489388000</v>
      </c>
      <c r="M754" s="323">
        <v>2785.2195999999999</v>
      </c>
      <c r="N754" s="268">
        <f t="shared" si="77"/>
        <v>27852196000</v>
      </c>
    </row>
    <row r="755" spans="1:14">
      <c r="A755" s="181" t="s">
        <v>569</v>
      </c>
      <c r="B755" s="181" t="s">
        <v>284</v>
      </c>
      <c r="C755" s="269" t="s">
        <v>269</v>
      </c>
      <c r="D755" s="181">
        <v>1173.5494000000001</v>
      </c>
      <c r="E755" s="181">
        <f t="shared" si="78"/>
        <v>10000000</v>
      </c>
      <c r="F755" s="268">
        <f t="shared" si="73"/>
        <v>11735494000.000002</v>
      </c>
      <c r="G755" s="323">
        <v>1119.8692000000001</v>
      </c>
      <c r="H755" s="268">
        <f t="shared" si="74"/>
        <v>11198692000</v>
      </c>
      <c r="I755" s="323">
        <v>1013.2473</v>
      </c>
      <c r="J755" s="268">
        <f t="shared" si="75"/>
        <v>10132473000</v>
      </c>
      <c r="K755" s="323">
        <v>1030.3674000000001</v>
      </c>
      <c r="L755" s="268">
        <f t="shared" si="76"/>
        <v>10303674000</v>
      </c>
      <c r="M755" s="323">
        <v>1018.8647</v>
      </c>
      <c r="N755" s="268">
        <f t="shared" si="77"/>
        <v>10188647000</v>
      </c>
    </row>
    <row r="756" spans="1:14">
      <c r="A756" s="181" t="s">
        <v>571</v>
      </c>
      <c r="B756" s="181" t="s">
        <v>284</v>
      </c>
      <c r="C756" s="269" t="s">
        <v>269</v>
      </c>
      <c r="D756" s="181">
        <v>0</v>
      </c>
      <c r="E756" s="181">
        <f t="shared" si="78"/>
        <v>10000000</v>
      </c>
      <c r="F756" s="268">
        <f t="shared" si="73"/>
        <v>0</v>
      </c>
      <c r="G756" s="323">
        <v>0</v>
      </c>
      <c r="H756" s="268">
        <f t="shared" si="74"/>
        <v>0</v>
      </c>
      <c r="I756" s="323">
        <v>0</v>
      </c>
      <c r="J756" s="268">
        <f t="shared" si="75"/>
        <v>0</v>
      </c>
      <c r="K756" s="323">
        <v>0</v>
      </c>
      <c r="L756" s="268">
        <f t="shared" si="76"/>
        <v>0</v>
      </c>
      <c r="M756" s="323">
        <v>0</v>
      </c>
      <c r="N756" s="268">
        <f t="shared" si="77"/>
        <v>0</v>
      </c>
    </row>
    <row r="757" spans="1:14">
      <c r="A757" s="181" t="s">
        <v>573</v>
      </c>
      <c r="B757" s="181" t="s">
        <v>284</v>
      </c>
      <c r="C757" s="269" t="s">
        <v>269</v>
      </c>
      <c r="D757" s="181">
        <v>0</v>
      </c>
      <c r="E757" s="181">
        <f t="shared" si="78"/>
        <v>10000000</v>
      </c>
      <c r="F757" s="268">
        <f t="shared" si="73"/>
        <v>0</v>
      </c>
      <c r="G757" s="323">
        <v>0</v>
      </c>
      <c r="H757" s="268">
        <f t="shared" si="74"/>
        <v>0</v>
      </c>
      <c r="I757" s="323">
        <v>0</v>
      </c>
      <c r="J757" s="268">
        <f t="shared" si="75"/>
        <v>0</v>
      </c>
      <c r="K757" s="323">
        <v>0</v>
      </c>
      <c r="L757" s="268">
        <f t="shared" si="76"/>
        <v>0</v>
      </c>
      <c r="M757" s="323">
        <v>0</v>
      </c>
      <c r="N757" s="268">
        <f t="shared" si="77"/>
        <v>0</v>
      </c>
    </row>
    <row r="758" spans="1:14">
      <c r="A758" s="181" t="s">
        <v>575</v>
      </c>
      <c r="B758" s="181" t="s">
        <v>284</v>
      </c>
      <c r="C758" s="269" t="s">
        <v>269</v>
      </c>
      <c r="D758" s="181">
        <v>0</v>
      </c>
      <c r="E758" s="181">
        <f t="shared" si="78"/>
        <v>10000000</v>
      </c>
      <c r="F758" s="268">
        <f t="shared" si="73"/>
        <v>0</v>
      </c>
      <c r="G758" s="323">
        <v>0</v>
      </c>
      <c r="H758" s="268">
        <f t="shared" si="74"/>
        <v>0</v>
      </c>
      <c r="I758" s="323">
        <v>0</v>
      </c>
      <c r="J758" s="268">
        <f t="shared" si="75"/>
        <v>0</v>
      </c>
      <c r="K758" s="323">
        <v>0</v>
      </c>
      <c r="L758" s="268">
        <f t="shared" si="76"/>
        <v>0</v>
      </c>
      <c r="M758" s="323">
        <v>0</v>
      </c>
      <c r="N758" s="268">
        <f t="shared" si="77"/>
        <v>0</v>
      </c>
    </row>
    <row r="759" spans="1:14">
      <c r="A759" s="181" t="s">
        <v>577</v>
      </c>
      <c r="B759" s="181" t="s">
        <v>284</v>
      </c>
      <c r="C759" s="269" t="s">
        <v>269</v>
      </c>
      <c r="D759" s="181">
        <v>734.85019999999997</v>
      </c>
      <c r="E759" s="181">
        <f t="shared" si="78"/>
        <v>10000000</v>
      </c>
      <c r="F759" s="268">
        <f t="shared" si="73"/>
        <v>7348502000</v>
      </c>
      <c r="G759" s="323">
        <v>846.46159999999998</v>
      </c>
      <c r="H759" s="268">
        <f t="shared" si="74"/>
        <v>8464616000</v>
      </c>
      <c r="I759" s="323">
        <v>917.03639999999996</v>
      </c>
      <c r="J759" s="268">
        <f t="shared" si="75"/>
        <v>9170364000</v>
      </c>
      <c r="K759" s="323">
        <v>1133.4459999999999</v>
      </c>
      <c r="L759" s="268">
        <f t="shared" si="76"/>
        <v>11334460000</v>
      </c>
      <c r="M759" s="323">
        <v>1279.2810999999999</v>
      </c>
      <c r="N759" s="268">
        <f t="shared" si="77"/>
        <v>12792811000</v>
      </c>
    </row>
    <row r="760" spans="1:14">
      <c r="A760" s="181" t="s">
        <v>579</v>
      </c>
      <c r="B760" s="181" t="s">
        <v>284</v>
      </c>
      <c r="C760" s="269" t="s">
        <v>269</v>
      </c>
      <c r="D760" s="181">
        <v>0</v>
      </c>
      <c r="E760" s="181">
        <f t="shared" si="78"/>
        <v>10000000</v>
      </c>
      <c r="F760" s="268">
        <f t="shared" si="73"/>
        <v>0</v>
      </c>
      <c r="G760" s="323">
        <v>0</v>
      </c>
      <c r="H760" s="268">
        <f t="shared" si="74"/>
        <v>0</v>
      </c>
      <c r="I760" s="323">
        <v>0</v>
      </c>
      <c r="J760" s="268">
        <f t="shared" si="75"/>
        <v>0</v>
      </c>
      <c r="K760" s="323">
        <v>0</v>
      </c>
      <c r="L760" s="268">
        <f t="shared" si="76"/>
        <v>0</v>
      </c>
      <c r="M760" s="323">
        <v>0</v>
      </c>
      <c r="N760" s="268">
        <f t="shared" si="77"/>
        <v>0</v>
      </c>
    </row>
    <row r="761" spans="1:14">
      <c r="A761" s="181" t="s">
        <v>581</v>
      </c>
      <c r="B761" s="181" t="s">
        <v>284</v>
      </c>
      <c r="C761" s="269" t="s">
        <v>269</v>
      </c>
      <c r="D761" s="181">
        <v>73.604600000000005</v>
      </c>
      <c r="E761" s="181">
        <f t="shared" si="78"/>
        <v>10000000</v>
      </c>
      <c r="F761" s="268">
        <f t="shared" si="73"/>
        <v>736046000</v>
      </c>
      <c r="G761" s="323">
        <v>130.60480000000001</v>
      </c>
      <c r="H761" s="268">
        <f t="shared" si="74"/>
        <v>1306048000</v>
      </c>
      <c r="I761" s="323">
        <v>134.03800000000001</v>
      </c>
      <c r="J761" s="268">
        <f t="shared" si="75"/>
        <v>1340380000</v>
      </c>
      <c r="K761" s="323">
        <v>168.75</v>
      </c>
      <c r="L761" s="268">
        <f t="shared" si="76"/>
        <v>1687500000</v>
      </c>
      <c r="M761" s="323">
        <v>335</v>
      </c>
      <c r="N761" s="268">
        <f t="shared" si="77"/>
        <v>3350000000</v>
      </c>
    </row>
    <row r="762" spans="1:14">
      <c r="A762" s="181" t="s">
        <v>583</v>
      </c>
      <c r="B762" s="181" t="s">
        <v>284</v>
      </c>
      <c r="C762" s="269" t="s">
        <v>269</v>
      </c>
      <c r="D762" s="181">
        <v>6.98</v>
      </c>
      <c r="E762" s="181">
        <f t="shared" si="78"/>
        <v>10000000</v>
      </c>
      <c r="F762" s="268">
        <f t="shared" si="73"/>
        <v>69800000</v>
      </c>
      <c r="G762" s="323">
        <v>7.75</v>
      </c>
      <c r="H762" s="268">
        <f t="shared" si="74"/>
        <v>77500000</v>
      </c>
      <c r="I762" s="323">
        <v>8.0500000000000007</v>
      </c>
      <c r="J762" s="268">
        <f t="shared" si="75"/>
        <v>80500000</v>
      </c>
      <c r="K762" s="323">
        <v>13.696400000000001</v>
      </c>
      <c r="L762" s="268">
        <f t="shared" si="76"/>
        <v>136964000</v>
      </c>
      <c r="M762" s="323">
        <v>4.6162999999999998</v>
      </c>
      <c r="N762" s="268">
        <f t="shared" si="77"/>
        <v>46163000</v>
      </c>
    </row>
    <row r="763" spans="1:14">
      <c r="A763" s="181" t="s">
        <v>585</v>
      </c>
      <c r="B763" s="181" t="s">
        <v>284</v>
      </c>
      <c r="C763" s="269" t="s">
        <v>269</v>
      </c>
      <c r="D763" s="181">
        <v>574.75040000000001</v>
      </c>
      <c r="E763" s="181">
        <f t="shared" si="78"/>
        <v>10000000</v>
      </c>
      <c r="F763" s="268">
        <f t="shared" si="73"/>
        <v>5747504000</v>
      </c>
      <c r="G763" s="323">
        <v>404.11270000000002</v>
      </c>
      <c r="H763" s="268">
        <f t="shared" si="74"/>
        <v>4041127000</v>
      </c>
      <c r="I763" s="323">
        <v>427.67489999999998</v>
      </c>
      <c r="J763" s="268">
        <f t="shared" si="75"/>
        <v>4276749000</v>
      </c>
      <c r="K763" s="323">
        <v>509.46080000000001</v>
      </c>
      <c r="L763" s="268">
        <f t="shared" si="76"/>
        <v>5094608000</v>
      </c>
      <c r="M763" s="323">
        <v>502.77530000000002</v>
      </c>
      <c r="N763" s="268">
        <f t="shared" si="77"/>
        <v>5027753000</v>
      </c>
    </row>
    <row r="764" spans="1:14">
      <c r="A764" s="181" t="s">
        <v>587</v>
      </c>
      <c r="B764" s="181" t="s">
        <v>284</v>
      </c>
      <c r="C764" s="269" t="s">
        <v>269</v>
      </c>
      <c r="D764" s="181">
        <v>139.3193</v>
      </c>
      <c r="E764" s="181">
        <f t="shared" si="78"/>
        <v>10000000</v>
      </c>
      <c r="F764" s="268">
        <f t="shared" si="73"/>
        <v>1393193000</v>
      </c>
      <c r="G764" s="323">
        <v>152.98490000000001</v>
      </c>
      <c r="H764" s="268">
        <f t="shared" si="74"/>
        <v>1529849000</v>
      </c>
      <c r="I764" s="323">
        <v>130.5403</v>
      </c>
      <c r="J764" s="268">
        <f t="shared" si="75"/>
        <v>1305403000</v>
      </c>
      <c r="K764" s="323">
        <v>137.232</v>
      </c>
      <c r="L764" s="268">
        <f t="shared" si="76"/>
        <v>1372320000</v>
      </c>
      <c r="M764" s="323">
        <v>140.12989999999999</v>
      </c>
      <c r="N764" s="268">
        <f t="shared" si="77"/>
        <v>1401299000</v>
      </c>
    </row>
    <row r="765" spans="1:14">
      <c r="A765" s="181" t="s">
        <v>589</v>
      </c>
      <c r="B765" s="181" t="s">
        <v>284</v>
      </c>
      <c r="C765" s="269" t="s">
        <v>269</v>
      </c>
      <c r="D765" s="181">
        <v>0</v>
      </c>
      <c r="E765" s="181">
        <f t="shared" si="78"/>
        <v>10000000</v>
      </c>
      <c r="F765" s="268">
        <f t="shared" si="73"/>
        <v>0</v>
      </c>
      <c r="G765" s="323">
        <v>0</v>
      </c>
      <c r="H765" s="268">
        <f t="shared" si="74"/>
        <v>0</v>
      </c>
      <c r="I765" s="323">
        <v>0</v>
      </c>
      <c r="J765" s="268">
        <f t="shared" si="75"/>
        <v>0</v>
      </c>
      <c r="K765" s="323">
        <v>0</v>
      </c>
      <c r="L765" s="268">
        <f t="shared" si="76"/>
        <v>0</v>
      </c>
      <c r="M765" s="323">
        <v>0</v>
      </c>
      <c r="N765" s="268">
        <f t="shared" si="77"/>
        <v>0</v>
      </c>
    </row>
    <row r="766" spans="1:14">
      <c r="A766" s="181" t="s">
        <v>591</v>
      </c>
      <c r="B766" s="181" t="s">
        <v>284</v>
      </c>
      <c r="C766" s="269" t="s">
        <v>269</v>
      </c>
      <c r="D766" s="181">
        <v>0</v>
      </c>
      <c r="E766" s="181">
        <f t="shared" si="78"/>
        <v>10000000</v>
      </c>
      <c r="F766" s="268">
        <f t="shared" si="73"/>
        <v>0</v>
      </c>
      <c r="G766" s="323">
        <v>0</v>
      </c>
      <c r="H766" s="268">
        <f t="shared" si="74"/>
        <v>0</v>
      </c>
      <c r="I766" s="323">
        <v>0</v>
      </c>
      <c r="J766" s="268">
        <f t="shared" si="75"/>
        <v>0</v>
      </c>
      <c r="K766" s="323">
        <v>0</v>
      </c>
      <c r="L766" s="268">
        <f t="shared" si="76"/>
        <v>0</v>
      </c>
      <c r="M766" s="323">
        <v>0</v>
      </c>
      <c r="N766" s="268">
        <f t="shared" si="77"/>
        <v>0</v>
      </c>
    </row>
    <row r="767" spans="1:14">
      <c r="A767" s="181" t="s">
        <v>593</v>
      </c>
      <c r="B767" s="181" t="s">
        <v>284</v>
      </c>
      <c r="C767" s="269" t="s">
        <v>269</v>
      </c>
      <c r="D767" s="181">
        <v>0</v>
      </c>
      <c r="E767" s="181">
        <f t="shared" si="78"/>
        <v>10000000</v>
      </c>
      <c r="F767" s="268">
        <f t="shared" si="73"/>
        <v>0</v>
      </c>
      <c r="G767" s="323">
        <v>0</v>
      </c>
      <c r="H767" s="268">
        <f t="shared" si="74"/>
        <v>0</v>
      </c>
      <c r="I767" s="323">
        <v>0</v>
      </c>
      <c r="J767" s="268">
        <f t="shared" si="75"/>
        <v>0</v>
      </c>
      <c r="K767" s="323">
        <v>0</v>
      </c>
      <c r="L767" s="268">
        <f t="shared" si="76"/>
        <v>0</v>
      </c>
      <c r="M767" s="323">
        <v>0</v>
      </c>
      <c r="N767" s="268">
        <f t="shared" si="77"/>
        <v>0</v>
      </c>
    </row>
    <row r="768" spans="1:14">
      <c r="A768" s="181" t="s">
        <v>595</v>
      </c>
      <c r="B768" s="181" t="s">
        <v>284</v>
      </c>
      <c r="C768" s="269" t="s">
        <v>269</v>
      </c>
      <c r="D768" s="181">
        <v>0</v>
      </c>
      <c r="E768" s="181">
        <f t="shared" si="78"/>
        <v>10000000</v>
      </c>
      <c r="F768" s="268">
        <f t="shared" si="73"/>
        <v>0</v>
      </c>
      <c r="G768" s="323">
        <v>0</v>
      </c>
      <c r="H768" s="268">
        <f t="shared" si="74"/>
        <v>0</v>
      </c>
      <c r="I768" s="323">
        <v>0</v>
      </c>
      <c r="J768" s="268">
        <f t="shared" si="75"/>
        <v>0</v>
      </c>
      <c r="K768" s="323">
        <v>0</v>
      </c>
      <c r="L768" s="268">
        <f t="shared" si="76"/>
        <v>0</v>
      </c>
      <c r="M768" s="323">
        <v>0</v>
      </c>
      <c r="N768" s="268">
        <f t="shared" si="77"/>
        <v>0</v>
      </c>
    </row>
    <row r="769" spans="1:14">
      <c r="A769" s="181" t="s">
        <v>597</v>
      </c>
      <c r="B769" s="181" t="s">
        <v>284</v>
      </c>
      <c r="C769" s="269" t="s">
        <v>269</v>
      </c>
      <c r="D769" s="181">
        <v>0</v>
      </c>
      <c r="E769" s="181">
        <f t="shared" si="78"/>
        <v>10000000</v>
      </c>
      <c r="F769" s="268">
        <f t="shared" si="73"/>
        <v>0</v>
      </c>
      <c r="G769" s="323">
        <v>0</v>
      </c>
      <c r="H769" s="268">
        <f t="shared" si="74"/>
        <v>0</v>
      </c>
      <c r="I769" s="323">
        <v>0</v>
      </c>
      <c r="J769" s="268">
        <f t="shared" si="75"/>
        <v>0</v>
      </c>
      <c r="K769" s="323">
        <v>0</v>
      </c>
      <c r="L769" s="268">
        <f t="shared" si="76"/>
        <v>0</v>
      </c>
      <c r="M769" s="323">
        <v>0</v>
      </c>
      <c r="N769" s="268">
        <f t="shared" si="77"/>
        <v>0</v>
      </c>
    </row>
    <row r="770" spans="1:14">
      <c r="A770" s="181" t="s">
        <v>599</v>
      </c>
      <c r="B770" s="181" t="s">
        <v>284</v>
      </c>
      <c r="C770" s="269" t="s">
        <v>269</v>
      </c>
      <c r="D770" s="181">
        <v>0</v>
      </c>
      <c r="E770" s="181">
        <f t="shared" si="78"/>
        <v>10000000</v>
      </c>
      <c r="F770" s="268">
        <f t="shared" si="73"/>
        <v>0</v>
      </c>
      <c r="G770" s="323">
        <v>0</v>
      </c>
      <c r="H770" s="268">
        <f t="shared" si="74"/>
        <v>0</v>
      </c>
      <c r="I770" s="323">
        <v>0</v>
      </c>
      <c r="J770" s="268">
        <f t="shared" si="75"/>
        <v>0</v>
      </c>
      <c r="K770" s="323">
        <v>0</v>
      </c>
      <c r="L770" s="268">
        <f t="shared" si="76"/>
        <v>0</v>
      </c>
      <c r="M770" s="323">
        <v>0</v>
      </c>
      <c r="N770" s="268">
        <f t="shared" si="77"/>
        <v>0</v>
      </c>
    </row>
    <row r="771" spans="1:14">
      <c r="I771" s="325"/>
      <c r="J771" s="325"/>
    </row>
    <row r="773" spans="1:14">
      <c r="I773" s="325"/>
      <c r="J773" s="325"/>
      <c r="K773" s="325"/>
    </row>
    <row r="774" spans="1:14">
      <c r="G774" s="325"/>
      <c r="H774" s="325"/>
    </row>
    <row r="775" spans="1:14">
      <c r="G775" s="325"/>
      <c r="H775" s="325"/>
      <c r="I775" s="325"/>
      <c r="J775" s="325"/>
    </row>
  </sheetData>
  <autoFilter ref="A2:N770" xr:uid="{4CD08CB8-3A08-49B5-A2D6-B2613CCEA7AC}"/>
  <mergeCells count="6">
    <mergeCell ref="P3:R3"/>
    <mergeCell ref="D1:F1"/>
    <mergeCell ref="G1:H1"/>
    <mergeCell ref="I1:J1"/>
    <mergeCell ref="K1:L1"/>
    <mergeCell ref="M1:N1"/>
  </mergeCells>
  <phoneticPr fontId="15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E7E9-5FC7-403F-BCB7-42EE762333EC}">
  <sheetPr>
    <tabColor theme="9" tint="-0.249977111117893"/>
  </sheetPr>
  <dimension ref="A1:N220"/>
  <sheetViews>
    <sheetView workbookViewId="0">
      <pane xSplit="1" ySplit="4" topLeftCell="E200" activePane="bottomRight" state="frozen"/>
      <selection pane="topRight" activeCell="B1" sqref="B1"/>
      <selection pane="bottomLeft" activeCell="A5" sqref="A5"/>
      <selection pane="bottomRight" activeCell="G135" sqref="G135"/>
    </sheetView>
  </sheetViews>
  <sheetFormatPr defaultColWidth="9" defaultRowHeight="12"/>
  <cols>
    <col min="1" max="1" width="32.625" style="32" customWidth="1"/>
    <col min="2" max="2" width="27.5" style="73" customWidth="1"/>
    <col min="3" max="3" width="23.75" style="73" customWidth="1"/>
    <col min="4" max="4" width="17" style="73" customWidth="1"/>
    <col min="5" max="5" width="19.75" style="73" customWidth="1"/>
    <col min="6" max="6" width="15.5" style="73" customWidth="1"/>
    <col min="7" max="7" width="12.875" style="73" customWidth="1"/>
    <col min="8" max="8" width="15" style="73" customWidth="1"/>
    <col min="9" max="9" width="13.75" style="73" customWidth="1"/>
    <col min="10" max="10" width="14.25" style="73" customWidth="1"/>
    <col min="11" max="11" width="14.625" style="73" customWidth="1"/>
    <col min="12" max="12" width="14.25" style="73" customWidth="1"/>
    <col min="13" max="13" width="12.875" style="73" customWidth="1"/>
    <col min="14" max="14" width="12.75" style="73" customWidth="1"/>
    <col min="15" max="16384" width="9" style="73"/>
  </cols>
  <sheetData>
    <row r="1" spans="1:14">
      <c r="A1" s="273" t="s">
        <v>601</v>
      </c>
    </row>
    <row r="2" spans="1:14">
      <c r="A2" s="32" t="str">
        <f>About!A74</f>
        <v>全国</v>
      </c>
    </row>
    <row r="3" spans="1:14" ht="13.5">
      <c r="A3" s="330" t="s">
        <v>983</v>
      </c>
      <c r="B3" s="329"/>
      <c r="C3" s="329"/>
      <c r="D3" s="329"/>
    </row>
    <row r="4" spans="1:14" s="86" customFormat="1" ht="14.25" customHeight="1">
      <c r="A4" s="131" t="s">
        <v>286</v>
      </c>
      <c r="B4" s="131" t="s">
        <v>287</v>
      </c>
      <c r="C4" s="132" t="s">
        <v>118</v>
      </c>
      <c r="D4" s="132" t="s">
        <v>119</v>
      </c>
      <c r="E4" s="132" t="s">
        <v>120</v>
      </c>
      <c r="F4" s="278" t="s">
        <v>811</v>
      </c>
      <c r="G4" s="132" t="s">
        <v>121</v>
      </c>
      <c r="H4" s="132" t="s">
        <v>122</v>
      </c>
      <c r="I4" s="132" t="s">
        <v>123</v>
      </c>
      <c r="J4" s="132" t="s">
        <v>124</v>
      </c>
      <c r="K4" s="132" t="s">
        <v>125</v>
      </c>
      <c r="L4" s="132" t="s">
        <v>126</v>
      </c>
      <c r="M4" s="132" t="s">
        <v>127</v>
      </c>
      <c r="N4" s="133" t="s">
        <v>128</v>
      </c>
    </row>
    <row r="5" spans="1:14" ht="14.25" customHeight="1">
      <c r="A5" s="32" t="str">
        <f>VLOOKUP($B5,'Sector Match'!$B$1:$C$43,2,0)</f>
        <v>food beverage and tobacco 10T12</v>
      </c>
      <c r="B5" s="134" t="s">
        <v>236</v>
      </c>
      <c r="C5" s="134" t="s">
        <v>236</v>
      </c>
      <c r="D5" s="134" t="s">
        <v>240</v>
      </c>
      <c r="E5" s="134" t="s">
        <v>158</v>
      </c>
      <c r="F5" s="134">
        <v>1</v>
      </c>
      <c r="G5" s="274" cm="1">
        <f t="array" ref="G5">SUMPRODUCT('Non-GHGs Emission Factor'!D$3:D$112*('Non-GHGs Emission Factor'!$B$3:$B$112=$D5)*('Non-GHGs Emission Factor'!$C$3:$C$112=$E5)*('Non-GHGs Emission Factor'!$D$2:$K$2=G$4)*('Non-GHGs Emission Factor'!$A$3:$A$112=$C5))*SUMIFS('Non-GHGs indst Product Output'!$F:$F,'Non-GHGs indst Product Output'!$A:$A,$A$2,'Non-GHGs indst Product Output'!$B:$B,$D5)*$F5</f>
        <v>0</v>
      </c>
      <c r="H5" s="274" cm="1">
        <f t="array" ref="H5">SUMPRODUCT('Non-GHGs Emission Factor'!E$3:E$112*('Non-GHGs Emission Factor'!$B$3:$B$112=$D5)*('Non-GHGs Emission Factor'!$C$3:$C$112=$E5)*('Non-GHGs Emission Factor'!$D$2:$K$2=H$4)*('Non-GHGs Emission Factor'!$A$3:$A$112=$C5))*SUMIFS('Non-GHGs indst Product Output'!$F:$F,'Non-GHGs indst Product Output'!$A:$A,$A$2,'Non-GHGs indst Product Output'!$B:$B,$D5)*$F5</f>
        <v>0</v>
      </c>
      <c r="I5" s="274" cm="1">
        <f t="array" ref="I5">SUMPRODUCT('Non-GHGs Emission Factor'!F$3:F$112*('Non-GHGs Emission Factor'!$B$3:$B$112=$D5)*('Non-GHGs Emission Factor'!$C$3:$C$112=$E5)*('Non-GHGs Emission Factor'!$D$2:$K$2=I$4)*('Non-GHGs Emission Factor'!$A$3:$A$112=$C5))*SUMIFS('Non-GHGs indst Product Output'!$F:$F,'Non-GHGs indst Product Output'!$A:$A,$A$2,'Non-GHGs indst Product Output'!$B:$B,$D5)*$F5</f>
        <v>0</v>
      </c>
      <c r="J5" s="274" cm="1">
        <f t="array" ref="J5">SUMPRODUCT('Non-GHGs Emission Factor'!G$3:G$112*('Non-GHGs Emission Factor'!$B$3:$B$112=$D5)*('Non-GHGs Emission Factor'!$C$3:$C$112=$E5)*('Non-GHGs Emission Factor'!$D$2:$K$2=J$4)*('Non-GHGs Emission Factor'!$A$3:$A$112=$C5))*SUMIFS('Non-GHGs indst Product Output'!$F:$F,'Non-GHGs indst Product Output'!$A:$A,$A$2,'Non-GHGs indst Product Output'!$B:$B,$D5)*$F5</f>
        <v>185766750000</v>
      </c>
      <c r="K5" s="274" cm="1">
        <f t="array" ref="K5">SUMPRODUCT('Non-GHGs Emission Factor'!H$3:H$112*('Non-GHGs Emission Factor'!$B$3:$B$112=$D5)*('Non-GHGs Emission Factor'!$C$3:$C$112=$E5)*('Non-GHGs Emission Factor'!$D$2:$K$2=K$4)*('Non-GHGs Emission Factor'!$A$3:$A$112=$C5))*SUMIFS('Non-GHGs indst Product Output'!$F:$F,'Non-GHGs indst Product Output'!$A:$A,$A$2,'Non-GHGs indst Product Output'!$B:$B,$D5)*$F5</f>
        <v>0</v>
      </c>
      <c r="L5" s="274" cm="1">
        <f t="array" ref="L5">SUMPRODUCT('Non-GHGs Emission Factor'!I$3:I$112*('Non-GHGs Emission Factor'!$B$3:$B$112=$D5)*('Non-GHGs Emission Factor'!$C$3:$C$112=$E5)*('Non-GHGs Emission Factor'!$D$2:$K$2=L$4)*('Non-GHGs Emission Factor'!$A$3:$A$112=$C5))*SUMIFS('Non-GHGs indst Product Output'!$F:$F,'Non-GHGs indst Product Output'!$A:$A,$A$2,'Non-GHGs indst Product Output'!$B:$B,$D5)*$F5</f>
        <v>0</v>
      </c>
      <c r="M5" s="274" cm="1">
        <f t="array" ref="M5">SUMPRODUCT('Non-GHGs Emission Factor'!J$3:J$112*('Non-GHGs Emission Factor'!$B$3:$B$112=$D5)*('Non-GHGs Emission Factor'!$C$3:$C$112=$E5)*('Non-GHGs Emission Factor'!$D$2:$K$2=M$4)*('Non-GHGs Emission Factor'!$A$3:$A$112=$C5))*SUMIFS('Non-GHGs indst Product Output'!$F:$F,'Non-GHGs indst Product Output'!$A:$A,$A$2,'Non-GHGs indst Product Output'!$B:$B,$D5)*$F5</f>
        <v>0</v>
      </c>
      <c r="N5" s="275" cm="1">
        <f t="array" ref="N5">SUMPRODUCT('Non-GHGs Emission Factor'!K$3:K$112*('Non-GHGs Emission Factor'!$B$3:$B$112=$D5)*('Non-GHGs Emission Factor'!$C$3:$C$112=$E5)*('Non-GHGs Emission Factor'!$D$2:$K$2=N$4)*('Non-GHGs Emission Factor'!$A$3:$A$112=$C5))*SUMIFS('Non-GHGs indst Product Output'!$F:$F,'Non-GHGs indst Product Output'!$A:$A,$A$2,'Non-GHGs indst Product Output'!$B:$B,$D5)*$F5</f>
        <v>0</v>
      </c>
    </row>
    <row r="6" spans="1:14" ht="14.25" customHeight="1">
      <c r="A6" s="32" t="str">
        <f>VLOOKUP($B6,'Sector Match'!$B$1:$C$43,2,0)</f>
        <v>food beverage and tobacco 10T12</v>
      </c>
      <c r="B6" s="134" t="s">
        <v>236</v>
      </c>
      <c r="C6" s="134" t="s">
        <v>236</v>
      </c>
      <c r="D6" s="134" t="s">
        <v>238</v>
      </c>
      <c r="E6" s="134" t="s">
        <v>158</v>
      </c>
      <c r="F6" s="134">
        <v>1</v>
      </c>
      <c r="G6" s="274" cm="1">
        <f t="array" ref="G6">SUMPRODUCT('Non-GHGs Emission Factor'!D$3:D$112*('Non-GHGs Emission Factor'!$B$3:$B$112=$D6)*('Non-GHGs Emission Factor'!$C$3:$C$112=$E6)*('Non-GHGs Emission Factor'!$D$2:$K$2=G$4)*('Non-GHGs Emission Factor'!$A$3:$A$112=$C6))*SUMIFS('Non-GHGs indst Product Output'!$F:$F,'Non-GHGs indst Product Output'!$A:$A,$A$2,'Non-GHGs indst Product Output'!$B:$B,$D6)*$F6</f>
        <v>0</v>
      </c>
      <c r="H6" s="274" cm="1">
        <f t="array" ref="H6">SUMPRODUCT('Non-GHGs Emission Factor'!E$3:E$112*('Non-GHGs Emission Factor'!$B$3:$B$112=$D6)*('Non-GHGs Emission Factor'!$C$3:$C$112=$E6)*('Non-GHGs Emission Factor'!$D$2:$K$2=H$4)*('Non-GHGs Emission Factor'!$A$3:$A$112=$C6))*SUMIFS('Non-GHGs indst Product Output'!$F:$F,'Non-GHGs indst Product Output'!$A:$A,$A$2,'Non-GHGs indst Product Output'!$B:$B,$D6)*$F6</f>
        <v>0</v>
      </c>
      <c r="I6" s="274" cm="1">
        <f t="array" ref="I6">SUMPRODUCT('Non-GHGs Emission Factor'!F$3:F$112*('Non-GHGs Emission Factor'!$B$3:$B$112=$D6)*('Non-GHGs Emission Factor'!$C$3:$C$112=$E6)*('Non-GHGs Emission Factor'!$D$2:$K$2=I$4)*('Non-GHGs Emission Factor'!$A$3:$A$112=$C6))*SUMIFS('Non-GHGs indst Product Output'!$F:$F,'Non-GHGs indst Product Output'!$A:$A,$A$2,'Non-GHGs indst Product Output'!$B:$B,$D6)*$F6</f>
        <v>0</v>
      </c>
      <c r="J6" s="274" cm="1">
        <f t="array" ref="J6">SUMPRODUCT('Non-GHGs Emission Factor'!G$3:G$112*('Non-GHGs Emission Factor'!$B$3:$B$112=$D6)*('Non-GHGs Emission Factor'!$C$3:$C$112=$E6)*('Non-GHGs Emission Factor'!$D$2:$K$2=J$4)*('Non-GHGs Emission Factor'!$A$3:$A$112=$C6))*SUMIFS('Non-GHGs indst Product Output'!$F:$F,'Non-GHGs indst Product Output'!$A:$A,$A$2,'Non-GHGs indst Product Output'!$B:$B,$D6)*$F6</f>
        <v>8577540000.0000019</v>
      </c>
      <c r="K6" s="274" cm="1">
        <f t="array" ref="K6">SUMPRODUCT('Non-GHGs Emission Factor'!H$3:H$112*('Non-GHGs Emission Factor'!$B$3:$B$112=$D6)*('Non-GHGs Emission Factor'!$C$3:$C$112=$E6)*('Non-GHGs Emission Factor'!$D$2:$K$2=K$4)*('Non-GHGs Emission Factor'!$A$3:$A$112=$C6))*SUMIFS('Non-GHGs indst Product Output'!$F:$F,'Non-GHGs indst Product Output'!$A:$A,$A$2,'Non-GHGs indst Product Output'!$B:$B,$D6)*$F6</f>
        <v>0</v>
      </c>
      <c r="L6" s="274" cm="1">
        <f t="array" ref="L6">SUMPRODUCT('Non-GHGs Emission Factor'!I$3:I$112*('Non-GHGs Emission Factor'!$B$3:$B$112=$D6)*('Non-GHGs Emission Factor'!$C$3:$C$112=$E6)*('Non-GHGs Emission Factor'!$D$2:$K$2=L$4)*('Non-GHGs Emission Factor'!$A$3:$A$112=$C6))*SUMIFS('Non-GHGs indst Product Output'!$F:$F,'Non-GHGs indst Product Output'!$A:$A,$A$2,'Non-GHGs indst Product Output'!$B:$B,$D6)*$F6</f>
        <v>0</v>
      </c>
      <c r="M6" s="274" cm="1">
        <f t="array" ref="M6">SUMPRODUCT('Non-GHGs Emission Factor'!J$3:J$112*('Non-GHGs Emission Factor'!$B$3:$B$112=$D6)*('Non-GHGs Emission Factor'!$C$3:$C$112=$E6)*('Non-GHGs Emission Factor'!$D$2:$K$2=M$4)*('Non-GHGs Emission Factor'!$A$3:$A$112=$C6))*SUMIFS('Non-GHGs indst Product Output'!$F:$F,'Non-GHGs indst Product Output'!$A:$A,$A$2,'Non-GHGs indst Product Output'!$B:$B,$D6)*$F6</f>
        <v>0</v>
      </c>
      <c r="N6" s="275" cm="1">
        <f t="array" ref="N6">SUMPRODUCT('Non-GHGs Emission Factor'!K$3:K$112*('Non-GHGs Emission Factor'!$B$3:$B$112=$D6)*('Non-GHGs Emission Factor'!$C$3:$C$112=$E6)*('Non-GHGs Emission Factor'!$D$2:$K$2=N$4)*('Non-GHGs Emission Factor'!$A$3:$A$112=$C6))*SUMIFS('Non-GHGs indst Product Output'!$F:$F,'Non-GHGs indst Product Output'!$A:$A,$A$2,'Non-GHGs indst Product Output'!$B:$B,$D6)*$F6</f>
        <v>0</v>
      </c>
    </row>
    <row r="7" spans="1:14" ht="14.25" customHeight="1">
      <c r="A7" s="32" t="str">
        <f>VLOOKUP($B7,'Sector Match'!$B$1:$C$43,2,0)</f>
        <v>textiles apparel and leather 13T15</v>
      </c>
      <c r="B7" s="134" t="s">
        <v>253</v>
      </c>
      <c r="C7" s="134" t="s">
        <v>253</v>
      </c>
      <c r="D7" s="134" t="s">
        <v>256</v>
      </c>
      <c r="E7" s="134" t="s">
        <v>158</v>
      </c>
      <c r="F7" s="134">
        <v>1</v>
      </c>
      <c r="G7" s="274" cm="1">
        <f t="array" ref="G7">SUMPRODUCT('Non-GHGs Emission Factor'!D$3:D$112*('Non-GHGs Emission Factor'!$B$3:$B$112=$D7)*('Non-GHGs Emission Factor'!$C$3:$C$112=$E7)*('Non-GHGs Emission Factor'!$D$2:$K$2=G$4)*('Non-GHGs Emission Factor'!$A$3:$A$112=$C7))*SUMIFS('Non-GHGs indst Product Output'!$F:$F,'Non-GHGs indst Product Output'!$A:$A,$A$2,'Non-GHGs indst Product Output'!$B:$B,$D7)*$F7</f>
        <v>0</v>
      </c>
      <c r="H7" s="274" cm="1">
        <f t="array" ref="H7">SUMPRODUCT('Non-GHGs Emission Factor'!E$3:E$112*('Non-GHGs Emission Factor'!$B$3:$B$112=$D7)*('Non-GHGs Emission Factor'!$C$3:$C$112=$E7)*('Non-GHGs Emission Factor'!$D$2:$K$2=H$4)*('Non-GHGs Emission Factor'!$A$3:$A$112=$C7))*SUMIFS('Non-GHGs indst Product Output'!$F:$F,'Non-GHGs indst Product Output'!$A:$A,$A$2,'Non-GHGs indst Product Output'!$B:$B,$D7)*$F7</f>
        <v>0</v>
      </c>
      <c r="I7" s="274" cm="1">
        <f t="array" ref="I7">SUMPRODUCT('Non-GHGs Emission Factor'!F$3:F$112*('Non-GHGs Emission Factor'!$B$3:$B$112=$D7)*('Non-GHGs Emission Factor'!$C$3:$C$112=$E7)*('Non-GHGs Emission Factor'!$D$2:$K$2=I$4)*('Non-GHGs Emission Factor'!$A$3:$A$112=$C7))*SUMIFS('Non-GHGs indst Product Output'!$F:$F,'Non-GHGs indst Product Output'!$A:$A,$A$2,'Non-GHGs indst Product Output'!$B:$B,$D7)*$F7</f>
        <v>0</v>
      </c>
      <c r="J7" s="274" cm="1">
        <f t="array" ref="J7">SUMPRODUCT('Non-GHGs Emission Factor'!G$3:G$112*('Non-GHGs Emission Factor'!$B$3:$B$112=$D7)*('Non-GHGs Emission Factor'!$C$3:$C$112=$E7)*('Non-GHGs Emission Factor'!$D$2:$K$2=J$4)*('Non-GHGs Emission Factor'!$A$3:$A$112=$C7))*SUMIFS('Non-GHGs indst Product Output'!$F:$F,'Non-GHGs indst Product Output'!$A:$A,$A$2,'Non-GHGs indst Product Output'!$B:$B,$D7)*$F7</f>
        <v>124879400000.00002</v>
      </c>
      <c r="K7" s="274" cm="1">
        <f t="array" ref="K7">SUMPRODUCT('Non-GHGs Emission Factor'!H$3:H$112*('Non-GHGs Emission Factor'!$B$3:$B$112=$D7)*('Non-GHGs Emission Factor'!$C$3:$C$112=$E7)*('Non-GHGs Emission Factor'!$D$2:$K$2=K$4)*('Non-GHGs Emission Factor'!$A$3:$A$112=$C7))*SUMIFS('Non-GHGs indst Product Output'!$F:$F,'Non-GHGs indst Product Output'!$A:$A,$A$2,'Non-GHGs indst Product Output'!$B:$B,$D7)*$F7</f>
        <v>0</v>
      </c>
      <c r="L7" s="274" cm="1">
        <f t="array" ref="L7">SUMPRODUCT('Non-GHGs Emission Factor'!I$3:I$112*('Non-GHGs Emission Factor'!$B$3:$B$112=$D7)*('Non-GHGs Emission Factor'!$C$3:$C$112=$E7)*('Non-GHGs Emission Factor'!$D$2:$K$2=L$4)*('Non-GHGs Emission Factor'!$A$3:$A$112=$C7))*SUMIFS('Non-GHGs indst Product Output'!$F:$F,'Non-GHGs indst Product Output'!$A:$A,$A$2,'Non-GHGs indst Product Output'!$B:$B,$D7)*$F7</f>
        <v>0</v>
      </c>
      <c r="M7" s="274" cm="1">
        <f t="array" ref="M7">SUMPRODUCT('Non-GHGs Emission Factor'!J$3:J$112*('Non-GHGs Emission Factor'!$B$3:$B$112=$D7)*('Non-GHGs Emission Factor'!$C$3:$C$112=$E7)*('Non-GHGs Emission Factor'!$D$2:$K$2=M$4)*('Non-GHGs Emission Factor'!$A$3:$A$112=$C7))*SUMIFS('Non-GHGs indst Product Output'!$F:$F,'Non-GHGs indst Product Output'!$A:$A,$A$2,'Non-GHGs indst Product Output'!$B:$B,$D7)*$F7</f>
        <v>0</v>
      </c>
      <c r="N7" s="275" cm="1">
        <f t="array" ref="N7">SUMPRODUCT('Non-GHGs Emission Factor'!K$3:K$112*('Non-GHGs Emission Factor'!$B$3:$B$112=$D7)*('Non-GHGs Emission Factor'!$C$3:$C$112=$E7)*('Non-GHGs Emission Factor'!$D$2:$K$2=N$4)*('Non-GHGs Emission Factor'!$A$3:$A$112=$C7))*SUMIFS('Non-GHGs indst Product Output'!$F:$F,'Non-GHGs indst Product Output'!$A:$A,$A$2,'Non-GHGs indst Product Output'!$B:$B,$D7)*$F7</f>
        <v>0</v>
      </c>
    </row>
    <row r="8" spans="1:14" ht="14.25" customHeight="1">
      <c r="A8" s="32" t="str">
        <f>VLOOKUP($B8,'Sector Match'!$B$1:$C$43,2,0)</f>
        <v>cement and other nonmetallic minerals 239</v>
      </c>
      <c r="B8" s="134" t="s">
        <v>165</v>
      </c>
      <c r="C8" s="134" t="s">
        <v>165</v>
      </c>
      <c r="D8" s="134" t="s">
        <v>183</v>
      </c>
      <c r="E8" s="134" t="s">
        <v>158</v>
      </c>
      <c r="F8" s="134">
        <v>1</v>
      </c>
      <c r="G8" s="274" cm="1">
        <f t="array" ref="G8">SUMPRODUCT('Non-GHGs Emission Factor'!D$3:D$112*('Non-GHGs Emission Factor'!$B$3:$B$112=$D8)*('Non-GHGs Emission Factor'!$C$3:$C$112=$E8)*('Non-GHGs Emission Factor'!$D$2:$K$2=G$4)*('Non-GHGs Emission Factor'!$A$3:$A$112=$C8))*SUMIFS('Non-GHGs indst Product Output'!$F:$F,'Non-GHGs indst Product Output'!$A:$A,$A$2,'Non-GHGs indst Product Output'!$B:$B,$D8)*$F8</f>
        <v>0</v>
      </c>
      <c r="H8" s="274" cm="1">
        <f t="array" ref="H8">SUMPRODUCT('Non-GHGs Emission Factor'!E$3:E$112*('Non-GHGs Emission Factor'!$B$3:$B$112=$D8)*('Non-GHGs Emission Factor'!$C$3:$C$112=$E8)*('Non-GHGs Emission Factor'!$D$2:$K$2=H$4)*('Non-GHGs Emission Factor'!$A$3:$A$112=$C8))*SUMIFS('Non-GHGs indst Product Output'!$F:$F,'Non-GHGs indst Product Output'!$A:$A,$A$2,'Non-GHGs indst Product Output'!$B:$B,$D8)*$F8</f>
        <v>0</v>
      </c>
      <c r="I8" s="274" cm="1">
        <f t="array" ref="I8">SUMPRODUCT('Non-GHGs Emission Factor'!F$3:F$112*('Non-GHGs Emission Factor'!$B$3:$B$112=$D8)*('Non-GHGs Emission Factor'!$C$3:$C$112=$E8)*('Non-GHGs Emission Factor'!$D$2:$K$2=I$4)*('Non-GHGs Emission Factor'!$A$3:$A$112=$C8))*SUMIFS('Non-GHGs indst Product Output'!$F:$F,'Non-GHGs indst Product Output'!$A:$A,$A$2,'Non-GHGs indst Product Output'!$B:$B,$D8)*$F8</f>
        <v>0</v>
      </c>
      <c r="J8" s="274" cm="1">
        <f t="array" ref="J8">SUMPRODUCT('Non-GHGs Emission Factor'!G$3:G$112*('Non-GHGs Emission Factor'!$B$3:$B$112=$D8)*('Non-GHGs Emission Factor'!$C$3:$C$112=$E8)*('Non-GHGs Emission Factor'!$D$2:$K$2=J$4)*('Non-GHGs Emission Factor'!$A$3:$A$112=$C8))*SUMIFS('Non-GHGs indst Product Output'!$F:$F,'Non-GHGs indst Product Output'!$A:$A,$A$2,'Non-GHGs indst Product Output'!$B:$B,$D8)*$F8</f>
        <v>0</v>
      </c>
      <c r="K8" s="274" cm="1">
        <f t="array" ref="K8">SUMPRODUCT('Non-GHGs Emission Factor'!H$3:H$112*('Non-GHGs Emission Factor'!$B$3:$B$112=$D8)*('Non-GHGs Emission Factor'!$C$3:$C$112=$E8)*('Non-GHGs Emission Factor'!$D$2:$K$2=K$4)*('Non-GHGs Emission Factor'!$A$3:$A$112=$C8))*SUMIFS('Non-GHGs indst Product Output'!$F:$F,'Non-GHGs indst Product Output'!$A:$A,$A$2,'Non-GHGs indst Product Output'!$B:$B,$D8)*$F8</f>
        <v>0</v>
      </c>
      <c r="L8" s="274" cm="1">
        <f t="array" ref="L8">SUMPRODUCT('Non-GHGs Emission Factor'!I$3:I$112*('Non-GHGs Emission Factor'!$B$3:$B$112=$D8)*('Non-GHGs Emission Factor'!$C$3:$C$112=$E8)*('Non-GHGs Emission Factor'!$D$2:$K$2=L$4)*('Non-GHGs Emission Factor'!$A$3:$A$112=$C8))*SUMIFS('Non-GHGs indst Product Output'!$F:$F,'Non-GHGs indst Product Output'!$A:$A,$A$2,'Non-GHGs indst Product Output'!$B:$B,$D8)*$F8</f>
        <v>0</v>
      </c>
      <c r="M8" s="274" cm="1">
        <f t="array" ref="M8">SUMPRODUCT('Non-GHGs Emission Factor'!J$3:J$112*('Non-GHGs Emission Factor'!$B$3:$B$112=$D8)*('Non-GHGs Emission Factor'!$C$3:$C$112=$E8)*('Non-GHGs Emission Factor'!$D$2:$K$2=M$4)*('Non-GHGs Emission Factor'!$A$3:$A$112=$C8))*SUMIFS('Non-GHGs indst Product Output'!$F:$F,'Non-GHGs indst Product Output'!$A:$A,$A$2,'Non-GHGs indst Product Output'!$B:$B,$D8)*$F8</f>
        <v>0</v>
      </c>
      <c r="N8" s="275" cm="1">
        <f t="array" ref="N8">SUMPRODUCT('Non-GHGs Emission Factor'!K$3:K$112*('Non-GHGs Emission Factor'!$B$3:$B$112=$D8)*('Non-GHGs Emission Factor'!$C$3:$C$112=$E8)*('Non-GHGs Emission Factor'!$D$2:$K$2=N$4)*('Non-GHGs Emission Factor'!$A$3:$A$112=$C8))*SUMIFS('Non-GHGs indst Product Output'!$F:$F,'Non-GHGs indst Product Output'!$A:$A,$A$2,'Non-GHGs indst Product Output'!$B:$B,$D8)*$F8</f>
        <v>0</v>
      </c>
    </row>
    <row r="9" spans="1:14" ht="14.25" customHeight="1">
      <c r="A9" s="32" t="str">
        <f>VLOOKUP($B9,'Sector Match'!$B$1:$C$43,2,0)</f>
        <v>pulp paper and printing 17T18</v>
      </c>
      <c r="B9" s="134" t="s">
        <v>234</v>
      </c>
      <c r="C9" s="134" t="s">
        <v>234</v>
      </c>
      <c r="D9" s="134" t="s">
        <v>235</v>
      </c>
      <c r="E9" s="134" t="s">
        <v>158</v>
      </c>
      <c r="F9" s="134">
        <v>1</v>
      </c>
      <c r="G9" s="274" cm="1">
        <f t="array" ref="G9">SUMPRODUCT('Non-GHGs Emission Factor'!D$3:D$112*('Non-GHGs Emission Factor'!$B$3:$B$112=$D9)*('Non-GHGs Emission Factor'!$C$3:$C$112=$E9)*('Non-GHGs Emission Factor'!$D$2:$K$2=G$4)*('Non-GHGs Emission Factor'!$A$3:$A$112=$C9))*SUMIFS('Non-GHGs indst Product Output'!$F:$F,'Non-GHGs indst Product Output'!$A:$A,$A$2,'Non-GHGs indst Product Output'!$B:$B,$D9)*$F9</f>
        <v>0</v>
      </c>
      <c r="H9" s="274" cm="1">
        <f t="array" ref="H9">SUMPRODUCT('Non-GHGs Emission Factor'!E$3:E$112*('Non-GHGs Emission Factor'!$B$3:$B$112=$D9)*('Non-GHGs Emission Factor'!$C$3:$C$112=$E9)*('Non-GHGs Emission Factor'!$D$2:$K$2=H$4)*('Non-GHGs Emission Factor'!$A$3:$A$112=$C9))*SUMIFS('Non-GHGs indst Product Output'!$F:$F,'Non-GHGs indst Product Output'!$A:$A,$A$2,'Non-GHGs indst Product Output'!$B:$B,$D9)*$F9</f>
        <v>0</v>
      </c>
      <c r="I9" s="274" cm="1">
        <f t="array" ref="I9">SUMPRODUCT('Non-GHGs Emission Factor'!F$3:F$112*('Non-GHGs Emission Factor'!$B$3:$B$112=$D9)*('Non-GHGs Emission Factor'!$C$3:$C$112=$E9)*('Non-GHGs Emission Factor'!$D$2:$K$2=I$4)*('Non-GHGs Emission Factor'!$A$3:$A$112=$C9))*SUMIFS('Non-GHGs indst Product Output'!$F:$F,'Non-GHGs indst Product Output'!$A:$A,$A$2,'Non-GHGs indst Product Output'!$B:$B,$D9)*$F9</f>
        <v>49455528000.000008</v>
      </c>
      <c r="J9" s="274" cm="1">
        <f t="array" ref="J9">SUMPRODUCT('Non-GHGs Emission Factor'!G$3:G$112*('Non-GHGs Emission Factor'!$B$3:$B$112=$D9)*('Non-GHGs Emission Factor'!$C$3:$C$112=$E9)*('Non-GHGs Emission Factor'!$D$2:$K$2=J$4)*('Non-GHGs Emission Factor'!$A$3:$A$112=$C9))*SUMIFS('Non-GHGs indst Product Output'!$F:$F,'Non-GHGs indst Product Output'!$A:$A,$A$2,'Non-GHGs indst Product Output'!$B:$B,$D9)*$F9</f>
        <v>19164017100.000004</v>
      </c>
      <c r="K9" s="274" cm="1">
        <f t="array" ref="K9">SUMPRODUCT('Non-GHGs Emission Factor'!H$3:H$112*('Non-GHGs Emission Factor'!$B$3:$B$112=$D9)*('Non-GHGs Emission Factor'!$C$3:$C$112=$E9)*('Non-GHGs Emission Factor'!$D$2:$K$2=K$4)*('Non-GHGs Emission Factor'!$A$3:$A$112=$C9))*SUMIFS('Non-GHGs indst Product Output'!$F:$F,'Non-GHGs indst Product Output'!$A:$A,$A$2,'Non-GHGs indst Product Output'!$B:$B,$D9)*$F9</f>
        <v>0</v>
      </c>
      <c r="L9" s="274" cm="1">
        <f t="array" ref="L9">SUMPRODUCT('Non-GHGs Emission Factor'!I$3:I$112*('Non-GHGs Emission Factor'!$B$3:$B$112=$D9)*('Non-GHGs Emission Factor'!$C$3:$C$112=$E9)*('Non-GHGs Emission Factor'!$D$2:$K$2=L$4)*('Non-GHGs Emission Factor'!$A$3:$A$112=$C9))*SUMIFS('Non-GHGs indst Product Output'!$F:$F,'Non-GHGs indst Product Output'!$A:$A,$A$2,'Non-GHGs indst Product Output'!$B:$B,$D9)*$F9</f>
        <v>0</v>
      </c>
      <c r="M9" s="274" cm="1">
        <f t="array" ref="M9">SUMPRODUCT('Non-GHGs Emission Factor'!J$3:J$112*('Non-GHGs Emission Factor'!$B$3:$B$112=$D9)*('Non-GHGs Emission Factor'!$C$3:$C$112=$E9)*('Non-GHGs Emission Factor'!$D$2:$K$2=M$4)*('Non-GHGs Emission Factor'!$A$3:$A$112=$C9))*SUMIFS('Non-GHGs indst Product Output'!$F:$F,'Non-GHGs indst Product Output'!$A:$A,$A$2,'Non-GHGs indst Product Output'!$B:$B,$D9)*$F9</f>
        <v>0</v>
      </c>
      <c r="N9" s="275" cm="1">
        <f t="array" ref="N9">SUMPRODUCT('Non-GHGs Emission Factor'!K$3:K$112*('Non-GHGs Emission Factor'!$B$3:$B$112=$D9)*('Non-GHGs Emission Factor'!$C$3:$C$112=$E9)*('Non-GHGs Emission Factor'!$D$2:$K$2=N$4)*('Non-GHGs Emission Factor'!$A$3:$A$112=$C9))*SUMIFS('Non-GHGs indst Product Output'!$F:$F,'Non-GHGs indst Product Output'!$A:$A,$A$2,'Non-GHGs indst Product Output'!$B:$B,$D9)*$F9</f>
        <v>0</v>
      </c>
    </row>
    <row r="10" spans="1:14" ht="14.25" customHeight="1">
      <c r="A10" s="32" t="str">
        <f>VLOOKUP($B10,'Sector Match'!$B$1:$C$43,2,0)</f>
        <v>chemicals 20</v>
      </c>
      <c r="B10" s="134" t="s">
        <v>189</v>
      </c>
      <c r="C10" s="134" t="s">
        <v>320</v>
      </c>
      <c r="D10" s="134" t="s">
        <v>203</v>
      </c>
      <c r="E10" s="134" t="s">
        <v>158</v>
      </c>
      <c r="F10" s="134">
        <v>1</v>
      </c>
      <c r="G10" s="274" cm="1">
        <f t="array" ref="G10">SUMPRODUCT('Non-GHGs Emission Factor'!D$3:D$112*('Non-GHGs Emission Factor'!$B$3:$B$112=$D10)*('Non-GHGs Emission Factor'!$C$3:$C$112=$E10)*('Non-GHGs Emission Factor'!$D$2:$K$2=G$4)*('Non-GHGs Emission Factor'!$A$3:$A$112=$C10))*SUMIFS('Non-GHGs indst Product Output'!$F:$F,'Non-GHGs indst Product Output'!$A:$A,$A$2,'Non-GHGs indst Product Output'!$B:$B,$D10)*$F10</f>
        <v>0</v>
      </c>
      <c r="H10" s="274" cm="1">
        <f t="array" ref="H10">SUMPRODUCT('Non-GHGs Emission Factor'!E$3:E$112*('Non-GHGs Emission Factor'!$B$3:$B$112=$D10)*('Non-GHGs Emission Factor'!$C$3:$C$112=$E10)*('Non-GHGs Emission Factor'!$D$2:$K$2=H$4)*('Non-GHGs Emission Factor'!$A$3:$A$112=$C10))*SUMIFS('Non-GHGs indst Product Output'!$F:$F,'Non-GHGs indst Product Output'!$A:$A,$A$2,'Non-GHGs indst Product Output'!$B:$B,$D10)*$F10</f>
        <v>0</v>
      </c>
      <c r="I10" s="274" cm="1">
        <f t="array" ref="I10">SUMPRODUCT('Non-GHGs Emission Factor'!F$3:F$112*('Non-GHGs Emission Factor'!$B$3:$B$112=$D10)*('Non-GHGs Emission Factor'!$C$3:$C$112=$E10)*('Non-GHGs Emission Factor'!$D$2:$K$2=I$4)*('Non-GHGs Emission Factor'!$A$3:$A$112=$C10))*SUMIFS('Non-GHGs indst Product Output'!$F:$F,'Non-GHGs indst Product Output'!$A:$A,$A$2,'Non-GHGs indst Product Output'!$B:$B,$D10)*$F10</f>
        <v>310411839999.99994</v>
      </c>
      <c r="J10" s="274" cm="1">
        <f t="array" ref="J10">SUMPRODUCT('Non-GHGs Emission Factor'!G$3:G$112*('Non-GHGs Emission Factor'!$B$3:$B$112=$D10)*('Non-GHGs Emission Factor'!$C$3:$C$112=$E10)*('Non-GHGs Emission Factor'!$D$2:$K$2=J$4)*('Non-GHGs Emission Factor'!$A$3:$A$112=$C10))*SUMIFS('Non-GHGs indst Product Output'!$F:$F,'Non-GHGs indst Product Output'!$A:$A,$A$2,'Non-GHGs indst Product Output'!$B:$B,$D10)*$F10</f>
        <v>0</v>
      </c>
      <c r="K10" s="274" cm="1">
        <f t="array" ref="K10">SUMPRODUCT('Non-GHGs Emission Factor'!H$3:H$112*('Non-GHGs Emission Factor'!$B$3:$B$112=$D10)*('Non-GHGs Emission Factor'!$C$3:$C$112=$E10)*('Non-GHGs Emission Factor'!$D$2:$K$2=K$4)*('Non-GHGs Emission Factor'!$A$3:$A$112=$C10))*SUMIFS('Non-GHGs indst Product Output'!$F:$F,'Non-GHGs indst Product Output'!$A:$A,$A$2,'Non-GHGs indst Product Output'!$B:$B,$D10)*$F10</f>
        <v>0</v>
      </c>
      <c r="L10" s="274" cm="1">
        <f t="array" ref="L10">SUMPRODUCT('Non-GHGs Emission Factor'!I$3:I$112*('Non-GHGs Emission Factor'!$B$3:$B$112=$D10)*('Non-GHGs Emission Factor'!$C$3:$C$112=$E10)*('Non-GHGs Emission Factor'!$D$2:$K$2=L$4)*('Non-GHGs Emission Factor'!$A$3:$A$112=$C10))*SUMIFS('Non-GHGs indst Product Output'!$F:$F,'Non-GHGs indst Product Output'!$A:$A,$A$2,'Non-GHGs indst Product Output'!$B:$B,$D10)*$F10</f>
        <v>0</v>
      </c>
      <c r="M10" s="274" cm="1">
        <f t="array" ref="M10">SUMPRODUCT('Non-GHGs Emission Factor'!J$3:J$112*('Non-GHGs Emission Factor'!$B$3:$B$112=$D10)*('Non-GHGs Emission Factor'!$C$3:$C$112=$E10)*('Non-GHGs Emission Factor'!$D$2:$K$2=M$4)*('Non-GHGs Emission Factor'!$A$3:$A$112=$C10))*SUMIFS('Non-GHGs indst Product Output'!$F:$F,'Non-GHGs indst Product Output'!$A:$A,$A$2,'Non-GHGs indst Product Output'!$B:$B,$D10)*$F10</f>
        <v>0</v>
      </c>
      <c r="N10" s="275" cm="1">
        <f t="array" ref="N10">SUMPRODUCT('Non-GHGs Emission Factor'!K$3:K$112*('Non-GHGs Emission Factor'!$B$3:$B$112=$D10)*('Non-GHGs Emission Factor'!$C$3:$C$112=$E10)*('Non-GHGs Emission Factor'!$D$2:$K$2=N$4)*('Non-GHGs Emission Factor'!$A$3:$A$112=$C10))*SUMIFS('Non-GHGs indst Product Output'!$F:$F,'Non-GHGs indst Product Output'!$A:$A,$A$2,'Non-GHGs indst Product Output'!$B:$B,$D10)*$F10</f>
        <v>0</v>
      </c>
    </row>
    <row r="11" spans="1:14" ht="14.25" customHeight="1">
      <c r="A11" s="32" t="str">
        <f>VLOOKUP($B11,'Sector Match'!$B$1:$C$43,2,0)</f>
        <v>chemicals 20</v>
      </c>
      <c r="B11" s="73" t="s">
        <v>189</v>
      </c>
      <c r="C11" s="73" t="s">
        <v>320</v>
      </c>
      <c r="D11" s="32" t="s">
        <v>204</v>
      </c>
      <c r="E11" s="32" t="s">
        <v>158</v>
      </c>
      <c r="F11" s="32">
        <v>1</v>
      </c>
      <c r="G11" s="274" cm="1">
        <f t="array" ref="G11">SUMPRODUCT('Non-GHGs Emission Factor'!D$3:D$112*('Non-GHGs Emission Factor'!$B$3:$B$112=$D11)*('Non-GHGs Emission Factor'!$C$3:$C$112=$E11)*('Non-GHGs Emission Factor'!$D$2:$K$2=G$4)*('Non-GHGs Emission Factor'!$A$3:$A$112=$C11))*SUMIFS('Non-GHGs indst Product Output'!$F:$F,'Non-GHGs indst Product Output'!$A:$A,$A$2,'Non-GHGs indst Product Output'!$B:$B,$D11)*$F11</f>
        <v>1183458900000</v>
      </c>
      <c r="H11" s="274" cm="1">
        <f t="array" ref="H11">SUMPRODUCT('Non-GHGs Emission Factor'!E$3:E$112*('Non-GHGs Emission Factor'!$B$3:$B$112=$D11)*('Non-GHGs Emission Factor'!$C$3:$C$112=$E11)*('Non-GHGs Emission Factor'!$D$2:$K$2=H$4)*('Non-GHGs Emission Factor'!$A$3:$A$112=$C11))*SUMIFS('Non-GHGs indst Product Output'!$F:$F,'Non-GHGs indst Product Output'!$A:$A,$A$2,'Non-GHGs indst Product Output'!$B:$B,$D11)*$F11</f>
        <v>0</v>
      </c>
      <c r="I11" s="274" cm="1">
        <f t="array" ref="I11">SUMPRODUCT('Non-GHGs Emission Factor'!F$3:F$112*('Non-GHGs Emission Factor'!$B$3:$B$112=$D11)*('Non-GHGs Emission Factor'!$C$3:$C$112=$E11)*('Non-GHGs Emission Factor'!$D$2:$K$2=I$4)*('Non-GHGs Emission Factor'!$A$3:$A$112=$C11))*SUMIFS('Non-GHGs indst Product Output'!$F:$F,'Non-GHGs indst Product Output'!$A:$A,$A$2,'Non-GHGs indst Product Output'!$B:$B,$D11)*$F11</f>
        <v>0</v>
      </c>
      <c r="J11" s="274" cm="1">
        <f t="array" ref="J11">SUMPRODUCT('Non-GHGs Emission Factor'!G$3:G$112*('Non-GHGs Emission Factor'!$B$3:$B$112=$D11)*('Non-GHGs Emission Factor'!$C$3:$C$112=$E11)*('Non-GHGs Emission Factor'!$D$2:$K$2=J$4)*('Non-GHGs Emission Factor'!$A$3:$A$112=$C11))*SUMIFS('Non-GHGs indst Product Output'!$F:$F,'Non-GHGs indst Product Output'!$A:$A,$A$2,'Non-GHGs indst Product Output'!$B:$B,$D11)*$F11</f>
        <v>216508760000</v>
      </c>
      <c r="K11" s="274" cm="1">
        <f t="array" ref="K11">SUMPRODUCT('Non-GHGs Emission Factor'!H$3:H$112*('Non-GHGs Emission Factor'!$B$3:$B$112=$D11)*('Non-GHGs Emission Factor'!$C$3:$C$112=$E11)*('Non-GHGs Emission Factor'!$D$2:$K$2=K$4)*('Non-GHGs Emission Factor'!$A$3:$A$112=$C11))*SUMIFS('Non-GHGs indst Product Output'!$F:$F,'Non-GHGs indst Product Output'!$A:$A,$A$2,'Non-GHGs indst Product Output'!$B:$B,$D11)*$F11</f>
        <v>0</v>
      </c>
      <c r="L11" s="274" cm="1">
        <f t="array" ref="L11">SUMPRODUCT('Non-GHGs Emission Factor'!I$3:I$112*('Non-GHGs Emission Factor'!$B$3:$B$112=$D11)*('Non-GHGs Emission Factor'!$C$3:$C$112=$E11)*('Non-GHGs Emission Factor'!$D$2:$K$2=L$4)*('Non-GHGs Emission Factor'!$A$3:$A$112=$C11))*SUMIFS('Non-GHGs indst Product Output'!$F:$F,'Non-GHGs indst Product Output'!$A:$A,$A$2,'Non-GHGs indst Product Output'!$B:$B,$D11)*$F11</f>
        <v>0</v>
      </c>
      <c r="M11" s="274" cm="1">
        <f t="array" ref="M11">SUMPRODUCT('Non-GHGs Emission Factor'!J$3:J$112*('Non-GHGs Emission Factor'!$B$3:$B$112=$D11)*('Non-GHGs Emission Factor'!$C$3:$C$112=$E11)*('Non-GHGs Emission Factor'!$D$2:$K$2=M$4)*('Non-GHGs Emission Factor'!$A$3:$A$112=$C11))*SUMIFS('Non-GHGs indst Product Output'!$F:$F,'Non-GHGs indst Product Output'!$A:$A,$A$2,'Non-GHGs indst Product Output'!$B:$B,$D11)*$F11</f>
        <v>0</v>
      </c>
      <c r="N11" s="275" cm="1">
        <f t="array" ref="N11">SUMPRODUCT('Non-GHGs Emission Factor'!K$3:K$112*('Non-GHGs Emission Factor'!$B$3:$B$112=$D11)*('Non-GHGs Emission Factor'!$C$3:$C$112=$E11)*('Non-GHGs Emission Factor'!$D$2:$K$2=N$4)*('Non-GHGs Emission Factor'!$A$3:$A$112=$C11))*SUMIFS('Non-GHGs indst Product Output'!$F:$F,'Non-GHGs indst Product Output'!$A:$A,$A$2,'Non-GHGs indst Product Output'!$B:$B,$D11)*$F11</f>
        <v>0</v>
      </c>
    </row>
    <row r="12" spans="1:14" ht="14.25" customHeight="1">
      <c r="A12" s="32" t="str">
        <f>VLOOKUP($B12,'Sector Match'!$B$1:$C$43,2,0)</f>
        <v>chemicals 20</v>
      </c>
      <c r="B12" s="134" t="s">
        <v>189</v>
      </c>
      <c r="C12" s="134" t="s">
        <v>189</v>
      </c>
      <c r="D12" s="134" t="s">
        <v>190</v>
      </c>
      <c r="E12" s="134" t="s">
        <v>158</v>
      </c>
      <c r="F12" s="134">
        <v>1</v>
      </c>
      <c r="G12" s="274" cm="1">
        <f t="array" ref="G12">SUMPRODUCT('Non-GHGs Emission Factor'!D$3:D$112*('Non-GHGs Emission Factor'!$B$3:$B$112=$D12)*('Non-GHGs Emission Factor'!$C$3:$C$112=$E12)*('Non-GHGs Emission Factor'!$D$2:$K$2=G$4)*('Non-GHGs Emission Factor'!$A$3:$A$112=$C12))*SUMIFS('Non-GHGs indst Product Output'!$F:$F,'Non-GHGs indst Product Output'!$A:$A,$A$2,'Non-GHGs indst Product Output'!$B:$B,$D12)*$F12</f>
        <v>0</v>
      </c>
      <c r="H12" s="274" cm="1">
        <f t="array" ref="H12">SUMPRODUCT('Non-GHGs Emission Factor'!E$3:E$112*('Non-GHGs Emission Factor'!$B$3:$B$112=$D12)*('Non-GHGs Emission Factor'!$C$3:$C$112=$E12)*('Non-GHGs Emission Factor'!$D$2:$K$2=H$4)*('Non-GHGs Emission Factor'!$A$3:$A$112=$C12))*SUMIFS('Non-GHGs indst Product Output'!$F:$F,'Non-GHGs indst Product Output'!$A:$A,$A$2,'Non-GHGs indst Product Output'!$B:$B,$D12)*$F12</f>
        <v>0</v>
      </c>
      <c r="I12" s="274" cm="1">
        <f t="array" ref="I12">SUMPRODUCT('Non-GHGs Emission Factor'!F$3:F$112*('Non-GHGs Emission Factor'!$B$3:$B$112=$D12)*('Non-GHGs Emission Factor'!$C$3:$C$112=$E12)*('Non-GHGs Emission Factor'!$D$2:$K$2=I$4)*('Non-GHGs Emission Factor'!$A$3:$A$112=$C12))*SUMIFS('Non-GHGs indst Product Output'!$F:$F,'Non-GHGs indst Product Output'!$A:$A,$A$2,'Non-GHGs indst Product Output'!$B:$B,$D12)*$F12</f>
        <v>0</v>
      </c>
      <c r="J12" s="274" cm="1">
        <f t="array" ref="J12">SUMPRODUCT('Non-GHGs Emission Factor'!G$3:G$112*('Non-GHGs Emission Factor'!$B$3:$B$112=$D12)*('Non-GHGs Emission Factor'!$C$3:$C$112=$E12)*('Non-GHGs Emission Factor'!$D$2:$K$2=J$4)*('Non-GHGs Emission Factor'!$A$3:$A$112=$C12))*SUMIFS('Non-GHGs indst Product Output'!$F:$F,'Non-GHGs indst Product Output'!$A:$A,$A$2,'Non-GHGs indst Product Output'!$B:$B,$D12)*$F12</f>
        <v>1840980000</v>
      </c>
      <c r="K12" s="274" cm="1">
        <f t="array" ref="K12">SUMPRODUCT('Non-GHGs Emission Factor'!H$3:H$112*('Non-GHGs Emission Factor'!$B$3:$B$112=$D12)*('Non-GHGs Emission Factor'!$C$3:$C$112=$E12)*('Non-GHGs Emission Factor'!$D$2:$K$2=K$4)*('Non-GHGs Emission Factor'!$A$3:$A$112=$C12))*SUMIFS('Non-GHGs indst Product Output'!$F:$F,'Non-GHGs indst Product Output'!$A:$A,$A$2,'Non-GHGs indst Product Output'!$B:$B,$D12)*$F12</f>
        <v>0</v>
      </c>
      <c r="L12" s="274" cm="1">
        <f t="array" ref="L12">SUMPRODUCT('Non-GHGs Emission Factor'!I$3:I$112*('Non-GHGs Emission Factor'!$B$3:$B$112=$D12)*('Non-GHGs Emission Factor'!$C$3:$C$112=$E12)*('Non-GHGs Emission Factor'!$D$2:$K$2=L$4)*('Non-GHGs Emission Factor'!$A$3:$A$112=$C12))*SUMIFS('Non-GHGs indst Product Output'!$F:$F,'Non-GHGs indst Product Output'!$A:$A,$A$2,'Non-GHGs indst Product Output'!$B:$B,$D12)*$F12</f>
        <v>0</v>
      </c>
      <c r="M12" s="274" cm="1">
        <f t="array" ref="M12">SUMPRODUCT('Non-GHGs Emission Factor'!J$3:J$112*('Non-GHGs Emission Factor'!$B$3:$B$112=$D12)*('Non-GHGs Emission Factor'!$C$3:$C$112=$E12)*('Non-GHGs Emission Factor'!$D$2:$K$2=M$4)*('Non-GHGs Emission Factor'!$A$3:$A$112=$C12))*SUMIFS('Non-GHGs indst Product Output'!$F:$F,'Non-GHGs indst Product Output'!$A:$A,$A$2,'Non-GHGs indst Product Output'!$B:$B,$D12)*$F12</f>
        <v>0</v>
      </c>
      <c r="N12" s="275" cm="1">
        <f t="array" ref="N12">SUMPRODUCT('Non-GHGs Emission Factor'!K$3:K$112*('Non-GHGs Emission Factor'!$B$3:$B$112=$D12)*('Non-GHGs Emission Factor'!$C$3:$C$112=$E12)*('Non-GHGs Emission Factor'!$D$2:$K$2=N$4)*('Non-GHGs Emission Factor'!$A$3:$A$112=$C12))*SUMIFS('Non-GHGs indst Product Output'!$F:$F,'Non-GHGs indst Product Output'!$A:$A,$A$2,'Non-GHGs indst Product Output'!$B:$B,$D12)*$F12</f>
        <v>0</v>
      </c>
    </row>
    <row r="13" spans="1:14" ht="14.25" customHeight="1">
      <c r="A13" s="32" t="str">
        <f>VLOOKUP($B13,'Sector Match'!$B$1:$C$43,2,0)</f>
        <v>cement and other nonmetallic minerals 239</v>
      </c>
      <c r="B13" s="134" t="s">
        <v>165</v>
      </c>
      <c r="C13" s="134" t="s">
        <v>165</v>
      </c>
      <c r="D13" s="134" t="s">
        <v>170</v>
      </c>
      <c r="E13" s="134" t="s">
        <v>171</v>
      </c>
      <c r="F13" s="134">
        <v>1</v>
      </c>
      <c r="G13" s="274" cm="1">
        <f t="array" ref="G13">SUMPRODUCT('Non-GHGs Emission Factor'!D$3:D$112*('Non-GHGs Emission Factor'!$B$3:$B$112=$D13)*('Non-GHGs Emission Factor'!$C$3:$C$112=$E13)*('Non-GHGs Emission Factor'!$D$2:$K$2=G$4)*('Non-GHGs Emission Factor'!$A$3:$A$112=$C13))*SUMIFS('Non-GHGs indst Product Output'!$F:$F,'Non-GHGs indst Product Output'!$A:$A,$A$2,'Non-GHGs indst Product Output'!$B:$B,$D13)*$F13</f>
        <v>0</v>
      </c>
      <c r="H13" s="274" cm="1">
        <f t="array" ref="H13">SUMPRODUCT('Non-GHGs Emission Factor'!E$3:E$112*('Non-GHGs Emission Factor'!$B$3:$B$112=$D13)*('Non-GHGs Emission Factor'!$C$3:$C$112=$E13)*('Non-GHGs Emission Factor'!$D$2:$K$2=H$4)*('Non-GHGs Emission Factor'!$A$3:$A$112=$C13))*SUMIFS('Non-GHGs indst Product Output'!$F:$F,'Non-GHGs indst Product Output'!$A:$A,$A$2,'Non-GHGs indst Product Output'!$B:$B,$D13)*$F13</f>
        <v>0</v>
      </c>
      <c r="I13" s="274" cm="1">
        <f t="array" ref="I13">SUMPRODUCT('Non-GHGs Emission Factor'!F$3:F$112*('Non-GHGs Emission Factor'!$B$3:$B$112=$D13)*('Non-GHGs Emission Factor'!$C$3:$C$112=$E13)*('Non-GHGs Emission Factor'!$D$2:$K$2=I$4)*('Non-GHGs Emission Factor'!$A$3:$A$112=$C13))*SUMIFS('Non-GHGs indst Product Output'!$F:$F,'Non-GHGs indst Product Output'!$A:$A,$A$2,'Non-GHGs indst Product Output'!$B:$B,$D13)*$F13</f>
        <v>0</v>
      </c>
      <c r="J13" s="274" cm="1">
        <f t="array" ref="J13">SUMPRODUCT('Non-GHGs Emission Factor'!G$3:G$112*('Non-GHGs Emission Factor'!$B$3:$B$112=$D13)*('Non-GHGs Emission Factor'!$C$3:$C$112=$E13)*('Non-GHGs Emission Factor'!$D$2:$K$2=J$4)*('Non-GHGs Emission Factor'!$A$3:$A$112=$C13))*SUMIFS('Non-GHGs indst Product Output'!$F:$F,'Non-GHGs indst Product Output'!$A:$A,$A$2,'Non-GHGs indst Product Output'!$B:$B,$D13)*$F13</f>
        <v>0</v>
      </c>
      <c r="K13" s="274" cm="1">
        <f t="array" ref="K13">SUMPRODUCT('Non-GHGs Emission Factor'!H$3:H$112*('Non-GHGs Emission Factor'!$B$3:$B$112=$D13)*('Non-GHGs Emission Factor'!$C$3:$C$112=$E13)*('Non-GHGs Emission Factor'!$D$2:$K$2=K$4)*('Non-GHGs Emission Factor'!$A$3:$A$112=$C13))*SUMIFS('Non-GHGs indst Product Output'!$F:$F,'Non-GHGs indst Product Output'!$A:$A,$A$2,'Non-GHGs indst Product Output'!$B:$B,$D13)*$F13</f>
        <v>4415413599999.999</v>
      </c>
      <c r="L13" s="274" cm="1">
        <f t="array" ref="L13">SUMPRODUCT('Non-GHGs Emission Factor'!I$3:I$112*('Non-GHGs Emission Factor'!$B$3:$B$112=$D13)*('Non-GHGs Emission Factor'!$C$3:$C$112=$E13)*('Non-GHGs Emission Factor'!$D$2:$K$2=L$4)*('Non-GHGs Emission Factor'!$A$3:$A$112=$C13))*SUMIFS('Non-GHGs indst Product Output'!$F:$F,'Non-GHGs indst Product Output'!$A:$A,$A$2,'Non-GHGs indst Product Output'!$B:$B,$D13)*$F13</f>
        <v>17661654399999.996</v>
      </c>
      <c r="M13" s="274" cm="1">
        <f t="array" ref="M13">SUMPRODUCT('Non-GHGs Emission Factor'!J$3:J$112*('Non-GHGs Emission Factor'!$B$3:$B$112=$D13)*('Non-GHGs Emission Factor'!$C$3:$C$112=$E13)*('Non-GHGs Emission Factor'!$D$2:$K$2=M$4)*('Non-GHGs Emission Factor'!$A$3:$A$112=$C13))*SUMIFS('Non-GHGs indst Product Output'!$F:$F,'Non-GHGs indst Product Output'!$A:$A,$A$2,'Non-GHGs indst Product Output'!$B:$B,$D13)*$F13</f>
        <v>0</v>
      </c>
      <c r="N13" s="275" cm="1">
        <f t="array" ref="N13">SUMPRODUCT('Non-GHGs Emission Factor'!K$3:K$112*('Non-GHGs Emission Factor'!$B$3:$B$112=$D13)*('Non-GHGs Emission Factor'!$C$3:$C$112=$E13)*('Non-GHGs Emission Factor'!$D$2:$K$2=N$4)*('Non-GHGs Emission Factor'!$A$3:$A$112=$C13))*SUMIFS('Non-GHGs indst Product Output'!$F:$F,'Non-GHGs indst Product Output'!$A:$A,$A$2,'Non-GHGs indst Product Output'!$B:$B,$D13)*$F13</f>
        <v>0</v>
      </c>
    </row>
    <row r="14" spans="1:14" ht="14.25" customHeight="1">
      <c r="A14" s="32" t="str">
        <f>VLOOKUP($B14,'Sector Match'!$B$1:$C$43,2,0)</f>
        <v>cement and other nonmetallic minerals 239</v>
      </c>
      <c r="B14" s="134" t="s">
        <v>165</v>
      </c>
      <c r="C14" s="134" t="s">
        <v>165</v>
      </c>
      <c r="D14" s="134" t="s">
        <v>175</v>
      </c>
      <c r="E14" s="134" t="s">
        <v>176</v>
      </c>
      <c r="F14" s="134">
        <v>0.5</v>
      </c>
      <c r="G14" s="274" cm="1">
        <f t="array" ref="G14">SUMPRODUCT('Non-GHGs Emission Factor'!D$3:D$112*('Non-GHGs Emission Factor'!$B$3:$B$112=$D14)*('Non-GHGs Emission Factor'!$C$3:$C$112=$E14)*('Non-GHGs Emission Factor'!$D$2:$K$2=G$4)*('Non-GHGs Emission Factor'!$A$3:$A$112=$C14))*SUMIFS('Non-GHGs indst Product Output'!$F:$F,'Non-GHGs indst Product Output'!$A:$A,$A$2,'Non-GHGs indst Product Output'!$B:$B,$D14)*$F14</f>
        <v>0</v>
      </c>
      <c r="H14" s="274" cm="1">
        <f t="array" ref="H14">SUMPRODUCT('Non-GHGs Emission Factor'!E$3:E$112*('Non-GHGs Emission Factor'!$B$3:$B$112=$D14)*('Non-GHGs Emission Factor'!$C$3:$C$112=$E14)*('Non-GHGs Emission Factor'!$D$2:$K$2=H$4)*('Non-GHGs Emission Factor'!$A$3:$A$112=$C14))*SUMIFS('Non-GHGs indst Product Output'!$F:$F,'Non-GHGs indst Product Output'!$A:$A,$A$2,'Non-GHGs indst Product Output'!$B:$B,$D14)*$F14</f>
        <v>168080911199.99997</v>
      </c>
      <c r="I14" s="274" cm="1">
        <f t="array" ref="I14">SUMPRODUCT('Non-GHGs Emission Factor'!F$3:F$112*('Non-GHGs Emission Factor'!$B$3:$B$112=$D14)*('Non-GHGs Emission Factor'!$C$3:$C$112=$E14)*('Non-GHGs Emission Factor'!$D$2:$K$2=I$4)*('Non-GHGs Emission Factor'!$A$3:$A$112=$C14))*SUMIFS('Non-GHGs indst Product Output'!$F:$F,'Non-GHGs indst Product Output'!$A:$A,$A$2,'Non-GHGs indst Product Output'!$B:$B,$D14)*$F14</f>
        <v>73833991999.999985</v>
      </c>
      <c r="J14" s="274" cm="1">
        <f t="array" ref="J14">SUMPRODUCT('Non-GHGs Emission Factor'!G$3:G$112*('Non-GHGs Emission Factor'!$B$3:$B$112=$D14)*('Non-GHGs Emission Factor'!$C$3:$C$112=$E14)*('Non-GHGs Emission Factor'!$D$2:$K$2=J$4)*('Non-GHGs Emission Factor'!$A$3:$A$112=$C14))*SUMIFS('Non-GHGs indst Product Output'!$F:$F,'Non-GHGs indst Product Output'!$A:$A,$A$2,'Non-GHGs indst Product Output'!$B:$B,$D14)*$F14</f>
        <v>8686351999.9999981</v>
      </c>
      <c r="K14" s="274" cm="1">
        <f t="array" ref="K14">SUMPRODUCT('Non-GHGs Emission Factor'!H$3:H$112*('Non-GHGs Emission Factor'!$B$3:$B$112=$D14)*('Non-GHGs Emission Factor'!$C$3:$C$112=$E14)*('Non-GHGs Emission Factor'!$D$2:$K$2=K$4)*('Non-GHGs Emission Factor'!$A$3:$A$112=$C14))*SUMIFS('Non-GHGs indst Product Output'!$F:$F,'Non-GHGs indst Product Output'!$A:$A,$A$2,'Non-GHGs indst Product Output'!$B:$B,$D14)*$F14</f>
        <v>171989769599.99997</v>
      </c>
      <c r="L14" s="274" cm="1">
        <f t="array" ref="L14">SUMPRODUCT('Non-GHGs Emission Factor'!I$3:I$112*('Non-GHGs Emission Factor'!$B$3:$B$112=$D14)*('Non-GHGs Emission Factor'!$C$3:$C$112=$E14)*('Non-GHGs Emission Factor'!$D$2:$K$2=L$4)*('Non-GHGs Emission Factor'!$A$3:$A$112=$C14))*SUMIFS('Non-GHGs indst Product Output'!$F:$F,'Non-GHGs indst Product Output'!$A:$A,$A$2,'Non-GHGs indst Product Output'!$B:$B,$D14)*$F14</f>
        <v>179590327599.99997</v>
      </c>
      <c r="M14" s="274" cm="1">
        <f t="array" ref="M14">SUMPRODUCT('Non-GHGs Emission Factor'!J$3:J$112*('Non-GHGs Emission Factor'!$B$3:$B$112=$D14)*('Non-GHGs Emission Factor'!$C$3:$C$112=$E14)*('Non-GHGs Emission Factor'!$D$2:$K$2=M$4)*('Non-GHGs Emission Factor'!$A$3:$A$112=$C14))*SUMIFS('Non-GHGs indst Product Output'!$F:$F,'Non-GHGs indst Product Output'!$A:$A,$A$2,'Non-GHGs indst Product Output'!$B:$B,$D14)*$F14</f>
        <v>0</v>
      </c>
      <c r="N14" s="275" cm="1">
        <f t="array" ref="N14">SUMPRODUCT('Non-GHGs Emission Factor'!K$3:K$112*('Non-GHGs Emission Factor'!$B$3:$B$112=$D14)*('Non-GHGs Emission Factor'!$C$3:$C$112=$E14)*('Non-GHGs Emission Factor'!$D$2:$K$2=N$4)*('Non-GHGs Emission Factor'!$A$3:$A$112=$C14))*SUMIFS('Non-GHGs indst Product Output'!$F:$F,'Non-GHGs indst Product Output'!$A:$A,$A$2,'Non-GHGs indst Product Output'!$B:$B,$D14)*$F14</f>
        <v>0</v>
      </c>
    </row>
    <row r="15" spans="1:14" ht="14.25" customHeight="1">
      <c r="A15" s="32" t="str">
        <f>VLOOKUP($B15,'Sector Match'!$B$1:$C$43,2,0)</f>
        <v>cement and other nonmetallic minerals 239</v>
      </c>
      <c r="B15" s="134" t="s">
        <v>165</v>
      </c>
      <c r="C15" s="134" t="s">
        <v>165</v>
      </c>
      <c r="D15" s="134" t="s">
        <v>175</v>
      </c>
      <c r="E15" s="134" t="s">
        <v>177</v>
      </c>
      <c r="F15" s="134">
        <v>0.5</v>
      </c>
      <c r="G15" s="274" cm="1">
        <f t="array" ref="G15">SUMPRODUCT('Non-GHGs Emission Factor'!D$3:D$112*('Non-GHGs Emission Factor'!$B$3:$B$112=$D15)*('Non-GHGs Emission Factor'!$C$3:$C$112=$E15)*('Non-GHGs Emission Factor'!$D$2:$K$2=G$4)*('Non-GHGs Emission Factor'!$A$3:$A$112=$C15))*SUMIFS('Non-GHGs indst Product Output'!$F:$F,'Non-GHGs indst Product Output'!$A:$A,$A$2,'Non-GHGs indst Product Output'!$B:$B,$D15)*$F15</f>
        <v>0</v>
      </c>
      <c r="H15" s="274" cm="1">
        <f t="array" ref="H15">SUMPRODUCT('Non-GHGs Emission Factor'!E$3:E$112*('Non-GHGs Emission Factor'!$B$3:$B$112=$D15)*('Non-GHGs Emission Factor'!$C$3:$C$112=$E15)*('Non-GHGs Emission Factor'!$D$2:$K$2=H$4)*('Non-GHGs Emission Factor'!$A$3:$A$112=$C15))*SUMIFS('Non-GHGs indst Product Output'!$F:$F,'Non-GHGs indst Product Output'!$A:$A,$A$2,'Non-GHGs indst Product Output'!$B:$B,$D15)*$F15</f>
        <v>168080911199.99997</v>
      </c>
      <c r="I15" s="274" cm="1">
        <f t="array" ref="I15">SUMPRODUCT('Non-GHGs Emission Factor'!F$3:F$112*('Non-GHGs Emission Factor'!$B$3:$B$112=$D15)*('Non-GHGs Emission Factor'!$C$3:$C$112=$E15)*('Non-GHGs Emission Factor'!$D$2:$K$2=I$4)*('Non-GHGs Emission Factor'!$A$3:$A$112=$C15))*SUMIFS('Non-GHGs indst Product Output'!$F:$F,'Non-GHGs indst Product Output'!$A:$A,$A$2,'Non-GHGs indst Product Output'!$B:$B,$D15)*$F15</f>
        <v>73833991999.999985</v>
      </c>
      <c r="J15" s="274" cm="1">
        <f t="array" ref="J15">SUMPRODUCT('Non-GHGs Emission Factor'!G$3:G$112*('Non-GHGs Emission Factor'!$B$3:$B$112=$D15)*('Non-GHGs Emission Factor'!$C$3:$C$112=$E15)*('Non-GHGs Emission Factor'!$D$2:$K$2=J$4)*('Non-GHGs Emission Factor'!$A$3:$A$112=$C15))*SUMIFS('Non-GHGs indst Product Output'!$F:$F,'Non-GHGs indst Product Output'!$A:$A,$A$2,'Non-GHGs indst Product Output'!$B:$B,$D15)*$F15</f>
        <v>8686351999.9999981</v>
      </c>
      <c r="K15" s="274" cm="1">
        <f t="array" ref="K15">SUMPRODUCT('Non-GHGs Emission Factor'!H$3:H$112*('Non-GHGs Emission Factor'!$B$3:$B$112=$D15)*('Non-GHGs Emission Factor'!$C$3:$C$112=$E15)*('Non-GHGs Emission Factor'!$D$2:$K$2=K$4)*('Non-GHGs Emission Factor'!$A$3:$A$112=$C15))*SUMIFS('Non-GHGs indst Product Output'!$F:$F,'Non-GHGs indst Product Output'!$A:$A,$A$2,'Non-GHGs indst Product Output'!$B:$B,$D15)*$F15</f>
        <v>232142757199.99994</v>
      </c>
      <c r="L15" s="274" cm="1">
        <f t="array" ref="L15">SUMPRODUCT('Non-GHGs Emission Factor'!I$3:I$112*('Non-GHGs Emission Factor'!$B$3:$B$112=$D15)*('Non-GHGs Emission Factor'!$C$3:$C$112=$E15)*('Non-GHGs Emission Factor'!$D$2:$K$2=L$4)*('Non-GHGs Emission Factor'!$A$3:$A$112=$C15))*SUMIFS('Non-GHGs indst Product Output'!$F:$F,'Non-GHGs indst Product Output'!$A:$A,$A$2,'Non-GHGs indst Product Output'!$B:$B,$D15)*$F15</f>
        <v>242349220799.99997</v>
      </c>
      <c r="M15" s="274" cm="1">
        <f t="array" ref="M15">SUMPRODUCT('Non-GHGs Emission Factor'!J$3:J$112*('Non-GHGs Emission Factor'!$B$3:$B$112=$D15)*('Non-GHGs Emission Factor'!$C$3:$C$112=$E15)*('Non-GHGs Emission Factor'!$D$2:$K$2=M$4)*('Non-GHGs Emission Factor'!$A$3:$A$112=$C15))*SUMIFS('Non-GHGs indst Product Output'!$F:$F,'Non-GHGs indst Product Output'!$A:$A,$A$2,'Non-GHGs indst Product Output'!$B:$B,$D15)*$F15</f>
        <v>0</v>
      </c>
      <c r="N15" s="275" cm="1">
        <f t="array" ref="N15">SUMPRODUCT('Non-GHGs Emission Factor'!K$3:K$112*('Non-GHGs Emission Factor'!$B$3:$B$112=$D15)*('Non-GHGs Emission Factor'!$C$3:$C$112=$E15)*('Non-GHGs Emission Factor'!$D$2:$K$2=N$4)*('Non-GHGs Emission Factor'!$A$3:$A$112=$C15))*SUMIFS('Non-GHGs indst Product Output'!$F:$F,'Non-GHGs indst Product Output'!$A:$A,$A$2,'Non-GHGs indst Product Output'!$B:$B,$D15)*$F15</f>
        <v>0</v>
      </c>
    </row>
    <row r="16" spans="1:14" ht="14.25" customHeight="1">
      <c r="A16" s="32" t="str">
        <f>VLOOKUP($B16,'Sector Match'!$B$1:$C$43,2,0)</f>
        <v>iron and steel 241</v>
      </c>
      <c r="B16" s="134" t="s">
        <v>129</v>
      </c>
      <c r="C16" s="134" t="s">
        <v>129</v>
      </c>
      <c r="D16" s="134" t="s">
        <v>139</v>
      </c>
      <c r="E16" s="134" t="s">
        <v>140</v>
      </c>
      <c r="F16" s="134">
        <v>0.5</v>
      </c>
      <c r="G16" s="274" cm="1">
        <f t="array" ref="G16">SUMPRODUCT('Non-GHGs Emission Factor'!D$3:D$112*('Non-GHGs Emission Factor'!$B$3:$B$112=$D16)*('Non-GHGs Emission Factor'!$C$3:$C$112=$E16)*('Non-GHGs Emission Factor'!$D$2:$K$2=G$4)*('Non-GHGs Emission Factor'!$A$3:$A$112=$C16))*SUMIFS('Non-GHGs indst Product Output'!$F:$F,'Non-GHGs indst Product Output'!$A:$A,$A$2,'Non-GHGs indst Product Output'!$B:$B,$D16)*$F16</f>
        <v>5894710123500.001</v>
      </c>
      <c r="H16" s="274" cm="1">
        <f t="array" ref="H16">SUMPRODUCT('Non-GHGs Emission Factor'!E$3:E$112*('Non-GHGs Emission Factor'!$B$3:$B$112=$D16)*('Non-GHGs Emission Factor'!$C$3:$C$112=$E16)*('Non-GHGs Emission Factor'!$D$2:$K$2=H$4)*('Non-GHGs Emission Factor'!$A$3:$A$112=$C16))*SUMIFS('Non-GHGs indst Product Output'!$F:$F,'Non-GHGs indst Product Output'!$A:$A,$A$2,'Non-GHGs indst Product Output'!$B:$B,$D16)*$F16</f>
        <v>65539615500.000015</v>
      </c>
      <c r="I16" s="274" cm="1">
        <f t="array" ref="I16">SUMPRODUCT('Non-GHGs Emission Factor'!F$3:F$112*('Non-GHGs Emission Factor'!$B$3:$B$112=$D16)*('Non-GHGs Emission Factor'!$C$3:$C$112=$E16)*('Non-GHGs Emission Factor'!$D$2:$K$2=I$4)*('Non-GHGs Emission Factor'!$A$3:$A$112=$C16))*SUMIFS('Non-GHGs indst Product Output'!$F:$F,'Non-GHGs indst Product Output'!$A:$A,$A$2,'Non-GHGs indst Product Output'!$B:$B,$D16)*$F16</f>
        <v>53973801000.000015</v>
      </c>
      <c r="J16" s="274" cm="1">
        <f t="array" ref="J16">SUMPRODUCT('Non-GHGs Emission Factor'!G$3:G$112*('Non-GHGs Emission Factor'!$B$3:$B$112=$D16)*('Non-GHGs Emission Factor'!$C$3:$C$112=$E16)*('Non-GHGs Emission Factor'!$D$2:$K$2=J$4)*('Non-GHGs Emission Factor'!$A$3:$A$112=$C16))*SUMIFS('Non-GHGs indst Product Output'!$F:$F,'Non-GHGs indst Product Output'!$A:$A,$A$2,'Non-GHGs indst Product Output'!$B:$B,$D16)*$F16</f>
        <v>0</v>
      </c>
      <c r="K16" s="274" cm="1">
        <f t="array" ref="K16">SUMPRODUCT('Non-GHGs Emission Factor'!H$3:H$112*('Non-GHGs Emission Factor'!$B$3:$B$112=$D16)*('Non-GHGs Emission Factor'!$C$3:$C$112=$E16)*('Non-GHGs Emission Factor'!$D$2:$K$2=K$4)*('Non-GHGs Emission Factor'!$A$3:$A$112=$C16))*SUMIFS('Non-GHGs indst Product Output'!$F:$F,'Non-GHGs indst Product Output'!$A:$A,$A$2,'Non-GHGs indst Product Output'!$B:$B,$D16)*$F16</f>
        <v>2031728080500.0002</v>
      </c>
      <c r="L16" s="274" cm="1">
        <f t="array" ref="L16">SUMPRODUCT('Non-GHGs Emission Factor'!I$3:I$112*('Non-GHGs Emission Factor'!$B$3:$B$112=$D16)*('Non-GHGs Emission Factor'!$C$3:$C$112=$E16)*('Non-GHGs Emission Factor'!$D$2:$K$2=L$4)*('Non-GHGs Emission Factor'!$A$3:$A$112=$C16))*SUMIFS('Non-GHGs indst Product Output'!$F:$F,'Non-GHGs indst Product Output'!$A:$A,$A$2,'Non-GHGs indst Product Output'!$B:$B,$D16)*$F16</f>
        <v>3249993874500.0005</v>
      </c>
      <c r="M16" s="274" cm="1">
        <f t="array" ref="M16">SUMPRODUCT('Non-GHGs Emission Factor'!J$3:J$112*('Non-GHGs Emission Factor'!$B$3:$B$112=$D16)*('Non-GHGs Emission Factor'!$C$3:$C$112=$E16)*('Non-GHGs Emission Factor'!$D$2:$K$2=M$4)*('Non-GHGs Emission Factor'!$A$3:$A$112=$C16))*SUMIFS('Non-GHGs indst Product Output'!$F:$F,'Non-GHGs indst Product Output'!$A:$A,$A$2,'Non-GHGs indst Product Output'!$B:$B,$D16)*$F16</f>
        <v>204329389500.00003</v>
      </c>
      <c r="N16" s="275" cm="1">
        <f t="array" ref="N16">SUMPRODUCT('Non-GHGs Emission Factor'!K$3:K$112*('Non-GHGs Emission Factor'!$B$3:$B$112=$D16)*('Non-GHGs Emission Factor'!$C$3:$C$112=$E16)*('Non-GHGs Emission Factor'!$D$2:$K$2=N$4)*('Non-GHGs Emission Factor'!$A$3:$A$112=$C16))*SUMIFS('Non-GHGs indst Product Output'!$F:$F,'Non-GHGs indst Product Output'!$A:$A,$A$2,'Non-GHGs indst Product Output'!$B:$B,$D16)*$F16</f>
        <v>42407986500.000008</v>
      </c>
    </row>
    <row r="17" spans="1:14" ht="14.25" customHeight="1">
      <c r="A17" s="32" t="str">
        <f>VLOOKUP($B17,'Sector Match'!$B$1:$C$43,2,0)</f>
        <v>iron and steel 241</v>
      </c>
      <c r="B17" s="134" t="s">
        <v>129</v>
      </c>
      <c r="C17" s="134" t="s">
        <v>129</v>
      </c>
      <c r="D17" s="134" t="s">
        <v>139</v>
      </c>
      <c r="E17" s="134" t="s">
        <v>141</v>
      </c>
      <c r="F17" s="134">
        <v>0.5</v>
      </c>
      <c r="G17" s="274" cm="1">
        <f t="array" ref="G17">SUMPRODUCT('Non-GHGs Emission Factor'!D$3:D$112*('Non-GHGs Emission Factor'!$B$3:$B$112=$D17)*('Non-GHGs Emission Factor'!$C$3:$C$112=$E17)*('Non-GHGs Emission Factor'!$D$2:$K$2=G$4)*('Non-GHGs Emission Factor'!$A$3:$A$112=$C17))*SUMIFS('Non-GHGs indst Product Output'!$F:$F,'Non-GHGs indst Product Output'!$A:$A,$A$2,'Non-GHGs indst Product Output'!$B:$B,$D17)*$F17</f>
        <v>0</v>
      </c>
      <c r="H17" s="274" cm="1">
        <f t="array" ref="H17">SUMPRODUCT('Non-GHGs Emission Factor'!E$3:E$112*('Non-GHGs Emission Factor'!$B$3:$B$112=$D17)*('Non-GHGs Emission Factor'!$C$3:$C$112=$E17)*('Non-GHGs Emission Factor'!$D$2:$K$2=H$4)*('Non-GHGs Emission Factor'!$A$3:$A$112=$C17))*SUMIFS('Non-GHGs indst Product Output'!$F:$F,'Non-GHGs indst Product Output'!$A:$A,$A$2,'Non-GHGs indst Product Output'!$B:$B,$D17)*$F17</f>
        <v>0</v>
      </c>
      <c r="I17" s="274" cm="1">
        <f t="array" ref="I17">SUMPRODUCT('Non-GHGs Emission Factor'!F$3:F$112*('Non-GHGs Emission Factor'!$B$3:$B$112=$D17)*('Non-GHGs Emission Factor'!$C$3:$C$112=$E17)*('Non-GHGs Emission Factor'!$D$2:$K$2=I$4)*('Non-GHGs Emission Factor'!$A$3:$A$112=$C17))*SUMIFS('Non-GHGs indst Product Output'!$F:$F,'Non-GHGs indst Product Output'!$A:$A,$A$2,'Non-GHGs indst Product Output'!$B:$B,$D17)*$F17</f>
        <v>0</v>
      </c>
      <c r="J17" s="274" cm="1">
        <f t="array" ref="J17">SUMPRODUCT('Non-GHGs Emission Factor'!G$3:G$112*('Non-GHGs Emission Factor'!$B$3:$B$112=$D17)*('Non-GHGs Emission Factor'!$C$3:$C$112=$E17)*('Non-GHGs Emission Factor'!$D$2:$K$2=J$4)*('Non-GHGs Emission Factor'!$A$3:$A$112=$C17))*SUMIFS('Non-GHGs indst Product Output'!$F:$F,'Non-GHGs indst Product Output'!$A:$A,$A$2,'Non-GHGs indst Product Output'!$B:$B,$D17)*$F17</f>
        <v>0</v>
      </c>
      <c r="K17" s="274" cm="1">
        <f t="array" ref="K17">SUMPRODUCT('Non-GHGs Emission Factor'!H$3:H$112*('Non-GHGs Emission Factor'!$B$3:$B$112=$D17)*('Non-GHGs Emission Factor'!$C$3:$C$112=$E17)*('Non-GHGs Emission Factor'!$D$2:$K$2=K$4)*('Non-GHGs Emission Factor'!$A$3:$A$112=$C17))*SUMIFS('Non-GHGs indst Product Output'!$F:$F,'Non-GHGs indst Product Output'!$A:$A,$A$2,'Non-GHGs indst Product Output'!$B:$B,$D17)*$F17</f>
        <v>281434819500.00006</v>
      </c>
      <c r="L17" s="274" cm="1">
        <f t="array" ref="L17">SUMPRODUCT('Non-GHGs Emission Factor'!I$3:I$112*('Non-GHGs Emission Factor'!$B$3:$B$112=$D17)*('Non-GHGs Emission Factor'!$C$3:$C$112=$E17)*('Non-GHGs Emission Factor'!$D$2:$K$2=L$4)*('Non-GHGs Emission Factor'!$A$3:$A$112=$C17))*SUMIFS('Non-GHGs indst Product Output'!$F:$F,'Non-GHGs indst Product Output'!$A:$A,$A$2,'Non-GHGs indst Product Output'!$B:$B,$D17)*$F17</f>
        <v>470343123000.00006</v>
      </c>
      <c r="M17" s="274" cm="1">
        <f t="array" ref="M17">SUMPRODUCT('Non-GHGs Emission Factor'!J$3:J$112*('Non-GHGs Emission Factor'!$B$3:$B$112=$D17)*('Non-GHGs Emission Factor'!$C$3:$C$112=$E17)*('Non-GHGs Emission Factor'!$D$2:$K$2=M$4)*('Non-GHGs Emission Factor'!$A$3:$A$112=$C17))*SUMIFS('Non-GHGs indst Product Output'!$F:$F,'Non-GHGs indst Product Output'!$A:$A,$A$2,'Non-GHGs indst Product Output'!$B:$B,$D17)*$F17</f>
        <v>26986900500.000008</v>
      </c>
      <c r="N17" s="275" cm="1">
        <f t="array" ref="N17">SUMPRODUCT('Non-GHGs Emission Factor'!K$3:K$112*('Non-GHGs Emission Factor'!$B$3:$B$112=$D17)*('Non-GHGs Emission Factor'!$C$3:$C$112=$E17)*('Non-GHGs Emission Factor'!$D$2:$K$2=N$4)*('Non-GHGs Emission Factor'!$A$3:$A$112=$C17))*SUMIFS('Non-GHGs indst Product Output'!$F:$F,'Non-GHGs indst Product Output'!$A:$A,$A$2,'Non-GHGs indst Product Output'!$B:$B,$D17)*$F17</f>
        <v>3855271500.0000005</v>
      </c>
    </row>
    <row r="18" spans="1:14" ht="14.25" customHeight="1">
      <c r="A18" s="32" t="str">
        <f>VLOOKUP($B18,'Sector Match'!$B$1:$C$43,2,0)</f>
        <v>iron and steel 241</v>
      </c>
      <c r="B18" s="134" t="s">
        <v>129</v>
      </c>
      <c r="C18" s="134" t="s">
        <v>129</v>
      </c>
      <c r="D18" s="134" t="s">
        <v>142</v>
      </c>
      <c r="E18" s="134" t="s">
        <v>143</v>
      </c>
      <c r="F18" s="134">
        <v>0.25</v>
      </c>
      <c r="G18" s="274" cm="1">
        <f t="array" ref="G18">SUMPRODUCT('Non-GHGs Emission Factor'!D$3:D$112*('Non-GHGs Emission Factor'!$B$3:$B$112=$D18)*('Non-GHGs Emission Factor'!$C$3:$C$112=$E18)*('Non-GHGs Emission Factor'!$D$2:$K$2=G$4)*('Non-GHGs Emission Factor'!$A$3:$A$112=$C18))*SUMIFS('Non-GHGs indst Product Output'!$F:$F,'Non-GHGs indst Product Output'!$A:$A,$A$2,'Non-GHGs indst Product Output'!$B:$B,$D18)*$F18</f>
        <v>2030019687500.0002</v>
      </c>
      <c r="H18" s="274" cm="1">
        <f t="array" ref="H18">SUMPRODUCT('Non-GHGs Emission Factor'!E$3:E$112*('Non-GHGs Emission Factor'!$B$3:$B$112=$D18)*('Non-GHGs Emission Factor'!$C$3:$C$112=$E18)*('Non-GHGs Emission Factor'!$D$2:$K$2=H$4)*('Non-GHGs Emission Factor'!$A$3:$A$112=$C18))*SUMIFS('Non-GHGs indst Product Output'!$F:$F,'Non-GHGs indst Product Output'!$A:$A,$A$2,'Non-GHGs indst Product Output'!$B:$B,$D18)*$F18</f>
        <v>0</v>
      </c>
      <c r="I18" s="274" cm="1">
        <f t="array" ref="I18">SUMPRODUCT('Non-GHGs Emission Factor'!F$3:F$112*('Non-GHGs Emission Factor'!$B$3:$B$112=$D18)*('Non-GHGs Emission Factor'!$C$3:$C$112=$E18)*('Non-GHGs Emission Factor'!$D$2:$K$2=I$4)*('Non-GHGs Emission Factor'!$A$3:$A$112=$C18))*SUMIFS('Non-GHGs indst Product Output'!$F:$F,'Non-GHGs indst Product Output'!$A:$A,$A$2,'Non-GHGs indst Product Output'!$B:$B,$D18)*$F18</f>
        <v>0</v>
      </c>
      <c r="J18" s="274" cm="1">
        <f t="array" ref="J18">SUMPRODUCT('Non-GHGs Emission Factor'!G$3:G$112*('Non-GHGs Emission Factor'!$B$3:$B$112=$D18)*('Non-GHGs Emission Factor'!$C$3:$C$112=$E18)*('Non-GHGs Emission Factor'!$D$2:$K$2=J$4)*('Non-GHGs Emission Factor'!$A$3:$A$112=$C18))*SUMIFS('Non-GHGs indst Product Output'!$F:$F,'Non-GHGs indst Product Output'!$A:$A,$A$2,'Non-GHGs indst Product Output'!$B:$B,$D18)*$F18</f>
        <v>13920135000.000002</v>
      </c>
      <c r="K18" s="274" cm="1">
        <f t="array" ref="K18">SUMPRODUCT('Non-GHGs Emission Factor'!H$3:H$112*('Non-GHGs Emission Factor'!$B$3:$B$112=$D18)*('Non-GHGs Emission Factor'!$C$3:$C$112=$E18)*('Non-GHGs Emission Factor'!$D$2:$K$2=K$4)*('Non-GHGs Emission Factor'!$A$3:$A$112=$C18))*SUMIFS('Non-GHGs indst Product Output'!$F:$F,'Non-GHGs indst Product Output'!$A:$A,$A$2,'Non-GHGs indst Product Output'!$B:$B,$D18)*$F18</f>
        <v>2424423512500</v>
      </c>
      <c r="L18" s="274" cm="1">
        <f t="array" ref="L18">SUMPRODUCT('Non-GHGs Emission Factor'!I$3:I$112*('Non-GHGs Emission Factor'!$B$3:$B$112=$D18)*('Non-GHGs Emission Factor'!$C$3:$C$112=$E18)*('Non-GHGs Emission Factor'!$D$2:$K$2=L$4)*('Non-GHGs Emission Factor'!$A$3:$A$112=$C18))*SUMIFS('Non-GHGs indst Product Output'!$F:$F,'Non-GHGs indst Product Output'!$A:$A,$A$2,'Non-GHGs indst Product Output'!$B:$B,$D18)*$F18</f>
        <v>3394192917500.0005</v>
      </c>
      <c r="M18" s="274" cm="1">
        <f t="array" ref="M18">SUMPRODUCT('Non-GHGs Emission Factor'!J$3:J$112*('Non-GHGs Emission Factor'!$B$3:$B$112=$D18)*('Non-GHGs Emission Factor'!$C$3:$C$112=$E18)*('Non-GHGs Emission Factor'!$D$2:$K$2=M$4)*('Non-GHGs Emission Factor'!$A$3:$A$112=$C18))*SUMIFS('Non-GHGs indst Product Output'!$F:$F,'Non-GHGs indst Product Output'!$A:$A,$A$2,'Non-GHGs indst Product Output'!$B:$B,$D18)*$F18</f>
        <v>0</v>
      </c>
      <c r="N18" s="275" cm="1">
        <f t="array" ref="N18">SUMPRODUCT('Non-GHGs Emission Factor'!K$3:K$112*('Non-GHGs Emission Factor'!$B$3:$B$112=$D18)*('Non-GHGs Emission Factor'!$C$3:$C$112=$E18)*('Non-GHGs Emission Factor'!$D$2:$K$2=N$4)*('Non-GHGs Emission Factor'!$A$3:$A$112=$C18))*SUMIFS('Non-GHGs indst Product Output'!$F:$F,'Non-GHGs indst Product Output'!$A:$A,$A$2,'Non-GHGs indst Product Output'!$B:$B,$D18)*$F18</f>
        <v>484884702500.00006</v>
      </c>
    </row>
    <row r="19" spans="1:14" ht="14.25" customHeight="1">
      <c r="A19" s="32" t="str">
        <f>VLOOKUP($B19,'Sector Match'!$B$1:$C$43,2,0)</f>
        <v>iron and steel 241</v>
      </c>
      <c r="B19" s="134" t="s">
        <v>129</v>
      </c>
      <c r="C19" s="134" t="s">
        <v>129</v>
      </c>
      <c r="D19" s="134" t="s">
        <v>142</v>
      </c>
      <c r="E19" s="134" t="s">
        <v>144</v>
      </c>
      <c r="F19" s="134">
        <v>0.25</v>
      </c>
      <c r="G19" s="274" cm="1">
        <f t="array" ref="G19">SUMPRODUCT('Non-GHGs Emission Factor'!D$3:D$112*('Non-GHGs Emission Factor'!$B$3:$B$112=$D19)*('Non-GHGs Emission Factor'!$C$3:$C$112=$E19)*('Non-GHGs Emission Factor'!$D$2:$K$2=G$4)*('Non-GHGs Emission Factor'!$A$3:$A$112=$C19))*SUMIFS('Non-GHGs indst Product Output'!$F:$F,'Non-GHGs indst Product Output'!$A:$A,$A$2,'Non-GHGs indst Product Output'!$B:$B,$D19)*$F19</f>
        <v>2088020250000.0002</v>
      </c>
      <c r="H19" s="274" cm="1">
        <f t="array" ref="H19">SUMPRODUCT('Non-GHGs Emission Factor'!E$3:E$112*('Non-GHGs Emission Factor'!$B$3:$B$112=$D19)*('Non-GHGs Emission Factor'!$C$3:$C$112=$E19)*('Non-GHGs Emission Factor'!$D$2:$K$2=H$4)*('Non-GHGs Emission Factor'!$A$3:$A$112=$C19))*SUMIFS('Non-GHGs indst Product Output'!$F:$F,'Non-GHGs indst Product Output'!$A:$A,$A$2,'Non-GHGs indst Product Output'!$B:$B,$D19)*$F19</f>
        <v>0</v>
      </c>
      <c r="I19" s="274" cm="1">
        <f t="array" ref="I19">SUMPRODUCT('Non-GHGs Emission Factor'!F$3:F$112*('Non-GHGs Emission Factor'!$B$3:$B$112=$D19)*('Non-GHGs Emission Factor'!$C$3:$C$112=$E19)*('Non-GHGs Emission Factor'!$D$2:$K$2=I$4)*('Non-GHGs Emission Factor'!$A$3:$A$112=$C19))*SUMIFS('Non-GHGs indst Product Output'!$F:$F,'Non-GHGs indst Product Output'!$A:$A,$A$2,'Non-GHGs indst Product Output'!$B:$B,$D19)*$F19</f>
        <v>0</v>
      </c>
      <c r="J19" s="274" cm="1">
        <f t="array" ref="J19">SUMPRODUCT('Non-GHGs Emission Factor'!G$3:G$112*('Non-GHGs Emission Factor'!$B$3:$B$112=$D19)*('Non-GHGs Emission Factor'!$C$3:$C$112=$E19)*('Non-GHGs Emission Factor'!$D$2:$K$2=J$4)*('Non-GHGs Emission Factor'!$A$3:$A$112=$C19))*SUMIFS('Non-GHGs indst Product Output'!$F:$F,'Non-GHGs indst Product Output'!$A:$A,$A$2,'Non-GHGs indst Product Output'!$B:$B,$D19)*$F19</f>
        <v>13920135000.000002</v>
      </c>
      <c r="K19" s="274" cm="1">
        <f t="array" ref="K19">SUMPRODUCT('Non-GHGs Emission Factor'!H$3:H$112*('Non-GHGs Emission Factor'!$B$3:$B$112=$D19)*('Non-GHGs Emission Factor'!$C$3:$C$112=$E19)*('Non-GHGs Emission Factor'!$D$2:$K$2=K$4)*('Non-GHGs Emission Factor'!$A$3:$A$112=$C19))*SUMIFS('Non-GHGs indst Product Output'!$F:$F,'Non-GHGs indst Product Output'!$A:$A,$A$2,'Non-GHGs indst Product Output'!$B:$B,$D19)*$F19</f>
        <v>1396653545000</v>
      </c>
      <c r="L19" s="274" cm="1">
        <f t="array" ref="L19">SUMPRODUCT('Non-GHGs Emission Factor'!I$3:I$112*('Non-GHGs Emission Factor'!$B$3:$B$112=$D19)*('Non-GHGs Emission Factor'!$C$3:$C$112=$E19)*('Non-GHGs Emission Factor'!$D$2:$K$2=L$4)*('Non-GHGs Emission Factor'!$A$3:$A$112=$C19))*SUMIFS('Non-GHGs indst Product Output'!$F:$F,'Non-GHGs indst Product Output'!$A:$A,$A$2,'Non-GHGs indst Product Output'!$B:$B,$D19)*$F19</f>
        <v>1883858270000</v>
      </c>
      <c r="M19" s="274" cm="1">
        <f t="array" ref="M19">SUMPRODUCT('Non-GHGs Emission Factor'!J$3:J$112*('Non-GHGs Emission Factor'!$B$3:$B$112=$D19)*('Non-GHGs Emission Factor'!$C$3:$C$112=$E19)*('Non-GHGs Emission Factor'!$D$2:$K$2=M$4)*('Non-GHGs Emission Factor'!$A$3:$A$112=$C19))*SUMIFS('Non-GHGs indst Product Output'!$F:$F,'Non-GHGs indst Product Output'!$A:$A,$A$2,'Non-GHGs indst Product Output'!$B:$B,$D19)*$F19</f>
        <v>0</v>
      </c>
      <c r="N19" s="275" cm="1">
        <f t="array" ref="N19">SUMPRODUCT('Non-GHGs Emission Factor'!K$3:K$112*('Non-GHGs Emission Factor'!$B$3:$B$112=$D19)*('Non-GHGs Emission Factor'!$C$3:$C$112=$E19)*('Non-GHGs Emission Factor'!$D$2:$K$2=N$4)*('Non-GHGs Emission Factor'!$A$3:$A$112=$C19))*SUMIFS('Non-GHGs indst Product Output'!$F:$F,'Non-GHGs indst Product Output'!$A:$A,$A$2,'Non-GHGs indst Product Output'!$B:$B,$D19)*$F19</f>
        <v>27840270000.000004</v>
      </c>
    </row>
    <row r="20" spans="1:14" ht="14.25" customHeight="1">
      <c r="A20" s="32" t="str">
        <f>VLOOKUP($B20,'Sector Match'!$B$1:$C$43,2,0)</f>
        <v>iron and steel 241</v>
      </c>
      <c r="B20" s="134" t="s">
        <v>129</v>
      </c>
      <c r="C20" s="134" t="s">
        <v>129</v>
      </c>
      <c r="D20" s="134" t="s">
        <v>142</v>
      </c>
      <c r="E20" s="134" t="s">
        <v>145</v>
      </c>
      <c r="F20" s="134">
        <v>0.25</v>
      </c>
      <c r="G20" s="274" cm="1">
        <f t="array" ref="G20">SUMPRODUCT('Non-GHGs Emission Factor'!D$3:D$112*('Non-GHGs Emission Factor'!$B$3:$B$112=$D20)*('Non-GHGs Emission Factor'!$C$3:$C$112=$E20)*('Non-GHGs Emission Factor'!$D$2:$K$2=G$4)*('Non-GHGs Emission Factor'!$A$3:$A$112=$C20))*SUMIFS('Non-GHGs indst Product Output'!$F:$F,'Non-GHGs indst Product Output'!$A:$A,$A$2,'Non-GHGs indst Product Output'!$B:$B,$D20)*$F20</f>
        <v>0</v>
      </c>
      <c r="H20" s="274" cm="1">
        <f t="array" ref="H20">SUMPRODUCT('Non-GHGs Emission Factor'!E$3:E$112*('Non-GHGs Emission Factor'!$B$3:$B$112=$D20)*('Non-GHGs Emission Factor'!$C$3:$C$112=$E20)*('Non-GHGs Emission Factor'!$D$2:$K$2=H$4)*('Non-GHGs Emission Factor'!$A$3:$A$112=$C20))*SUMIFS('Non-GHGs indst Product Output'!$F:$F,'Non-GHGs indst Product Output'!$A:$A,$A$2,'Non-GHGs indst Product Output'!$B:$B,$D20)*$F20</f>
        <v>0</v>
      </c>
      <c r="I20" s="274" cm="1">
        <f t="array" ref="I20">SUMPRODUCT('Non-GHGs Emission Factor'!F$3:F$112*('Non-GHGs Emission Factor'!$B$3:$B$112=$D20)*('Non-GHGs Emission Factor'!$C$3:$C$112=$E20)*('Non-GHGs Emission Factor'!$D$2:$K$2=I$4)*('Non-GHGs Emission Factor'!$A$3:$A$112=$C20))*SUMIFS('Non-GHGs indst Product Output'!$F:$F,'Non-GHGs indst Product Output'!$A:$A,$A$2,'Non-GHGs indst Product Output'!$B:$B,$D20)*$F20</f>
        <v>0</v>
      </c>
      <c r="J20" s="274" cm="1">
        <f t="array" ref="J20">SUMPRODUCT('Non-GHGs Emission Factor'!G$3:G$112*('Non-GHGs Emission Factor'!$B$3:$B$112=$D20)*('Non-GHGs Emission Factor'!$C$3:$C$112=$E20)*('Non-GHGs Emission Factor'!$D$2:$K$2=J$4)*('Non-GHGs Emission Factor'!$A$3:$A$112=$C20))*SUMIFS('Non-GHGs indst Product Output'!$F:$F,'Non-GHGs indst Product Output'!$A:$A,$A$2,'Non-GHGs indst Product Output'!$B:$B,$D20)*$F20</f>
        <v>0</v>
      </c>
      <c r="K20" s="274" cm="1">
        <f t="array" ref="K20">SUMPRODUCT('Non-GHGs Emission Factor'!H$3:H$112*('Non-GHGs Emission Factor'!$B$3:$B$112=$D20)*('Non-GHGs Emission Factor'!$C$3:$C$112=$E20)*('Non-GHGs Emission Factor'!$D$2:$K$2=K$4)*('Non-GHGs Emission Factor'!$A$3:$A$112=$C20))*SUMIFS('Non-GHGs indst Product Output'!$F:$F,'Non-GHGs indst Product Output'!$A:$A,$A$2,'Non-GHGs indst Product Output'!$B:$B,$D20)*$F20</f>
        <v>243602362500.00003</v>
      </c>
      <c r="L20" s="274" cm="1">
        <f t="array" ref="L20">SUMPRODUCT('Non-GHGs Emission Factor'!I$3:I$112*('Non-GHGs Emission Factor'!$B$3:$B$112=$D20)*('Non-GHGs Emission Factor'!$C$3:$C$112=$E20)*('Non-GHGs Emission Factor'!$D$2:$K$2=L$4)*('Non-GHGs Emission Factor'!$A$3:$A$112=$C20))*SUMIFS('Non-GHGs indst Product Output'!$F:$F,'Non-GHGs indst Product Output'!$A:$A,$A$2,'Non-GHGs indst Product Output'!$B:$B,$D20)*$F20</f>
        <v>338723285000.00006</v>
      </c>
      <c r="M20" s="274" cm="1">
        <f t="array" ref="M20">SUMPRODUCT('Non-GHGs Emission Factor'!J$3:J$112*('Non-GHGs Emission Factor'!$B$3:$B$112=$D20)*('Non-GHGs Emission Factor'!$C$3:$C$112=$E20)*('Non-GHGs Emission Factor'!$D$2:$K$2=M$4)*('Non-GHGs Emission Factor'!$A$3:$A$112=$C20))*SUMIFS('Non-GHGs indst Product Output'!$F:$F,'Non-GHGs indst Product Output'!$A:$A,$A$2,'Non-GHGs indst Product Output'!$B:$B,$D20)*$F20</f>
        <v>0</v>
      </c>
      <c r="N20" s="275" cm="1">
        <f t="array" ref="N20">SUMPRODUCT('Non-GHGs Emission Factor'!K$3:K$112*('Non-GHGs Emission Factor'!$B$3:$B$112=$D20)*('Non-GHGs Emission Factor'!$C$3:$C$112=$E20)*('Non-GHGs Emission Factor'!$D$2:$K$2=N$4)*('Non-GHGs Emission Factor'!$A$3:$A$112=$C20))*SUMIFS('Non-GHGs indst Product Output'!$F:$F,'Non-GHGs indst Product Output'!$A:$A,$A$2,'Non-GHGs indst Product Output'!$B:$B,$D20)*$F20</f>
        <v>0</v>
      </c>
    </row>
    <row r="21" spans="1:14" ht="14.25" customHeight="1">
      <c r="A21" s="32" t="str">
        <f>VLOOKUP($B21,'Sector Match'!$B$1:$C$43,2,0)</f>
        <v>iron and steel 241</v>
      </c>
      <c r="B21" s="134" t="s">
        <v>129</v>
      </c>
      <c r="C21" s="134" t="s">
        <v>129</v>
      </c>
      <c r="D21" s="134" t="s">
        <v>142</v>
      </c>
      <c r="E21" s="134" t="s">
        <v>146</v>
      </c>
      <c r="F21" s="134">
        <v>0.25</v>
      </c>
      <c r="G21" s="274" cm="1">
        <f t="array" ref="G21">SUMPRODUCT('Non-GHGs Emission Factor'!D$3:D$112*('Non-GHGs Emission Factor'!$B$3:$B$112=$D21)*('Non-GHGs Emission Factor'!$C$3:$C$112=$E21)*('Non-GHGs Emission Factor'!$D$2:$K$2=G$4)*('Non-GHGs Emission Factor'!$A$3:$A$112=$C21))*SUMIFS('Non-GHGs indst Product Output'!$F:$F,'Non-GHGs indst Product Output'!$A:$A,$A$2,'Non-GHGs indst Product Output'!$B:$B,$D21)*$F21</f>
        <v>0</v>
      </c>
      <c r="H21" s="274" cm="1">
        <f t="array" ref="H21">SUMPRODUCT('Non-GHGs Emission Factor'!E$3:E$112*('Non-GHGs Emission Factor'!$B$3:$B$112=$D21)*('Non-GHGs Emission Factor'!$C$3:$C$112=$E21)*('Non-GHGs Emission Factor'!$D$2:$K$2=H$4)*('Non-GHGs Emission Factor'!$A$3:$A$112=$C21))*SUMIFS('Non-GHGs indst Product Output'!$F:$F,'Non-GHGs indst Product Output'!$A:$A,$A$2,'Non-GHGs indst Product Output'!$B:$B,$D21)*$F21</f>
        <v>0</v>
      </c>
      <c r="I21" s="274" cm="1">
        <f t="array" ref="I21">SUMPRODUCT('Non-GHGs Emission Factor'!F$3:F$112*('Non-GHGs Emission Factor'!$B$3:$B$112=$D21)*('Non-GHGs Emission Factor'!$C$3:$C$112=$E21)*('Non-GHGs Emission Factor'!$D$2:$K$2=I$4)*('Non-GHGs Emission Factor'!$A$3:$A$112=$C21))*SUMIFS('Non-GHGs indst Product Output'!$F:$F,'Non-GHGs indst Product Output'!$A:$A,$A$2,'Non-GHGs indst Product Output'!$B:$B,$D21)*$F21</f>
        <v>0</v>
      </c>
      <c r="J21" s="274" cm="1">
        <f t="array" ref="J21">SUMPRODUCT('Non-GHGs Emission Factor'!G$3:G$112*('Non-GHGs Emission Factor'!$B$3:$B$112=$D21)*('Non-GHGs Emission Factor'!$C$3:$C$112=$E21)*('Non-GHGs Emission Factor'!$D$2:$K$2=J$4)*('Non-GHGs Emission Factor'!$A$3:$A$112=$C21))*SUMIFS('Non-GHGs indst Product Output'!$F:$F,'Non-GHGs indst Product Output'!$A:$A,$A$2,'Non-GHGs indst Product Output'!$B:$B,$D21)*$F21</f>
        <v>0</v>
      </c>
      <c r="K21" s="274" cm="1">
        <f t="array" ref="K21">SUMPRODUCT('Non-GHGs Emission Factor'!H$3:H$112*('Non-GHGs Emission Factor'!$B$3:$B$112=$D21)*('Non-GHGs Emission Factor'!$C$3:$C$112=$E21)*('Non-GHGs Emission Factor'!$D$2:$K$2=K$4)*('Non-GHGs Emission Factor'!$A$3:$A$112=$C21))*SUMIFS('Non-GHGs indst Product Output'!$F:$F,'Non-GHGs indst Product Output'!$A:$A,$A$2,'Non-GHGs indst Product Output'!$B:$B,$D21)*$F21</f>
        <v>139201350000</v>
      </c>
      <c r="L21" s="274" cm="1">
        <f t="array" ref="L21">SUMPRODUCT('Non-GHGs Emission Factor'!I$3:I$112*('Non-GHGs Emission Factor'!$B$3:$B$112=$D21)*('Non-GHGs Emission Factor'!$C$3:$C$112=$E21)*('Non-GHGs Emission Factor'!$D$2:$K$2=L$4)*('Non-GHGs Emission Factor'!$A$3:$A$112=$C21))*SUMIFS('Non-GHGs indst Product Output'!$F:$F,'Non-GHGs indst Product Output'!$A:$A,$A$2,'Non-GHGs indst Product Output'!$B:$B,$D21)*$F21</f>
        <v>187921822500.00003</v>
      </c>
      <c r="M21" s="274" cm="1">
        <f t="array" ref="M21">SUMPRODUCT('Non-GHGs Emission Factor'!J$3:J$112*('Non-GHGs Emission Factor'!$B$3:$B$112=$D21)*('Non-GHGs Emission Factor'!$C$3:$C$112=$E21)*('Non-GHGs Emission Factor'!$D$2:$K$2=M$4)*('Non-GHGs Emission Factor'!$A$3:$A$112=$C21))*SUMIFS('Non-GHGs indst Product Output'!$F:$F,'Non-GHGs indst Product Output'!$A:$A,$A$2,'Non-GHGs indst Product Output'!$B:$B,$D21)*$F21</f>
        <v>0</v>
      </c>
      <c r="N21" s="275" cm="1">
        <f t="array" ref="N21">SUMPRODUCT('Non-GHGs Emission Factor'!K$3:K$112*('Non-GHGs Emission Factor'!$B$3:$B$112=$D21)*('Non-GHGs Emission Factor'!$C$3:$C$112=$E21)*('Non-GHGs Emission Factor'!$D$2:$K$2=N$4)*('Non-GHGs Emission Factor'!$A$3:$A$112=$C21))*SUMIFS('Non-GHGs indst Product Output'!$F:$F,'Non-GHGs indst Product Output'!$A:$A,$A$2,'Non-GHGs indst Product Output'!$B:$B,$D21)*$F21</f>
        <v>0</v>
      </c>
    </row>
    <row r="22" spans="1:14" ht="14.25" customHeight="1">
      <c r="A22" s="32" t="str">
        <f>VLOOKUP($B22,'Sector Match'!$B$1:$C$43,2,0)</f>
        <v>iron and steel 241</v>
      </c>
      <c r="B22" s="134" t="s">
        <v>129</v>
      </c>
      <c r="C22" s="134" t="s">
        <v>129</v>
      </c>
      <c r="D22" s="134" t="s">
        <v>130</v>
      </c>
      <c r="E22" s="134" t="s">
        <v>131</v>
      </c>
      <c r="F22" s="134">
        <v>0.5</v>
      </c>
      <c r="G22" s="274" cm="1">
        <f t="array" ref="G22">SUMPRODUCT('Non-GHGs Emission Factor'!D$3:D$112*('Non-GHGs Emission Factor'!$B$3:$B$112=$D22)*('Non-GHGs Emission Factor'!$C$3:$C$112=$E22)*('Non-GHGs Emission Factor'!$D$2:$K$2=G$4)*('Non-GHGs Emission Factor'!$A$3:$A$112=$C22))*SUMIFS('Non-GHGs indst Product Output'!$F:$F,'Non-GHGs indst Product Output'!$A:$A,$A$2,'Non-GHGs indst Product Output'!$B:$B,$D22)*$F22</f>
        <v>350559686400</v>
      </c>
      <c r="H22" s="274" cm="1">
        <f t="array" ref="H22">SUMPRODUCT('Non-GHGs Emission Factor'!E$3:E$112*('Non-GHGs Emission Factor'!$B$3:$B$112=$D22)*('Non-GHGs Emission Factor'!$C$3:$C$112=$E22)*('Non-GHGs Emission Factor'!$D$2:$K$2=H$4)*('Non-GHGs Emission Factor'!$A$3:$A$112=$C22))*SUMIFS('Non-GHGs indst Product Output'!$F:$F,'Non-GHGs indst Product Output'!$A:$A,$A$2,'Non-GHGs indst Product Output'!$B:$B,$D22)*$F22</f>
        <v>372469666800</v>
      </c>
      <c r="I22" s="274" cm="1">
        <f t="array" ref="I22">SUMPRODUCT('Non-GHGs Emission Factor'!F$3:F$112*('Non-GHGs Emission Factor'!$B$3:$B$112=$D22)*('Non-GHGs Emission Factor'!$C$3:$C$112=$E22)*('Non-GHGs Emission Factor'!$D$2:$K$2=I$4)*('Non-GHGs Emission Factor'!$A$3:$A$112=$C22))*SUMIFS('Non-GHGs indst Product Output'!$F:$F,'Non-GHGs indst Product Output'!$A:$A,$A$2,'Non-GHGs indst Product Output'!$B:$B,$D22)*$F22</f>
        <v>236627788320.00003</v>
      </c>
      <c r="J22" s="274" cm="1">
        <f t="array" ref="J22">SUMPRODUCT('Non-GHGs Emission Factor'!G$3:G$112*('Non-GHGs Emission Factor'!$B$3:$B$112=$D22)*('Non-GHGs Emission Factor'!$C$3:$C$112=$E22)*('Non-GHGs Emission Factor'!$D$2:$K$2=J$4)*('Non-GHGs Emission Factor'!$A$3:$A$112=$C22))*SUMIFS('Non-GHGs indst Product Output'!$F:$F,'Non-GHGs indst Product Output'!$A:$A,$A$2,'Non-GHGs indst Product Output'!$B:$B,$D22)*$F22</f>
        <v>648535419840</v>
      </c>
      <c r="K22" s="274" cm="1">
        <f t="array" ref="K22">SUMPRODUCT('Non-GHGs Emission Factor'!H$3:H$112*('Non-GHGs Emission Factor'!$B$3:$B$112=$D22)*('Non-GHGs Emission Factor'!$C$3:$C$112=$E22)*('Non-GHGs Emission Factor'!$D$2:$K$2=K$4)*('Non-GHGs Emission Factor'!$A$3:$A$112=$C22))*SUMIFS('Non-GHGs indst Product Output'!$F:$F,'Non-GHGs indst Product Output'!$A:$A,$A$2,'Non-GHGs indst Product Output'!$B:$B,$D22)*$F22</f>
        <v>1143700976880</v>
      </c>
      <c r="L22" s="274" cm="1">
        <f t="array" ref="L22">SUMPRODUCT('Non-GHGs Emission Factor'!I$3:I$112*('Non-GHGs Emission Factor'!$B$3:$B$112=$D22)*('Non-GHGs Emission Factor'!$C$3:$C$112=$E22)*('Non-GHGs Emission Factor'!$D$2:$K$2=L$4)*('Non-GHGs Emission Factor'!$A$3:$A$112=$C22))*SUMIFS('Non-GHGs indst Product Output'!$F:$F,'Non-GHGs indst Product Output'!$A:$A,$A$2,'Non-GHGs indst Product Output'!$B:$B,$D22)*$F22</f>
        <v>1925887277159.9998</v>
      </c>
      <c r="M22" s="274" cm="1">
        <f t="array" ref="M22">SUMPRODUCT('Non-GHGs Emission Factor'!J$3:J$112*('Non-GHGs Emission Factor'!$B$3:$B$112=$D22)*('Non-GHGs Emission Factor'!$C$3:$C$112=$E22)*('Non-GHGs Emission Factor'!$D$2:$K$2=M$4)*('Non-GHGs Emission Factor'!$A$3:$A$112=$C22))*SUMIFS('Non-GHGs indst Product Output'!$F:$F,'Non-GHGs indst Product Output'!$A:$A,$A$2,'Non-GHGs indst Product Output'!$B:$B,$D22)*$F22</f>
        <v>343986692280</v>
      </c>
      <c r="N22" s="275" cm="1">
        <f t="array" ref="N22">SUMPRODUCT('Non-GHGs Emission Factor'!K$3:K$112*('Non-GHGs Emission Factor'!$B$3:$B$112=$D22)*('Non-GHGs Emission Factor'!$C$3:$C$112=$E22)*('Non-GHGs Emission Factor'!$D$2:$K$2=N$4)*('Non-GHGs Emission Factor'!$A$3:$A$112=$C22))*SUMIFS('Non-GHGs indst Product Output'!$F:$F,'Non-GHGs indst Product Output'!$A:$A,$A$2,'Non-GHGs indst Product Output'!$B:$B,$D22)*$F22</f>
        <v>400952641320</v>
      </c>
    </row>
    <row r="23" spans="1:14" ht="14.25" customHeight="1">
      <c r="A23" s="32" t="str">
        <f>VLOOKUP($B23,'Sector Match'!$B$1:$C$43,2,0)</f>
        <v>iron and steel 241</v>
      </c>
      <c r="B23" s="134" t="s">
        <v>129</v>
      </c>
      <c r="C23" s="134" t="s">
        <v>129</v>
      </c>
      <c r="D23" s="134" t="s">
        <v>130</v>
      </c>
      <c r="E23" s="134" t="s">
        <v>132</v>
      </c>
      <c r="F23" s="134">
        <v>0.5</v>
      </c>
      <c r="G23" s="274" cm="1">
        <f t="array" ref="G23">SUMPRODUCT('Non-GHGs Emission Factor'!D$3:D$112*('Non-GHGs Emission Factor'!$B$3:$B$112=$D23)*('Non-GHGs Emission Factor'!$C$3:$C$112=$E23)*('Non-GHGs Emission Factor'!$D$2:$K$2=G$4)*('Non-GHGs Emission Factor'!$A$3:$A$112=$C23))*SUMIFS('Non-GHGs indst Product Output'!$F:$F,'Non-GHGs indst Product Output'!$A:$A,$A$2,'Non-GHGs indst Product Output'!$B:$B,$D23)*$F23</f>
        <v>3417956942400</v>
      </c>
      <c r="H23" s="274" cm="1">
        <f t="array" ref="H23">SUMPRODUCT('Non-GHGs Emission Factor'!E$3:E$112*('Non-GHGs Emission Factor'!$B$3:$B$112=$D23)*('Non-GHGs Emission Factor'!$C$3:$C$112=$E23)*('Non-GHGs Emission Factor'!$D$2:$K$2=H$4)*('Non-GHGs Emission Factor'!$A$3:$A$112=$C23))*SUMIFS('Non-GHGs indst Product Output'!$F:$F,'Non-GHGs indst Product Output'!$A:$A,$A$2,'Non-GHGs indst Product Output'!$B:$B,$D23)*$F23</f>
        <v>372469666800</v>
      </c>
      <c r="I23" s="274" cm="1">
        <f t="array" ref="I23">SUMPRODUCT('Non-GHGs Emission Factor'!F$3:F$112*('Non-GHGs Emission Factor'!$B$3:$B$112=$D23)*('Non-GHGs Emission Factor'!$C$3:$C$112=$E23)*('Non-GHGs Emission Factor'!$D$2:$K$2=I$4)*('Non-GHGs Emission Factor'!$A$3:$A$112=$C23))*SUMIFS('Non-GHGs indst Product Output'!$F:$F,'Non-GHGs indst Product Output'!$A:$A,$A$2,'Non-GHGs indst Product Output'!$B:$B,$D23)*$F23</f>
        <v>611288453160</v>
      </c>
      <c r="J23" s="274" cm="1">
        <f t="array" ref="J23">SUMPRODUCT('Non-GHGs Emission Factor'!G$3:G$112*('Non-GHGs Emission Factor'!$B$3:$B$112=$D23)*('Non-GHGs Emission Factor'!$C$3:$C$112=$E23)*('Non-GHGs Emission Factor'!$D$2:$K$2=J$4)*('Non-GHGs Emission Factor'!$A$3:$A$112=$C23))*SUMIFS('Non-GHGs indst Product Output'!$F:$F,'Non-GHGs indst Product Output'!$A:$A,$A$2,'Non-GHGs indst Product Output'!$B:$B,$D23)*$F23</f>
        <v>1174374949440</v>
      </c>
      <c r="K23" s="274" cm="1">
        <f t="array" ref="K23">SUMPRODUCT('Non-GHGs Emission Factor'!H$3:H$112*('Non-GHGs Emission Factor'!$B$3:$B$112=$D23)*('Non-GHGs Emission Factor'!$C$3:$C$112=$E23)*('Non-GHGs Emission Factor'!$D$2:$K$2=K$4)*('Non-GHGs Emission Factor'!$A$3:$A$112=$C23))*SUMIFS('Non-GHGs indst Product Output'!$F:$F,'Non-GHGs indst Product Output'!$A:$A,$A$2,'Non-GHGs indst Product Output'!$B:$B,$D23)*$F23</f>
        <v>1143700976880</v>
      </c>
      <c r="L23" s="274" cm="1">
        <f t="array" ref="L23">SUMPRODUCT('Non-GHGs Emission Factor'!I$3:I$112*('Non-GHGs Emission Factor'!$B$3:$B$112=$D23)*('Non-GHGs Emission Factor'!$C$3:$C$112=$E23)*('Non-GHGs Emission Factor'!$D$2:$K$2=L$4)*('Non-GHGs Emission Factor'!$A$3:$A$112=$C23))*SUMIFS('Non-GHGs indst Product Output'!$F:$F,'Non-GHGs indst Product Output'!$A:$A,$A$2,'Non-GHGs indst Product Output'!$B:$B,$D23)*$F23</f>
        <v>1925887277159.9998</v>
      </c>
      <c r="M23" s="274" cm="1">
        <f t="array" ref="M23">SUMPRODUCT('Non-GHGs Emission Factor'!J$3:J$112*('Non-GHGs Emission Factor'!$B$3:$B$112=$D23)*('Non-GHGs Emission Factor'!$C$3:$C$112=$E23)*('Non-GHGs Emission Factor'!$D$2:$K$2=M$4)*('Non-GHGs Emission Factor'!$A$3:$A$112=$C23))*SUMIFS('Non-GHGs indst Product Output'!$F:$F,'Non-GHGs indst Product Output'!$A:$A,$A$2,'Non-GHGs indst Product Output'!$B:$B,$D23)*$F23</f>
        <v>343986692280</v>
      </c>
      <c r="N23" s="275" cm="1">
        <f t="array" ref="N23">SUMPRODUCT('Non-GHGs Emission Factor'!K$3:K$112*('Non-GHGs Emission Factor'!$B$3:$B$112=$D23)*('Non-GHGs Emission Factor'!$C$3:$C$112=$E23)*('Non-GHGs Emission Factor'!$D$2:$K$2=N$4)*('Non-GHGs Emission Factor'!$A$3:$A$112=$C23))*SUMIFS('Non-GHGs indst Product Output'!$F:$F,'Non-GHGs indst Product Output'!$A:$A,$A$2,'Non-GHGs indst Product Output'!$B:$B,$D23)*$F23</f>
        <v>400952641320</v>
      </c>
    </row>
    <row r="24" spans="1:14" ht="14.25" customHeight="1">
      <c r="A24" s="32" t="str">
        <f>VLOOKUP($B24,'Sector Match'!$B$1:$C$43,2,0)</f>
        <v>other metals 242</v>
      </c>
      <c r="B24" s="134" t="s">
        <v>150</v>
      </c>
      <c r="C24" s="134" t="s">
        <v>150</v>
      </c>
      <c r="D24" s="134" t="s">
        <v>154</v>
      </c>
      <c r="E24" s="134" t="s">
        <v>152</v>
      </c>
      <c r="F24" s="134">
        <v>0.5</v>
      </c>
      <c r="G24" s="274" cm="1">
        <f t="array" ref="G24">SUMPRODUCT('Non-GHGs Emission Factor'!D$3:D$112*('Non-GHGs Emission Factor'!$B$3:$B$112=$D24)*('Non-GHGs Emission Factor'!$C$3:$C$112=$E24)*('Non-GHGs Emission Factor'!$D$2:$K$2=G$4)*('Non-GHGs Emission Factor'!$A$3:$A$112=$C24))*SUMIFS('Non-GHGs indst Product Output'!$F:$F,'Non-GHGs indst Product Output'!$A:$A,$A$2,'Non-GHGs indst Product Output'!$B:$B,$D24)*$F24</f>
        <v>0</v>
      </c>
      <c r="H24" s="274" cm="1">
        <f t="array" ref="H24">SUMPRODUCT('Non-GHGs Emission Factor'!E$3:E$112*('Non-GHGs Emission Factor'!$B$3:$B$112=$D24)*('Non-GHGs Emission Factor'!$C$3:$C$112=$E24)*('Non-GHGs Emission Factor'!$D$2:$K$2=H$4)*('Non-GHGs Emission Factor'!$A$3:$A$112=$C24))*SUMIFS('Non-GHGs indst Product Output'!$F:$F,'Non-GHGs indst Product Output'!$A:$A,$A$2,'Non-GHGs indst Product Output'!$B:$B,$D24)*$F24</f>
        <v>0</v>
      </c>
      <c r="I24" s="274" cm="1">
        <f t="array" ref="I24">SUMPRODUCT('Non-GHGs Emission Factor'!F$3:F$112*('Non-GHGs Emission Factor'!$B$3:$B$112=$D24)*('Non-GHGs Emission Factor'!$C$3:$C$112=$E24)*('Non-GHGs Emission Factor'!$D$2:$K$2=I$4)*('Non-GHGs Emission Factor'!$A$3:$A$112=$C24))*SUMIFS('Non-GHGs indst Product Output'!$F:$F,'Non-GHGs indst Product Output'!$A:$A,$A$2,'Non-GHGs indst Product Output'!$B:$B,$D24)*$F24</f>
        <v>0</v>
      </c>
      <c r="J24" s="274" cm="1">
        <f t="array" ref="J24">SUMPRODUCT('Non-GHGs Emission Factor'!G$3:G$112*('Non-GHGs Emission Factor'!$B$3:$B$112=$D24)*('Non-GHGs Emission Factor'!$C$3:$C$112=$E24)*('Non-GHGs Emission Factor'!$D$2:$K$2=J$4)*('Non-GHGs Emission Factor'!$A$3:$A$112=$C24))*SUMIFS('Non-GHGs indst Product Output'!$F:$F,'Non-GHGs indst Product Output'!$A:$A,$A$2,'Non-GHGs indst Product Output'!$B:$B,$D24)*$F24</f>
        <v>0</v>
      </c>
      <c r="K24" s="274" cm="1">
        <f t="array" ref="K24">SUMPRODUCT('Non-GHGs Emission Factor'!H$3:H$112*('Non-GHGs Emission Factor'!$B$3:$B$112=$D24)*('Non-GHGs Emission Factor'!$C$3:$C$112=$E24)*('Non-GHGs Emission Factor'!$D$2:$K$2=K$4)*('Non-GHGs Emission Factor'!$A$3:$A$112=$C24))*SUMIFS('Non-GHGs indst Product Output'!$F:$F,'Non-GHGs indst Product Output'!$A:$A,$A$2,'Non-GHGs indst Product Output'!$B:$B,$D24)*$F24</f>
        <v>1190576822275</v>
      </c>
      <c r="L24" s="274" cm="1">
        <f t="array" ref="L24">SUMPRODUCT('Non-GHGs Emission Factor'!I$3:I$112*('Non-GHGs Emission Factor'!$B$3:$B$112=$D24)*('Non-GHGs Emission Factor'!$C$3:$C$112=$E24)*('Non-GHGs Emission Factor'!$D$2:$K$2=L$4)*('Non-GHGs Emission Factor'!$A$3:$A$112=$C24))*SUMIFS('Non-GHGs indst Product Output'!$F:$F,'Non-GHGs indst Product Output'!$A:$A,$A$2,'Non-GHGs indst Product Output'!$B:$B,$D24)*$F24</f>
        <v>1335772419125</v>
      </c>
      <c r="M24" s="274" cm="1">
        <f t="array" ref="M24">SUMPRODUCT('Non-GHGs Emission Factor'!J$3:J$112*('Non-GHGs Emission Factor'!$B$3:$B$112=$D24)*('Non-GHGs Emission Factor'!$C$3:$C$112=$E24)*('Non-GHGs Emission Factor'!$D$2:$K$2=M$4)*('Non-GHGs Emission Factor'!$A$3:$A$112=$C24))*SUMIFS('Non-GHGs indst Product Output'!$F:$F,'Non-GHGs indst Product Output'!$A:$A,$A$2,'Non-GHGs indst Product Output'!$B:$B,$D24)*$F24</f>
        <v>0</v>
      </c>
      <c r="N24" s="275" cm="1">
        <f t="array" ref="N24">SUMPRODUCT('Non-GHGs Emission Factor'!K$3:K$112*('Non-GHGs Emission Factor'!$B$3:$B$112=$D24)*('Non-GHGs Emission Factor'!$C$3:$C$112=$E24)*('Non-GHGs Emission Factor'!$D$2:$K$2=N$4)*('Non-GHGs Emission Factor'!$A$3:$A$112=$C24))*SUMIFS('Non-GHGs indst Product Output'!$F:$F,'Non-GHGs indst Product Output'!$A:$A,$A$2,'Non-GHGs indst Product Output'!$B:$B,$D24)*$F24</f>
        <v>0</v>
      </c>
    </row>
    <row r="25" spans="1:14" ht="14.25" customHeight="1">
      <c r="A25" s="32" t="str">
        <f>VLOOKUP($B25,'Sector Match'!$B$1:$C$43,2,0)</f>
        <v>other metals 242</v>
      </c>
      <c r="B25" s="134" t="s">
        <v>150</v>
      </c>
      <c r="C25" s="134" t="s">
        <v>150</v>
      </c>
      <c r="D25" s="134" t="s">
        <v>154</v>
      </c>
      <c r="E25" s="134" t="s">
        <v>153</v>
      </c>
      <c r="F25" s="134">
        <v>0.5</v>
      </c>
      <c r="G25" s="274" cm="1">
        <f t="array" ref="G25">SUMPRODUCT('Non-GHGs Emission Factor'!D$3:D$112*('Non-GHGs Emission Factor'!$B$3:$B$112=$D25)*('Non-GHGs Emission Factor'!$C$3:$C$112=$E25)*('Non-GHGs Emission Factor'!$D$2:$K$2=G$4)*('Non-GHGs Emission Factor'!$A$3:$A$112=$C25))*SUMIFS('Non-GHGs indst Product Output'!$F:$F,'Non-GHGs indst Product Output'!$A:$A,$A$2,'Non-GHGs indst Product Output'!$B:$B,$D25)*$F25</f>
        <v>0</v>
      </c>
      <c r="H25" s="274" cm="1">
        <f t="array" ref="H25">SUMPRODUCT('Non-GHGs Emission Factor'!E$3:E$112*('Non-GHGs Emission Factor'!$B$3:$B$112=$D25)*('Non-GHGs Emission Factor'!$C$3:$C$112=$E25)*('Non-GHGs Emission Factor'!$D$2:$K$2=H$4)*('Non-GHGs Emission Factor'!$A$3:$A$112=$C25))*SUMIFS('Non-GHGs indst Product Output'!$F:$F,'Non-GHGs indst Product Output'!$A:$A,$A$2,'Non-GHGs indst Product Output'!$B:$B,$D25)*$F25</f>
        <v>0</v>
      </c>
      <c r="I25" s="274" cm="1">
        <f t="array" ref="I25">SUMPRODUCT('Non-GHGs Emission Factor'!F$3:F$112*('Non-GHGs Emission Factor'!$B$3:$B$112=$D25)*('Non-GHGs Emission Factor'!$C$3:$C$112=$E25)*('Non-GHGs Emission Factor'!$D$2:$K$2=I$4)*('Non-GHGs Emission Factor'!$A$3:$A$112=$C25))*SUMIFS('Non-GHGs indst Product Output'!$F:$F,'Non-GHGs indst Product Output'!$A:$A,$A$2,'Non-GHGs indst Product Output'!$B:$B,$D25)*$F25</f>
        <v>0</v>
      </c>
      <c r="J25" s="274" cm="1">
        <f t="array" ref="J25">SUMPRODUCT('Non-GHGs Emission Factor'!G$3:G$112*('Non-GHGs Emission Factor'!$B$3:$B$112=$D25)*('Non-GHGs Emission Factor'!$C$3:$C$112=$E25)*('Non-GHGs Emission Factor'!$D$2:$K$2=J$4)*('Non-GHGs Emission Factor'!$A$3:$A$112=$C25))*SUMIFS('Non-GHGs indst Product Output'!$F:$F,'Non-GHGs indst Product Output'!$A:$A,$A$2,'Non-GHGs indst Product Output'!$B:$B,$D25)*$F25</f>
        <v>0</v>
      </c>
      <c r="K25" s="274" cm="1">
        <f t="array" ref="K25">SUMPRODUCT('Non-GHGs Emission Factor'!H$3:H$112*('Non-GHGs Emission Factor'!$B$3:$B$112=$D25)*('Non-GHGs Emission Factor'!$C$3:$C$112=$E25)*('Non-GHGs Emission Factor'!$D$2:$K$2=K$4)*('Non-GHGs Emission Factor'!$A$3:$A$112=$C25))*SUMIFS('Non-GHGs indst Product Output'!$F:$F,'Non-GHGs indst Product Output'!$A:$A,$A$2,'Non-GHGs indst Product Output'!$B:$B,$D25)*$F25</f>
        <v>1190576822275</v>
      </c>
      <c r="L25" s="274" cm="1">
        <f t="array" ref="L25">SUMPRODUCT('Non-GHGs Emission Factor'!I$3:I$112*('Non-GHGs Emission Factor'!$B$3:$B$112=$D25)*('Non-GHGs Emission Factor'!$C$3:$C$112=$E25)*('Non-GHGs Emission Factor'!$D$2:$K$2=L$4)*('Non-GHGs Emission Factor'!$A$3:$A$112=$C25))*SUMIFS('Non-GHGs indst Product Output'!$F:$F,'Non-GHGs indst Product Output'!$A:$A,$A$2,'Non-GHGs indst Product Output'!$B:$B,$D25)*$F25</f>
        <v>1335772419125</v>
      </c>
      <c r="M25" s="274" cm="1">
        <f t="array" ref="M25">SUMPRODUCT('Non-GHGs Emission Factor'!J$3:J$112*('Non-GHGs Emission Factor'!$B$3:$B$112=$D25)*('Non-GHGs Emission Factor'!$C$3:$C$112=$E25)*('Non-GHGs Emission Factor'!$D$2:$K$2=M$4)*('Non-GHGs Emission Factor'!$A$3:$A$112=$C25))*SUMIFS('Non-GHGs indst Product Output'!$F:$F,'Non-GHGs indst Product Output'!$A:$A,$A$2,'Non-GHGs indst Product Output'!$B:$B,$D25)*$F25</f>
        <v>0</v>
      </c>
      <c r="N25" s="275" cm="1">
        <f t="array" ref="N25">SUMPRODUCT('Non-GHGs Emission Factor'!K$3:K$112*('Non-GHGs Emission Factor'!$B$3:$B$112=$D25)*('Non-GHGs Emission Factor'!$C$3:$C$112=$E25)*('Non-GHGs Emission Factor'!$D$2:$K$2=N$4)*('Non-GHGs Emission Factor'!$A$3:$A$112=$C25))*SUMIFS('Non-GHGs indst Product Output'!$F:$F,'Non-GHGs indst Product Output'!$A:$A,$A$2,'Non-GHGs indst Product Output'!$B:$B,$D25)*$F25</f>
        <v>0</v>
      </c>
    </row>
    <row r="26" spans="1:14" ht="14.25" customHeight="1">
      <c r="A26" s="32" t="str">
        <f>VLOOKUP($B26,'Sector Match'!$B$1:$C$43,2,0)</f>
        <v>other metals 242</v>
      </c>
      <c r="B26" s="134" t="s">
        <v>150</v>
      </c>
      <c r="C26" s="134" t="s">
        <v>150</v>
      </c>
      <c r="D26" s="279" t="s">
        <v>151</v>
      </c>
      <c r="E26" s="279" t="s">
        <v>152</v>
      </c>
      <c r="F26" s="279">
        <v>1</v>
      </c>
      <c r="G26" s="280" cm="1">
        <f t="array" ref="G26">SUMPRODUCT('Non-GHGs Emission Factor'!D$3:D$112*('Non-GHGs Emission Factor'!$B$3:$B$112=$D26)*('Non-GHGs Emission Factor'!$C$3:$C$112=$E26)*('Non-GHGs Emission Factor'!$D$2:$K$2=G$4)*('Non-GHGs Emission Factor'!$A$3:$A$112=$C26))*SUMIFS('Non-GHGs indst Product Output'!$F:$F,'Non-GHGs indst Product Output'!$A:$A,$A$2,'Non-GHGs indst Product Output'!$B:$B,"电解铝-一次冶炼")*$F26</f>
        <v>0</v>
      </c>
      <c r="H26" s="280" cm="1">
        <f t="array" ref="H26">SUMPRODUCT('Non-GHGs Emission Factor'!E$3:E$112*('Non-GHGs Emission Factor'!$B$3:$B$112=$D26)*('Non-GHGs Emission Factor'!$C$3:$C$112=$E26)*('Non-GHGs Emission Factor'!$D$2:$K$2=H$4)*('Non-GHGs Emission Factor'!$A$3:$A$112=$C26))*SUMIFS('Non-GHGs indst Product Output'!$F:$F,'Non-GHGs indst Product Output'!$A:$A,$A$2,'Non-GHGs indst Product Output'!$B:$B,"电解铝-一次冶炼")*$F26</f>
        <v>0</v>
      </c>
      <c r="I26" s="280" cm="1">
        <f t="array" ref="I26">SUMPRODUCT('Non-GHGs Emission Factor'!F$3:F$112*('Non-GHGs Emission Factor'!$B$3:$B$112=$D26)*('Non-GHGs Emission Factor'!$C$3:$C$112=$E26)*('Non-GHGs Emission Factor'!$D$2:$K$2=I$4)*('Non-GHGs Emission Factor'!$A$3:$A$112=$C26))*SUMIFS('Non-GHGs indst Product Output'!$F:$F,'Non-GHGs indst Product Output'!$A:$A,$A$2,'Non-GHGs indst Product Output'!$B:$B,"电解铝-一次冶炼")*$F26</f>
        <v>273354675000</v>
      </c>
      <c r="J26" s="280" cm="1">
        <f t="array" ref="J26">SUMPRODUCT('Non-GHGs Emission Factor'!G$3:G$112*('Non-GHGs Emission Factor'!$B$3:$B$112=$D26)*('Non-GHGs Emission Factor'!$C$3:$C$112=$E26)*('Non-GHGs Emission Factor'!$D$2:$K$2=J$4)*('Non-GHGs Emission Factor'!$A$3:$A$112=$C26))*SUMIFS('Non-GHGs indst Product Output'!$F:$F,'Non-GHGs indst Product Output'!$A:$A,$A$2,'Non-GHGs indst Product Output'!$B:$B,"电解铝-一次冶炼")*$F26</f>
        <v>0</v>
      </c>
      <c r="K26" s="280" cm="1">
        <f t="array" ref="K26">SUMPRODUCT('Non-GHGs Emission Factor'!H$3:H$112*('Non-GHGs Emission Factor'!$B$3:$B$112=$D26)*('Non-GHGs Emission Factor'!$C$3:$C$112=$E26)*('Non-GHGs Emission Factor'!$D$2:$K$2=K$4)*('Non-GHGs Emission Factor'!$A$3:$A$112=$C26))*SUMIFS('Non-GHGs indst Product Output'!$F:$F,'Non-GHGs indst Product Output'!$A:$A,$A$2,'Non-GHGs indst Product Output'!$B:$B,"电解铝-一次冶炼")*$F26</f>
        <v>666256461200</v>
      </c>
      <c r="L26" s="280" cm="1">
        <f t="array" ref="L26">SUMPRODUCT('Non-GHGs Emission Factor'!I$3:I$112*('Non-GHGs Emission Factor'!$B$3:$B$112=$D26)*('Non-GHGs Emission Factor'!$C$3:$C$112=$E26)*('Non-GHGs Emission Factor'!$D$2:$K$2=L$4)*('Non-GHGs Emission Factor'!$A$3:$A$112=$C26))*SUMIFS('Non-GHGs indst Product Output'!$F:$F,'Non-GHGs indst Product Output'!$A:$A,$A$2,'Non-GHGs indst Product Output'!$B:$B,"电解铝-一次冶炼")*$F26</f>
        <v>966217657900</v>
      </c>
      <c r="M26" s="280" cm="1">
        <f t="array" ref="M26">SUMPRODUCT('Non-GHGs Emission Factor'!J$3:J$112*('Non-GHGs Emission Factor'!$B$3:$B$112=$D26)*('Non-GHGs Emission Factor'!$C$3:$C$112=$E26)*('Non-GHGs Emission Factor'!$D$2:$K$2=M$4)*('Non-GHGs Emission Factor'!$A$3:$A$112=$C26))*SUMIFS('Non-GHGs indst Product Output'!$F:$F,'Non-GHGs indst Product Output'!$A:$A,$A$2,'Non-GHGs indst Product Output'!$B:$B,"电解铝-一次冶炼")*$F26</f>
        <v>0</v>
      </c>
      <c r="N26" s="281" cm="1">
        <f t="array" ref="N26">SUMPRODUCT('Non-GHGs Emission Factor'!K$3:K$112*('Non-GHGs Emission Factor'!$B$3:$B$112=$D26)*('Non-GHGs Emission Factor'!$C$3:$C$112=$E26)*('Non-GHGs Emission Factor'!$D$2:$K$2=N$4)*('Non-GHGs Emission Factor'!$A$3:$A$112=$C26))*SUMIFS('Non-GHGs indst Product Output'!$F:$F,'Non-GHGs indst Product Output'!$A:$A,$A$2,'Non-GHGs indst Product Output'!$B:$B,"电解铝-一次冶炼")*$F26</f>
        <v>0</v>
      </c>
    </row>
    <row r="27" spans="1:14" ht="14.25" customHeight="1">
      <c r="A27" s="32" t="str">
        <f>VLOOKUP($B27,'Sector Match'!$B$1:$C$43,2,0)</f>
        <v>other metals 242</v>
      </c>
      <c r="B27" s="134" t="s">
        <v>150</v>
      </c>
      <c r="C27" s="134" t="s">
        <v>150</v>
      </c>
      <c r="D27" s="279" t="s">
        <v>151</v>
      </c>
      <c r="E27" s="279" t="s">
        <v>153</v>
      </c>
      <c r="F27" s="279">
        <v>1</v>
      </c>
      <c r="G27" s="280" cm="1">
        <f t="array" ref="G27">SUMPRODUCT('Non-GHGs Emission Factor'!D$3:D$112*('Non-GHGs Emission Factor'!$B$3:$B$112=$D27)*('Non-GHGs Emission Factor'!$C$3:$C$112=$E27)*('Non-GHGs Emission Factor'!$D$2:$K$2=G$4)*('Non-GHGs Emission Factor'!$A$3:$A$112=$C27))*SUMIFS('Non-GHGs indst Product Output'!$F:$F,'Non-GHGs indst Product Output'!$A:$A,$A$2,'Non-GHGs indst Product Output'!$B:$B,"电解铝-再生生产")*$F27</f>
        <v>0</v>
      </c>
      <c r="H27" s="280" cm="1">
        <f t="array" ref="H27">SUMPRODUCT('Non-GHGs Emission Factor'!E$3:E$112*('Non-GHGs Emission Factor'!$B$3:$B$112=$D27)*('Non-GHGs Emission Factor'!$C$3:$C$112=$E27)*('Non-GHGs Emission Factor'!$D$2:$K$2=H$4)*('Non-GHGs Emission Factor'!$A$3:$A$112=$C27))*SUMIFS('Non-GHGs indst Product Output'!$F:$F,'Non-GHGs indst Product Output'!$A:$A,$A$2,'Non-GHGs indst Product Output'!$B:$B,"电解铝-再生生产")*$F27</f>
        <v>0</v>
      </c>
      <c r="I27" s="280" cm="1">
        <f t="array" ref="I27">SUMPRODUCT('Non-GHGs Emission Factor'!F$3:F$112*('Non-GHGs Emission Factor'!$B$3:$B$112=$D27)*('Non-GHGs Emission Factor'!$C$3:$C$112=$E27)*('Non-GHGs Emission Factor'!$D$2:$K$2=I$4)*('Non-GHGs Emission Factor'!$A$3:$A$112=$C27))*SUMIFS('Non-GHGs indst Product Output'!$F:$F,'Non-GHGs indst Product Output'!$A:$A,$A$2,'Non-GHGs indst Product Output'!$B:$B,"电解铝-再生生产")*$F27</f>
        <v>0</v>
      </c>
      <c r="J27" s="280" cm="1">
        <f t="array" ref="J27">SUMPRODUCT('Non-GHGs Emission Factor'!G$3:G$112*('Non-GHGs Emission Factor'!$B$3:$B$112=$D27)*('Non-GHGs Emission Factor'!$C$3:$C$112=$E27)*('Non-GHGs Emission Factor'!$D$2:$K$2=J$4)*('Non-GHGs Emission Factor'!$A$3:$A$112=$C27))*SUMIFS('Non-GHGs indst Product Output'!$F:$F,'Non-GHGs indst Product Output'!$A:$A,$A$2,'Non-GHGs indst Product Output'!$B:$B,"电解铝-再生生产")*$F27</f>
        <v>0</v>
      </c>
      <c r="K27" s="280" cm="1">
        <f t="array" ref="K27">SUMPRODUCT('Non-GHGs Emission Factor'!H$3:H$112*('Non-GHGs Emission Factor'!$B$3:$B$112=$D27)*('Non-GHGs Emission Factor'!$C$3:$C$112=$E27)*('Non-GHGs Emission Factor'!$D$2:$K$2=K$4)*('Non-GHGs Emission Factor'!$A$3:$A$112=$C27))*SUMIFS('Non-GHGs indst Product Output'!$F:$F,'Non-GHGs indst Product Output'!$A:$A,$A$2,'Non-GHGs indst Product Output'!$B:$B,"电解铝-再生生产")*$F27</f>
        <v>28832284000</v>
      </c>
      <c r="L27" s="280" cm="1">
        <f t="array" ref="L27">SUMPRODUCT('Non-GHGs Emission Factor'!I$3:I$112*('Non-GHGs Emission Factor'!$B$3:$B$112=$D27)*('Non-GHGs Emission Factor'!$C$3:$C$112=$E27)*('Non-GHGs Emission Factor'!$D$2:$K$2=L$4)*('Non-GHGs Emission Factor'!$A$3:$A$112=$C27))*SUMIFS('Non-GHGs indst Product Output'!$F:$F,'Non-GHGs indst Product Output'!$A:$A,$A$2,'Non-GHGs indst Product Output'!$B:$B,"电解铝-再生生产")*$F27</f>
        <v>38646349900</v>
      </c>
      <c r="M27" s="280" cm="1">
        <f t="array" ref="M27">SUMPRODUCT('Non-GHGs Emission Factor'!J$3:J$112*('Non-GHGs Emission Factor'!$B$3:$B$112=$D27)*('Non-GHGs Emission Factor'!$C$3:$C$112=$E27)*('Non-GHGs Emission Factor'!$D$2:$K$2=M$4)*('Non-GHGs Emission Factor'!$A$3:$A$112=$C27))*SUMIFS('Non-GHGs indst Product Output'!$F:$F,'Non-GHGs indst Product Output'!$A:$A,$A$2,'Non-GHGs indst Product Output'!$B:$B,"电解铝-再生生产")*$F27</f>
        <v>0</v>
      </c>
      <c r="N27" s="281" cm="1">
        <f t="array" ref="N27">SUMPRODUCT('Non-GHGs Emission Factor'!K$3:K$112*('Non-GHGs Emission Factor'!$B$3:$B$112=$D27)*('Non-GHGs Emission Factor'!$C$3:$C$112=$E27)*('Non-GHGs Emission Factor'!$D$2:$K$2=N$4)*('Non-GHGs Emission Factor'!$A$3:$A$112=$C27))*SUMIFS('Non-GHGs indst Product Output'!$F:$F,'Non-GHGs indst Product Output'!$A:$A,$A$2,'Non-GHGs indst Product Output'!$B:$B,"电解铝-再生生产")*$F27</f>
        <v>0</v>
      </c>
    </row>
    <row r="28" spans="1:14" ht="14.25" customHeight="1">
      <c r="A28" s="32" t="str">
        <f>VLOOKUP($B28,'Sector Match'!$B$1:$C$43,2,0)</f>
        <v>other metals 242</v>
      </c>
      <c r="B28" s="134" t="s">
        <v>150</v>
      </c>
      <c r="C28" s="134" t="s">
        <v>150</v>
      </c>
      <c r="D28" s="134" t="s">
        <v>164</v>
      </c>
      <c r="E28" s="134" t="s">
        <v>158</v>
      </c>
      <c r="F28" s="134">
        <v>1</v>
      </c>
      <c r="G28" s="274" cm="1">
        <f t="array" ref="G28">SUMPRODUCT('Non-GHGs Emission Factor'!D$3:D$112*('Non-GHGs Emission Factor'!$B$3:$B$112=$D28)*('Non-GHGs Emission Factor'!$C$3:$C$112=$E28)*('Non-GHGs Emission Factor'!$D$2:$K$2=G$4)*('Non-GHGs Emission Factor'!$A$3:$A$112=$C28))*SUMIFS('Non-GHGs indst Product Output'!$F:$F,'Non-GHGs indst Product Output'!$A:$A,$A$2,'Non-GHGs indst Product Output'!$B:$B,$D28)*$F28</f>
        <v>0</v>
      </c>
      <c r="H28" s="274" cm="1">
        <f t="array" ref="H28">SUMPRODUCT('Non-GHGs Emission Factor'!E$3:E$112*('Non-GHGs Emission Factor'!$B$3:$B$112=$D28)*('Non-GHGs Emission Factor'!$C$3:$C$112=$E28)*('Non-GHGs Emission Factor'!$D$2:$K$2=H$4)*('Non-GHGs Emission Factor'!$A$3:$A$112=$C28))*SUMIFS('Non-GHGs indst Product Output'!$F:$F,'Non-GHGs indst Product Output'!$A:$A,$A$2,'Non-GHGs indst Product Output'!$B:$B,$D28)*$F28</f>
        <v>0</v>
      </c>
      <c r="I28" s="274" cm="1">
        <f t="array" ref="I28">SUMPRODUCT('Non-GHGs Emission Factor'!F$3:F$112*('Non-GHGs Emission Factor'!$B$3:$B$112=$D28)*('Non-GHGs Emission Factor'!$C$3:$C$112=$E28)*('Non-GHGs Emission Factor'!$D$2:$K$2=I$4)*('Non-GHGs Emission Factor'!$A$3:$A$112=$C28))*SUMIFS('Non-GHGs indst Product Output'!$F:$F,'Non-GHGs indst Product Output'!$A:$A,$A$2,'Non-GHGs indst Product Output'!$B:$B,$D28)*$F28</f>
        <v>0</v>
      </c>
      <c r="J28" s="274" cm="1">
        <f t="array" ref="J28">SUMPRODUCT('Non-GHGs Emission Factor'!G$3:G$112*('Non-GHGs Emission Factor'!$B$3:$B$112=$D28)*('Non-GHGs Emission Factor'!$C$3:$C$112=$E28)*('Non-GHGs Emission Factor'!$D$2:$K$2=J$4)*('Non-GHGs Emission Factor'!$A$3:$A$112=$C28))*SUMIFS('Non-GHGs indst Product Output'!$F:$F,'Non-GHGs indst Product Output'!$A:$A,$A$2,'Non-GHGs indst Product Output'!$B:$B,$D28)*$F28</f>
        <v>0</v>
      </c>
      <c r="K28" s="274" cm="1">
        <f t="array" ref="K28">SUMPRODUCT('Non-GHGs Emission Factor'!H$3:H$112*('Non-GHGs Emission Factor'!$B$3:$B$112=$D28)*('Non-GHGs Emission Factor'!$C$3:$C$112=$E28)*('Non-GHGs Emission Factor'!$D$2:$K$2=K$4)*('Non-GHGs Emission Factor'!$A$3:$A$112=$C28))*SUMIFS('Non-GHGs indst Product Output'!$F:$F,'Non-GHGs indst Product Output'!$A:$A,$A$2,'Non-GHGs indst Product Output'!$B:$B,$D28)*$F28</f>
        <v>21871023513830</v>
      </c>
      <c r="L28" s="274" cm="1">
        <f t="array" ref="L28">SUMPRODUCT('Non-GHGs Emission Factor'!I$3:I$112*('Non-GHGs Emission Factor'!$B$3:$B$112=$D28)*('Non-GHGs Emission Factor'!$C$3:$C$112=$E28)*('Non-GHGs Emission Factor'!$D$2:$K$2=L$4)*('Non-GHGs Emission Factor'!$A$3:$A$112=$C28))*SUMIFS('Non-GHGs indst Product Output'!$F:$F,'Non-GHGs indst Product Output'!$A:$A,$A$2,'Non-GHGs indst Product Output'!$B:$B,$D28)*$F28</f>
        <v>29161119326470</v>
      </c>
      <c r="M28" s="274" cm="1">
        <f t="array" ref="M28">SUMPRODUCT('Non-GHGs Emission Factor'!J$3:J$112*('Non-GHGs Emission Factor'!$B$3:$B$112=$D28)*('Non-GHGs Emission Factor'!$C$3:$C$112=$E28)*('Non-GHGs Emission Factor'!$D$2:$K$2=M$4)*('Non-GHGs Emission Factor'!$A$3:$A$112=$C28))*SUMIFS('Non-GHGs indst Product Output'!$F:$F,'Non-GHGs indst Product Output'!$A:$A,$A$2,'Non-GHGs indst Product Output'!$B:$B,$D28)*$F28</f>
        <v>0</v>
      </c>
      <c r="N28" s="275" cm="1">
        <f t="array" ref="N28">SUMPRODUCT('Non-GHGs Emission Factor'!K$3:K$112*('Non-GHGs Emission Factor'!$B$3:$B$112=$D28)*('Non-GHGs Emission Factor'!$C$3:$C$112=$E28)*('Non-GHGs Emission Factor'!$D$2:$K$2=N$4)*('Non-GHGs Emission Factor'!$A$3:$A$112=$C28))*SUMIFS('Non-GHGs indst Product Output'!$F:$F,'Non-GHGs indst Product Output'!$A:$A,$A$2,'Non-GHGs indst Product Output'!$B:$B,$D28)*$F28</f>
        <v>0</v>
      </c>
    </row>
    <row r="29" spans="1:14" ht="14.25" customHeight="1">
      <c r="A29" s="32" t="str">
        <f>VLOOKUP($B29,'Sector Match'!$B$1:$C$43,2,0)</f>
        <v>other metals 242</v>
      </c>
      <c r="B29" s="134" t="s">
        <v>150</v>
      </c>
      <c r="C29" s="134" t="s">
        <v>150</v>
      </c>
      <c r="D29" s="134" t="s">
        <v>155</v>
      </c>
      <c r="E29" s="134" t="s">
        <v>152</v>
      </c>
      <c r="F29" s="134">
        <v>0.5</v>
      </c>
      <c r="G29" s="274" cm="1">
        <f t="array" ref="G29">SUMPRODUCT('Non-GHGs Emission Factor'!D$3:D$112*('Non-GHGs Emission Factor'!$B$3:$B$112=$D29)*('Non-GHGs Emission Factor'!$C$3:$C$112=$E29)*('Non-GHGs Emission Factor'!$D$2:$K$2=G$4)*('Non-GHGs Emission Factor'!$A$3:$A$112=$C29))*SUMIFS('Non-GHGs indst Product Output'!$F:$F,'Non-GHGs indst Product Output'!$A:$A,$A$2,'Non-GHGs indst Product Output'!$B:$B,$D29)*$F29</f>
        <v>0</v>
      </c>
      <c r="H29" s="274" cm="1">
        <f t="array" ref="H29">SUMPRODUCT('Non-GHGs Emission Factor'!E$3:E$112*('Non-GHGs Emission Factor'!$B$3:$B$112=$D29)*('Non-GHGs Emission Factor'!$C$3:$C$112=$E29)*('Non-GHGs Emission Factor'!$D$2:$K$2=H$4)*('Non-GHGs Emission Factor'!$A$3:$A$112=$C29))*SUMIFS('Non-GHGs indst Product Output'!$F:$F,'Non-GHGs indst Product Output'!$A:$A,$A$2,'Non-GHGs indst Product Output'!$B:$B,$D29)*$F29</f>
        <v>0</v>
      </c>
      <c r="I29" s="274" cm="1">
        <f t="array" ref="I29">SUMPRODUCT('Non-GHGs Emission Factor'!F$3:F$112*('Non-GHGs Emission Factor'!$B$3:$B$112=$D29)*('Non-GHGs Emission Factor'!$C$3:$C$112=$E29)*('Non-GHGs Emission Factor'!$D$2:$K$2=I$4)*('Non-GHGs Emission Factor'!$A$3:$A$112=$C29))*SUMIFS('Non-GHGs indst Product Output'!$F:$F,'Non-GHGs indst Product Output'!$A:$A,$A$2,'Non-GHGs indst Product Output'!$B:$B,$D29)*$F29</f>
        <v>0</v>
      </c>
      <c r="J29" s="274" cm="1">
        <f t="array" ref="J29">SUMPRODUCT('Non-GHGs Emission Factor'!G$3:G$112*('Non-GHGs Emission Factor'!$B$3:$B$112=$D29)*('Non-GHGs Emission Factor'!$C$3:$C$112=$E29)*('Non-GHGs Emission Factor'!$D$2:$K$2=J$4)*('Non-GHGs Emission Factor'!$A$3:$A$112=$C29))*SUMIFS('Non-GHGs indst Product Output'!$F:$F,'Non-GHGs indst Product Output'!$A:$A,$A$2,'Non-GHGs indst Product Output'!$B:$B,$D29)*$F29</f>
        <v>0</v>
      </c>
      <c r="K29" s="274" cm="1">
        <f t="array" ref="K29">SUMPRODUCT('Non-GHGs Emission Factor'!H$3:H$112*('Non-GHGs Emission Factor'!$B$3:$B$112=$D29)*('Non-GHGs Emission Factor'!$C$3:$C$112=$E29)*('Non-GHGs Emission Factor'!$D$2:$K$2=K$4)*('Non-GHGs Emission Factor'!$A$3:$A$112=$C29))*SUMIFS('Non-GHGs indst Product Output'!$F:$F,'Non-GHGs indst Product Output'!$A:$A,$A$2,'Non-GHGs indst Product Output'!$B:$B,$D29)*$F29</f>
        <v>582381753095</v>
      </c>
      <c r="L29" s="274" cm="1">
        <f t="array" ref="L29">SUMPRODUCT('Non-GHGs Emission Factor'!I$3:I$112*('Non-GHGs Emission Factor'!$B$3:$B$112=$D29)*('Non-GHGs Emission Factor'!$C$3:$C$112=$E29)*('Non-GHGs Emission Factor'!$D$2:$K$2=L$4)*('Non-GHGs Emission Factor'!$A$3:$A$112=$C29))*SUMIFS('Non-GHGs indst Product Output'!$F:$F,'Non-GHGs indst Product Output'!$A:$A,$A$2,'Non-GHGs indst Product Output'!$B:$B,$D29)*$F29</f>
        <v>653395712590</v>
      </c>
      <c r="M29" s="274" cm="1">
        <f t="array" ref="M29">SUMPRODUCT('Non-GHGs Emission Factor'!J$3:J$112*('Non-GHGs Emission Factor'!$B$3:$B$112=$D29)*('Non-GHGs Emission Factor'!$C$3:$C$112=$E29)*('Non-GHGs Emission Factor'!$D$2:$K$2=M$4)*('Non-GHGs Emission Factor'!$A$3:$A$112=$C29))*SUMIFS('Non-GHGs indst Product Output'!$F:$F,'Non-GHGs indst Product Output'!$A:$A,$A$2,'Non-GHGs indst Product Output'!$B:$B,$D29)*$F29</f>
        <v>0</v>
      </c>
      <c r="N29" s="275" cm="1">
        <f t="array" ref="N29">SUMPRODUCT('Non-GHGs Emission Factor'!K$3:K$112*('Non-GHGs Emission Factor'!$B$3:$B$112=$D29)*('Non-GHGs Emission Factor'!$C$3:$C$112=$E29)*('Non-GHGs Emission Factor'!$D$2:$K$2=N$4)*('Non-GHGs Emission Factor'!$A$3:$A$112=$C29))*SUMIFS('Non-GHGs indst Product Output'!$F:$F,'Non-GHGs indst Product Output'!$A:$A,$A$2,'Non-GHGs indst Product Output'!$B:$B,$D29)*$F29</f>
        <v>0</v>
      </c>
    </row>
    <row r="30" spans="1:14" ht="14.25" customHeight="1">
      <c r="A30" s="32" t="str">
        <f>VLOOKUP($B30,'Sector Match'!$B$1:$C$43,2,0)</f>
        <v>other metals 242</v>
      </c>
      <c r="B30" s="134" t="s">
        <v>150</v>
      </c>
      <c r="C30" s="134" t="s">
        <v>150</v>
      </c>
      <c r="D30" s="134" t="s">
        <v>155</v>
      </c>
      <c r="E30" s="134" t="s">
        <v>153</v>
      </c>
      <c r="F30" s="134">
        <v>0.5</v>
      </c>
      <c r="G30" s="274" cm="1">
        <f t="array" ref="G30">SUMPRODUCT('Non-GHGs Emission Factor'!D$3:D$112*('Non-GHGs Emission Factor'!$B$3:$B$112=$D30)*('Non-GHGs Emission Factor'!$C$3:$C$112=$E30)*('Non-GHGs Emission Factor'!$D$2:$K$2=G$4)*('Non-GHGs Emission Factor'!$A$3:$A$112=$C30))*SUMIFS('Non-GHGs indst Product Output'!$F:$F,'Non-GHGs indst Product Output'!$A:$A,$A$2,'Non-GHGs indst Product Output'!$B:$B,$D30)*$F30</f>
        <v>0</v>
      </c>
      <c r="H30" s="274" cm="1">
        <f t="array" ref="H30">SUMPRODUCT('Non-GHGs Emission Factor'!E$3:E$112*('Non-GHGs Emission Factor'!$B$3:$B$112=$D30)*('Non-GHGs Emission Factor'!$C$3:$C$112=$E30)*('Non-GHGs Emission Factor'!$D$2:$K$2=H$4)*('Non-GHGs Emission Factor'!$A$3:$A$112=$C30))*SUMIFS('Non-GHGs indst Product Output'!$F:$F,'Non-GHGs indst Product Output'!$A:$A,$A$2,'Non-GHGs indst Product Output'!$B:$B,$D30)*$F30</f>
        <v>0</v>
      </c>
      <c r="I30" s="274" cm="1">
        <f t="array" ref="I30">SUMPRODUCT('Non-GHGs Emission Factor'!F$3:F$112*('Non-GHGs Emission Factor'!$B$3:$B$112=$D30)*('Non-GHGs Emission Factor'!$C$3:$C$112=$E30)*('Non-GHGs Emission Factor'!$D$2:$K$2=I$4)*('Non-GHGs Emission Factor'!$A$3:$A$112=$C30))*SUMIFS('Non-GHGs indst Product Output'!$F:$F,'Non-GHGs indst Product Output'!$A:$A,$A$2,'Non-GHGs indst Product Output'!$B:$B,$D30)*$F30</f>
        <v>0</v>
      </c>
      <c r="J30" s="274" cm="1">
        <f t="array" ref="J30">SUMPRODUCT('Non-GHGs Emission Factor'!G$3:G$112*('Non-GHGs Emission Factor'!$B$3:$B$112=$D30)*('Non-GHGs Emission Factor'!$C$3:$C$112=$E30)*('Non-GHGs Emission Factor'!$D$2:$K$2=J$4)*('Non-GHGs Emission Factor'!$A$3:$A$112=$C30))*SUMIFS('Non-GHGs indst Product Output'!$F:$F,'Non-GHGs indst Product Output'!$A:$A,$A$2,'Non-GHGs indst Product Output'!$B:$B,$D30)*$F30</f>
        <v>0</v>
      </c>
      <c r="K30" s="274" cm="1">
        <f t="array" ref="K30">SUMPRODUCT('Non-GHGs Emission Factor'!H$3:H$112*('Non-GHGs Emission Factor'!$B$3:$B$112=$D30)*('Non-GHGs Emission Factor'!$C$3:$C$112=$E30)*('Non-GHGs Emission Factor'!$D$2:$K$2=K$4)*('Non-GHGs Emission Factor'!$A$3:$A$112=$C30))*SUMIFS('Non-GHGs indst Product Output'!$F:$F,'Non-GHGs indst Product Output'!$A:$A,$A$2,'Non-GHGs indst Product Output'!$B:$B,$D30)*$F30</f>
        <v>582381753095</v>
      </c>
      <c r="L30" s="274" cm="1">
        <f t="array" ref="L30">SUMPRODUCT('Non-GHGs Emission Factor'!I$3:I$112*('Non-GHGs Emission Factor'!$B$3:$B$112=$D30)*('Non-GHGs Emission Factor'!$C$3:$C$112=$E30)*('Non-GHGs Emission Factor'!$D$2:$K$2=L$4)*('Non-GHGs Emission Factor'!$A$3:$A$112=$C30))*SUMIFS('Non-GHGs indst Product Output'!$F:$F,'Non-GHGs indst Product Output'!$A:$A,$A$2,'Non-GHGs indst Product Output'!$B:$B,$D30)*$F30</f>
        <v>653395712590</v>
      </c>
      <c r="M30" s="274" cm="1">
        <f t="array" ref="M30">SUMPRODUCT('Non-GHGs Emission Factor'!J$3:J$112*('Non-GHGs Emission Factor'!$B$3:$B$112=$D30)*('Non-GHGs Emission Factor'!$C$3:$C$112=$E30)*('Non-GHGs Emission Factor'!$D$2:$K$2=M$4)*('Non-GHGs Emission Factor'!$A$3:$A$112=$C30))*SUMIFS('Non-GHGs indst Product Output'!$F:$F,'Non-GHGs indst Product Output'!$A:$A,$A$2,'Non-GHGs indst Product Output'!$B:$B,$D30)*$F30</f>
        <v>0</v>
      </c>
      <c r="N30" s="275" cm="1">
        <f t="array" ref="N30">SUMPRODUCT('Non-GHGs Emission Factor'!K$3:K$112*('Non-GHGs Emission Factor'!$B$3:$B$112=$D30)*('Non-GHGs Emission Factor'!$C$3:$C$112=$E30)*('Non-GHGs Emission Factor'!$D$2:$K$2=N$4)*('Non-GHGs Emission Factor'!$A$3:$A$112=$C30))*SUMIFS('Non-GHGs indst Product Output'!$F:$F,'Non-GHGs indst Product Output'!$A:$A,$A$2,'Non-GHGs indst Product Output'!$B:$B,$D30)*$F30</f>
        <v>0</v>
      </c>
    </row>
    <row r="31" spans="1:14" ht="14.25" customHeight="1">
      <c r="A31" s="32" t="str">
        <f>VLOOKUP($B31,'Sector Match'!$B$1:$C$43,2,0)</f>
        <v>other metals 242</v>
      </c>
      <c r="B31" s="134" t="s">
        <v>150</v>
      </c>
      <c r="C31" s="134" t="s">
        <v>150</v>
      </c>
      <c r="D31" s="134" t="s">
        <v>156</v>
      </c>
      <c r="E31" s="134" t="s">
        <v>152</v>
      </c>
      <c r="F31" s="134">
        <v>0.5</v>
      </c>
      <c r="G31" s="274" cm="1">
        <f t="array" ref="G31">SUMPRODUCT('Non-GHGs Emission Factor'!D$3:D$112*('Non-GHGs Emission Factor'!$B$3:$B$112=$D31)*('Non-GHGs Emission Factor'!$C$3:$C$112=$E31)*('Non-GHGs Emission Factor'!$D$2:$K$2=G$4)*('Non-GHGs Emission Factor'!$A$3:$A$112=$C31))*SUMIFS('Non-GHGs indst Product Output'!$F:$F,'Non-GHGs indst Product Output'!$A:$A,$A$2,'Non-GHGs indst Product Output'!$B:$B,$D31)*$F31</f>
        <v>0</v>
      </c>
      <c r="H31" s="274" cm="1">
        <f t="array" ref="H31">SUMPRODUCT('Non-GHGs Emission Factor'!E$3:E$112*('Non-GHGs Emission Factor'!$B$3:$B$112=$D31)*('Non-GHGs Emission Factor'!$C$3:$C$112=$E31)*('Non-GHGs Emission Factor'!$D$2:$K$2=H$4)*('Non-GHGs Emission Factor'!$A$3:$A$112=$C31))*SUMIFS('Non-GHGs indst Product Output'!$F:$F,'Non-GHGs indst Product Output'!$A:$A,$A$2,'Non-GHGs indst Product Output'!$B:$B,$D31)*$F31</f>
        <v>0</v>
      </c>
      <c r="I31" s="274" cm="1">
        <f t="array" ref="I31">SUMPRODUCT('Non-GHGs Emission Factor'!F$3:F$112*('Non-GHGs Emission Factor'!$B$3:$B$112=$D31)*('Non-GHGs Emission Factor'!$C$3:$C$112=$E31)*('Non-GHGs Emission Factor'!$D$2:$K$2=I$4)*('Non-GHGs Emission Factor'!$A$3:$A$112=$C31))*SUMIFS('Non-GHGs indst Product Output'!$F:$F,'Non-GHGs indst Product Output'!$A:$A,$A$2,'Non-GHGs indst Product Output'!$B:$B,$D31)*$F31</f>
        <v>0</v>
      </c>
      <c r="J31" s="274" cm="1">
        <f t="array" ref="J31">SUMPRODUCT('Non-GHGs Emission Factor'!G$3:G$112*('Non-GHGs Emission Factor'!$B$3:$B$112=$D31)*('Non-GHGs Emission Factor'!$C$3:$C$112=$E31)*('Non-GHGs Emission Factor'!$D$2:$K$2=J$4)*('Non-GHGs Emission Factor'!$A$3:$A$112=$C31))*SUMIFS('Non-GHGs indst Product Output'!$F:$F,'Non-GHGs indst Product Output'!$A:$A,$A$2,'Non-GHGs indst Product Output'!$B:$B,$D31)*$F31</f>
        <v>0</v>
      </c>
      <c r="K31" s="274" cm="1">
        <f t="array" ref="K31">SUMPRODUCT('Non-GHGs Emission Factor'!H$3:H$112*('Non-GHGs Emission Factor'!$B$3:$B$112=$D31)*('Non-GHGs Emission Factor'!$C$3:$C$112=$E31)*('Non-GHGs Emission Factor'!$D$2:$K$2=K$4)*('Non-GHGs Emission Factor'!$A$3:$A$112=$C31))*SUMIFS('Non-GHGs indst Product Output'!$F:$F,'Non-GHGs indst Product Output'!$A:$A,$A$2,'Non-GHGs indst Product Output'!$B:$B,$D31)*$F31</f>
        <v>0</v>
      </c>
      <c r="L31" s="274" cm="1">
        <f t="array" ref="L31">SUMPRODUCT('Non-GHGs Emission Factor'!I$3:I$112*('Non-GHGs Emission Factor'!$B$3:$B$112=$D31)*('Non-GHGs Emission Factor'!$C$3:$C$112=$E31)*('Non-GHGs Emission Factor'!$D$2:$K$2=L$4)*('Non-GHGs Emission Factor'!$A$3:$A$112=$C31))*SUMIFS('Non-GHGs indst Product Output'!$F:$F,'Non-GHGs indst Product Output'!$A:$A,$A$2,'Non-GHGs indst Product Output'!$B:$B,$D31)*$F31</f>
        <v>0</v>
      </c>
      <c r="M31" s="274" cm="1">
        <f t="array" ref="M31">SUMPRODUCT('Non-GHGs Emission Factor'!J$3:J$112*('Non-GHGs Emission Factor'!$B$3:$B$112=$D31)*('Non-GHGs Emission Factor'!$C$3:$C$112=$E31)*('Non-GHGs Emission Factor'!$D$2:$K$2=M$4)*('Non-GHGs Emission Factor'!$A$3:$A$112=$C31))*SUMIFS('Non-GHGs indst Product Output'!$F:$F,'Non-GHGs indst Product Output'!$A:$A,$A$2,'Non-GHGs indst Product Output'!$B:$B,$D31)*$F31</f>
        <v>0</v>
      </c>
      <c r="N31" s="275" cm="1">
        <f t="array" ref="N31">SUMPRODUCT('Non-GHGs Emission Factor'!K$3:K$112*('Non-GHGs Emission Factor'!$B$3:$B$112=$D31)*('Non-GHGs Emission Factor'!$C$3:$C$112=$E31)*('Non-GHGs Emission Factor'!$D$2:$K$2=N$4)*('Non-GHGs Emission Factor'!$A$3:$A$112=$C31))*SUMIFS('Non-GHGs indst Product Output'!$F:$F,'Non-GHGs indst Product Output'!$A:$A,$A$2,'Non-GHGs indst Product Output'!$B:$B,$D31)*$F31</f>
        <v>0</v>
      </c>
    </row>
    <row r="32" spans="1:14" ht="14.25" customHeight="1">
      <c r="A32" s="32" t="str">
        <f>VLOOKUP($B32,'Sector Match'!$B$1:$C$43,2,0)</f>
        <v>other metals 242</v>
      </c>
      <c r="B32" s="134" t="s">
        <v>150</v>
      </c>
      <c r="C32" s="134" t="s">
        <v>150</v>
      </c>
      <c r="D32" s="134" t="s">
        <v>156</v>
      </c>
      <c r="E32" s="134" t="s">
        <v>153</v>
      </c>
      <c r="F32" s="134">
        <v>0.5</v>
      </c>
      <c r="G32" s="274" cm="1">
        <f t="array" ref="G32">SUMPRODUCT('Non-GHGs Emission Factor'!D$3:D$112*('Non-GHGs Emission Factor'!$B$3:$B$112=$D32)*('Non-GHGs Emission Factor'!$C$3:$C$112=$E32)*('Non-GHGs Emission Factor'!$D$2:$K$2=G$4)*('Non-GHGs Emission Factor'!$A$3:$A$112=$C32))*SUMIFS('Non-GHGs indst Product Output'!$F:$F,'Non-GHGs indst Product Output'!$A:$A,$A$2,'Non-GHGs indst Product Output'!$B:$B,$D32)*$F32</f>
        <v>0</v>
      </c>
      <c r="H32" s="274" cm="1">
        <f t="array" ref="H32">SUMPRODUCT('Non-GHGs Emission Factor'!E$3:E$112*('Non-GHGs Emission Factor'!$B$3:$B$112=$D32)*('Non-GHGs Emission Factor'!$C$3:$C$112=$E32)*('Non-GHGs Emission Factor'!$D$2:$K$2=H$4)*('Non-GHGs Emission Factor'!$A$3:$A$112=$C32))*SUMIFS('Non-GHGs indst Product Output'!$F:$F,'Non-GHGs indst Product Output'!$A:$A,$A$2,'Non-GHGs indst Product Output'!$B:$B,$D32)*$F32</f>
        <v>0</v>
      </c>
      <c r="I32" s="274" cm="1">
        <f t="array" ref="I32">SUMPRODUCT('Non-GHGs Emission Factor'!F$3:F$112*('Non-GHGs Emission Factor'!$B$3:$B$112=$D32)*('Non-GHGs Emission Factor'!$C$3:$C$112=$E32)*('Non-GHGs Emission Factor'!$D$2:$K$2=I$4)*('Non-GHGs Emission Factor'!$A$3:$A$112=$C32))*SUMIFS('Non-GHGs indst Product Output'!$F:$F,'Non-GHGs indst Product Output'!$A:$A,$A$2,'Non-GHGs indst Product Output'!$B:$B,$D32)*$F32</f>
        <v>0</v>
      </c>
      <c r="J32" s="274" cm="1">
        <f t="array" ref="J32">SUMPRODUCT('Non-GHGs Emission Factor'!G$3:G$112*('Non-GHGs Emission Factor'!$B$3:$B$112=$D32)*('Non-GHGs Emission Factor'!$C$3:$C$112=$E32)*('Non-GHGs Emission Factor'!$D$2:$K$2=J$4)*('Non-GHGs Emission Factor'!$A$3:$A$112=$C32))*SUMIFS('Non-GHGs indst Product Output'!$F:$F,'Non-GHGs indst Product Output'!$A:$A,$A$2,'Non-GHGs indst Product Output'!$B:$B,$D32)*$F32</f>
        <v>0</v>
      </c>
      <c r="K32" s="274" cm="1">
        <f t="array" ref="K32">SUMPRODUCT('Non-GHGs Emission Factor'!H$3:H$112*('Non-GHGs Emission Factor'!$B$3:$B$112=$D32)*('Non-GHGs Emission Factor'!$C$3:$C$112=$E32)*('Non-GHGs Emission Factor'!$D$2:$K$2=K$4)*('Non-GHGs Emission Factor'!$A$3:$A$112=$C32))*SUMIFS('Non-GHGs indst Product Output'!$F:$F,'Non-GHGs indst Product Output'!$A:$A,$A$2,'Non-GHGs indst Product Output'!$B:$B,$D32)*$F32</f>
        <v>0</v>
      </c>
      <c r="L32" s="274" cm="1">
        <f t="array" ref="L32">SUMPRODUCT('Non-GHGs Emission Factor'!I$3:I$112*('Non-GHGs Emission Factor'!$B$3:$B$112=$D32)*('Non-GHGs Emission Factor'!$C$3:$C$112=$E32)*('Non-GHGs Emission Factor'!$D$2:$K$2=L$4)*('Non-GHGs Emission Factor'!$A$3:$A$112=$C32))*SUMIFS('Non-GHGs indst Product Output'!$F:$F,'Non-GHGs indst Product Output'!$A:$A,$A$2,'Non-GHGs indst Product Output'!$B:$B,$D32)*$F32</f>
        <v>0</v>
      </c>
      <c r="M32" s="274" cm="1">
        <f t="array" ref="M32">SUMPRODUCT('Non-GHGs Emission Factor'!J$3:J$112*('Non-GHGs Emission Factor'!$B$3:$B$112=$D32)*('Non-GHGs Emission Factor'!$C$3:$C$112=$E32)*('Non-GHGs Emission Factor'!$D$2:$K$2=M$4)*('Non-GHGs Emission Factor'!$A$3:$A$112=$C32))*SUMIFS('Non-GHGs indst Product Output'!$F:$F,'Non-GHGs indst Product Output'!$A:$A,$A$2,'Non-GHGs indst Product Output'!$B:$B,$D32)*$F32</f>
        <v>0</v>
      </c>
      <c r="N32" s="275" cm="1">
        <f t="array" ref="N32">SUMPRODUCT('Non-GHGs Emission Factor'!K$3:K$112*('Non-GHGs Emission Factor'!$B$3:$B$112=$D32)*('Non-GHGs Emission Factor'!$C$3:$C$112=$E32)*('Non-GHGs Emission Factor'!$D$2:$K$2=N$4)*('Non-GHGs Emission Factor'!$A$3:$A$112=$C32))*SUMIFS('Non-GHGs indst Product Output'!$F:$F,'Non-GHGs indst Product Output'!$A:$A,$A$2,'Non-GHGs indst Product Output'!$B:$B,$D32)*$F32</f>
        <v>0</v>
      </c>
    </row>
    <row r="33" spans="1:14" ht="14.25" customHeight="1">
      <c r="A33" s="32" t="str">
        <f>VLOOKUP($B33,'Sector Match'!$B$1:$C$43,2,0)</f>
        <v>other metals 242</v>
      </c>
      <c r="B33" s="134" t="s">
        <v>150</v>
      </c>
      <c r="C33" s="134" t="s">
        <v>150</v>
      </c>
      <c r="D33" s="134" t="s">
        <v>157</v>
      </c>
      <c r="E33" s="134" t="s">
        <v>158</v>
      </c>
      <c r="F33" s="134">
        <v>1</v>
      </c>
      <c r="G33" s="274" cm="1">
        <f t="array" ref="G33">SUMPRODUCT('Non-GHGs Emission Factor'!D$3:D$112*('Non-GHGs Emission Factor'!$B$3:$B$112=$D33)*('Non-GHGs Emission Factor'!$C$3:$C$112=$E33)*('Non-GHGs Emission Factor'!$D$2:$K$2=G$4)*('Non-GHGs Emission Factor'!$A$3:$A$112=$C33))*SUMIFS('Non-GHGs indst Product Output'!$F:$F,'Non-GHGs indst Product Output'!$A:$A,$A$2,'Non-GHGs indst Product Output'!$B:$B,$D33)*$F33</f>
        <v>0</v>
      </c>
      <c r="H33" s="274" cm="1">
        <f t="array" ref="H33">SUMPRODUCT('Non-GHGs Emission Factor'!E$3:E$112*('Non-GHGs Emission Factor'!$B$3:$B$112=$D33)*('Non-GHGs Emission Factor'!$C$3:$C$112=$E33)*('Non-GHGs Emission Factor'!$D$2:$K$2=H$4)*('Non-GHGs Emission Factor'!$A$3:$A$112=$C33))*SUMIFS('Non-GHGs indst Product Output'!$F:$F,'Non-GHGs indst Product Output'!$A:$A,$A$2,'Non-GHGs indst Product Output'!$B:$B,$D33)*$F33</f>
        <v>0</v>
      </c>
      <c r="I33" s="274" cm="1">
        <f t="array" ref="I33">SUMPRODUCT('Non-GHGs Emission Factor'!F$3:F$112*('Non-GHGs Emission Factor'!$B$3:$B$112=$D33)*('Non-GHGs Emission Factor'!$C$3:$C$112=$E33)*('Non-GHGs Emission Factor'!$D$2:$K$2=I$4)*('Non-GHGs Emission Factor'!$A$3:$A$112=$C33))*SUMIFS('Non-GHGs indst Product Output'!$F:$F,'Non-GHGs indst Product Output'!$A:$A,$A$2,'Non-GHGs indst Product Output'!$B:$B,$D33)*$F33</f>
        <v>0</v>
      </c>
      <c r="J33" s="274" cm="1">
        <f t="array" ref="J33">SUMPRODUCT('Non-GHGs Emission Factor'!G$3:G$112*('Non-GHGs Emission Factor'!$B$3:$B$112=$D33)*('Non-GHGs Emission Factor'!$C$3:$C$112=$E33)*('Non-GHGs Emission Factor'!$D$2:$K$2=J$4)*('Non-GHGs Emission Factor'!$A$3:$A$112=$C33))*SUMIFS('Non-GHGs indst Product Output'!$F:$F,'Non-GHGs indst Product Output'!$A:$A,$A$2,'Non-GHGs indst Product Output'!$B:$B,$D33)*$F33</f>
        <v>0</v>
      </c>
      <c r="K33" s="274" cm="1">
        <f t="array" ref="K33">SUMPRODUCT('Non-GHGs Emission Factor'!H$3:H$112*('Non-GHGs Emission Factor'!$B$3:$B$112=$D33)*('Non-GHGs Emission Factor'!$C$3:$C$112=$E33)*('Non-GHGs Emission Factor'!$D$2:$K$2=K$4)*('Non-GHGs Emission Factor'!$A$3:$A$112=$C33))*SUMIFS('Non-GHGs indst Product Output'!$F:$F,'Non-GHGs indst Product Output'!$A:$A,$A$2,'Non-GHGs indst Product Output'!$B:$B,$D33)*$F33</f>
        <v>47011338000</v>
      </c>
      <c r="L33" s="274" cm="1">
        <f t="array" ref="L33">SUMPRODUCT('Non-GHGs Emission Factor'!I$3:I$112*('Non-GHGs Emission Factor'!$B$3:$B$112=$D33)*('Non-GHGs Emission Factor'!$C$3:$C$112=$E33)*('Non-GHGs Emission Factor'!$D$2:$K$2=L$4)*('Non-GHGs Emission Factor'!$A$3:$A$112=$C33))*SUMIFS('Non-GHGs indst Product Output'!$F:$F,'Non-GHGs indst Product Output'!$A:$A,$A$2,'Non-GHGs indst Product Output'!$B:$B,$D33)*$F33</f>
        <v>52744428000</v>
      </c>
      <c r="M33" s="274" cm="1">
        <f t="array" ref="M33">SUMPRODUCT('Non-GHGs Emission Factor'!J$3:J$112*('Non-GHGs Emission Factor'!$B$3:$B$112=$D33)*('Non-GHGs Emission Factor'!$C$3:$C$112=$E33)*('Non-GHGs Emission Factor'!$D$2:$K$2=M$4)*('Non-GHGs Emission Factor'!$A$3:$A$112=$C33))*SUMIFS('Non-GHGs indst Product Output'!$F:$F,'Non-GHGs indst Product Output'!$A:$A,$A$2,'Non-GHGs indst Product Output'!$B:$B,$D33)*$F33</f>
        <v>0</v>
      </c>
      <c r="N33" s="275" cm="1">
        <f t="array" ref="N33">SUMPRODUCT('Non-GHGs Emission Factor'!K$3:K$112*('Non-GHGs Emission Factor'!$B$3:$B$112=$D33)*('Non-GHGs Emission Factor'!$C$3:$C$112=$E33)*('Non-GHGs Emission Factor'!$D$2:$K$2=N$4)*('Non-GHGs Emission Factor'!$A$3:$A$112=$C33))*SUMIFS('Non-GHGs indst Product Output'!$F:$F,'Non-GHGs indst Product Output'!$A:$A,$A$2,'Non-GHGs indst Product Output'!$B:$B,$D33)*$F33</f>
        <v>0</v>
      </c>
    </row>
    <row r="34" spans="1:14" ht="14.25" customHeight="1">
      <c r="A34" s="32" t="str">
        <f>VLOOKUP($B34,'Sector Match'!$B$1:$C$43,2,0)</f>
        <v>other metals 242</v>
      </c>
      <c r="B34" s="134" t="s">
        <v>150</v>
      </c>
      <c r="C34" s="134" t="s">
        <v>150</v>
      </c>
      <c r="D34" s="134" t="s">
        <v>159</v>
      </c>
      <c r="E34" s="134" t="s">
        <v>158</v>
      </c>
      <c r="F34" s="134">
        <v>1</v>
      </c>
      <c r="G34" s="274" cm="1">
        <f t="array" ref="G34">SUMPRODUCT('Non-GHGs Emission Factor'!D$3:D$112*('Non-GHGs Emission Factor'!$B$3:$B$112=$D34)*('Non-GHGs Emission Factor'!$C$3:$C$112=$E34)*('Non-GHGs Emission Factor'!$D$2:$K$2=G$4)*('Non-GHGs Emission Factor'!$A$3:$A$112=$C34))*SUMIFS('Non-GHGs indst Product Output'!$F:$F,'Non-GHGs indst Product Output'!$A:$A,$A$2,'Non-GHGs indst Product Output'!$B:$B,$D34)*$F34</f>
        <v>0</v>
      </c>
      <c r="H34" s="274" cm="1">
        <f t="array" ref="H34">SUMPRODUCT('Non-GHGs Emission Factor'!E$3:E$112*('Non-GHGs Emission Factor'!$B$3:$B$112=$D34)*('Non-GHGs Emission Factor'!$C$3:$C$112=$E34)*('Non-GHGs Emission Factor'!$D$2:$K$2=H$4)*('Non-GHGs Emission Factor'!$A$3:$A$112=$C34))*SUMIFS('Non-GHGs indst Product Output'!$F:$F,'Non-GHGs indst Product Output'!$A:$A,$A$2,'Non-GHGs indst Product Output'!$B:$B,$D34)*$F34</f>
        <v>0</v>
      </c>
      <c r="I34" s="274" cm="1">
        <f t="array" ref="I34">SUMPRODUCT('Non-GHGs Emission Factor'!F$3:F$112*('Non-GHGs Emission Factor'!$B$3:$B$112=$D34)*('Non-GHGs Emission Factor'!$C$3:$C$112=$E34)*('Non-GHGs Emission Factor'!$D$2:$K$2=I$4)*('Non-GHGs Emission Factor'!$A$3:$A$112=$C34))*SUMIFS('Non-GHGs indst Product Output'!$F:$F,'Non-GHGs indst Product Output'!$A:$A,$A$2,'Non-GHGs indst Product Output'!$B:$B,$D34)*$F34</f>
        <v>0</v>
      </c>
      <c r="J34" s="274" cm="1">
        <f t="array" ref="J34">SUMPRODUCT('Non-GHGs Emission Factor'!G$3:G$112*('Non-GHGs Emission Factor'!$B$3:$B$112=$D34)*('Non-GHGs Emission Factor'!$C$3:$C$112=$E34)*('Non-GHGs Emission Factor'!$D$2:$K$2=J$4)*('Non-GHGs Emission Factor'!$A$3:$A$112=$C34))*SUMIFS('Non-GHGs indst Product Output'!$F:$F,'Non-GHGs indst Product Output'!$A:$A,$A$2,'Non-GHGs indst Product Output'!$B:$B,$D34)*$F34</f>
        <v>0</v>
      </c>
      <c r="K34" s="274" cm="1">
        <f t="array" ref="K34">SUMPRODUCT('Non-GHGs Emission Factor'!H$3:H$112*('Non-GHGs Emission Factor'!$B$3:$B$112=$D34)*('Non-GHGs Emission Factor'!$C$3:$C$112=$E34)*('Non-GHGs Emission Factor'!$D$2:$K$2=K$4)*('Non-GHGs Emission Factor'!$A$3:$A$112=$C34))*SUMIFS('Non-GHGs indst Product Output'!$F:$F,'Non-GHGs indst Product Output'!$A:$A,$A$2,'Non-GHGs indst Product Output'!$B:$B,$D34)*$F34</f>
        <v>43642122000</v>
      </c>
      <c r="L34" s="274" cm="1">
        <f t="array" ref="L34">SUMPRODUCT('Non-GHGs Emission Factor'!I$3:I$112*('Non-GHGs Emission Factor'!$B$3:$B$112=$D34)*('Non-GHGs Emission Factor'!$C$3:$C$112=$E34)*('Non-GHGs Emission Factor'!$D$2:$K$2=L$4)*('Non-GHGs Emission Factor'!$A$3:$A$112=$C34))*SUMIFS('Non-GHGs indst Product Output'!$F:$F,'Non-GHGs indst Product Output'!$A:$A,$A$2,'Non-GHGs indst Product Output'!$B:$B,$D34)*$F34</f>
        <v>48964332000</v>
      </c>
      <c r="M34" s="274" cm="1">
        <f t="array" ref="M34">SUMPRODUCT('Non-GHGs Emission Factor'!J$3:J$112*('Non-GHGs Emission Factor'!$B$3:$B$112=$D34)*('Non-GHGs Emission Factor'!$C$3:$C$112=$E34)*('Non-GHGs Emission Factor'!$D$2:$K$2=M$4)*('Non-GHGs Emission Factor'!$A$3:$A$112=$C34))*SUMIFS('Non-GHGs indst Product Output'!$F:$F,'Non-GHGs indst Product Output'!$A:$A,$A$2,'Non-GHGs indst Product Output'!$B:$B,$D34)*$F34</f>
        <v>0</v>
      </c>
      <c r="N34" s="275" cm="1">
        <f t="array" ref="N34">SUMPRODUCT('Non-GHGs Emission Factor'!K$3:K$112*('Non-GHGs Emission Factor'!$B$3:$B$112=$D34)*('Non-GHGs Emission Factor'!$C$3:$C$112=$E34)*('Non-GHGs Emission Factor'!$D$2:$K$2=N$4)*('Non-GHGs Emission Factor'!$A$3:$A$112=$C34))*SUMIFS('Non-GHGs indst Product Output'!$F:$F,'Non-GHGs indst Product Output'!$A:$A,$A$2,'Non-GHGs indst Product Output'!$B:$B,$D34)*$F34</f>
        <v>0</v>
      </c>
    </row>
    <row r="35" spans="1:14" ht="14.25" customHeight="1">
      <c r="A35" s="32" t="str">
        <f>VLOOKUP($B35,'Sector Match'!$B$1:$C$43,2,0)</f>
        <v>other metals 242</v>
      </c>
      <c r="B35" s="134" t="s">
        <v>150</v>
      </c>
      <c r="C35" s="134" t="s">
        <v>150</v>
      </c>
      <c r="D35" s="134" t="s">
        <v>160</v>
      </c>
      <c r="E35" s="134" t="s">
        <v>158</v>
      </c>
      <c r="F35" s="134">
        <v>1</v>
      </c>
      <c r="G35" s="274" cm="1">
        <f t="array" ref="G35">SUMPRODUCT('Non-GHGs Emission Factor'!D$3:D$112*('Non-GHGs Emission Factor'!$B$3:$B$112=$D35)*('Non-GHGs Emission Factor'!$C$3:$C$112=$E35)*('Non-GHGs Emission Factor'!$D$2:$K$2=G$4)*('Non-GHGs Emission Factor'!$A$3:$A$112=$C35))*SUMIFS('Non-GHGs indst Product Output'!$F:$F,'Non-GHGs indst Product Output'!$A:$A,$A$2,'Non-GHGs indst Product Output'!$B:$B,$D35)*$F35</f>
        <v>0</v>
      </c>
      <c r="H35" s="274" cm="1">
        <f t="array" ref="H35">SUMPRODUCT('Non-GHGs Emission Factor'!E$3:E$112*('Non-GHGs Emission Factor'!$B$3:$B$112=$D35)*('Non-GHGs Emission Factor'!$C$3:$C$112=$E35)*('Non-GHGs Emission Factor'!$D$2:$K$2=H$4)*('Non-GHGs Emission Factor'!$A$3:$A$112=$C35))*SUMIFS('Non-GHGs indst Product Output'!$F:$F,'Non-GHGs indst Product Output'!$A:$A,$A$2,'Non-GHGs indst Product Output'!$B:$B,$D35)*$F35</f>
        <v>0</v>
      </c>
      <c r="I35" s="274" cm="1">
        <f t="array" ref="I35">SUMPRODUCT('Non-GHGs Emission Factor'!F$3:F$112*('Non-GHGs Emission Factor'!$B$3:$B$112=$D35)*('Non-GHGs Emission Factor'!$C$3:$C$112=$E35)*('Non-GHGs Emission Factor'!$D$2:$K$2=I$4)*('Non-GHGs Emission Factor'!$A$3:$A$112=$C35))*SUMIFS('Non-GHGs indst Product Output'!$F:$F,'Non-GHGs indst Product Output'!$A:$A,$A$2,'Non-GHGs indst Product Output'!$B:$B,$D35)*$F35</f>
        <v>0</v>
      </c>
      <c r="J35" s="274" cm="1">
        <f t="array" ref="J35">SUMPRODUCT('Non-GHGs Emission Factor'!G$3:G$112*('Non-GHGs Emission Factor'!$B$3:$B$112=$D35)*('Non-GHGs Emission Factor'!$C$3:$C$112=$E35)*('Non-GHGs Emission Factor'!$D$2:$K$2=J$4)*('Non-GHGs Emission Factor'!$A$3:$A$112=$C35))*SUMIFS('Non-GHGs indst Product Output'!$F:$F,'Non-GHGs indst Product Output'!$A:$A,$A$2,'Non-GHGs indst Product Output'!$B:$B,$D35)*$F35</f>
        <v>0</v>
      </c>
      <c r="K35" s="274" cm="1">
        <f t="array" ref="K35">SUMPRODUCT('Non-GHGs Emission Factor'!H$3:H$112*('Non-GHGs Emission Factor'!$B$3:$B$112=$D35)*('Non-GHGs Emission Factor'!$C$3:$C$112=$E35)*('Non-GHGs Emission Factor'!$D$2:$K$2=K$4)*('Non-GHGs Emission Factor'!$A$3:$A$112=$C35))*SUMIFS('Non-GHGs indst Product Output'!$F:$F,'Non-GHGs indst Product Output'!$A:$A,$A$2,'Non-GHGs indst Product Output'!$B:$B,$D35)*$F35</f>
        <v>47139257999.999992</v>
      </c>
      <c r="L35" s="274" cm="1">
        <f t="array" ref="L35">SUMPRODUCT('Non-GHGs Emission Factor'!I$3:I$112*('Non-GHGs Emission Factor'!$B$3:$B$112=$D35)*('Non-GHGs Emission Factor'!$C$3:$C$112=$E35)*('Non-GHGs Emission Factor'!$D$2:$K$2=L$4)*('Non-GHGs Emission Factor'!$A$3:$A$112=$C35))*SUMIFS('Non-GHGs indst Product Output'!$F:$F,'Non-GHGs indst Product Output'!$A:$A,$A$2,'Non-GHGs indst Product Output'!$B:$B,$D35)*$F35</f>
        <v>52887947999.999992</v>
      </c>
      <c r="M35" s="274" cm="1">
        <f t="array" ref="M35">SUMPRODUCT('Non-GHGs Emission Factor'!J$3:J$112*('Non-GHGs Emission Factor'!$B$3:$B$112=$D35)*('Non-GHGs Emission Factor'!$C$3:$C$112=$E35)*('Non-GHGs Emission Factor'!$D$2:$K$2=M$4)*('Non-GHGs Emission Factor'!$A$3:$A$112=$C35))*SUMIFS('Non-GHGs indst Product Output'!$F:$F,'Non-GHGs indst Product Output'!$A:$A,$A$2,'Non-GHGs indst Product Output'!$B:$B,$D35)*$F35</f>
        <v>0</v>
      </c>
      <c r="N35" s="275" cm="1">
        <f t="array" ref="N35">SUMPRODUCT('Non-GHGs Emission Factor'!K$3:K$112*('Non-GHGs Emission Factor'!$B$3:$B$112=$D35)*('Non-GHGs Emission Factor'!$C$3:$C$112=$E35)*('Non-GHGs Emission Factor'!$D$2:$K$2=N$4)*('Non-GHGs Emission Factor'!$A$3:$A$112=$C35))*SUMIFS('Non-GHGs indst Product Output'!$F:$F,'Non-GHGs indst Product Output'!$A:$A,$A$2,'Non-GHGs indst Product Output'!$B:$B,$D35)*$F35</f>
        <v>0</v>
      </c>
    </row>
    <row r="36" spans="1:14" ht="14.25" customHeight="1">
      <c r="A36" s="32" t="str">
        <f>VLOOKUP($B36,'Sector Match'!$B$1:$C$43,2,0)</f>
        <v>other metals 242</v>
      </c>
      <c r="B36" s="134" t="s">
        <v>150</v>
      </c>
      <c r="C36" s="134" t="s">
        <v>150</v>
      </c>
      <c r="D36" s="134" t="s">
        <v>161</v>
      </c>
      <c r="E36" s="134" t="s">
        <v>158</v>
      </c>
      <c r="F36" s="134">
        <v>1</v>
      </c>
      <c r="G36" s="274" cm="1">
        <f t="array" ref="G36">SUMPRODUCT('Non-GHGs Emission Factor'!D$3:D$112*('Non-GHGs Emission Factor'!$B$3:$B$112=$D36)*('Non-GHGs Emission Factor'!$C$3:$C$112=$E36)*('Non-GHGs Emission Factor'!$D$2:$K$2=G$4)*('Non-GHGs Emission Factor'!$A$3:$A$112=$C36))*SUMIFS('Non-GHGs indst Product Output'!$F:$F,'Non-GHGs indst Product Output'!$A:$A,$A$2,'Non-GHGs indst Product Output'!$B:$B,$D36)*$F36</f>
        <v>0</v>
      </c>
      <c r="H36" s="274" cm="1">
        <f t="array" ref="H36">SUMPRODUCT('Non-GHGs Emission Factor'!E$3:E$112*('Non-GHGs Emission Factor'!$B$3:$B$112=$D36)*('Non-GHGs Emission Factor'!$C$3:$C$112=$E36)*('Non-GHGs Emission Factor'!$D$2:$K$2=H$4)*('Non-GHGs Emission Factor'!$A$3:$A$112=$C36))*SUMIFS('Non-GHGs indst Product Output'!$F:$F,'Non-GHGs indst Product Output'!$A:$A,$A$2,'Non-GHGs indst Product Output'!$B:$B,$D36)*$F36</f>
        <v>0</v>
      </c>
      <c r="I36" s="274" cm="1">
        <f t="array" ref="I36">SUMPRODUCT('Non-GHGs Emission Factor'!F$3:F$112*('Non-GHGs Emission Factor'!$B$3:$B$112=$D36)*('Non-GHGs Emission Factor'!$C$3:$C$112=$E36)*('Non-GHGs Emission Factor'!$D$2:$K$2=I$4)*('Non-GHGs Emission Factor'!$A$3:$A$112=$C36))*SUMIFS('Non-GHGs indst Product Output'!$F:$F,'Non-GHGs indst Product Output'!$A:$A,$A$2,'Non-GHGs indst Product Output'!$B:$B,$D36)*$F36</f>
        <v>0</v>
      </c>
      <c r="J36" s="274" cm="1">
        <f t="array" ref="J36">SUMPRODUCT('Non-GHGs Emission Factor'!G$3:G$112*('Non-GHGs Emission Factor'!$B$3:$B$112=$D36)*('Non-GHGs Emission Factor'!$C$3:$C$112=$E36)*('Non-GHGs Emission Factor'!$D$2:$K$2=J$4)*('Non-GHGs Emission Factor'!$A$3:$A$112=$C36))*SUMIFS('Non-GHGs indst Product Output'!$F:$F,'Non-GHGs indst Product Output'!$A:$A,$A$2,'Non-GHGs indst Product Output'!$B:$B,$D36)*$F36</f>
        <v>0</v>
      </c>
      <c r="K36" s="274" cm="1">
        <f t="array" ref="K36">SUMPRODUCT('Non-GHGs Emission Factor'!H$3:H$112*('Non-GHGs Emission Factor'!$B$3:$B$112=$D36)*('Non-GHGs Emission Factor'!$C$3:$C$112=$E36)*('Non-GHGs Emission Factor'!$D$2:$K$2=K$4)*('Non-GHGs Emission Factor'!$A$3:$A$112=$C36))*SUMIFS('Non-GHGs indst Product Output'!$F:$F,'Non-GHGs indst Product Output'!$A:$A,$A$2,'Non-GHGs indst Product Output'!$B:$B,$D36)*$F36</f>
        <v>569982000</v>
      </c>
      <c r="L36" s="274" cm="1">
        <f t="array" ref="L36">SUMPRODUCT('Non-GHGs Emission Factor'!I$3:I$112*('Non-GHGs Emission Factor'!$B$3:$B$112=$D36)*('Non-GHGs Emission Factor'!$C$3:$C$112=$E36)*('Non-GHGs Emission Factor'!$D$2:$K$2=L$4)*('Non-GHGs Emission Factor'!$A$3:$A$112=$C36))*SUMIFS('Non-GHGs indst Product Output'!$F:$F,'Non-GHGs indst Product Output'!$A:$A,$A$2,'Non-GHGs indst Product Output'!$B:$B,$D36)*$F36</f>
        <v>639492000</v>
      </c>
      <c r="M36" s="274" cm="1">
        <f t="array" ref="M36">SUMPRODUCT('Non-GHGs Emission Factor'!J$3:J$112*('Non-GHGs Emission Factor'!$B$3:$B$112=$D36)*('Non-GHGs Emission Factor'!$C$3:$C$112=$E36)*('Non-GHGs Emission Factor'!$D$2:$K$2=M$4)*('Non-GHGs Emission Factor'!$A$3:$A$112=$C36))*SUMIFS('Non-GHGs indst Product Output'!$F:$F,'Non-GHGs indst Product Output'!$A:$A,$A$2,'Non-GHGs indst Product Output'!$B:$B,$D36)*$F36</f>
        <v>0</v>
      </c>
      <c r="N36" s="275" cm="1">
        <f t="array" ref="N36">SUMPRODUCT('Non-GHGs Emission Factor'!K$3:K$112*('Non-GHGs Emission Factor'!$B$3:$B$112=$D36)*('Non-GHGs Emission Factor'!$C$3:$C$112=$E36)*('Non-GHGs Emission Factor'!$D$2:$K$2=N$4)*('Non-GHGs Emission Factor'!$A$3:$A$112=$C36))*SUMIFS('Non-GHGs indst Product Output'!$F:$F,'Non-GHGs indst Product Output'!$A:$A,$A$2,'Non-GHGs indst Product Output'!$B:$B,$D36)*$F36</f>
        <v>0</v>
      </c>
    </row>
    <row r="37" spans="1:14" ht="14.25" customHeight="1">
      <c r="A37" s="32" t="str">
        <f>VLOOKUP($B37,'Sector Match'!$B$1:$C$43,2,0)</f>
        <v>other metals 242</v>
      </c>
      <c r="B37" s="134" t="s">
        <v>150</v>
      </c>
      <c r="C37" s="134" t="s">
        <v>150</v>
      </c>
      <c r="D37" s="134" t="s">
        <v>162</v>
      </c>
      <c r="E37" s="134" t="s">
        <v>158</v>
      </c>
      <c r="F37" s="134">
        <v>1</v>
      </c>
      <c r="G37" s="274" cm="1">
        <f t="array" ref="G37">SUMPRODUCT('Non-GHGs Emission Factor'!D$3:D$112*('Non-GHGs Emission Factor'!$B$3:$B$112=$D37)*('Non-GHGs Emission Factor'!$C$3:$C$112=$E37)*('Non-GHGs Emission Factor'!$D$2:$K$2=G$4)*('Non-GHGs Emission Factor'!$A$3:$A$112=$C37))*SUMIFS('Non-GHGs indst Product Output'!$F:$F,'Non-GHGs indst Product Output'!$A:$A,$A$2,'Non-GHGs indst Product Output'!$B:$B,$D37)*$F37</f>
        <v>0</v>
      </c>
      <c r="H37" s="274" cm="1">
        <f t="array" ref="H37">SUMPRODUCT('Non-GHGs Emission Factor'!E$3:E$112*('Non-GHGs Emission Factor'!$B$3:$B$112=$D37)*('Non-GHGs Emission Factor'!$C$3:$C$112=$E37)*('Non-GHGs Emission Factor'!$D$2:$K$2=H$4)*('Non-GHGs Emission Factor'!$A$3:$A$112=$C37))*SUMIFS('Non-GHGs indst Product Output'!$F:$F,'Non-GHGs indst Product Output'!$A:$A,$A$2,'Non-GHGs indst Product Output'!$B:$B,$D37)*$F37</f>
        <v>0</v>
      </c>
      <c r="I37" s="274" cm="1">
        <f t="array" ref="I37">SUMPRODUCT('Non-GHGs Emission Factor'!F$3:F$112*('Non-GHGs Emission Factor'!$B$3:$B$112=$D37)*('Non-GHGs Emission Factor'!$C$3:$C$112=$E37)*('Non-GHGs Emission Factor'!$D$2:$K$2=I$4)*('Non-GHGs Emission Factor'!$A$3:$A$112=$C37))*SUMIFS('Non-GHGs indst Product Output'!$F:$F,'Non-GHGs indst Product Output'!$A:$A,$A$2,'Non-GHGs indst Product Output'!$B:$B,$D37)*$F37</f>
        <v>0</v>
      </c>
      <c r="J37" s="274" cm="1">
        <f t="array" ref="J37">SUMPRODUCT('Non-GHGs Emission Factor'!G$3:G$112*('Non-GHGs Emission Factor'!$B$3:$B$112=$D37)*('Non-GHGs Emission Factor'!$C$3:$C$112=$E37)*('Non-GHGs Emission Factor'!$D$2:$K$2=J$4)*('Non-GHGs Emission Factor'!$A$3:$A$112=$C37))*SUMIFS('Non-GHGs indst Product Output'!$F:$F,'Non-GHGs indst Product Output'!$A:$A,$A$2,'Non-GHGs indst Product Output'!$B:$B,$D37)*$F37</f>
        <v>0</v>
      </c>
      <c r="K37" s="274" cm="1">
        <f t="array" ref="K37">SUMPRODUCT('Non-GHGs Emission Factor'!H$3:H$112*('Non-GHGs Emission Factor'!$B$3:$B$112=$D37)*('Non-GHGs Emission Factor'!$C$3:$C$112=$E37)*('Non-GHGs Emission Factor'!$D$2:$K$2=K$4)*('Non-GHGs Emission Factor'!$A$3:$A$112=$C37))*SUMIFS('Non-GHGs indst Product Output'!$F:$F,'Non-GHGs indst Product Output'!$A:$A,$A$2,'Non-GHGs indst Product Output'!$B:$B,$D37)*$F37</f>
        <v>208627434000</v>
      </c>
      <c r="L37" s="274" cm="1">
        <f t="array" ref="L37">SUMPRODUCT('Non-GHGs Emission Factor'!I$3:I$112*('Non-GHGs Emission Factor'!$B$3:$B$112=$D37)*('Non-GHGs Emission Factor'!$C$3:$C$112=$E37)*('Non-GHGs Emission Factor'!$D$2:$K$2=L$4)*('Non-GHGs Emission Factor'!$A$3:$A$112=$C37))*SUMIFS('Non-GHGs indst Product Output'!$F:$F,'Non-GHGs indst Product Output'!$A:$A,$A$2,'Non-GHGs indst Product Output'!$B:$B,$D37)*$F37</f>
        <v>234069804000</v>
      </c>
      <c r="M37" s="274" cm="1">
        <f t="array" ref="M37">SUMPRODUCT('Non-GHGs Emission Factor'!J$3:J$112*('Non-GHGs Emission Factor'!$B$3:$B$112=$D37)*('Non-GHGs Emission Factor'!$C$3:$C$112=$E37)*('Non-GHGs Emission Factor'!$D$2:$K$2=M$4)*('Non-GHGs Emission Factor'!$A$3:$A$112=$C37))*SUMIFS('Non-GHGs indst Product Output'!$F:$F,'Non-GHGs indst Product Output'!$A:$A,$A$2,'Non-GHGs indst Product Output'!$B:$B,$D37)*$F37</f>
        <v>0</v>
      </c>
      <c r="N37" s="275" cm="1">
        <f t="array" ref="N37">SUMPRODUCT('Non-GHGs Emission Factor'!K$3:K$112*('Non-GHGs Emission Factor'!$B$3:$B$112=$D37)*('Non-GHGs Emission Factor'!$C$3:$C$112=$E37)*('Non-GHGs Emission Factor'!$D$2:$K$2=N$4)*('Non-GHGs Emission Factor'!$A$3:$A$112=$C37))*SUMIFS('Non-GHGs indst Product Output'!$F:$F,'Non-GHGs indst Product Output'!$A:$A,$A$2,'Non-GHGs indst Product Output'!$B:$B,$D37)*$F37</f>
        <v>0</v>
      </c>
    </row>
    <row r="38" spans="1:14" ht="14.25" customHeight="1">
      <c r="A38" s="32" t="str">
        <f>VLOOKUP($B38,'Sector Match'!$B$1:$C$43,2,0)</f>
        <v>other metals 242</v>
      </c>
      <c r="B38" s="134" t="s">
        <v>150</v>
      </c>
      <c r="C38" s="134" t="s">
        <v>150</v>
      </c>
      <c r="D38" s="134" t="s">
        <v>163</v>
      </c>
      <c r="E38" s="134" t="s">
        <v>158</v>
      </c>
      <c r="F38" s="134">
        <v>1</v>
      </c>
      <c r="G38" s="274" cm="1">
        <f t="array" ref="G38">SUMPRODUCT('Non-GHGs Emission Factor'!D$3:D$112*('Non-GHGs Emission Factor'!$B$3:$B$112=$D38)*('Non-GHGs Emission Factor'!$C$3:$C$112=$E38)*('Non-GHGs Emission Factor'!$D$2:$K$2=G$4)*('Non-GHGs Emission Factor'!$A$3:$A$112=$C38))*SUMIFS('Non-GHGs indst Product Output'!$F:$F,'Non-GHGs indst Product Output'!$A:$A,$A$2,'Non-GHGs indst Product Output'!$B:$B,$D38)*$F38</f>
        <v>0</v>
      </c>
      <c r="H38" s="274" cm="1">
        <f t="array" ref="H38">SUMPRODUCT('Non-GHGs Emission Factor'!E$3:E$112*('Non-GHGs Emission Factor'!$B$3:$B$112=$D38)*('Non-GHGs Emission Factor'!$C$3:$C$112=$E38)*('Non-GHGs Emission Factor'!$D$2:$K$2=H$4)*('Non-GHGs Emission Factor'!$A$3:$A$112=$C38))*SUMIFS('Non-GHGs indst Product Output'!$F:$F,'Non-GHGs indst Product Output'!$A:$A,$A$2,'Non-GHGs indst Product Output'!$B:$B,$D38)*$F38</f>
        <v>0</v>
      </c>
      <c r="I38" s="274" cm="1">
        <f t="array" ref="I38">SUMPRODUCT('Non-GHGs Emission Factor'!F$3:F$112*('Non-GHGs Emission Factor'!$B$3:$B$112=$D38)*('Non-GHGs Emission Factor'!$C$3:$C$112=$E38)*('Non-GHGs Emission Factor'!$D$2:$K$2=I$4)*('Non-GHGs Emission Factor'!$A$3:$A$112=$C38))*SUMIFS('Non-GHGs indst Product Output'!$F:$F,'Non-GHGs indst Product Output'!$A:$A,$A$2,'Non-GHGs indst Product Output'!$B:$B,$D38)*$F38</f>
        <v>0</v>
      </c>
      <c r="J38" s="274" cm="1">
        <f t="array" ref="J38">SUMPRODUCT('Non-GHGs Emission Factor'!G$3:G$112*('Non-GHGs Emission Factor'!$B$3:$B$112=$D38)*('Non-GHGs Emission Factor'!$C$3:$C$112=$E38)*('Non-GHGs Emission Factor'!$D$2:$K$2=J$4)*('Non-GHGs Emission Factor'!$A$3:$A$112=$C38))*SUMIFS('Non-GHGs indst Product Output'!$F:$F,'Non-GHGs indst Product Output'!$A:$A,$A$2,'Non-GHGs indst Product Output'!$B:$B,$D38)*$F38</f>
        <v>0</v>
      </c>
      <c r="K38" s="274" cm="1">
        <f t="array" ref="K38">SUMPRODUCT('Non-GHGs Emission Factor'!H$3:H$112*('Non-GHGs Emission Factor'!$B$3:$B$112=$D38)*('Non-GHGs Emission Factor'!$C$3:$C$112=$E38)*('Non-GHGs Emission Factor'!$D$2:$K$2=K$4)*('Non-GHGs Emission Factor'!$A$3:$A$112=$C38))*SUMIFS('Non-GHGs indst Product Output'!$F:$F,'Non-GHGs indst Product Output'!$A:$A,$A$2,'Non-GHGs indst Product Output'!$B:$B,$D38)*$F38</f>
        <v>17495274000</v>
      </c>
      <c r="L38" s="274" cm="1">
        <f t="array" ref="L38">SUMPRODUCT('Non-GHGs Emission Factor'!I$3:I$112*('Non-GHGs Emission Factor'!$B$3:$B$112=$D38)*('Non-GHGs Emission Factor'!$C$3:$C$112=$E38)*('Non-GHGs Emission Factor'!$D$2:$K$2=L$4)*('Non-GHGs Emission Factor'!$A$3:$A$112=$C38))*SUMIFS('Non-GHGs indst Product Output'!$F:$F,'Non-GHGs indst Product Output'!$A:$A,$A$2,'Non-GHGs indst Product Output'!$B:$B,$D38)*$F38</f>
        <v>19628844000</v>
      </c>
      <c r="M38" s="274" cm="1">
        <f t="array" ref="M38">SUMPRODUCT('Non-GHGs Emission Factor'!J$3:J$112*('Non-GHGs Emission Factor'!$B$3:$B$112=$D38)*('Non-GHGs Emission Factor'!$C$3:$C$112=$E38)*('Non-GHGs Emission Factor'!$D$2:$K$2=M$4)*('Non-GHGs Emission Factor'!$A$3:$A$112=$C38))*SUMIFS('Non-GHGs indst Product Output'!$F:$F,'Non-GHGs indst Product Output'!$A:$A,$A$2,'Non-GHGs indst Product Output'!$B:$B,$D38)*$F38</f>
        <v>0</v>
      </c>
      <c r="N38" s="275" cm="1">
        <f t="array" ref="N38">SUMPRODUCT('Non-GHGs Emission Factor'!K$3:K$112*('Non-GHGs Emission Factor'!$B$3:$B$112=$D38)*('Non-GHGs Emission Factor'!$C$3:$C$112=$E38)*('Non-GHGs Emission Factor'!$D$2:$K$2=N$4)*('Non-GHGs Emission Factor'!$A$3:$A$112=$C38))*SUMIFS('Non-GHGs indst Product Output'!$F:$F,'Non-GHGs indst Product Output'!$A:$A,$A$2,'Non-GHGs indst Product Output'!$B:$B,$D38)*$F38</f>
        <v>0</v>
      </c>
    </row>
    <row r="39" spans="1:14" ht="14.25" customHeight="1">
      <c r="A39" s="32" t="str">
        <f>VLOOKUP($B39,'Sector Match'!$B$1:$C$43,2,0)</f>
        <v>cement and other nonmetallic minerals 239</v>
      </c>
      <c r="B39" s="134" t="s">
        <v>165</v>
      </c>
      <c r="C39" s="134" t="s">
        <v>165</v>
      </c>
      <c r="D39" s="134" t="s">
        <v>166</v>
      </c>
      <c r="E39" s="134" t="s">
        <v>167</v>
      </c>
      <c r="F39" s="134">
        <f>1/3</f>
        <v>0.33333333333333331</v>
      </c>
      <c r="G39" s="274" cm="1">
        <f t="array" ref="G39">SUMPRODUCT('Non-GHGs Emission Factor'!D$3:D$112*('Non-GHGs Emission Factor'!$B$3:$B$112=$D39)*('Non-GHGs Emission Factor'!$C$3:$C$112=$E39)*('Non-GHGs Emission Factor'!$D$2:$K$2=G$4)*('Non-GHGs Emission Factor'!$A$3:$A$112=$C39))*SUMIFS('Non-GHGs indst Product Output'!$F:$F,'Non-GHGs indst Product Output'!$A:$A,$A$2,'Non-GHGs indst Product Output'!$B:$B,$D39)*$F39</f>
        <v>1756066666666.6665</v>
      </c>
      <c r="H39" s="274" cm="1">
        <f t="array" ref="H39">SUMPRODUCT('Non-GHGs Emission Factor'!E$3:E$112*('Non-GHGs Emission Factor'!$B$3:$B$112=$D39)*('Non-GHGs Emission Factor'!$C$3:$C$112=$E39)*('Non-GHGs Emission Factor'!$D$2:$K$2=H$4)*('Non-GHGs Emission Factor'!$A$3:$A$112=$C39))*SUMIFS('Non-GHGs indst Product Output'!$F:$F,'Non-GHGs indst Product Output'!$A:$A,$A$2,'Non-GHGs indst Product Output'!$B:$B,$D39)*$F39</f>
        <v>889866666666.66663</v>
      </c>
      <c r="I39" s="274" cm="1">
        <f t="array" ref="I39">SUMPRODUCT('Non-GHGs Emission Factor'!F$3:F$112*('Non-GHGs Emission Factor'!$B$3:$B$112=$D39)*('Non-GHGs Emission Factor'!$C$3:$C$112=$E39)*('Non-GHGs Emission Factor'!$D$2:$K$2=I$4)*('Non-GHGs Emission Factor'!$A$3:$A$112=$C39))*SUMIFS('Non-GHGs indst Product Output'!$F:$F,'Non-GHGs indst Product Output'!$A:$A,$A$2,'Non-GHGs indst Product Output'!$B:$B,$D39)*$F39</f>
        <v>241400000000</v>
      </c>
      <c r="J39" s="274" cm="1">
        <f t="array" ref="J39">SUMPRODUCT('Non-GHGs Emission Factor'!G$3:G$112*('Non-GHGs Emission Factor'!$B$3:$B$112=$D39)*('Non-GHGs Emission Factor'!$C$3:$C$112=$E39)*('Non-GHGs Emission Factor'!$D$2:$K$2=J$4)*('Non-GHGs Emission Factor'!$A$3:$A$112=$C39))*SUMIFS('Non-GHGs indst Product Output'!$F:$F,'Non-GHGs indst Product Output'!$A:$A,$A$2,'Non-GHGs indst Product Output'!$B:$B,$D39)*$F39</f>
        <v>156200000000</v>
      </c>
      <c r="K39" s="274" cm="1">
        <f t="array" ref="K39">SUMPRODUCT('Non-GHGs Emission Factor'!H$3:H$112*('Non-GHGs Emission Factor'!$B$3:$B$112=$D39)*('Non-GHGs Emission Factor'!$C$3:$C$112=$E39)*('Non-GHGs Emission Factor'!$D$2:$K$2=K$4)*('Non-GHGs Emission Factor'!$A$3:$A$112=$C39))*SUMIFS('Non-GHGs indst Product Output'!$F:$F,'Non-GHGs indst Product Output'!$A:$A,$A$2,'Non-GHGs indst Product Output'!$B:$B,$D39)*$F39</f>
        <v>12543333333333.332</v>
      </c>
      <c r="L39" s="274" cm="1">
        <f t="array" ref="L39">SUMPRODUCT('Non-GHGs Emission Factor'!I$3:I$112*('Non-GHGs Emission Factor'!$B$3:$B$112=$D39)*('Non-GHGs Emission Factor'!$C$3:$C$112=$E39)*('Non-GHGs Emission Factor'!$D$2:$K$2=L$4)*('Non-GHGs Emission Factor'!$A$3:$A$112=$C39))*SUMIFS('Non-GHGs indst Product Output'!$F:$F,'Non-GHGs indst Product Output'!$A:$A,$A$2,'Non-GHGs indst Product Output'!$B:$B,$D39)*$F39</f>
        <v>27216666666666.664</v>
      </c>
      <c r="M39" s="274" cm="1">
        <f t="array" ref="M39">SUMPRODUCT('Non-GHGs Emission Factor'!J$3:J$112*('Non-GHGs Emission Factor'!$B$3:$B$112=$D39)*('Non-GHGs Emission Factor'!$C$3:$C$112=$E39)*('Non-GHGs Emission Factor'!$D$2:$K$2=M$4)*('Non-GHGs Emission Factor'!$A$3:$A$112=$C39))*SUMIFS('Non-GHGs indst Product Output'!$F:$F,'Non-GHGs indst Product Output'!$A:$A,$A$2,'Non-GHGs indst Product Output'!$B:$B,$D39)*$F39</f>
        <v>108866666666.66666</v>
      </c>
      <c r="N39" s="275" cm="1">
        <f t="array" ref="N39">SUMPRODUCT('Non-GHGs Emission Factor'!K$3:K$112*('Non-GHGs Emission Factor'!$B$3:$B$112=$D39)*('Non-GHGs Emission Factor'!$C$3:$C$112=$E39)*('Non-GHGs Emission Factor'!$D$2:$K$2=N$4)*('Non-GHGs Emission Factor'!$A$3:$A$112=$C39))*SUMIFS('Non-GHGs indst Product Output'!$F:$F,'Non-GHGs indst Product Output'!$A:$A,$A$2,'Non-GHGs indst Product Output'!$B:$B,$D39)*$F39</f>
        <v>184600000000</v>
      </c>
    </row>
    <row r="40" spans="1:14" ht="14.25" customHeight="1">
      <c r="A40" s="32" t="str">
        <f>VLOOKUP($B40,'Sector Match'!$B$1:$C$43,2,0)</f>
        <v>cement and other nonmetallic minerals 239</v>
      </c>
      <c r="B40" s="134" t="s">
        <v>165</v>
      </c>
      <c r="C40" s="134" t="s">
        <v>165</v>
      </c>
      <c r="D40" s="134" t="s">
        <v>166</v>
      </c>
      <c r="E40" s="134" t="s">
        <v>168</v>
      </c>
      <c r="F40" s="134">
        <f>1/3</f>
        <v>0.33333333333333331</v>
      </c>
      <c r="G40" s="274" cm="1">
        <f t="array" ref="G40">SUMPRODUCT('Non-GHGs Emission Factor'!D$3:D$112*('Non-GHGs Emission Factor'!$B$3:$B$112=$D40)*('Non-GHGs Emission Factor'!$C$3:$C$112=$E40)*('Non-GHGs Emission Factor'!$D$2:$K$2=G$4)*('Non-GHGs Emission Factor'!$A$3:$A$112=$C40))*SUMIFS('Non-GHGs indst Product Output'!$F:$F,'Non-GHGs indst Product Output'!$A:$A,$A$2,'Non-GHGs indst Product Output'!$B:$B,$D40)*$F40</f>
        <v>1230666666666.6665</v>
      </c>
      <c r="H40" s="274" cm="1">
        <f t="array" ref="H40">SUMPRODUCT('Non-GHGs Emission Factor'!E$3:E$112*('Non-GHGs Emission Factor'!$B$3:$B$112=$D40)*('Non-GHGs Emission Factor'!$C$3:$C$112=$E40)*('Non-GHGs Emission Factor'!$D$2:$K$2=H$4)*('Non-GHGs Emission Factor'!$A$3:$A$112=$C40))*SUMIFS('Non-GHGs indst Product Output'!$F:$F,'Non-GHGs indst Product Output'!$A:$A,$A$2,'Non-GHGs indst Product Output'!$B:$B,$D40)*$F40</f>
        <v>94666666666.666656</v>
      </c>
      <c r="I40" s="274" cm="1">
        <f t="array" ref="I40">SUMPRODUCT('Non-GHGs Emission Factor'!F$3:F$112*('Non-GHGs Emission Factor'!$B$3:$B$112=$D40)*('Non-GHGs Emission Factor'!$C$3:$C$112=$E40)*('Non-GHGs Emission Factor'!$D$2:$K$2=I$4)*('Non-GHGs Emission Factor'!$A$3:$A$112=$C40))*SUMIFS('Non-GHGs indst Product Output'!$F:$F,'Non-GHGs indst Product Output'!$A:$A,$A$2,'Non-GHGs indst Product Output'!$B:$B,$D40)*$F40</f>
        <v>1197533333333.333</v>
      </c>
      <c r="J40" s="274" cm="1">
        <f t="array" ref="J40">SUMPRODUCT('Non-GHGs Emission Factor'!G$3:G$112*('Non-GHGs Emission Factor'!$B$3:$B$112=$D40)*('Non-GHGs Emission Factor'!$C$3:$C$112=$E40)*('Non-GHGs Emission Factor'!$D$2:$K$2=J$4)*('Non-GHGs Emission Factor'!$A$3:$A$112=$C40))*SUMIFS('Non-GHGs indst Product Output'!$F:$F,'Non-GHGs indst Product Output'!$A:$A,$A$2,'Non-GHGs indst Product Output'!$B:$B,$D40)*$F40</f>
        <v>156200000000</v>
      </c>
      <c r="K40" s="274" cm="1">
        <f t="array" ref="K40">SUMPRODUCT('Non-GHGs Emission Factor'!H$3:H$112*('Non-GHGs Emission Factor'!$B$3:$B$112=$D40)*('Non-GHGs Emission Factor'!$C$3:$C$112=$E40)*('Non-GHGs Emission Factor'!$D$2:$K$2=K$4)*('Non-GHGs Emission Factor'!$A$3:$A$112=$C40))*SUMIFS('Non-GHGs indst Product Output'!$F:$F,'Non-GHGs indst Product Output'!$A:$A,$A$2,'Non-GHGs indst Product Output'!$B:$B,$D40)*$F40</f>
        <v>5632666666666.666</v>
      </c>
      <c r="L40" s="274" cm="1">
        <f t="array" ref="L40">SUMPRODUCT('Non-GHGs Emission Factor'!I$3:I$112*('Non-GHGs Emission Factor'!$B$3:$B$112=$D40)*('Non-GHGs Emission Factor'!$C$3:$C$112=$E40)*('Non-GHGs Emission Factor'!$D$2:$K$2=L$4)*('Non-GHGs Emission Factor'!$A$3:$A$112=$C40))*SUMIFS('Non-GHGs indst Product Output'!$F:$F,'Non-GHGs indst Product Output'!$A:$A,$A$2,'Non-GHGs indst Product Output'!$B:$B,$D40)*$F40</f>
        <v>15951333333333.336</v>
      </c>
      <c r="M40" s="274" cm="1">
        <f t="array" ref="M40">SUMPRODUCT('Non-GHGs Emission Factor'!J$3:J$112*('Non-GHGs Emission Factor'!$B$3:$B$112=$D40)*('Non-GHGs Emission Factor'!$C$3:$C$112=$E40)*('Non-GHGs Emission Factor'!$D$2:$K$2=M$4)*('Non-GHGs Emission Factor'!$A$3:$A$112=$C40))*SUMIFS('Non-GHGs indst Product Output'!$F:$F,'Non-GHGs indst Product Output'!$A:$A,$A$2,'Non-GHGs indst Product Output'!$B:$B,$D40)*$F40</f>
        <v>127800000000</v>
      </c>
      <c r="N40" s="275" cm="1">
        <f t="array" ref="N40">SUMPRODUCT('Non-GHGs Emission Factor'!K$3:K$112*('Non-GHGs Emission Factor'!$B$3:$B$112=$D40)*('Non-GHGs Emission Factor'!$C$3:$C$112=$E40)*('Non-GHGs Emission Factor'!$D$2:$K$2=N$4)*('Non-GHGs Emission Factor'!$A$3:$A$112=$C40))*SUMIFS('Non-GHGs indst Product Output'!$F:$F,'Non-GHGs indst Product Output'!$A:$A,$A$2,'Non-GHGs indst Product Output'!$B:$B,$D40)*$F40</f>
        <v>213000000000</v>
      </c>
    </row>
    <row r="41" spans="1:14" ht="14.25" customHeight="1">
      <c r="A41" s="32" t="str">
        <f>VLOOKUP($B41,'Sector Match'!$B$1:$C$43,2,0)</f>
        <v>cement and other nonmetallic minerals 239</v>
      </c>
      <c r="B41" s="134" t="s">
        <v>165</v>
      </c>
      <c r="C41" s="134" t="s">
        <v>165</v>
      </c>
      <c r="D41" s="134" t="s">
        <v>166</v>
      </c>
      <c r="E41" s="134" t="s">
        <v>169</v>
      </c>
      <c r="F41" s="134">
        <f>1/3</f>
        <v>0.33333333333333331</v>
      </c>
      <c r="G41" s="274" cm="1">
        <f t="array" ref="G41">SUMPRODUCT('Non-GHGs Emission Factor'!D$3:D$112*('Non-GHGs Emission Factor'!$B$3:$B$112=$D41)*('Non-GHGs Emission Factor'!$C$3:$C$112=$E41)*('Non-GHGs Emission Factor'!$D$2:$K$2=G$4)*('Non-GHGs Emission Factor'!$A$3:$A$112=$C41))*SUMIFS('Non-GHGs indst Product Output'!$F:$F,'Non-GHGs indst Product Output'!$A:$A,$A$2,'Non-GHGs indst Product Output'!$B:$B,$D41)*$F41</f>
        <v>11284266666666.666</v>
      </c>
      <c r="H41" s="274" cm="1">
        <f t="array" ref="H41">SUMPRODUCT('Non-GHGs Emission Factor'!E$3:E$112*('Non-GHGs Emission Factor'!$B$3:$B$112=$D41)*('Non-GHGs Emission Factor'!$C$3:$C$112=$E41)*('Non-GHGs Emission Factor'!$D$2:$K$2=H$4)*('Non-GHGs Emission Factor'!$A$3:$A$112=$C41))*SUMIFS('Non-GHGs indst Product Output'!$F:$F,'Non-GHGs indst Product Output'!$A:$A,$A$2,'Non-GHGs indst Product Output'!$B:$B,$D41)*$F41</f>
        <v>75733333333.333328</v>
      </c>
      <c r="I41" s="274" cm="1">
        <f t="array" ref="I41">SUMPRODUCT('Non-GHGs Emission Factor'!F$3:F$112*('Non-GHGs Emission Factor'!$B$3:$B$112=$D41)*('Non-GHGs Emission Factor'!$C$3:$C$112=$E41)*('Non-GHGs Emission Factor'!$D$2:$K$2=I$4)*('Non-GHGs Emission Factor'!$A$3:$A$112=$C41))*SUMIFS('Non-GHGs indst Product Output'!$F:$F,'Non-GHGs indst Product Output'!$A:$A,$A$2,'Non-GHGs indst Product Output'!$B:$B,$D41)*$F41</f>
        <v>913533333333.33325</v>
      </c>
      <c r="J41" s="274" cm="1">
        <f t="array" ref="J41">SUMPRODUCT('Non-GHGs Emission Factor'!G$3:G$112*('Non-GHGs Emission Factor'!$B$3:$B$112=$D41)*('Non-GHGs Emission Factor'!$C$3:$C$112=$E41)*('Non-GHGs Emission Factor'!$D$2:$K$2=J$4)*('Non-GHGs Emission Factor'!$A$3:$A$112=$C41))*SUMIFS('Non-GHGs indst Product Output'!$F:$F,'Non-GHGs indst Product Output'!$A:$A,$A$2,'Non-GHGs indst Product Output'!$B:$B,$D41)*$F41</f>
        <v>156200000000</v>
      </c>
      <c r="K41" s="274" cm="1">
        <f t="array" ref="K41">SUMPRODUCT('Non-GHGs Emission Factor'!H$3:H$112*('Non-GHGs Emission Factor'!$B$3:$B$112=$D41)*('Non-GHGs Emission Factor'!$C$3:$C$112=$E41)*('Non-GHGs Emission Factor'!$D$2:$K$2=K$4)*('Non-GHGs Emission Factor'!$A$3:$A$112=$C41))*SUMIFS('Non-GHGs indst Product Output'!$F:$F,'Non-GHGs indst Product Output'!$A:$A,$A$2,'Non-GHGs indst Product Output'!$B:$B,$D41)*$F41</f>
        <v>6248000000000</v>
      </c>
      <c r="L41" s="274" cm="1">
        <f t="array" ref="L41">SUMPRODUCT('Non-GHGs Emission Factor'!I$3:I$112*('Non-GHGs Emission Factor'!$B$3:$B$112=$D41)*('Non-GHGs Emission Factor'!$C$3:$C$112=$E41)*('Non-GHGs Emission Factor'!$D$2:$K$2=L$4)*('Non-GHGs Emission Factor'!$A$3:$A$112=$C41))*SUMIFS('Non-GHGs indst Product Output'!$F:$F,'Non-GHGs indst Product Output'!$A:$A,$A$2,'Non-GHGs indst Product Output'!$B:$B,$D41)*$F41</f>
        <v>20164000000000</v>
      </c>
      <c r="M41" s="274" cm="1">
        <f t="array" ref="M41">SUMPRODUCT('Non-GHGs Emission Factor'!J$3:J$112*('Non-GHGs Emission Factor'!$B$3:$B$112=$D41)*('Non-GHGs Emission Factor'!$C$3:$C$112=$E41)*('Non-GHGs Emission Factor'!$D$2:$K$2=M$4)*('Non-GHGs Emission Factor'!$A$3:$A$112=$C41))*SUMIFS('Non-GHGs indst Product Output'!$F:$F,'Non-GHGs indst Product Output'!$A:$A,$A$2,'Non-GHGs indst Product Output'!$B:$B,$D41)*$F41</f>
        <v>61533333333.333328</v>
      </c>
      <c r="N41" s="275" cm="1">
        <f t="array" ref="N41">SUMPRODUCT('Non-GHGs Emission Factor'!K$3:K$112*('Non-GHGs Emission Factor'!$B$3:$B$112=$D41)*('Non-GHGs Emission Factor'!$C$3:$C$112=$E41)*('Non-GHGs Emission Factor'!$D$2:$K$2=N$4)*('Non-GHGs Emission Factor'!$A$3:$A$112=$C41))*SUMIFS('Non-GHGs indst Product Output'!$F:$F,'Non-GHGs indst Product Output'!$A:$A,$A$2,'Non-GHGs indst Product Output'!$B:$B,$D41)*$F41</f>
        <v>99400000000</v>
      </c>
    </row>
    <row r="42" spans="1:14" ht="14.25" customHeight="1">
      <c r="A42" s="32" t="str">
        <f>VLOOKUP($B42,'Sector Match'!$B$1:$C$43,2,0)</f>
        <v>refined petroleum and coke 19</v>
      </c>
      <c r="B42" s="135" t="s">
        <v>303</v>
      </c>
      <c r="C42" s="134" t="s">
        <v>184</v>
      </c>
      <c r="D42" s="134" t="s">
        <v>187</v>
      </c>
      <c r="E42" s="134" t="s">
        <v>158</v>
      </c>
      <c r="F42" s="134">
        <v>1</v>
      </c>
      <c r="G42" s="274" cm="1">
        <f t="array" ref="G42">SUMPRODUCT('Non-GHGs Emission Factor'!D$3:D$112*('Non-GHGs Emission Factor'!$B$3:$B$112=$D42)*('Non-GHGs Emission Factor'!$C$3:$C$112=$E42)*('Non-GHGs Emission Factor'!$D$2:$K$2=G$4)*('Non-GHGs Emission Factor'!$A$3:$A$112=$C42))*SUMIFS('Non-GHGs indst Product Output'!$F:$F,'Non-GHGs indst Product Output'!$A:$A,$A$2,'Non-GHGs indst Product Output'!$B:$B,$D42)*$F42</f>
        <v>0</v>
      </c>
      <c r="H42" s="274" cm="1">
        <f t="array" ref="H42">SUMPRODUCT('Non-GHGs Emission Factor'!E$3:E$112*('Non-GHGs Emission Factor'!$B$3:$B$112=$D42)*('Non-GHGs Emission Factor'!$C$3:$C$112=$E42)*('Non-GHGs Emission Factor'!$D$2:$K$2=H$4)*('Non-GHGs Emission Factor'!$A$3:$A$112=$C42))*SUMIFS('Non-GHGs indst Product Output'!$F:$F,'Non-GHGs indst Product Output'!$A:$A,$A$2,'Non-GHGs indst Product Output'!$B:$B,$D42)*$F42</f>
        <v>0</v>
      </c>
      <c r="I42" s="274" cm="1">
        <f t="array" ref="I42">SUMPRODUCT('Non-GHGs Emission Factor'!F$3:F$112*('Non-GHGs Emission Factor'!$B$3:$B$112=$D42)*('Non-GHGs Emission Factor'!$C$3:$C$112=$E42)*('Non-GHGs Emission Factor'!$D$2:$K$2=I$4)*('Non-GHGs Emission Factor'!$A$3:$A$112=$C42))*SUMIFS('Non-GHGs indst Product Output'!$F:$F,'Non-GHGs indst Product Output'!$A:$A,$A$2,'Non-GHGs indst Product Output'!$B:$B,$D42)*$F42</f>
        <v>0</v>
      </c>
      <c r="J42" s="274" cm="1">
        <f t="array" ref="J42">SUMPRODUCT('Non-GHGs Emission Factor'!G$3:G$112*('Non-GHGs Emission Factor'!$B$3:$B$112=$D42)*('Non-GHGs Emission Factor'!$C$3:$C$112=$E42)*('Non-GHGs Emission Factor'!$D$2:$K$2=J$4)*('Non-GHGs Emission Factor'!$A$3:$A$112=$C42))*SUMIFS('Non-GHGs indst Product Output'!$F:$F,'Non-GHGs indst Product Output'!$A:$A,$A$2,'Non-GHGs indst Product Output'!$B:$B,$D42)*$F42</f>
        <v>0</v>
      </c>
      <c r="K42" s="274" cm="1">
        <f t="array" ref="K42">SUMPRODUCT('Non-GHGs Emission Factor'!H$3:H$112*('Non-GHGs Emission Factor'!$B$3:$B$112=$D42)*('Non-GHGs Emission Factor'!$C$3:$C$112=$E42)*('Non-GHGs Emission Factor'!$D$2:$K$2=K$4)*('Non-GHGs Emission Factor'!$A$3:$A$112=$C42))*SUMIFS('Non-GHGs indst Product Output'!$F:$F,'Non-GHGs indst Product Output'!$A:$A,$A$2,'Non-GHGs indst Product Output'!$B:$B,$D42)*$F42</f>
        <v>0</v>
      </c>
      <c r="L42" s="274" cm="1">
        <f t="array" ref="L42">SUMPRODUCT('Non-GHGs Emission Factor'!I$3:I$112*('Non-GHGs Emission Factor'!$B$3:$B$112=$D42)*('Non-GHGs Emission Factor'!$C$3:$C$112=$E42)*('Non-GHGs Emission Factor'!$D$2:$K$2=L$4)*('Non-GHGs Emission Factor'!$A$3:$A$112=$C42))*SUMIFS('Non-GHGs indst Product Output'!$F:$F,'Non-GHGs indst Product Output'!$A:$A,$A$2,'Non-GHGs indst Product Output'!$B:$B,$D42)*$F42</f>
        <v>0</v>
      </c>
      <c r="M42" s="274" cm="1">
        <f t="array" ref="M42">SUMPRODUCT('Non-GHGs Emission Factor'!J$3:J$112*('Non-GHGs Emission Factor'!$B$3:$B$112=$D42)*('Non-GHGs Emission Factor'!$C$3:$C$112=$E42)*('Non-GHGs Emission Factor'!$D$2:$K$2=M$4)*('Non-GHGs Emission Factor'!$A$3:$A$112=$C42))*SUMIFS('Non-GHGs indst Product Output'!$F:$F,'Non-GHGs indst Product Output'!$A:$A,$A$2,'Non-GHGs indst Product Output'!$B:$B,$D42)*$F42</f>
        <v>0</v>
      </c>
      <c r="N42" s="275" cm="1">
        <f t="array" ref="N42">SUMPRODUCT('Non-GHGs Emission Factor'!K$3:K$112*('Non-GHGs Emission Factor'!$B$3:$B$112=$D42)*('Non-GHGs Emission Factor'!$C$3:$C$112=$E42)*('Non-GHGs Emission Factor'!$D$2:$K$2=N$4)*('Non-GHGs Emission Factor'!$A$3:$A$112=$C42))*SUMIFS('Non-GHGs indst Product Output'!$F:$F,'Non-GHGs indst Product Output'!$A:$A,$A$2,'Non-GHGs indst Product Output'!$B:$B,$D42)*$F42</f>
        <v>0</v>
      </c>
    </row>
    <row r="43" spans="1:14" ht="14.25" customHeight="1">
      <c r="A43" s="32" t="str">
        <f>VLOOKUP($B43,'Sector Match'!$B$1:$C$43,2,0)</f>
        <v>chemicals 20</v>
      </c>
      <c r="B43" s="134" t="s">
        <v>320</v>
      </c>
      <c r="C43" s="134" t="s">
        <v>320</v>
      </c>
      <c r="D43" s="134" t="s">
        <v>278</v>
      </c>
      <c r="E43" s="134" t="s">
        <v>158</v>
      </c>
      <c r="F43" s="134">
        <v>1</v>
      </c>
      <c r="G43" s="274" cm="1">
        <f t="array" ref="G43">SUMPRODUCT('Non-GHGs Emission Factor'!D$3:D$112*('Non-GHGs Emission Factor'!$B$3:$B$112=$D43)*('Non-GHGs Emission Factor'!$C$3:$C$112=$E43)*('Non-GHGs Emission Factor'!$D$2:$K$2=G$4)*('Non-GHGs Emission Factor'!$A$3:$A$112=$C43))*SUMIFS('Non-GHGs indst Product Output'!$F:$F,'Non-GHGs indst Product Output'!$A:$A,$A$2,'Non-GHGs indst Product Output'!$B:$B,$D43)*$F43</f>
        <v>0</v>
      </c>
      <c r="H43" s="274" cm="1">
        <f t="array" ref="H43">SUMPRODUCT('Non-GHGs Emission Factor'!E$3:E$112*('Non-GHGs Emission Factor'!$B$3:$B$112=$D43)*('Non-GHGs Emission Factor'!$C$3:$C$112=$E43)*('Non-GHGs Emission Factor'!$D$2:$K$2=H$4)*('Non-GHGs Emission Factor'!$A$3:$A$112=$C43))*SUMIFS('Non-GHGs indst Product Output'!$F:$F,'Non-GHGs indst Product Output'!$A:$A,$A$2,'Non-GHGs indst Product Output'!$B:$B,$D43)*$F43</f>
        <v>0</v>
      </c>
      <c r="I43" s="274" cm="1">
        <f t="array" ref="I43">SUMPRODUCT('Non-GHGs Emission Factor'!F$3:F$112*('Non-GHGs Emission Factor'!$B$3:$B$112=$D43)*('Non-GHGs Emission Factor'!$C$3:$C$112=$E43)*('Non-GHGs Emission Factor'!$D$2:$K$2=I$4)*('Non-GHGs Emission Factor'!$A$3:$A$112=$C43))*SUMIFS('Non-GHGs indst Product Output'!$F:$F,'Non-GHGs indst Product Output'!$A:$A,$A$2,'Non-GHGs indst Product Output'!$B:$B,$D43)*$F43</f>
        <v>0</v>
      </c>
      <c r="J43" s="274" cm="1">
        <f t="array" ref="J43">SUMPRODUCT('Non-GHGs Emission Factor'!G$3:G$112*('Non-GHGs Emission Factor'!$B$3:$B$112=$D43)*('Non-GHGs Emission Factor'!$C$3:$C$112=$E43)*('Non-GHGs Emission Factor'!$D$2:$K$2=J$4)*('Non-GHGs Emission Factor'!$A$3:$A$112=$C43))*SUMIFS('Non-GHGs indst Product Output'!$F:$F,'Non-GHGs indst Product Output'!$A:$A,$A$2,'Non-GHGs indst Product Output'!$B:$B,$D43)*$F43</f>
        <v>0</v>
      </c>
      <c r="K43" s="274" cm="1">
        <f t="array" ref="K43">SUMPRODUCT('Non-GHGs Emission Factor'!H$3:H$112*('Non-GHGs Emission Factor'!$B$3:$B$112=$D43)*('Non-GHGs Emission Factor'!$C$3:$C$112=$E43)*('Non-GHGs Emission Factor'!$D$2:$K$2=K$4)*('Non-GHGs Emission Factor'!$A$3:$A$112=$C43))*SUMIFS('Non-GHGs indst Product Output'!$F:$F,'Non-GHGs indst Product Output'!$A:$A,$A$2,'Non-GHGs indst Product Output'!$B:$B,$D43)*$F43</f>
        <v>0</v>
      </c>
      <c r="L43" s="274" cm="1">
        <f t="array" ref="L43">SUMPRODUCT('Non-GHGs Emission Factor'!I$3:I$112*('Non-GHGs Emission Factor'!$B$3:$B$112=$D43)*('Non-GHGs Emission Factor'!$C$3:$C$112=$E43)*('Non-GHGs Emission Factor'!$D$2:$K$2=L$4)*('Non-GHGs Emission Factor'!$A$3:$A$112=$C43))*SUMIFS('Non-GHGs indst Product Output'!$F:$F,'Non-GHGs indst Product Output'!$A:$A,$A$2,'Non-GHGs indst Product Output'!$B:$B,$D43)*$F43</f>
        <v>0</v>
      </c>
      <c r="M43" s="274" cm="1">
        <f t="array" ref="M43">SUMPRODUCT('Non-GHGs Emission Factor'!J$3:J$112*('Non-GHGs Emission Factor'!$B$3:$B$112=$D43)*('Non-GHGs Emission Factor'!$C$3:$C$112=$E43)*('Non-GHGs Emission Factor'!$D$2:$K$2=M$4)*('Non-GHGs Emission Factor'!$A$3:$A$112=$C43))*SUMIFS('Non-GHGs indst Product Output'!$F:$F,'Non-GHGs indst Product Output'!$A:$A,$A$2,'Non-GHGs indst Product Output'!$B:$B,$D43)*$F43</f>
        <v>0</v>
      </c>
      <c r="N43" s="275" cm="1">
        <f t="array" ref="N43">SUMPRODUCT('Non-GHGs Emission Factor'!K$3:K$112*('Non-GHGs Emission Factor'!$B$3:$B$112=$D43)*('Non-GHGs Emission Factor'!$C$3:$C$112=$E43)*('Non-GHGs Emission Factor'!$D$2:$K$2=N$4)*('Non-GHGs Emission Factor'!$A$3:$A$112=$C43))*SUMIFS('Non-GHGs indst Product Output'!$F:$F,'Non-GHGs indst Product Output'!$A:$A,$A$2,'Non-GHGs indst Product Output'!$B:$B,$D43)*$F43</f>
        <v>0</v>
      </c>
    </row>
    <row r="44" spans="1:14" ht="14.25" customHeight="1">
      <c r="A44" s="136" t="str">
        <f>VLOOKUP($B44,'Sector Match'!$B$1:$C$43,2,0)</f>
        <v>food beverage and tobacco 10T12</v>
      </c>
      <c r="B44" s="137" t="s">
        <v>246</v>
      </c>
      <c r="C44" s="137" t="s">
        <v>246</v>
      </c>
      <c r="D44" s="137" t="s">
        <v>281</v>
      </c>
      <c r="E44" s="137" t="s">
        <v>158</v>
      </c>
      <c r="F44" s="266">
        <v>1</v>
      </c>
      <c r="G44" s="276" cm="1">
        <f t="array" ref="G44">SUMPRODUCT('Non-GHGs Emission Factor'!D$3:D$112*('Non-GHGs Emission Factor'!$B$3:$B$112=$D44)*('Non-GHGs Emission Factor'!$C$3:$C$112=$E44)*('Non-GHGs Emission Factor'!$D$2:$K$2=G$4)*('Non-GHGs Emission Factor'!$A$3:$A$112=$C44))*SUMIFS('Non-GHGs indst Product Output'!$F:$F,'Non-GHGs indst Product Output'!$A:$A,$A$2,'Non-GHGs indst Product Output'!$B:$B,$D44)*$F44</f>
        <v>0</v>
      </c>
      <c r="H44" s="276" cm="1">
        <f t="array" ref="H44">SUMPRODUCT('Non-GHGs Emission Factor'!E$3:E$112*('Non-GHGs Emission Factor'!$B$3:$B$112=$D44)*('Non-GHGs Emission Factor'!$C$3:$C$112=$E44)*('Non-GHGs Emission Factor'!$D$2:$K$2=H$4)*('Non-GHGs Emission Factor'!$A$3:$A$112=$C44))*SUMIFS('Non-GHGs indst Product Output'!$F:$F,'Non-GHGs indst Product Output'!$A:$A,$A$2,'Non-GHGs indst Product Output'!$B:$B,$D44)*$F44</f>
        <v>0</v>
      </c>
      <c r="I44" s="276" cm="1">
        <f t="array" ref="I44">SUMPRODUCT('Non-GHGs Emission Factor'!F$3:F$112*('Non-GHGs Emission Factor'!$B$3:$B$112=$D44)*('Non-GHGs Emission Factor'!$C$3:$C$112=$E44)*('Non-GHGs Emission Factor'!$D$2:$K$2=I$4)*('Non-GHGs Emission Factor'!$A$3:$A$112=$C44))*SUMIFS('Non-GHGs indst Product Output'!$F:$F,'Non-GHGs indst Product Output'!$A:$A,$A$2,'Non-GHGs indst Product Output'!$B:$B,$D44)*$F44</f>
        <v>0</v>
      </c>
      <c r="J44" s="276" cm="1">
        <f t="array" ref="J44">SUMPRODUCT('Non-GHGs Emission Factor'!G$3:G$112*('Non-GHGs Emission Factor'!$B$3:$B$112=$D44)*('Non-GHGs Emission Factor'!$C$3:$C$112=$E44)*('Non-GHGs Emission Factor'!$D$2:$K$2=J$4)*('Non-GHGs Emission Factor'!$A$3:$A$112=$C44))*SUMIFS('Non-GHGs indst Product Output'!$F:$F,'Non-GHGs indst Product Output'!$A:$A,$A$2,'Non-GHGs indst Product Output'!$B:$B,$D44)*$F44</f>
        <v>0</v>
      </c>
      <c r="K44" s="276" cm="1">
        <f t="array" ref="K44">SUMPRODUCT('Non-GHGs Emission Factor'!H$3:H$112*('Non-GHGs Emission Factor'!$B$3:$B$112=$D44)*('Non-GHGs Emission Factor'!$C$3:$C$112=$E44)*('Non-GHGs Emission Factor'!$D$2:$K$2=K$4)*('Non-GHGs Emission Factor'!$A$3:$A$112=$C44))*SUMIFS('Non-GHGs indst Product Output'!$F:$F,'Non-GHGs indst Product Output'!$A:$A,$A$2,'Non-GHGs indst Product Output'!$B:$B,$D44)*$F44</f>
        <v>0</v>
      </c>
      <c r="L44" s="276" cm="1">
        <f t="array" ref="L44">SUMPRODUCT('Non-GHGs Emission Factor'!I$3:I$112*('Non-GHGs Emission Factor'!$B$3:$B$112=$D44)*('Non-GHGs Emission Factor'!$C$3:$C$112=$E44)*('Non-GHGs Emission Factor'!$D$2:$K$2=L$4)*('Non-GHGs Emission Factor'!$A$3:$A$112=$C44))*SUMIFS('Non-GHGs indst Product Output'!$F:$F,'Non-GHGs indst Product Output'!$A:$A,$A$2,'Non-GHGs indst Product Output'!$B:$B,$D44)*$F44</f>
        <v>0</v>
      </c>
      <c r="M44" s="276" cm="1">
        <f t="array" ref="M44">SUMPRODUCT('Non-GHGs Emission Factor'!J$3:J$112*('Non-GHGs Emission Factor'!$B$3:$B$112=$D44)*('Non-GHGs Emission Factor'!$C$3:$C$112=$E44)*('Non-GHGs Emission Factor'!$D$2:$K$2=M$4)*('Non-GHGs Emission Factor'!$A$3:$A$112=$C44))*SUMIFS('Non-GHGs indst Product Output'!$F:$F,'Non-GHGs indst Product Output'!$A:$A,$A$2,'Non-GHGs indst Product Output'!$B:$B,$D44)*$F44</f>
        <v>0</v>
      </c>
      <c r="N44" s="277" cm="1">
        <f t="array" ref="N44">SUMPRODUCT('Non-GHGs Emission Factor'!K$3:K$112*('Non-GHGs Emission Factor'!$B$3:$B$112=$D44)*('Non-GHGs Emission Factor'!$C$3:$C$112=$E44)*('Non-GHGs Emission Factor'!$D$2:$K$2=N$4)*('Non-GHGs Emission Factor'!$A$3:$A$112=$C44))*SUMIFS('Non-GHGs indst Product Output'!$F:$F,'Non-GHGs indst Product Output'!$A:$A,$A$2,'Non-GHGs indst Product Output'!$B:$B,$D44)*$F44</f>
        <v>0</v>
      </c>
    </row>
    <row r="45" spans="1:14" ht="14.25" customHeight="1"/>
    <row r="47" spans="1:14" ht="13.5">
      <c r="A47" s="330" t="s">
        <v>984</v>
      </c>
      <c r="B47" s="329"/>
      <c r="C47" s="329"/>
      <c r="D47" s="329"/>
    </row>
    <row r="48" spans="1:14" s="86" customFormat="1" ht="14.25" customHeight="1">
      <c r="A48" s="131" t="s">
        <v>286</v>
      </c>
      <c r="B48" s="131" t="s">
        <v>287</v>
      </c>
      <c r="C48" s="132" t="s">
        <v>118</v>
      </c>
      <c r="D48" s="132" t="s">
        <v>119</v>
      </c>
      <c r="E48" s="132" t="s">
        <v>120</v>
      </c>
      <c r="F48" s="278" t="s">
        <v>811</v>
      </c>
      <c r="G48" s="132" t="s">
        <v>121</v>
      </c>
      <c r="H48" s="132" t="s">
        <v>122</v>
      </c>
      <c r="I48" s="132" t="s">
        <v>123</v>
      </c>
      <c r="J48" s="132" t="s">
        <v>124</v>
      </c>
      <c r="K48" s="132" t="s">
        <v>125</v>
      </c>
      <c r="L48" s="132" t="s">
        <v>126</v>
      </c>
      <c r="M48" s="132" t="s">
        <v>127</v>
      </c>
      <c r="N48" s="133" t="s">
        <v>128</v>
      </c>
    </row>
    <row r="49" spans="1:14" ht="14.25" customHeight="1">
      <c r="A49" s="32" t="str">
        <f>VLOOKUP($B49,'Sector Match'!$B$1:$C$43,2,0)</f>
        <v>food beverage and tobacco 10T12</v>
      </c>
      <c r="B49" s="134" t="s">
        <v>236</v>
      </c>
      <c r="C49" s="134" t="s">
        <v>236</v>
      </c>
      <c r="D49" s="134" t="s">
        <v>240</v>
      </c>
      <c r="E49" s="134" t="s">
        <v>158</v>
      </c>
      <c r="F49" s="134">
        <v>1</v>
      </c>
      <c r="G49" s="274" cm="1">
        <f t="array" ref="G49">SUMPRODUCT('Non-GHGs Emission Factor'!D$3:D$112*('Non-GHGs Emission Factor'!$B$3:$B$112=$D49)*('Non-GHGs Emission Factor'!$C$3:$C$112=$E49)*('Non-GHGs Emission Factor'!$D$2:$K$2=G$48)*('Non-GHGs Emission Factor'!$A$3:$A$112=$C49))*SUMIFS('Non-GHGs indst Product Output'!$H:$H,'Non-GHGs indst Product Output'!$A:$A,$A$2,'Non-GHGs indst Product Output'!$B:$B,$D49)*$F49</f>
        <v>0</v>
      </c>
      <c r="H49" s="274" cm="1">
        <f t="array" ref="H49">SUMPRODUCT('Non-GHGs Emission Factor'!E$3:E$112*('Non-GHGs Emission Factor'!$B$3:$B$112=$D49)*('Non-GHGs Emission Factor'!$C$3:$C$112=$E49)*('Non-GHGs Emission Factor'!$D$2:$K$2=H$48)*('Non-GHGs Emission Factor'!$A$3:$A$112=$C49))*SUMIFS('Non-GHGs indst Product Output'!$H:$H,'Non-GHGs indst Product Output'!$A:$A,$A$2,'Non-GHGs indst Product Output'!$B:$B,$D49)*$F49</f>
        <v>0</v>
      </c>
      <c r="I49" s="274" cm="1">
        <f t="array" ref="I49">SUMPRODUCT('Non-GHGs Emission Factor'!F$3:F$112*('Non-GHGs Emission Factor'!$B$3:$B$112=$D49)*('Non-GHGs Emission Factor'!$C$3:$C$112=$E49)*('Non-GHGs Emission Factor'!$D$2:$K$2=I$48)*('Non-GHGs Emission Factor'!$A$3:$A$112=$C49))*SUMIFS('Non-GHGs indst Product Output'!$H:$H,'Non-GHGs indst Product Output'!$A:$A,$A$2,'Non-GHGs indst Product Output'!$B:$B,$D49)*$F49</f>
        <v>0</v>
      </c>
      <c r="J49" s="274" cm="1">
        <f t="array" ref="J49">SUMPRODUCT('Non-GHGs Emission Factor'!G$3:G$112*('Non-GHGs Emission Factor'!$B$3:$B$112=$D49)*('Non-GHGs Emission Factor'!$C$3:$C$112=$E49)*('Non-GHGs Emission Factor'!$D$2:$K$2=J$48)*('Non-GHGs Emission Factor'!$A$3:$A$112=$C49))*SUMIFS('Non-GHGs indst Product Output'!$H:$H,'Non-GHGs indst Product Output'!$A:$A,$A$2,'Non-GHGs indst Product Output'!$B:$B,$D49)*$F49</f>
        <v>176827500000</v>
      </c>
      <c r="K49" s="274" cm="1">
        <f t="array" ref="K49">SUMPRODUCT('Non-GHGs Emission Factor'!H$3:H$112*('Non-GHGs Emission Factor'!$B$3:$B$112=$D49)*('Non-GHGs Emission Factor'!$C$3:$C$112=$E49)*('Non-GHGs Emission Factor'!$D$2:$K$2=K$48)*('Non-GHGs Emission Factor'!$A$3:$A$112=$C49))*SUMIFS('Non-GHGs indst Product Output'!$H:$H,'Non-GHGs indst Product Output'!$A:$A,$A$2,'Non-GHGs indst Product Output'!$B:$B,$D49)*$F49</f>
        <v>0</v>
      </c>
      <c r="L49" s="274" cm="1">
        <f t="array" ref="L49">SUMPRODUCT('Non-GHGs Emission Factor'!I$3:I$112*('Non-GHGs Emission Factor'!$B$3:$B$112=$D49)*('Non-GHGs Emission Factor'!$C$3:$C$112=$E49)*('Non-GHGs Emission Factor'!$D$2:$K$2=L$48)*('Non-GHGs Emission Factor'!$A$3:$A$112=$C49))*SUMIFS('Non-GHGs indst Product Output'!$H:$H,'Non-GHGs indst Product Output'!$A:$A,$A$2,'Non-GHGs indst Product Output'!$B:$B,$D49)*$F49</f>
        <v>0</v>
      </c>
      <c r="M49" s="274" cm="1">
        <f t="array" ref="M49">SUMPRODUCT('Non-GHGs Emission Factor'!J$3:J$112*('Non-GHGs Emission Factor'!$B$3:$B$112=$D49)*('Non-GHGs Emission Factor'!$C$3:$C$112=$E49)*('Non-GHGs Emission Factor'!$D$2:$K$2=M$48)*('Non-GHGs Emission Factor'!$A$3:$A$112=$C49))*SUMIFS('Non-GHGs indst Product Output'!$H:$H,'Non-GHGs indst Product Output'!$A:$A,$A$2,'Non-GHGs indst Product Output'!$B:$B,$D49)*$F49</f>
        <v>0</v>
      </c>
      <c r="N49" s="275" cm="1">
        <f t="array" ref="N49">SUMPRODUCT('Non-GHGs Emission Factor'!K$3:K$112*('Non-GHGs Emission Factor'!$B$3:$B$112=$D49)*('Non-GHGs Emission Factor'!$C$3:$C$112=$E49)*('Non-GHGs Emission Factor'!$D$2:$K$2=N$48)*('Non-GHGs Emission Factor'!$A$3:$A$112=$C49))*SUMIFS('Non-GHGs indst Product Output'!$H:$H,'Non-GHGs indst Product Output'!$A:$A,$A$2,'Non-GHGs indst Product Output'!$B:$B,$D49)*$F49</f>
        <v>0</v>
      </c>
    </row>
    <row r="50" spans="1:14" ht="14.25" customHeight="1">
      <c r="A50" s="32" t="str">
        <f>VLOOKUP($B50,'Sector Match'!$B$1:$C$43,2,0)</f>
        <v>food beverage and tobacco 10T12</v>
      </c>
      <c r="B50" s="134" t="s">
        <v>236</v>
      </c>
      <c r="C50" s="134" t="s">
        <v>236</v>
      </c>
      <c r="D50" s="134" t="s">
        <v>238</v>
      </c>
      <c r="E50" s="134" t="s">
        <v>158</v>
      </c>
      <c r="F50" s="134">
        <v>1</v>
      </c>
      <c r="G50" s="274" cm="1">
        <f t="array" ref="G50">SUMPRODUCT('Non-GHGs Emission Factor'!D$3:D$112*('Non-GHGs Emission Factor'!$B$3:$B$112=$D50)*('Non-GHGs Emission Factor'!$C$3:$C$112=$E50)*('Non-GHGs Emission Factor'!$D$2:$K$2=G$48)*('Non-GHGs Emission Factor'!$A$3:$A$112=$C50))*SUMIFS('Non-GHGs indst Product Output'!$H:$H,'Non-GHGs indst Product Output'!$A:$A,$A$2,'Non-GHGs indst Product Output'!$B:$B,$D50)*$F50</f>
        <v>0</v>
      </c>
      <c r="H50" s="274" cm="1">
        <f t="array" ref="H50">SUMPRODUCT('Non-GHGs Emission Factor'!E$3:E$112*('Non-GHGs Emission Factor'!$B$3:$B$112=$D50)*('Non-GHGs Emission Factor'!$C$3:$C$112=$E50)*('Non-GHGs Emission Factor'!$D$2:$K$2=H$48)*('Non-GHGs Emission Factor'!$A$3:$A$112=$C50))*SUMIFS('Non-GHGs indst Product Output'!$H:$H,'Non-GHGs indst Product Output'!$A:$A,$A$2,'Non-GHGs indst Product Output'!$B:$B,$D50)*$F50</f>
        <v>0</v>
      </c>
      <c r="I50" s="274" cm="1">
        <f t="array" ref="I50">SUMPRODUCT('Non-GHGs Emission Factor'!F$3:F$112*('Non-GHGs Emission Factor'!$B$3:$B$112=$D50)*('Non-GHGs Emission Factor'!$C$3:$C$112=$E50)*('Non-GHGs Emission Factor'!$D$2:$K$2=I$48)*('Non-GHGs Emission Factor'!$A$3:$A$112=$C50))*SUMIFS('Non-GHGs indst Product Output'!$H:$H,'Non-GHGs indst Product Output'!$A:$A,$A$2,'Non-GHGs indst Product Output'!$B:$B,$D50)*$F50</f>
        <v>0</v>
      </c>
      <c r="J50" s="274" cm="1">
        <f t="array" ref="J50">SUMPRODUCT('Non-GHGs Emission Factor'!G$3:G$112*('Non-GHGs Emission Factor'!$B$3:$B$112=$D50)*('Non-GHGs Emission Factor'!$C$3:$C$112=$E50)*('Non-GHGs Emission Factor'!$D$2:$K$2=J$48)*('Non-GHGs Emission Factor'!$A$3:$A$112=$C50))*SUMIFS('Non-GHGs indst Product Output'!$H:$H,'Non-GHGs indst Product Output'!$A:$A,$A$2,'Non-GHGs indst Product Output'!$B:$B,$D50)*$F50</f>
        <v>8471902500</v>
      </c>
      <c r="K50" s="274" cm="1">
        <f t="array" ref="K50">SUMPRODUCT('Non-GHGs Emission Factor'!H$3:H$112*('Non-GHGs Emission Factor'!$B$3:$B$112=$D50)*('Non-GHGs Emission Factor'!$C$3:$C$112=$E50)*('Non-GHGs Emission Factor'!$D$2:$K$2=K$48)*('Non-GHGs Emission Factor'!$A$3:$A$112=$C50))*SUMIFS('Non-GHGs indst Product Output'!$H:$H,'Non-GHGs indst Product Output'!$A:$A,$A$2,'Non-GHGs indst Product Output'!$B:$B,$D50)*$F50</f>
        <v>0</v>
      </c>
      <c r="L50" s="274" cm="1">
        <f t="array" ref="L50">SUMPRODUCT('Non-GHGs Emission Factor'!I$3:I$112*('Non-GHGs Emission Factor'!$B$3:$B$112=$D50)*('Non-GHGs Emission Factor'!$C$3:$C$112=$E50)*('Non-GHGs Emission Factor'!$D$2:$K$2=L$48)*('Non-GHGs Emission Factor'!$A$3:$A$112=$C50))*SUMIFS('Non-GHGs indst Product Output'!$H:$H,'Non-GHGs indst Product Output'!$A:$A,$A$2,'Non-GHGs indst Product Output'!$B:$B,$D50)*$F50</f>
        <v>0</v>
      </c>
      <c r="M50" s="274" cm="1">
        <f t="array" ref="M50">SUMPRODUCT('Non-GHGs Emission Factor'!J$3:J$112*('Non-GHGs Emission Factor'!$B$3:$B$112=$D50)*('Non-GHGs Emission Factor'!$C$3:$C$112=$E50)*('Non-GHGs Emission Factor'!$D$2:$K$2=M$48)*('Non-GHGs Emission Factor'!$A$3:$A$112=$C50))*SUMIFS('Non-GHGs indst Product Output'!$H:$H,'Non-GHGs indst Product Output'!$A:$A,$A$2,'Non-GHGs indst Product Output'!$B:$B,$D50)*$F50</f>
        <v>0</v>
      </c>
      <c r="N50" s="275" cm="1">
        <f t="array" ref="N50">SUMPRODUCT('Non-GHGs Emission Factor'!K$3:K$112*('Non-GHGs Emission Factor'!$B$3:$B$112=$D50)*('Non-GHGs Emission Factor'!$C$3:$C$112=$E50)*('Non-GHGs Emission Factor'!$D$2:$K$2=N$48)*('Non-GHGs Emission Factor'!$A$3:$A$112=$C50))*SUMIFS('Non-GHGs indst Product Output'!$H:$H,'Non-GHGs indst Product Output'!$A:$A,$A$2,'Non-GHGs indst Product Output'!$B:$B,$D50)*$F50</f>
        <v>0</v>
      </c>
    </row>
    <row r="51" spans="1:14" ht="14.25" customHeight="1">
      <c r="A51" s="32" t="str">
        <f>VLOOKUP($B51,'Sector Match'!$B$1:$C$43,2,0)</f>
        <v>textiles apparel and leather 13T15</v>
      </c>
      <c r="B51" s="134" t="s">
        <v>253</v>
      </c>
      <c r="C51" s="134" t="s">
        <v>253</v>
      </c>
      <c r="D51" s="134" t="s">
        <v>256</v>
      </c>
      <c r="E51" s="134" t="s">
        <v>158</v>
      </c>
      <c r="F51" s="134">
        <v>1</v>
      </c>
      <c r="G51" s="274" cm="1">
        <f t="array" ref="G51">SUMPRODUCT('Non-GHGs Emission Factor'!D$3:D$112*('Non-GHGs Emission Factor'!$B$3:$B$112=$D51)*('Non-GHGs Emission Factor'!$C$3:$C$112=$E51)*('Non-GHGs Emission Factor'!$D$2:$K$2=G$48)*('Non-GHGs Emission Factor'!$A$3:$A$112=$C51))*SUMIFS('Non-GHGs indst Product Output'!$H:$H,'Non-GHGs indst Product Output'!$A:$A,$A$2,'Non-GHGs indst Product Output'!$B:$B,$D51)*$F51</f>
        <v>0</v>
      </c>
      <c r="H51" s="274" cm="1">
        <f t="array" ref="H51">SUMPRODUCT('Non-GHGs Emission Factor'!E$3:E$112*('Non-GHGs Emission Factor'!$B$3:$B$112=$D51)*('Non-GHGs Emission Factor'!$C$3:$C$112=$E51)*('Non-GHGs Emission Factor'!$D$2:$K$2=H$48)*('Non-GHGs Emission Factor'!$A$3:$A$112=$C51))*SUMIFS('Non-GHGs indst Product Output'!$H:$H,'Non-GHGs indst Product Output'!$A:$A,$A$2,'Non-GHGs indst Product Output'!$B:$B,$D51)*$F51</f>
        <v>0</v>
      </c>
      <c r="I51" s="274" cm="1">
        <f t="array" ref="I51">SUMPRODUCT('Non-GHGs Emission Factor'!F$3:F$112*('Non-GHGs Emission Factor'!$B$3:$B$112=$D51)*('Non-GHGs Emission Factor'!$C$3:$C$112=$E51)*('Non-GHGs Emission Factor'!$D$2:$K$2=I$48)*('Non-GHGs Emission Factor'!$A$3:$A$112=$C51))*SUMIFS('Non-GHGs indst Product Output'!$H:$H,'Non-GHGs indst Product Output'!$A:$A,$A$2,'Non-GHGs indst Product Output'!$B:$B,$D51)*$F51</f>
        <v>0</v>
      </c>
      <c r="J51" s="274" cm="1">
        <f t="array" ref="J51">SUMPRODUCT('Non-GHGs Emission Factor'!G$3:G$112*('Non-GHGs Emission Factor'!$B$3:$B$112=$D51)*('Non-GHGs Emission Factor'!$C$3:$C$112=$E51)*('Non-GHGs Emission Factor'!$D$2:$K$2=J$48)*('Non-GHGs Emission Factor'!$A$3:$A$112=$C51))*SUMIFS('Non-GHGs indst Product Output'!$H:$H,'Non-GHGs indst Product Output'!$A:$A,$A$2,'Non-GHGs indst Product Output'!$B:$B,$D51)*$F51</f>
        <v>105486100000.00002</v>
      </c>
      <c r="K51" s="274" cm="1">
        <f t="array" ref="K51">SUMPRODUCT('Non-GHGs Emission Factor'!H$3:H$112*('Non-GHGs Emission Factor'!$B$3:$B$112=$D51)*('Non-GHGs Emission Factor'!$C$3:$C$112=$E51)*('Non-GHGs Emission Factor'!$D$2:$K$2=K$48)*('Non-GHGs Emission Factor'!$A$3:$A$112=$C51))*SUMIFS('Non-GHGs indst Product Output'!$H:$H,'Non-GHGs indst Product Output'!$A:$A,$A$2,'Non-GHGs indst Product Output'!$B:$B,$D51)*$F51</f>
        <v>0</v>
      </c>
      <c r="L51" s="274" cm="1">
        <f t="array" ref="L51">SUMPRODUCT('Non-GHGs Emission Factor'!I$3:I$112*('Non-GHGs Emission Factor'!$B$3:$B$112=$D51)*('Non-GHGs Emission Factor'!$C$3:$C$112=$E51)*('Non-GHGs Emission Factor'!$D$2:$K$2=L$48)*('Non-GHGs Emission Factor'!$A$3:$A$112=$C51))*SUMIFS('Non-GHGs indst Product Output'!$H:$H,'Non-GHGs indst Product Output'!$A:$A,$A$2,'Non-GHGs indst Product Output'!$B:$B,$D51)*$F51</f>
        <v>0</v>
      </c>
      <c r="M51" s="274" cm="1">
        <f t="array" ref="M51">SUMPRODUCT('Non-GHGs Emission Factor'!J$3:J$112*('Non-GHGs Emission Factor'!$B$3:$B$112=$D51)*('Non-GHGs Emission Factor'!$C$3:$C$112=$E51)*('Non-GHGs Emission Factor'!$D$2:$K$2=M$48)*('Non-GHGs Emission Factor'!$A$3:$A$112=$C51))*SUMIFS('Non-GHGs indst Product Output'!$H:$H,'Non-GHGs indst Product Output'!$A:$A,$A$2,'Non-GHGs indst Product Output'!$B:$B,$D51)*$F51</f>
        <v>0</v>
      </c>
      <c r="N51" s="275" cm="1">
        <f t="array" ref="N51">SUMPRODUCT('Non-GHGs Emission Factor'!K$3:K$112*('Non-GHGs Emission Factor'!$B$3:$B$112=$D51)*('Non-GHGs Emission Factor'!$C$3:$C$112=$E51)*('Non-GHGs Emission Factor'!$D$2:$K$2=N$48)*('Non-GHGs Emission Factor'!$A$3:$A$112=$C51))*SUMIFS('Non-GHGs indst Product Output'!$H:$H,'Non-GHGs indst Product Output'!$A:$A,$A$2,'Non-GHGs indst Product Output'!$B:$B,$D51)*$F51</f>
        <v>0</v>
      </c>
    </row>
    <row r="52" spans="1:14" ht="14.25" customHeight="1">
      <c r="A52" s="32" t="str">
        <f>VLOOKUP($B52,'Sector Match'!$B$1:$C$43,2,0)</f>
        <v>cement and other nonmetallic minerals 239</v>
      </c>
      <c r="B52" s="134" t="s">
        <v>165</v>
      </c>
      <c r="C52" s="134" t="s">
        <v>165</v>
      </c>
      <c r="D52" s="134" t="s">
        <v>183</v>
      </c>
      <c r="E52" s="134" t="s">
        <v>158</v>
      </c>
      <c r="F52" s="134">
        <v>1</v>
      </c>
      <c r="G52" s="274" cm="1">
        <f t="array" ref="G52">SUMPRODUCT('Non-GHGs Emission Factor'!D$3:D$112*('Non-GHGs Emission Factor'!$B$3:$B$112=$D52)*('Non-GHGs Emission Factor'!$C$3:$C$112=$E52)*('Non-GHGs Emission Factor'!$D$2:$K$2=G$48)*('Non-GHGs Emission Factor'!$A$3:$A$112=$C52))*SUMIFS('Non-GHGs indst Product Output'!$H:$H,'Non-GHGs indst Product Output'!$A:$A,$A$2,'Non-GHGs indst Product Output'!$B:$B,$D52)*$F52</f>
        <v>0</v>
      </c>
      <c r="H52" s="274" cm="1">
        <f t="array" ref="H52">SUMPRODUCT('Non-GHGs Emission Factor'!E$3:E$112*('Non-GHGs Emission Factor'!$B$3:$B$112=$D52)*('Non-GHGs Emission Factor'!$C$3:$C$112=$E52)*('Non-GHGs Emission Factor'!$D$2:$K$2=H$48)*('Non-GHGs Emission Factor'!$A$3:$A$112=$C52))*SUMIFS('Non-GHGs indst Product Output'!$H:$H,'Non-GHGs indst Product Output'!$A:$A,$A$2,'Non-GHGs indst Product Output'!$B:$B,$D52)*$F52</f>
        <v>0</v>
      </c>
      <c r="I52" s="274" cm="1">
        <f t="array" ref="I52">SUMPRODUCT('Non-GHGs Emission Factor'!F$3:F$112*('Non-GHGs Emission Factor'!$B$3:$B$112=$D52)*('Non-GHGs Emission Factor'!$C$3:$C$112=$E52)*('Non-GHGs Emission Factor'!$D$2:$K$2=I$48)*('Non-GHGs Emission Factor'!$A$3:$A$112=$C52))*SUMIFS('Non-GHGs indst Product Output'!$H:$H,'Non-GHGs indst Product Output'!$A:$A,$A$2,'Non-GHGs indst Product Output'!$B:$B,$D52)*$F52</f>
        <v>0</v>
      </c>
      <c r="J52" s="274" cm="1">
        <f t="array" ref="J52">SUMPRODUCT('Non-GHGs Emission Factor'!G$3:G$112*('Non-GHGs Emission Factor'!$B$3:$B$112=$D52)*('Non-GHGs Emission Factor'!$C$3:$C$112=$E52)*('Non-GHGs Emission Factor'!$D$2:$K$2=J$48)*('Non-GHGs Emission Factor'!$A$3:$A$112=$C52))*SUMIFS('Non-GHGs indst Product Output'!$H:$H,'Non-GHGs indst Product Output'!$A:$A,$A$2,'Non-GHGs indst Product Output'!$B:$B,$D52)*$F52</f>
        <v>0</v>
      </c>
      <c r="K52" s="274" cm="1">
        <f t="array" ref="K52">SUMPRODUCT('Non-GHGs Emission Factor'!H$3:H$112*('Non-GHGs Emission Factor'!$B$3:$B$112=$D52)*('Non-GHGs Emission Factor'!$C$3:$C$112=$E52)*('Non-GHGs Emission Factor'!$D$2:$K$2=K$48)*('Non-GHGs Emission Factor'!$A$3:$A$112=$C52))*SUMIFS('Non-GHGs indst Product Output'!$H:$H,'Non-GHGs indst Product Output'!$A:$A,$A$2,'Non-GHGs indst Product Output'!$B:$B,$D52)*$F52</f>
        <v>0</v>
      </c>
      <c r="L52" s="274" cm="1">
        <f t="array" ref="L52">SUMPRODUCT('Non-GHGs Emission Factor'!I$3:I$112*('Non-GHGs Emission Factor'!$B$3:$B$112=$D52)*('Non-GHGs Emission Factor'!$C$3:$C$112=$E52)*('Non-GHGs Emission Factor'!$D$2:$K$2=L$48)*('Non-GHGs Emission Factor'!$A$3:$A$112=$C52))*SUMIFS('Non-GHGs indst Product Output'!$H:$H,'Non-GHGs indst Product Output'!$A:$A,$A$2,'Non-GHGs indst Product Output'!$B:$B,$D52)*$F52</f>
        <v>0</v>
      </c>
      <c r="M52" s="274" cm="1">
        <f t="array" ref="M52">SUMPRODUCT('Non-GHGs Emission Factor'!J$3:J$112*('Non-GHGs Emission Factor'!$B$3:$B$112=$D52)*('Non-GHGs Emission Factor'!$C$3:$C$112=$E52)*('Non-GHGs Emission Factor'!$D$2:$K$2=M$48)*('Non-GHGs Emission Factor'!$A$3:$A$112=$C52))*SUMIFS('Non-GHGs indst Product Output'!$H:$H,'Non-GHGs indst Product Output'!$A:$A,$A$2,'Non-GHGs indst Product Output'!$B:$B,$D52)*$F52</f>
        <v>0</v>
      </c>
      <c r="N52" s="275" cm="1">
        <f t="array" ref="N52">SUMPRODUCT('Non-GHGs Emission Factor'!K$3:K$112*('Non-GHGs Emission Factor'!$B$3:$B$112=$D52)*('Non-GHGs Emission Factor'!$C$3:$C$112=$E52)*('Non-GHGs Emission Factor'!$D$2:$K$2=N$48)*('Non-GHGs Emission Factor'!$A$3:$A$112=$C52))*SUMIFS('Non-GHGs indst Product Output'!$H:$H,'Non-GHGs indst Product Output'!$A:$A,$A$2,'Non-GHGs indst Product Output'!$B:$B,$D52)*$F52</f>
        <v>0</v>
      </c>
    </row>
    <row r="53" spans="1:14" ht="14.25" customHeight="1">
      <c r="A53" s="32" t="str">
        <f>VLOOKUP($B53,'Sector Match'!$B$1:$C$43,2,0)</f>
        <v>pulp paper and printing 17T18</v>
      </c>
      <c r="B53" s="134" t="s">
        <v>234</v>
      </c>
      <c r="C53" s="134" t="s">
        <v>234</v>
      </c>
      <c r="D53" s="134" t="s">
        <v>235</v>
      </c>
      <c r="E53" s="134" t="s">
        <v>158</v>
      </c>
      <c r="F53" s="134">
        <v>1</v>
      </c>
      <c r="G53" s="274" cm="1">
        <f t="array" ref="G53">SUMPRODUCT('Non-GHGs Emission Factor'!D$3:D$112*('Non-GHGs Emission Factor'!$B$3:$B$112=$D53)*('Non-GHGs Emission Factor'!$C$3:$C$112=$E53)*('Non-GHGs Emission Factor'!$D$2:$K$2=G$48)*('Non-GHGs Emission Factor'!$A$3:$A$112=$C53))*SUMIFS('Non-GHGs indst Product Output'!$H:$H,'Non-GHGs indst Product Output'!$A:$A,$A$2,'Non-GHGs indst Product Output'!$B:$B,$D53)*$F53</f>
        <v>0</v>
      </c>
      <c r="H53" s="274" cm="1">
        <f t="array" ref="H53">SUMPRODUCT('Non-GHGs Emission Factor'!E$3:E$112*('Non-GHGs Emission Factor'!$B$3:$B$112=$D53)*('Non-GHGs Emission Factor'!$C$3:$C$112=$E53)*('Non-GHGs Emission Factor'!$D$2:$K$2=H$48)*('Non-GHGs Emission Factor'!$A$3:$A$112=$C53))*SUMIFS('Non-GHGs indst Product Output'!$H:$H,'Non-GHGs indst Product Output'!$A:$A,$A$2,'Non-GHGs indst Product Output'!$B:$B,$D53)*$F53</f>
        <v>0</v>
      </c>
      <c r="I53" s="274" cm="1">
        <f t="array" ref="I53">SUMPRODUCT('Non-GHGs Emission Factor'!F$3:F$112*('Non-GHGs Emission Factor'!$B$3:$B$112=$D53)*('Non-GHGs Emission Factor'!$C$3:$C$112=$E53)*('Non-GHGs Emission Factor'!$D$2:$K$2=I$48)*('Non-GHGs Emission Factor'!$A$3:$A$112=$C53))*SUMIFS('Non-GHGs indst Product Output'!$H:$H,'Non-GHGs indst Product Output'!$A:$A,$A$2,'Non-GHGs indst Product Output'!$B:$B,$D53)*$F53</f>
        <v>576560000000</v>
      </c>
      <c r="J53" s="274" cm="1">
        <f t="array" ref="J53">SUMPRODUCT('Non-GHGs Emission Factor'!G$3:G$112*('Non-GHGs Emission Factor'!$B$3:$B$112=$D53)*('Non-GHGs Emission Factor'!$C$3:$C$112=$E53)*('Non-GHGs Emission Factor'!$D$2:$K$2=J$48)*('Non-GHGs Emission Factor'!$A$3:$A$112=$C53))*SUMIFS('Non-GHGs indst Product Output'!$H:$H,'Non-GHGs indst Product Output'!$A:$A,$A$2,'Non-GHGs indst Product Output'!$B:$B,$D53)*$F53</f>
        <v>223417000000</v>
      </c>
      <c r="K53" s="274" cm="1">
        <f t="array" ref="K53">SUMPRODUCT('Non-GHGs Emission Factor'!H$3:H$112*('Non-GHGs Emission Factor'!$B$3:$B$112=$D53)*('Non-GHGs Emission Factor'!$C$3:$C$112=$E53)*('Non-GHGs Emission Factor'!$D$2:$K$2=K$48)*('Non-GHGs Emission Factor'!$A$3:$A$112=$C53))*SUMIFS('Non-GHGs indst Product Output'!$H:$H,'Non-GHGs indst Product Output'!$A:$A,$A$2,'Non-GHGs indst Product Output'!$B:$B,$D53)*$F53</f>
        <v>0</v>
      </c>
      <c r="L53" s="274" cm="1">
        <f t="array" ref="L53">SUMPRODUCT('Non-GHGs Emission Factor'!I$3:I$112*('Non-GHGs Emission Factor'!$B$3:$B$112=$D53)*('Non-GHGs Emission Factor'!$C$3:$C$112=$E53)*('Non-GHGs Emission Factor'!$D$2:$K$2=L$48)*('Non-GHGs Emission Factor'!$A$3:$A$112=$C53))*SUMIFS('Non-GHGs indst Product Output'!$H:$H,'Non-GHGs indst Product Output'!$A:$A,$A$2,'Non-GHGs indst Product Output'!$B:$B,$D53)*$F53</f>
        <v>0</v>
      </c>
      <c r="M53" s="274" cm="1">
        <f t="array" ref="M53">SUMPRODUCT('Non-GHGs Emission Factor'!J$3:J$112*('Non-GHGs Emission Factor'!$B$3:$B$112=$D53)*('Non-GHGs Emission Factor'!$C$3:$C$112=$E53)*('Non-GHGs Emission Factor'!$D$2:$K$2=M$48)*('Non-GHGs Emission Factor'!$A$3:$A$112=$C53))*SUMIFS('Non-GHGs indst Product Output'!$H:$H,'Non-GHGs indst Product Output'!$A:$A,$A$2,'Non-GHGs indst Product Output'!$B:$B,$D53)*$F53</f>
        <v>0</v>
      </c>
      <c r="N53" s="275" cm="1">
        <f t="array" ref="N53">SUMPRODUCT('Non-GHGs Emission Factor'!K$3:K$112*('Non-GHGs Emission Factor'!$B$3:$B$112=$D53)*('Non-GHGs Emission Factor'!$C$3:$C$112=$E53)*('Non-GHGs Emission Factor'!$D$2:$K$2=N$48)*('Non-GHGs Emission Factor'!$A$3:$A$112=$C53))*SUMIFS('Non-GHGs indst Product Output'!$H:$H,'Non-GHGs indst Product Output'!$A:$A,$A$2,'Non-GHGs indst Product Output'!$B:$B,$D53)*$F53</f>
        <v>0</v>
      </c>
    </row>
    <row r="54" spans="1:14" ht="14.25" customHeight="1">
      <c r="A54" s="32" t="str">
        <f>VLOOKUP($B54,'Sector Match'!$B$1:$C$43,2,0)</f>
        <v>chemicals 20</v>
      </c>
      <c r="B54" s="134" t="s">
        <v>189</v>
      </c>
      <c r="C54" s="134" t="s">
        <v>320</v>
      </c>
      <c r="D54" s="134" t="s">
        <v>203</v>
      </c>
      <c r="E54" s="134" t="s">
        <v>158</v>
      </c>
      <c r="F54" s="134">
        <v>1</v>
      </c>
      <c r="G54" s="274" cm="1">
        <f t="array" ref="G54">SUMPRODUCT('Non-GHGs Emission Factor'!D$3:D$112*('Non-GHGs Emission Factor'!$B$3:$B$112=$D54)*('Non-GHGs Emission Factor'!$C$3:$C$112=$E54)*('Non-GHGs Emission Factor'!$D$2:$K$2=G$48)*('Non-GHGs Emission Factor'!$A$3:$A$112=$C54))*SUMIFS('Non-GHGs indst Product Output'!$H:$H,'Non-GHGs indst Product Output'!$A:$A,$A$2,'Non-GHGs indst Product Output'!$B:$B,$D54)*$F54</f>
        <v>0</v>
      </c>
      <c r="H54" s="274" cm="1">
        <f t="array" ref="H54">SUMPRODUCT('Non-GHGs Emission Factor'!E$3:E$112*('Non-GHGs Emission Factor'!$B$3:$B$112=$D54)*('Non-GHGs Emission Factor'!$C$3:$C$112=$E54)*('Non-GHGs Emission Factor'!$D$2:$K$2=H$48)*('Non-GHGs Emission Factor'!$A$3:$A$112=$C54))*SUMIFS('Non-GHGs indst Product Output'!$H:$H,'Non-GHGs indst Product Output'!$A:$A,$A$2,'Non-GHGs indst Product Output'!$B:$B,$D54)*$F54</f>
        <v>0</v>
      </c>
      <c r="I54" s="274" cm="1">
        <f t="array" ref="I54">SUMPRODUCT('Non-GHGs Emission Factor'!F$3:F$112*('Non-GHGs Emission Factor'!$B$3:$B$112=$D54)*('Non-GHGs Emission Factor'!$C$3:$C$112=$E54)*('Non-GHGs Emission Factor'!$D$2:$K$2=I$48)*('Non-GHGs Emission Factor'!$A$3:$A$112=$C54))*SUMIFS('Non-GHGs indst Product Output'!$H:$H,'Non-GHGs indst Product Output'!$A:$A,$A$2,'Non-GHGs indst Product Output'!$B:$B,$D54)*$F54</f>
        <v>310054160000</v>
      </c>
      <c r="J54" s="274" cm="1">
        <f t="array" ref="J54">SUMPRODUCT('Non-GHGs Emission Factor'!G$3:G$112*('Non-GHGs Emission Factor'!$B$3:$B$112=$D54)*('Non-GHGs Emission Factor'!$C$3:$C$112=$E54)*('Non-GHGs Emission Factor'!$D$2:$K$2=J$48)*('Non-GHGs Emission Factor'!$A$3:$A$112=$C54))*SUMIFS('Non-GHGs indst Product Output'!$H:$H,'Non-GHGs indst Product Output'!$A:$A,$A$2,'Non-GHGs indst Product Output'!$B:$B,$D54)*$F54</f>
        <v>0</v>
      </c>
      <c r="K54" s="274" cm="1">
        <f t="array" ref="K54">SUMPRODUCT('Non-GHGs Emission Factor'!H$3:H$112*('Non-GHGs Emission Factor'!$B$3:$B$112=$D54)*('Non-GHGs Emission Factor'!$C$3:$C$112=$E54)*('Non-GHGs Emission Factor'!$D$2:$K$2=K$48)*('Non-GHGs Emission Factor'!$A$3:$A$112=$C54))*SUMIFS('Non-GHGs indst Product Output'!$H:$H,'Non-GHGs indst Product Output'!$A:$A,$A$2,'Non-GHGs indst Product Output'!$B:$B,$D54)*$F54</f>
        <v>0</v>
      </c>
      <c r="L54" s="274" cm="1">
        <f t="array" ref="L54">SUMPRODUCT('Non-GHGs Emission Factor'!I$3:I$112*('Non-GHGs Emission Factor'!$B$3:$B$112=$D54)*('Non-GHGs Emission Factor'!$C$3:$C$112=$E54)*('Non-GHGs Emission Factor'!$D$2:$K$2=L$48)*('Non-GHGs Emission Factor'!$A$3:$A$112=$C54))*SUMIFS('Non-GHGs indst Product Output'!$H:$H,'Non-GHGs indst Product Output'!$A:$A,$A$2,'Non-GHGs indst Product Output'!$B:$B,$D54)*$F54</f>
        <v>0</v>
      </c>
      <c r="M54" s="274" cm="1">
        <f t="array" ref="M54">SUMPRODUCT('Non-GHGs Emission Factor'!J$3:J$112*('Non-GHGs Emission Factor'!$B$3:$B$112=$D54)*('Non-GHGs Emission Factor'!$C$3:$C$112=$E54)*('Non-GHGs Emission Factor'!$D$2:$K$2=M$48)*('Non-GHGs Emission Factor'!$A$3:$A$112=$C54))*SUMIFS('Non-GHGs indst Product Output'!$H:$H,'Non-GHGs indst Product Output'!$A:$A,$A$2,'Non-GHGs indst Product Output'!$B:$B,$D54)*$F54</f>
        <v>0</v>
      </c>
      <c r="N54" s="275" cm="1">
        <f t="array" ref="N54">SUMPRODUCT('Non-GHGs Emission Factor'!K$3:K$112*('Non-GHGs Emission Factor'!$B$3:$B$112=$D54)*('Non-GHGs Emission Factor'!$C$3:$C$112=$E54)*('Non-GHGs Emission Factor'!$D$2:$K$2=N$48)*('Non-GHGs Emission Factor'!$A$3:$A$112=$C54))*SUMIFS('Non-GHGs indst Product Output'!$H:$H,'Non-GHGs indst Product Output'!$A:$A,$A$2,'Non-GHGs indst Product Output'!$B:$B,$D54)*$F54</f>
        <v>0</v>
      </c>
    </row>
    <row r="55" spans="1:14" ht="14.25" customHeight="1">
      <c r="A55" s="32" t="str">
        <f>VLOOKUP($B55,'Sector Match'!$B$1:$C$43,2,0)</f>
        <v>chemicals 20</v>
      </c>
      <c r="B55" s="73" t="s">
        <v>189</v>
      </c>
      <c r="C55" s="73" t="s">
        <v>320</v>
      </c>
      <c r="D55" s="32" t="s">
        <v>204</v>
      </c>
      <c r="E55" s="32" t="s">
        <v>158</v>
      </c>
      <c r="F55" s="32">
        <v>1</v>
      </c>
      <c r="G55" s="274" cm="1">
        <f t="array" ref="G55">SUMPRODUCT('Non-GHGs Emission Factor'!D$3:D$112*('Non-GHGs Emission Factor'!$B$3:$B$112=$D55)*('Non-GHGs Emission Factor'!$C$3:$C$112=$E55)*('Non-GHGs Emission Factor'!$D$2:$K$2=G$48)*('Non-GHGs Emission Factor'!$A$3:$A$112=$C55))*SUMIFS('Non-GHGs indst Product Output'!$H:$H,'Non-GHGs indst Product Output'!$A:$A,$A$2,'Non-GHGs indst Product Output'!$B:$B,$D55)*$F55</f>
        <v>1221637740000</v>
      </c>
      <c r="H55" s="274" cm="1">
        <f t="array" ref="H55">SUMPRODUCT('Non-GHGs Emission Factor'!E$3:E$112*('Non-GHGs Emission Factor'!$B$3:$B$112=$D55)*('Non-GHGs Emission Factor'!$C$3:$C$112=$E55)*('Non-GHGs Emission Factor'!$D$2:$K$2=H$48)*('Non-GHGs Emission Factor'!$A$3:$A$112=$C55))*SUMIFS('Non-GHGs indst Product Output'!$H:$H,'Non-GHGs indst Product Output'!$A:$A,$A$2,'Non-GHGs indst Product Output'!$B:$B,$D55)*$F55</f>
        <v>0</v>
      </c>
      <c r="I55" s="274" cm="1">
        <f t="array" ref="I55">SUMPRODUCT('Non-GHGs Emission Factor'!F$3:F$112*('Non-GHGs Emission Factor'!$B$3:$B$112=$D55)*('Non-GHGs Emission Factor'!$C$3:$C$112=$E55)*('Non-GHGs Emission Factor'!$D$2:$K$2=I$48)*('Non-GHGs Emission Factor'!$A$3:$A$112=$C55))*SUMIFS('Non-GHGs indst Product Output'!$H:$H,'Non-GHGs indst Product Output'!$A:$A,$A$2,'Non-GHGs indst Product Output'!$B:$B,$D55)*$F55</f>
        <v>0</v>
      </c>
      <c r="J55" s="274" cm="1">
        <f t="array" ref="J55">SUMPRODUCT('Non-GHGs Emission Factor'!G$3:G$112*('Non-GHGs Emission Factor'!$B$3:$B$112=$D55)*('Non-GHGs Emission Factor'!$C$3:$C$112=$E55)*('Non-GHGs Emission Factor'!$D$2:$K$2=J$48)*('Non-GHGs Emission Factor'!$A$3:$A$112=$C55))*SUMIFS('Non-GHGs indst Product Output'!$H:$H,'Non-GHGs indst Product Output'!$A:$A,$A$2,'Non-GHGs indst Product Output'!$B:$B,$D55)*$F55</f>
        <v>223493416000</v>
      </c>
      <c r="K55" s="274" cm="1">
        <f t="array" ref="K55">SUMPRODUCT('Non-GHGs Emission Factor'!H$3:H$112*('Non-GHGs Emission Factor'!$B$3:$B$112=$D55)*('Non-GHGs Emission Factor'!$C$3:$C$112=$E55)*('Non-GHGs Emission Factor'!$D$2:$K$2=K$48)*('Non-GHGs Emission Factor'!$A$3:$A$112=$C55))*SUMIFS('Non-GHGs indst Product Output'!$H:$H,'Non-GHGs indst Product Output'!$A:$A,$A$2,'Non-GHGs indst Product Output'!$B:$B,$D55)*$F55</f>
        <v>0</v>
      </c>
      <c r="L55" s="274" cm="1">
        <f t="array" ref="L55">SUMPRODUCT('Non-GHGs Emission Factor'!I$3:I$112*('Non-GHGs Emission Factor'!$B$3:$B$112=$D55)*('Non-GHGs Emission Factor'!$C$3:$C$112=$E55)*('Non-GHGs Emission Factor'!$D$2:$K$2=L$48)*('Non-GHGs Emission Factor'!$A$3:$A$112=$C55))*SUMIFS('Non-GHGs indst Product Output'!$H:$H,'Non-GHGs indst Product Output'!$A:$A,$A$2,'Non-GHGs indst Product Output'!$B:$B,$D55)*$F55</f>
        <v>0</v>
      </c>
      <c r="M55" s="274" cm="1">
        <f t="array" ref="M55">SUMPRODUCT('Non-GHGs Emission Factor'!J$3:J$112*('Non-GHGs Emission Factor'!$B$3:$B$112=$D55)*('Non-GHGs Emission Factor'!$C$3:$C$112=$E55)*('Non-GHGs Emission Factor'!$D$2:$K$2=M$48)*('Non-GHGs Emission Factor'!$A$3:$A$112=$C55))*SUMIFS('Non-GHGs indst Product Output'!$H:$H,'Non-GHGs indst Product Output'!$A:$A,$A$2,'Non-GHGs indst Product Output'!$B:$B,$D55)*$F55</f>
        <v>0</v>
      </c>
      <c r="N55" s="275" cm="1">
        <f t="array" ref="N55">SUMPRODUCT('Non-GHGs Emission Factor'!K$3:K$112*('Non-GHGs Emission Factor'!$B$3:$B$112=$D55)*('Non-GHGs Emission Factor'!$C$3:$C$112=$E55)*('Non-GHGs Emission Factor'!$D$2:$K$2=N$48)*('Non-GHGs Emission Factor'!$A$3:$A$112=$C55))*SUMIFS('Non-GHGs indst Product Output'!$H:$H,'Non-GHGs indst Product Output'!$A:$A,$A$2,'Non-GHGs indst Product Output'!$B:$B,$D55)*$F55</f>
        <v>0</v>
      </c>
    </row>
    <row r="56" spans="1:14" ht="14.25" customHeight="1">
      <c r="A56" s="32" t="str">
        <f>VLOOKUP($B56,'Sector Match'!$B$1:$C$43,2,0)</f>
        <v>chemicals 20</v>
      </c>
      <c r="B56" s="134" t="s">
        <v>189</v>
      </c>
      <c r="C56" s="134" t="s">
        <v>189</v>
      </c>
      <c r="D56" s="134" t="s">
        <v>190</v>
      </c>
      <c r="E56" s="134" t="s">
        <v>158</v>
      </c>
      <c r="F56" s="134">
        <v>1</v>
      </c>
      <c r="G56" s="274" cm="1">
        <f t="array" ref="G56">SUMPRODUCT('Non-GHGs Emission Factor'!D$3:D$112*('Non-GHGs Emission Factor'!$B$3:$B$112=$D56)*('Non-GHGs Emission Factor'!$C$3:$C$112=$E56)*('Non-GHGs Emission Factor'!$D$2:$K$2=G$48)*('Non-GHGs Emission Factor'!$A$3:$A$112=$C56))*SUMIFS('Non-GHGs indst Product Output'!$H:$H,'Non-GHGs indst Product Output'!$A:$A,$A$2,'Non-GHGs indst Product Output'!$B:$B,$D56)*$F56</f>
        <v>0</v>
      </c>
      <c r="H56" s="274" cm="1">
        <f t="array" ref="H56">SUMPRODUCT('Non-GHGs Emission Factor'!E$3:E$112*('Non-GHGs Emission Factor'!$B$3:$B$112=$D56)*('Non-GHGs Emission Factor'!$C$3:$C$112=$E56)*('Non-GHGs Emission Factor'!$D$2:$K$2=H$48)*('Non-GHGs Emission Factor'!$A$3:$A$112=$C56))*SUMIFS('Non-GHGs indst Product Output'!$H:$H,'Non-GHGs indst Product Output'!$A:$A,$A$2,'Non-GHGs indst Product Output'!$B:$B,$D56)*$F56</f>
        <v>0</v>
      </c>
      <c r="I56" s="274" cm="1">
        <f t="array" ref="I56">SUMPRODUCT('Non-GHGs Emission Factor'!F$3:F$112*('Non-GHGs Emission Factor'!$B$3:$B$112=$D56)*('Non-GHGs Emission Factor'!$C$3:$C$112=$E56)*('Non-GHGs Emission Factor'!$D$2:$K$2=I$48)*('Non-GHGs Emission Factor'!$A$3:$A$112=$C56))*SUMIFS('Non-GHGs indst Product Output'!$H:$H,'Non-GHGs indst Product Output'!$A:$A,$A$2,'Non-GHGs indst Product Output'!$B:$B,$D56)*$F56</f>
        <v>0</v>
      </c>
      <c r="J56" s="274" cm="1">
        <f t="array" ref="J56">SUMPRODUCT('Non-GHGs Emission Factor'!G$3:G$112*('Non-GHGs Emission Factor'!$B$3:$B$112=$D56)*('Non-GHGs Emission Factor'!$C$3:$C$112=$E56)*('Non-GHGs Emission Factor'!$D$2:$K$2=J$48)*('Non-GHGs Emission Factor'!$A$3:$A$112=$C56))*SUMIFS('Non-GHGs indst Product Output'!$H:$H,'Non-GHGs indst Product Output'!$A:$A,$A$2,'Non-GHGs indst Product Output'!$B:$B,$D56)*$F56</f>
        <v>2052290000</v>
      </c>
      <c r="K56" s="274" cm="1">
        <f t="array" ref="K56">SUMPRODUCT('Non-GHGs Emission Factor'!H$3:H$112*('Non-GHGs Emission Factor'!$B$3:$B$112=$D56)*('Non-GHGs Emission Factor'!$C$3:$C$112=$E56)*('Non-GHGs Emission Factor'!$D$2:$K$2=K$48)*('Non-GHGs Emission Factor'!$A$3:$A$112=$C56))*SUMIFS('Non-GHGs indst Product Output'!$H:$H,'Non-GHGs indst Product Output'!$A:$A,$A$2,'Non-GHGs indst Product Output'!$B:$B,$D56)*$F56</f>
        <v>0</v>
      </c>
      <c r="L56" s="274" cm="1">
        <f t="array" ref="L56">SUMPRODUCT('Non-GHGs Emission Factor'!I$3:I$112*('Non-GHGs Emission Factor'!$B$3:$B$112=$D56)*('Non-GHGs Emission Factor'!$C$3:$C$112=$E56)*('Non-GHGs Emission Factor'!$D$2:$K$2=L$48)*('Non-GHGs Emission Factor'!$A$3:$A$112=$C56))*SUMIFS('Non-GHGs indst Product Output'!$H:$H,'Non-GHGs indst Product Output'!$A:$A,$A$2,'Non-GHGs indst Product Output'!$B:$B,$D56)*$F56</f>
        <v>0</v>
      </c>
      <c r="M56" s="274" cm="1">
        <f t="array" ref="M56">SUMPRODUCT('Non-GHGs Emission Factor'!J$3:J$112*('Non-GHGs Emission Factor'!$B$3:$B$112=$D56)*('Non-GHGs Emission Factor'!$C$3:$C$112=$E56)*('Non-GHGs Emission Factor'!$D$2:$K$2=M$48)*('Non-GHGs Emission Factor'!$A$3:$A$112=$C56))*SUMIFS('Non-GHGs indst Product Output'!$H:$H,'Non-GHGs indst Product Output'!$A:$A,$A$2,'Non-GHGs indst Product Output'!$B:$B,$D56)*$F56</f>
        <v>0</v>
      </c>
      <c r="N56" s="275" cm="1">
        <f t="array" ref="N56">SUMPRODUCT('Non-GHGs Emission Factor'!K$3:K$112*('Non-GHGs Emission Factor'!$B$3:$B$112=$D56)*('Non-GHGs Emission Factor'!$C$3:$C$112=$E56)*('Non-GHGs Emission Factor'!$D$2:$K$2=N$48)*('Non-GHGs Emission Factor'!$A$3:$A$112=$C56))*SUMIFS('Non-GHGs indst Product Output'!$H:$H,'Non-GHGs indst Product Output'!$A:$A,$A$2,'Non-GHGs indst Product Output'!$B:$B,$D56)*$F56</f>
        <v>0</v>
      </c>
    </row>
    <row r="57" spans="1:14" ht="14.25" customHeight="1">
      <c r="A57" s="32" t="str">
        <f>VLOOKUP($B57,'Sector Match'!$B$1:$C$43,2,0)</f>
        <v>cement and other nonmetallic minerals 239</v>
      </c>
      <c r="B57" s="134" t="s">
        <v>165</v>
      </c>
      <c r="C57" s="134" t="s">
        <v>165</v>
      </c>
      <c r="D57" s="134" t="s">
        <v>170</v>
      </c>
      <c r="E57" s="134" t="s">
        <v>171</v>
      </c>
      <c r="F57" s="134">
        <v>1</v>
      </c>
      <c r="G57" s="274" cm="1">
        <f t="array" ref="G57">SUMPRODUCT('Non-GHGs Emission Factor'!D$3:D$112*('Non-GHGs Emission Factor'!$B$3:$B$112=$D57)*('Non-GHGs Emission Factor'!$C$3:$C$112=$E57)*('Non-GHGs Emission Factor'!$D$2:$K$2=G$48)*('Non-GHGs Emission Factor'!$A$3:$A$112=$C57))*SUMIFS('Non-GHGs indst Product Output'!$H:$H,'Non-GHGs indst Product Output'!$A:$A,$A$2,'Non-GHGs indst Product Output'!$B:$B,$D57)*$F57</f>
        <v>0</v>
      </c>
      <c r="H57" s="274" cm="1">
        <f t="array" ref="H57">SUMPRODUCT('Non-GHGs Emission Factor'!E$3:E$112*('Non-GHGs Emission Factor'!$B$3:$B$112=$D57)*('Non-GHGs Emission Factor'!$C$3:$C$112=$E57)*('Non-GHGs Emission Factor'!$D$2:$K$2=H$48)*('Non-GHGs Emission Factor'!$A$3:$A$112=$C57))*SUMIFS('Non-GHGs indst Product Output'!$H:$H,'Non-GHGs indst Product Output'!$A:$A,$A$2,'Non-GHGs indst Product Output'!$B:$B,$D57)*$F57</f>
        <v>0</v>
      </c>
      <c r="I57" s="274" cm="1">
        <f t="array" ref="I57">SUMPRODUCT('Non-GHGs Emission Factor'!F$3:F$112*('Non-GHGs Emission Factor'!$B$3:$B$112=$D57)*('Non-GHGs Emission Factor'!$C$3:$C$112=$E57)*('Non-GHGs Emission Factor'!$D$2:$K$2=I$48)*('Non-GHGs Emission Factor'!$A$3:$A$112=$C57))*SUMIFS('Non-GHGs indst Product Output'!$H:$H,'Non-GHGs indst Product Output'!$A:$A,$A$2,'Non-GHGs indst Product Output'!$B:$B,$D57)*$F57</f>
        <v>0</v>
      </c>
      <c r="J57" s="274" cm="1">
        <f t="array" ref="J57">SUMPRODUCT('Non-GHGs Emission Factor'!G$3:G$112*('Non-GHGs Emission Factor'!$B$3:$B$112=$D57)*('Non-GHGs Emission Factor'!$C$3:$C$112=$E57)*('Non-GHGs Emission Factor'!$D$2:$K$2=J$48)*('Non-GHGs Emission Factor'!$A$3:$A$112=$C57))*SUMIFS('Non-GHGs indst Product Output'!$H:$H,'Non-GHGs indst Product Output'!$A:$A,$A$2,'Non-GHGs indst Product Output'!$B:$B,$D57)*$F57</f>
        <v>0</v>
      </c>
      <c r="K57" s="274" cm="1">
        <f t="array" ref="K57">SUMPRODUCT('Non-GHGs Emission Factor'!H$3:H$112*('Non-GHGs Emission Factor'!$B$3:$B$112=$D57)*('Non-GHGs Emission Factor'!$C$3:$C$112=$E57)*('Non-GHGs Emission Factor'!$D$2:$K$2=K$48)*('Non-GHGs Emission Factor'!$A$3:$A$112=$C57))*SUMIFS('Non-GHGs indst Product Output'!$H:$H,'Non-GHGs indst Product Output'!$A:$A,$A$2,'Non-GHGs indst Product Output'!$B:$B,$D57)*$F57</f>
        <v>4688612400000</v>
      </c>
      <c r="L57" s="274" cm="1">
        <f t="array" ref="L57">SUMPRODUCT('Non-GHGs Emission Factor'!I$3:I$112*('Non-GHGs Emission Factor'!$B$3:$B$112=$D57)*('Non-GHGs Emission Factor'!$C$3:$C$112=$E57)*('Non-GHGs Emission Factor'!$D$2:$K$2=L$48)*('Non-GHGs Emission Factor'!$A$3:$A$112=$C57))*SUMIFS('Non-GHGs indst Product Output'!$H:$H,'Non-GHGs indst Product Output'!$A:$A,$A$2,'Non-GHGs indst Product Output'!$B:$B,$D57)*$F57</f>
        <v>18754449600000</v>
      </c>
      <c r="M57" s="274" cm="1">
        <f t="array" ref="M57">SUMPRODUCT('Non-GHGs Emission Factor'!J$3:J$112*('Non-GHGs Emission Factor'!$B$3:$B$112=$D57)*('Non-GHGs Emission Factor'!$C$3:$C$112=$E57)*('Non-GHGs Emission Factor'!$D$2:$K$2=M$48)*('Non-GHGs Emission Factor'!$A$3:$A$112=$C57))*SUMIFS('Non-GHGs indst Product Output'!$H:$H,'Non-GHGs indst Product Output'!$A:$A,$A$2,'Non-GHGs indst Product Output'!$B:$B,$D57)*$F57</f>
        <v>0</v>
      </c>
      <c r="N57" s="275" cm="1">
        <f t="array" ref="N57">SUMPRODUCT('Non-GHGs Emission Factor'!K$3:K$112*('Non-GHGs Emission Factor'!$B$3:$B$112=$D57)*('Non-GHGs Emission Factor'!$C$3:$C$112=$E57)*('Non-GHGs Emission Factor'!$D$2:$K$2=N$48)*('Non-GHGs Emission Factor'!$A$3:$A$112=$C57))*SUMIFS('Non-GHGs indst Product Output'!$H:$H,'Non-GHGs indst Product Output'!$A:$A,$A$2,'Non-GHGs indst Product Output'!$B:$B,$D57)*$F57</f>
        <v>0</v>
      </c>
    </row>
    <row r="58" spans="1:14" ht="14.25" customHeight="1">
      <c r="A58" s="32" t="str">
        <f>VLOOKUP($B58,'Sector Match'!$B$1:$C$43,2,0)</f>
        <v>cement and other nonmetallic minerals 239</v>
      </c>
      <c r="B58" s="134" t="s">
        <v>165</v>
      </c>
      <c r="C58" s="134" t="s">
        <v>165</v>
      </c>
      <c r="D58" s="134" t="s">
        <v>175</v>
      </c>
      <c r="E58" s="134" t="s">
        <v>176</v>
      </c>
      <c r="F58" s="134">
        <v>0.5</v>
      </c>
      <c r="G58" s="274" cm="1">
        <f t="array" ref="G58">SUMPRODUCT('Non-GHGs Emission Factor'!D$3:D$112*('Non-GHGs Emission Factor'!$B$3:$B$112=$D58)*('Non-GHGs Emission Factor'!$C$3:$C$112=$E58)*('Non-GHGs Emission Factor'!$D$2:$K$2=G$48)*('Non-GHGs Emission Factor'!$A$3:$A$112=$C58))*SUMIFS('Non-GHGs indst Product Output'!$H:$H,'Non-GHGs indst Product Output'!$A:$A,$A$2,'Non-GHGs indst Product Output'!$B:$B,$D58)*$F58</f>
        <v>0</v>
      </c>
      <c r="H58" s="274" cm="1">
        <f t="array" ref="H58">SUMPRODUCT('Non-GHGs Emission Factor'!E$3:E$112*('Non-GHGs Emission Factor'!$B$3:$B$112=$D58)*('Non-GHGs Emission Factor'!$C$3:$C$112=$E58)*('Non-GHGs Emission Factor'!$D$2:$K$2=H$48)*('Non-GHGs Emission Factor'!$A$3:$A$112=$C58))*SUMIFS('Non-GHGs indst Product Output'!$H:$H,'Non-GHGs indst Product Output'!$A:$A,$A$2,'Non-GHGs indst Product Output'!$B:$B,$D58)*$F58</f>
        <v>182782460700</v>
      </c>
      <c r="I58" s="274" cm="1">
        <f t="array" ref="I58">SUMPRODUCT('Non-GHGs Emission Factor'!F$3:F$112*('Non-GHGs Emission Factor'!$B$3:$B$112=$D58)*('Non-GHGs Emission Factor'!$C$3:$C$112=$E58)*('Non-GHGs Emission Factor'!$D$2:$K$2=I$48)*('Non-GHGs Emission Factor'!$A$3:$A$112=$C58))*SUMIFS('Non-GHGs indst Product Output'!$H:$H,'Non-GHGs indst Product Output'!$A:$A,$A$2,'Non-GHGs indst Product Output'!$B:$B,$D58)*$F58</f>
        <v>80292037000</v>
      </c>
      <c r="J58" s="274" cm="1">
        <f t="array" ref="J58">SUMPRODUCT('Non-GHGs Emission Factor'!G$3:G$112*('Non-GHGs Emission Factor'!$B$3:$B$112=$D58)*('Non-GHGs Emission Factor'!$C$3:$C$112=$E58)*('Non-GHGs Emission Factor'!$D$2:$K$2=J$48)*('Non-GHGs Emission Factor'!$A$3:$A$112=$C58))*SUMIFS('Non-GHGs indst Product Output'!$H:$H,'Non-GHGs indst Product Output'!$A:$A,$A$2,'Non-GHGs indst Product Output'!$B:$B,$D58)*$F58</f>
        <v>9446122000</v>
      </c>
      <c r="K58" s="274" cm="1">
        <f t="array" ref="K58">SUMPRODUCT('Non-GHGs Emission Factor'!H$3:H$112*('Non-GHGs Emission Factor'!$B$3:$B$112=$D58)*('Non-GHGs Emission Factor'!$C$3:$C$112=$E58)*('Non-GHGs Emission Factor'!$D$2:$K$2=K$48)*('Non-GHGs Emission Factor'!$A$3:$A$112=$C58))*SUMIFS('Non-GHGs indst Product Output'!$H:$H,'Non-GHGs indst Product Output'!$A:$A,$A$2,'Non-GHGs indst Product Output'!$B:$B,$D58)*$F58</f>
        <v>187033215600</v>
      </c>
      <c r="L58" s="274" cm="1">
        <f t="array" ref="L58">SUMPRODUCT('Non-GHGs Emission Factor'!I$3:I$112*('Non-GHGs Emission Factor'!$B$3:$B$112=$D58)*('Non-GHGs Emission Factor'!$C$3:$C$112=$E58)*('Non-GHGs Emission Factor'!$D$2:$K$2=L$48)*('Non-GHGs Emission Factor'!$A$3:$A$112=$C58))*SUMIFS('Non-GHGs indst Product Output'!$H:$H,'Non-GHGs indst Product Output'!$A:$A,$A$2,'Non-GHGs indst Product Output'!$B:$B,$D58)*$F58</f>
        <v>195298572350</v>
      </c>
      <c r="M58" s="274" cm="1">
        <f t="array" ref="M58">SUMPRODUCT('Non-GHGs Emission Factor'!J$3:J$112*('Non-GHGs Emission Factor'!$B$3:$B$112=$D58)*('Non-GHGs Emission Factor'!$C$3:$C$112=$E58)*('Non-GHGs Emission Factor'!$D$2:$K$2=M$48)*('Non-GHGs Emission Factor'!$A$3:$A$112=$C58))*SUMIFS('Non-GHGs indst Product Output'!$H:$H,'Non-GHGs indst Product Output'!$A:$A,$A$2,'Non-GHGs indst Product Output'!$B:$B,$D58)*$F58</f>
        <v>0</v>
      </c>
      <c r="N58" s="275" cm="1">
        <f t="array" ref="N58">SUMPRODUCT('Non-GHGs Emission Factor'!K$3:K$112*('Non-GHGs Emission Factor'!$B$3:$B$112=$D58)*('Non-GHGs Emission Factor'!$C$3:$C$112=$E58)*('Non-GHGs Emission Factor'!$D$2:$K$2=N$48)*('Non-GHGs Emission Factor'!$A$3:$A$112=$C58))*SUMIFS('Non-GHGs indst Product Output'!$H:$H,'Non-GHGs indst Product Output'!$A:$A,$A$2,'Non-GHGs indst Product Output'!$B:$B,$D58)*$F58</f>
        <v>0</v>
      </c>
    </row>
    <row r="59" spans="1:14" ht="14.25" customHeight="1">
      <c r="A59" s="32" t="str">
        <f>VLOOKUP($B59,'Sector Match'!$B$1:$C$43,2,0)</f>
        <v>cement and other nonmetallic minerals 239</v>
      </c>
      <c r="B59" s="134" t="s">
        <v>165</v>
      </c>
      <c r="C59" s="134" t="s">
        <v>165</v>
      </c>
      <c r="D59" s="134" t="s">
        <v>175</v>
      </c>
      <c r="E59" s="134" t="s">
        <v>177</v>
      </c>
      <c r="F59" s="134">
        <v>0.5</v>
      </c>
      <c r="G59" s="274" cm="1">
        <f t="array" ref="G59">SUMPRODUCT('Non-GHGs Emission Factor'!D$3:D$112*('Non-GHGs Emission Factor'!$B$3:$B$112=$D59)*('Non-GHGs Emission Factor'!$C$3:$C$112=$E59)*('Non-GHGs Emission Factor'!$D$2:$K$2=G$48)*('Non-GHGs Emission Factor'!$A$3:$A$112=$C59))*SUMIFS('Non-GHGs indst Product Output'!$H:$H,'Non-GHGs indst Product Output'!$A:$A,$A$2,'Non-GHGs indst Product Output'!$B:$B,$D59)*$F59</f>
        <v>0</v>
      </c>
      <c r="H59" s="274" cm="1">
        <f t="array" ref="H59">SUMPRODUCT('Non-GHGs Emission Factor'!E$3:E$112*('Non-GHGs Emission Factor'!$B$3:$B$112=$D59)*('Non-GHGs Emission Factor'!$C$3:$C$112=$E59)*('Non-GHGs Emission Factor'!$D$2:$K$2=H$48)*('Non-GHGs Emission Factor'!$A$3:$A$112=$C59))*SUMIFS('Non-GHGs indst Product Output'!$H:$H,'Non-GHGs indst Product Output'!$A:$A,$A$2,'Non-GHGs indst Product Output'!$B:$B,$D59)*$F59</f>
        <v>182782460700</v>
      </c>
      <c r="I59" s="274" cm="1">
        <f t="array" ref="I59">SUMPRODUCT('Non-GHGs Emission Factor'!F$3:F$112*('Non-GHGs Emission Factor'!$B$3:$B$112=$D59)*('Non-GHGs Emission Factor'!$C$3:$C$112=$E59)*('Non-GHGs Emission Factor'!$D$2:$K$2=I$48)*('Non-GHGs Emission Factor'!$A$3:$A$112=$C59))*SUMIFS('Non-GHGs indst Product Output'!$H:$H,'Non-GHGs indst Product Output'!$A:$A,$A$2,'Non-GHGs indst Product Output'!$B:$B,$D59)*$F59</f>
        <v>80292037000</v>
      </c>
      <c r="J59" s="274" cm="1">
        <f t="array" ref="J59">SUMPRODUCT('Non-GHGs Emission Factor'!G$3:G$112*('Non-GHGs Emission Factor'!$B$3:$B$112=$D59)*('Non-GHGs Emission Factor'!$C$3:$C$112=$E59)*('Non-GHGs Emission Factor'!$D$2:$K$2=J$48)*('Non-GHGs Emission Factor'!$A$3:$A$112=$C59))*SUMIFS('Non-GHGs indst Product Output'!$H:$H,'Non-GHGs indst Product Output'!$A:$A,$A$2,'Non-GHGs indst Product Output'!$B:$B,$D59)*$F59</f>
        <v>9446122000</v>
      </c>
      <c r="K59" s="274" cm="1">
        <f t="array" ref="K59">SUMPRODUCT('Non-GHGs Emission Factor'!H$3:H$112*('Non-GHGs Emission Factor'!$B$3:$B$112=$D59)*('Non-GHGs Emission Factor'!$C$3:$C$112=$E59)*('Non-GHGs Emission Factor'!$D$2:$K$2=K$48)*('Non-GHGs Emission Factor'!$A$3:$A$112=$C59))*SUMIFS('Non-GHGs indst Product Output'!$H:$H,'Non-GHGs indst Product Output'!$A:$A,$A$2,'Non-GHGs indst Product Output'!$B:$B,$D59)*$F59</f>
        <v>252447610450</v>
      </c>
      <c r="L59" s="274" cm="1">
        <f t="array" ref="L59">SUMPRODUCT('Non-GHGs Emission Factor'!I$3:I$112*('Non-GHGs Emission Factor'!$B$3:$B$112=$D59)*('Non-GHGs Emission Factor'!$C$3:$C$112=$E59)*('Non-GHGs Emission Factor'!$D$2:$K$2=L$48)*('Non-GHGs Emission Factor'!$A$3:$A$112=$C59))*SUMIFS('Non-GHGs indst Product Output'!$H:$H,'Non-GHGs indst Product Output'!$A:$A,$A$2,'Non-GHGs indst Product Output'!$B:$B,$D59)*$F59</f>
        <v>263546803800</v>
      </c>
      <c r="M59" s="274" cm="1">
        <f t="array" ref="M59">SUMPRODUCT('Non-GHGs Emission Factor'!J$3:J$112*('Non-GHGs Emission Factor'!$B$3:$B$112=$D59)*('Non-GHGs Emission Factor'!$C$3:$C$112=$E59)*('Non-GHGs Emission Factor'!$D$2:$K$2=M$48)*('Non-GHGs Emission Factor'!$A$3:$A$112=$C59))*SUMIFS('Non-GHGs indst Product Output'!$H:$H,'Non-GHGs indst Product Output'!$A:$A,$A$2,'Non-GHGs indst Product Output'!$B:$B,$D59)*$F59</f>
        <v>0</v>
      </c>
      <c r="N59" s="275" cm="1">
        <f t="array" ref="N59">SUMPRODUCT('Non-GHGs Emission Factor'!K$3:K$112*('Non-GHGs Emission Factor'!$B$3:$B$112=$D59)*('Non-GHGs Emission Factor'!$C$3:$C$112=$E59)*('Non-GHGs Emission Factor'!$D$2:$K$2=N$48)*('Non-GHGs Emission Factor'!$A$3:$A$112=$C59))*SUMIFS('Non-GHGs indst Product Output'!$H:$H,'Non-GHGs indst Product Output'!$A:$A,$A$2,'Non-GHGs indst Product Output'!$B:$B,$D59)*$F59</f>
        <v>0</v>
      </c>
    </row>
    <row r="60" spans="1:14" ht="14.25" customHeight="1">
      <c r="A60" s="32" t="str">
        <f>VLOOKUP($B60,'Sector Match'!$B$1:$C$43,2,0)</f>
        <v>iron and steel 241</v>
      </c>
      <c r="B60" s="134" t="s">
        <v>129</v>
      </c>
      <c r="C60" s="134" t="s">
        <v>129</v>
      </c>
      <c r="D60" s="134" t="s">
        <v>139</v>
      </c>
      <c r="E60" s="134" t="s">
        <v>140</v>
      </c>
      <c r="F60" s="134">
        <v>0.5</v>
      </c>
      <c r="G60" s="274" cm="1">
        <f t="array" ref="G60">SUMPRODUCT('Non-GHGs Emission Factor'!D$3:D$112*('Non-GHGs Emission Factor'!$B$3:$B$112=$D60)*('Non-GHGs Emission Factor'!$C$3:$C$112=$E60)*('Non-GHGs Emission Factor'!$D$2:$K$2=G$48)*('Non-GHGs Emission Factor'!$A$3:$A$112=$C60))*SUMIFS('Non-GHGs indst Product Output'!$H:$H,'Non-GHGs indst Product Output'!$A:$A,$A$2,'Non-GHGs indst Product Output'!$B:$B,$D60)*$F60</f>
        <v>6180935101000</v>
      </c>
      <c r="H60" s="274" cm="1">
        <f t="array" ref="H60">SUMPRODUCT('Non-GHGs Emission Factor'!E$3:E$112*('Non-GHGs Emission Factor'!$B$3:$B$112=$D60)*('Non-GHGs Emission Factor'!$C$3:$C$112=$E60)*('Non-GHGs Emission Factor'!$D$2:$K$2=H$48)*('Non-GHGs Emission Factor'!$A$3:$A$112=$C60))*SUMIFS('Non-GHGs indst Product Output'!$H:$H,'Non-GHGs indst Product Output'!$A:$A,$A$2,'Non-GHGs indst Product Output'!$B:$B,$D60)*$F60</f>
        <v>68721973000</v>
      </c>
      <c r="I60" s="274" cm="1">
        <f t="array" ref="I60">SUMPRODUCT('Non-GHGs Emission Factor'!F$3:F$112*('Non-GHGs Emission Factor'!$B$3:$B$112=$D60)*('Non-GHGs Emission Factor'!$C$3:$C$112=$E60)*('Non-GHGs Emission Factor'!$D$2:$K$2=I$48)*('Non-GHGs Emission Factor'!$A$3:$A$112=$C60))*SUMIFS('Non-GHGs indst Product Output'!$H:$H,'Non-GHGs indst Product Output'!$A:$A,$A$2,'Non-GHGs indst Product Output'!$B:$B,$D60)*$F60</f>
        <v>56594566000.000008</v>
      </c>
      <c r="J60" s="274" cm="1">
        <f t="array" ref="J60">SUMPRODUCT('Non-GHGs Emission Factor'!G$3:G$112*('Non-GHGs Emission Factor'!$B$3:$B$112=$D60)*('Non-GHGs Emission Factor'!$C$3:$C$112=$E60)*('Non-GHGs Emission Factor'!$D$2:$K$2=J$48)*('Non-GHGs Emission Factor'!$A$3:$A$112=$C60))*SUMIFS('Non-GHGs indst Product Output'!$H:$H,'Non-GHGs indst Product Output'!$A:$A,$A$2,'Non-GHGs indst Product Output'!$B:$B,$D60)*$F60</f>
        <v>0</v>
      </c>
      <c r="K60" s="274" cm="1">
        <f t="array" ref="K60">SUMPRODUCT('Non-GHGs Emission Factor'!H$3:H$112*('Non-GHGs Emission Factor'!$B$3:$B$112=$D60)*('Non-GHGs Emission Factor'!$C$3:$C$112=$E60)*('Non-GHGs Emission Factor'!$D$2:$K$2=K$48)*('Non-GHGs Emission Factor'!$A$3:$A$112=$C60))*SUMIFS('Non-GHGs indst Product Output'!$H:$H,'Non-GHGs indst Product Output'!$A:$A,$A$2,'Non-GHGs indst Product Output'!$B:$B,$D60)*$F60</f>
        <v>2130381162999.9998</v>
      </c>
      <c r="L60" s="274" cm="1">
        <f t="array" ref="L60">SUMPRODUCT('Non-GHGs Emission Factor'!I$3:I$112*('Non-GHGs Emission Factor'!$B$3:$B$112=$D60)*('Non-GHGs Emission Factor'!$C$3:$C$112=$E60)*('Non-GHGs Emission Factor'!$D$2:$K$2=L$48)*('Non-GHGs Emission Factor'!$A$3:$A$112=$C60))*SUMIFS('Non-GHGs indst Product Output'!$H:$H,'Non-GHGs indst Product Output'!$A:$A,$A$2,'Non-GHGs indst Product Output'!$B:$B,$D60)*$F60</f>
        <v>3407801367000</v>
      </c>
      <c r="M60" s="274" cm="1">
        <f t="array" ref="M60">SUMPRODUCT('Non-GHGs Emission Factor'!J$3:J$112*('Non-GHGs Emission Factor'!$B$3:$B$112=$D60)*('Non-GHGs Emission Factor'!$C$3:$C$112=$E60)*('Non-GHGs Emission Factor'!$D$2:$K$2=M$48)*('Non-GHGs Emission Factor'!$A$3:$A$112=$C60))*SUMIFS('Non-GHGs indst Product Output'!$H:$H,'Non-GHGs indst Product Output'!$A:$A,$A$2,'Non-GHGs indst Product Output'!$B:$B,$D60)*$F60</f>
        <v>214250857000</v>
      </c>
      <c r="N60" s="275" cm="1">
        <f t="array" ref="N60">SUMPRODUCT('Non-GHGs Emission Factor'!K$3:K$112*('Non-GHGs Emission Factor'!$B$3:$B$112=$D60)*('Non-GHGs Emission Factor'!$C$3:$C$112=$E60)*('Non-GHGs Emission Factor'!$D$2:$K$2=N$48)*('Non-GHGs Emission Factor'!$A$3:$A$112=$C60))*SUMIFS('Non-GHGs indst Product Output'!$H:$H,'Non-GHGs indst Product Output'!$A:$A,$A$2,'Non-GHGs indst Product Output'!$B:$B,$D60)*$F60</f>
        <v>44467159000</v>
      </c>
    </row>
    <row r="61" spans="1:14" ht="14.25" customHeight="1">
      <c r="A61" s="32" t="str">
        <f>VLOOKUP($B61,'Sector Match'!$B$1:$C$43,2,0)</f>
        <v>iron and steel 241</v>
      </c>
      <c r="B61" s="134" t="s">
        <v>129</v>
      </c>
      <c r="C61" s="134" t="s">
        <v>129</v>
      </c>
      <c r="D61" s="134" t="s">
        <v>139</v>
      </c>
      <c r="E61" s="134" t="s">
        <v>141</v>
      </c>
      <c r="F61" s="134">
        <v>0.5</v>
      </c>
      <c r="G61" s="274" cm="1">
        <f t="array" ref="G61">SUMPRODUCT('Non-GHGs Emission Factor'!D$3:D$112*('Non-GHGs Emission Factor'!$B$3:$B$112=$D61)*('Non-GHGs Emission Factor'!$C$3:$C$112=$E61)*('Non-GHGs Emission Factor'!$D$2:$K$2=G$48)*('Non-GHGs Emission Factor'!$A$3:$A$112=$C61))*SUMIFS('Non-GHGs indst Product Output'!$H:$H,'Non-GHGs indst Product Output'!$A:$A,$A$2,'Non-GHGs indst Product Output'!$B:$B,$D61)*$F61</f>
        <v>0</v>
      </c>
      <c r="H61" s="274" cm="1">
        <f t="array" ref="H61">SUMPRODUCT('Non-GHGs Emission Factor'!E$3:E$112*('Non-GHGs Emission Factor'!$B$3:$B$112=$D61)*('Non-GHGs Emission Factor'!$C$3:$C$112=$E61)*('Non-GHGs Emission Factor'!$D$2:$K$2=H$48)*('Non-GHGs Emission Factor'!$A$3:$A$112=$C61))*SUMIFS('Non-GHGs indst Product Output'!$H:$H,'Non-GHGs indst Product Output'!$A:$A,$A$2,'Non-GHGs indst Product Output'!$B:$B,$D61)*$F61</f>
        <v>0</v>
      </c>
      <c r="I61" s="274" cm="1">
        <f t="array" ref="I61">SUMPRODUCT('Non-GHGs Emission Factor'!F$3:F$112*('Non-GHGs Emission Factor'!$B$3:$B$112=$D61)*('Non-GHGs Emission Factor'!$C$3:$C$112=$E61)*('Non-GHGs Emission Factor'!$D$2:$K$2=I$48)*('Non-GHGs Emission Factor'!$A$3:$A$112=$C61))*SUMIFS('Non-GHGs indst Product Output'!$H:$H,'Non-GHGs indst Product Output'!$A:$A,$A$2,'Non-GHGs indst Product Output'!$B:$B,$D61)*$F61</f>
        <v>0</v>
      </c>
      <c r="J61" s="274" cm="1">
        <f t="array" ref="J61">SUMPRODUCT('Non-GHGs Emission Factor'!G$3:G$112*('Non-GHGs Emission Factor'!$B$3:$B$112=$D61)*('Non-GHGs Emission Factor'!$C$3:$C$112=$E61)*('Non-GHGs Emission Factor'!$D$2:$K$2=J$48)*('Non-GHGs Emission Factor'!$A$3:$A$112=$C61))*SUMIFS('Non-GHGs indst Product Output'!$H:$H,'Non-GHGs indst Product Output'!$A:$A,$A$2,'Non-GHGs indst Product Output'!$B:$B,$D61)*$F61</f>
        <v>0</v>
      </c>
      <c r="K61" s="274" cm="1">
        <f t="array" ref="K61">SUMPRODUCT('Non-GHGs Emission Factor'!H$3:H$112*('Non-GHGs Emission Factor'!$B$3:$B$112=$D61)*('Non-GHGs Emission Factor'!$C$3:$C$112=$E61)*('Non-GHGs Emission Factor'!$D$2:$K$2=K$48)*('Non-GHGs Emission Factor'!$A$3:$A$112=$C61))*SUMIFS('Non-GHGs indst Product Output'!$H:$H,'Non-GHGs indst Product Output'!$A:$A,$A$2,'Non-GHGs indst Product Output'!$B:$B,$D61)*$F61</f>
        <v>295100237000</v>
      </c>
      <c r="L61" s="274" cm="1">
        <f t="array" ref="L61">SUMPRODUCT('Non-GHGs Emission Factor'!I$3:I$112*('Non-GHGs Emission Factor'!$B$3:$B$112=$D61)*('Non-GHGs Emission Factor'!$C$3:$C$112=$E61)*('Non-GHGs Emission Factor'!$D$2:$K$2=L$48)*('Non-GHGs Emission Factor'!$A$3:$A$112=$C61))*SUMIFS('Non-GHGs indst Product Output'!$H:$H,'Non-GHGs indst Product Output'!$A:$A,$A$2,'Non-GHGs indst Product Output'!$B:$B,$D61)*$F61</f>
        <v>493181218000</v>
      </c>
      <c r="M61" s="274" cm="1">
        <f t="array" ref="M61">SUMPRODUCT('Non-GHGs Emission Factor'!J$3:J$112*('Non-GHGs Emission Factor'!$B$3:$B$112=$D61)*('Non-GHGs Emission Factor'!$C$3:$C$112=$E61)*('Non-GHGs Emission Factor'!$D$2:$K$2=M$48)*('Non-GHGs Emission Factor'!$A$3:$A$112=$C61))*SUMIFS('Non-GHGs indst Product Output'!$H:$H,'Non-GHGs indst Product Output'!$A:$A,$A$2,'Non-GHGs indst Product Output'!$B:$B,$D61)*$F61</f>
        <v>28297283000.000004</v>
      </c>
      <c r="N61" s="275" cm="1">
        <f t="array" ref="N61">SUMPRODUCT('Non-GHGs Emission Factor'!K$3:K$112*('Non-GHGs Emission Factor'!$B$3:$B$112=$D61)*('Non-GHGs Emission Factor'!$C$3:$C$112=$E61)*('Non-GHGs Emission Factor'!$D$2:$K$2=N$48)*('Non-GHGs Emission Factor'!$A$3:$A$112=$C61))*SUMIFS('Non-GHGs indst Product Output'!$H:$H,'Non-GHGs indst Product Output'!$A:$A,$A$2,'Non-GHGs indst Product Output'!$B:$B,$D61)*$F61</f>
        <v>4042469000</v>
      </c>
    </row>
    <row r="62" spans="1:14" ht="14.25" customHeight="1">
      <c r="A62" s="32" t="str">
        <f>VLOOKUP($B62,'Sector Match'!$B$1:$C$43,2,0)</f>
        <v>iron and steel 241</v>
      </c>
      <c r="B62" s="134" t="s">
        <v>129</v>
      </c>
      <c r="C62" s="134" t="s">
        <v>129</v>
      </c>
      <c r="D62" s="134" t="s">
        <v>142</v>
      </c>
      <c r="E62" s="134" t="s">
        <v>143</v>
      </c>
      <c r="F62" s="134">
        <v>0.25</v>
      </c>
      <c r="G62" s="274" cm="1">
        <f t="array" ref="G62">SUMPRODUCT('Non-GHGs Emission Factor'!D$3:D$112*('Non-GHGs Emission Factor'!$B$3:$B$112=$D62)*('Non-GHGs Emission Factor'!$C$3:$C$112=$E62)*('Non-GHGs Emission Factor'!$D$2:$K$2=G$48)*('Non-GHGs Emission Factor'!$A$3:$A$112=$C62))*SUMIFS('Non-GHGs indst Product Output'!$H:$H,'Non-GHGs indst Product Output'!$A:$A,$A$2,'Non-GHGs indst Product Output'!$B:$B,$D62)*$F62</f>
        <v>2177478843750</v>
      </c>
      <c r="H62" s="274" cm="1">
        <f t="array" ref="H62">SUMPRODUCT('Non-GHGs Emission Factor'!E$3:E$112*('Non-GHGs Emission Factor'!$B$3:$B$112=$D62)*('Non-GHGs Emission Factor'!$C$3:$C$112=$E62)*('Non-GHGs Emission Factor'!$D$2:$K$2=H$48)*('Non-GHGs Emission Factor'!$A$3:$A$112=$C62))*SUMIFS('Non-GHGs indst Product Output'!$H:$H,'Non-GHGs indst Product Output'!$A:$A,$A$2,'Non-GHGs indst Product Output'!$B:$B,$D62)*$F62</f>
        <v>0</v>
      </c>
      <c r="I62" s="274" cm="1">
        <f t="array" ref="I62">SUMPRODUCT('Non-GHGs Emission Factor'!F$3:F$112*('Non-GHGs Emission Factor'!$B$3:$B$112=$D62)*('Non-GHGs Emission Factor'!$C$3:$C$112=$E62)*('Non-GHGs Emission Factor'!$D$2:$K$2=I$48)*('Non-GHGs Emission Factor'!$A$3:$A$112=$C62))*SUMIFS('Non-GHGs indst Product Output'!$H:$H,'Non-GHGs indst Product Output'!$A:$A,$A$2,'Non-GHGs indst Product Output'!$B:$B,$D62)*$F62</f>
        <v>0</v>
      </c>
      <c r="J62" s="274" cm="1">
        <f t="array" ref="J62">SUMPRODUCT('Non-GHGs Emission Factor'!G$3:G$112*('Non-GHGs Emission Factor'!$B$3:$B$112=$D62)*('Non-GHGs Emission Factor'!$C$3:$C$112=$E62)*('Non-GHGs Emission Factor'!$D$2:$K$2=J$48)*('Non-GHGs Emission Factor'!$A$3:$A$112=$C62))*SUMIFS('Non-GHGs indst Product Output'!$H:$H,'Non-GHGs indst Product Output'!$A:$A,$A$2,'Non-GHGs indst Product Output'!$B:$B,$D62)*$F62</f>
        <v>14931283500</v>
      </c>
      <c r="K62" s="274" cm="1">
        <f t="array" ref="K62">SUMPRODUCT('Non-GHGs Emission Factor'!H$3:H$112*('Non-GHGs Emission Factor'!$B$3:$B$112=$D62)*('Non-GHGs Emission Factor'!$C$3:$C$112=$E62)*('Non-GHGs Emission Factor'!$D$2:$K$2=K$48)*('Non-GHGs Emission Factor'!$A$3:$A$112=$C62))*SUMIFS('Non-GHGs indst Product Output'!$H:$H,'Non-GHGs indst Product Output'!$A:$A,$A$2,'Non-GHGs indst Product Output'!$B:$B,$D62)*$F62</f>
        <v>2600531876250</v>
      </c>
      <c r="L62" s="274" cm="1">
        <f t="array" ref="L62">SUMPRODUCT('Non-GHGs Emission Factor'!I$3:I$112*('Non-GHGs Emission Factor'!$B$3:$B$112=$D62)*('Non-GHGs Emission Factor'!$C$3:$C$112=$E62)*('Non-GHGs Emission Factor'!$D$2:$K$2=L$48)*('Non-GHGs Emission Factor'!$A$3:$A$112=$C62))*SUMIFS('Non-GHGs indst Product Output'!$H:$H,'Non-GHGs indst Product Output'!$A:$A,$A$2,'Non-GHGs indst Product Output'!$B:$B,$D62)*$F62</f>
        <v>3640744626750</v>
      </c>
      <c r="M62" s="274" cm="1">
        <f t="array" ref="M62">SUMPRODUCT('Non-GHGs Emission Factor'!J$3:J$112*('Non-GHGs Emission Factor'!$B$3:$B$112=$D62)*('Non-GHGs Emission Factor'!$C$3:$C$112=$E62)*('Non-GHGs Emission Factor'!$D$2:$K$2=M$48)*('Non-GHGs Emission Factor'!$A$3:$A$112=$C62))*SUMIFS('Non-GHGs indst Product Output'!$H:$H,'Non-GHGs indst Product Output'!$A:$A,$A$2,'Non-GHGs indst Product Output'!$B:$B,$D62)*$F62</f>
        <v>0</v>
      </c>
      <c r="N62" s="275" cm="1">
        <f t="array" ref="N62">SUMPRODUCT('Non-GHGs Emission Factor'!K$3:K$112*('Non-GHGs Emission Factor'!$B$3:$B$112=$D62)*('Non-GHGs Emission Factor'!$C$3:$C$112=$E62)*('Non-GHGs Emission Factor'!$D$2:$K$2=N$48)*('Non-GHGs Emission Factor'!$A$3:$A$112=$C62))*SUMIFS('Non-GHGs indst Product Output'!$H:$H,'Non-GHGs indst Product Output'!$A:$A,$A$2,'Non-GHGs indst Product Output'!$B:$B,$D62)*$F62</f>
        <v>520106375249.99994</v>
      </c>
    </row>
    <row r="63" spans="1:14" ht="14.25" customHeight="1">
      <c r="A63" s="32" t="str">
        <f>VLOOKUP($B63,'Sector Match'!$B$1:$C$43,2,0)</f>
        <v>iron and steel 241</v>
      </c>
      <c r="B63" s="134" t="s">
        <v>129</v>
      </c>
      <c r="C63" s="134" t="s">
        <v>129</v>
      </c>
      <c r="D63" s="134" t="s">
        <v>142</v>
      </c>
      <c r="E63" s="134" t="s">
        <v>144</v>
      </c>
      <c r="F63" s="134">
        <v>0.25</v>
      </c>
      <c r="G63" s="274" cm="1">
        <f t="array" ref="G63">SUMPRODUCT('Non-GHGs Emission Factor'!D$3:D$112*('Non-GHGs Emission Factor'!$B$3:$B$112=$D63)*('Non-GHGs Emission Factor'!$C$3:$C$112=$E63)*('Non-GHGs Emission Factor'!$D$2:$K$2=G$48)*('Non-GHGs Emission Factor'!$A$3:$A$112=$C63))*SUMIFS('Non-GHGs indst Product Output'!$H:$H,'Non-GHGs indst Product Output'!$A:$A,$A$2,'Non-GHGs indst Product Output'!$B:$B,$D63)*$F63</f>
        <v>2239692525000</v>
      </c>
      <c r="H63" s="274" cm="1">
        <f t="array" ref="H63">SUMPRODUCT('Non-GHGs Emission Factor'!E$3:E$112*('Non-GHGs Emission Factor'!$B$3:$B$112=$D63)*('Non-GHGs Emission Factor'!$C$3:$C$112=$E63)*('Non-GHGs Emission Factor'!$D$2:$K$2=H$48)*('Non-GHGs Emission Factor'!$A$3:$A$112=$C63))*SUMIFS('Non-GHGs indst Product Output'!$H:$H,'Non-GHGs indst Product Output'!$A:$A,$A$2,'Non-GHGs indst Product Output'!$B:$B,$D63)*$F63</f>
        <v>0</v>
      </c>
      <c r="I63" s="274" cm="1">
        <f t="array" ref="I63">SUMPRODUCT('Non-GHGs Emission Factor'!F$3:F$112*('Non-GHGs Emission Factor'!$B$3:$B$112=$D63)*('Non-GHGs Emission Factor'!$C$3:$C$112=$E63)*('Non-GHGs Emission Factor'!$D$2:$K$2=I$48)*('Non-GHGs Emission Factor'!$A$3:$A$112=$C63))*SUMIFS('Non-GHGs indst Product Output'!$H:$H,'Non-GHGs indst Product Output'!$A:$A,$A$2,'Non-GHGs indst Product Output'!$B:$B,$D63)*$F63</f>
        <v>0</v>
      </c>
      <c r="J63" s="274" cm="1">
        <f t="array" ref="J63">SUMPRODUCT('Non-GHGs Emission Factor'!G$3:G$112*('Non-GHGs Emission Factor'!$B$3:$B$112=$D63)*('Non-GHGs Emission Factor'!$C$3:$C$112=$E63)*('Non-GHGs Emission Factor'!$D$2:$K$2=J$48)*('Non-GHGs Emission Factor'!$A$3:$A$112=$C63))*SUMIFS('Non-GHGs indst Product Output'!$H:$H,'Non-GHGs indst Product Output'!$A:$A,$A$2,'Non-GHGs indst Product Output'!$B:$B,$D63)*$F63</f>
        <v>14931283500</v>
      </c>
      <c r="K63" s="274" cm="1">
        <f t="array" ref="K63">SUMPRODUCT('Non-GHGs Emission Factor'!H$3:H$112*('Non-GHGs Emission Factor'!$B$3:$B$112=$D63)*('Non-GHGs Emission Factor'!$C$3:$C$112=$E63)*('Non-GHGs Emission Factor'!$D$2:$K$2=K$48)*('Non-GHGs Emission Factor'!$A$3:$A$112=$C63))*SUMIFS('Non-GHGs indst Product Output'!$H:$H,'Non-GHGs indst Product Output'!$A:$A,$A$2,'Non-GHGs indst Product Output'!$B:$B,$D63)*$F63</f>
        <v>1498105444500</v>
      </c>
      <c r="L63" s="274" cm="1">
        <f t="array" ref="L63">SUMPRODUCT('Non-GHGs Emission Factor'!I$3:I$112*('Non-GHGs Emission Factor'!$B$3:$B$112=$D63)*('Non-GHGs Emission Factor'!$C$3:$C$112=$E63)*('Non-GHGs Emission Factor'!$D$2:$K$2=L$48)*('Non-GHGs Emission Factor'!$A$3:$A$112=$C63))*SUMIFS('Non-GHGs indst Product Output'!$H:$H,'Non-GHGs indst Product Output'!$A:$A,$A$2,'Non-GHGs indst Product Output'!$B:$B,$D63)*$F63</f>
        <v>2020700366999.9998</v>
      </c>
      <c r="M63" s="274" cm="1">
        <f t="array" ref="M63">SUMPRODUCT('Non-GHGs Emission Factor'!J$3:J$112*('Non-GHGs Emission Factor'!$B$3:$B$112=$D63)*('Non-GHGs Emission Factor'!$C$3:$C$112=$E63)*('Non-GHGs Emission Factor'!$D$2:$K$2=M$48)*('Non-GHGs Emission Factor'!$A$3:$A$112=$C63))*SUMIFS('Non-GHGs indst Product Output'!$H:$H,'Non-GHGs indst Product Output'!$A:$A,$A$2,'Non-GHGs indst Product Output'!$B:$B,$D63)*$F63</f>
        <v>0</v>
      </c>
      <c r="N63" s="275" cm="1">
        <f t="array" ref="N63">SUMPRODUCT('Non-GHGs Emission Factor'!K$3:K$112*('Non-GHGs Emission Factor'!$B$3:$B$112=$D63)*('Non-GHGs Emission Factor'!$C$3:$C$112=$E63)*('Non-GHGs Emission Factor'!$D$2:$K$2=N$48)*('Non-GHGs Emission Factor'!$A$3:$A$112=$C63))*SUMIFS('Non-GHGs indst Product Output'!$H:$H,'Non-GHGs indst Product Output'!$A:$A,$A$2,'Non-GHGs indst Product Output'!$B:$B,$D63)*$F63</f>
        <v>29862567000</v>
      </c>
    </row>
    <row r="64" spans="1:14" ht="14.25" customHeight="1">
      <c r="A64" s="32" t="str">
        <f>VLOOKUP($B64,'Sector Match'!$B$1:$C$43,2,0)</f>
        <v>iron and steel 241</v>
      </c>
      <c r="B64" s="134" t="s">
        <v>129</v>
      </c>
      <c r="C64" s="134" t="s">
        <v>129</v>
      </c>
      <c r="D64" s="134" t="s">
        <v>142</v>
      </c>
      <c r="E64" s="134" t="s">
        <v>145</v>
      </c>
      <c r="F64" s="134">
        <v>0.25</v>
      </c>
      <c r="G64" s="274" cm="1">
        <f t="array" ref="G64">SUMPRODUCT('Non-GHGs Emission Factor'!D$3:D$112*('Non-GHGs Emission Factor'!$B$3:$B$112=$D64)*('Non-GHGs Emission Factor'!$C$3:$C$112=$E64)*('Non-GHGs Emission Factor'!$D$2:$K$2=G$48)*('Non-GHGs Emission Factor'!$A$3:$A$112=$C64))*SUMIFS('Non-GHGs indst Product Output'!$H:$H,'Non-GHGs indst Product Output'!$A:$A,$A$2,'Non-GHGs indst Product Output'!$B:$B,$D64)*$F64</f>
        <v>0</v>
      </c>
      <c r="H64" s="274" cm="1">
        <f t="array" ref="H64">SUMPRODUCT('Non-GHGs Emission Factor'!E$3:E$112*('Non-GHGs Emission Factor'!$B$3:$B$112=$D64)*('Non-GHGs Emission Factor'!$C$3:$C$112=$E64)*('Non-GHGs Emission Factor'!$D$2:$K$2=H$48)*('Non-GHGs Emission Factor'!$A$3:$A$112=$C64))*SUMIFS('Non-GHGs indst Product Output'!$H:$H,'Non-GHGs indst Product Output'!$A:$A,$A$2,'Non-GHGs indst Product Output'!$B:$B,$D64)*$F64</f>
        <v>0</v>
      </c>
      <c r="I64" s="274" cm="1">
        <f t="array" ref="I64">SUMPRODUCT('Non-GHGs Emission Factor'!F$3:F$112*('Non-GHGs Emission Factor'!$B$3:$B$112=$D64)*('Non-GHGs Emission Factor'!$C$3:$C$112=$E64)*('Non-GHGs Emission Factor'!$D$2:$K$2=I$48)*('Non-GHGs Emission Factor'!$A$3:$A$112=$C64))*SUMIFS('Non-GHGs indst Product Output'!$H:$H,'Non-GHGs indst Product Output'!$A:$A,$A$2,'Non-GHGs indst Product Output'!$B:$B,$D64)*$F64</f>
        <v>0</v>
      </c>
      <c r="J64" s="274" cm="1">
        <f t="array" ref="J64">SUMPRODUCT('Non-GHGs Emission Factor'!G$3:G$112*('Non-GHGs Emission Factor'!$B$3:$B$112=$D64)*('Non-GHGs Emission Factor'!$C$3:$C$112=$E64)*('Non-GHGs Emission Factor'!$D$2:$K$2=J$48)*('Non-GHGs Emission Factor'!$A$3:$A$112=$C64))*SUMIFS('Non-GHGs indst Product Output'!$H:$H,'Non-GHGs indst Product Output'!$A:$A,$A$2,'Non-GHGs indst Product Output'!$B:$B,$D64)*$F64</f>
        <v>0</v>
      </c>
      <c r="K64" s="274" cm="1">
        <f t="array" ref="K64">SUMPRODUCT('Non-GHGs Emission Factor'!H$3:H$112*('Non-GHGs Emission Factor'!$B$3:$B$112=$D64)*('Non-GHGs Emission Factor'!$C$3:$C$112=$E64)*('Non-GHGs Emission Factor'!$D$2:$K$2=K$48)*('Non-GHGs Emission Factor'!$A$3:$A$112=$C64))*SUMIFS('Non-GHGs indst Product Output'!$H:$H,'Non-GHGs indst Product Output'!$A:$A,$A$2,'Non-GHGs indst Product Output'!$B:$B,$D64)*$F64</f>
        <v>261297461250</v>
      </c>
      <c r="L64" s="274" cm="1">
        <f t="array" ref="L64">SUMPRODUCT('Non-GHGs Emission Factor'!I$3:I$112*('Non-GHGs Emission Factor'!$B$3:$B$112=$D64)*('Non-GHGs Emission Factor'!$C$3:$C$112=$E64)*('Non-GHGs Emission Factor'!$D$2:$K$2=L$48)*('Non-GHGs Emission Factor'!$A$3:$A$112=$C64))*SUMIFS('Non-GHGs indst Product Output'!$H:$H,'Non-GHGs indst Product Output'!$A:$A,$A$2,'Non-GHGs indst Product Output'!$B:$B,$D64)*$F64</f>
        <v>363327898500</v>
      </c>
      <c r="M64" s="274" cm="1">
        <f t="array" ref="M64">SUMPRODUCT('Non-GHGs Emission Factor'!J$3:J$112*('Non-GHGs Emission Factor'!$B$3:$B$112=$D64)*('Non-GHGs Emission Factor'!$C$3:$C$112=$E64)*('Non-GHGs Emission Factor'!$D$2:$K$2=M$48)*('Non-GHGs Emission Factor'!$A$3:$A$112=$C64))*SUMIFS('Non-GHGs indst Product Output'!$H:$H,'Non-GHGs indst Product Output'!$A:$A,$A$2,'Non-GHGs indst Product Output'!$B:$B,$D64)*$F64</f>
        <v>0</v>
      </c>
      <c r="N64" s="275" cm="1">
        <f t="array" ref="N64">SUMPRODUCT('Non-GHGs Emission Factor'!K$3:K$112*('Non-GHGs Emission Factor'!$B$3:$B$112=$D64)*('Non-GHGs Emission Factor'!$C$3:$C$112=$E64)*('Non-GHGs Emission Factor'!$D$2:$K$2=N$48)*('Non-GHGs Emission Factor'!$A$3:$A$112=$C64))*SUMIFS('Non-GHGs indst Product Output'!$H:$H,'Non-GHGs indst Product Output'!$A:$A,$A$2,'Non-GHGs indst Product Output'!$B:$B,$D64)*$F64</f>
        <v>0</v>
      </c>
    </row>
    <row r="65" spans="1:14" ht="14.25" customHeight="1">
      <c r="A65" s="32" t="str">
        <f>VLOOKUP($B65,'Sector Match'!$B$1:$C$43,2,0)</f>
        <v>iron and steel 241</v>
      </c>
      <c r="B65" s="134" t="s">
        <v>129</v>
      </c>
      <c r="C65" s="134" t="s">
        <v>129</v>
      </c>
      <c r="D65" s="134" t="s">
        <v>142</v>
      </c>
      <c r="E65" s="134" t="s">
        <v>146</v>
      </c>
      <c r="F65" s="134">
        <v>0.25</v>
      </c>
      <c r="G65" s="274" cm="1">
        <f t="array" ref="G65">SUMPRODUCT('Non-GHGs Emission Factor'!D$3:D$112*('Non-GHGs Emission Factor'!$B$3:$B$112=$D65)*('Non-GHGs Emission Factor'!$C$3:$C$112=$E65)*('Non-GHGs Emission Factor'!$D$2:$K$2=G$48)*('Non-GHGs Emission Factor'!$A$3:$A$112=$C65))*SUMIFS('Non-GHGs indst Product Output'!$H:$H,'Non-GHGs indst Product Output'!$A:$A,$A$2,'Non-GHGs indst Product Output'!$B:$B,$D65)*$F65</f>
        <v>0</v>
      </c>
      <c r="H65" s="274" cm="1">
        <f t="array" ref="H65">SUMPRODUCT('Non-GHGs Emission Factor'!E$3:E$112*('Non-GHGs Emission Factor'!$B$3:$B$112=$D65)*('Non-GHGs Emission Factor'!$C$3:$C$112=$E65)*('Non-GHGs Emission Factor'!$D$2:$K$2=H$48)*('Non-GHGs Emission Factor'!$A$3:$A$112=$C65))*SUMIFS('Non-GHGs indst Product Output'!$H:$H,'Non-GHGs indst Product Output'!$A:$A,$A$2,'Non-GHGs indst Product Output'!$B:$B,$D65)*$F65</f>
        <v>0</v>
      </c>
      <c r="I65" s="274" cm="1">
        <f t="array" ref="I65">SUMPRODUCT('Non-GHGs Emission Factor'!F$3:F$112*('Non-GHGs Emission Factor'!$B$3:$B$112=$D65)*('Non-GHGs Emission Factor'!$C$3:$C$112=$E65)*('Non-GHGs Emission Factor'!$D$2:$K$2=I$48)*('Non-GHGs Emission Factor'!$A$3:$A$112=$C65))*SUMIFS('Non-GHGs indst Product Output'!$H:$H,'Non-GHGs indst Product Output'!$A:$A,$A$2,'Non-GHGs indst Product Output'!$B:$B,$D65)*$F65</f>
        <v>0</v>
      </c>
      <c r="J65" s="274" cm="1">
        <f t="array" ref="J65">SUMPRODUCT('Non-GHGs Emission Factor'!G$3:G$112*('Non-GHGs Emission Factor'!$B$3:$B$112=$D65)*('Non-GHGs Emission Factor'!$C$3:$C$112=$E65)*('Non-GHGs Emission Factor'!$D$2:$K$2=J$48)*('Non-GHGs Emission Factor'!$A$3:$A$112=$C65))*SUMIFS('Non-GHGs indst Product Output'!$H:$H,'Non-GHGs indst Product Output'!$A:$A,$A$2,'Non-GHGs indst Product Output'!$B:$B,$D65)*$F65</f>
        <v>0</v>
      </c>
      <c r="K65" s="274" cm="1">
        <f t="array" ref="K65">SUMPRODUCT('Non-GHGs Emission Factor'!H$3:H$112*('Non-GHGs Emission Factor'!$B$3:$B$112=$D65)*('Non-GHGs Emission Factor'!$C$3:$C$112=$E65)*('Non-GHGs Emission Factor'!$D$2:$K$2=K$48)*('Non-GHGs Emission Factor'!$A$3:$A$112=$C65))*SUMIFS('Non-GHGs indst Product Output'!$H:$H,'Non-GHGs indst Product Output'!$A:$A,$A$2,'Non-GHGs indst Product Output'!$B:$B,$D65)*$F65</f>
        <v>149312835000</v>
      </c>
      <c r="L65" s="274" cm="1">
        <f t="array" ref="L65">SUMPRODUCT('Non-GHGs Emission Factor'!I$3:I$112*('Non-GHGs Emission Factor'!$B$3:$B$112=$D65)*('Non-GHGs Emission Factor'!$C$3:$C$112=$E65)*('Non-GHGs Emission Factor'!$D$2:$K$2=L$48)*('Non-GHGs Emission Factor'!$A$3:$A$112=$C65))*SUMIFS('Non-GHGs indst Product Output'!$H:$H,'Non-GHGs indst Product Output'!$A:$A,$A$2,'Non-GHGs indst Product Output'!$B:$B,$D65)*$F65</f>
        <v>201572327250</v>
      </c>
      <c r="M65" s="274" cm="1">
        <f t="array" ref="M65">SUMPRODUCT('Non-GHGs Emission Factor'!J$3:J$112*('Non-GHGs Emission Factor'!$B$3:$B$112=$D65)*('Non-GHGs Emission Factor'!$C$3:$C$112=$E65)*('Non-GHGs Emission Factor'!$D$2:$K$2=M$48)*('Non-GHGs Emission Factor'!$A$3:$A$112=$C65))*SUMIFS('Non-GHGs indst Product Output'!$H:$H,'Non-GHGs indst Product Output'!$A:$A,$A$2,'Non-GHGs indst Product Output'!$B:$B,$D65)*$F65</f>
        <v>0</v>
      </c>
      <c r="N65" s="275" cm="1">
        <f t="array" ref="N65">SUMPRODUCT('Non-GHGs Emission Factor'!K$3:K$112*('Non-GHGs Emission Factor'!$B$3:$B$112=$D65)*('Non-GHGs Emission Factor'!$C$3:$C$112=$E65)*('Non-GHGs Emission Factor'!$D$2:$K$2=N$48)*('Non-GHGs Emission Factor'!$A$3:$A$112=$C65))*SUMIFS('Non-GHGs indst Product Output'!$H:$H,'Non-GHGs indst Product Output'!$A:$A,$A$2,'Non-GHGs indst Product Output'!$B:$B,$D65)*$F65</f>
        <v>0</v>
      </c>
    </row>
    <row r="66" spans="1:14" ht="14.25" customHeight="1">
      <c r="A66" s="32" t="str">
        <f>VLOOKUP($B66,'Sector Match'!$B$1:$C$43,2,0)</f>
        <v>iron and steel 241</v>
      </c>
      <c r="B66" s="134" t="s">
        <v>129</v>
      </c>
      <c r="C66" s="134" t="s">
        <v>129</v>
      </c>
      <c r="D66" s="134" t="s">
        <v>130</v>
      </c>
      <c r="E66" s="134" t="s">
        <v>131</v>
      </c>
      <c r="F66" s="134">
        <v>0.5</v>
      </c>
      <c r="G66" s="274" cm="1">
        <f t="array" ref="G66">SUMPRODUCT('Non-GHGs Emission Factor'!D$3:D$112*('Non-GHGs Emission Factor'!$B$3:$B$112=$D66)*('Non-GHGs Emission Factor'!$C$3:$C$112=$E66)*('Non-GHGs Emission Factor'!$D$2:$K$2=G$48)*('Non-GHGs Emission Factor'!$A$3:$A$112=$C66))*SUMIFS('Non-GHGs indst Product Output'!$H:$H,'Non-GHGs indst Product Output'!$A:$A,$A$2,'Non-GHGs indst Product Output'!$B:$B,$D66)*$F66</f>
        <v>377009280000.00006</v>
      </c>
      <c r="H66" s="274" cm="1">
        <f t="array" ref="H66">SUMPRODUCT('Non-GHGs Emission Factor'!E$3:E$112*('Non-GHGs Emission Factor'!$B$3:$B$112=$D66)*('Non-GHGs Emission Factor'!$C$3:$C$112=$E66)*('Non-GHGs Emission Factor'!$D$2:$K$2=H$48)*('Non-GHGs Emission Factor'!$A$3:$A$112=$C66))*SUMIFS('Non-GHGs indst Product Output'!$H:$H,'Non-GHGs indst Product Output'!$A:$A,$A$2,'Non-GHGs indst Product Output'!$B:$B,$D66)*$F66</f>
        <v>400572360000.00006</v>
      </c>
      <c r="I66" s="274" cm="1">
        <f t="array" ref="I66">SUMPRODUCT('Non-GHGs Emission Factor'!F$3:F$112*('Non-GHGs Emission Factor'!$B$3:$B$112=$D66)*('Non-GHGs Emission Factor'!$C$3:$C$112=$E66)*('Non-GHGs Emission Factor'!$D$2:$K$2=I$48)*('Non-GHGs Emission Factor'!$A$3:$A$112=$C66))*SUMIFS('Non-GHGs indst Product Output'!$H:$H,'Non-GHGs indst Product Output'!$A:$A,$A$2,'Non-GHGs indst Product Output'!$B:$B,$D66)*$F66</f>
        <v>254481264000.00006</v>
      </c>
      <c r="J66" s="274" cm="1">
        <f t="array" ref="J66">SUMPRODUCT('Non-GHGs Emission Factor'!G$3:G$112*('Non-GHGs Emission Factor'!$B$3:$B$112=$D66)*('Non-GHGs Emission Factor'!$C$3:$C$112=$E66)*('Non-GHGs Emission Factor'!$D$2:$K$2=J$48)*('Non-GHGs Emission Factor'!$A$3:$A$112=$C66))*SUMIFS('Non-GHGs indst Product Output'!$H:$H,'Non-GHGs indst Product Output'!$A:$A,$A$2,'Non-GHGs indst Product Output'!$B:$B,$D66)*$F66</f>
        <v>697467168000.00012</v>
      </c>
      <c r="K66" s="274" cm="1">
        <f t="array" ref="K66">SUMPRODUCT('Non-GHGs Emission Factor'!H$3:H$112*('Non-GHGs Emission Factor'!$B$3:$B$112=$D66)*('Non-GHGs Emission Factor'!$C$3:$C$112=$E66)*('Non-GHGs Emission Factor'!$D$2:$K$2=K$48)*('Non-GHGs Emission Factor'!$A$3:$A$112=$C66))*SUMIFS('Non-GHGs indst Product Output'!$H:$H,'Non-GHGs indst Product Output'!$A:$A,$A$2,'Non-GHGs indst Product Output'!$B:$B,$D66)*$F66</f>
        <v>1229992776000</v>
      </c>
      <c r="L66" s="274" cm="1">
        <f t="array" ref="L66">SUMPRODUCT('Non-GHGs Emission Factor'!I$3:I$112*('Non-GHGs Emission Factor'!$B$3:$B$112=$D66)*('Non-GHGs Emission Factor'!$C$3:$C$112=$E66)*('Non-GHGs Emission Factor'!$D$2:$K$2=L$48)*('Non-GHGs Emission Factor'!$A$3:$A$112=$C66))*SUMIFS('Non-GHGs indst Product Output'!$H:$H,'Non-GHGs indst Product Output'!$A:$A,$A$2,'Non-GHGs indst Product Output'!$B:$B,$D66)*$F66</f>
        <v>2071194732000</v>
      </c>
      <c r="M66" s="274" cm="1">
        <f t="array" ref="M66">SUMPRODUCT('Non-GHGs Emission Factor'!J$3:J$112*('Non-GHGs Emission Factor'!$B$3:$B$112=$D66)*('Non-GHGs Emission Factor'!$C$3:$C$112=$E66)*('Non-GHGs Emission Factor'!$D$2:$K$2=M$48)*('Non-GHGs Emission Factor'!$A$3:$A$112=$C66))*SUMIFS('Non-GHGs indst Product Output'!$H:$H,'Non-GHGs indst Product Output'!$A:$A,$A$2,'Non-GHGs indst Product Output'!$B:$B,$D66)*$F66</f>
        <v>369940356000.00006</v>
      </c>
      <c r="N66" s="275" cm="1">
        <f t="array" ref="N66">SUMPRODUCT('Non-GHGs Emission Factor'!K$3:K$112*('Non-GHGs Emission Factor'!$B$3:$B$112=$D66)*('Non-GHGs Emission Factor'!$C$3:$C$112=$E66)*('Non-GHGs Emission Factor'!$D$2:$K$2=N$48)*('Non-GHGs Emission Factor'!$A$3:$A$112=$C66))*SUMIFS('Non-GHGs indst Product Output'!$H:$H,'Non-GHGs indst Product Output'!$A:$A,$A$2,'Non-GHGs indst Product Output'!$B:$B,$D66)*$F66</f>
        <v>431204364000.00006</v>
      </c>
    </row>
    <row r="67" spans="1:14" ht="14.25" customHeight="1">
      <c r="A67" s="32" t="str">
        <f>VLOOKUP($B67,'Sector Match'!$B$1:$C$43,2,0)</f>
        <v>iron and steel 241</v>
      </c>
      <c r="B67" s="134" t="s">
        <v>129</v>
      </c>
      <c r="C67" s="134" t="s">
        <v>129</v>
      </c>
      <c r="D67" s="134" t="s">
        <v>130</v>
      </c>
      <c r="E67" s="134" t="s">
        <v>132</v>
      </c>
      <c r="F67" s="134">
        <v>0.5</v>
      </c>
      <c r="G67" s="274" cm="1">
        <f t="array" ref="G67">SUMPRODUCT('Non-GHGs Emission Factor'!D$3:D$112*('Non-GHGs Emission Factor'!$B$3:$B$112=$D67)*('Non-GHGs Emission Factor'!$C$3:$C$112=$E67)*('Non-GHGs Emission Factor'!$D$2:$K$2=G$48)*('Non-GHGs Emission Factor'!$A$3:$A$112=$C67))*SUMIFS('Non-GHGs indst Product Output'!$H:$H,'Non-GHGs indst Product Output'!$A:$A,$A$2,'Non-GHGs indst Product Output'!$B:$B,$D67)*$F67</f>
        <v>3675840480000.0005</v>
      </c>
      <c r="H67" s="274" cm="1">
        <f t="array" ref="H67">SUMPRODUCT('Non-GHGs Emission Factor'!E$3:E$112*('Non-GHGs Emission Factor'!$B$3:$B$112=$D67)*('Non-GHGs Emission Factor'!$C$3:$C$112=$E67)*('Non-GHGs Emission Factor'!$D$2:$K$2=H$48)*('Non-GHGs Emission Factor'!$A$3:$A$112=$C67))*SUMIFS('Non-GHGs indst Product Output'!$H:$H,'Non-GHGs indst Product Output'!$A:$A,$A$2,'Non-GHGs indst Product Output'!$B:$B,$D67)*$F67</f>
        <v>400572360000.00006</v>
      </c>
      <c r="I67" s="274" cm="1">
        <f t="array" ref="I67">SUMPRODUCT('Non-GHGs Emission Factor'!F$3:F$112*('Non-GHGs Emission Factor'!$B$3:$B$112=$D67)*('Non-GHGs Emission Factor'!$C$3:$C$112=$E67)*('Non-GHGs Emission Factor'!$D$2:$K$2=I$48)*('Non-GHGs Emission Factor'!$A$3:$A$112=$C67))*SUMIFS('Non-GHGs indst Product Output'!$H:$H,'Non-GHGs indst Product Output'!$A:$A,$A$2,'Non-GHGs indst Product Output'!$B:$B,$D67)*$F67</f>
        <v>657409932000.00012</v>
      </c>
      <c r="J67" s="274" cm="1">
        <f t="array" ref="J67">SUMPRODUCT('Non-GHGs Emission Factor'!G$3:G$112*('Non-GHGs Emission Factor'!$B$3:$B$112=$D67)*('Non-GHGs Emission Factor'!$C$3:$C$112=$E67)*('Non-GHGs Emission Factor'!$D$2:$K$2=J$48)*('Non-GHGs Emission Factor'!$A$3:$A$112=$C67))*SUMIFS('Non-GHGs indst Product Output'!$H:$H,'Non-GHGs indst Product Output'!$A:$A,$A$2,'Non-GHGs indst Product Output'!$B:$B,$D67)*$F67</f>
        <v>1262981088000.0002</v>
      </c>
      <c r="K67" s="274" cm="1">
        <f t="array" ref="K67">SUMPRODUCT('Non-GHGs Emission Factor'!H$3:H$112*('Non-GHGs Emission Factor'!$B$3:$B$112=$D67)*('Non-GHGs Emission Factor'!$C$3:$C$112=$E67)*('Non-GHGs Emission Factor'!$D$2:$K$2=K$48)*('Non-GHGs Emission Factor'!$A$3:$A$112=$C67))*SUMIFS('Non-GHGs indst Product Output'!$H:$H,'Non-GHGs indst Product Output'!$A:$A,$A$2,'Non-GHGs indst Product Output'!$B:$B,$D67)*$F67</f>
        <v>1229992776000</v>
      </c>
      <c r="L67" s="274" cm="1">
        <f t="array" ref="L67">SUMPRODUCT('Non-GHGs Emission Factor'!I$3:I$112*('Non-GHGs Emission Factor'!$B$3:$B$112=$D67)*('Non-GHGs Emission Factor'!$C$3:$C$112=$E67)*('Non-GHGs Emission Factor'!$D$2:$K$2=L$48)*('Non-GHGs Emission Factor'!$A$3:$A$112=$C67))*SUMIFS('Non-GHGs indst Product Output'!$H:$H,'Non-GHGs indst Product Output'!$A:$A,$A$2,'Non-GHGs indst Product Output'!$B:$B,$D67)*$F67</f>
        <v>2071194732000</v>
      </c>
      <c r="M67" s="274" cm="1">
        <f t="array" ref="M67">SUMPRODUCT('Non-GHGs Emission Factor'!J$3:J$112*('Non-GHGs Emission Factor'!$B$3:$B$112=$D67)*('Non-GHGs Emission Factor'!$C$3:$C$112=$E67)*('Non-GHGs Emission Factor'!$D$2:$K$2=M$48)*('Non-GHGs Emission Factor'!$A$3:$A$112=$C67))*SUMIFS('Non-GHGs indst Product Output'!$H:$H,'Non-GHGs indst Product Output'!$A:$A,$A$2,'Non-GHGs indst Product Output'!$B:$B,$D67)*$F67</f>
        <v>369940356000.00006</v>
      </c>
      <c r="N67" s="275" cm="1">
        <f t="array" ref="N67">SUMPRODUCT('Non-GHGs Emission Factor'!K$3:K$112*('Non-GHGs Emission Factor'!$B$3:$B$112=$D67)*('Non-GHGs Emission Factor'!$C$3:$C$112=$E67)*('Non-GHGs Emission Factor'!$D$2:$K$2=N$48)*('Non-GHGs Emission Factor'!$A$3:$A$112=$C67))*SUMIFS('Non-GHGs indst Product Output'!$H:$H,'Non-GHGs indst Product Output'!$A:$A,$A$2,'Non-GHGs indst Product Output'!$B:$B,$D67)*$F67</f>
        <v>431204364000.00006</v>
      </c>
    </row>
    <row r="68" spans="1:14" ht="14.25" customHeight="1">
      <c r="A68" s="32" t="str">
        <f>VLOOKUP($B68,'Sector Match'!$B$1:$C$43,2,0)</f>
        <v>other metals 242</v>
      </c>
      <c r="B68" s="134" t="s">
        <v>150</v>
      </c>
      <c r="C68" s="134" t="s">
        <v>150</v>
      </c>
      <c r="D68" s="134" t="s">
        <v>154</v>
      </c>
      <c r="E68" s="134" t="s">
        <v>152</v>
      </c>
      <c r="F68" s="134">
        <v>0.5</v>
      </c>
      <c r="G68" s="274" cm="1">
        <f t="array" ref="G68">SUMPRODUCT('Non-GHGs Emission Factor'!D$3:D$112*('Non-GHGs Emission Factor'!$B$3:$B$112=$D68)*('Non-GHGs Emission Factor'!$C$3:$C$112=$E68)*('Non-GHGs Emission Factor'!$D$2:$K$2=G$48)*('Non-GHGs Emission Factor'!$A$3:$A$112=$C68))*SUMIFS('Non-GHGs indst Product Output'!$H:$H,'Non-GHGs indst Product Output'!$A:$A,$A$2,'Non-GHGs indst Product Output'!$B:$B,$D68)*$F68</f>
        <v>0</v>
      </c>
      <c r="H68" s="274" cm="1">
        <f t="array" ref="H68">SUMPRODUCT('Non-GHGs Emission Factor'!E$3:E$112*('Non-GHGs Emission Factor'!$B$3:$B$112=$D68)*('Non-GHGs Emission Factor'!$C$3:$C$112=$E68)*('Non-GHGs Emission Factor'!$D$2:$K$2=H$48)*('Non-GHGs Emission Factor'!$A$3:$A$112=$C68))*SUMIFS('Non-GHGs indst Product Output'!$H:$H,'Non-GHGs indst Product Output'!$A:$A,$A$2,'Non-GHGs indst Product Output'!$B:$B,$D68)*$F68</f>
        <v>0</v>
      </c>
      <c r="I68" s="274" cm="1">
        <f t="array" ref="I68">SUMPRODUCT('Non-GHGs Emission Factor'!F$3:F$112*('Non-GHGs Emission Factor'!$B$3:$B$112=$D68)*('Non-GHGs Emission Factor'!$C$3:$C$112=$E68)*('Non-GHGs Emission Factor'!$D$2:$K$2=I$48)*('Non-GHGs Emission Factor'!$A$3:$A$112=$C68))*SUMIFS('Non-GHGs indst Product Output'!$H:$H,'Non-GHGs indst Product Output'!$A:$A,$A$2,'Non-GHGs indst Product Output'!$B:$B,$D68)*$F68</f>
        <v>0</v>
      </c>
      <c r="J68" s="274" cm="1">
        <f t="array" ref="J68">SUMPRODUCT('Non-GHGs Emission Factor'!G$3:G$112*('Non-GHGs Emission Factor'!$B$3:$B$112=$D68)*('Non-GHGs Emission Factor'!$C$3:$C$112=$E68)*('Non-GHGs Emission Factor'!$D$2:$K$2=J$48)*('Non-GHGs Emission Factor'!$A$3:$A$112=$C68))*SUMIFS('Non-GHGs indst Product Output'!$H:$H,'Non-GHGs indst Product Output'!$A:$A,$A$2,'Non-GHGs indst Product Output'!$B:$B,$D68)*$F68</f>
        <v>0</v>
      </c>
      <c r="K68" s="274" cm="1">
        <f t="array" ref="K68">SUMPRODUCT('Non-GHGs Emission Factor'!H$3:H$112*('Non-GHGs Emission Factor'!$B$3:$B$112=$D68)*('Non-GHGs Emission Factor'!$C$3:$C$112=$E68)*('Non-GHGs Emission Factor'!$D$2:$K$2=K$48)*('Non-GHGs Emission Factor'!$A$3:$A$112=$C68))*SUMIFS('Non-GHGs indst Product Output'!$H:$H,'Non-GHGs indst Product Output'!$A:$A,$A$2,'Non-GHGs indst Product Output'!$B:$B,$D68)*$F68</f>
        <v>1290704272800</v>
      </c>
      <c r="L68" s="274" cm="1">
        <f t="array" ref="L68">SUMPRODUCT('Non-GHGs Emission Factor'!I$3:I$112*('Non-GHGs Emission Factor'!$B$3:$B$112=$D68)*('Non-GHGs Emission Factor'!$C$3:$C$112=$E68)*('Non-GHGs Emission Factor'!$D$2:$K$2=L$48)*('Non-GHGs Emission Factor'!$A$3:$A$112=$C68))*SUMIFS('Non-GHGs indst Product Output'!$H:$H,'Non-GHGs indst Product Output'!$A:$A,$A$2,'Non-GHGs indst Product Output'!$B:$B,$D68)*$F68</f>
        <v>1448110812000</v>
      </c>
      <c r="M68" s="274" cm="1">
        <f t="array" ref="M68">SUMPRODUCT('Non-GHGs Emission Factor'!J$3:J$112*('Non-GHGs Emission Factor'!$B$3:$B$112=$D68)*('Non-GHGs Emission Factor'!$C$3:$C$112=$E68)*('Non-GHGs Emission Factor'!$D$2:$K$2=M$48)*('Non-GHGs Emission Factor'!$A$3:$A$112=$C68))*SUMIFS('Non-GHGs indst Product Output'!$H:$H,'Non-GHGs indst Product Output'!$A:$A,$A$2,'Non-GHGs indst Product Output'!$B:$B,$D68)*$F68</f>
        <v>0</v>
      </c>
      <c r="N68" s="275" cm="1">
        <f t="array" ref="N68">SUMPRODUCT('Non-GHGs Emission Factor'!K$3:K$112*('Non-GHGs Emission Factor'!$B$3:$B$112=$D68)*('Non-GHGs Emission Factor'!$C$3:$C$112=$E68)*('Non-GHGs Emission Factor'!$D$2:$K$2=N$48)*('Non-GHGs Emission Factor'!$A$3:$A$112=$C68))*SUMIFS('Non-GHGs indst Product Output'!$H:$H,'Non-GHGs indst Product Output'!$A:$A,$A$2,'Non-GHGs indst Product Output'!$B:$B,$D68)*$F68</f>
        <v>0</v>
      </c>
    </row>
    <row r="69" spans="1:14" ht="14.25" customHeight="1">
      <c r="A69" s="32" t="str">
        <f>VLOOKUP($B69,'Sector Match'!$B$1:$C$43,2,0)</f>
        <v>other metals 242</v>
      </c>
      <c r="B69" s="134" t="s">
        <v>150</v>
      </c>
      <c r="C69" s="134" t="s">
        <v>150</v>
      </c>
      <c r="D69" s="134" t="s">
        <v>154</v>
      </c>
      <c r="E69" s="134" t="s">
        <v>153</v>
      </c>
      <c r="F69" s="134">
        <v>0.5</v>
      </c>
      <c r="G69" s="274" cm="1">
        <f t="array" ref="G69">SUMPRODUCT('Non-GHGs Emission Factor'!D$3:D$112*('Non-GHGs Emission Factor'!$B$3:$B$112=$D69)*('Non-GHGs Emission Factor'!$C$3:$C$112=$E69)*('Non-GHGs Emission Factor'!$D$2:$K$2=G$48)*('Non-GHGs Emission Factor'!$A$3:$A$112=$C69))*SUMIFS('Non-GHGs indst Product Output'!$H:$H,'Non-GHGs indst Product Output'!$A:$A,$A$2,'Non-GHGs indst Product Output'!$B:$B,$D69)*$F69</f>
        <v>0</v>
      </c>
      <c r="H69" s="274" cm="1">
        <f t="array" ref="H69">SUMPRODUCT('Non-GHGs Emission Factor'!E$3:E$112*('Non-GHGs Emission Factor'!$B$3:$B$112=$D69)*('Non-GHGs Emission Factor'!$C$3:$C$112=$E69)*('Non-GHGs Emission Factor'!$D$2:$K$2=H$48)*('Non-GHGs Emission Factor'!$A$3:$A$112=$C69))*SUMIFS('Non-GHGs indst Product Output'!$H:$H,'Non-GHGs indst Product Output'!$A:$A,$A$2,'Non-GHGs indst Product Output'!$B:$B,$D69)*$F69</f>
        <v>0</v>
      </c>
      <c r="I69" s="274" cm="1">
        <f t="array" ref="I69">SUMPRODUCT('Non-GHGs Emission Factor'!F$3:F$112*('Non-GHGs Emission Factor'!$B$3:$B$112=$D69)*('Non-GHGs Emission Factor'!$C$3:$C$112=$E69)*('Non-GHGs Emission Factor'!$D$2:$K$2=I$48)*('Non-GHGs Emission Factor'!$A$3:$A$112=$C69))*SUMIFS('Non-GHGs indst Product Output'!$H:$H,'Non-GHGs indst Product Output'!$A:$A,$A$2,'Non-GHGs indst Product Output'!$B:$B,$D69)*$F69</f>
        <v>0</v>
      </c>
      <c r="J69" s="274" cm="1">
        <f t="array" ref="J69">SUMPRODUCT('Non-GHGs Emission Factor'!G$3:G$112*('Non-GHGs Emission Factor'!$B$3:$B$112=$D69)*('Non-GHGs Emission Factor'!$C$3:$C$112=$E69)*('Non-GHGs Emission Factor'!$D$2:$K$2=J$48)*('Non-GHGs Emission Factor'!$A$3:$A$112=$C69))*SUMIFS('Non-GHGs indst Product Output'!$H:$H,'Non-GHGs indst Product Output'!$A:$A,$A$2,'Non-GHGs indst Product Output'!$B:$B,$D69)*$F69</f>
        <v>0</v>
      </c>
      <c r="K69" s="274" cm="1">
        <f t="array" ref="K69">SUMPRODUCT('Non-GHGs Emission Factor'!H$3:H$112*('Non-GHGs Emission Factor'!$B$3:$B$112=$D69)*('Non-GHGs Emission Factor'!$C$3:$C$112=$E69)*('Non-GHGs Emission Factor'!$D$2:$K$2=K$48)*('Non-GHGs Emission Factor'!$A$3:$A$112=$C69))*SUMIFS('Non-GHGs indst Product Output'!$H:$H,'Non-GHGs indst Product Output'!$A:$A,$A$2,'Non-GHGs indst Product Output'!$B:$B,$D69)*$F69</f>
        <v>1290704272800</v>
      </c>
      <c r="L69" s="274" cm="1">
        <f t="array" ref="L69">SUMPRODUCT('Non-GHGs Emission Factor'!I$3:I$112*('Non-GHGs Emission Factor'!$B$3:$B$112=$D69)*('Non-GHGs Emission Factor'!$C$3:$C$112=$E69)*('Non-GHGs Emission Factor'!$D$2:$K$2=L$48)*('Non-GHGs Emission Factor'!$A$3:$A$112=$C69))*SUMIFS('Non-GHGs indst Product Output'!$H:$H,'Non-GHGs indst Product Output'!$A:$A,$A$2,'Non-GHGs indst Product Output'!$B:$B,$D69)*$F69</f>
        <v>1448110812000</v>
      </c>
      <c r="M69" s="274" cm="1">
        <f t="array" ref="M69">SUMPRODUCT('Non-GHGs Emission Factor'!J$3:J$112*('Non-GHGs Emission Factor'!$B$3:$B$112=$D69)*('Non-GHGs Emission Factor'!$C$3:$C$112=$E69)*('Non-GHGs Emission Factor'!$D$2:$K$2=M$48)*('Non-GHGs Emission Factor'!$A$3:$A$112=$C69))*SUMIFS('Non-GHGs indst Product Output'!$H:$H,'Non-GHGs indst Product Output'!$A:$A,$A$2,'Non-GHGs indst Product Output'!$B:$B,$D69)*$F69</f>
        <v>0</v>
      </c>
      <c r="N69" s="275" cm="1">
        <f t="array" ref="N69">SUMPRODUCT('Non-GHGs Emission Factor'!K$3:K$112*('Non-GHGs Emission Factor'!$B$3:$B$112=$D69)*('Non-GHGs Emission Factor'!$C$3:$C$112=$E69)*('Non-GHGs Emission Factor'!$D$2:$K$2=N$48)*('Non-GHGs Emission Factor'!$A$3:$A$112=$C69))*SUMIFS('Non-GHGs indst Product Output'!$H:$H,'Non-GHGs indst Product Output'!$A:$A,$A$2,'Non-GHGs indst Product Output'!$B:$B,$D69)*$F69</f>
        <v>0</v>
      </c>
    </row>
    <row r="70" spans="1:14" ht="14.25" customHeight="1">
      <c r="A70" s="32" t="str">
        <f>VLOOKUP($B70,'Sector Match'!$B$1:$C$43,2,0)</f>
        <v>other metals 242</v>
      </c>
      <c r="B70" s="134" t="s">
        <v>150</v>
      </c>
      <c r="C70" s="134" t="s">
        <v>150</v>
      </c>
      <c r="D70" s="279" t="s">
        <v>151</v>
      </c>
      <c r="E70" s="279" t="s">
        <v>152</v>
      </c>
      <c r="F70" s="279">
        <v>1</v>
      </c>
      <c r="G70" s="280" cm="1">
        <f t="array" ref="G70">SUMPRODUCT('Non-GHGs Emission Factor'!D$3:D$112*('Non-GHGs Emission Factor'!$B$3:$B$112=$D70)*('Non-GHGs Emission Factor'!$C$3:$C$112=$E70)*('Non-GHGs Emission Factor'!$D$2:$K$2=G$48)*('Non-GHGs Emission Factor'!$A$3:$A$112=$C70))*SUMIFS('Non-GHGs indst Product Output'!$H:$H,'Non-GHGs indst Product Output'!$A:$A,$A$2,'Non-GHGs indst Product Output'!$B:$B,"电解铝-一次冶炼")*$F70</f>
        <v>0</v>
      </c>
      <c r="H70" s="280" cm="1">
        <f t="array" ref="H70">SUMPRODUCT('Non-GHGs Emission Factor'!E$3:E$112*('Non-GHGs Emission Factor'!$B$3:$B$112=$D70)*('Non-GHGs Emission Factor'!$C$3:$C$112=$E70)*('Non-GHGs Emission Factor'!$D$2:$K$2=H$48)*('Non-GHGs Emission Factor'!$A$3:$A$112=$C70))*SUMIFS('Non-GHGs indst Product Output'!$H:$H,'Non-GHGs indst Product Output'!$A:$A,$A$2,'Non-GHGs indst Product Output'!$B:$B,"电解铝-一次冶炼")*$F70</f>
        <v>0</v>
      </c>
      <c r="I70" s="280" cm="1">
        <f t="array" ref="I70">SUMPRODUCT('Non-GHGs Emission Factor'!F$3:F$112*('Non-GHGs Emission Factor'!$B$3:$B$112=$D70)*('Non-GHGs Emission Factor'!$C$3:$C$112=$E70)*('Non-GHGs Emission Factor'!$D$2:$K$2=I$48)*('Non-GHGs Emission Factor'!$A$3:$A$112=$C70))*SUMIFS('Non-GHGs indst Product Output'!$H:$H,'Non-GHGs indst Product Output'!$A:$A,$A$2,'Non-GHGs indst Product Output'!$B:$B,"电解铝-一次冶炼")*$F70</f>
        <v>269808960000</v>
      </c>
      <c r="J70" s="280" cm="1">
        <f t="array" ref="J70">SUMPRODUCT('Non-GHGs Emission Factor'!G$3:G$112*('Non-GHGs Emission Factor'!$B$3:$B$112=$D70)*('Non-GHGs Emission Factor'!$C$3:$C$112=$E70)*('Non-GHGs Emission Factor'!$D$2:$K$2=J$48)*('Non-GHGs Emission Factor'!$A$3:$A$112=$C70))*SUMIFS('Non-GHGs indst Product Output'!$H:$H,'Non-GHGs indst Product Output'!$A:$A,$A$2,'Non-GHGs indst Product Output'!$B:$B,"电解铝-一次冶炼")*$F70</f>
        <v>0</v>
      </c>
      <c r="K70" s="280" cm="1">
        <f t="array" ref="K70">SUMPRODUCT('Non-GHGs Emission Factor'!H$3:H$112*('Non-GHGs Emission Factor'!$B$3:$B$112=$D70)*('Non-GHGs Emission Factor'!$C$3:$C$112=$E70)*('Non-GHGs Emission Factor'!$D$2:$K$2=K$48)*('Non-GHGs Emission Factor'!$A$3:$A$112=$C70))*SUMIFS('Non-GHGs indst Product Output'!$H:$H,'Non-GHGs indst Product Output'!$A:$A,$A$2,'Non-GHGs indst Product Output'!$B:$B,"电解铝-一次冶炼")*$F70</f>
        <v>657614371840</v>
      </c>
      <c r="L70" s="280" cm="1">
        <f t="array" ref="L70">SUMPRODUCT('Non-GHGs Emission Factor'!I$3:I$112*('Non-GHGs Emission Factor'!$B$3:$B$112=$D70)*('Non-GHGs Emission Factor'!$C$3:$C$112=$E70)*('Non-GHGs Emission Factor'!$D$2:$K$2=L$48)*('Non-GHGs Emission Factor'!$A$3:$A$112=$C70))*SUMIFS('Non-GHGs indst Product Output'!$H:$H,'Non-GHGs indst Product Output'!$A:$A,$A$2,'Non-GHGs indst Product Output'!$B:$B,"电解铝-一次冶炼")*$F70</f>
        <v>953684737280</v>
      </c>
      <c r="M70" s="280" cm="1">
        <f t="array" ref="M70">SUMPRODUCT('Non-GHGs Emission Factor'!J$3:J$112*('Non-GHGs Emission Factor'!$B$3:$B$112=$D70)*('Non-GHGs Emission Factor'!$C$3:$C$112=$E70)*('Non-GHGs Emission Factor'!$D$2:$K$2=M$48)*('Non-GHGs Emission Factor'!$A$3:$A$112=$C70))*SUMIFS('Non-GHGs indst Product Output'!$H:$H,'Non-GHGs indst Product Output'!$A:$A,$A$2,'Non-GHGs indst Product Output'!$B:$B,"电解铝-一次冶炼")*$F70</f>
        <v>0</v>
      </c>
      <c r="N70" s="281" cm="1">
        <f t="array" ref="N70">SUMPRODUCT('Non-GHGs Emission Factor'!K$3:K$112*('Non-GHGs Emission Factor'!$B$3:$B$112=$D70)*('Non-GHGs Emission Factor'!$C$3:$C$112=$E70)*('Non-GHGs Emission Factor'!$D$2:$K$2=N$48)*('Non-GHGs Emission Factor'!$A$3:$A$112=$C70))*SUMIFS('Non-GHGs indst Product Output'!$H:$H,'Non-GHGs indst Product Output'!$A:$A,$A$2,'Non-GHGs indst Product Output'!$B:$B,"电解铝-一次冶炼")*$F70</f>
        <v>0</v>
      </c>
    </row>
    <row r="71" spans="1:14" ht="14.25" customHeight="1">
      <c r="A71" s="32" t="str">
        <f>VLOOKUP($B71,'Sector Match'!$B$1:$C$43,2,0)</f>
        <v>other metals 242</v>
      </c>
      <c r="B71" s="134" t="s">
        <v>150</v>
      </c>
      <c r="C71" s="134" t="s">
        <v>150</v>
      </c>
      <c r="D71" s="279" t="s">
        <v>151</v>
      </c>
      <c r="E71" s="279" t="s">
        <v>153</v>
      </c>
      <c r="F71" s="279">
        <v>1</v>
      </c>
      <c r="G71" s="280" cm="1">
        <f t="array" ref="G71">SUMPRODUCT('Non-GHGs Emission Factor'!D$3:D$112*('Non-GHGs Emission Factor'!$B$3:$B$112=$D71)*('Non-GHGs Emission Factor'!$C$3:$C$112=$E71)*('Non-GHGs Emission Factor'!$D$2:$K$2=G$48)*('Non-GHGs Emission Factor'!$A$3:$A$112=$C71))*SUMIFS('Non-GHGs indst Product Output'!$H:$H,'Non-GHGs indst Product Output'!$A:$A,$A$2,'Non-GHGs indst Product Output'!$B:$B,"电解铝-再生生产")*$F71</f>
        <v>0</v>
      </c>
      <c r="H71" s="280" cm="1">
        <f t="array" ref="H71">SUMPRODUCT('Non-GHGs Emission Factor'!E$3:E$112*('Non-GHGs Emission Factor'!$B$3:$B$112=$D71)*('Non-GHGs Emission Factor'!$C$3:$C$112=$E71)*('Non-GHGs Emission Factor'!$D$2:$K$2=H$48)*('Non-GHGs Emission Factor'!$A$3:$A$112=$C71))*SUMIFS('Non-GHGs indst Product Output'!$H:$H,'Non-GHGs indst Product Output'!$A:$A,$A$2,'Non-GHGs indst Product Output'!$B:$B,"电解铝-再生生产")*$F71</f>
        <v>0</v>
      </c>
      <c r="I71" s="280" cm="1">
        <f t="array" ref="I71">SUMPRODUCT('Non-GHGs Emission Factor'!F$3:F$112*('Non-GHGs Emission Factor'!$B$3:$B$112=$D71)*('Non-GHGs Emission Factor'!$C$3:$C$112=$E71)*('Non-GHGs Emission Factor'!$D$2:$K$2=I$48)*('Non-GHGs Emission Factor'!$A$3:$A$112=$C71))*SUMIFS('Non-GHGs indst Product Output'!$H:$H,'Non-GHGs indst Product Output'!$A:$A,$A$2,'Non-GHGs indst Product Output'!$B:$B,"电解铝-再生生产")*$F71</f>
        <v>0</v>
      </c>
      <c r="J71" s="280" cm="1">
        <f t="array" ref="J71">SUMPRODUCT('Non-GHGs Emission Factor'!G$3:G$112*('Non-GHGs Emission Factor'!$B$3:$B$112=$D71)*('Non-GHGs Emission Factor'!$C$3:$C$112=$E71)*('Non-GHGs Emission Factor'!$D$2:$K$2=J$48)*('Non-GHGs Emission Factor'!$A$3:$A$112=$C71))*SUMIFS('Non-GHGs indst Product Output'!$H:$H,'Non-GHGs indst Product Output'!$A:$A,$A$2,'Non-GHGs indst Product Output'!$B:$B,"电解铝-再生生产")*$F71</f>
        <v>0</v>
      </c>
      <c r="K71" s="280" cm="1">
        <f t="array" ref="K71">SUMPRODUCT('Non-GHGs Emission Factor'!H$3:H$112*('Non-GHGs Emission Factor'!$B$3:$B$112=$D71)*('Non-GHGs Emission Factor'!$C$3:$C$112=$E71)*('Non-GHGs Emission Factor'!$D$2:$K$2=K$48)*('Non-GHGs Emission Factor'!$A$3:$A$112=$C71))*SUMIFS('Non-GHGs indst Product Output'!$H:$H,'Non-GHGs indst Product Output'!$A:$A,$A$2,'Non-GHGs indst Product Output'!$B:$B,"电解铝-再生生产")*$F71</f>
        <v>29642267200</v>
      </c>
      <c r="L71" s="280" cm="1">
        <f t="array" ref="L71">SUMPRODUCT('Non-GHGs Emission Factor'!I$3:I$112*('Non-GHGs Emission Factor'!$B$3:$B$112=$D71)*('Non-GHGs Emission Factor'!$C$3:$C$112=$E71)*('Non-GHGs Emission Factor'!$D$2:$K$2=L$48)*('Non-GHGs Emission Factor'!$A$3:$A$112=$C71))*SUMIFS('Non-GHGs indst Product Output'!$H:$H,'Non-GHGs indst Product Output'!$A:$A,$A$2,'Non-GHGs indst Product Output'!$B:$B,"电解铝-再生生产")*$F71</f>
        <v>39732038920</v>
      </c>
      <c r="M71" s="280" cm="1">
        <f t="array" ref="M71">SUMPRODUCT('Non-GHGs Emission Factor'!J$3:J$112*('Non-GHGs Emission Factor'!$B$3:$B$112=$D71)*('Non-GHGs Emission Factor'!$C$3:$C$112=$E71)*('Non-GHGs Emission Factor'!$D$2:$K$2=M$48)*('Non-GHGs Emission Factor'!$A$3:$A$112=$C71))*SUMIFS('Non-GHGs indst Product Output'!$H:$H,'Non-GHGs indst Product Output'!$A:$A,$A$2,'Non-GHGs indst Product Output'!$B:$B,"电解铝-再生生产")*$F71</f>
        <v>0</v>
      </c>
      <c r="N71" s="281" cm="1">
        <f t="array" ref="N71">SUMPRODUCT('Non-GHGs Emission Factor'!K$3:K$112*('Non-GHGs Emission Factor'!$B$3:$B$112=$D71)*('Non-GHGs Emission Factor'!$C$3:$C$112=$E71)*('Non-GHGs Emission Factor'!$D$2:$K$2=N$48)*('Non-GHGs Emission Factor'!$A$3:$A$112=$C71))*SUMIFS('Non-GHGs indst Product Output'!$H:$H,'Non-GHGs indst Product Output'!$A:$A,$A$2,'Non-GHGs indst Product Output'!$B:$B,"电解铝-再生生产")*$F71</f>
        <v>0</v>
      </c>
    </row>
    <row r="72" spans="1:14" ht="14.25" customHeight="1">
      <c r="A72" s="32" t="str">
        <f>VLOOKUP($B72,'Sector Match'!$B$1:$C$43,2,0)</f>
        <v>other metals 242</v>
      </c>
      <c r="B72" s="134" t="s">
        <v>150</v>
      </c>
      <c r="C72" s="134" t="s">
        <v>150</v>
      </c>
      <c r="D72" s="134" t="s">
        <v>164</v>
      </c>
      <c r="E72" s="134" t="s">
        <v>158</v>
      </c>
      <c r="F72" s="134">
        <v>1</v>
      </c>
      <c r="G72" s="274" cm="1">
        <f t="array" ref="G72">SUMPRODUCT('Non-GHGs Emission Factor'!D$3:D$112*('Non-GHGs Emission Factor'!$B$3:$B$112=$D72)*('Non-GHGs Emission Factor'!$C$3:$C$112=$E72)*('Non-GHGs Emission Factor'!$D$2:$K$2=G$48)*('Non-GHGs Emission Factor'!$A$3:$A$112=$C72))*SUMIFS('Non-GHGs indst Product Output'!$H:$H,'Non-GHGs indst Product Output'!$A:$A,$A$2,'Non-GHGs indst Product Output'!$B:$B,$D72)*$F72</f>
        <v>0</v>
      </c>
      <c r="H72" s="274" cm="1">
        <f t="array" ref="H72">SUMPRODUCT('Non-GHGs Emission Factor'!E$3:E$112*('Non-GHGs Emission Factor'!$B$3:$B$112=$D72)*('Non-GHGs Emission Factor'!$C$3:$C$112=$E72)*('Non-GHGs Emission Factor'!$D$2:$K$2=H$48)*('Non-GHGs Emission Factor'!$A$3:$A$112=$C72))*SUMIFS('Non-GHGs indst Product Output'!$H:$H,'Non-GHGs indst Product Output'!$A:$A,$A$2,'Non-GHGs indst Product Output'!$B:$B,$D72)*$F72</f>
        <v>0</v>
      </c>
      <c r="I72" s="274" cm="1">
        <f t="array" ref="I72">SUMPRODUCT('Non-GHGs Emission Factor'!F$3:F$112*('Non-GHGs Emission Factor'!$B$3:$B$112=$D72)*('Non-GHGs Emission Factor'!$C$3:$C$112=$E72)*('Non-GHGs Emission Factor'!$D$2:$K$2=I$48)*('Non-GHGs Emission Factor'!$A$3:$A$112=$C72))*SUMIFS('Non-GHGs indst Product Output'!$H:$H,'Non-GHGs indst Product Output'!$A:$A,$A$2,'Non-GHGs indst Product Output'!$B:$B,$D72)*$F72</f>
        <v>0</v>
      </c>
      <c r="J72" s="274" cm="1">
        <f t="array" ref="J72">SUMPRODUCT('Non-GHGs Emission Factor'!G$3:G$112*('Non-GHGs Emission Factor'!$B$3:$B$112=$D72)*('Non-GHGs Emission Factor'!$C$3:$C$112=$E72)*('Non-GHGs Emission Factor'!$D$2:$K$2=J$48)*('Non-GHGs Emission Factor'!$A$3:$A$112=$C72))*SUMIFS('Non-GHGs indst Product Output'!$H:$H,'Non-GHGs indst Product Output'!$A:$A,$A$2,'Non-GHGs indst Product Output'!$B:$B,$D72)*$F72</f>
        <v>0</v>
      </c>
      <c r="K72" s="274" cm="1">
        <f t="array" ref="K72">SUMPRODUCT('Non-GHGs Emission Factor'!H$3:H$112*('Non-GHGs Emission Factor'!$B$3:$B$112=$D72)*('Non-GHGs Emission Factor'!$C$3:$C$112=$E72)*('Non-GHGs Emission Factor'!$D$2:$K$2=K$48)*('Non-GHGs Emission Factor'!$A$3:$A$112=$C72))*SUMIFS('Non-GHGs indst Product Output'!$H:$H,'Non-GHGs indst Product Output'!$A:$A,$A$2,'Non-GHGs indst Product Output'!$B:$B,$D72)*$F72</f>
        <v>21568634312830</v>
      </c>
      <c r="L72" s="274" cm="1">
        <f t="array" ref="L72">SUMPRODUCT('Non-GHGs Emission Factor'!I$3:I$112*('Non-GHGs Emission Factor'!$B$3:$B$112=$D72)*('Non-GHGs Emission Factor'!$C$3:$C$112=$E72)*('Non-GHGs Emission Factor'!$D$2:$K$2=L$48)*('Non-GHGs Emission Factor'!$A$3:$A$112=$C72))*SUMIFS('Non-GHGs indst Product Output'!$H:$H,'Non-GHGs indst Product Output'!$A:$A,$A$2,'Non-GHGs indst Product Output'!$B:$B,$D72)*$F72</f>
        <v>28757937117470</v>
      </c>
      <c r="M72" s="274" cm="1">
        <f t="array" ref="M72">SUMPRODUCT('Non-GHGs Emission Factor'!J$3:J$112*('Non-GHGs Emission Factor'!$B$3:$B$112=$D72)*('Non-GHGs Emission Factor'!$C$3:$C$112=$E72)*('Non-GHGs Emission Factor'!$D$2:$K$2=M$48)*('Non-GHGs Emission Factor'!$A$3:$A$112=$C72))*SUMIFS('Non-GHGs indst Product Output'!$H:$H,'Non-GHGs indst Product Output'!$A:$A,$A$2,'Non-GHGs indst Product Output'!$B:$B,$D72)*$F72</f>
        <v>0</v>
      </c>
      <c r="N72" s="275" cm="1">
        <f t="array" ref="N72">SUMPRODUCT('Non-GHGs Emission Factor'!K$3:K$112*('Non-GHGs Emission Factor'!$B$3:$B$112=$D72)*('Non-GHGs Emission Factor'!$C$3:$C$112=$E72)*('Non-GHGs Emission Factor'!$D$2:$K$2=N$48)*('Non-GHGs Emission Factor'!$A$3:$A$112=$C72))*SUMIFS('Non-GHGs indst Product Output'!$H:$H,'Non-GHGs indst Product Output'!$A:$A,$A$2,'Non-GHGs indst Product Output'!$B:$B,$D72)*$F72</f>
        <v>0</v>
      </c>
    </row>
    <row r="73" spans="1:14" ht="14.25" customHeight="1">
      <c r="A73" s="32" t="str">
        <f>VLOOKUP($B73,'Sector Match'!$B$1:$C$43,2,0)</f>
        <v>other metals 242</v>
      </c>
      <c r="B73" s="134" t="s">
        <v>150</v>
      </c>
      <c r="C73" s="134" t="s">
        <v>150</v>
      </c>
      <c r="D73" s="134" t="s">
        <v>155</v>
      </c>
      <c r="E73" s="134" t="s">
        <v>152</v>
      </c>
      <c r="F73" s="134">
        <v>0.5</v>
      </c>
      <c r="G73" s="274" cm="1">
        <f t="array" ref="G73">SUMPRODUCT('Non-GHGs Emission Factor'!D$3:D$112*('Non-GHGs Emission Factor'!$B$3:$B$112=$D73)*('Non-GHGs Emission Factor'!$C$3:$C$112=$E73)*('Non-GHGs Emission Factor'!$D$2:$K$2=G$48)*('Non-GHGs Emission Factor'!$A$3:$A$112=$C73))*SUMIFS('Non-GHGs indst Product Output'!$H:$H,'Non-GHGs indst Product Output'!$A:$A,$A$2,'Non-GHGs indst Product Output'!$B:$B,$D73)*$F73</f>
        <v>0</v>
      </c>
      <c r="H73" s="274" cm="1">
        <f t="array" ref="H73">SUMPRODUCT('Non-GHGs Emission Factor'!E$3:E$112*('Non-GHGs Emission Factor'!$B$3:$B$112=$D73)*('Non-GHGs Emission Factor'!$C$3:$C$112=$E73)*('Non-GHGs Emission Factor'!$D$2:$K$2=H$48)*('Non-GHGs Emission Factor'!$A$3:$A$112=$C73))*SUMIFS('Non-GHGs indst Product Output'!$H:$H,'Non-GHGs indst Product Output'!$A:$A,$A$2,'Non-GHGs indst Product Output'!$B:$B,$D73)*$F73</f>
        <v>0</v>
      </c>
      <c r="I73" s="274" cm="1">
        <f t="array" ref="I73">SUMPRODUCT('Non-GHGs Emission Factor'!F$3:F$112*('Non-GHGs Emission Factor'!$B$3:$B$112=$D73)*('Non-GHGs Emission Factor'!$C$3:$C$112=$E73)*('Non-GHGs Emission Factor'!$D$2:$K$2=I$48)*('Non-GHGs Emission Factor'!$A$3:$A$112=$C73))*SUMIFS('Non-GHGs indst Product Output'!$H:$H,'Non-GHGs indst Product Output'!$A:$A,$A$2,'Non-GHGs indst Product Output'!$B:$B,$D73)*$F73</f>
        <v>0</v>
      </c>
      <c r="J73" s="274" cm="1">
        <f t="array" ref="J73">SUMPRODUCT('Non-GHGs Emission Factor'!G$3:G$112*('Non-GHGs Emission Factor'!$B$3:$B$112=$D73)*('Non-GHGs Emission Factor'!$C$3:$C$112=$E73)*('Non-GHGs Emission Factor'!$D$2:$K$2=J$48)*('Non-GHGs Emission Factor'!$A$3:$A$112=$C73))*SUMIFS('Non-GHGs indst Product Output'!$H:$H,'Non-GHGs indst Product Output'!$A:$A,$A$2,'Non-GHGs indst Product Output'!$B:$B,$D73)*$F73</f>
        <v>0</v>
      </c>
      <c r="K73" s="274" cm="1">
        <f t="array" ref="K73">SUMPRODUCT('Non-GHGs Emission Factor'!H$3:H$112*('Non-GHGs Emission Factor'!$B$3:$B$112=$D73)*('Non-GHGs Emission Factor'!$C$3:$C$112=$E73)*('Non-GHGs Emission Factor'!$D$2:$K$2=K$48)*('Non-GHGs Emission Factor'!$A$3:$A$112=$C73))*SUMIFS('Non-GHGs indst Product Output'!$H:$H,'Non-GHGs indst Product Output'!$A:$A,$A$2,'Non-GHGs indst Product Output'!$B:$B,$D73)*$F73</f>
        <v>637280741360</v>
      </c>
      <c r="L73" s="274" cm="1">
        <f t="array" ref="L73">SUMPRODUCT('Non-GHGs Emission Factor'!I$3:I$112*('Non-GHGs Emission Factor'!$B$3:$B$112=$D73)*('Non-GHGs Emission Factor'!$C$3:$C$112=$E73)*('Non-GHGs Emission Factor'!$D$2:$K$2=L$48)*('Non-GHGs Emission Factor'!$A$3:$A$112=$C73))*SUMIFS('Non-GHGs indst Product Output'!$H:$H,'Non-GHGs indst Product Output'!$A:$A,$A$2,'Non-GHGs indst Product Output'!$B:$B,$D73)*$F73</f>
        <v>714988925920</v>
      </c>
      <c r="M73" s="274" cm="1">
        <f t="array" ref="M73">SUMPRODUCT('Non-GHGs Emission Factor'!J$3:J$112*('Non-GHGs Emission Factor'!$B$3:$B$112=$D73)*('Non-GHGs Emission Factor'!$C$3:$C$112=$E73)*('Non-GHGs Emission Factor'!$D$2:$K$2=M$48)*('Non-GHGs Emission Factor'!$A$3:$A$112=$C73))*SUMIFS('Non-GHGs indst Product Output'!$H:$H,'Non-GHGs indst Product Output'!$A:$A,$A$2,'Non-GHGs indst Product Output'!$B:$B,$D73)*$F73</f>
        <v>0</v>
      </c>
      <c r="N73" s="275" cm="1">
        <f t="array" ref="N73">SUMPRODUCT('Non-GHGs Emission Factor'!K$3:K$112*('Non-GHGs Emission Factor'!$B$3:$B$112=$D73)*('Non-GHGs Emission Factor'!$C$3:$C$112=$E73)*('Non-GHGs Emission Factor'!$D$2:$K$2=N$48)*('Non-GHGs Emission Factor'!$A$3:$A$112=$C73))*SUMIFS('Non-GHGs indst Product Output'!$H:$H,'Non-GHGs indst Product Output'!$A:$A,$A$2,'Non-GHGs indst Product Output'!$B:$B,$D73)*$F73</f>
        <v>0</v>
      </c>
    </row>
    <row r="74" spans="1:14" ht="14.25" customHeight="1">
      <c r="A74" s="32" t="str">
        <f>VLOOKUP($B74,'Sector Match'!$B$1:$C$43,2,0)</f>
        <v>other metals 242</v>
      </c>
      <c r="B74" s="134" t="s">
        <v>150</v>
      </c>
      <c r="C74" s="134" t="s">
        <v>150</v>
      </c>
      <c r="D74" s="134" t="s">
        <v>155</v>
      </c>
      <c r="E74" s="134" t="s">
        <v>153</v>
      </c>
      <c r="F74" s="134">
        <v>0.5</v>
      </c>
      <c r="G74" s="274" cm="1">
        <f t="array" ref="G74">SUMPRODUCT('Non-GHGs Emission Factor'!D$3:D$112*('Non-GHGs Emission Factor'!$B$3:$B$112=$D74)*('Non-GHGs Emission Factor'!$C$3:$C$112=$E74)*('Non-GHGs Emission Factor'!$D$2:$K$2=G$48)*('Non-GHGs Emission Factor'!$A$3:$A$112=$C74))*SUMIFS('Non-GHGs indst Product Output'!$H:$H,'Non-GHGs indst Product Output'!$A:$A,$A$2,'Non-GHGs indst Product Output'!$B:$B,$D74)*$F74</f>
        <v>0</v>
      </c>
      <c r="H74" s="274" cm="1">
        <f t="array" ref="H74">SUMPRODUCT('Non-GHGs Emission Factor'!E$3:E$112*('Non-GHGs Emission Factor'!$B$3:$B$112=$D74)*('Non-GHGs Emission Factor'!$C$3:$C$112=$E74)*('Non-GHGs Emission Factor'!$D$2:$K$2=H$48)*('Non-GHGs Emission Factor'!$A$3:$A$112=$C74))*SUMIFS('Non-GHGs indst Product Output'!$H:$H,'Non-GHGs indst Product Output'!$A:$A,$A$2,'Non-GHGs indst Product Output'!$B:$B,$D74)*$F74</f>
        <v>0</v>
      </c>
      <c r="I74" s="274" cm="1">
        <f t="array" ref="I74">SUMPRODUCT('Non-GHGs Emission Factor'!F$3:F$112*('Non-GHGs Emission Factor'!$B$3:$B$112=$D74)*('Non-GHGs Emission Factor'!$C$3:$C$112=$E74)*('Non-GHGs Emission Factor'!$D$2:$K$2=I$48)*('Non-GHGs Emission Factor'!$A$3:$A$112=$C74))*SUMIFS('Non-GHGs indst Product Output'!$H:$H,'Non-GHGs indst Product Output'!$A:$A,$A$2,'Non-GHGs indst Product Output'!$B:$B,$D74)*$F74</f>
        <v>0</v>
      </c>
      <c r="J74" s="274" cm="1">
        <f t="array" ref="J74">SUMPRODUCT('Non-GHGs Emission Factor'!G$3:G$112*('Non-GHGs Emission Factor'!$B$3:$B$112=$D74)*('Non-GHGs Emission Factor'!$C$3:$C$112=$E74)*('Non-GHGs Emission Factor'!$D$2:$K$2=J$48)*('Non-GHGs Emission Factor'!$A$3:$A$112=$C74))*SUMIFS('Non-GHGs indst Product Output'!$H:$H,'Non-GHGs indst Product Output'!$A:$A,$A$2,'Non-GHGs indst Product Output'!$B:$B,$D74)*$F74</f>
        <v>0</v>
      </c>
      <c r="K74" s="274" cm="1">
        <f t="array" ref="K74">SUMPRODUCT('Non-GHGs Emission Factor'!H$3:H$112*('Non-GHGs Emission Factor'!$B$3:$B$112=$D74)*('Non-GHGs Emission Factor'!$C$3:$C$112=$E74)*('Non-GHGs Emission Factor'!$D$2:$K$2=K$48)*('Non-GHGs Emission Factor'!$A$3:$A$112=$C74))*SUMIFS('Non-GHGs indst Product Output'!$H:$H,'Non-GHGs indst Product Output'!$A:$A,$A$2,'Non-GHGs indst Product Output'!$B:$B,$D74)*$F74</f>
        <v>637280741360</v>
      </c>
      <c r="L74" s="274" cm="1">
        <f t="array" ref="L74">SUMPRODUCT('Non-GHGs Emission Factor'!I$3:I$112*('Non-GHGs Emission Factor'!$B$3:$B$112=$D74)*('Non-GHGs Emission Factor'!$C$3:$C$112=$E74)*('Non-GHGs Emission Factor'!$D$2:$K$2=L$48)*('Non-GHGs Emission Factor'!$A$3:$A$112=$C74))*SUMIFS('Non-GHGs indst Product Output'!$H:$H,'Non-GHGs indst Product Output'!$A:$A,$A$2,'Non-GHGs indst Product Output'!$B:$B,$D74)*$F74</f>
        <v>714988925920</v>
      </c>
      <c r="M74" s="274" cm="1">
        <f t="array" ref="M74">SUMPRODUCT('Non-GHGs Emission Factor'!J$3:J$112*('Non-GHGs Emission Factor'!$B$3:$B$112=$D74)*('Non-GHGs Emission Factor'!$C$3:$C$112=$E74)*('Non-GHGs Emission Factor'!$D$2:$K$2=M$48)*('Non-GHGs Emission Factor'!$A$3:$A$112=$C74))*SUMIFS('Non-GHGs indst Product Output'!$H:$H,'Non-GHGs indst Product Output'!$A:$A,$A$2,'Non-GHGs indst Product Output'!$B:$B,$D74)*$F74</f>
        <v>0</v>
      </c>
      <c r="N74" s="275" cm="1">
        <f t="array" ref="N74">SUMPRODUCT('Non-GHGs Emission Factor'!K$3:K$112*('Non-GHGs Emission Factor'!$B$3:$B$112=$D74)*('Non-GHGs Emission Factor'!$C$3:$C$112=$E74)*('Non-GHGs Emission Factor'!$D$2:$K$2=N$48)*('Non-GHGs Emission Factor'!$A$3:$A$112=$C74))*SUMIFS('Non-GHGs indst Product Output'!$H:$H,'Non-GHGs indst Product Output'!$A:$A,$A$2,'Non-GHGs indst Product Output'!$B:$B,$D74)*$F74</f>
        <v>0</v>
      </c>
    </row>
    <row r="75" spans="1:14" ht="14.25" customHeight="1">
      <c r="A75" s="32" t="str">
        <f>VLOOKUP($B75,'Sector Match'!$B$1:$C$43,2,0)</f>
        <v>other metals 242</v>
      </c>
      <c r="B75" s="134" t="s">
        <v>150</v>
      </c>
      <c r="C75" s="134" t="s">
        <v>150</v>
      </c>
      <c r="D75" s="134" t="s">
        <v>156</v>
      </c>
      <c r="E75" s="134" t="s">
        <v>152</v>
      </c>
      <c r="F75" s="134">
        <v>0.5</v>
      </c>
      <c r="G75" s="274" cm="1">
        <f t="array" ref="G75">SUMPRODUCT('Non-GHGs Emission Factor'!D$3:D$112*('Non-GHGs Emission Factor'!$B$3:$B$112=$D75)*('Non-GHGs Emission Factor'!$C$3:$C$112=$E75)*('Non-GHGs Emission Factor'!$D$2:$K$2=G$48)*('Non-GHGs Emission Factor'!$A$3:$A$112=$C75))*SUMIFS('Non-GHGs indst Product Output'!$H:$H,'Non-GHGs indst Product Output'!$A:$A,$A$2,'Non-GHGs indst Product Output'!$B:$B,$D75)*$F75</f>
        <v>0</v>
      </c>
      <c r="H75" s="274" cm="1">
        <f t="array" ref="H75">SUMPRODUCT('Non-GHGs Emission Factor'!E$3:E$112*('Non-GHGs Emission Factor'!$B$3:$B$112=$D75)*('Non-GHGs Emission Factor'!$C$3:$C$112=$E75)*('Non-GHGs Emission Factor'!$D$2:$K$2=H$48)*('Non-GHGs Emission Factor'!$A$3:$A$112=$C75))*SUMIFS('Non-GHGs indst Product Output'!$H:$H,'Non-GHGs indst Product Output'!$A:$A,$A$2,'Non-GHGs indst Product Output'!$B:$B,$D75)*$F75</f>
        <v>0</v>
      </c>
      <c r="I75" s="274" cm="1">
        <f t="array" ref="I75">SUMPRODUCT('Non-GHGs Emission Factor'!F$3:F$112*('Non-GHGs Emission Factor'!$B$3:$B$112=$D75)*('Non-GHGs Emission Factor'!$C$3:$C$112=$E75)*('Non-GHGs Emission Factor'!$D$2:$K$2=I$48)*('Non-GHGs Emission Factor'!$A$3:$A$112=$C75))*SUMIFS('Non-GHGs indst Product Output'!$H:$H,'Non-GHGs indst Product Output'!$A:$A,$A$2,'Non-GHGs indst Product Output'!$B:$B,$D75)*$F75</f>
        <v>0</v>
      </c>
      <c r="J75" s="274" cm="1">
        <f t="array" ref="J75">SUMPRODUCT('Non-GHGs Emission Factor'!G$3:G$112*('Non-GHGs Emission Factor'!$B$3:$B$112=$D75)*('Non-GHGs Emission Factor'!$C$3:$C$112=$E75)*('Non-GHGs Emission Factor'!$D$2:$K$2=J$48)*('Non-GHGs Emission Factor'!$A$3:$A$112=$C75))*SUMIFS('Non-GHGs indst Product Output'!$H:$H,'Non-GHGs indst Product Output'!$A:$A,$A$2,'Non-GHGs indst Product Output'!$B:$B,$D75)*$F75</f>
        <v>0</v>
      </c>
      <c r="K75" s="274" cm="1">
        <f t="array" ref="K75">SUMPRODUCT('Non-GHGs Emission Factor'!H$3:H$112*('Non-GHGs Emission Factor'!$B$3:$B$112=$D75)*('Non-GHGs Emission Factor'!$C$3:$C$112=$E75)*('Non-GHGs Emission Factor'!$D$2:$K$2=K$48)*('Non-GHGs Emission Factor'!$A$3:$A$112=$C75))*SUMIFS('Non-GHGs indst Product Output'!$H:$H,'Non-GHGs indst Product Output'!$A:$A,$A$2,'Non-GHGs indst Product Output'!$B:$B,$D75)*$F75</f>
        <v>0</v>
      </c>
      <c r="L75" s="274" cm="1">
        <f t="array" ref="L75">SUMPRODUCT('Non-GHGs Emission Factor'!I$3:I$112*('Non-GHGs Emission Factor'!$B$3:$B$112=$D75)*('Non-GHGs Emission Factor'!$C$3:$C$112=$E75)*('Non-GHGs Emission Factor'!$D$2:$K$2=L$48)*('Non-GHGs Emission Factor'!$A$3:$A$112=$C75))*SUMIFS('Non-GHGs indst Product Output'!$H:$H,'Non-GHGs indst Product Output'!$A:$A,$A$2,'Non-GHGs indst Product Output'!$B:$B,$D75)*$F75</f>
        <v>0</v>
      </c>
      <c r="M75" s="274" cm="1">
        <f t="array" ref="M75">SUMPRODUCT('Non-GHGs Emission Factor'!J$3:J$112*('Non-GHGs Emission Factor'!$B$3:$B$112=$D75)*('Non-GHGs Emission Factor'!$C$3:$C$112=$E75)*('Non-GHGs Emission Factor'!$D$2:$K$2=M$48)*('Non-GHGs Emission Factor'!$A$3:$A$112=$C75))*SUMIFS('Non-GHGs indst Product Output'!$H:$H,'Non-GHGs indst Product Output'!$A:$A,$A$2,'Non-GHGs indst Product Output'!$B:$B,$D75)*$F75</f>
        <v>0</v>
      </c>
      <c r="N75" s="275" cm="1">
        <f t="array" ref="N75">SUMPRODUCT('Non-GHGs Emission Factor'!K$3:K$112*('Non-GHGs Emission Factor'!$B$3:$B$112=$D75)*('Non-GHGs Emission Factor'!$C$3:$C$112=$E75)*('Non-GHGs Emission Factor'!$D$2:$K$2=N$48)*('Non-GHGs Emission Factor'!$A$3:$A$112=$C75))*SUMIFS('Non-GHGs indst Product Output'!$H:$H,'Non-GHGs indst Product Output'!$A:$A,$A$2,'Non-GHGs indst Product Output'!$B:$B,$D75)*$F75</f>
        <v>0</v>
      </c>
    </row>
    <row r="76" spans="1:14" ht="14.25" customHeight="1">
      <c r="A76" s="32" t="str">
        <f>VLOOKUP($B76,'Sector Match'!$B$1:$C$43,2,0)</f>
        <v>other metals 242</v>
      </c>
      <c r="B76" s="134" t="s">
        <v>150</v>
      </c>
      <c r="C76" s="134" t="s">
        <v>150</v>
      </c>
      <c r="D76" s="134" t="s">
        <v>156</v>
      </c>
      <c r="E76" s="134" t="s">
        <v>153</v>
      </c>
      <c r="F76" s="134">
        <v>0.5</v>
      </c>
      <c r="G76" s="274" cm="1">
        <f t="array" ref="G76">SUMPRODUCT('Non-GHGs Emission Factor'!D$3:D$112*('Non-GHGs Emission Factor'!$B$3:$B$112=$D76)*('Non-GHGs Emission Factor'!$C$3:$C$112=$E76)*('Non-GHGs Emission Factor'!$D$2:$K$2=G$48)*('Non-GHGs Emission Factor'!$A$3:$A$112=$C76))*SUMIFS('Non-GHGs indst Product Output'!$H:$H,'Non-GHGs indst Product Output'!$A:$A,$A$2,'Non-GHGs indst Product Output'!$B:$B,$D76)*$F76</f>
        <v>0</v>
      </c>
      <c r="H76" s="274" cm="1">
        <f t="array" ref="H76">SUMPRODUCT('Non-GHGs Emission Factor'!E$3:E$112*('Non-GHGs Emission Factor'!$B$3:$B$112=$D76)*('Non-GHGs Emission Factor'!$C$3:$C$112=$E76)*('Non-GHGs Emission Factor'!$D$2:$K$2=H$48)*('Non-GHGs Emission Factor'!$A$3:$A$112=$C76))*SUMIFS('Non-GHGs indst Product Output'!$H:$H,'Non-GHGs indst Product Output'!$A:$A,$A$2,'Non-GHGs indst Product Output'!$B:$B,$D76)*$F76</f>
        <v>0</v>
      </c>
      <c r="I76" s="274" cm="1">
        <f t="array" ref="I76">SUMPRODUCT('Non-GHGs Emission Factor'!F$3:F$112*('Non-GHGs Emission Factor'!$B$3:$B$112=$D76)*('Non-GHGs Emission Factor'!$C$3:$C$112=$E76)*('Non-GHGs Emission Factor'!$D$2:$K$2=I$48)*('Non-GHGs Emission Factor'!$A$3:$A$112=$C76))*SUMIFS('Non-GHGs indst Product Output'!$H:$H,'Non-GHGs indst Product Output'!$A:$A,$A$2,'Non-GHGs indst Product Output'!$B:$B,$D76)*$F76</f>
        <v>0</v>
      </c>
      <c r="J76" s="274" cm="1">
        <f t="array" ref="J76">SUMPRODUCT('Non-GHGs Emission Factor'!G$3:G$112*('Non-GHGs Emission Factor'!$B$3:$B$112=$D76)*('Non-GHGs Emission Factor'!$C$3:$C$112=$E76)*('Non-GHGs Emission Factor'!$D$2:$K$2=J$48)*('Non-GHGs Emission Factor'!$A$3:$A$112=$C76))*SUMIFS('Non-GHGs indst Product Output'!$H:$H,'Non-GHGs indst Product Output'!$A:$A,$A$2,'Non-GHGs indst Product Output'!$B:$B,$D76)*$F76</f>
        <v>0</v>
      </c>
      <c r="K76" s="274" cm="1">
        <f t="array" ref="K76">SUMPRODUCT('Non-GHGs Emission Factor'!H$3:H$112*('Non-GHGs Emission Factor'!$B$3:$B$112=$D76)*('Non-GHGs Emission Factor'!$C$3:$C$112=$E76)*('Non-GHGs Emission Factor'!$D$2:$K$2=K$48)*('Non-GHGs Emission Factor'!$A$3:$A$112=$C76))*SUMIFS('Non-GHGs indst Product Output'!$H:$H,'Non-GHGs indst Product Output'!$A:$A,$A$2,'Non-GHGs indst Product Output'!$B:$B,$D76)*$F76</f>
        <v>0</v>
      </c>
      <c r="L76" s="274" cm="1">
        <f t="array" ref="L76">SUMPRODUCT('Non-GHGs Emission Factor'!I$3:I$112*('Non-GHGs Emission Factor'!$B$3:$B$112=$D76)*('Non-GHGs Emission Factor'!$C$3:$C$112=$E76)*('Non-GHGs Emission Factor'!$D$2:$K$2=L$48)*('Non-GHGs Emission Factor'!$A$3:$A$112=$C76))*SUMIFS('Non-GHGs indst Product Output'!$H:$H,'Non-GHGs indst Product Output'!$A:$A,$A$2,'Non-GHGs indst Product Output'!$B:$B,$D76)*$F76</f>
        <v>0</v>
      </c>
      <c r="M76" s="274" cm="1">
        <f t="array" ref="M76">SUMPRODUCT('Non-GHGs Emission Factor'!J$3:J$112*('Non-GHGs Emission Factor'!$B$3:$B$112=$D76)*('Non-GHGs Emission Factor'!$C$3:$C$112=$E76)*('Non-GHGs Emission Factor'!$D$2:$K$2=M$48)*('Non-GHGs Emission Factor'!$A$3:$A$112=$C76))*SUMIFS('Non-GHGs indst Product Output'!$H:$H,'Non-GHGs indst Product Output'!$A:$A,$A$2,'Non-GHGs indst Product Output'!$B:$B,$D76)*$F76</f>
        <v>0</v>
      </c>
      <c r="N76" s="275" cm="1">
        <f t="array" ref="N76">SUMPRODUCT('Non-GHGs Emission Factor'!K$3:K$112*('Non-GHGs Emission Factor'!$B$3:$B$112=$D76)*('Non-GHGs Emission Factor'!$C$3:$C$112=$E76)*('Non-GHGs Emission Factor'!$D$2:$K$2=N$48)*('Non-GHGs Emission Factor'!$A$3:$A$112=$C76))*SUMIFS('Non-GHGs indst Product Output'!$H:$H,'Non-GHGs indst Product Output'!$A:$A,$A$2,'Non-GHGs indst Product Output'!$B:$B,$D76)*$F76</f>
        <v>0</v>
      </c>
    </row>
    <row r="77" spans="1:14" ht="14.25" customHeight="1">
      <c r="A77" s="32" t="str">
        <f>VLOOKUP($B77,'Sector Match'!$B$1:$C$43,2,0)</f>
        <v>other metals 242</v>
      </c>
      <c r="B77" s="134" t="s">
        <v>150</v>
      </c>
      <c r="C77" s="134" t="s">
        <v>150</v>
      </c>
      <c r="D77" s="134" t="s">
        <v>157</v>
      </c>
      <c r="E77" s="134" t="s">
        <v>158</v>
      </c>
      <c r="F77" s="134">
        <v>1</v>
      </c>
      <c r="G77" s="274" cm="1">
        <f t="array" ref="G77">SUMPRODUCT('Non-GHGs Emission Factor'!D$3:D$112*('Non-GHGs Emission Factor'!$B$3:$B$112=$D77)*('Non-GHGs Emission Factor'!$C$3:$C$112=$E77)*('Non-GHGs Emission Factor'!$D$2:$K$2=G$48)*('Non-GHGs Emission Factor'!$A$3:$A$112=$C77))*SUMIFS('Non-GHGs indst Product Output'!$H:$H,'Non-GHGs indst Product Output'!$A:$A,$A$2,'Non-GHGs indst Product Output'!$B:$B,$D77)*$F77</f>
        <v>0</v>
      </c>
      <c r="H77" s="274" cm="1">
        <f t="array" ref="H77">SUMPRODUCT('Non-GHGs Emission Factor'!E$3:E$112*('Non-GHGs Emission Factor'!$B$3:$B$112=$D77)*('Non-GHGs Emission Factor'!$C$3:$C$112=$E77)*('Non-GHGs Emission Factor'!$D$2:$K$2=H$48)*('Non-GHGs Emission Factor'!$A$3:$A$112=$C77))*SUMIFS('Non-GHGs indst Product Output'!$H:$H,'Non-GHGs indst Product Output'!$A:$A,$A$2,'Non-GHGs indst Product Output'!$B:$B,$D77)*$F77</f>
        <v>0</v>
      </c>
      <c r="I77" s="274" cm="1">
        <f t="array" ref="I77">SUMPRODUCT('Non-GHGs Emission Factor'!F$3:F$112*('Non-GHGs Emission Factor'!$B$3:$B$112=$D77)*('Non-GHGs Emission Factor'!$C$3:$C$112=$E77)*('Non-GHGs Emission Factor'!$D$2:$K$2=I$48)*('Non-GHGs Emission Factor'!$A$3:$A$112=$C77))*SUMIFS('Non-GHGs indst Product Output'!$H:$H,'Non-GHGs indst Product Output'!$A:$A,$A$2,'Non-GHGs indst Product Output'!$B:$B,$D77)*$F77</f>
        <v>0</v>
      </c>
      <c r="J77" s="274" cm="1">
        <f t="array" ref="J77">SUMPRODUCT('Non-GHGs Emission Factor'!G$3:G$112*('Non-GHGs Emission Factor'!$B$3:$B$112=$D77)*('Non-GHGs Emission Factor'!$C$3:$C$112=$E77)*('Non-GHGs Emission Factor'!$D$2:$K$2=J$48)*('Non-GHGs Emission Factor'!$A$3:$A$112=$C77))*SUMIFS('Non-GHGs indst Product Output'!$H:$H,'Non-GHGs indst Product Output'!$A:$A,$A$2,'Non-GHGs indst Product Output'!$B:$B,$D77)*$F77</f>
        <v>0</v>
      </c>
      <c r="K77" s="274" cm="1">
        <f t="array" ref="K77">SUMPRODUCT('Non-GHGs Emission Factor'!H$3:H$112*('Non-GHGs Emission Factor'!$B$3:$B$112=$D77)*('Non-GHGs Emission Factor'!$C$3:$C$112=$E77)*('Non-GHGs Emission Factor'!$D$2:$K$2=K$48)*('Non-GHGs Emission Factor'!$A$3:$A$112=$C77))*SUMIFS('Non-GHGs indst Product Output'!$H:$H,'Non-GHGs indst Product Output'!$A:$A,$A$2,'Non-GHGs indst Product Output'!$B:$B,$D77)*$F77</f>
        <v>46394124000</v>
      </c>
      <c r="L77" s="274" cm="1">
        <f t="array" ref="L77">SUMPRODUCT('Non-GHGs Emission Factor'!I$3:I$112*('Non-GHGs Emission Factor'!$B$3:$B$112=$D77)*('Non-GHGs Emission Factor'!$C$3:$C$112=$E77)*('Non-GHGs Emission Factor'!$D$2:$K$2=L$48)*('Non-GHGs Emission Factor'!$A$3:$A$112=$C77))*SUMIFS('Non-GHGs indst Product Output'!$H:$H,'Non-GHGs indst Product Output'!$A:$A,$A$2,'Non-GHGs indst Product Output'!$B:$B,$D77)*$F77</f>
        <v>52051944000</v>
      </c>
      <c r="M77" s="274" cm="1">
        <f t="array" ref="M77">SUMPRODUCT('Non-GHGs Emission Factor'!J$3:J$112*('Non-GHGs Emission Factor'!$B$3:$B$112=$D77)*('Non-GHGs Emission Factor'!$C$3:$C$112=$E77)*('Non-GHGs Emission Factor'!$D$2:$K$2=M$48)*('Non-GHGs Emission Factor'!$A$3:$A$112=$C77))*SUMIFS('Non-GHGs indst Product Output'!$H:$H,'Non-GHGs indst Product Output'!$A:$A,$A$2,'Non-GHGs indst Product Output'!$B:$B,$D77)*$F77</f>
        <v>0</v>
      </c>
      <c r="N77" s="275" cm="1">
        <f t="array" ref="N77">SUMPRODUCT('Non-GHGs Emission Factor'!K$3:K$112*('Non-GHGs Emission Factor'!$B$3:$B$112=$D77)*('Non-GHGs Emission Factor'!$C$3:$C$112=$E77)*('Non-GHGs Emission Factor'!$D$2:$K$2=N$48)*('Non-GHGs Emission Factor'!$A$3:$A$112=$C77))*SUMIFS('Non-GHGs indst Product Output'!$H:$H,'Non-GHGs indst Product Output'!$A:$A,$A$2,'Non-GHGs indst Product Output'!$B:$B,$D77)*$F77</f>
        <v>0</v>
      </c>
    </row>
    <row r="78" spans="1:14" ht="14.25" customHeight="1">
      <c r="A78" s="32" t="str">
        <f>VLOOKUP($B78,'Sector Match'!$B$1:$C$43,2,0)</f>
        <v>other metals 242</v>
      </c>
      <c r="B78" s="134" t="s">
        <v>150</v>
      </c>
      <c r="C78" s="134" t="s">
        <v>150</v>
      </c>
      <c r="D78" s="134" t="s">
        <v>159</v>
      </c>
      <c r="E78" s="134" t="s">
        <v>158</v>
      </c>
      <c r="F78" s="134">
        <v>1</v>
      </c>
      <c r="G78" s="274" cm="1">
        <f t="array" ref="G78">SUMPRODUCT('Non-GHGs Emission Factor'!D$3:D$112*('Non-GHGs Emission Factor'!$B$3:$B$112=$D78)*('Non-GHGs Emission Factor'!$C$3:$C$112=$E78)*('Non-GHGs Emission Factor'!$D$2:$K$2=G$48)*('Non-GHGs Emission Factor'!$A$3:$A$112=$C78))*SUMIFS('Non-GHGs indst Product Output'!$H:$H,'Non-GHGs indst Product Output'!$A:$A,$A$2,'Non-GHGs indst Product Output'!$B:$B,$D78)*$F78</f>
        <v>0</v>
      </c>
      <c r="H78" s="274" cm="1">
        <f t="array" ref="H78">SUMPRODUCT('Non-GHGs Emission Factor'!E$3:E$112*('Non-GHGs Emission Factor'!$B$3:$B$112=$D78)*('Non-GHGs Emission Factor'!$C$3:$C$112=$E78)*('Non-GHGs Emission Factor'!$D$2:$K$2=H$48)*('Non-GHGs Emission Factor'!$A$3:$A$112=$C78))*SUMIFS('Non-GHGs indst Product Output'!$H:$H,'Non-GHGs indst Product Output'!$A:$A,$A$2,'Non-GHGs indst Product Output'!$B:$B,$D78)*$F78</f>
        <v>0</v>
      </c>
      <c r="I78" s="274" cm="1">
        <f t="array" ref="I78">SUMPRODUCT('Non-GHGs Emission Factor'!F$3:F$112*('Non-GHGs Emission Factor'!$B$3:$B$112=$D78)*('Non-GHGs Emission Factor'!$C$3:$C$112=$E78)*('Non-GHGs Emission Factor'!$D$2:$K$2=I$48)*('Non-GHGs Emission Factor'!$A$3:$A$112=$C78))*SUMIFS('Non-GHGs indst Product Output'!$H:$H,'Non-GHGs indst Product Output'!$A:$A,$A$2,'Non-GHGs indst Product Output'!$B:$B,$D78)*$F78</f>
        <v>0</v>
      </c>
      <c r="J78" s="274" cm="1">
        <f t="array" ref="J78">SUMPRODUCT('Non-GHGs Emission Factor'!G$3:G$112*('Non-GHGs Emission Factor'!$B$3:$B$112=$D78)*('Non-GHGs Emission Factor'!$C$3:$C$112=$E78)*('Non-GHGs Emission Factor'!$D$2:$K$2=J$48)*('Non-GHGs Emission Factor'!$A$3:$A$112=$C78))*SUMIFS('Non-GHGs indst Product Output'!$H:$H,'Non-GHGs indst Product Output'!$A:$A,$A$2,'Non-GHGs indst Product Output'!$B:$B,$D78)*$F78</f>
        <v>0</v>
      </c>
      <c r="K78" s="274" cm="1">
        <f t="array" ref="K78">SUMPRODUCT('Non-GHGs Emission Factor'!H$3:H$112*('Non-GHGs Emission Factor'!$B$3:$B$112=$D78)*('Non-GHGs Emission Factor'!$C$3:$C$112=$E78)*('Non-GHGs Emission Factor'!$D$2:$K$2=K$48)*('Non-GHGs Emission Factor'!$A$3:$A$112=$C78))*SUMIFS('Non-GHGs indst Product Output'!$H:$H,'Non-GHGs indst Product Output'!$A:$A,$A$2,'Non-GHGs indst Product Output'!$B:$B,$D78)*$F78</f>
        <v>44586270000</v>
      </c>
      <c r="L78" s="274" cm="1">
        <f t="array" ref="L78">SUMPRODUCT('Non-GHGs Emission Factor'!I$3:I$112*('Non-GHGs Emission Factor'!$B$3:$B$112=$D78)*('Non-GHGs Emission Factor'!$C$3:$C$112=$E78)*('Non-GHGs Emission Factor'!$D$2:$K$2=L$48)*('Non-GHGs Emission Factor'!$A$3:$A$112=$C78))*SUMIFS('Non-GHGs indst Product Output'!$H:$H,'Non-GHGs indst Product Output'!$A:$A,$A$2,'Non-GHGs indst Product Output'!$B:$B,$D78)*$F78</f>
        <v>50023620000</v>
      </c>
      <c r="M78" s="274" cm="1">
        <f t="array" ref="M78">SUMPRODUCT('Non-GHGs Emission Factor'!J$3:J$112*('Non-GHGs Emission Factor'!$B$3:$B$112=$D78)*('Non-GHGs Emission Factor'!$C$3:$C$112=$E78)*('Non-GHGs Emission Factor'!$D$2:$K$2=M$48)*('Non-GHGs Emission Factor'!$A$3:$A$112=$C78))*SUMIFS('Non-GHGs indst Product Output'!$H:$H,'Non-GHGs indst Product Output'!$A:$A,$A$2,'Non-GHGs indst Product Output'!$B:$B,$D78)*$F78</f>
        <v>0</v>
      </c>
      <c r="N78" s="275" cm="1">
        <f t="array" ref="N78">SUMPRODUCT('Non-GHGs Emission Factor'!K$3:K$112*('Non-GHGs Emission Factor'!$B$3:$B$112=$D78)*('Non-GHGs Emission Factor'!$C$3:$C$112=$E78)*('Non-GHGs Emission Factor'!$D$2:$K$2=N$48)*('Non-GHGs Emission Factor'!$A$3:$A$112=$C78))*SUMIFS('Non-GHGs indst Product Output'!$H:$H,'Non-GHGs indst Product Output'!$A:$A,$A$2,'Non-GHGs indst Product Output'!$B:$B,$D78)*$F78</f>
        <v>0</v>
      </c>
    </row>
    <row r="79" spans="1:14" ht="14.25" customHeight="1">
      <c r="A79" s="32" t="str">
        <f>VLOOKUP($B79,'Sector Match'!$B$1:$C$43,2,0)</f>
        <v>other metals 242</v>
      </c>
      <c r="B79" s="134" t="s">
        <v>150</v>
      </c>
      <c r="C79" s="134" t="s">
        <v>150</v>
      </c>
      <c r="D79" s="134" t="s">
        <v>160</v>
      </c>
      <c r="E79" s="134" t="s">
        <v>158</v>
      </c>
      <c r="F79" s="134">
        <v>1</v>
      </c>
      <c r="G79" s="274" cm="1">
        <f t="array" ref="G79">SUMPRODUCT('Non-GHGs Emission Factor'!D$3:D$112*('Non-GHGs Emission Factor'!$B$3:$B$112=$D79)*('Non-GHGs Emission Factor'!$C$3:$C$112=$E79)*('Non-GHGs Emission Factor'!$D$2:$K$2=G$48)*('Non-GHGs Emission Factor'!$A$3:$A$112=$C79))*SUMIFS('Non-GHGs indst Product Output'!$H:$H,'Non-GHGs indst Product Output'!$A:$A,$A$2,'Non-GHGs indst Product Output'!$B:$B,$D79)*$F79</f>
        <v>0</v>
      </c>
      <c r="H79" s="274" cm="1">
        <f t="array" ref="H79">SUMPRODUCT('Non-GHGs Emission Factor'!E$3:E$112*('Non-GHGs Emission Factor'!$B$3:$B$112=$D79)*('Non-GHGs Emission Factor'!$C$3:$C$112=$E79)*('Non-GHGs Emission Factor'!$D$2:$K$2=H$48)*('Non-GHGs Emission Factor'!$A$3:$A$112=$C79))*SUMIFS('Non-GHGs indst Product Output'!$H:$H,'Non-GHGs indst Product Output'!$A:$A,$A$2,'Non-GHGs indst Product Output'!$B:$B,$D79)*$F79</f>
        <v>0</v>
      </c>
      <c r="I79" s="274" cm="1">
        <f t="array" ref="I79">SUMPRODUCT('Non-GHGs Emission Factor'!F$3:F$112*('Non-GHGs Emission Factor'!$B$3:$B$112=$D79)*('Non-GHGs Emission Factor'!$C$3:$C$112=$E79)*('Non-GHGs Emission Factor'!$D$2:$K$2=I$48)*('Non-GHGs Emission Factor'!$A$3:$A$112=$C79))*SUMIFS('Non-GHGs indst Product Output'!$H:$H,'Non-GHGs indst Product Output'!$A:$A,$A$2,'Non-GHGs indst Product Output'!$B:$B,$D79)*$F79</f>
        <v>0</v>
      </c>
      <c r="J79" s="274" cm="1">
        <f t="array" ref="J79">SUMPRODUCT('Non-GHGs Emission Factor'!G$3:G$112*('Non-GHGs Emission Factor'!$B$3:$B$112=$D79)*('Non-GHGs Emission Factor'!$C$3:$C$112=$E79)*('Non-GHGs Emission Factor'!$D$2:$K$2=J$48)*('Non-GHGs Emission Factor'!$A$3:$A$112=$C79))*SUMIFS('Non-GHGs indst Product Output'!$H:$H,'Non-GHGs indst Product Output'!$A:$A,$A$2,'Non-GHGs indst Product Output'!$B:$B,$D79)*$F79</f>
        <v>0</v>
      </c>
      <c r="K79" s="274" cm="1">
        <f t="array" ref="K79">SUMPRODUCT('Non-GHGs Emission Factor'!H$3:H$112*('Non-GHGs Emission Factor'!$B$3:$B$112=$D79)*('Non-GHGs Emission Factor'!$C$3:$C$112=$E79)*('Non-GHGs Emission Factor'!$D$2:$K$2=K$48)*('Non-GHGs Emission Factor'!$A$3:$A$112=$C79))*SUMIFS('Non-GHGs indst Product Output'!$H:$H,'Non-GHGs indst Product Output'!$A:$A,$A$2,'Non-GHGs indst Product Output'!$B:$B,$D79)*$F79</f>
        <v>54761814000</v>
      </c>
      <c r="L79" s="274" cm="1">
        <f t="array" ref="L79">SUMPRODUCT('Non-GHGs Emission Factor'!I$3:I$112*('Non-GHGs Emission Factor'!$B$3:$B$112=$D79)*('Non-GHGs Emission Factor'!$C$3:$C$112=$E79)*('Non-GHGs Emission Factor'!$D$2:$K$2=L$48)*('Non-GHGs Emission Factor'!$A$3:$A$112=$C79))*SUMIFS('Non-GHGs indst Product Output'!$H:$H,'Non-GHGs indst Product Output'!$A:$A,$A$2,'Non-GHGs indst Product Output'!$B:$B,$D79)*$F79</f>
        <v>61440084000</v>
      </c>
      <c r="M79" s="274" cm="1">
        <f t="array" ref="M79">SUMPRODUCT('Non-GHGs Emission Factor'!J$3:J$112*('Non-GHGs Emission Factor'!$B$3:$B$112=$D79)*('Non-GHGs Emission Factor'!$C$3:$C$112=$E79)*('Non-GHGs Emission Factor'!$D$2:$K$2=M$48)*('Non-GHGs Emission Factor'!$A$3:$A$112=$C79))*SUMIFS('Non-GHGs indst Product Output'!$H:$H,'Non-GHGs indst Product Output'!$A:$A,$A$2,'Non-GHGs indst Product Output'!$B:$B,$D79)*$F79</f>
        <v>0</v>
      </c>
      <c r="N79" s="275" cm="1">
        <f t="array" ref="N79">SUMPRODUCT('Non-GHGs Emission Factor'!K$3:K$112*('Non-GHGs Emission Factor'!$B$3:$B$112=$D79)*('Non-GHGs Emission Factor'!$C$3:$C$112=$E79)*('Non-GHGs Emission Factor'!$D$2:$K$2=N$48)*('Non-GHGs Emission Factor'!$A$3:$A$112=$C79))*SUMIFS('Non-GHGs indst Product Output'!$H:$H,'Non-GHGs indst Product Output'!$A:$A,$A$2,'Non-GHGs indst Product Output'!$B:$B,$D79)*$F79</f>
        <v>0</v>
      </c>
    </row>
    <row r="80" spans="1:14" ht="14.25" customHeight="1">
      <c r="A80" s="32" t="str">
        <f>VLOOKUP($B80,'Sector Match'!$B$1:$C$43,2,0)</f>
        <v>other metals 242</v>
      </c>
      <c r="B80" s="134" t="s">
        <v>150</v>
      </c>
      <c r="C80" s="134" t="s">
        <v>150</v>
      </c>
      <c r="D80" s="134" t="s">
        <v>161</v>
      </c>
      <c r="E80" s="134" t="s">
        <v>158</v>
      </c>
      <c r="F80" s="134">
        <v>1</v>
      </c>
      <c r="G80" s="274" cm="1">
        <f t="array" ref="G80">SUMPRODUCT('Non-GHGs Emission Factor'!D$3:D$112*('Non-GHGs Emission Factor'!$B$3:$B$112=$D80)*('Non-GHGs Emission Factor'!$C$3:$C$112=$E80)*('Non-GHGs Emission Factor'!$D$2:$K$2=G$48)*('Non-GHGs Emission Factor'!$A$3:$A$112=$C80))*SUMIFS('Non-GHGs indst Product Output'!$H:$H,'Non-GHGs indst Product Output'!$A:$A,$A$2,'Non-GHGs indst Product Output'!$B:$B,$D80)*$F80</f>
        <v>0</v>
      </c>
      <c r="H80" s="274" cm="1">
        <f t="array" ref="H80">SUMPRODUCT('Non-GHGs Emission Factor'!E$3:E$112*('Non-GHGs Emission Factor'!$B$3:$B$112=$D80)*('Non-GHGs Emission Factor'!$C$3:$C$112=$E80)*('Non-GHGs Emission Factor'!$D$2:$K$2=H$48)*('Non-GHGs Emission Factor'!$A$3:$A$112=$C80))*SUMIFS('Non-GHGs indst Product Output'!$H:$H,'Non-GHGs indst Product Output'!$A:$A,$A$2,'Non-GHGs indst Product Output'!$B:$B,$D80)*$F80</f>
        <v>0</v>
      </c>
      <c r="I80" s="274" cm="1">
        <f t="array" ref="I80">SUMPRODUCT('Non-GHGs Emission Factor'!F$3:F$112*('Non-GHGs Emission Factor'!$B$3:$B$112=$D80)*('Non-GHGs Emission Factor'!$C$3:$C$112=$E80)*('Non-GHGs Emission Factor'!$D$2:$K$2=I$48)*('Non-GHGs Emission Factor'!$A$3:$A$112=$C80))*SUMIFS('Non-GHGs indst Product Output'!$H:$H,'Non-GHGs indst Product Output'!$A:$A,$A$2,'Non-GHGs indst Product Output'!$B:$B,$D80)*$F80</f>
        <v>0</v>
      </c>
      <c r="J80" s="274" cm="1">
        <f t="array" ref="J80">SUMPRODUCT('Non-GHGs Emission Factor'!G$3:G$112*('Non-GHGs Emission Factor'!$B$3:$B$112=$D80)*('Non-GHGs Emission Factor'!$C$3:$C$112=$E80)*('Non-GHGs Emission Factor'!$D$2:$K$2=J$48)*('Non-GHGs Emission Factor'!$A$3:$A$112=$C80))*SUMIFS('Non-GHGs indst Product Output'!$H:$H,'Non-GHGs indst Product Output'!$A:$A,$A$2,'Non-GHGs indst Product Output'!$B:$B,$D80)*$F80</f>
        <v>0</v>
      </c>
      <c r="K80" s="274" cm="1">
        <f t="array" ref="K80">SUMPRODUCT('Non-GHGs Emission Factor'!H$3:H$112*('Non-GHGs Emission Factor'!$B$3:$B$112=$D80)*('Non-GHGs Emission Factor'!$C$3:$C$112=$E80)*('Non-GHGs Emission Factor'!$D$2:$K$2=K$48)*('Non-GHGs Emission Factor'!$A$3:$A$112=$C80))*SUMIFS('Non-GHGs indst Product Output'!$H:$H,'Non-GHGs indst Product Output'!$A:$A,$A$2,'Non-GHGs indst Product Output'!$B:$B,$D80)*$F80</f>
        <v>549072000</v>
      </c>
      <c r="L80" s="274" cm="1">
        <f t="array" ref="L80">SUMPRODUCT('Non-GHGs Emission Factor'!I$3:I$112*('Non-GHGs Emission Factor'!$B$3:$B$112=$D80)*('Non-GHGs Emission Factor'!$C$3:$C$112=$E80)*('Non-GHGs Emission Factor'!$D$2:$K$2=L$48)*('Non-GHGs Emission Factor'!$A$3:$A$112=$C80))*SUMIFS('Non-GHGs indst Product Output'!$H:$H,'Non-GHGs indst Product Output'!$A:$A,$A$2,'Non-GHGs indst Product Output'!$B:$B,$D80)*$F80</f>
        <v>616032000</v>
      </c>
      <c r="M80" s="274" cm="1">
        <f t="array" ref="M80">SUMPRODUCT('Non-GHGs Emission Factor'!J$3:J$112*('Non-GHGs Emission Factor'!$B$3:$B$112=$D80)*('Non-GHGs Emission Factor'!$C$3:$C$112=$E80)*('Non-GHGs Emission Factor'!$D$2:$K$2=M$48)*('Non-GHGs Emission Factor'!$A$3:$A$112=$C80))*SUMIFS('Non-GHGs indst Product Output'!$H:$H,'Non-GHGs indst Product Output'!$A:$A,$A$2,'Non-GHGs indst Product Output'!$B:$B,$D80)*$F80</f>
        <v>0</v>
      </c>
      <c r="N80" s="275" cm="1">
        <f t="array" ref="N80">SUMPRODUCT('Non-GHGs Emission Factor'!K$3:K$112*('Non-GHGs Emission Factor'!$B$3:$B$112=$D80)*('Non-GHGs Emission Factor'!$C$3:$C$112=$E80)*('Non-GHGs Emission Factor'!$D$2:$K$2=N$48)*('Non-GHGs Emission Factor'!$A$3:$A$112=$C80))*SUMIFS('Non-GHGs indst Product Output'!$H:$H,'Non-GHGs indst Product Output'!$A:$A,$A$2,'Non-GHGs indst Product Output'!$B:$B,$D80)*$F80</f>
        <v>0</v>
      </c>
    </row>
    <row r="81" spans="1:14" ht="14.25" customHeight="1">
      <c r="A81" s="32" t="str">
        <f>VLOOKUP($B81,'Sector Match'!$B$1:$C$43,2,0)</f>
        <v>other metals 242</v>
      </c>
      <c r="B81" s="134" t="s">
        <v>150</v>
      </c>
      <c r="C81" s="134" t="s">
        <v>150</v>
      </c>
      <c r="D81" s="134" t="s">
        <v>162</v>
      </c>
      <c r="E81" s="134" t="s">
        <v>158</v>
      </c>
      <c r="F81" s="134">
        <v>1</v>
      </c>
      <c r="G81" s="274" cm="1">
        <f t="array" ref="G81">SUMPRODUCT('Non-GHGs Emission Factor'!D$3:D$112*('Non-GHGs Emission Factor'!$B$3:$B$112=$D81)*('Non-GHGs Emission Factor'!$C$3:$C$112=$E81)*('Non-GHGs Emission Factor'!$D$2:$K$2=G$48)*('Non-GHGs Emission Factor'!$A$3:$A$112=$C81))*SUMIFS('Non-GHGs indst Product Output'!$H:$H,'Non-GHGs indst Product Output'!$A:$A,$A$2,'Non-GHGs indst Product Output'!$B:$B,$D81)*$F81</f>
        <v>0</v>
      </c>
      <c r="H81" s="274" cm="1">
        <f t="array" ref="H81">SUMPRODUCT('Non-GHGs Emission Factor'!E$3:E$112*('Non-GHGs Emission Factor'!$B$3:$B$112=$D81)*('Non-GHGs Emission Factor'!$C$3:$C$112=$E81)*('Non-GHGs Emission Factor'!$D$2:$K$2=H$48)*('Non-GHGs Emission Factor'!$A$3:$A$112=$C81))*SUMIFS('Non-GHGs indst Product Output'!$H:$H,'Non-GHGs indst Product Output'!$A:$A,$A$2,'Non-GHGs indst Product Output'!$B:$B,$D81)*$F81</f>
        <v>0</v>
      </c>
      <c r="I81" s="274" cm="1">
        <f t="array" ref="I81">SUMPRODUCT('Non-GHGs Emission Factor'!F$3:F$112*('Non-GHGs Emission Factor'!$B$3:$B$112=$D81)*('Non-GHGs Emission Factor'!$C$3:$C$112=$E81)*('Non-GHGs Emission Factor'!$D$2:$K$2=I$48)*('Non-GHGs Emission Factor'!$A$3:$A$112=$C81))*SUMIFS('Non-GHGs indst Product Output'!$H:$H,'Non-GHGs indst Product Output'!$A:$A,$A$2,'Non-GHGs indst Product Output'!$B:$B,$D81)*$F81</f>
        <v>0</v>
      </c>
      <c r="J81" s="274" cm="1">
        <f t="array" ref="J81">SUMPRODUCT('Non-GHGs Emission Factor'!G$3:G$112*('Non-GHGs Emission Factor'!$B$3:$B$112=$D81)*('Non-GHGs Emission Factor'!$C$3:$C$112=$E81)*('Non-GHGs Emission Factor'!$D$2:$K$2=J$48)*('Non-GHGs Emission Factor'!$A$3:$A$112=$C81))*SUMIFS('Non-GHGs indst Product Output'!$H:$H,'Non-GHGs indst Product Output'!$A:$A,$A$2,'Non-GHGs indst Product Output'!$B:$B,$D81)*$F81</f>
        <v>0</v>
      </c>
      <c r="K81" s="274" cm="1">
        <f t="array" ref="K81">SUMPRODUCT('Non-GHGs Emission Factor'!H$3:H$112*('Non-GHGs Emission Factor'!$B$3:$B$112=$D81)*('Non-GHGs Emission Factor'!$C$3:$C$112=$E81)*('Non-GHGs Emission Factor'!$D$2:$K$2=K$48)*('Non-GHGs Emission Factor'!$A$3:$A$112=$C81))*SUMIFS('Non-GHGs indst Product Output'!$H:$H,'Non-GHGs indst Product Output'!$A:$A,$A$2,'Non-GHGs indst Product Output'!$B:$B,$D81)*$F81</f>
        <v>228930306000</v>
      </c>
      <c r="L81" s="274" cm="1">
        <f t="array" ref="L81">SUMPRODUCT('Non-GHGs Emission Factor'!I$3:I$112*('Non-GHGs Emission Factor'!$B$3:$B$112=$D81)*('Non-GHGs Emission Factor'!$C$3:$C$112=$E81)*('Non-GHGs Emission Factor'!$D$2:$K$2=L$48)*('Non-GHGs Emission Factor'!$A$3:$A$112=$C81))*SUMIFS('Non-GHGs indst Product Output'!$H:$H,'Non-GHGs indst Product Output'!$A:$A,$A$2,'Non-GHGs indst Product Output'!$B:$B,$D81)*$F81</f>
        <v>256848636000</v>
      </c>
      <c r="M81" s="274" cm="1">
        <f t="array" ref="M81">SUMPRODUCT('Non-GHGs Emission Factor'!J$3:J$112*('Non-GHGs Emission Factor'!$B$3:$B$112=$D81)*('Non-GHGs Emission Factor'!$C$3:$C$112=$E81)*('Non-GHGs Emission Factor'!$D$2:$K$2=M$48)*('Non-GHGs Emission Factor'!$A$3:$A$112=$C81))*SUMIFS('Non-GHGs indst Product Output'!$H:$H,'Non-GHGs indst Product Output'!$A:$A,$A$2,'Non-GHGs indst Product Output'!$B:$B,$D81)*$F81</f>
        <v>0</v>
      </c>
      <c r="N81" s="275" cm="1">
        <f t="array" ref="N81">SUMPRODUCT('Non-GHGs Emission Factor'!K$3:K$112*('Non-GHGs Emission Factor'!$B$3:$B$112=$D81)*('Non-GHGs Emission Factor'!$C$3:$C$112=$E81)*('Non-GHGs Emission Factor'!$D$2:$K$2=N$48)*('Non-GHGs Emission Factor'!$A$3:$A$112=$C81))*SUMIFS('Non-GHGs indst Product Output'!$H:$H,'Non-GHGs indst Product Output'!$A:$A,$A$2,'Non-GHGs indst Product Output'!$B:$B,$D81)*$F81</f>
        <v>0</v>
      </c>
    </row>
    <row r="82" spans="1:14" ht="14.25" customHeight="1">
      <c r="A82" s="32" t="str">
        <f>VLOOKUP($B82,'Sector Match'!$B$1:$C$43,2,0)</f>
        <v>other metals 242</v>
      </c>
      <c r="B82" s="134" t="s">
        <v>150</v>
      </c>
      <c r="C82" s="134" t="s">
        <v>150</v>
      </c>
      <c r="D82" s="134" t="s">
        <v>163</v>
      </c>
      <c r="E82" s="134" t="s">
        <v>158</v>
      </c>
      <c r="F82" s="134">
        <v>1</v>
      </c>
      <c r="G82" s="274" cm="1">
        <f t="array" ref="G82">SUMPRODUCT('Non-GHGs Emission Factor'!D$3:D$112*('Non-GHGs Emission Factor'!$B$3:$B$112=$D82)*('Non-GHGs Emission Factor'!$C$3:$C$112=$E82)*('Non-GHGs Emission Factor'!$D$2:$K$2=G$48)*('Non-GHGs Emission Factor'!$A$3:$A$112=$C82))*SUMIFS('Non-GHGs indst Product Output'!$H:$H,'Non-GHGs indst Product Output'!$A:$A,$A$2,'Non-GHGs indst Product Output'!$B:$B,$D82)*$F82</f>
        <v>0</v>
      </c>
      <c r="H82" s="274" cm="1">
        <f t="array" ref="H82">SUMPRODUCT('Non-GHGs Emission Factor'!E$3:E$112*('Non-GHGs Emission Factor'!$B$3:$B$112=$D82)*('Non-GHGs Emission Factor'!$C$3:$C$112=$E82)*('Non-GHGs Emission Factor'!$D$2:$K$2=H$48)*('Non-GHGs Emission Factor'!$A$3:$A$112=$C82))*SUMIFS('Non-GHGs indst Product Output'!$H:$H,'Non-GHGs indst Product Output'!$A:$A,$A$2,'Non-GHGs indst Product Output'!$B:$B,$D82)*$F82</f>
        <v>0</v>
      </c>
      <c r="I82" s="274" cm="1">
        <f t="array" ref="I82">SUMPRODUCT('Non-GHGs Emission Factor'!F$3:F$112*('Non-GHGs Emission Factor'!$B$3:$B$112=$D82)*('Non-GHGs Emission Factor'!$C$3:$C$112=$E82)*('Non-GHGs Emission Factor'!$D$2:$K$2=I$48)*('Non-GHGs Emission Factor'!$A$3:$A$112=$C82))*SUMIFS('Non-GHGs indst Product Output'!$H:$H,'Non-GHGs indst Product Output'!$A:$A,$A$2,'Non-GHGs indst Product Output'!$B:$B,$D82)*$F82</f>
        <v>0</v>
      </c>
      <c r="J82" s="274" cm="1">
        <f t="array" ref="J82">SUMPRODUCT('Non-GHGs Emission Factor'!G$3:G$112*('Non-GHGs Emission Factor'!$B$3:$B$112=$D82)*('Non-GHGs Emission Factor'!$C$3:$C$112=$E82)*('Non-GHGs Emission Factor'!$D$2:$K$2=J$48)*('Non-GHGs Emission Factor'!$A$3:$A$112=$C82))*SUMIFS('Non-GHGs indst Product Output'!$H:$H,'Non-GHGs indst Product Output'!$A:$A,$A$2,'Non-GHGs indst Product Output'!$B:$B,$D82)*$F82</f>
        <v>0</v>
      </c>
      <c r="K82" s="274" cm="1">
        <f t="array" ref="K82">SUMPRODUCT('Non-GHGs Emission Factor'!H$3:H$112*('Non-GHGs Emission Factor'!$B$3:$B$112=$D82)*('Non-GHGs Emission Factor'!$C$3:$C$112=$E82)*('Non-GHGs Emission Factor'!$D$2:$K$2=K$48)*('Non-GHGs Emission Factor'!$A$3:$A$112=$C82))*SUMIFS('Non-GHGs indst Product Output'!$H:$H,'Non-GHGs indst Product Output'!$A:$A,$A$2,'Non-GHGs indst Product Output'!$B:$B,$D82)*$F82</f>
        <v>21672846000</v>
      </c>
      <c r="L82" s="274" cm="1">
        <f t="array" ref="L82">SUMPRODUCT('Non-GHGs Emission Factor'!I$3:I$112*('Non-GHGs Emission Factor'!$B$3:$B$112=$D82)*('Non-GHGs Emission Factor'!$C$3:$C$112=$E82)*('Non-GHGs Emission Factor'!$D$2:$K$2=L$48)*('Non-GHGs Emission Factor'!$A$3:$A$112=$C82))*SUMIFS('Non-GHGs indst Product Output'!$H:$H,'Non-GHGs indst Product Output'!$A:$A,$A$2,'Non-GHGs indst Product Output'!$B:$B,$D82)*$F82</f>
        <v>24315876000</v>
      </c>
      <c r="M82" s="274" cm="1">
        <f t="array" ref="M82">SUMPRODUCT('Non-GHGs Emission Factor'!J$3:J$112*('Non-GHGs Emission Factor'!$B$3:$B$112=$D82)*('Non-GHGs Emission Factor'!$C$3:$C$112=$E82)*('Non-GHGs Emission Factor'!$D$2:$K$2=M$48)*('Non-GHGs Emission Factor'!$A$3:$A$112=$C82))*SUMIFS('Non-GHGs indst Product Output'!$H:$H,'Non-GHGs indst Product Output'!$A:$A,$A$2,'Non-GHGs indst Product Output'!$B:$B,$D82)*$F82</f>
        <v>0</v>
      </c>
      <c r="N82" s="275" cm="1">
        <f t="array" ref="N82">SUMPRODUCT('Non-GHGs Emission Factor'!K$3:K$112*('Non-GHGs Emission Factor'!$B$3:$B$112=$D82)*('Non-GHGs Emission Factor'!$C$3:$C$112=$E82)*('Non-GHGs Emission Factor'!$D$2:$K$2=N$48)*('Non-GHGs Emission Factor'!$A$3:$A$112=$C82))*SUMIFS('Non-GHGs indst Product Output'!$H:$H,'Non-GHGs indst Product Output'!$A:$A,$A$2,'Non-GHGs indst Product Output'!$B:$B,$D82)*$F82</f>
        <v>0</v>
      </c>
    </row>
    <row r="83" spans="1:14" ht="14.25" customHeight="1">
      <c r="A83" s="32" t="str">
        <f>VLOOKUP($B83,'Sector Match'!$B$1:$C$43,2,0)</f>
        <v>cement and other nonmetallic minerals 239</v>
      </c>
      <c r="B83" s="134" t="s">
        <v>165</v>
      </c>
      <c r="C83" s="134" t="s">
        <v>165</v>
      </c>
      <c r="D83" s="134" t="s">
        <v>166</v>
      </c>
      <c r="E83" s="134" t="s">
        <v>167</v>
      </c>
      <c r="F83" s="134">
        <f>1/3</f>
        <v>0.33333333333333331</v>
      </c>
      <c r="G83" s="274" cm="1">
        <f t="array" ref="G83">SUMPRODUCT('Non-GHGs Emission Factor'!D$3:D$112*('Non-GHGs Emission Factor'!$B$3:$B$112=$D83)*('Non-GHGs Emission Factor'!$C$3:$C$112=$E83)*('Non-GHGs Emission Factor'!$D$2:$K$2=G$48)*('Non-GHGs Emission Factor'!$A$3:$A$112=$C83))*SUMIFS('Non-GHGs indst Product Output'!$H:$H,'Non-GHGs indst Product Output'!$A:$A,$A$2,'Non-GHGs indst Product Output'!$B:$B,$D83)*$F83</f>
        <v>1879733333333.3333</v>
      </c>
      <c r="H83" s="274" cm="1">
        <f t="array" ref="H83">SUMPRODUCT('Non-GHGs Emission Factor'!E$3:E$112*('Non-GHGs Emission Factor'!$B$3:$B$112=$D83)*('Non-GHGs Emission Factor'!$C$3:$C$112=$E83)*('Non-GHGs Emission Factor'!$D$2:$K$2=H$48)*('Non-GHGs Emission Factor'!$A$3:$A$112=$C83))*SUMIFS('Non-GHGs indst Product Output'!$H:$H,'Non-GHGs indst Product Output'!$A:$A,$A$2,'Non-GHGs indst Product Output'!$B:$B,$D83)*$F83</f>
        <v>952533333333.33325</v>
      </c>
      <c r="I83" s="274" cm="1">
        <f t="array" ref="I83">SUMPRODUCT('Non-GHGs Emission Factor'!F$3:F$112*('Non-GHGs Emission Factor'!$B$3:$B$112=$D83)*('Non-GHGs Emission Factor'!$C$3:$C$112=$E83)*('Non-GHGs Emission Factor'!$D$2:$K$2=I$48)*('Non-GHGs Emission Factor'!$A$3:$A$112=$C83))*SUMIFS('Non-GHGs indst Product Output'!$H:$H,'Non-GHGs indst Product Output'!$A:$A,$A$2,'Non-GHGs indst Product Output'!$B:$B,$D83)*$F83</f>
        <v>258400000000</v>
      </c>
      <c r="J83" s="274" cm="1">
        <f t="array" ref="J83">SUMPRODUCT('Non-GHGs Emission Factor'!G$3:G$112*('Non-GHGs Emission Factor'!$B$3:$B$112=$D83)*('Non-GHGs Emission Factor'!$C$3:$C$112=$E83)*('Non-GHGs Emission Factor'!$D$2:$K$2=J$48)*('Non-GHGs Emission Factor'!$A$3:$A$112=$C83))*SUMIFS('Non-GHGs indst Product Output'!$H:$H,'Non-GHGs indst Product Output'!$A:$A,$A$2,'Non-GHGs indst Product Output'!$B:$B,$D83)*$F83</f>
        <v>167200000000</v>
      </c>
      <c r="K83" s="274" cm="1">
        <f t="array" ref="K83">SUMPRODUCT('Non-GHGs Emission Factor'!H$3:H$112*('Non-GHGs Emission Factor'!$B$3:$B$112=$D83)*('Non-GHGs Emission Factor'!$C$3:$C$112=$E83)*('Non-GHGs Emission Factor'!$D$2:$K$2=K$48)*('Non-GHGs Emission Factor'!$A$3:$A$112=$C83))*SUMIFS('Non-GHGs indst Product Output'!$H:$H,'Non-GHGs indst Product Output'!$A:$A,$A$2,'Non-GHGs indst Product Output'!$B:$B,$D83)*$F83</f>
        <v>13426666666666.666</v>
      </c>
      <c r="L83" s="274" cm="1">
        <f t="array" ref="L83">SUMPRODUCT('Non-GHGs Emission Factor'!I$3:I$112*('Non-GHGs Emission Factor'!$B$3:$B$112=$D83)*('Non-GHGs Emission Factor'!$C$3:$C$112=$E83)*('Non-GHGs Emission Factor'!$D$2:$K$2=L$48)*('Non-GHGs Emission Factor'!$A$3:$A$112=$C83))*SUMIFS('Non-GHGs indst Product Output'!$H:$H,'Non-GHGs indst Product Output'!$A:$A,$A$2,'Non-GHGs indst Product Output'!$B:$B,$D83)*$F83</f>
        <v>29133333333333.332</v>
      </c>
      <c r="M83" s="274" cm="1">
        <f t="array" ref="M83">SUMPRODUCT('Non-GHGs Emission Factor'!J$3:J$112*('Non-GHGs Emission Factor'!$B$3:$B$112=$D83)*('Non-GHGs Emission Factor'!$C$3:$C$112=$E83)*('Non-GHGs Emission Factor'!$D$2:$K$2=M$48)*('Non-GHGs Emission Factor'!$A$3:$A$112=$C83))*SUMIFS('Non-GHGs indst Product Output'!$H:$H,'Non-GHGs indst Product Output'!$A:$A,$A$2,'Non-GHGs indst Product Output'!$B:$B,$D83)*$F83</f>
        <v>116533333333.33333</v>
      </c>
      <c r="N83" s="275" cm="1">
        <f t="array" ref="N83">SUMPRODUCT('Non-GHGs Emission Factor'!K$3:K$112*('Non-GHGs Emission Factor'!$B$3:$B$112=$D83)*('Non-GHGs Emission Factor'!$C$3:$C$112=$E83)*('Non-GHGs Emission Factor'!$D$2:$K$2=N$48)*('Non-GHGs Emission Factor'!$A$3:$A$112=$C83))*SUMIFS('Non-GHGs indst Product Output'!$H:$H,'Non-GHGs indst Product Output'!$A:$A,$A$2,'Non-GHGs indst Product Output'!$B:$B,$D83)*$F83</f>
        <v>197600000000</v>
      </c>
    </row>
    <row r="84" spans="1:14" ht="14.25" customHeight="1">
      <c r="A84" s="32" t="str">
        <f>VLOOKUP($B84,'Sector Match'!$B$1:$C$43,2,0)</f>
        <v>cement and other nonmetallic minerals 239</v>
      </c>
      <c r="B84" s="134" t="s">
        <v>165</v>
      </c>
      <c r="C84" s="134" t="s">
        <v>165</v>
      </c>
      <c r="D84" s="134" t="s">
        <v>166</v>
      </c>
      <c r="E84" s="134" t="s">
        <v>168</v>
      </c>
      <c r="F84" s="134">
        <f>1/3</f>
        <v>0.33333333333333331</v>
      </c>
      <c r="G84" s="274" cm="1">
        <f t="array" ref="G84">SUMPRODUCT('Non-GHGs Emission Factor'!D$3:D$112*('Non-GHGs Emission Factor'!$B$3:$B$112=$D84)*('Non-GHGs Emission Factor'!$C$3:$C$112=$E84)*('Non-GHGs Emission Factor'!$D$2:$K$2=G$48)*('Non-GHGs Emission Factor'!$A$3:$A$112=$C84))*SUMIFS('Non-GHGs indst Product Output'!$H:$H,'Non-GHGs indst Product Output'!$A:$A,$A$2,'Non-GHGs indst Product Output'!$B:$B,$D84)*$F84</f>
        <v>1317333333333.3333</v>
      </c>
      <c r="H84" s="274" cm="1">
        <f t="array" ref="H84">SUMPRODUCT('Non-GHGs Emission Factor'!E$3:E$112*('Non-GHGs Emission Factor'!$B$3:$B$112=$D84)*('Non-GHGs Emission Factor'!$C$3:$C$112=$E84)*('Non-GHGs Emission Factor'!$D$2:$K$2=H$48)*('Non-GHGs Emission Factor'!$A$3:$A$112=$C84))*SUMIFS('Non-GHGs indst Product Output'!$H:$H,'Non-GHGs indst Product Output'!$A:$A,$A$2,'Non-GHGs indst Product Output'!$B:$B,$D84)*$F84</f>
        <v>101333333333.33333</v>
      </c>
      <c r="I84" s="274" cm="1">
        <f t="array" ref="I84">SUMPRODUCT('Non-GHGs Emission Factor'!F$3:F$112*('Non-GHGs Emission Factor'!$B$3:$B$112=$D84)*('Non-GHGs Emission Factor'!$C$3:$C$112=$E84)*('Non-GHGs Emission Factor'!$D$2:$K$2=I$48)*('Non-GHGs Emission Factor'!$A$3:$A$112=$C84))*SUMIFS('Non-GHGs indst Product Output'!$H:$H,'Non-GHGs indst Product Output'!$A:$A,$A$2,'Non-GHGs indst Product Output'!$B:$B,$D84)*$F84</f>
        <v>1281866666666.6665</v>
      </c>
      <c r="J84" s="274" cm="1">
        <f t="array" ref="J84">SUMPRODUCT('Non-GHGs Emission Factor'!G$3:G$112*('Non-GHGs Emission Factor'!$B$3:$B$112=$D84)*('Non-GHGs Emission Factor'!$C$3:$C$112=$E84)*('Non-GHGs Emission Factor'!$D$2:$K$2=J$48)*('Non-GHGs Emission Factor'!$A$3:$A$112=$C84))*SUMIFS('Non-GHGs indst Product Output'!$H:$H,'Non-GHGs indst Product Output'!$A:$A,$A$2,'Non-GHGs indst Product Output'!$B:$B,$D84)*$F84</f>
        <v>167200000000</v>
      </c>
      <c r="K84" s="274" cm="1">
        <f t="array" ref="K84">SUMPRODUCT('Non-GHGs Emission Factor'!H$3:H$112*('Non-GHGs Emission Factor'!$B$3:$B$112=$D84)*('Non-GHGs Emission Factor'!$C$3:$C$112=$E84)*('Non-GHGs Emission Factor'!$D$2:$K$2=K$48)*('Non-GHGs Emission Factor'!$A$3:$A$112=$C84))*SUMIFS('Non-GHGs indst Product Output'!$H:$H,'Non-GHGs indst Product Output'!$A:$A,$A$2,'Non-GHGs indst Product Output'!$B:$B,$D84)*$F84</f>
        <v>6029333333333.333</v>
      </c>
      <c r="L84" s="274" cm="1">
        <f t="array" ref="L84">SUMPRODUCT('Non-GHGs Emission Factor'!I$3:I$112*('Non-GHGs Emission Factor'!$B$3:$B$112=$D84)*('Non-GHGs Emission Factor'!$C$3:$C$112=$E84)*('Non-GHGs Emission Factor'!$D$2:$K$2=L$48)*('Non-GHGs Emission Factor'!$A$3:$A$112=$C84))*SUMIFS('Non-GHGs indst Product Output'!$H:$H,'Non-GHGs indst Product Output'!$A:$A,$A$2,'Non-GHGs indst Product Output'!$B:$B,$D84)*$F84</f>
        <v>17074666666666.668</v>
      </c>
      <c r="M84" s="274" cm="1">
        <f t="array" ref="M84">SUMPRODUCT('Non-GHGs Emission Factor'!J$3:J$112*('Non-GHGs Emission Factor'!$B$3:$B$112=$D84)*('Non-GHGs Emission Factor'!$C$3:$C$112=$E84)*('Non-GHGs Emission Factor'!$D$2:$K$2=M$48)*('Non-GHGs Emission Factor'!$A$3:$A$112=$C84))*SUMIFS('Non-GHGs indst Product Output'!$H:$H,'Non-GHGs indst Product Output'!$A:$A,$A$2,'Non-GHGs indst Product Output'!$B:$B,$D84)*$F84</f>
        <v>136800000000</v>
      </c>
      <c r="N84" s="275" cm="1">
        <f t="array" ref="N84">SUMPRODUCT('Non-GHGs Emission Factor'!K$3:K$112*('Non-GHGs Emission Factor'!$B$3:$B$112=$D84)*('Non-GHGs Emission Factor'!$C$3:$C$112=$E84)*('Non-GHGs Emission Factor'!$D$2:$K$2=N$48)*('Non-GHGs Emission Factor'!$A$3:$A$112=$C84))*SUMIFS('Non-GHGs indst Product Output'!$H:$H,'Non-GHGs indst Product Output'!$A:$A,$A$2,'Non-GHGs indst Product Output'!$B:$B,$D84)*$F84</f>
        <v>228000000000</v>
      </c>
    </row>
    <row r="85" spans="1:14" ht="14.25" customHeight="1">
      <c r="A85" s="32" t="str">
        <f>VLOOKUP($B85,'Sector Match'!$B$1:$C$43,2,0)</f>
        <v>cement and other nonmetallic minerals 239</v>
      </c>
      <c r="B85" s="134" t="s">
        <v>165</v>
      </c>
      <c r="C85" s="134" t="s">
        <v>165</v>
      </c>
      <c r="D85" s="134" t="s">
        <v>166</v>
      </c>
      <c r="E85" s="134" t="s">
        <v>169</v>
      </c>
      <c r="F85" s="134">
        <f>1/3</f>
        <v>0.33333333333333331</v>
      </c>
      <c r="G85" s="274" cm="1">
        <f t="array" ref="G85">SUMPRODUCT('Non-GHGs Emission Factor'!D$3:D$112*('Non-GHGs Emission Factor'!$B$3:$B$112=$D85)*('Non-GHGs Emission Factor'!$C$3:$C$112=$E85)*('Non-GHGs Emission Factor'!$D$2:$K$2=G$48)*('Non-GHGs Emission Factor'!$A$3:$A$112=$C85))*SUMIFS('Non-GHGs indst Product Output'!$H:$H,'Non-GHGs indst Product Output'!$A:$A,$A$2,'Non-GHGs indst Product Output'!$B:$B,$D85)*$F85</f>
        <v>12078933333333.332</v>
      </c>
      <c r="H85" s="274" cm="1">
        <f t="array" ref="H85">SUMPRODUCT('Non-GHGs Emission Factor'!E$3:E$112*('Non-GHGs Emission Factor'!$B$3:$B$112=$D85)*('Non-GHGs Emission Factor'!$C$3:$C$112=$E85)*('Non-GHGs Emission Factor'!$D$2:$K$2=H$48)*('Non-GHGs Emission Factor'!$A$3:$A$112=$C85))*SUMIFS('Non-GHGs indst Product Output'!$H:$H,'Non-GHGs indst Product Output'!$A:$A,$A$2,'Non-GHGs indst Product Output'!$B:$B,$D85)*$F85</f>
        <v>81066666666.666656</v>
      </c>
      <c r="I85" s="274" cm="1">
        <f t="array" ref="I85">SUMPRODUCT('Non-GHGs Emission Factor'!F$3:F$112*('Non-GHGs Emission Factor'!$B$3:$B$112=$D85)*('Non-GHGs Emission Factor'!$C$3:$C$112=$E85)*('Non-GHGs Emission Factor'!$D$2:$K$2=I$48)*('Non-GHGs Emission Factor'!$A$3:$A$112=$C85))*SUMIFS('Non-GHGs indst Product Output'!$H:$H,'Non-GHGs indst Product Output'!$A:$A,$A$2,'Non-GHGs indst Product Output'!$B:$B,$D85)*$F85</f>
        <v>977866666666.66663</v>
      </c>
      <c r="J85" s="274" cm="1">
        <f t="array" ref="J85">SUMPRODUCT('Non-GHGs Emission Factor'!G$3:G$112*('Non-GHGs Emission Factor'!$B$3:$B$112=$D85)*('Non-GHGs Emission Factor'!$C$3:$C$112=$E85)*('Non-GHGs Emission Factor'!$D$2:$K$2=J$48)*('Non-GHGs Emission Factor'!$A$3:$A$112=$C85))*SUMIFS('Non-GHGs indst Product Output'!$H:$H,'Non-GHGs indst Product Output'!$A:$A,$A$2,'Non-GHGs indst Product Output'!$B:$B,$D85)*$F85</f>
        <v>167200000000</v>
      </c>
      <c r="K85" s="274" cm="1">
        <f t="array" ref="K85">SUMPRODUCT('Non-GHGs Emission Factor'!H$3:H$112*('Non-GHGs Emission Factor'!$B$3:$B$112=$D85)*('Non-GHGs Emission Factor'!$C$3:$C$112=$E85)*('Non-GHGs Emission Factor'!$D$2:$K$2=K$48)*('Non-GHGs Emission Factor'!$A$3:$A$112=$C85))*SUMIFS('Non-GHGs indst Product Output'!$H:$H,'Non-GHGs indst Product Output'!$A:$A,$A$2,'Non-GHGs indst Product Output'!$B:$B,$D85)*$F85</f>
        <v>6688000000000</v>
      </c>
      <c r="L85" s="274" cm="1">
        <f t="array" ref="L85">SUMPRODUCT('Non-GHGs Emission Factor'!I$3:I$112*('Non-GHGs Emission Factor'!$B$3:$B$112=$D85)*('Non-GHGs Emission Factor'!$C$3:$C$112=$E85)*('Non-GHGs Emission Factor'!$D$2:$K$2=L$48)*('Non-GHGs Emission Factor'!$A$3:$A$112=$C85))*SUMIFS('Non-GHGs indst Product Output'!$H:$H,'Non-GHGs indst Product Output'!$A:$A,$A$2,'Non-GHGs indst Product Output'!$B:$B,$D85)*$F85</f>
        <v>21584000000000</v>
      </c>
      <c r="M85" s="274" cm="1">
        <f t="array" ref="M85">SUMPRODUCT('Non-GHGs Emission Factor'!J$3:J$112*('Non-GHGs Emission Factor'!$B$3:$B$112=$D85)*('Non-GHGs Emission Factor'!$C$3:$C$112=$E85)*('Non-GHGs Emission Factor'!$D$2:$K$2=M$48)*('Non-GHGs Emission Factor'!$A$3:$A$112=$C85))*SUMIFS('Non-GHGs indst Product Output'!$H:$H,'Non-GHGs indst Product Output'!$A:$A,$A$2,'Non-GHGs indst Product Output'!$B:$B,$D85)*$F85</f>
        <v>65866666666.666664</v>
      </c>
      <c r="N85" s="275" cm="1">
        <f t="array" ref="N85">SUMPRODUCT('Non-GHGs Emission Factor'!K$3:K$112*('Non-GHGs Emission Factor'!$B$3:$B$112=$D85)*('Non-GHGs Emission Factor'!$C$3:$C$112=$E85)*('Non-GHGs Emission Factor'!$D$2:$K$2=N$48)*('Non-GHGs Emission Factor'!$A$3:$A$112=$C85))*SUMIFS('Non-GHGs indst Product Output'!$H:$H,'Non-GHGs indst Product Output'!$A:$A,$A$2,'Non-GHGs indst Product Output'!$B:$B,$D85)*$F85</f>
        <v>106400000000</v>
      </c>
    </row>
    <row r="86" spans="1:14" ht="14.25" customHeight="1">
      <c r="A86" s="32" t="str">
        <f>VLOOKUP($B86,'Sector Match'!$B$1:$C$43,2,0)</f>
        <v>refined petroleum and coke 19</v>
      </c>
      <c r="B86" s="135" t="s">
        <v>303</v>
      </c>
      <c r="C86" s="134" t="s">
        <v>184</v>
      </c>
      <c r="D86" s="134" t="s">
        <v>187</v>
      </c>
      <c r="E86" s="134" t="s">
        <v>158</v>
      </c>
      <c r="F86" s="134">
        <v>1</v>
      </c>
      <c r="G86" s="274" cm="1">
        <f t="array" ref="G86">SUMPRODUCT('Non-GHGs Emission Factor'!D$3:D$112*('Non-GHGs Emission Factor'!$B$3:$B$112=$D86)*('Non-GHGs Emission Factor'!$C$3:$C$112=$E86)*('Non-GHGs Emission Factor'!$D$2:$K$2=G$48)*('Non-GHGs Emission Factor'!$A$3:$A$112=$C86))*SUMIFS('Non-GHGs indst Product Output'!$H:$H,'Non-GHGs indst Product Output'!$A:$A,$A$2,'Non-GHGs indst Product Output'!$B:$B,$D86)*$F86</f>
        <v>0</v>
      </c>
      <c r="H86" s="274" cm="1">
        <f t="array" ref="H86">SUMPRODUCT('Non-GHGs Emission Factor'!E$3:E$112*('Non-GHGs Emission Factor'!$B$3:$B$112=$D86)*('Non-GHGs Emission Factor'!$C$3:$C$112=$E86)*('Non-GHGs Emission Factor'!$D$2:$K$2=H$48)*('Non-GHGs Emission Factor'!$A$3:$A$112=$C86))*SUMIFS('Non-GHGs indst Product Output'!$H:$H,'Non-GHGs indst Product Output'!$A:$A,$A$2,'Non-GHGs indst Product Output'!$B:$B,$D86)*$F86</f>
        <v>0</v>
      </c>
      <c r="I86" s="274" cm="1">
        <f t="array" ref="I86">SUMPRODUCT('Non-GHGs Emission Factor'!F$3:F$112*('Non-GHGs Emission Factor'!$B$3:$B$112=$D86)*('Non-GHGs Emission Factor'!$C$3:$C$112=$E86)*('Non-GHGs Emission Factor'!$D$2:$K$2=I$48)*('Non-GHGs Emission Factor'!$A$3:$A$112=$C86))*SUMIFS('Non-GHGs indst Product Output'!$H:$H,'Non-GHGs indst Product Output'!$A:$A,$A$2,'Non-GHGs indst Product Output'!$B:$B,$D86)*$F86</f>
        <v>0</v>
      </c>
      <c r="J86" s="274" cm="1">
        <f t="array" ref="J86">SUMPRODUCT('Non-GHGs Emission Factor'!G$3:G$112*('Non-GHGs Emission Factor'!$B$3:$B$112=$D86)*('Non-GHGs Emission Factor'!$C$3:$C$112=$E86)*('Non-GHGs Emission Factor'!$D$2:$K$2=J$48)*('Non-GHGs Emission Factor'!$A$3:$A$112=$C86))*SUMIFS('Non-GHGs indst Product Output'!$H:$H,'Non-GHGs indst Product Output'!$A:$A,$A$2,'Non-GHGs indst Product Output'!$B:$B,$D86)*$F86</f>
        <v>0</v>
      </c>
      <c r="K86" s="274" cm="1">
        <f t="array" ref="K86">SUMPRODUCT('Non-GHGs Emission Factor'!H$3:H$112*('Non-GHGs Emission Factor'!$B$3:$B$112=$D86)*('Non-GHGs Emission Factor'!$C$3:$C$112=$E86)*('Non-GHGs Emission Factor'!$D$2:$K$2=K$48)*('Non-GHGs Emission Factor'!$A$3:$A$112=$C86))*SUMIFS('Non-GHGs indst Product Output'!$H:$H,'Non-GHGs indst Product Output'!$A:$A,$A$2,'Non-GHGs indst Product Output'!$B:$B,$D86)*$F86</f>
        <v>0</v>
      </c>
      <c r="L86" s="274" cm="1">
        <f t="array" ref="L86">SUMPRODUCT('Non-GHGs Emission Factor'!I$3:I$112*('Non-GHGs Emission Factor'!$B$3:$B$112=$D86)*('Non-GHGs Emission Factor'!$C$3:$C$112=$E86)*('Non-GHGs Emission Factor'!$D$2:$K$2=L$48)*('Non-GHGs Emission Factor'!$A$3:$A$112=$C86))*SUMIFS('Non-GHGs indst Product Output'!$H:$H,'Non-GHGs indst Product Output'!$A:$A,$A$2,'Non-GHGs indst Product Output'!$B:$B,$D86)*$F86</f>
        <v>0</v>
      </c>
      <c r="M86" s="274" cm="1">
        <f t="array" ref="M86">SUMPRODUCT('Non-GHGs Emission Factor'!J$3:J$112*('Non-GHGs Emission Factor'!$B$3:$B$112=$D86)*('Non-GHGs Emission Factor'!$C$3:$C$112=$E86)*('Non-GHGs Emission Factor'!$D$2:$K$2=M$48)*('Non-GHGs Emission Factor'!$A$3:$A$112=$C86))*SUMIFS('Non-GHGs indst Product Output'!$H:$H,'Non-GHGs indst Product Output'!$A:$A,$A$2,'Non-GHGs indst Product Output'!$B:$B,$D86)*$F86</f>
        <v>0</v>
      </c>
      <c r="N86" s="275" cm="1">
        <f t="array" ref="N86">SUMPRODUCT('Non-GHGs Emission Factor'!K$3:K$112*('Non-GHGs Emission Factor'!$B$3:$B$112=$D86)*('Non-GHGs Emission Factor'!$C$3:$C$112=$E86)*('Non-GHGs Emission Factor'!$D$2:$K$2=N$48)*('Non-GHGs Emission Factor'!$A$3:$A$112=$C86))*SUMIFS('Non-GHGs indst Product Output'!$H:$H,'Non-GHGs indst Product Output'!$A:$A,$A$2,'Non-GHGs indst Product Output'!$B:$B,$D86)*$F86</f>
        <v>0</v>
      </c>
    </row>
    <row r="87" spans="1:14" ht="14.25" customHeight="1">
      <c r="A87" s="32" t="str">
        <f>VLOOKUP($B87,'Sector Match'!$B$1:$C$43,2,0)</f>
        <v>chemicals 20</v>
      </c>
      <c r="B87" s="134" t="s">
        <v>320</v>
      </c>
      <c r="C87" s="134" t="s">
        <v>320</v>
      </c>
      <c r="D87" s="134" t="s">
        <v>278</v>
      </c>
      <c r="E87" s="134" t="s">
        <v>158</v>
      </c>
      <c r="F87" s="134">
        <v>1</v>
      </c>
      <c r="G87" s="274" cm="1">
        <f t="array" ref="G87">SUMPRODUCT('Non-GHGs Emission Factor'!D$3:D$112*('Non-GHGs Emission Factor'!$B$3:$B$112=$D87)*('Non-GHGs Emission Factor'!$C$3:$C$112=$E87)*('Non-GHGs Emission Factor'!$D$2:$K$2=G$48)*('Non-GHGs Emission Factor'!$A$3:$A$112=$C87))*SUMIFS('Non-GHGs indst Product Output'!$H:$H,'Non-GHGs indst Product Output'!$A:$A,$A$2,'Non-GHGs indst Product Output'!$B:$B,$D87)*$F87</f>
        <v>0</v>
      </c>
      <c r="H87" s="274" cm="1">
        <f t="array" ref="H87">SUMPRODUCT('Non-GHGs Emission Factor'!E$3:E$112*('Non-GHGs Emission Factor'!$B$3:$B$112=$D87)*('Non-GHGs Emission Factor'!$C$3:$C$112=$E87)*('Non-GHGs Emission Factor'!$D$2:$K$2=H$48)*('Non-GHGs Emission Factor'!$A$3:$A$112=$C87))*SUMIFS('Non-GHGs indst Product Output'!$H:$H,'Non-GHGs indst Product Output'!$A:$A,$A$2,'Non-GHGs indst Product Output'!$B:$B,$D87)*$F87</f>
        <v>0</v>
      </c>
      <c r="I87" s="274" cm="1">
        <f t="array" ref="I87">SUMPRODUCT('Non-GHGs Emission Factor'!F$3:F$112*('Non-GHGs Emission Factor'!$B$3:$B$112=$D87)*('Non-GHGs Emission Factor'!$C$3:$C$112=$E87)*('Non-GHGs Emission Factor'!$D$2:$K$2=I$48)*('Non-GHGs Emission Factor'!$A$3:$A$112=$C87))*SUMIFS('Non-GHGs indst Product Output'!$H:$H,'Non-GHGs indst Product Output'!$A:$A,$A$2,'Non-GHGs indst Product Output'!$B:$B,$D87)*$F87</f>
        <v>0</v>
      </c>
      <c r="J87" s="274" cm="1">
        <f t="array" ref="J87">SUMPRODUCT('Non-GHGs Emission Factor'!G$3:G$112*('Non-GHGs Emission Factor'!$B$3:$B$112=$D87)*('Non-GHGs Emission Factor'!$C$3:$C$112=$E87)*('Non-GHGs Emission Factor'!$D$2:$K$2=J$48)*('Non-GHGs Emission Factor'!$A$3:$A$112=$C87))*SUMIFS('Non-GHGs indst Product Output'!$H:$H,'Non-GHGs indst Product Output'!$A:$A,$A$2,'Non-GHGs indst Product Output'!$B:$B,$D87)*$F87</f>
        <v>0</v>
      </c>
      <c r="K87" s="274" cm="1">
        <f t="array" ref="K87">SUMPRODUCT('Non-GHGs Emission Factor'!H$3:H$112*('Non-GHGs Emission Factor'!$B$3:$B$112=$D87)*('Non-GHGs Emission Factor'!$C$3:$C$112=$E87)*('Non-GHGs Emission Factor'!$D$2:$K$2=K$48)*('Non-GHGs Emission Factor'!$A$3:$A$112=$C87))*SUMIFS('Non-GHGs indst Product Output'!$H:$H,'Non-GHGs indst Product Output'!$A:$A,$A$2,'Non-GHGs indst Product Output'!$B:$B,$D87)*$F87</f>
        <v>0</v>
      </c>
      <c r="L87" s="274" cm="1">
        <f t="array" ref="L87">SUMPRODUCT('Non-GHGs Emission Factor'!I$3:I$112*('Non-GHGs Emission Factor'!$B$3:$B$112=$D87)*('Non-GHGs Emission Factor'!$C$3:$C$112=$E87)*('Non-GHGs Emission Factor'!$D$2:$K$2=L$48)*('Non-GHGs Emission Factor'!$A$3:$A$112=$C87))*SUMIFS('Non-GHGs indst Product Output'!$H:$H,'Non-GHGs indst Product Output'!$A:$A,$A$2,'Non-GHGs indst Product Output'!$B:$B,$D87)*$F87</f>
        <v>0</v>
      </c>
      <c r="M87" s="274" cm="1">
        <f t="array" ref="M87">SUMPRODUCT('Non-GHGs Emission Factor'!J$3:J$112*('Non-GHGs Emission Factor'!$B$3:$B$112=$D87)*('Non-GHGs Emission Factor'!$C$3:$C$112=$E87)*('Non-GHGs Emission Factor'!$D$2:$K$2=M$48)*('Non-GHGs Emission Factor'!$A$3:$A$112=$C87))*SUMIFS('Non-GHGs indst Product Output'!$H:$H,'Non-GHGs indst Product Output'!$A:$A,$A$2,'Non-GHGs indst Product Output'!$B:$B,$D87)*$F87</f>
        <v>0</v>
      </c>
      <c r="N87" s="275" cm="1">
        <f t="array" ref="N87">SUMPRODUCT('Non-GHGs Emission Factor'!K$3:K$112*('Non-GHGs Emission Factor'!$B$3:$B$112=$D87)*('Non-GHGs Emission Factor'!$C$3:$C$112=$E87)*('Non-GHGs Emission Factor'!$D$2:$K$2=N$48)*('Non-GHGs Emission Factor'!$A$3:$A$112=$C87))*SUMIFS('Non-GHGs indst Product Output'!$H:$H,'Non-GHGs indst Product Output'!$A:$A,$A$2,'Non-GHGs indst Product Output'!$B:$B,$D87)*$F87</f>
        <v>0</v>
      </c>
    </row>
    <row r="88" spans="1:14" ht="14.25" customHeight="1">
      <c r="A88" s="136" t="str">
        <f>VLOOKUP($B88,'Sector Match'!$B$1:$C$43,2,0)</f>
        <v>food beverage and tobacco 10T12</v>
      </c>
      <c r="B88" s="137" t="s">
        <v>246</v>
      </c>
      <c r="C88" s="137" t="s">
        <v>246</v>
      </c>
      <c r="D88" s="137" t="s">
        <v>281</v>
      </c>
      <c r="E88" s="137" t="s">
        <v>158</v>
      </c>
      <c r="F88" s="266">
        <v>1</v>
      </c>
      <c r="G88" s="276" cm="1">
        <f t="array" ref="G88">SUMPRODUCT('Non-GHGs Emission Factor'!D$3:D$112*('Non-GHGs Emission Factor'!$B$3:$B$112=$D88)*('Non-GHGs Emission Factor'!$C$3:$C$112=$E88)*('Non-GHGs Emission Factor'!$D$2:$K$2=G$48)*('Non-GHGs Emission Factor'!$A$3:$A$112=$C88))*SUMIFS('Non-GHGs indst Product Output'!$H:$H,'Non-GHGs indst Product Output'!$A:$A,$A$2,'Non-GHGs indst Product Output'!$B:$B,$D88)*$F88</f>
        <v>0</v>
      </c>
      <c r="H88" s="276" cm="1">
        <f t="array" ref="H88">SUMPRODUCT('Non-GHGs Emission Factor'!E$3:E$112*('Non-GHGs Emission Factor'!$B$3:$B$112=$D88)*('Non-GHGs Emission Factor'!$C$3:$C$112=$E88)*('Non-GHGs Emission Factor'!$D$2:$K$2=H$48)*('Non-GHGs Emission Factor'!$A$3:$A$112=$C88))*SUMIFS('Non-GHGs indst Product Output'!$H:$H,'Non-GHGs indst Product Output'!$A:$A,$A$2,'Non-GHGs indst Product Output'!$B:$B,$D88)*$F88</f>
        <v>0</v>
      </c>
      <c r="I88" s="276" cm="1">
        <f t="array" ref="I88">SUMPRODUCT('Non-GHGs Emission Factor'!F$3:F$112*('Non-GHGs Emission Factor'!$B$3:$B$112=$D88)*('Non-GHGs Emission Factor'!$C$3:$C$112=$E88)*('Non-GHGs Emission Factor'!$D$2:$K$2=I$48)*('Non-GHGs Emission Factor'!$A$3:$A$112=$C88))*SUMIFS('Non-GHGs indst Product Output'!$H:$H,'Non-GHGs indst Product Output'!$A:$A,$A$2,'Non-GHGs indst Product Output'!$B:$B,$D88)*$F88</f>
        <v>0</v>
      </c>
      <c r="J88" s="276" cm="1">
        <f t="array" ref="J88">SUMPRODUCT('Non-GHGs Emission Factor'!G$3:G$112*('Non-GHGs Emission Factor'!$B$3:$B$112=$D88)*('Non-GHGs Emission Factor'!$C$3:$C$112=$E88)*('Non-GHGs Emission Factor'!$D$2:$K$2=J$48)*('Non-GHGs Emission Factor'!$A$3:$A$112=$C88))*SUMIFS('Non-GHGs indst Product Output'!$H:$H,'Non-GHGs indst Product Output'!$A:$A,$A$2,'Non-GHGs indst Product Output'!$B:$B,$D88)*$F88</f>
        <v>0</v>
      </c>
      <c r="K88" s="276" cm="1">
        <f t="array" ref="K88">SUMPRODUCT('Non-GHGs Emission Factor'!H$3:H$112*('Non-GHGs Emission Factor'!$B$3:$B$112=$D88)*('Non-GHGs Emission Factor'!$C$3:$C$112=$E88)*('Non-GHGs Emission Factor'!$D$2:$K$2=K$48)*('Non-GHGs Emission Factor'!$A$3:$A$112=$C88))*SUMIFS('Non-GHGs indst Product Output'!$H:$H,'Non-GHGs indst Product Output'!$A:$A,$A$2,'Non-GHGs indst Product Output'!$B:$B,$D88)*$F88</f>
        <v>0</v>
      </c>
      <c r="L88" s="276" cm="1">
        <f t="array" ref="L88">SUMPRODUCT('Non-GHGs Emission Factor'!I$3:I$112*('Non-GHGs Emission Factor'!$B$3:$B$112=$D88)*('Non-GHGs Emission Factor'!$C$3:$C$112=$E88)*('Non-GHGs Emission Factor'!$D$2:$K$2=L$48)*('Non-GHGs Emission Factor'!$A$3:$A$112=$C88))*SUMIFS('Non-GHGs indst Product Output'!$H:$H,'Non-GHGs indst Product Output'!$A:$A,$A$2,'Non-GHGs indst Product Output'!$B:$B,$D88)*$F88</f>
        <v>0</v>
      </c>
      <c r="M88" s="276" cm="1">
        <f t="array" ref="M88">SUMPRODUCT('Non-GHGs Emission Factor'!J$3:J$112*('Non-GHGs Emission Factor'!$B$3:$B$112=$D88)*('Non-GHGs Emission Factor'!$C$3:$C$112=$E88)*('Non-GHGs Emission Factor'!$D$2:$K$2=M$48)*('Non-GHGs Emission Factor'!$A$3:$A$112=$C88))*SUMIFS('Non-GHGs indst Product Output'!$H:$H,'Non-GHGs indst Product Output'!$A:$A,$A$2,'Non-GHGs indst Product Output'!$B:$B,$D88)*$F88</f>
        <v>0</v>
      </c>
      <c r="N88" s="277" cm="1">
        <f t="array" ref="N88">SUMPRODUCT('Non-GHGs Emission Factor'!K$3:K$112*('Non-GHGs Emission Factor'!$B$3:$B$112=$D88)*('Non-GHGs Emission Factor'!$C$3:$C$112=$E88)*('Non-GHGs Emission Factor'!$D$2:$K$2=N$48)*('Non-GHGs Emission Factor'!$A$3:$A$112=$C88))*SUMIFS('Non-GHGs indst Product Output'!$H:$H,'Non-GHGs indst Product Output'!$A:$A,$A$2,'Non-GHGs indst Product Output'!$B:$B,$D88)*$F88</f>
        <v>0</v>
      </c>
    </row>
    <row r="91" spans="1:14" ht="13.5">
      <c r="A91" s="330" t="s">
        <v>985</v>
      </c>
      <c r="B91" s="329"/>
      <c r="C91" s="329"/>
      <c r="D91" s="329"/>
    </row>
    <row r="92" spans="1:14" s="86" customFormat="1" ht="14.25" customHeight="1">
      <c r="A92" s="131" t="s">
        <v>286</v>
      </c>
      <c r="B92" s="131" t="s">
        <v>287</v>
      </c>
      <c r="C92" s="132" t="s">
        <v>118</v>
      </c>
      <c r="D92" s="132" t="s">
        <v>119</v>
      </c>
      <c r="E92" s="132" t="s">
        <v>120</v>
      </c>
      <c r="F92" s="278" t="s">
        <v>811</v>
      </c>
      <c r="G92" s="132" t="s">
        <v>121</v>
      </c>
      <c r="H92" s="132" t="s">
        <v>122</v>
      </c>
      <c r="I92" s="132" t="s">
        <v>123</v>
      </c>
      <c r="J92" s="132" t="s">
        <v>124</v>
      </c>
      <c r="K92" s="132" t="s">
        <v>125</v>
      </c>
      <c r="L92" s="132" t="s">
        <v>126</v>
      </c>
      <c r="M92" s="132" t="s">
        <v>127</v>
      </c>
      <c r="N92" s="133" t="s">
        <v>128</v>
      </c>
    </row>
    <row r="93" spans="1:14" ht="14.25" customHeight="1">
      <c r="A93" s="32" t="str">
        <f>VLOOKUP($B93,'Sector Match'!$B$1:$C$43,2,0)</f>
        <v>food beverage and tobacco 10T12</v>
      </c>
      <c r="B93" s="134" t="s">
        <v>236</v>
      </c>
      <c r="C93" s="134" t="s">
        <v>236</v>
      </c>
      <c r="D93" s="134" t="s">
        <v>240</v>
      </c>
      <c r="E93" s="134" t="s">
        <v>158</v>
      </c>
      <c r="F93" s="134">
        <v>1</v>
      </c>
      <c r="G93" s="274" cm="1">
        <f t="array" ref="G93">SUMPRODUCT('Non-GHGs Emission Factor'!D$3:D$112*('Non-GHGs Emission Factor'!$B$3:$B$112=$D93)*('Non-GHGs Emission Factor'!$C$3:$C$112=$E93)*('Non-GHGs Emission Factor'!$D$2:$K$2=G$92)*('Non-GHGs Emission Factor'!$A$3:$A$112=$C93))*SUMIFS('Non-GHGs indst Product Output'!$J:$J,'Non-GHGs indst Product Output'!$A:$A,$A$2,'Non-GHGs indst Product Output'!$B:$B,$D93)*$F93</f>
        <v>0</v>
      </c>
      <c r="H93" s="274" cm="1">
        <f t="array" ref="H93">SUMPRODUCT('Non-GHGs Emission Factor'!E$3:E$112*('Non-GHGs Emission Factor'!$B$3:$B$112=$D93)*('Non-GHGs Emission Factor'!$C$3:$C$112=$E93)*('Non-GHGs Emission Factor'!$D$2:$K$2=H$92)*('Non-GHGs Emission Factor'!$A$3:$A$112=$C93))*SUMIFS('Non-GHGs indst Product Output'!$J:$J,'Non-GHGs indst Product Output'!$A:$A,$A$2,'Non-GHGs indst Product Output'!$B:$B,$D93)*$F93</f>
        <v>0</v>
      </c>
      <c r="I93" s="274" cm="1">
        <f t="array" ref="I93">SUMPRODUCT('Non-GHGs Emission Factor'!F$3:F$112*('Non-GHGs Emission Factor'!$B$3:$B$112=$D93)*('Non-GHGs Emission Factor'!$C$3:$C$112=$E93)*('Non-GHGs Emission Factor'!$D$2:$K$2=I$92)*('Non-GHGs Emission Factor'!$A$3:$A$112=$C93))*SUMIFS('Non-GHGs indst Product Output'!$J:$J,'Non-GHGs indst Product Output'!$A:$A,$A$2,'Non-GHGs indst Product Output'!$B:$B,$D93)*$F93</f>
        <v>0</v>
      </c>
      <c r="J93" s="274" cm="1">
        <f t="array" ref="J93">SUMPRODUCT('Non-GHGs Emission Factor'!G$3:G$112*('Non-GHGs Emission Factor'!$B$3:$B$112=$D93)*('Non-GHGs Emission Factor'!$C$3:$C$112=$E93)*('Non-GHGs Emission Factor'!$D$2:$K$2=J$92)*('Non-GHGs Emission Factor'!$A$3:$A$112=$C93))*SUMIFS('Non-GHGs indst Product Output'!$J:$J,'Non-GHGs indst Product Output'!$A:$A,$A$2,'Non-GHGs indst Product Output'!$B:$B,$D93)*$F93</f>
        <v>166664250000</v>
      </c>
      <c r="K93" s="274" cm="1">
        <f t="array" ref="K93">SUMPRODUCT('Non-GHGs Emission Factor'!H$3:H$112*('Non-GHGs Emission Factor'!$B$3:$B$112=$D93)*('Non-GHGs Emission Factor'!$C$3:$C$112=$E93)*('Non-GHGs Emission Factor'!$D$2:$K$2=K$92)*('Non-GHGs Emission Factor'!$A$3:$A$112=$C93))*SUMIFS('Non-GHGs indst Product Output'!$J:$J,'Non-GHGs indst Product Output'!$A:$A,$A$2,'Non-GHGs indst Product Output'!$B:$B,$D93)*$F93</f>
        <v>0</v>
      </c>
      <c r="L93" s="274" cm="1">
        <f t="array" ref="L93">SUMPRODUCT('Non-GHGs Emission Factor'!I$3:I$112*('Non-GHGs Emission Factor'!$B$3:$B$112=$D93)*('Non-GHGs Emission Factor'!$C$3:$C$112=$E93)*('Non-GHGs Emission Factor'!$D$2:$K$2=L$92)*('Non-GHGs Emission Factor'!$A$3:$A$112=$C93))*SUMIFS('Non-GHGs indst Product Output'!$J:$J,'Non-GHGs indst Product Output'!$A:$A,$A$2,'Non-GHGs indst Product Output'!$B:$B,$D93)*$F93</f>
        <v>0</v>
      </c>
      <c r="M93" s="274" cm="1">
        <f t="array" ref="M93">SUMPRODUCT('Non-GHGs Emission Factor'!J$3:J$112*('Non-GHGs Emission Factor'!$B$3:$B$112=$D93)*('Non-GHGs Emission Factor'!$C$3:$C$112=$E93)*('Non-GHGs Emission Factor'!$D$2:$K$2=M$92)*('Non-GHGs Emission Factor'!$A$3:$A$112=$C93))*SUMIFS('Non-GHGs indst Product Output'!$J:$J,'Non-GHGs indst Product Output'!$A:$A,$A$2,'Non-GHGs indst Product Output'!$B:$B,$D93)*$F93</f>
        <v>0</v>
      </c>
      <c r="N93" s="275" cm="1">
        <f t="array" ref="N93">SUMPRODUCT('Non-GHGs Emission Factor'!K$3:K$112*('Non-GHGs Emission Factor'!$B$3:$B$112=$D93)*('Non-GHGs Emission Factor'!$C$3:$C$112=$E93)*('Non-GHGs Emission Factor'!$D$2:$K$2=N$92)*('Non-GHGs Emission Factor'!$A$3:$A$112=$C93))*SUMIFS('Non-GHGs indst Product Output'!$J:$J,'Non-GHGs indst Product Output'!$A:$A,$A$2,'Non-GHGs indst Product Output'!$B:$B,$D93)*$F93</f>
        <v>0</v>
      </c>
    </row>
    <row r="94" spans="1:14" ht="14.25" customHeight="1">
      <c r="A94" s="32" t="str">
        <f>VLOOKUP($B94,'Sector Match'!$B$1:$C$43,2,0)</f>
        <v>food beverage and tobacco 10T12</v>
      </c>
      <c r="B94" s="134" t="s">
        <v>236</v>
      </c>
      <c r="C94" s="134" t="s">
        <v>236</v>
      </c>
      <c r="D94" s="134" t="s">
        <v>238</v>
      </c>
      <c r="E94" s="134" t="s">
        <v>158</v>
      </c>
      <c r="F94" s="134">
        <v>1</v>
      </c>
      <c r="G94" s="274" cm="1">
        <f t="array" ref="G94">SUMPRODUCT('Non-GHGs Emission Factor'!D$3:D$112*('Non-GHGs Emission Factor'!$B$3:$B$112=$D94)*('Non-GHGs Emission Factor'!$C$3:$C$112=$E94)*('Non-GHGs Emission Factor'!$D$2:$K$2=G$92)*('Non-GHGs Emission Factor'!$A$3:$A$112=$C94))*SUMIFS('Non-GHGs indst Product Output'!$J:$J,'Non-GHGs indst Product Output'!$A:$A,$A$2,'Non-GHGs indst Product Output'!$B:$B,$D94)*$F94</f>
        <v>0</v>
      </c>
      <c r="H94" s="274" cm="1">
        <f t="array" ref="H94">SUMPRODUCT('Non-GHGs Emission Factor'!E$3:E$112*('Non-GHGs Emission Factor'!$B$3:$B$112=$D94)*('Non-GHGs Emission Factor'!$C$3:$C$112=$E94)*('Non-GHGs Emission Factor'!$D$2:$K$2=H$92)*('Non-GHGs Emission Factor'!$A$3:$A$112=$C94))*SUMIFS('Non-GHGs indst Product Output'!$J:$J,'Non-GHGs indst Product Output'!$A:$A,$A$2,'Non-GHGs indst Product Output'!$B:$B,$D94)*$F94</f>
        <v>0</v>
      </c>
      <c r="I94" s="274" cm="1">
        <f t="array" ref="I94">SUMPRODUCT('Non-GHGs Emission Factor'!F$3:F$112*('Non-GHGs Emission Factor'!$B$3:$B$112=$D94)*('Non-GHGs Emission Factor'!$C$3:$C$112=$E94)*('Non-GHGs Emission Factor'!$D$2:$K$2=I$92)*('Non-GHGs Emission Factor'!$A$3:$A$112=$C94))*SUMIFS('Non-GHGs indst Product Output'!$J:$J,'Non-GHGs indst Product Output'!$A:$A,$A$2,'Non-GHGs indst Product Output'!$B:$B,$D94)*$F94</f>
        <v>0</v>
      </c>
      <c r="J94" s="274" cm="1">
        <f t="array" ref="J94">SUMPRODUCT('Non-GHGs Emission Factor'!G$3:G$112*('Non-GHGs Emission Factor'!$B$3:$B$112=$D94)*('Non-GHGs Emission Factor'!$C$3:$C$112=$E94)*('Non-GHGs Emission Factor'!$D$2:$K$2=J$92)*('Non-GHGs Emission Factor'!$A$3:$A$112=$C94))*SUMIFS('Non-GHGs indst Product Output'!$J:$J,'Non-GHGs indst Product Output'!$A:$A,$A$2,'Non-GHGs indst Product Output'!$B:$B,$D94)*$F94</f>
        <v>7674997500</v>
      </c>
      <c r="K94" s="274" cm="1">
        <f t="array" ref="K94">SUMPRODUCT('Non-GHGs Emission Factor'!H$3:H$112*('Non-GHGs Emission Factor'!$B$3:$B$112=$D94)*('Non-GHGs Emission Factor'!$C$3:$C$112=$E94)*('Non-GHGs Emission Factor'!$D$2:$K$2=K$92)*('Non-GHGs Emission Factor'!$A$3:$A$112=$C94))*SUMIFS('Non-GHGs indst Product Output'!$J:$J,'Non-GHGs indst Product Output'!$A:$A,$A$2,'Non-GHGs indst Product Output'!$B:$B,$D94)*$F94</f>
        <v>0</v>
      </c>
      <c r="L94" s="274" cm="1">
        <f t="array" ref="L94">SUMPRODUCT('Non-GHGs Emission Factor'!I$3:I$112*('Non-GHGs Emission Factor'!$B$3:$B$112=$D94)*('Non-GHGs Emission Factor'!$C$3:$C$112=$E94)*('Non-GHGs Emission Factor'!$D$2:$K$2=L$92)*('Non-GHGs Emission Factor'!$A$3:$A$112=$C94))*SUMIFS('Non-GHGs indst Product Output'!$J:$J,'Non-GHGs indst Product Output'!$A:$A,$A$2,'Non-GHGs indst Product Output'!$B:$B,$D94)*$F94</f>
        <v>0</v>
      </c>
      <c r="M94" s="274" cm="1">
        <f t="array" ref="M94">SUMPRODUCT('Non-GHGs Emission Factor'!J$3:J$112*('Non-GHGs Emission Factor'!$B$3:$B$112=$D94)*('Non-GHGs Emission Factor'!$C$3:$C$112=$E94)*('Non-GHGs Emission Factor'!$D$2:$K$2=M$92)*('Non-GHGs Emission Factor'!$A$3:$A$112=$C94))*SUMIFS('Non-GHGs indst Product Output'!$J:$J,'Non-GHGs indst Product Output'!$A:$A,$A$2,'Non-GHGs indst Product Output'!$B:$B,$D94)*$F94</f>
        <v>0</v>
      </c>
      <c r="N94" s="275" cm="1">
        <f t="array" ref="N94">SUMPRODUCT('Non-GHGs Emission Factor'!K$3:K$112*('Non-GHGs Emission Factor'!$B$3:$B$112=$D94)*('Non-GHGs Emission Factor'!$C$3:$C$112=$E94)*('Non-GHGs Emission Factor'!$D$2:$K$2=N$92)*('Non-GHGs Emission Factor'!$A$3:$A$112=$C94))*SUMIFS('Non-GHGs indst Product Output'!$J:$J,'Non-GHGs indst Product Output'!$A:$A,$A$2,'Non-GHGs indst Product Output'!$B:$B,$D94)*$F94</f>
        <v>0</v>
      </c>
    </row>
    <row r="95" spans="1:14" ht="14.25" customHeight="1">
      <c r="A95" s="32" t="str">
        <f>VLOOKUP($B95,'Sector Match'!$B$1:$C$43,2,0)</f>
        <v>textiles apparel and leather 13T15</v>
      </c>
      <c r="B95" s="134" t="s">
        <v>253</v>
      </c>
      <c r="C95" s="134" t="s">
        <v>253</v>
      </c>
      <c r="D95" s="134" t="s">
        <v>256</v>
      </c>
      <c r="E95" s="134" t="s">
        <v>158</v>
      </c>
      <c r="F95" s="134">
        <v>1</v>
      </c>
      <c r="G95" s="274" cm="1">
        <f t="array" ref="G95">SUMPRODUCT('Non-GHGs Emission Factor'!D$3:D$112*('Non-GHGs Emission Factor'!$B$3:$B$112=$D95)*('Non-GHGs Emission Factor'!$C$3:$C$112=$E95)*('Non-GHGs Emission Factor'!$D$2:$K$2=G$92)*('Non-GHGs Emission Factor'!$A$3:$A$112=$C95))*SUMIFS('Non-GHGs indst Product Output'!$J:$J,'Non-GHGs indst Product Output'!$A:$A,$A$2,'Non-GHGs indst Product Output'!$B:$B,$D95)*$F95</f>
        <v>0</v>
      </c>
      <c r="H95" s="274" cm="1">
        <f t="array" ref="H95">SUMPRODUCT('Non-GHGs Emission Factor'!E$3:E$112*('Non-GHGs Emission Factor'!$B$3:$B$112=$D95)*('Non-GHGs Emission Factor'!$C$3:$C$112=$E95)*('Non-GHGs Emission Factor'!$D$2:$K$2=H$92)*('Non-GHGs Emission Factor'!$A$3:$A$112=$C95))*SUMIFS('Non-GHGs indst Product Output'!$J:$J,'Non-GHGs indst Product Output'!$A:$A,$A$2,'Non-GHGs indst Product Output'!$B:$B,$D95)*$F95</f>
        <v>0</v>
      </c>
      <c r="I95" s="274" cm="1">
        <f t="array" ref="I95">SUMPRODUCT('Non-GHGs Emission Factor'!F$3:F$112*('Non-GHGs Emission Factor'!$B$3:$B$112=$D95)*('Non-GHGs Emission Factor'!$C$3:$C$112=$E95)*('Non-GHGs Emission Factor'!$D$2:$K$2=I$92)*('Non-GHGs Emission Factor'!$A$3:$A$112=$C95))*SUMIFS('Non-GHGs indst Product Output'!$J:$J,'Non-GHGs indst Product Output'!$A:$A,$A$2,'Non-GHGs indst Product Output'!$B:$B,$D95)*$F95</f>
        <v>0</v>
      </c>
      <c r="J95" s="274" cm="1">
        <f t="array" ref="J95">SUMPRODUCT('Non-GHGs Emission Factor'!G$3:G$112*('Non-GHGs Emission Factor'!$B$3:$B$112=$D95)*('Non-GHGs Emission Factor'!$C$3:$C$112=$E95)*('Non-GHGs Emission Factor'!$D$2:$K$2=J$92)*('Non-GHGs Emission Factor'!$A$3:$A$112=$C95))*SUMIFS('Non-GHGs indst Product Output'!$J:$J,'Non-GHGs indst Product Output'!$A:$A,$A$2,'Non-GHGs indst Product Output'!$B:$B,$D95)*$F95</f>
        <v>87246100000</v>
      </c>
      <c r="K95" s="274" cm="1">
        <f t="array" ref="K95">SUMPRODUCT('Non-GHGs Emission Factor'!H$3:H$112*('Non-GHGs Emission Factor'!$B$3:$B$112=$D95)*('Non-GHGs Emission Factor'!$C$3:$C$112=$E95)*('Non-GHGs Emission Factor'!$D$2:$K$2=K$92)*('Non-GHGs Emission Factor'!$A$3:$A$112=$C95))*SUMIFS('Non-GHGs indst Product Output'!$J:$J,'Non-GHGs indst Product Output'!$A:$A,$A$2,'Non-GHGs indst Product Output'!$B:$B,$D95)*$F95</f>
        <v>0</v>
      </c>
      <c r="L95" s="274" cm="1">
        <f t="array" ref="L95">SUMPRODUCT('Non-GHGs Emission Factor'!I$3:I$112*('Non-GHGs Emission Factor'!$B$3:$B$112=$D95)*('Non-GHGs Emission Factor'!$C$3:$C$112=$E95)*('Non-GHGs Emission Factor'!$D$2:$K$2=L$92)*('Non-GHGs Emission Factor'!$A$3:$A$112=$C95))*SUMIFS('Non-GHGs indst Product Output'!$J:$J,'Non-GHGs indst Product Output'!$A:$A,$A$2,'Non-GHGs indst Product Output'!$B:$B,$D95)*$F95</f>
        <v>0</v>
      </c>
      <c r="M95" s="274" cm="1">
        <f t="array" ref="M95">SUMPRODUCT('Non-GHGs Emission Factor'!J$3:J$112*('Non-GHGs Emission Factor'!$B$3:$B$112=$D95)*('Non-GHGs Emission Factor'!$C$3:$C$112=$E95)*('Non-GHGs Emission Factor'!$D$2:$K$2=M$92)*('Non-GHGs Emission Factor'!$A$3:$A$112=$C95))*SUMIFS('Non-GHGs indst Product Output'!$J:$J,'Non-GHGs indst Product Output'!$A:$A,$A$2,'Non-GHGs indst Product Output'!$B:$B,$D95)*$F95</f>
        <v>0</v>
      </c>
      <c r="N95" s="275" cm="1">
        <f t="array" ref="N95">SUMPRODUCT('Non-GHGs Emission Factor'!K$3:K$112*('Non-GHGs Emission Factor'!$B$3:$B$112=$D95)*('Non-GHGs Emission Factor'!$C$3:$C$112=$E95)*('Non-GHGs Emission Factor'!$D$2:$K$2=N$92)*('Non-GHGs Emission Factor'!$A$3:$A$112=$C95))*SUMIFS('Non-GHGs indst Product Output'!$J:$J,'Non-GHGs indst Product Output'!$A:$A,$A$2,'Non-GHGs indst Product Output'!$B:$B,$D95)*$F95</f>
        <v>0</v>
      </c>
    </row>
    <row r="96" spans="1:14" ht="14.25" customHeight="1">
      <c r="A96" s="32" t="str">
        <f>VLOOKUP($B96,'Sector Match'!$B$1:$C$43,2,0)</f>
        <v>cement and other nonmetallic minerals 239</v>
      </c>
      <c r="B96" s="134" t="s">
        <v>165</v>
      </c>
      <c r="C96" s="134" t="s">
        <v>165</v>
      </c>
      <c r="D96" s="134" t="s">
        <v>183</v>
      </c>
      <c r="E96" s="134" t="s">
        <v>158</v>
      </c>
      <c r="F96" s="134">
        <v>1</v>
      </c>
      <c r="G96" s="274" cm="1">
        <f t="array" ref="G96">SUMPRODUCT('Non-GHGs Emission Factor'!D$3:D$112*('Non-GHGs Emission Factor'!$B$3:$B$112=$D96)*('Non-GHGs Emission Factor'!$C$3:$C$112=$E96)*('Non-GHGs Emission Factor'!$D$2:$K$2=G$92)*('Non-GHGs Emission Factor'!$A$3:$A$112=$C96))*SUMIFS('Non-GHGs indst Product Output'!$J:$J,'Non-GHGs indst Product Output'!$A:$A,$A$2,'Non-GHGs indst Product Output'!$B:$B,$D96)*$F96</f>
        <v>0</v>
      </c>
      <c r="H96" s="274" cm="1">
        <f t="array" ref="H96">SUMPRODUCT('Non-GHGs Emission Factor'!E$3:E$112*('Non-GHGs Emission Factor'!$B$3:$B$112=$D96)*('Non-GHGs Emission Factor'!$C$3:$C$112=$E96)*('Non-GHGs Emission Factor'!$D$2:$K$2=H$92)*('Non-GHGs Emission Factor'!$A$3:$A$112=$C96))*SUMIFS('Non-GHGs indst Product Output'!$J:$J,'Non-GHGs indst Product Output'!$A:$A,$A$2,'Non-GHGs indst Product Output'!$B:$B,$D96)*$F96</f>
        <v>0</v>
      </c>
      <c r="I96" s="274" cm="1">
        <f t="array" ref="I96">SUMPRODUCT('Non-GHGs Emission Factor'!F$3:F$112*('Non-GHGs Emission Factor'!$B$3:$B$112=$D96)*('Non-GHGs Emission Factor'!$C$3:$C$112=$E96)*('Non-GHGs Emission Factor'!$D$2:$K$2=I$92)*('Non-GHGs Emission Factor'!$A$3:$A$112=$C96))*SUMIFS('Non-GHGs indst Product Output'!$J:$J,'Non-GHGs indst Product Output'!$A:$A,$A$2,'Non-GHGs indst Product Output'!$B:$B,$D96)*$F96</f>
        <v>0</v>
      </c>
      <c r="J96" s="274" cm="1">
        <f t="array" ref="J96">SUMPRODUCT('Non-GHGs Emission Factor'!G$3:G$112*('Non-GHGs Emission Factor'!$B$3:$B$112=$D96)*('Non-GHGs Emission Factor'!$C$3:$C$112=$E96)*('Non-GHGs Emission Factor'!$D$2:$K$2=J$92)*('Non-GHGs Emission Factor'!$A$3:$A$112=$C96))*SUMIFS('Non-GHGs indst Product Output'!$J:$J,'Non-GHGs indst Product Output'!$A:$A,$A$2,'Non-GHGs indst Product Output'!$B:$B,$D96)*$F96</f>
        <v>0</v>
      </c>
      <c r="K96" s="274" cm="1">
        <f t="array" ref="K96">SUMPRODUCT('Non-GHGs Emission Factor'!H$3:H$112*('Non-GHGs Emission Factor'!$B$3:$B$112=$D96)*('Non-GHGs Emission Factor'!$C$3:$C$112=$E96)*('Non-GHGs Emission Factor'!$D$2:$K$2=K$92)*('Non-GHGs Emission Factor'!$A$3:$A$112=$C96))*SUMIFS('Non-GHGs indst Product Output'!$J:$J,'Non-GHGs indst Product Output'!$A:$A,$A$2,'Non-GHGs indst Product Output'!$B:$B,$D96)*$F96</f>
        <v>0</v>
      </c>
      <c r="L96" s="274" cm="1">
        <f t="array" ref="L96">SUMPRODUCT('Non-GHGs Emission Factor'!I$3:I$112*('Non-GHGs Emission Factor'!$B$3:$B$112=$D96)*('Non-GHGs Emission Factor'!$C$3:$C$112=$E96)*('Non-GHGs Emission Factor'!$D$2:$K$2=L$92)*('Non-GHGs Emission Factor'!$A$3:$A$112=$C96))*SUMIFS('Non-GHGs indst Product Output'!$J:$J,'Non-GHGs indst Product Output'!$A:$A,$A$2,'Non-GHGs indst Product Output'!$B:$B,$D96)*$F96</f>
        <v>0</v>
      </c>
      <c r="M96" s="274" cm="1">
        <f t="array" ref="M96">SUMPRODUCT('Non-GHGs Emission Factor'!J$3:J$112*('Non-GHGs Emission Factor'!$B$3:$B$112=$D96)*('Non-GHGs Emission Factor'!$C$3:$C$112=$E96)*('Non-GHGs Emission Factor'!$D$2:$K$2=M$92)*('Non-GHGs Emission Factor'!$A$3:$A$112=$C96))*SUMIFS('Non-GHGs indst Product Output'!$J:$J,'Non-GHGs indst Product Output'!$A:$A,$A$2,'Non-GHGs indst Product Output'!$B:$B,$D96)*$F96</f>
        <v>0</v>
      </c>
      <c r="N96" s="275" cm="1">
        <f t="array" ref="N96">SUMPRODUCT('Non-GHGs Emission Factor'!K$3:K$112*('Non-GHGs Emission Factor'!$B$3:$B$112=$D96)*('Non-GHGs Emission Factor'!$C$3:$C$112=$E96)*('Non-GHGs Emission Factor'!$D$2:$K$2=N$92)*('Non-GHGs Emission Factor'!$A$3:$A$112=$C96))*SUMIFS('Non-GHGs indst Product Output'!$J:$J,'Non-GHGs indst Product Output'!$A:$A,$A$2,'Non-GHGs indst Product Output'!$B:$B,$D96)*$F96</f>
        <v>0</v>
      </c>
    </row>
    <row r="97" spans="1:14" ht="14.25" customHeight="1">
      <c r="A97" s="32" t="str">
        <f>VLOOKUP($B97,'Sector Match'!$B$1:$C$43,2,0)</f>
        <v>pulp paper and printing 17T18</v>
      </c>
      <c r="B97" s="134" t="s">
        <v>234</v>
      </c>
      <c r="C97" s="134" t="s">
        <v>234</v>
      </c>
      <c r="D97" s="134" t="s">
        <v>235</v>
      </c>
      <c r="E97" s="134" t="s">
        <v>158</v>
      </c>
      <c r="F97" s="134">
        <v>1</v>
      </c>
      <c r="G97" s="274" cm="1">
        <f t="array" ref="G97">SUMPRODUCT('Non-GHGs Emission Factor'!D$3:D$112*('Non-GHGs Emission Factor'!$B$3:$B$112=$D97)*('Non-GHGs Emission Factor'!$C$3:$C$112=$E97)*('Non-GHGs Emission Factor'!$D$2:$K$2=G$92)*('Non-GHGs Emission Factor'!$A$3:$A$112=$C97))*SUMIFS('Non-GHGs indst Product Output'!$J:$J,'Non-GHGs indst Product Output'!$A:$A,$A$2,'Non-GHGs indst Product Output'!$B:$B,$D97)*$F97</f>
        <v>0</v>
      </c>
      <c r="H97" s="274" cm="1">
        <f t="array" ref="H97">SUMPRODUCT('Non-GHGs Emission Factor'!E$3:E$112*('Non-GHGs Emission Factor'!$B$3:$B$112=$D97)*('Non-GHGs Emission Factor'!$C$3:$C$112=$E97)*('Non-GHGs Emission Factor'!$D$2:$K$2=H$92)*('Non-GHGs Emission Factor'!$A$3:$A$112=$C97))*SUMIFS('Non-GHGs indst Product Output'!$J:$J,'Non-GHGs indst Product Output'!$A:$A,$A$2,'Non-GHGs indst Product Output'!$B:$B,$D97)*$F97</f>
        <v>0</v>
      </c>
      <c r="I97" s="274" cm="1">
        <f t="array" ref="I97">SUMPRODUCT('Non-GHGs Emission Factor'!F$3:F$112*('Non-GHGs Emission Factor'!$B$3:$B$112=$D97)*('Non-GHGs Emission Factor'!$C$3:$C$112=$E97)*('Non-GHGs Emission Factor'!$D$2:$K$2=I$92)*('Non-GHGs Emission Factor'!$A$3:$A$112=$C97))*SUMIFS('Non-GHGs indst Product Output'!$J:$J,'Non-GHGs indst Product Output'!$A:$A,$A$2,'Non-GHGs indst Product Output'!$B:$B,$D97)*$F97</f>
        <v>590240000000</v>
      </c>
      <c r="J97" s="274" cm="1">
        <f t="array" ref="J97">SUMPRODUCT('Non-GHGs Emission Factor'!G$3:G$112*('Non-GHGs Emission Factor'!$B$3:$B$112=$D97)*('Non-GHGs Emission Factor'!$C$3:$C$112=$E97)*('Non-GHGs Emission Factor'!$D$2:$K$2=J$92)*('Non-GHGs Emission Factor'!$A$3:$A$112=$C97))*SUMIFS('Non-GHGs indst Product Output'!$J:$J,'Non-GHGs indst Product Output'!$A:$A,$A$2,'Non-GHGs indst Product Output'!$B:$B,$D97)*$F97</f>
        <v>228718000000</v>
      </c>
      <c r="K97" s="274" cm="1">
        <f t="array" ref="K97">SUMPRODUCT('Non-GHGs Emission Factor'!H$3:H$112*('Non-GHGs Emission Factor'!$B$3:$B$112=$D97)*('Non-GHGs Emission Factor'!$C$3:$C$112=$E97)*('Non-GHGs Emission Factor'!$D$2:$K$2=K$92)*('Non-GHGs Emission Factor'!$A$3:$A$112=$C97))*SUMIFS('Non-GHGs indst Product Output'!$J:$J,'Non-GHGs indst Product Output'!$A:$A,$A$2,'Non-GHGs indst Product Output'!$B:$B,$D97)*$F97</f>
        <v>0</v>
      </c>
      <c r="L97" s="274" cm="1">
        <f t="array" ref="L97">SUMPRODUCT('Non-GHGs Emission Factor'!I$3:I$112*('Non-GHGs Emission Factor'!$B$3:$B$112=$D97)*('Non-GHGs Emission Factor'!$C$3:$C$112=$E97)*('Non-GHGs Emission Factor'!$D$2:$K$2=L$92)*('Non-GHGs Emission Factor'!$A$3:$A$112=$C97))*SUMIFS('Non-GHGs indst Product Output'!$J:$J,'Non-GHGs indst Product Output'!$A:$A,$A$2,'Non-GHGs indst Product Output'!$B:$B,$D97)*$F97</f>
        <v>0</v>
      </c>
      <c r="M97" s="274" cm="1">
        <f t="array" ref="M97">SUMPRODUCT('Non-GHGs Emission Factor'!J$3:J$112*('Non-GHGs Emission Factor'!$B$3:$B$112=$D97)*('Non-GHGs Emission Factor'!$C$3:$C$112=$E97)*('Non-GHGs Emission Factor'!$D$2:$K$2=M$92)*('Non-GHGs Emission Factor'!$A$3:$A$112=$C97))*SUMIFS('Non-GHGs indst Product Output'!$J:$J,'Non-GHGs indst Product Output'!$A:$A,$A$2,'Non-GHGs indst Product Output'!$B:$B,$D97)*$F97</f>
        <v>0</v>
      </c>
      <c r="N97" s="275" cm="1">
        <f t="array" ref="N97">SUMPRODUCT('Non-GHGs Emission Factor'!K$3:K$112*('Non-GHGs Emission Factor'!$B$3:$B$112=$D97)*('Non-GHGs Emission Factor'!$C$3:$C$112=$E97)*('Non-GHGs Emission Factor'!$D$2:$K$2=N$92)*('Non-GHGs Emission Factor'!$A$3:$A$112=$C97))*SUMIFS('Non-GHGs indst Product Output'!$J:$J,'Non-GHGs indst Product Output'!$A:$A,$A$2,'Non-GHGs indst Product Output'!$B:$B,$D97)*$F97</f>
        <v>0</v>
      </c>
    </row>
    <row r="98" spans="1:14" ht="14.25" customHeight="1">
      <c r="A98" s="32" t="str">
        <f>VLOOKUP($B98,'Sector Match'!$B$1:$C$43,2,0)</f>
        <v>chemicals 20</v>
      </c>
      <c r="B98" s="134" t="s">
        <v>189</v>
      </c>
      <c r="C98" s="134" t="s">
        <v>320</v>
      </c>
      <c r="D98" s="134" t="s">
        <v>203</v>
      </c>
      <c r="E98" s="134" t="s">
        <v>158</v>
      </c>
      <c r="F98" s="134">
        <v>1</v>
      </c>
      <c r="G98" s="274" cm="1">
        <f t="array" ref="G98">SUMPRODUCT('Non-GHGs Emission Factor'!D$3:D$112*('Non-GHGs Emission Factor'!$B$3:$B$112=$D98)*('Non-GHGs Emission Factor'!$C$3:$C$112=$E98)*('Non-GHGs Emission Factor'!$D$2:$K$2=G$92)*('Non-GHGs Emission Factor'!$A$3:$A$112=$C98))*SUMIFS('Non-GHGs indst Product Output'!$J:$J,'Non-GHGs indst Product Output'!$A:$A,$A$2,'Non-GHGs indst Product Output'!$B:$B,$D98)*$F98</f>
        <v>0</v>
      </c>
      <c r="H98" s="274" cm="1">
        <f t="array" ref="H98">SUMPRODUCT('Non-GHGs Emission Factor'!E$3:E$112*('Non-GHGs Emission Factor'!$B$3:$B$112=$D98)*('Non-GHGs Emission Factor'!$C$3:$C$112=$E98)*('Non-GHGs Emission Factor'!$D$2:$K$2=H$92)*('Non-GHGs Emission Factor'!$A$3:$A$112=$C98))*SUMIFS('Non-GHGs indst Product Output'!$J:$J,'Non-GHGs indst Product Output'!$A:$A,$A$2,'Non-GHGs indst Product Output'!$B:$B,$D98)*$F98</f>
        <v>0</v>
      </c>
      <c r="I98" s="274" cm="1">
        <f t="array" ref="I98">SUMPRODUCT('Non-GHGs Emission Factor'!F$3:F$112*('Non-GHGs Emission Factor'!$B$3:$B$112=$D98)*('Non-GHGs Emission Factor'!$C$3:$C$112=$E98)*('Non-GHGs Emission Factor'!$D$2:$K$2=I$92)*('Non-GHGs Emission Factor'!$A$3:$A$112=$C98))*SUMIFS('Non-GHGs indst Product Output'!$J:$J,'Non-GHGs indst Product Output'!$A:$A,$A$2,'Non-GHGs indst Product Output'!$B:$B,$D98)*$F98</f>
        <v>314098120000</v>
      </c>
      <c r="J98" s="274" cm="1">
        <f t="array" ref="J98">SUMPRODUCT('Non-GHGs Emission Factor'!G$3:G$112*('Non-GHGs Emission Factor'!$B$3:$B$112=$D98)*('Non-GHGs Emission Factor'!$C$3:$C$112=$E98)*('Non-GHGs Emission Factor'!$D$2:$K$2=J$92)*('Non-GHGs Emission Factor'!$A$3:$A$112=$C98))*SUMIFS('Non-GHGs indst Product Output'!$J:$J,'Non-GHGs indst Product Output'!$A:$A,$A$2,'Non-GHGs indst Product Output'!$B:$B,$D98)*$F98</f>
        <v>0</v>
      </c>
      <c r="K98" s="274" cm="1">
        <f t="array" ref="K98">SUMPRODUCT('Non-GHGs Emission Factor'!H$3:H$112*('Non-GHGs Emission Factor'!$B$3:$B$112=$D98)*('Non-GHGs Emission Factor'!$C$3:$C$112=$E98)*('Non-GHGs Emission Factor'!$D$2:$K$2=K$92)*('Non-GHGs Emission Factor'!$A$3:$A$112=$C98))*SUMIFS('Non-GHGs indst Product Output'!$J:$J,'Non-GHGs indst Product Output'!$A:$A,$A$2,'Non-GHGs indst Product Output'!$B:$B,$D98)*$F98</f>
        <v>0</v>
      </c>
      <c r="L98" s="274" cm="1">
        <f t="array" ref="L98">SUMPRODUCT('Non-GHGs Emission Factor'!I$3:I$112*('Non-GHGs Emission Factor'!$B$3:$B$112=$D98)*('Non-GHGs Emission Factor'!$C$3:$C$112=$E98)*('Non-GHGs Emission Factor'!$D$2:$K$2=L$92)*('Non-GHGs Emission Factor'!$A$3:$A$112=$C98))*SUMIFS('Non-GHGs indst Product Output'!$J:$J,'Non-GHGs indst Product Output'!$A:$A,$A$2,'Non-GHGs indst Product Output'!$B:$B,$D98)*$F98</f>
        <v>0</v>
      </c>
      <c r="M98" s="274" cm="1">
        <f t="array" ref="M98">SUMPRODUCT('Non-GHGs Emission Factor'!J$3:J$112*('Non-GHGs Emission Factor'!$B$3:$B$112=$D98)*('Non-GHGs Emission Factor'!$C$3:$C$112=$E98)*('Non-GHGs Emission Factor'!$D$2:$K$2=M$92)*('Non-GHGs Emission Factor'!$A$3:$A$112=$C98))*SUMIFS('Non-GHGs indst Product Output'!$J:$J,'Non-GHGs indst Product Output'!$A:$A,$A$2,'Non-GHGs indst Product Output'!$B:$B,$D98)*$F98</f>
        <v>0</v>
      </c>
      <c r="N98" s="275" cm="1">
        <f t="array" ref="N98">SUMPRODUCT('Non-GHGs Emission Factor'!K$3:K$112*('Non-GHGs Emission Factor'!$B$3:$B$112=$D98)*('Non-GHGs Emission Factor'!$C$3:$C$112=$E98)*('Non-GHGs Emission Factor'!$D$2:$K$2=N$92)*('Non-GHGs Emission Factor'!$A$3:$A$112=$C98))*SUMIFS('Non-GHGs indst Product Output'!$J:$J,'Non-GHGs indst Product Output'!$A:$A,$A$2,'Non-GHGs indst Product Output'!$B:$B,$D98)*$F98</f>
        <v>0</v>
      </c>
    </row>
    <row r="99" spans="1:14" ht="14.25" customHeight="1">
      <c r="A99" s="32" t="str">
        <f>VLOOKUP($B99,'Sector Match'!$B$1:$C$43,2,0)</f>
        <v>chemicals 20</v>
      </c>
      <c r="B99" s="73" t="s">
        <v>189</v>
      </c>
      <c r="C99" s="73" t="s">
        <v>320</v>
      </c>
      <c r="D99" s="32" t="s">
        <v>204</v>
      </c>
      <c r="E99" s="32" t="s">
        <v>158</v>
      </c>
      <c r="F99" s="32">
        <v>1</v>
      </c>
      <c r="G99" s="274" cm="1">
        <f t="array" ref="G99">SUMPRODUCT('Non-GHGs Emission Factor'!D$3:D$112*('Non-GHGs Emission Factor'!$B$3:$B$112=$D99)*('Non-GHGs Emission Factor'!$C$3:$C$112=$E99)*('Non-GHGs Emission Factor'!$D$2:$K$2=G$92)*('Non-GHGs Emission Factor'!$A$3:$A$112=$C99))*SUMIFS('Non-GHGs indst Product Output'!$J:$J,'Non-GHGs indst Product Output'!$A:$A,$A$2,'Non-GHGs indst Product Output'!$B:$B,$D99)*$F99</f>
        <v>1320219540000</v>
      </c>
      <c r="H99" s="274" cm="1">
        <f t="array" ref="H99">SUMPRODUCT('Non-GHGs Emission Factor'!E$3:E$112*('Non-GHGs Emission Factor'!$B$3:$B$112=$D99)*('Non-GHGs Emission Factor'!$C$3:$C$112=$E99)*('Non-GHGs Emission Factor'!$D$2:$K$2=H$92)*('Non-GHGs Emission Factor'!$A$3:$A$112=$C99))*SUMIFS('Non-GHGs indst Product Output'!$J:$J,'Non-GHGs indst Product Output'!$A:$A,$A$2,'Non-GHGs indst Product Output'!$B:$B,$D99)*$F99</f>
        <v>0</v>
      </c>
      <c r="I99" s="274" cm="1">
        <f t="array" ref="I99">SUMPRODUCT('Non-GHGs Emission Factor'!F$3:F$112*('Non-GHGs Emission Factor'!$B$3:$B$112=$D99)*('Non-GHGs Emission Factor'!$C$3:$C$112=$E99)*('Non-GHGs Emission Factor'!$D$2:$K$2=I$92)*('Non-GHGs Emission Factor'!$A$3:$A$112=$C99))*SUMIFS('Non-GHGs indst Product Output'!$J:$J,'Non-GHGs indst Product Output'!$A:$A,$A$2,'Non-GHGs indst Product Output'!$B:$B,$D99)*$F99</f>
        <v>0</v>
      </c>
      <c r="J99" s="274" cm="1">
        <f t="array" ref="J99">SUMPRODUCT('Non-GHGs Emission Factor'!G$3:G$112*('Non-GHGs Emission Factor'!$B$3:$B$112=$D99)*('Non-GHGs Emission Factor'!$C$3:$C$112=$E99)*('Non-GHGs Emission Factor'!$D$2:$K$2=J$92)*('Non-GHGs Emission Factor'!$A$3:$A$112=$C99))*SUMIFS('Non-GHGs indst Product Output'!$J:$J,'Non-GHGs indst Product Output'!$A:$A,$A$2,'Non-GHGs indst Product Output'!$B:$B,$D99)*$F99</f>
        <v>241528536000</v>
      </c>
      <c r="K99" s="274" cm="1">
        <f t="array" ref="K99">SUMPRODUCT('Non-GHGs Emission Factor'!H$3:H$112*('Non-GHGs Emission Factor'!$B$3:$B$112=$D99)*('Non-GHGs Emission Factor'!$C$3:$C$112=$E99)*('Non-GHGs Emission Factor'!$D$2:$K$2=K$92)*('Non-GHGs Emission Factor'!$A$3:$A$112=$C99))*SUMIFS('Non-GHGs indst Product Output'!$J:$J,'Non-GHGs indst Product Output'!$A:$A,$A$2,'Non-GHGs indst Product Output'!$B:$B,$D99)*$F99</f>
        <v>0</v>
      </c>
      <c r="L99" s="274" cm="1">
        <f t="array" ref="L99">SUMPRODUCT('Non-GHGs Emission Factor'!I$3:I$112*('Non-GHGs Emission Factor'!$B$3:$B$112=$D99)*('Non-GHGs Emission Factor'!$C$3:$C$112=$E99)*('Non-GHGs Emission Factor'!$D$2:$K$2=L$92)*('Non-GHGs Emission Factor'!$A$3:$A$112=$C99))*SUMIFS('Non-GHGs indst Product Output'!$J:$J,'Non-GHGs indst Product Output'!$A:$A,$A$2,'Non-GHGs indst Product Output'!$B:$B,$D99)*$F99</f>
        <v>0</v>
      </c>
      <c r="M99" s="274" cm="1">
        <f t="array" ref="M99">SUMPRODUCT('Non-GHGs Emission Factor'!J$3:J$112*('Non-GHGs Emission Factor'!$B$3:$B$112=$D99)*('Non-GHGs Emission Factor'!$C$3:$C$112=$E99)*('Non-GHGs Emission Factor'!$D$2:$K$2=M$92)*('Non-GHGs Emission Factor'!$A$3:$A$112=$C99))*SUMIFS('Non-GHGs indst Product Output'!$J:$J,'Non-GHGs indst Product Output'!$A:$A,$A$2,'Non-GHGs indst Product Output'!$B:$B,$D99)*$F99</f>
        <v>0</v>
      </c>
      <c r="N99" s="275" cm="1">
        <f t="array" ref="N99">SUMPRODUCT('Non-GHGs Emission Factor'!K$3:K$112*('Non-GHGs Emission Factor'!$B$3:$B$112=$D99)*('Non-GHGs Emission Factor'!$C$3:$C$112=$E99)*('Non-GHGs Emission Factor'!$D$2:$K$2=N$92)*('Non-GHGs Emission Factor'!$A$3:$A$112=$C99))*SUMIFS('Non-GHGs indst Product Output'!$J:$J,'Non-GHGs indst Product Output'!$A:$A,$A$2,'Non-GHGs indst Product Output'!$B:$B,$D99)*$F99</f>
        <v>0</v>
      </c>
    </row>
    <row r="100" spans="1:14" ht="14.25" customHeight="1">
      <c r="A100" s="32" t="str">
        <f>VLOOKUP($B100,'Sector Match'!$B$1:$C$43,2,0)</f>
        <v>chemicals 20</v>
      </c>
      <c r="B100" s="134" t="s">
        <v>189</v>
      </c>
      <c r="C100" s="134" t="s">
        <v>189</v>
      </c>
      <c r="D100" s="134" t="s">
        <v>190</v>
      </c>
      <c r="E100" s="134" t="s">
        <v>158</v>
      </c>
      <c r="F100" s="134">
        <v>1</v>
      </c>
      <c r="G100" s="274" cm="1">
        <f t="array" ref="G100">SUMPRODUCT('Non-GHGs Emission Factor'!D$3:D$112*('Non-GHGs Emission Factor'!$B$3:$B$112=$D100)*('Non-GHGs Emission Factor'!$C$3:$C$112=$E100)*('Non-GHGs Emission Factor'!$D$2:$K$2=G$92)*('Non-GHGs Emission Factor'!$A$3:$A$112=$C100))*SUMIFS('Non-GHGs indst Product Output'!$J:$J,'Non-GHGs indst Product Output'!$A:$A,$A$2,'Non-GHGs indst Product Output'!$B:$B,$D100)*$F100</f>
        <v>0</v>
      </c>
      <c r="H100" s="274" cm="1">
        <f t="array" ref="H100">SUMPRODUCT('Non-GHGs Emission Factor'!E$3:E$112*('Non-GHGs Emission Factor'!$B$3:$B$112=$D100)*('Non-GHGs Emission Factor'!$C$3:$C$112=$E100)*('Non-GHGs Emission Factor'!$D$2:$K$2=H$92)*('Non-GHGs Emission Factor'!$A$3:$A$112=$C100))*SUMIFS('Non-GHGs indst Product Output'!$J:$J,'Non-GHGs indst Product Output'!$A:$A,$A$2,'Non-GHGs indst Product Output'!$B:$B,$D100)*$F100</f>
        <v>0</v>
      </c>
      <c r="I100" s="274" cm="1">
        <f t="array" ref="I100">SUMPRODUCT('Non-GHGs Emission Factor'!F$3:F$112*('Non-GHGs Emission Factor'!$B$3:$B$112=$D100)*('Non-GHGs Emission Factor'!$C$3:$C$112=$E100)*('Non-GHGs Emission Factor'!$D$2:$K$2=I$92)*('Non-GHGs Emission Factor'!$A$3:$A$112=$C100))*SUMIFS('Non-GHGs indst Product Output'!$J:$J,'Non-GHGs indst Product Output'!$A:$A,$A$2,'Non-GHGs indst Product Output'!$B:$B,$D100)*$F100</f>
        <v>0</v>
      </c>
      <c r="J100" s="274" cm="1">
        <f t="array" ref="J100">SUMPRODUCT('Non-GHGs Emission Factor'!G$3:G$112*('Non-GHGs Emission Factor'!$B$3:$B$112=$D100)*('Non-GHGs Emission Factor'!$C$3:$C$112=$E100)*('Non-GHGs Emission Factor'!$D$2:$K$2=J$92)*('Non-GHGs Emission Factor'!$A$3:$A$112=$C100))*SUMIFS('Non-GHGs indst Product Output'!$J:$J,'Non-GHGs indst Product Output'!$A:$A,$A$2,'Non-GHGs indst Product Output'!$B:$B,$D100)*$F100</f>
        <v>2159960000</v>
      </c>
      <c r="K100" s="274" cm="1">
        <f t="array" ref="K100">SUMPRODUCT('Non-GHGs Emission Factor'!H$3:H$112*('Non-GHGs Emission Factor'!$B$3:$B$112=$D100)*('Non-GHGs Emission Factor'!$C$3:$C$112=$E100)*('Non-GHGs Emission Factor'!$D$2:$K$2=K$92)*('Non-GHGs Emission Factor'!$A$3:$A$112=$C100))*SUMIFS('Non-GHGs indst Product Output'!$J:$J,'Non-GHGs indst Product Output'!$A:$A,$A$2,'Non-GHGs indst Product Output'!$B:$B,$D100)*$F100</f>
        <v>0</v>
      </c>
      <c r="L100" s="274" cm="1">
        <f t="array" ref="L100">SUMPRODUCT('Non-GHGs Emission Factor'!I$3:I$112*('Non-GHGs Emission Factor'!$B$3:$B$112=$D100)*('Non-GHGs Emission Factor'!$C$3:$C$112=$E100)*('Non-GHGs Emission Factor'!$D$2:$K$2=L$92)*('Non-GHGs Emission Factor'!$A$3:$A$112=$C100))*SUMIFS('Non-GHGs indst Product Output'!$J:$J,'Non-GHGs indst Product Output'!$A:$A,$A$2,'Non-GHGs indst Product Output'!$B:$B,$D100)*$F100</f>
        <v>0</v>
      </c>
      <c r="M100" s="274" cm="1">
        <f t="array" ref="M100">SUMPRODUCT('Non-GHGs Emission Factor'!J$3:J$112*('Non-GHGs Emission Factor'!$B$3:$B$112=$D100)*('Non-GHGs Emission Factor'!$C$3:$C$112=$E100)*('Non-GHGs Emission Factor'!$D$2:$K$2=M$92)*('Non-GHGs Emission Factor'!$A$3:$A$112=$C100))*SUMIFS('Non-GHGs indst Product Output'!$J:$J,'Non-GHGs indst Product Output'!$A:$A,$A$2,'Non-GHGs indst Product Output'!$B:$B,$D100)*$F100</f>
        <v>0</v>
      </c>
      <c r="N100" s="275" cm="1">
        <f t="array" ref="N100">SUMPRODUCT('Non-GHGs Emission Factor'!K$3:K$112*('Non-GHGs Emission Factor'!$B$3:$B$112=$D100)*('Non-GHGs Emission Factor'!$C$3:$C$112=$E100)*('Non-GHGs Emission Factor'!$D$2:$K$2=N$92)*('Non-GHGs Emission Factor'!$A$3:$A$112=$C100))*SUMIFS('Non-GHGs indst Product Output'!$J:$J,'Non-GHGs indst Product Output'!$A:$A,$A$2,'Non-GHGs indst Product Output'!$B:$B,$D100)*$F100</f>
        <v>0</v>
      </c>
    </row>
    <row r="101" spans="1:14" ht="14.25" customHeight="1">
      <c r="A101" s="32" t="str">
        <f>VLOOKUP($B101,'Sector Match'!$B$1:$C$43,2,0)</f>
        <v>cement and other nonmetallic minerals 239</v>
      </c>
      <c r="B101" s="134" t="s">
        <v>165</v>
      </c>
      <c r="C101" s="134" t="s">
        <v>165</v>
      </c>
      <c r="D101" s="134" t="s">
        <v>170</v>
      </c>
      <c r="E101" s="134" t="s">
        <v>171</v>
      </c>
      <c r="F101" s="134">
        <v>1</v>
      </c>
      <c r="G101" s="274" cm="1">
        <f t="array" ref="G101">SUMPRODUCT('Non-GHGs Emission Factor'!D$3:D$112*('Non-GHGs Emission Factor'!$B$3:$B$112=$D101)*('Non-GHGs Emission Factor'!$C$3:$C$112=$E101)*('Non-GHGs Emission Factor'!$D$2:$K$2=G$92)*('Non-GHGs Emission Factor'!$A$3:$A$112=$C101))*SUMIFS('Non-GHGs indst Product Output'!$J:$J,'Non-GHGs indst Product Output'!$A:$A,$A$2,'Non-GHGs indst Product Output'!$B:$B,$D101)*$F101</f>
        <v>0</v>
      </c>
      <c r="H101" s="274" cm="1">
        <f t="array" ref="H101">SUMPRODUCT('Non-GHGs Emission Factor'!E$3:E$112*('Non-GHGs Emission Factor'!$B$3:$B$112=$D101)*('Non-GHGs Emission Factor'!$C$3:$C$112=$E101)*('Non-GHGs Emission Factor'!$D$2:$K$2=H$92)*('Non-GHGs Emission Factor'!$A$3:$A$112=$C101))*SUMIFS('Non-GHGs indst Product Output'!$J:$J,'Non-GHGs indst Product Output'!$A:$A,$A$2,'Non-GHGs indst Product Output'!$B:$B,$D101)*$F101</f>
        <v>0</v>
      </c>
      <c r="I101" s="274" cm="1">
        <f t="array" ref="I101">SUMPRODUCT('Non-GHGs Emission Factor'!F$3:F$112*('Non-GHGs Emission Factor'!$B$3:$B$112=$D101)*('Non-GHGs Emission Factor'!$C$3:$C$112=$E101)*('Non-GHGs Emission Factor'!$D$2:$K$2=I$92)*('Non-GHGs Emission Factor'!$A$3:$A$112=$C101))*SUMIFS('Non-GHGs indst Product Output'!$J:$J,'Non-GHGs indst Product Output'!$A:$A,$A$2,'Non-GHGs indst Product Output'!$B:$B,$D101)*$F101</f>
        <v>0</v>
      </c>
      <c r="J101" s="274" cm="1">
        <f t="array" ref="J101">SUMPRODUCT('Non-GHGs Emission Factor'!G$3:G$112*('Non-GHGs Emission Factor'!$B$3:$B$112=$D101)*('Non-GHGs Emission Factor'!$C$3:$C$112=$E101)*('Non-GHGs Emission Factor'!$D$2:$K$2=J$92)*('Non-GHGs Emission Factor'!$A$3:$A$112=$C101))*SUMIFS('Non-GHGs indst Product Output'!$J:$J,'Non-GHGs indst Product Output'!$A:$A,$A$2,'Non-GHGs indst Product Output'!$B:$B,$D101)*$F101</f>
        <v>0</v>
      </c>
      <c r="K101" s="274" cm="1">
        <f t="array" ref="K101">SUMPRODUCT('Non-GHGs Emission Factor'!H$3:H$112*('Non-GHGs Emission Factor'!$B$3:$B$112=$D101)*('Non-GHGs Emission Factor'!$C$3:$C$112=$E101)*('Non-GHGs Emission Factor'!$D$2:$K$2=K$92)*('Non-GHGs Emission Factor'!$A$3:$A$112=$C101))*SUMIFS('Non-GHGs indst Product Output'!$J:$J,'Non-GHGs indst Product Output'!$A:$A,$A$2,'Non-GHGs indst Product Output'!$B:$B,$D101)*$F101</f>
        <v>4789416600000</v>
      </c>
      <c r="L101" s="274" cm="1">
        <f t="array" ref="L101">SUMPRODUCT('Non-GHGs Emission Factor'!I$3:I$112*('Non-GHGs Emission Factor'!$B$3:$B$112=$D101)*('Non-GHGs Emission Factor'!$C$3:$C$112=$E101)*('Non-GHGs Emission Factor'!$D$2:$K$2=L$92)*('Non-GHGs Emission Factor'!$A$3:$A$112=$C101))*SUMIFS('Non-GHGs indst Product Output'!$J:$J,'Non-GHGs indst Product Output'!$A:$A,$A$2,'Non-GHGs indst Product Output'!$B:$B,$D101)*$F101</f>
        <v>19157666400000</v>
      </c>
      <c r="M101" s="274" cm="1">
        <f t="array" ref="M101">SUMPRODUCT('Non-GHGs Emission Factor'!J$3:J$112*('Non-GHGs Emission Factor'!$B$3:$B$112=$D101)*('Non-GHGs Emission Factor'!$C$3:$C$112=$E101)*('Non-GHGs Emission Factor'!$D$2:$K$2=M$92)*('Non-GHGs Emission Factor'!$A$3:$A$112=$C101))*SUMIFS('Non-GHGs indst Product Output'!$J:$J,'Non-GHGs indst Product Output'!$A:$A,$A$2,'Non-GHGs indst Product Output'!$B:$B,$D101)*$F101</f>
        <v>0</v>
      </c>
      <c r="N101" s="275" cm="1">
        <f t="array" ref="N101">SUMPRODUCT('Non-GHGs Emission Factor'!K$3:K$112*('Non-GHGs Emission Factor'!$B$3:$B$112=$D101)*('Non-GHGs Emission Factor'!$C$3:$C$112=$E101)*('Non-GHGs Emission Factor'!$D$2:$K$2=N$92)*('Non-GHGs Emission Factor'!$A$3:$A$112=$C101))*SUMIFS('Non-GHGs indst Product Output'!$J:$J,'Non-GHGs indst Product Output'!$A:$A,$A$2,'Non-GHGs indst Product Output'!$B:$B,$D101)*$F101</f>
        <v>0</v>
      </c>
    </row>
    <row r="102" spans="1:14" ht="14.25" customHeight="1">
      <c r="A102" s="32" t="str">
        <f>VLOOKUP($B102,'Sector Match'!$B$1:$C$43,2,0)</f>
        <v>cement and other nonmetallic minerals 239</v>
      </c>
      <c r="B102" s="134" t="s">
        <v>165</v>
      </c>
      <c r="C102" s="134" t="s">
        <v>165</v>
      </c>
      <c r="D102" s="134" t="s">
        <v>175</v>
      </c>
      <c r="E102" s="134" t="s">
        <v>176</v>
      </c>
      <c r="F102" s="134">
        <v>0.5</v>
      </c>
      <c r="G102" s="274" cm="1">
        <f t="array" ref="G102">SUMPRODUCT('Non-GHGs Emission Factor'!D$3:D$112*('Non-GHGs Emission Factor'!$B$3:$B$112=$D102)*('Non-GHGs Emission Factor'!$C$3:$C$112=$E102)*('Non-GHGs Emission Factor'!$D$2:$K$2=G$92)*('Non-GHGs Emission Factor'!$A$3:$A$112=$C102))*SUMIFS('Non-GHGs indst Product Output'!$J:$J,'Non-GHGs indst Product Output'!$A:$A,$A$2,'Non-GHGs indst Product Output'!$B:$B,$D102)*$F102</f>
        <v>0</v>
      </c>
      <c r="H102" s="274" cm="1">
        <f t="array" ref="H102">SUMPRODUCT('Non-GHGs Emission Factor'!E$3:E$112*('Non-GHGs Emission Factor'!$B$3:$B$112=$D102)*('Non-GHGs Emission Factor'!$C$3:$C$112=$E102)*('Non-GHGs Emission Factor'!$D$2:$K$2=H$92)*('Non-GHGs Emission Factor'!$A$3:$A$112=$C102))*SUMIFS('Non-GHGs indst Product Output'!$J:$J,'Non-GHGs indst Product Output'!$A:$A,$A$2,'Non-GHGs indst Product Output'!$B:$B,$D102)*$F102</f>
        <v>184265773650</v>
      </c>
      <c r="I102" s="274" cm="1">
        <f t="array" ref="I102">SUMPRODUCT('Non-GHGs Emission Factor'!F$3:F$112*('Non-GHGs Emission Factor'!$B$3:$B$112=$D102)*('Non-GHGs Emission Factor'!$C$3:$C$112=$E102)*('Non-GHGs Emission Factor'!$D$2:$K$2=I$92)*('Non-GHGs Emission Factor'!$A$3:$A$112=$C102))*SUMIFS('Non-GHGs indst Product Output'!$J:$J,'Non-GHGs indst Product Output'!$A:$A,$A$2,'Non-GHGs indst Product Output'!$B:$B,$D102)*$F102</f>
        <v>80943621500</v>
      </c>
      <c r="J102" s="274" cm="1">
        <f t="array" ref="J102">SUMPRODUCT('Non-GHGs Emission Factor'!G$3:G$112*('Non-GHGs Emission Factor'!$B$3:$B$112=$D102)*('Non-GHGs Emission Factor'!$C$3:$C$112=$E102)*('Non-GHGs Emission Factor'!$D$2:$K$2=J$92)*('Non-GHGs Emission Factor'!$A$3:$A$112=$C102))*SUMIFS('Non-GHGs indst Product Output'!$J:$J,'Non-GHGs indst Product Output'!$A:$A,$A$2,'Non-GHGs indst Product Output'!$B:$B,$D102)*$F102</f>
        <v>9522779000</v>
      </c>
      <c r="K102" s="274" cm="1">
        <f t="array" ref="K102">SUMPRODUCT('Non-GHGs Emission Factor'!H$3:H$112*('Non-GHGs Emission Factor'!$B$3:$B$112=$D102)*('Non-GHGs Emission Factor'!$C$3:$C$112=$E102)*('Non-GHGs Emission Factor'!$D$2:$K$2=K$92)*('Non-GHGs Emission Factor'!$A$3:$A$112=$C102))*SUMIFS('Non-GHGs indst Product Output'!$J:$J,'Non-GHGs indst Product Output'!$A:$A,$A$2,'Non-GHGs indst Product Output'!$B:$B,$D102)*$F102</f>
        <v>188551024200</v>
      </c>
      <c r="L102" s="274" cm="1">
        <f t="array" ref="L102">SUMPRODUCT('Non-GHGs Emission Factor'!I$3:I$112*('Non-GHGs Emission Factor'!$B$3:$B$112=$D102)*('Non-GHGs Emission Factor'!$C$3:$C$112=$E102)*('Non-GHGs Emission Factor'!$D$2:$K$2=L$92)*('Non-GHGs Emission Factor'!$A$3:$A$112=$C102))*SUMIFS('Non-GHGs indst Product Output'!$J:$J,'Non-GHGs indst Product Output'!$A:$A,$A$2,'Non-GHGs indst Product Output'!$B:$B,$D102)*$F102</f>
        <v>196883455825</v>
      </c>
      <c r="M102" s="274" cm="1">
        <f t="array" ref="M102">SUMPRODUCT('Non-GHGs Emission Factor'!J$3:J$112*('Non-GHGs Emission Factor'!$B$3:$B$112=$D102)*('Non-GHGs Emission Factor'!$C$3:$C$112=$E102)*('Non-GHGs Emission Factor'!$D$2:$K$2=M$92)*('Non-GHGs Emission Factor'!$A$3:$A$112=$C102))*SUMIFS('Non-GHGs indst Product Output'!$J:$J,'Non-GHGs indst Product Output'!$A:$A,$A$2,'Non-GHGs indst Product Output'!$B:$B,$D102)*$F102</f>
        <v>0</v>
      </c>
      <c r="N102" s="275" cm="1">
        <f t="array" ref="N102">SUMPRODUCT('Non-GHGs Emission Factor'!K$3:K$112*('Non-GHGs Emission Factor'!$B$3:$B$112=$D102)*('Non-GHGs Emission Factor'!$C$3:$C$112=$E102)*('Non-GHGs Emission Factor'!$D$2:$K$2=N$92)*('Non-GHGs Emission Factor'!$A$3:$A$112=$C102))*SUMIFS('Non-GHGs indst Product Output'!$J:$J,'Non-GHGs indst Product Output'!$A:$A,$A$2,'Non-GHGs indst Product Output'!$B:$B,$D102)*$F102</f>
        <v>0</v>
      </c>
    </row>
    <row r="103" spans="1:14" ht="14.25" customHeight="1">
      <c r="A103" s="32" t="str">
        <f>VLOOKUP($B103,'Sector Match'!$B$1:$C$43,2,0)</f>
        <v>cement and other nonmetallic minerals 239</v>
      </c>
      <c r="B103" s="134" t="s">
        <v>165</v>
      </c>
      <c r="C103" s="134" t="s">
        <v>165</v>
      </c>
      <c r="D103" s="134" t="s">
        <v>175</v>
      </c>
      <c r="E103" s="134" t="s">
        <v>177</v>
      </c>
      <c r="F103" s="134">
        <v>0.5</v>
      </c>
      <c r="G103" s="274" cm="1">
        <f t="array" ref="G103">SUMPRODUCT('Non-GHGs Emission Factor'!D$3:D$112*('Non-GHGs Emission Factor'!$B$3:$B$112=$D103)*('Non-GHGs Emission Factor'!$C$3:$C$112=$E103)*('Non-GHGs Emission Factor'!$D$2:$K$2=G$92)*('Non-GHGs Emission Factor'!$A$3:$A$112=$C103))*SUMIFS('Non-GHGs indst Product Output'!$J:$J,'Non-GHGs indst Product Output'!$A:$A,$A$2,'Non-GHGs indst Product Output'!$B:$B,$D103)*$F103</f>
        <v>0</v>
      </c>
      <c r="H103" s="274" cm="1">
        <f t="array" ref="H103">SUMPRODUCT('Non-GHGs Emission Factor'!E$3:E$112*('Non-GHGs Emission Factor'!$B$3:$B$112=$D103)*('Non-GHGs Emission Factor'!$C$3:$C$112=$E103)*('Non-GHGs Emission Factor'!$D$2:$K$2=H$92)*('Non-GHGs Emission Factor'!$A$3:$A$112=$C103))*SUMIFS('Non-GHGs indst Product Output'!$J:$J,'Non-GHGs indst Product Output'!$A:$A,$A$2,'Non-GHGs indst Product Output'!$B:$B,$D103)*$F103</f>
        <v>184265773650</v>
      </c>
      <c r="I103" s="274" cm="1">
        <f t="array" ref="I103">SUMPRODUCT('Non-GHGs Emission Factor'!F$3:F$112*('Non-GHGs Emission Factor'!$B$3:$B$112=$D103)*('Non-GHGs Emission Factor'!$C$3:$C$112=$E103)*('Non-GHGs Emission Factor'!$D$2:$K$2=I$92)*('Non-GHGs Emission Factor'!$A$3:$A$112=$C103))*SUMIFS('Non-GHGs indst Product Output'!$J:$J,'Non-GHGs indst Product Output'!$A:$A,$A$2,'Non-GHGs indst Product Output'!$B:$B,$D103)*$F103</f>
        <v>80943621500</v>
      </c>
      <c r="J103" s="274" cm="1">
        <f t="array" ref="J103">SUMPRODUCT('Non-GHGs Emission Factor'!G$3:G$112*('Non-GHGs Emission Factor'!$B$3:$B$112=$D103)*('Non-GHGs Emission Factor'!$C$3:$C$112=$E103)*('Non-GHGs Emission Factor'!$D$2:$K$2=J$92)*('Non-GHGs Emission Factor'!$A$3:$A$112=$C103))*SUMIFS('Non-GHGs indst Product Output'!$J:$J,'Non-GHGs indst Product Output'!$A:$A,$A$2,'Non-GHGs indst Product Output'!$B:$B,$D103)*$F103</f>
        <v>9522779000</v>
      </c>
      <c r="K103" s="274" cm="1">
        <f t="array" ref="K103">SUMPRODUCT('Non-GHGs Emission Factor'!H$3:H$112*('Non-GHGs Emission Factor'!$B$3:$B$112=$D103)*('Non-GHGs Emission Factor'!$C$3:$C$112=$E103)*('Non-GHGs Emission Factor'!$D$2:$K$2=K$92)*('Non-GHGs Emission Factor'!$A$3:$A$112=$C103))*SUMIFS('Non-GHGs indst Product Output'!$J:$J,'Non-GHGs indst Product Output'!$A:$A,$A$2,'Non-GHGs indst Product Output'!$B:$B,$D103)*$F103</f>
        <v>254496268775</v>
      </c>
      <c r="L103" s="274" cm="1">
        <f t="array" ref="L103">SUMPRODUCT('Non-GHGs Emission Factor'!I$3:I$112*('Non-GHGs Emission Factor'!$B$3:$B$112=$D103)*('Non-GHGs Emission Factor'!$C$3:$C$112=$E103)*('Non-GHGs Emission Factor'!$D$2:$K$2=L$92)*('Non-GHGs Emission Factor'!$A$3:$A$112=$C103))*SUMIFS('Non-GHGs indst Product Output'!$J:$J,'Non-GHGs indst Product Output'!$A:$A,$A$2,'Non-GHGs indst Product Output'!$B:$B,$D103)*$F103</f>
        <v>265685534100</v>
      </c>
      <c r="M103" s="274" cm="1">
        <f t="array" ref="M103">SUMPRODUCT('Non-GHGs Emission Factor'!J$3:J$112*('Non-GHGs Emission Factor'!$B$3:$B$112=$D103)*('Non-GHGs Emission Factor'!$C$3:$C$112=$E103)*('Non-GHGs Emission Factor'!$D$2:$K$2=M$92)*('Non-GHGs Emission Factor'!$A$3:$A$112=$C103))*SUMIFS('Non-GHGs indst Product Output'!$J:$J,'Non-GHGs indst Product Output'!$A:$A,$A$2,'Non-GHGs indst Product Output'!$B:$B,$D103)*$F103</f>
        <v>0</v>
      </c>
      <c r="N103" s="275" cm="1">
        <f t="array" ref="N103">SUMPRODUCT('Non-GHGs Emission Factor'!K$3:K$112*('Non-GHGs Emission Factor'!$B$3:$B$112=$D103)*('Non-GHGs Emission Factor'!$C$3:$C$112=$E103)*('Non-GHGs Emission Factor'!$D$2:$K$2=N$92)*('Non-GHGs Emission Factor'!$A$3:$A$112=$C103))*SUMIFS('Non-GHGs indst Product Output'!$J:$J,'Non-GHGs indst Product Output'!$A:$A,$A$2,'Non-GHGs indst Product Output'!$B:$B,$D103)*$F103</f>
        <v>0</v>
      </c>
    </row>
    <row r="104" spans="1:14" ht="14.25" customHeight="1">
      <c r="A104" s="32" t="str">
        <f>VLOOKUP($B104,'Sector Match'!$B$1:$C$43,2,0)</f>
        <v>iron and steel 241</v>
      </c>
      <c r="B104" s="134" t="s">
        <v>129</v>
      </c>
      <c r="C104" s="134" t="s">
        <v>129</v>
      </c>
      <c r="D104" s="134" t="s">
        <v>139</v>
      </c>
      <c r="E104" s="134" t="s">
        <v>140</v>
      </c>
      <c r="F104" s="134">
        <v>0.5</v>
      </c>
      <c r="G104" s="274" cm="1">
        <f t="array" ref="G104">SUMPRODUCT('Non-GHGs Emission Factor'!D$3:D$112*('Non-GHGs Emission Factor'!$B$3:$B$112=$D104)*('Non-GHGs Emission Factor'!$C$3:$C$112=$E104)*('Non-GHGs Emission Factor'!$D$2:$K$2=G$92)*('Non-GHGs Emission Factor'!$A$3:$A$112=$C104))*SUMIFS('Non-GHGs indst Product Output'!$J:$J,'Non-GHGs indst Product Output'!$A:$A,$A$2,'Non-GHGs indst Product Output'!$B:$B,$D104)*$F104</f>
        <v>6796222284500</v>
      </c>
      <c r="H104" s="274" cm="1">
        <f t="array" ref="H104">SUMPRODUCT('Non-GHGs Emission Factor'!E$3:E$112*('Non-GHGs Emission Factor'!$B$3:$B$112=$D104)*('Non-GHGs Emission Factor'!$C$3:$C$112=$E104)*('Non-GHGs Emission Factor'!$D$2:$K$2=H$92)*('Non-GHGs Emission Factor'!$A$3:$A$112=$C104))*SUMIFS('Non-GHGs indst Product Output'!$J:$J,'Non-GHGs indst Product Output'!$A:$A,$A$2,'Non-GHGs indst Product Output'!$B:$B,$D104)*$F104</f>
        <v>75562968500</v>
      </c>
      <c r="I104" s="274" cm="1">
        <f t="array" ref="I104">SUMPRODUCT('Non-GHGs Emission Factor'!F$3:F$112*('Non-GHGs Emission Factor'!$B$3:$B$112=$D104)*('Non-GHGs Emission Factor'!$C$3:$C$112=$E104)*('Non-GHGs Emission Factor'!$D$2:$K$2=I$92)*('Non-GHGs Emission Factor'!$A$3:$A$112=$C104))*SUMIFS('Non-GHGs indst Product Output'!$J:$J,'Non-GHGs indst Product Output'!$A:$A,$A$2,'Non-GHGs indst Product Output'!$B:$B,$D104)*$F104</f>
        <v>62228327000.000008</v>
      </c>
      <c r="J104" s="274" cm="1">
        <f t="array" ref="J104">SUMPRODUCT('Non-GHGs Emission Factor'!G$3:G$112*('Non-GHGs Emission Factor'!$B$3:$B$112=$D104)*('Non-GHGs Emission Factor'!$C$3:$C$112=$E104)*('Non-GHGs Emission Factor'!$D$2:$K$2=J$92)*('Non-GHGs Emission Factor'!$A$3:$A$112=$C104))*SUMIFS('Non-GHGs indst Product Output'!$J:$J,'Non-GHGs indst Product Output'!$A:$A,$A$2,'Non-GHGs indst Product Output'!$B:$B,$D104)*$F104</f>
        <v>0</v>
      </c>
      <c r="K104" s="274" cm="1">
        <f t="array" ref="K104">SUMPRODUCT('Non-GHGs Emission Factor'!H$3:H$112*('Non-GHGs Emission Factor'!$B$3:$B$112=$D104)*('Non-GHGs Emission Factor'!$C$3:$C$112=$E104)*('Non-GHGs Emission Factor'!$D$2:$K$2=K$92)*('Non-GHGs Emission Factor'!$A$3:$A$112=$C104))*SUMIFS('Non-GHGs indst Product Output'!$J:$J,'Non-GHGs indst Product Output'!$A:$A,$A$2,'Non-GHGs indst Product Output'!$B:$B,$D104)*$F104</f>
        <v>2342452023500</v>
      </c>
      <c r="L104" s="274" cm="1">
        <f t="array" ref="L104">SUMPRODUCT('Non-GHGs Emission Factor'!I$3:I$112*('Non-GHGs Emission Factor'!$B$3:$B$112=$D104)*('Non-GHGs Emission Factor'!$C$3:$C$112=$E104)*('Non-GHGs Emission Factor'!$D$2:$K$2=L$92)*('Non-GHGs Emission Factor'!$A$3:$A$112=$C104))*SUMIFS('Non-GHGs indst Product Output'!$J:$J,'Non-GHGs indst Product Output'!$A:$A,$A$2,'Non-GHGs indst Product Output'!$B:$B,$D104)*$F104</f>
        <v>3747034261500</v>
      </c>
      <c r="M104" s="274" cm="1">
        <f t="array" ref="M104">SUMPRODUCT('Non-GHGs Emission Factor'!J$3:J$112*('Non-GHGs Emission Factor'!$B$3:$B$112=$D104)*('Non-GHGs Emission Factor'!$C$3:$C$112=$E104)*('Non-GHGs Emission Factor'!$D$2:$K$2=M$92)*('Non-GHGs Emission Factor'!$A$3:$A$112=$C104))*SUMIFS('Non-GHGs indst Product Output'!$J:$J,'Non-GHGs indst Product Output'!$A:$A,$A$2,'Non-GHGs indst Product Output'!$B:$B,$D104)*$F104</f>
        <v>235578666500</v>
      </c>
      <c r="N104" s="275" cm="1">
        <f t="array" ref="N104">SUMPRODUCT('Non-GHGs Emission Factor'!K$3:K$112*('Non-GHGs Emission Factor'!$B$3:$B$112=$D104)*('Non-GHGs Emission Factor'!$C$3:$C$112=$E104)*('Non-GHGs Emission Factor'!$D$2:$K$2=N$92)*('Non-GHGs Emission Factor'!$A$3:$A$112=$C104))*SUMIFS('Non-GHGs indst Product Output'!$J:$J,'Non-GHGs indst Product Output'!$A:$A,$A$2,'Non-GHGs indst Product Output'!$B:$B,$D104)*$F104</f>
        <v>48893685500</v>
      </c>
    </row>
    <row r="105" spans="1:14" ht="14.25" customHeight="1">
      <c r="A105" s="32" t="str">
        <f>VLOOKUP($B105,'Sector Match'!$B$1:$C$43,2,0)</f>
        <v>iron and steel 241</v>
      </c>
      <c r="B105" s="134" t="s">
        <v>129</v>
      </c>
      <c r="C105" s="134" t="s">
        <v>129</v>
      </c>
      <c r="D105" s="134" t="s">
        <v>139</v>
      </c>
      <c r="E105" s="134" t="s">
        <v>141</v>
      </c>
      <c r="F105" s="134">
        <v>0.5</v>
      </c>
      <c r="G105" s="274" cm="1">
        <f t="array" ref="G105">SUMPRODUCT('Non-GHGs Emission Factor'!D$3:D$112*('Non-GHGs Emission Factor'!$B$3:$B$112=$D105)*('Non-GHGs Emission Factor'!$C$3:$C$112=$E105)*('Non-GHGs Emission Factor'!$D$2:$K$2=G$92)*('Non-GHGs Emission Factor'!$A$3:$A$112=$C105))*SUMIFS('Non-GHGs indst Product Output'!$J:$J,'Non-GHGs indst Product Output'!$A:$A,$A$2,'Non-GHGs indst Product Output'!$B:$B,$D105)*$F105</f>
        <v>0</v>
      </c>
      <c r="H105" s="274" cm="1">
        <f t="array" ref="H105">SUMPRODUCT('Non-GHGs Emission Factor'!E$3:E$112*('Non-GHGs Emission Factor'!$B$3:$B$112=$D105)*('Non-GHGs Emission Factor'!$C$3:$C$112=$E105)*('Non-GHGs Emission Factor'!$D$2:$K$2=H$92)*('Non-GHGs Emission Factor'!$A$3:$A$112=$C105))*SUMIFS('Non-GHGs indst Product Output'!$J:$J,'Non-GHGs indst Product Output'!$A:$A,$A$2,'Non-GHGs indst Product Output'!$B:$B,$D105)*$F105</f>
        <v>0</v>
      </c>
      <c r="I105" s="274" cm="1">
        <f t="array" ref="I105">SUMPRODUCT('Non-GHGs Emission Factor'!F$3:F$112*('Non-GHGs Emission Factor'!$B$3:$B$112=$D105)*('Non-GHGs Emission Factor'!$C$3:$C$112=$E105)*('Non-GHGs Emission Factor'!$D$2:$K$2=I$92)*('Non-GHGs Emission Factor'!$A$3:$A$112=$C105))*SUMIFS('Non-GHGs indst Product Output'!$J:$J,'Non-GHGs indst Product Output'!$A:$A,$A$2,'Non-GHGs indst Product Output'!$B:$B,$D105)*$F105</f>
        <v>0</v>
      </c>
      <c r="J105" s="274" cm="1">
        <f t="array" ref="J105">SUMPRODUCT('Non-GHGs Emission Factor'!G$3:G$112*('Non-GHGs Emission Factor'!$B$3:$B$112=$D105)*('Non-GHGs Emission Factor'!$C$3:$C$112=$E105)*('Non-GHGs Emission Factor'!$D$2:$K$2=J$92)*('Non-GHGs Emission Factor'!$A$3:$A$112=$C105))*SUMIFS('Non-GHGs indst Product Output'!$J:$J,'Non-GHGs indst Product Output'!$A:$A,$A$2,'Non-GHGs indst Product Output'!$B:$B,$D105)*$F105</f>
        <v>0</v>
      </c>
      <c r="K105" s="274" cm="1">
        <f t="array" ref="K105">SUMPRODUCT('Non-GHGs Emission Factor'!H$3:H$112*('Non-GHGs Emission Factor'!$B$3:$B$112=$D105)*('Non-GHGs Emission Factor'!$C$3:$C$112=$E105)*('Non-GHGs Emission Factor'!$D$2:$K$2=K$92)*('Non-GHGs Emission Factor'!$A$3:$A$112=$C105))*SUMIFS('Non-GHGs indst Product Output'!$J:$J,'Non-GHGs indst Product Output'!$A:$A,$A$2,'Non-GHGs indst Product Output'!$B:$B,$D105)*$F105</f>
        <v>324476276500</v>
      </c>
      <c r="L105" s="274" cm="1">
        <f t="array" ref="L105">SUMPRODUCT('Non-GHGs Emission Factor'!I$3:I$112*('Non-GHGs Emission Factor'!$B$3:$B$112=$D105)*('Non-GHGs Emission Factor'!$C$3:$C$112=$E105)*('Non-GHGs Emission Factor'!$D$2:$K$2=L$92)*('Non-GHGs Emission Factor'!$A$3:$A$112=$C105))*SUMIFS('Non-GHGs indst Product Output'!$J:$J,'Non-GHGs indst Product Output'!$A:$A,$A$2,'Non-GHGs indst Product Output'!$B:$B,$D105)*$F105</f>
        <v>542275421000</v>
      </c>
      <c r="M105" s="274" cm="1">
        <f t="array" ref="M105">SUMPRODUCT('Non-GHGs Emission Factor'!J$3:J$112*('Non-GHGs Emission Factor'!$B$3:$B$112=$D105)*('Non-GHGs Emission Factor'!$C$3:$C$112=$E105)*('Non-GHGs Emission Factor'!$D$2:$K$2=M$92)*('Non-GHGs Emission Factor'!$A$3:$A$112=$C105))*SUMIFS('Non-GHGs indst Product Output'!$J:$J,'Non-GHGs indst Product Output'!$A:$A,$A$2,'Non-GHGs indst Product Output'!$B:$B,$D105)*$F105</f>
        <v>31114163500.000004</v>
      </c>
      <c r="N105" s="275" cm="1">
        <f t="array" ref="N105">SUMPRODUCT('Non-GHGs Emission Factor'!K$3:K$112*('Non-GHGs Emission Factor'!$B$3:$B$112=$D105)*('Non-GHGs Emission Factor'!$C$3:$C$112=$E105)*('Non-GHGs Emission Factor'!$D$2:$K$2=N$92)*('Non-GHGs Emission Factor'!$A$3:$A$112=$C105))*SUMIFS('Non-GHGs indst Product Output'!$J:$J,'Non-GHGs indst Product Output'!$A:$A,$A$2,'Non-GHGs indst Product Output'!$B:$B,$D105)*$F105</f>
        <v>4444880500</v>
      </c>
    </row>
    <row r="106" spans="1:14" ht="14.25" customHeight="1">
      <c r="A106" s="32" t="str">
        <f>VLOOKUP($B106,'Sector Match'!$B$1:$C$43,2,0)</f>
        <v>iron and steel 241</v>
      </c>
      <c r="B106" s="134" t="s">
        <v>129</v>
      </c>
      <c r="C106" s="134" t="s">
        <v>129</v>
      </c>
      <c r="D106" s="134" t="s">
        <v>142</v>
      </c>
      <c r="E106" s="134" t="s">
        <v>143</v>
      </c>
      <c r="F106" s="134">
        <v>0.25</v>
      </c>
      <c r="G106" s="274" cm="1">
        <f t="array" ref="G106">SUMPRODUCT('Non-GHGs Emission Factor'!D$3:D$112*('Non-GHGs Emission Factor'!$B$3:$B$112=$D106)*('Non-GHGs Emission Factor'!$C$3:$C$112=$E106)*('Non-GHGs Emission Factor'!$D$2:$K$2=G$92)*('Non-GHGs Emission Factor'!$A$3:$A$112=$C106))*SUMIFS('Non-GHGs indst Product Output'!$J:$J,'Non-GHGs indst Product Output'!$A:$A,$A$2,'Non-GHGs indst Product Output'!$B:$B,$D106)*$F106</f>
        <v>2329177374999.9995</v>
      </c>
      <c r="H106" s="274" cm="1">
        <f t="array" ref="H106">SUMPRODUCT('Non-GHGs Emission Factor'!E$3:E$112*('Non-GHGs Emission Factor'!$B$3:$B$112=$D106)*('Non-GHGs Emission Factor'!$C$3:$C$112=$E106)*('Non-GHGs Emission Factor'!$D$2:$K$2=H$92)*('Non-GHGs Emission Factor'!$A$3:$A$112=$C106))*SUMIFS('Non-GHGs indst Product Output'!$J:$J,'Non-GHGs indst Product Output'!$A:$A,$A$2,'Non-GHGs indst Product Output'!$B:$B,$D106)*$F106</f>
        <v>0</v>
      </c>
      <c r="I106" s="274" cm="1">
        <f t="array" ref="I106">SUMPRODUCT('Non-GHGs Emission Factor'!F$3:F$112*('Non-GHGs Emission Factor'!$B$3:$B$112=$D106)*('Non-GHGs Emission Factor'!$C$3:$C$112=$E106)*('Non-GHGs Emission Factor'!$D$2:$K$2=I$92)*('Non-GHGs Emission Factor'!$A$3:$A$112=$C106))*SUMIFS('Non-GHGs indst Product Output'!$J:$J,'Non-GHGs indst Product Output'!$A:$A,$A$2,'Non-GHGs indst Product Output'!$B:$B,$D106)*$F106</f>
        <v>0</v>
      </c>
      <c r="J106" s="274" cm="1">
        <f t="array" ref="J106">SUMPRODUCT('Non-GHGs Emission Factor'!G$3:G$112*('Non-GHGs Emission Factor'!$B$3:$B$112=$D106)*('Non-GHGs Emission Factor'!$C$3:$C$112=$E106)*('Non-GHGs Emission Factor'!$D$2:$K$2=J$92)*('Non-GHGs Emission Factor'!$A$3:$A$112=$C106))*SUMIFS('Non-GHGs indst Product Output'!$J:$J,'Non-GHGs indst Product Output'!$A:$A,$A$2,'Non-GHGs indst Product Output'!$B:$B,$D106)*$F106</f>
        <v>15971501999.999998</v>
      </c>
      <c r="K106" s="274" cm="1">
        <f t="array" ref="K106">SUMPRODUCT('Non-GHGs Emission Factor'!H$3:H$112*('Non-GHGs Emission Factor'!$B$3:$B$112=$D106)*('Non-GHGs Emission Factor'!$C$3:$C$112=$E106)*('Non-GHGs Emission Factor'!$D$2:$K$2=K$92)*('Non-GHGs Emission Factor'!$A$3:$A$112=$C106))*SUMIFS('Non-GHGs indst Product Output'!$J:$J,'Non-GHGs indst Product Output'!$A:$A,$A$2,'Non-GHGs indst Product Output'!$B:$B,$D106)*$F106</f>
        <v>2781703264999.9995</v>
      </c>
      <c r="L106" s="274" cm="1">
        <f t="array" ref="L106">SUMPRODUCT('Non-GHGs Emission Factor'!I$3:I$112*('Non-GHGs Emission Factor'!$B$3:$B$112=$D106)*('Non-GHGs Emission Factor'!$C$3:$C$112=$E106)*('Non-GHGs Emission Factor'!$D$2:$K$2=L$92)*('Non-GHGs Emission Factor'!$A$3:$A$112=$C106))*SUMIFS('Non-GHGs indst Product Output'!$J:$J,'Non-GHGs indst Product Output'!$A:$A,$A$2,'Non-GHGs indst Product Output'!$B:$B,$D106)*$F106</f>
        <v>3894384571000</v>
      </c>
      <c r="M106" s="274" cm="1">
        <f t="array" ref="M106">SUMPRODUCT('Non-GHGs Emission Factor'!J$3:J$112*('Non-GHGs Emission Factor'!$B$3:$B$112=$D106)*('Non-GHGs Emission Factor'!$C$3:$C$112=$E106)*('Non-GHGs Emission Factor'!$D$2:$K$2=M$92)*('Non-GHGs Emission Factor'!$A$3:$A$112=$C106))*SUMIFS('Non-GHGs indst Product Output'!$J:$J,'Non-GHGs indst Product Output'!$A:$A,$A$2,'Non-GHGs indst Product Output'!$B:$B,$D106)*$F106</f>
        <v>0</v>
      </c>
      <c r="N106" s="275" cm="1">
        <f t="array" ref="N106">SUMPRODUCT('Non-GHGs Emission Factor'!K$3:K$112*('Non-GHGs Emission Factor'!$B$3:$B$112=$D106)*('Non-GHGs Emission Factor'!$C$3:$C$112=$E106)*('Non-GHGs Emission Factor'!$D$2:$K$2=N$92)*('Non-GHGs Emission Factor'!$A$3:$A$112=$C106))*SUMIFS('Non-GHGs indst Product Output'!$J:$J,'Non-GHGs indst Product Output'!$A:$A,$A$2,'Non-GHGs indst Product Output'!$B:$B,$D106)*$F106</f>
        <v>556340652999.99988</v>
      </c>
    </row>
    <row r="107" spans="1:14" ht="14.25" customHeight="1">
      <c r="A107" s="32" t="str">
        <f>VLOOKUP($B107,'Sector Match'!$B$1:$C$43,2,0)</f>
        <v>iron and steel 241</v>
      </c>
      <c r="B107" s="134" t="s">
        <v>129</v>
      </c>
      <c r="C107" s="134" t="s">
        <v>129</v>
      </c>
      <c r="D107" s="134" t="s">
        <v>142</v>
      </c>
      <c r="E107" s="134" t="s">
        <v>144</v>
      </c>
      <c r="F107" s="134">
        <v>0.25</v>
      </c>
      <c r="G107" s="274" cm="1">
        <f t="array" ref="G107">SUMPRODUCT('Non-GHGs Emission Factor'!D$3:D$112*('Non-GHGs Emission Factor'!$B$3:$B$112=$D107)*('Non-GHGs Emission Factor'!$C$3:$C$112=$E107)*('Non-GHGs Emission Factor'!$D$2:$K$2=G$92)*('Non-GHGs Emission Factor'!$A$3:$A$112=$C107))*SUMIFS('Non-GHGs indst Product Output'!$J:$J,'Non-GHGs indst Product Output'!$A:$A,$A$2,'Non-GHGs indst Product Output'!$B:$B,$D107)*$F107</f>
        <v>2395725299999.9995</v>
      </c>
      <c r="H107" s="274" cm="1">
        <f t="array" ref="H107">SUMPRODUCT('Non-GHGs Emission Factor'!E$3:E$112*('Non-GHGs Emission Factor'!$B$3:$B$112=$D107)*('Non-GHGs Emission Factor'!$C$3:$C$112=$E107)*('Non-GHGs Emission Factor'!$D$2:$K$2=H$92)*('Non-GHGs Emission Factor'!$A$3:$A$112=$C107))*SUMIFS('Non-GHGs indst Product Output'!$J:$J,'Non-GHGs indst Product Output'!$A:$A,$A$2,'Non-GHGs indst Product Output'!$B:$B,$D107)*$F107</f>
        <v>0</v>
      </c>
      <c r="I107" s="274" cm="1">
        <f t="array" ref="I107">SUMPRODUCT('Non-GHGs Emission Factor'!F$3:F$112*('Non-GHGs Emission Factor'!$B$3:$B$112=$D107)*('Non-GHGs Emission Factor'!$C$3:$C$112=$E107)*('Non-GHGs Emission Factor'!$D$2:$K$2=I$92)*('Non-GHGs Emission Factor'!$A$3:$A$112=$C107))*SUMIFS('Non-GHGs indst Product Output'!$J:$J,'Non-GHGs indst Product Output'!$A:$A,$A$2,'Non-GHGs indst Product Output'!$B:$B,$D107)*$F107</f>
        <v>0</v>
      </c>
      <c r="J107" s="274" cm="1">
        <f t="array" ref="J107">SUMPRODUCT('Non-GHGs Emission Factor'!G$3:G$112*('Non-GHGs Emission Factor'!$B$3:$B$112=$D107)*('Non-GHGs Emission Factor'!$C$3:$C$112=$E107)*('Non-GHGs Emission Factor'!$D$2:$K$2=J$92)*('Non-GHGs Emission Factor'!$A$3:$A$112=$C107))*SUMIFS('Non-GHGs indst Product Output'!$J:$J,'Non-GHGs indst Product Output'!$A:$A,$A$2,'Non-GHGs indst Product Output'!$B:$B,$D107)*$F107</f>
        <v>15971501999.999998</v>
      </c>
      <c r="K107" s="274" cm="1">
        <f t="array" ref="K107">SUMPRODUCT('Non-GHGs Emission Factor'!H$3:H$112*('Non-GHGs Emission Factor'!$B$3:$B$112=$D107)*('Non-GHGs Emission Factor'!$C$3:$C$112=$E107)*('Non-GHGs Emission Factor'!$D$2:$K$2=K$92)*('Non-GHGs Emission Factor'!$A$3:$A$112=$C107))*SUMIFS('Non-GHGs indst Product Output'!$J:$J,'Non-GHGs indst Product Output'!$A:$A,$A$2,'Non-GHGs indst Product Output'!$B:$B,$D107)*$F107</f>
        <v>1602474033999.9998</v>
      </c>
      <c r="L107" s="274" cm="1">
        <f t="array" ref="L107">SUMPRODUCT('Non-GHGs Emission Factor'!I$3:I$112*('Non-GHGs Emission Factor'!$B$3:$B$112=$D107)*('Non-GHGs Emission Factor'!$C$3:$C$112=$E107)*('Non-GHGs Emission Factor'!$D$2:$K$2=L$92)*('Non-GHGs Emission Factor'!$A$3:$A$112=$C107))*SUMIFS('Non-GHGs indst Product Output'!$J:$J,'Non-GHGs indst Product Output'!$A:$A,$A$2,'Non-GHGs indst Product Output'!$B:$B,$D107)*$F107</f>
        <v>2161476603999.9995</v>
      </c>
      <c r="M107" s="274" cm="1">
        <f t="array" ref="M107">SUMPRODUCT('Non-GHGs Emission Factor'!J$3:J$112*('Non-GHGs Emission Factor'!$B$3:$B$112=$D107)*('Non-GHGs Emission Factor'!$C$3:$C$112=$E107)*('Non-GHGs Emission Factor'!$D$2:$K$2=M$92)*('Non-GHGs Emission Factor'!$A$3:$A$112=$C107))*SUMIFS('Non-GHGs indst Product Output'!$J:$J,'Non-GHGs indst Product Output'!$A:$A,$A$2,'Non-GHGs indst Product Output'!$B:$B,$D107)*$F107</f>
        <v>0</v>
      </c>
      <c r="N107" s="275" cm="1">
        <f t="array" ref="N107">SUMPRODUCT('Non-GHGs Emission Factor'!K$3:K$112*('Non-GHGs Emission Factor'!$B$3:$B$112=$D107)*('Non-GHGs Emission Factor'!$C$3:$C$112=$E107)*('Non-GHGs Emission Factor'!$D$2:$K$2=N$92)*('Non-GHGs Emission Factor'!$A$3:$A$112=$C107))*SUMIFS('Non-GHGs indst Product Output'!$J:$J,'Non-GHGs indst Product Output'!$A:$A,$A$2,'Non-GHGs indst Product Output'!$B:$B,$D107)*$F107</f>
        <v>31943003999.999996</v>
      </c>
    </row>
    <row r="108" spans="1:14" ht="14.25" customHeight="1">
      <c r="A108" s="32" t="str">
        <f>VLOOKUP($B108,'Sector Match'!$B$1:$C$43,2,0)</f>
        <v>iron and steel 241</v>
      </c>
      <c r="B108" s="134" t="s">
        <v>129</v>
      </c>
      <c r="C108" s="134" t="s">
        <v>129</v>
      </c>
      <c r="D108" s="134" t="s">
        <v>142</v>
      </c>
      <c r="E108" s="134" t="s">
        <v>145</v>
      </c>
      <c r="F108" s="134">
        <v>0.25</v>
      </c>
      <c r="G108" s="274" cm="1">
        <f t="array" ref="G108">SUMPRODUCT('Non-GHGs Emission Factor'!D$3:D$112*('Non-GHGs Emission Factor'!$B$3:$B$112=$D108)*('Non-GHGs Emission Factor'!$C$3:$C$112=$E108)*('Non-GHGs Emission Factor'!$D$2:$K$2=G$92)*('Non-GHGs Emission Factor'!$A$3:$A$112=$C108))*SUMIFS('Non-GHGs indst Product Output'!$J:$J,'Non-GHGs indst Product Output'!$A:$A,$A$2,'Non-GHGs indst Product Output'!$B:$B,$D108)*$F108</f>
        <v>0</v>
      </c>
      <c r="H108" s="274" cm="1">
        <f t="array" ref="H108">SUMPRODUCT('Non-GHGs Emission Factor'!E$3:E$112*('Non-GHGs Emission Factor'!$B$3:$B$112=$D108)*('Non-GHGs Emission Factor'!$C$3:$C$112=$E108)*('Non-GHGs Emission Factor'!$D$2:$K$2=H$92)*('Non-GHGs Emission Factor'!$A$3:$A$112=$C108))*SUMIFS('Non-GHGs indst Product Output'!$J:$J,'Non-GHGs indst Product Output'!$A:$A,$A$2,'Non-GHGs indst Product Output'!$B:$B,$D108)*$F108</f>
        <v>0</v>
      </c>
      <c r="I108" s="274" cm="1">
        <f t="array" ref="I108">SUMPRODUCT('Non-GHGs Emission Factor'!F$3:F$112*('Non-GHGs Emission Factor'!$B$3:$B$112=$D108)*('Non-GHGs Emission Factor'!$C$3:$C$112=$E108)*('Non-GHGs Emission Factor'!$D$2:$K$2=I$92)*('Non-GHGs Emission Factor'!$A$3:$A$112=$C108))*SUMIFS('Non-GHGs indst Product Output'!$J:$J,'Non-GHGs indst Product Output'!$A:$A,$A$2,'Non-GHGs indst Product Output'!$B:$B,$D108)*$F108</f>
        <v>0</v>
      </c>
      <c r="J108" s="274" cm="1">
        <f t="array" ref="J108">SUMPRODUCT('Non-GHGs Emission Factor'!G$3:G$112*('Non-GHGs Emission Factor'!$B$3:$B$112=$D108)*('Non-GHGs Emission Factor'!$C$3:$C$112=$E108)*('Non-GHGs Emission Factor'!$D$2:$K$2=J$92)*('Non-GHGs Emission Factor'!$A$3:$A$112=$C108))*SUMIFS('Non-GHGs indst Product Output'!$J:$J,'Non-GHGs indst Product Output'!$A:$A,$A$2,'Non-GHGs indst Product Output'!$B:$B,$D108)*$F108</f>
        <v>0</v>
      </c>
      <c r="K108" s="274" cm="1">
        <f t="array" ref="K108">SUMPRODUCT('Non-GHGs Emission Factor'!H$3:H$112*('Non-GHGs Emission Factor'!$B$3:$B$112=$D108)*('Non-GHGs Emission Factor'!$C$3:$C$112=$E108)*('Non-GHGs Emission Factor'!$D$2:$K$2=K$92)*('Non-GHGs Emission Factor'!$A$3:$A$112=$C108))*SUMIFS('Non-GHGs indst Product Output'!$J:$J,'Non-GHGs indst Product Output'!$A:$A,$A$2,'Non-GHGs indst Product Output'!$B:$B,$D108)*$F108</f>
        <v>279501285000</v>
      </c>
      <c r="L108" s="274" cm="1">
        <f t="array" ref="L108">SUMPRODUCT('Non-GHGs Emission Factor'!I$3:I$112*('Non-GHGs Emission Factor'!$B$3:$B$112=$D108)*('Non-GHGs Emission Factor'!$C$3:$C$112=$E108)*('Non-GHGs Emission Factor'!$D$2:$K$2=L$92)*('Non-GHGs Emission Factor'!$A$3:$A$112=$C108))*SUMIFS('Non-GHGs indst Product Output'!$J:$J,'Non-GHGs indst Product Output'!$A:$A,$A$2,'Non-GHGs indst Product Output'!$B:$B,$D108)*$F108</f>
        <v>388639881999.99994</v>
      </c>
      <c r="M108" s="274" cm="1">
        <f t="array" ref="M108">SUMPRODUCT('Non-GHGs Emission Factor'!J$3:J$112*('Non-GHGs Emission Factor'!$B$3:$B$112=$D108)*('Non-GHGs Emission Factor'!$C$3:$C$112=$E108)*('Non-GHGs Emission Factor'!$D$2:$K$2=M$92)*('Non-GHGs Emission Factor'!$A$3:$A$112=$C108))*SUMIFS('Non-GHGs indst Product Output'!$J:$J,'Non-GHGs indst Product Output'!$A:$A,$A$2,'Non-GHGs indst Product Output'!$B:$B,$D108)*$F108</f>
        <v>0</v>
      </c>
      <c r="N108" s="275" cm="1">
        <f t="array" ref="N108">SUMPRODUCT('Non-GHGs Emission Factor'!K$3:K$112*('Non-GHGs Emission Factor'!$B$3:$B$112=$D108)*('Non-GHGs Emission Factor'!$C$3:$C$112=$E108)*('Non-GHGs Emission Factor'!$D$2:$K$2=N$92)*('Non-GHGs Emission Factor'!$A$3:$A$112=$C108))*SUMIFS('Non-GHGs indst Product Output'!$J:$J,'Non-GHGs indst Product Output'!$A:$A,$A$2,'Non-GHGs indst Product Output'!$B:$B,$D108)*$F108</f>
        <v>0</v>
      </c>
    </row>
    <row r="109" spans="1:14" ht="14.25" customHeight="1">
      <c r="A109" s="32" t="str">
        <f>VLOOKUP($B109,'Sector Match'!$B$1:$C$43,2,0)</f>
        <v>iron and steel 241</v>
      </c>
      <c r="B109" s="134" t="s">
        <v>129</v>
      </c>
      <c r="C109" s="134" t="s">
        <v>129</v>
      </c>
      <c r="D109" s="134" t="s">
        <v>142</v>
      </c>
      <c r="E109" s="134" t="s">
        <v>146</v>
      </c>
      <c r="F109" s="134">
        <v>0.25</v>
      </c>
      <c r="G109" s="274" cm="1">
        <f t="array" ref="G109">SUMPRODUCT('Non-GHGs Emission Factor'!D$3:D$112*('Non-GHGs Emission Factor'!$B$3:$B$112=$D109)*('Non-GHGs Emission Factor'!$C$3:$C$112=$E109)*('Non-GHGs Emission Factor'!$D$2:$K$2=G$92)*('Non-GHGs Emission Factor'!$A$3:$A$112=$C109))*SUMIFS('Non-GHGs indst Product Output'!$J:$J,'Non-GHGs indst Product Output'!$A:$A,$A$2,'Non-GHGs indst Product Output'!$B:$B,$D109)*$F109</f>
        <v>0</v>
      </c>
      <c r="H109" s="274" cm="1">
        <f t="array" ref="H109">SUMPRODUCT('Non-GHGs Emission Factor'!E$3:E$112*('Non-GHGs Emission Factor'!$B$3:$B$112=$D109)*('Non-GHGs Emission Factor'!$C$3:$C$112=$E109)*('Non-GHGs Emission Factor'!$D$2:$K$2=H$92)*('Non-GHGs Emission Factor'!$A$3:$A$112=$C109))*SUMIFS('Non-GHGs indst Product Output'!$J:$J,'Non-GHGs indst Product Output'!$A:$A,$A$2,'Non-GHGs indst Product Output'!$B:$B,$D109)*$F109</f>
        <v>0</v>
      </c>
      <c r="I109" s="274" cm="1">
        <f t="array" ref="I109">SUMPRODUCT('Non-GHGs Emission Factor'!F$3:F$112*('Non-GHGs Emission Factor'!$B$3:$B$112=$D109)*('Non-GHGs Emission Factor'!$C$3:$C$112=$E109)*('Non-GHGs Emission Factor'!$D$2:$K$2=I$92)*('Non-GHGs Emission Factor'!$A$3:$A$112=$C109))*SUMIFS('Non-GHGs indst Product Output'!$J:$J,'Non-GHGs indst Product Output'!$A:$A,$A$2,'Non-GHGs indst Product Output'!$B:$B,$D109)*$F109</f>
        <v>0</v>
      </c>
      <c r="J109" s="274" cm="1">
        <f t="array" ref="J109">SUMPRODUCT('Non-GHGs Emission Factor'!G$3:G$112*('Non-GHGs Emission Factor'!$B$3:$B$112=$D109)*('Non-GHGs Emission Factor'!$C$3:$C$112=$E109)*('Non-GHGs Emission Factor'!$D$2:$K$2=J$92)*('Non-GHGs Emission Factor'!$A$3:$A$112=$C109))*SUMIFS('Non-GHGs indst Product Output'!$J:$J,'Non-GHGs indst Product Output'!$A:$A,$A$2,'Non-GHGs indst Product Output'!$B:$B,$D109)*$F109</f>
        <v>0</v>
      </c>
      <c r="K109" s="274" cm="1">
        <f t="array" ref="K109">SUMPRODUCT('Non-GHGs Emission Factor'!H$3:H$112*('Non-GHGs Emission Factor'!$B$3:$B$112=$D109)*('Non-GHGs Emission Factor'!$C$3:$C$112=$E109)*('Non-GHGs Emission Factor'!$D$2:$K$2=K$92)*('Non-GHGs Emission Factor'!$A$3:$A$112=$C109))*SUMIFS('Non-GHGs indst Product Output'!$J:$J,'Non-GHGs indst Product Output'!$A:$A,$A$2,'Non-GHGs indst Product Output'!$B:$B,$D109)*$F109</f>
        <v>159715019999.99997</v>
      </c>
      <c r="L109" s="274" cm="1">
        <f t="array" ref="L109">SUMPRODUCT('Non-GHGs Emission Factor'!I$3:I$112*('Non-GHGs Emission Factor'!$B$3:$B$112=$D109)*('Non-GHGs Emission Factor'!$C$3:$C$112=$E109)*('Non-GHGs Emission Factor'!$D$2:$K$2=L$92)*('Non-GHGs Emission Factor'!$A$3:$A$112=$C109))*SUMIFS('Non-GHGs indst Product Output'!$J:$J,'Non-GHGs indst Product Output'!$A:$A,$A$2,'Non-GHGs indst Product Output'!$B:$B,$D109)*$F109</f>
        <v>215615277000</v>
      </c>
      <c r="M109" s="274" cm="1">
        <f t="array" ref="M109">SUMPRODUCT('Non-GHGs Emission Factor'!J$3:J$112*('Non-GHGs Emission Factor'!$B$3:$B$112=$D109)*('Non-GHGs Emission Factor'!$C$3:$C$112=$E109)*('Non-GHGs Emission Factor'!$D$2:$K$2=M$92)*('Non-GHGs Emission Factor'!$A$3:$A$112=$C109))*SUMIFS('Non-GHGs indst Product Output'!$J:$J,'Non-GHGs indst Product Output'!$A:$A,$A$2,'Non-GHGs indst Product Output'!$B:$B,$D109)*$F109</f>
        <v>0</v>
      </c>
      <c r="N109" s="275" cm="1">
        <f t="array" ref="N109">SUMPRODUCT('Non-GHGs Emission Factor'!K$3:K$112*('Non-GHGs Emission Factor'!$B$3:$B$112=$D109)*('Non-GHGs Emission Factor'!$C$3:$C$112=$E109)*('Non-GHGs Emission Factor'!$D$2:$K$2=N$92)*('Non-GHGs Emission Factor'!$A$3:$A$112=$C109))*SUMIFS('Non-GHGs indst Product Output'!$J:$J,'Non-GHGs indst Product Output'!$A:$A,$A$2,'Non-GHGs indst Product Output'!$B:$B,$D109)*$F109</f>
        <v>0</v>
      </c>
    </row>
    <row r="110" spans="1:14" ht="14.25" customHeight="1">
      <c r="A110" s="32" t="str">
        <f>VLOOKUP($B110,'Sector Match'!$B$1:$C$43,2,0)</f>
        <v>iron and steel 241</v>
      </c>
      <c r="B110" s="134" t="s">
        <v>129</v>
      </c>
      <c r="C110" s="134" t="s">
        <v>129</v>
      </c>
      <c r="D110" s="134" t="s">
        <v>130</v>
      </c>
      <c r="E110" s="134" t="s">
        <v>131</v>
      </c>
      <c r="F110" s="134">
        <v>0.5</v>
      </c>
      <c r="G110" s="274" cm="1">
        <f t="array" ref="G110">SUMPRODUCT('Non-GHGs Emission Factor'!D$3:D$112*('Non-GHGs Emission Factor'!$B$3:$B$112=$D110)*('Non-GHGs Emission Factor'!$C$3:$C$112=$E110)*('Non-GHGs Emission Factor'!$D$2:$K$2=G$92)*('Non-GHGs Emission Factor'!$A$3:$A$112=$C110))*SUMIFS('Non-GHGs indst Product Output'!$J:$J,'Non-GHGs indst Product Output'!$A:$A,$A$2,'Non-GHGs indst Product Output'!$B:$B,$D110)*$F110</f>
        <v>376928960000</v>
      </c>
      <c r="H110" s="274" cm="1">
        <f t="array" ref="H110">SUMPRODUCT('Non-GHGs Emission Factor'!E$3:E$112*('Non-GHGs Emission Factor'!$B$3:$B$112=$D110)*('Non-GHGs Emission Factor'!$C$3:$C$112=$E110)*('Non-GHGs Emission Factor'!$D$2:$K$2=H$92)*('Non-GHGs Emission Factor'!$A$3:$A$112=$C110))*SUMIFS('Non-GHGs indst Product Output'!$J:$J,'Non-GHGs indst Product Output'!$A:$A,$A$2,'Non-GHGs indst Product Output'!$B:$B,$D110)*$F110</f>
        <v>400487020000</v>
      </c>
      <c r="I110" s="274" cm="1">
        <f t="array" ref="I110">SUMPRODUCT('Non-GHGs Emission Factor'!F$3:F$112*('Non-GHGs Emission Factor'!$B$3:$B$112=$D110)*('Non-GHGs Emission Factor'!$C$3:$C$112=$E110)*('Non-GHGs Emission Factor'!$D$2:$K$2=I$92)*('Non-GHGs Emission Factor'!$A$3:$A$112=$C110))*SUMIFS('Non-GHGs indst Product Output'!$J:$J,'Non-GHGs indst Product Output'!$A:$A,$A$2,'Non-GHGs indst Product Output'!$B:$B,$D110)*$F110</f>
        <v>254427048000.00003</v>
      </c>
      <c r="J110" s="274" cm="1">
        <f t="array" ref="J110">SUMPRODUCT('Non-GHGs Emission Factor'!G$3:G$112*('Non-GHGs Emission Factor'!$B$3:$B$112=$D110)*('Non-GHGs Emission Factor'!$C$3:$C$112=$E110)*('Non-GHGs Emission Factor'!$D$2:$K$2=J$92)*('Non-GHGs Emission Factor'!$A$3:$A$112=$C110))*SUMIFS('Non-GHGs indst Product Output'!$J:$J,'Non-GHGs indst Product Output'!$A:$A,$A$2,'Non-GHGs indst Product Output'!$B:$B,$D110)*$F110</f>
        <v>697318576000</v>
      </c>
      <c r="K110" s="274" cm="1">
        <f t="array" ref="K110">SUMPRODUCT('Non-GHGs Emission Factor'!H$3:H$112*('Non-GHGs Emission Factor'!$B$3:$B$112=$D110)*('Non-GHGs Emission Factor'!$C$3:$C$112=$E110)*('Non-GHGs Emission Factor'!$D$2:$K$2=K$92)*('Non-GHGs Emission Factor'!$A$3:$A$112=$C110))*SUMIFS('Non-GHGs indst Product Output'!$J:$J,'Non-GHGs indst Product Output'!$A:$A,$A$2,'Non-GHGs indst Product Output'!$B:$B,$D110)*$F110</f>
        <v>1229730732000</v>
      </c>
      <c r="L110" s="274" cm="1">
        <f t="array" ref="L110">SUMPRODUCT('Non-GHGs Emission Factor'!I$3:I$112*('Non-GHGs Emission Factor'!$B$3:$B$112=$D110)*('Non-GHGs Emission Factor'!$C$3:$C$112=$E110)*('Non-GHGs Emission Factor'!$D$2:$K$2=L$92)*('Non-GHGs Emission Factor'!$A$3:$A$112=$C110))*SUMIFS('Non-GHGs indst Product Output'!$J:$J,'Non-GHGs indst Product Output'!$A:$A,$A$2,'Non-GHGs indst Product Output'!$B:$B,$D110)*$F110</f>
        <v>2070753473999.9998</v>
      </c>
      <c r="M110" s="274" cm="1">
        <f t="array" ref="M110">SUMPRODUCT('Non-GHGs Emission Factor'!J$3:J$112*('Non-GHGs Emission Factor'!$B$3:$B$112=$D110)*('Non-GHGs Emission Factor'!$C$3:$C$112=$E110)*('Non-GHGs Emission Factor'!$D$2:$K$2=M$92)*('Non-GHGs Emission Factor'!$A$3:$A$112=$C110))*SUMIFS('Non-GHGs indst Product Output'!$J:$J,'Non-GHGs indst Product Output'!$A:$A,$A$2,'Non-GHGs indst Product Output'!$B:$B,$D110)*$F110</f>
        <v>369861542000</v>
      </c>
      <c r="N110" s="275" cm="1">
        <f t="array" ref="N110">SUMPRODUCT('Non-GHGs Emission Factor'!K$3:K$112*('Non-GHGs Emission Factor'!$B$3:$B$112=$D110)*('Non-GHGs Emission Factor'!$C$3:$C$112=$E110)*('Non-GHGs Emission Factor'!$D$2:$K$2=N$92)*('Non-GHGs Emission Factor'!$A$3:$A$112=$C110))*SUMIFS('Non-GHGs indst Product Output'!$J:$J,'Non-GHGs indst Product Output'!$A:$A,$A$2,'Non-GHGs indst Product Output'!$B:$B,$D110)*$F110</f>
        <v>431112498000</v>
      </c>
    </row>
    <row r="111" spans="1:14" ht="14.25" customHeight="1">
      <c r="A111" s="32" t="str">
        <f>VLOOKUP($B111,'Sector Match'!$B$1:$C$43,2,0)</f>
        <v>iron and steel 241</v>
      </c>
      <c r="B111" s="134" t="s">
        <v>129</v>
      </c>
      <c r="C111" s="134" t="s">
        <v>129</v>
      </c>
      <c r="D111" s="134" t="s">
        <v>130</v>
      </c>
      <c r="E111" s="134" t="s">
        <v>132</v>
      </c>
      <c r="F111" s="134">
        <v>0.5</v>
      </c>
      <c r="G111" s="274" cm="1">
        <f t="array" ref="G111">SUMPRODUCT('Non-GHGs Emission Factor'!D$3:D$112*('Non-GHGs Emission Factor'!$B$3:$B$112=$D111)*('Non-GHGs Emission Factor'!$C$3:$C$112=$E111)*('Non-GHGs Emission Factor'!$D$2:$K$2=G$92)*('Non-GHGs Emission Factor'!$A$3:$A$112=$C111))*SUMIFS('Non-GHGs indst Product Output'!$J:$J,'Non-GHGs indst Product Output'!$A:$A,$A$2,'Non-GHGs indst Product Output'!$B:$B,$D111)*$F111</f>
        <v>3675057360000</v>
      </c>
      <c r="H111" s="274" cm="1">
        <f t="array" ref="H111">SUMPRODUCT('Non-GHGs Emission Factor'!E$3:E$112*('Non-GHGs Emission Factor'!$B$3:$B$112=$D111)*('Non-GHGs Emission Factor'!$C$3:$C$112=$E111)*('Non-GHGs Emission Factor'!$D$2:$K$2=H$92)*('Non-GHGs Emission Factor'!$A$3:$A$112=$C111))*SUMIFS('Non-GHGs indst Product Output'!$J:$J,'Non-GHGs indst Product Output'!$A:$A,$A$2,'Non-GHGs indst Product Output'!$B:$B,$D111)*$F111</f>
        <v>400487020000</v>
      </c>
      <c r="I111" s="274" cm="1">
        <f t="array" ref="I111">SUMPRODUCT('Non-GHGs Emission Factor'!F$3:F$112*('Non-GHGs Emission Factor'!$B$3:$B$112=$D111)*('Non-GHGs Emission Factor'!$C$3:$C$112=$E111)*('Non-GHGs Emission Factor'!$D$2:$K$2=I$92)*('Non-GHGs Emission Factor'!$A$3:$A$112=$C111))*SUMIFS('Non-GHGs indst Product Output'!$J:$J,'Non-GHGs indst Product Output'!$A:$A,$A$2,'Non-GHGs indst Product Output'!$B:$B,$D111)*$F111</f>
        <v>657269874000</v>
      </c>
      <c r="J111" s="274" cm="1">
        <f t="array" ref="J111">SUMPRODUCT('Non-GHGs Emission Factor'!G$3:G$112*('Non-GHGs Emission Factor'!$B$3:$B$112=$D111)*('Non-GHGs Emission Factor'!$C$3:$C$112=$E111)*('Non-GHGs Emission Factor'!$D$2:$K$2=J$92)*('Non-GHGs Emission Factor'!$A$3:$A$112=$C111))*SUMIFS('Non-GHGs indst Product Output'!$J:$J,'Non-GHGs indst Product Output'!$A:$A,$A$2,'Non-GHGs indst Product Output'!$B:$B,$D111)*$F111</f>
        <v>1262712016000</v>
      </c>
      <c r="K111" s="274" cm="1">
        <f t="array" ref="K111">SUMPRODUCT('Non-GHGs Emission Factor'!H$3:H$112*('Non-GHGs Emission Factor'!$B$3:$B$112=$D111)*('Non-GHGs Emission Factor'!$C$3:$C$112=$E111)*('Non-GHGs Emission Factor'!$D$2:$K$2=K$92)*('Non-GHGs Emission Factor'!$A$3:$A$112=$C111))*SUMIFS('Non-GHGs indst Product Output'!$J:$J,'Non-GHGs indst Product Output'!$A:$A,$A$2,'Non-GHGs indst Product Output'!$B:$B,$D111)*$F111</f>
        <v>1229730732000</v>
      </c>
      <c r="L111" s="274" cm="1">
        <f t="array" ref="L111">SUMPRODUCT('Non-GHGs Emission Factor'!I$3:I$112*('Non-GHGs Emission Factor'!$B$3:$B$112=$D111)*('Non-GHGs Emission Factor'!$C$3:$C$112=$E111)*('Non-GHGs Emission Factor'!$D$2:$K$2=L$92)*('Non-GHGs Emission Factor'!$A$3:$A$112=$C111))*SUMIFS('Non-GHGs indst Product Output'!$J:$J,'Non-GHGs indst Product Output'!$A:$A,$A$2,'Non-GHGs indst Product Output'!$B:$B,$D111)*$F111</f>
        <v>2070753473999.9998</v>
      </c>
      <c r="M111" s="274" cm="1">
        <f t="array" ref="M111">SUMPRODUCT('Non-GHGs Emission Factor'!J$3:J$112*('Non-GHGs Emission Factor'!$B$3:$B$112=$D111)*('Non-GHGs Emission Factor'!$C$3:$C$112=$E111)*('Non-GHGs Emission Factor'!$D$2:$K$2=M$92)*('Non-GHGs Emission Factor'!$A$3:$A$112=$C111))*SUMIFS('Non-GHGs indst Product Output'!$J:$J,'Non-GHGs indst Product Output'!$A:$A,$A$2,'Non-GHGs indst Product Output'!$B:$B,$D111)*$F111</f>
        <v>369861542000</v>
      </c>
      <c r="N111" s="275" cm="1">
        <f t="array" ref="N111">SUMPRODUCT('Non-GHGs Emission Factor'!K$3:K$112*('Non-GHGs Emission Factor'!$B$3:$B$112=$D111)*('Non-GHGs Emission Factor'!$C$3:$C$112=$E111)*('Non-GHGs Emission Factor'!$D$2:$K$2=N$92)*('Non-GHGs Emission Factor'!$A$3:$A$112=$C111))*SUMIFS('Non-GHGs indst Product Output'!$J:$J,'Non-GHGs indst Product Output'!$A:$A,$A$2,'Non-GHGs indst Product Output'!$B:$B,$D111)*$F111</f>
        <v>431112498000</v>
      </c>
    </row>
    <row r="112" spans="1:14" ht="14.25" customHeight="1">
      <c r="A112" s="32" t="str">
        <f>VLOOKUP($B112,'Sector Match'!$B$1:$C$43,2,0)</f>
        <v>other metals 242</v>
      </c>
      <c r="B112" s="134" t="s">
        <v>150</v>
      </c>
      <c r="C112" s="134" t="s">
        <v>150</v>
      </c>
      <c r="D112" s="134" t="s">
        <v>154</v>
      </c>
      <c r="E112" s="134" t="s">
        <v>152</v>
      </c>
      <c r="F112" s="134">
        <v>0.5</v>
      </c>
      <c r="G112" s="274" cm="1">
        <f t="array" ref="G112">SUMPRODUCT('Non-GHGs Emission Factor'!D$3:D$112*('Non-GHGs Emission Factor'!$B$3:$B$112=$D112)*('Non-GHGs Emission Factor'!$C$3:$C$112=$E112)*('Non-GHGs Emission Factor'!$D$2:$K$2=G$92)*('Non-GHGs Emission Factor'!$A$3:$A$112=$C112))*SUMIFS('Non-GHGs indst Product Output'!$J:$J,'Non-GHGs indst Product Output'!$A:$A,$A$2,'Non-GHGs indst Product Output'!$B:$B,$D112)*$F112</f>
        <v>0</v>
      </c>
      <c r="H112" s="274" cm="1">
        <f t="array" ref="H112">SUMPRODUCT('Non-GHGs Emission Factor'!E$3:E$112*('Non-GHGs Emission Factor'!$B$3:$B$112=$D112)*('Non-GHGs Emission Factor'!$C$3:$C$112=$E112)*('Non-GHGs Emission Factor'!$D$2:$K$2=H$92)*('Non-GHGs Emission Factor'!$A$3:$A$112=$C112))*SUMIFS('Non-GHGs indst Product Output'!$J:$J,'Non-GHGs indst Product Output'!$A:$A,$A$2,'Non-GHGs indst Product Output'!$B:$B,$D112)*$F112</f>
        <v>0</v>
      </c>
      <c r="I112" s="274" cm="1">
        <f t="array" ref="I112">SUMPRODUCT('Non-GHGs Emission Factor'!F$3:F$112*('Non-GHGs Emission Factor'!$B$3:$B$112=$D112)*('Non-GHGs Emission Factor'!$C$3:$C$112=$E112)*('Non-GHGs Emission Factor'!$D$2:$K$2=I$92)*('Non-GHGs Emission Factor'!$A$3:$A$112=$C112))*SUMIFS('Non-GHGs indst Product Output'!$J:$J,'Non-GHGs indst Product Output'!$A:$A,$A$2,'Non-GHGs indst Product Output'!$B:$B,$D112)*$F112</f>
        <v>0</v>
      </c>
      <c r="J112" s="274" cm="1">
        <f t="array" ref="J112">SUMPRODUCT('Non-GHGs Emission Factor'!G$3:G$112*('Non-GHGs Emission Factor'!$B$3:$B$112=$D112)*('Non-GHGs Emission Factor'!$C$3:$C$112=$E112)*('Non-GHGs Emission Factor'!$D$2:$K$2=J$92)*('Non-GHGs Emission Factor'!$A$3:$A$112=$C112))*SUMIFS('Non-GHGs indst Product Output'!$J:$J,'Non-GHGs indst Product Output'!$A:$A,$A$2,'Non-GHGs indst Product Output'!$B:$B,$D112)*$F112</f>
        <v>0</v>
      </c>
      <c r="K112" s="274" cm="1">
        <f t="array" ref="K112">SUMPRODUCT('Non-GHGs Emission Factor'!H$3:H$112*('Non-GHGs Emission Factor'!$B$3:$B$112=$D112)*('Non-GHGs Emission Factor'!$C$3:$C$112=$E112)*('Non-GHGs Emission Factor'!$D$2:$K$2=K$92)*('Non-GHGs Emission Factor'!$A$3:$A$112=$C112))*SUMIFS('Non-GHGs indst Product Output'!$J:$J,'Non-GHGs indst Product Output'!$A:$A,$A$2,'Non-GHGs indst Product Output'!$B:$B,$D112)*$F112</f>
        <v>1323438269845</v>
      </c>
      <c r="L112" s="274" cm="1">
        <f t="array" ref="L112">SUMPRODUCT('Non-GHGs Emission Factor'!I$3:I$112*('Non-GHGs Emission Factor'!$B$3:$B$112=$D112)*('Non-GHGs Emission Factor'!$C$3:$C$112=$E112)*('Non-GHGs Emission Factor'!$D$2:$K$2=L$92)*('Non-GHGs Emission Factor'!$A$3:$A$112=$C112))*SUMIFS('Non-GHGs indst Product Output'!$J:$J,'Non-GHGs indst Product Output'!$A:$A,$A$2,'Non-GHGs indst Product Output'!$B:$B,$D112)*$F112</f>
        <v>1484836850675</v>
      </c>
      <c r="M112" s="274" cm="1">
        <f t="array" ref="M112">SUMPRODUCT('Non-GHGs Emission Factor'!J$3:J$112*('Non-GHGs Emission Factor'!$B$3:$B$112=$D112)*('Non-GHGs Emission Factor'!$C$3:$C$112=$E112)*('Non-GHGs Emission Factor'!$D$2:$K$2=M$92)*('Non-GHGs Emission Factor'!$A$3:$A$112=$C112))*SUMIFS('Non-GHGs indst Product Output'!$J:$J,'Non-GHGs indst Product Output'!$A:$A,$A$2,'Non-GHGs indst Product Output'!$B:$B,$D112)*$F112</f>
        <v>0</v>
      </c>
      <c r="N112" s="275" cm="1">
        <f t="array" ref="N112">SUMPRODUCT('Non-GHGs Emission Factor'!K$3:K$112*('Non-GHGs Emission Factor'!$B$3:$B$112=$D112)*('Non-GHGs Emission Factor'!$C$3:$C$112=$E112)*('Non-GHGs Emission Factor'!$D$2:$K$2=N$92)*('Non-GHGs Emission Factor'!$A$3:$A$112=$C112))*SUMIFS('Non-GHGs indst Product Output'!$J:$J,'Non-GHGs indst Product Output'!$A:$A,$A$2,'Non-GHGs indst Product Output'!$B:$B,$D112)*$F112</f>
        <v>0</v>
      </c>
    </row>
    <row r="113" spans="1:14" ht="14.25" customHeight="1">
      <c r="A113" s="32" t="str">
        <f>VLOOKUP($B113,'Sector Match'!$B$1:$C$43,2,0)</f>
        <v>other metals 242</v>
      </c>
      <c r="B113" s="134" t="s">
        <v>150</v>
      </c>
      <c r="C113" s="134" t="s">
        <v>150</v>
      </c>
      <c r="D113" s="134" t="s">
        <v>154</v>
      </c>
      <c r="E113" s="134" t="s">
        <v>153</v>
      </c>
      <c r="F113" s="134">
        <v>0.5</v>
      </c>
      <c r="G113" s="274" cm="1">
        <f t="array" ref="G113">SUMPRODUCT('Non-GHGs Emission Factor'!D$3:D$112*('Non-GHGs Emission Factor'!$B$3:$B$112=$D113)*('Non-GHGs Emission Factor'!$C$3:$C$112=$E113)*('Non-GHGs Emission Factor'!$D$2:$K$2=G$92)*('Non-GHGs Emission Factor'!$A$3:$A$112=$C113))*SUMIFS('Non-GHGs indst Product Output'!$J:$J,'Non-GHGs indst Product Output'!$A:$A,$A$2,'Non-GHGs indst Product Output'!$B:$B,$D113)*$F113</f>
        <v>0</v>
      </c>
      <c r="H113" s="274" cm="1">
        <f t="array" ref="H113">SUMPRODUCT('Non-GHGs Emission Factor'!E$3:E$112*('Non-GHGs Emission Factor'!$B$3:$B$112=$D113)*('Non-GHGs Emission Factor'!$C$3:$C$112=$E113)*('Non-GHGs Emission Factor'!$D$2:$K$2=H$92)*('Non-GHGs Emission Factor'!$A$3:$A$112=$C113))*SUMIFS('Non-GHGs indst Product Output'!$J:$J,'Non-GHGs indst Product Output'!$A:$A,$A$2,'Non-GHGs indst Product Output'!$B:$B,$D113)*$F113</f>
        <v>0</v>
      </c>
      <c r="I113" s="274" cm="1">
        <f t="array" ref="I113">SUMPRODUCT('Non-GHGs Emission Factor'!F$3:F$112*('Non-GHGs Emission Factor'!$B$3:$B$112=$D113)*('Non-GHGs Emission Factor'!$C$3:$C$112=$E113)*('Non-GHGs Emission Factor'!$D$2:$K$2=I$92)*('Non-GHGs Emission Factor'!$A$3:$A$112=$C113))*SUMIFS('Non-GHGs indst Product Output'!$J:$J,'Non-GHGs indst Product Output'!$A:$A,$A$2,'Non-GHGs indst Product Output'!$B:$B,$D113)*$F113</f>
        <v>0</v>
      </c>
      <c r="J113" s="274" cm="1">
        <f t="array" ref="J113">SUMPRODUCT('Non-GHGs Emission Factor'!G$3:G$112*('Non-GHGs Emission Factor'!$B$3:$B$112=$D113)*('Non-GHGs Emission Factor'!$C$3:$C$112=$E113)*('Non-GHGs Emission Factor'!$D$2:$K$2=J$92)*('Non-GHGs Emission Factor'!$A$3:$A$112=$C113))*SUMIFS('Non-GHGs indst Product Output'!$J:$J,'Non-GHGs indst Product Output'!$A:$A,$A$2,'Non-GHGs indst Product Output'!$B:$B,$D113)*$F113</f>
        <v>0</v>
      </c>
      <c r="K113" s="274" cm="1">
        <f t="array" ref="K113">SUMPRODUCT('Non-GHGs Emission Factor'!H$3:H$112*('Non-GHGs Emission Factor'!$B$3:$B$112=$D113)*('Non-GHGs Emission Factor'!$C$3:$C$112=$E113)*('Non-GHGs Emission Factor'!$D$2:$K$2=K$92)*('Non-GHGs Emission Factor'!$A$3:$A$112=$C113))*SUMIFS('Non-GHGs indst Product Output'!$J:$J,'Non-GHGs indst Product Output'!$A:$A,$A$2,'Non-GHGs indst Product Output'!$B:$B,$D113)*$F113</f>
        <v>1323438269845</v>
      </c>
      <c r="L113" s="274" cm="1">
        <f t="array" ref="L113">SUMPRODUCT('Non-GHGs Emission Factor'!I$3:I$112*('Non-GHGs Emission Factor'!$B$3:$B$112=$D113)*('Non-GHGs Emission Factor'!$C$3:$C$112=$E113)*('Non-GHGs Emission Factor'!$D$2:$K$2=L$92)*('Non-GHGs Emission Factor'!$A$3:$A$112=$C113))*SUMIFS('Non-GHGs indst Product Output'!$J:$J,'Non-GHGs indst Product Output'!$A:$A,$A$2,'Non-GHGs indst Product Output'!$B:$B,$D113)*$F113</f>
        <v>1484836850675</v>
      </c>
      <c r="M113" s="274" cm="1">
        <f t="array" ref="M113">SUMPRODUCT('Non-GHGs Emission Factor'!J$3:J$112*('Non-GHGs Emission Factor'!$B$3:$B$112=$D113)*('Non-GHGs Emission Factor'!$C$3:$C$112=$E113)*('Non-GHGs Emission Factor'!$D$2:$K$2=M$92)*('Non-GHGs Emission Factor'!$A$3:$A$112=$C113))*SUMIFS('Non-GHGs indst Product Output'!$J:$J,'Non-GHGs indst Product Output'!$A:$A,$A$2,'Non-GHGs indst Product Output'!$B:$B,$D113)*$F113</f>
        <v>0</v>
      </c>
      <c r="N113" s="275" cm="1">
        <f t="array" ref="N113">SUMPRODUCT('Non-GHGs Emission Factor'!K$3:K$112*('Non-GHGs Emission Factor'!$B$3:$B$112=$D113)*('Non-GHGs Emission Factor'!$C$3:$C$112=$E113)*('Non-GHGs Emission Factor'!$D$2:$K$2=N$92)*('Non-GHGs Emission Factor'!$A$3:$A$112=$C113))*SUMIFS('Non-GHGs indst Product Output'!$J:$J,'Non-GHGs indst Product Output'!$A:$A,$A$2,'Non-GHGs indst Product Output'!$B:$B,$D113)*$F113</f>
        <v>0</v>
      </c>
    </row>
    <row r="114" spans="1:14" ht="14.25" customHeight="1">
      <c r="A114" s="32" t="str">
        <f>VLOOKUP($B114,'Sector Match'!$B$1:$C$43,2,0)</f>
        <v>other metals 242</v>
      </c>
      <c r="B114" s="134" t="s">
        <v>150</v>
      </c>
      <c r="C114" s="134" t="s">
        <v>150</v>
      </c>
      <c r="D114" s="279" t="s">
        <v>151</v>
      </c>
      <c r="E114" s="279" t="s">
        <v>152</v>
      </c>
      <c r="F114" s="279">
        <v>1</v>
      </c>
      <c r="G114" s="280" cm="1">
        <f t="array" ref="G114">SUMPRODUCT('Non-GHGs Emission Factor'!D$3:D$112*('Non-GHGs Emission Factor'!$B$3:$B$112=$D114)*('Non-GHGs Emission Factor'!$C$3:$C$112=$E114)*('Non-GHGs Emission Factor'!$D$2:$K$2=G$92)*('Non-GHGs Emission Factor'!$A$3:$A$112=$C114))*SUMIFS('Non-GHGs indst Product Output'!$J:$J,'Non-GHGs indst Product Output'!$A:$A,$A$2,'Non-GHGs indst Product Output'!$B:$B,"电解铝-一次冶炼")*$F114</f>
        <v>0</v>
      </c>
      <c r="H114" s="280" cm="1">
        <f t="array" ref="H114">SUMPRODUCT('Non-GHGs Emission Factor'!E$3:E$112*('Non-GHGs Emission Factor'!$B$3:$B$112=$D114)*('Non-GHGs Emission Factor'!$C$3:$C$112=$E114)*('Non-GHGs Emission Factor'!$D$2:$K$2=H$92)*('Non-GHGs Emission Factor'!$A$3:$A$112=$C114))*SUMIFS('Non-GHGs indst Product Output'!$J:$J,'Non-GHGs indst Product Output'!$A:$A,$A$2,'Non-GHGs indst Product Output'!$B:$B,"电解铝-一次冶炼")*$F114</f>
        <v>0</v>
      </c>
      <c r="I114" s="280" cm="1">
        <f t="array" ref="I114">SUMPRODUCT('Non-GHGs Emission Factor'!F$3:F$112*('Non-GHGs Emission Factor'!$B$3:$B$112=$D114)*('Non-GHGs Emission Factor'!$C$3:$C$112=$E114)*('Non-GHGs Emission Factor'!$D$2:$K$2=I$92)*('Non-GHGs Emission Factor'!$A$3:$A$112=$C114))*SUMIFS('Non-GHGs indst Product Output'!$J:$J,'Non-GHGs indst Product Output'!$A:$A,$A$2,'Non-GHGs indst Product Output'!$B:$B,"电解铝-一次冶炼")*$F114</f>
        <v>279397530000</v>
      </c>
      <c r="J114" s="280" cm="1">
        <f t="array" ref="J114">SUMPRODUCT('Non-GHGs Emission Factor'!G$3:G$112*('Non-GHGs Emission Factor'!$B$3:$B$112=$D114)*('Non-GHGs Emission Factor'!$C$3:$C$112=$E114)*('Non-GHGs Emission Factor'!$D$2:$K$2=J$92)*('Non-GHGs Emission Factor'!$A$3:$A$112=$C114))*SUMIFS('Non-GHGs indst Product Output'!$J:$J,'Non-GHGs indst Product Output'!$A:$A,$A$2,'Non-GHGs indst Product Output'!$B:$B,"电解铝-一次冶炼")*$F114</f>
        <v>0</v>
      </c>
      <c r="K114" s="280" cm="1">
        <f t="array" ref="K114">SUMPRODUCT('Non-GHGs Emission Factor'!H$3:H$112*('Non-GHGs Emission Factor'!$B$3:$B$112=$D114)*('Non-GHGs Emission Factor'!$C$3:$C$112=$E114)*('Non-GHGs Emission Factor'!$D$2:$K$2=K$92)*('Non-GHGs Emission Factor'!$A$3:$A$112=$C114))*SUMIFS('Non-GHGs indst Product Output'!$J:$J,'Non-GHGs indst Product Output'!$A:$A,$A$2,'Non-GHGs indst Product Output'!$B:$B,"电解铝-一次冶炼")*$F114</f>
        <v>680984913120</v>
      </c>
      <c r="L114" s="280" cm="1">
        <f t="array" ref="L114">SUMPRODUCT('Non-GHGs Emission Factor'!I$3:I$112*('Non-GHGs Emission Factor'!$B$3:$B$112=$D114)*('Non-GHGs Emission Factor'!$C$3:$C$112=$E114)*('Non-GHGs Emission Factor'!$D$2:$K$2=L$92)*('Non-GHGs Emission Factor'!$A$3:$A$112=$C114))*SUMIFS('Non-GHGs indst Product Output'!$J:$J,'Non-GHGs indst Product Output'!$A:$A,$A$2,'Non-GHGs indst Product Output'!$B:$B,"电解铝-一次冶炼")*$F114</f>
        <v>987577136040</v>
      </c>
      <c r="M114" s="280" cm="1">
        <f t="array" ref="M114">SUMPRODUCT('Non-GHGs Emission Factor'!J$3:J$112*('Non-GHGs Emission Factor'!$B$3:$B$112=$D114)*('Non-GHGs Emission Factor'!$C$3:$C$112=$E114)*('Non-GHGs Emission Factor'!$D$2:$K$2=M$92)*('Non-GHGs Emission Factor'!$A$3:$A$112=$C114))*SUMIFS('Non-GHGs indst Product Output'!$J:$J,'Non-GHGs indst Product Output'!$A:$A,$A$2,'Non-GHGs indst Product Output'!$B:$B,"电解铝-一次冶炼")*$F114</f>
        <v>0</v>
      </c>
      <c r="N114" s="281" cm="1">
        <f t="array" ref="N114">SUMPRODUCT('Non-GHGs Emission Factor'!K$3:K$112*('Non-GHGs Emission Factor'!$B$3:$B$112=$D114)*('Non-GHGs Emission Factor'!$C$3:$C$112=$E114)*('Non-GHGs Emission Factor'!$D$2:$K$2=N$92)*('Non-GHGs Emission Factor'!$A$3:$A$112=$C114))*SUMIFS('Non-GHGs indst Product Output'!$J:$J,'Non-GHGs indst Product Output'!$A:$A,$A$2,'Non-GHGs indst Product Output'!$B:$B,"电解铝-一次冶炼")*$F114</f>
        <v>0</v>
      </c>
    </row>
    <row r="115" spans="1:14" ht="14.25" customHeight="1">
      <c r="A115" s="32" t="str">
        <f>VLOOKUP($B115,'Sector Match'!$B$1:$C$43,2,0)</f>
        <v>other metals 242</v>
      </c>
      <c r="B115" s="134" t="s">
        <v>150</v>
      </c>
      <c r="C115" s="134" t="s">
        <v>150</v>
      </c>
      <c r="D115" s="279" t="s">
        <v>151</v>
      </c>
      <c r="E115" s="279" t="s">
        <v>153</v>
      </c>
      <c r="F115" s="279">
        <v>1</v>
      </c>
      <c r="G115" s="280" cm="1">
        <f t="array" ref="G115">SUMPRODUCT('Non-GHGs Emission Factor'!D$3:D$112*('Non-GHGs Emission Factor'!$B$3:$B$112=$D115)*('Non-GHGs Emission Factor'!$C$3:$C$112=$E115)*('Non-GHGs Emission Factor'!$D$2:$K$2=G$92)*('Non-GHGs Emission Factor'!$A$3:$A$112=$C115))*SUMIFS('Non-GHGs indst Product Output'!$J:$J,'Non-GHGs indst Product Output'!$A:$A,$A$2,'Non-GHGs indst Product Output'!$B:$B,"电解铝-再生生产")*$F115</f>
        <v>0</v>
      </c>
      <c r="H115" s="280" cm="1">
        <f t="array" ref="H115">SUMPRODUCT('Non-GHGs Emission Factor'!E$3:E$112*('Non-GHGs Emission Factor'!$B$3:$B$112=$D115)*('Non-GHGs Emission Factor'!$C$3:$C$112=$E115)*('Non-GHGs Emission Factor'!$D$2:$K$2=H$92)*('Non-GHGs Emission Factor'!$A$3:$A$112=$C115))*SUMIFS('Non-GHGs indst Product Output'!$J:$J,'Non-GHGs indst Product Output'!$A:$A,$A$2,'Non-GHGs indst Product Output'!$B:$B,"电解铝-再生生产")*$F115</f>
        <v>0</v>
      </c>
      <c r="I115" s="280" cm="1">
        <f t="array" ref="I115">SUMPRODUCT('Non-GHGs Emission Factor'!F$3:F$112*('Non-GHGs Emission Factor'!$B$3:$B$112=$D115)*('Non-GHGs Emission Factor'!$C$3:$C$112=$E115)*('Non-GHGs Emission Factor'!$D$2:$K$2=I$92)*('Non-GHGs Emission Factor'!$A$3:$A$112=$C115))*SUMIFS('Non-GHGs indst Product Output'!$J:$J,'Non-GHGs indst Product Output'!$A:$A,$A$2,'Non-GHGs indst Product Output'!$B:$B,"电解铝-再生生产")*$F115</f>
        <v>0</v>
      </c>
      <c r="J115" s="280" cm="1">
        <f t="array" ref="J115">SUMPRODUCT('Non-GHGs Emission Factor'!G$3:G$112*('Non-GHGs Emission Factor'!$B$3:$B$112=$D115)*('Non-GHGs Emission Factor'!$C$3:$C$112=$E115)*('Non-GHGs Emission Factor'!$D$2:$K$2=J$92)*('Non-GHGs Emission Factor'!$A$3:$A$112=$C115))*SUMIFS('Non-GHGs indst Product Output'!$J:$J,'Non-GHGs indst Product Output'!$A:$A,$A$2,'Non-GHGs indst Product Output'!$B:$B,"电解铝-再生生产")*$F115</f>
        <v>0</v>
      </c>
      <c r="K115" s="280" cm="1">
        <f t="array" ref="K115">SUMPRODUCT('Non-GHGs Emission Factor'!H$3:H$112*('Non-GHGs Emission Factor'!$B$3:$B$112=$D115)*('Non-GHGs Emission Factor'!$C$3:$C$112=$E115)*('Non-GHGs Emission Factor'!$D$2:$K$2=K$92)*('Non-GHGs Emission Factor'!$A$3:$A$112=$C115))*SUMIFS('Non-GHGs indst Product Output'!$J:$J,'Non-GHGs indst Product Output'!$A:$A,$A$2,'Non-GHGs indst Product Output'!$B:$B,"电解铝-再生生产")*$F115</f>
        <v>29916567199.999996</v>
      </c>
      <c r="L115" s="280" cm="1">
        <f t="array" ref="L115">SUMPRODUCT('Non-GHGs Emission Factor'!I$3:I$112*('Non-GHGs Emission Factor'!$B$3:$B$112=$D115)*('Non-GHGs Emission Factor'!$C$3:$C$112=$E115)*('Non-GHGs Emission Factor'!$D$2:$K$2=L$92)*('Non-GHGs Emission Factor'!$A$3:$A$112=$C115))*SUMIFS('Non-GHGs indst Product Output'!$J:$J,'Non-GHGs indst Product Output'!$A:$A,$A$2,'Non-GHGs indst Product Output'!$B:$B,"电解铝-再生生产")*$F115</f>
        <v>40099706419.999992</v>
      </c>
      <c r="M115" s="280" cm="1">
        <f t="array" ref="M115">SUMPRODUCT('Non-GHGs Emission Factor'!J$3:J$112*('Non-GHGs Emission Factor'!$B$3:$B$112=$D115)*('Non-GHGs Emission Factor'!$C$3:$C$112=$E115)*('Non-GHGs Emission Factor'!$D$2:$K$2=M$92)*('Non-GHGs Emission Factor'!$A$3:$A$112=$C115))*SUMIFS('Non-GHGs indst Product Output'!$J:$J,'Non-GHGs indst Product Output'!$A:$A,$A$2,'Non-GHGs indst Product Output'!$B:$B,"电解铝-再生生产")*$F115</f>
        <v>0</v>
      </c>
      <c r="N115" s="281" cm="1">
        <f t="array" ref="N115">SUMPRODUCT('Non-GHGs Emission Factor'!K$3:K$112*('Non-GHGs Emission Factor'!$B$3:$B$112=$D115)*('Non-GHGs Emission Factor'!$C$3:$C$112=$E115)*('Non-GHGs Emission Factor'!$D$2:$K$2=N$92)*('Non-GHGs Emission Factor'!$A$3:$A$112=$C115))*SUMIFS('Non-GHGs indst Product Output'!$J:$J,'Non-GHGs indst Product Output'!$A:$A,$A$2,'Non-GHGs indst Product Output'!$B:$B,"电解铝-再生生产")*$F115</f>
        <v>0</v>
      </c>
    </row>
    <row r="116" spans="1:14" ht="14.25" customHeight="1">
      <c r="A116" s="32" t="str">
        <f>VLOOKUP($B116,'Sector Match'!$B$1:$C$43,2,0)</f>
        <v>other metals 242</v>
      </c>
      <c r="B116" s="134" t="s">
        <v>150</v>
      </c>
      <c r="C116" s="134" t="s">
        <v>150</v>
      </c>
      <c r="D116" s="134" t="s">
        <v>164</v>
      </c>
      <c r="E116" s="134" t="s">
        <v>158</v>
      </c>
      <c r="F116" s="134">
        <v>1</v>
      </c>
      <c r="G116" s="274" cm="1">
        <f t="array" ref="G116">SUMPRODUCT('Non-GHGs Emission Factor'!D$3:D$112*('Non-GHGs Emission Factor'!$B$3:$B$112=$D116)*('Non-GHGs Emission Factor'!$C$3:$C$112=$E116)*('Non-GHGs Emission Factor'!$D$2:$K$2=G$92)*('Non-GHGs Emission Factor'!$A$3:$A$112=$C116))*SUMIFS('Non-GHGs indst Product Output'!$J:$J,'Non-GHGs indst Product Output'!$A:$A,$A$2,'Non-GHGs indst Product Output'!$B:$B,$D116)*$F116</f>
        <v>0</v>
      </c>
      <c r="H116" s="274" cm="1">
        <f t="array" ref="H116">SUMPRODUCT('Non-GHGs Emission Factor'!E$3:E$112*('Non-GHGs Emission Factor'!$B$3:$B$112=$D116)*('Non-GHGs Emission Factor'!$C$3:$C$112=$E116)*('Non-GHGs Emission Factor'!$D$2:$K$2=H$92)*('Non-GHGs Emission Factor'!$A$3:$A$112=$C116))*SUMIFS('Non-GHGs indst Product Output'!$J:$J,'Non-GHGs indst Product Output'!$A:$A,$A$2,'Non-GHGs indst Product Output'!$B:$B,$D116)*$F116</f>
        <v>0</v>
      </c>
      <c r="I116" s="274" cm="1">
        <f t="array" ref="I116">SUMPRODUCT('Non-GHGs Emission Factor'!F$3:F$112*('Non-GHGs Emission Factor'!$B$3:$B$112=$D116)*('Non-GHGs Emission Factor'!$C$3:$C$112=$E116)*('Non-GHGs Emission Factor'!$D$2:$K$2=I$92)*('Non-GHGs Emission Factor'!$A$3:$A$112=$C116))*SUMIFS('Non-GHGs indst Product Output'!$J:$J,'Non-GHGs indst Product Output'!$A:$A,$A$2,'Non-GHGs indst Product Output'!$B:$B,$D116)*$F116</f>
        <v>0</v>
      </c>
      <c r="J116" s="274" cm="1">
        <f t="array" ref="J116">SUMPRODUCT('Non-GHGs Emission Factor'!G$3:G$112*('Non-GHGs Emission Factor'!$B$3:$B$112=$D116)*('Non-GHGs Emission Factor'!$C$3:$C$112=$E116)*('Non-GHGs Emission Factor'!$D$2:$K$2=J$92)*('Non-GHGs Emission Factor'!$A$3:$A$112=$C116))*SUMIFS('Non-GHGs indst Product Output'!$J:$J,'Non-GHGs indst Product Output'!$A:$A,$A$2,'Non-GHGs indst Product Output'!$B:$B,$D116)*$F116</f>
        <v>0</v>
      </c>
      <c r="K116" s="274" cm="1">
        <f t="array" ref="K116">SUMPRODUCT('Non-GHGs Emission Factor'!H$3:H$112*('Non-GHGs Emission Factor'!$B$3:$B$112=$D116)*('Non-GHGs Emission Factor'!$C$3:$C$112=$E116)*('Non-GHGs Emission Factor'!$D$2:$K$2=K$92)*('Non-GHGs Emission Factor'!$A$3:$A$112=$C116))*SUMIFS('Non-GHGs indst Product Output'!$J:$J,'Non-GHGs indst Product Output'!$A:$A,$A$2,'Non-GHGs indst Product Output'!$B:$B,$D116)*$F116</f>
        <v>21646318357070</v>
      </c>
      <c r="L116" s="274" cm="1">
        <f t="array" ref="L116">SUMPRODUCT('Non-GHGs Emission Factor'!I$3:I$112*('Non-GHGs Emission Factor'!$B$3:$B$112=$D116)*('Non-GHGs Emission Factor'!$C$3:$C$112=$E116)*('Non-GHGs Emission Factor'!$D$2:$K$2=L$92)*('Non-GHGs Emission Factor'!$A$3:$A$112=$C116))*SUMIFS('Non-GHGs indst Product Output'!$J:$J,'Non-GHGs indst Product Output'!$A:$A,$A$2,'Non-GHGs indst Product Output'!$B:$B,$D116)*$F116</f>
        <v>28861514971630</v>
      </c>
      <c r="M116" s="274" cm="1">
        <f t="array" ref="M116">SUMPRODUCT('Non-GHGs Emission Factor'!J$3:J$112*('Non-GHGs Emission Factor'!$B$3:$B$112=$D116)*('Non-GHGs Emission Factor'!$C$3:$C$112=$E116)*('Non-GHGs Emission Factor'!$D$2:$K$2=M$92)*('Non-GHGs Emission Factor'!$A$3:$A$112=$C116))*SUMIFS('Non-GHGs indst Product Output'!$J:$J,'Non-GHGs indst Product Output'!$A:$A,$A$2,'Non-GHGs indst Product Output'!$B:$B,$D116)*$F116</f>
        <v>0</v>
      </c>
      <c r="N116" s="275" cm="1">
        <f t="array" ref="N116">SUMPRODUCT('Non-GHGs Emission Factor'!K$3:K$112*('Non-GHGs Emission Factor'!$B$3:$B$112=$D116)*('Non-GHGs Emission Factor'!$C$3:$C$112=$E116)*('Non-GHGs Emission Factor'!$D$2:$K$2=N$92)*('Non-GHGs Emission Factor'!$A$3:$A$112=$C116))*SUMIFS('Non-GHGs indst Product Output'!$J:$J,'Non-GHGs indst Product Output'!$A:$A,$A$2,'Non-GHGs indst Product Output'!$B:$B,$D116)*$F116</f>
        <v>0</v>
      </c>
    </row>
    <row r="117" spans="1:14" ht="14.25" customHeight="1">
      <c r="A117" s="32" t="str">
        <f>VLOOKUP($B117,'Sector Match'!$B$1:$C$43,2,0)</f>
        <v>other metals 242</v>
      </c>
      <c r="B117" s="134" t="s">
        <v>150</v>
      </c>
      <c r="C117" s="134" t="s">
        <v>150</v>
      </c>
      <c r="D117" s="134" t="s">
        <v>155</v>
      </c>
      <c r="E117" s="134" t="s">
        <v>152</v>
      </c>
      <c r="F117" s="134">
        <v>0.5</v>
      </c>
      <c r="G117" s="274" cm="1">
        <f t="array" ref="G117">SUMPRODUCT('Non-GHGs Emission Factor'!D$3:D$112*('Non-GHGs Emission Factor'!$B$3:$B$112=$D117)*('Non-GHGs Emission Factor'!$C$3:$C$112=$E117)*('Non-GHGs Emission Factor'!$D$2:$K$2=G$92)*('Non-GHGs Emission Factor'!$A$3:$A$112=$C117))*SUMIFS('Non-GHGs indst Product Output'!$J:$J,'Non-GHGs indst Product Output'!$A:$A,$A$2,'Non-GHGs indst Product Output'!$B:$B,$D117)*$F117</f>
        <v>0</v>
      </c>
      <c r="H117" s="274" cm="1">
        <f t="array" ref="H117">SUMPRODUCT('Non-GHGs Emission Factor'!E$3:E$112*('Non-GHGs Emission Factor'!$B$3:$B$112=$D117)*('Non-GHGs Emission Factor'!$C$3:$C$112=$E117)*('Non-GHGs Emission Factor'!$D$2:$K$2=H$92)*('Non-GHGs Emission Factor'!$A$3:$A$112=$C117))*SUMIFS('Non-GHGs indst Product Output'!$J:$J,'Non-GHGs indst Product Output'!$A:$A,$A$2,'Non-GHGs indst Product Output'!$B:$B,$D117)*$F117</f>
        <v>0</v>
      </c>
      <c r="I117" s="274" cm="1">
        <f t="array" ref="I117">SUMPRODUCT('Non-GHGs Emission Factor'!F$3:F$112*('Non-GHGs Emission Factor'!$B$3:$B$112=$D117)*('Non-GHGs Emission Factor'!$C$3:$C$112=$E117)*('Non-GHGs Emission Factor'!$D$2:$K$2=I$92)*('Non-GHGs Emission Factor'!$A$3:$A$112=$C117))*SUMIFS('Non-GHGs indst Product Output'!$J:$J,'Non-GHGs indst Product Output'!$A:$A,$A$2,'Non-GHGs indst Product Output'!$B:$B,$D117)*$F117</f>
        <v>0</v>
      </c>
      <c r="J117" s="274" cm="1">
        <f t="array" ref="J117">SUMPRODUCT('Non-GHGs Emission Factor'!G$3:G$112*('Non-GHGs Emission Factor'!$B$3:$B$112=$D117)*('Non-GHGs Emission Factor'!$C$3:$C$112=$E117)*('Non-GHGs Emission Factor'!$D$2:$K$2=J$92)*('Non-GHGs Emission Factor'!$A$3:$A$112=$C117))*SUMIFS('Non-GHGs indst Product Output'!$J:$J,'Non-GHGs indst Product Output'!$A:$A,$A$2,'Non-GHGs indst Product Output'!$B:$B,$D117)*$F117</f>
        <v>0</v>
      </c>
      <c r="K117" s="274" cm="1">
        <f t="array" ref="K117">SUMPRODUCT('Non-GHGs Emission Factor'!H$3:H$112*('Non-GHGs Emission Factor'!$B$3:$B$112=$D117)*('Non-GHGs Emission Factor'!$C$3:$C$112=$E117)*('Non-GHGs Emission Factor'!$D$2:$K$2=K$92)*('Non-GHGs Emission Factor'!$A$3:$A$112=$C117))*SUMIFS('Non-GHGs indst Product Output'!$J:$J,'Non-GHGs indst Product Output'!$A:$A,$A$2,'Non-GHGs indst Product Output'!$B:$B,$D117)*$F117</f>
        <v>655651343910.00012</v>
      </c>
      <c r="L117" s="274" cm="1">
        <f t="array" ref="L117">SUMPRODUCT('Non-GHGs Emission Factor'!I$3:I$112*('Non-GHGs Emission Factor'!$B$3:$B$112=$D117)*('Non-GHGs Emission Factor'!$C$3:$C$112=$E117)*('Non-GHGs Emission Factor'!$D$2:$K$2=L$92)*('Non-GHGs Emission Factor'!$A$3:$A$112=$C117))*SUMIFS('Non-GHGs indst Product Output'!$J:$J,'Non-GHGs indst Product Output'!$A:$A,$A$2,'Non-GHGs indst Product Output'!$B:$B,$D117)*$F117</f>
        <v>735599587020.00012</v>
      </c>
      <c r="M117" s="274" cm="1">
        <f t="array" ref="M117">SUMPRODUCT('Non-GHGs Emission Factor'!J$3:J$112*('Non-GHGs Emission Factor'!$B$3:$B$112=$D117)*('Non-GHGs Emission Factor'!$C$3:$C$112=$E117)*('Non-GHGs Emission Factor'!$D$2:$K$2=M$92)*('Non-GHGs Emission Factor'!$A$3:$A$112=$C117))*SUMIFS('Non-GHGs indst Product Output'!$J:$J,'Non-GHGs indst Product Output'!$A:$A,$A$2,'Non-GHGs indst Product Output'!$B:$B,$D117)*$F117</f>
        <v>0</v>
      </c>
      <c r="N117" s="275" cm="1">
        <f t="array" ref="N117">SUMPRODUCT('Non-GHGs Emission Factor'!K$3:K$112*('Non-GHGs Emission Factor'!$B$3:$B$112=$D117)*('Non-GHGs Emission Factor'!$C$3:$C$112=$E117)*('Non-GHGs Emission Factor'!$D$2:$K$2=N$92)*('Non-GHGs Emission Factor'!$A$3:$A$112=$C117))*SUMIFS('Non-GHGs indst Product Output'!$J:$J,'Non-GHGs indst Product Output'!$A:$A,$A$2,'Non-GHGs indst Product Output'!$B:$B,$D117)*$F117</f>
        <v>0</v>
      </c>
    </row>
    <row r="118" spans="1:14" ht="14.25" customHeight="1">
      <c r="A118" s="32" t="str">
        <f>VLOOKUP($B118,'Sector Match'!$B$1:$C$43,2,0)</f>
        <v>other metals 242</v>
      </c>
      <c r="B118" s="134" t="s">
        <v>150</v>
      </c>
      <c r="C118" s="134" t="s">
        <v>150</v>
      </c>
      <c r="D118" s="134" t="s">
        <v>155</v>
      </c>
      <c r="E118" s="134" t="s">
        <v>153</v>
      </c>
      <c r="F118" s="134">
        <v>0.5</v>
      </c>
      <c r="G118" s="274" cm="1">
        <f t="array" ref="G118">SUMPRODUCT('Non-GHGs Emission Factor'!D$3:D$112*('Non-GHGs Emission Factor'!$B$3:$B$112=$D118)*('Non-GHGs Emission Factor'!$C$3:$C$112=$E118)*('Non-GHGs Emission Factor'!$D$2:$K$2=G$92)*('Non-GHGs Emission Factor'!$A$3:$A$112=$C118))*SUMIFS('Non-GHGs indst Product Output'!$J:$J,'Non-GHGs indst Product Output'!$A:$A,$A$2,'Non-GHGs indst Product Output'!$B:$B,$D118)*$F118</f>
        <v>0</v>
      </c>
      <c r="H118" s="274" cm="1">
        <f t="array" ref="H118">SUMPRODUCT('Non-GHGs Emission Factor'!E$3:E$112*('Non-GHGs Emission Factor'!$B$3:$B$112=$D118)*('Non-GHGs Emission Factor'!$C$3:$C$112=$E118)*('Non-GHGs Emission Factor'!$D$2:$K$2=H$92)*('Non-GHGs Emission Factor'!$A$3:$A$112=$C118))*SUMIFS('Non-GHGs indst Product Output'!$J:$J,'Non-GHGs indst Product Output'!$A:$A,$A$2,'Non-GHGs indst Product Output'!$B:$B,$D118)*$F118</f>
        <v>0</v>
      </c>
      <c r="I118" s="274" cm="1">
        <f t="array" ref="I118">SUMPRODUCT('Non-GHGs Emission Factor'!F$3:F$112*('Non-GHGs Emission Factor'!$B$3:$B$112=$D118)*('Non-GHGs Emission Factor'!$C$3:$C$112=$E118)*('Non-GHGs Emission Factor'!$D$2:$K$2=I$92)*('Non-GHGs Emission Factor'!$A$3:$A$112=$C118))*SUMIFS('Non-GHGs indst Product Output'!$J:$J,'Non-GHGs indst Product Output'!$A:$A,$A$2,'Non-GHGs indst Product Output'!$B:$B,$D118)*$F118</f>
        <v>0</v>
      </c>
      <c r="J118" s="274" cm="1">
        <f t="array" ref="J118">SUMPRODUCT('Non-GHGs Emission Factor'!G$3:G$112*('Non-GHGs Emission Factor'!$B$3:$B$112=$D118)*('Non-GHGs Emission Factor'!$C$3:$C$112=$E118)*('Non-GHGs Emission Factor'!$D$2:$K$2=J$92)*('Non-GHGs Emission Factor'!$A$3:$A$112=$C118))*SUMIFS('Non-GHGs indst Product Output'!$J:$J,'Non-GHGs indst Product Output'!$A:$A,$A$2,'Non-GHGs indst Product Output'!$B:$B,$D118)*$F118</f>
        <v>0</v>
      </c>
      <c r="K118" s="274" cm="1">
        <f t="array" ref="K118">SUMPRODUCT('Non-GHGs Emission Factor'!H$3:H$112*('Non-GHGs Emission Factor'!$B$3:$B$112=$D118)*('Non-GHGs Emission Factor'!$C$3:$C$112=$E118)*('Non-GHGs Emission Factor'!$D$2:$K$2=K$92)*('Non-GHGs Emission Factor'!$A$3:$A$112=$C118))*SUMIFS('Non-GHGs indst Product Output'!$J:$J,'Non-GHGs indst Product Output'!$A:$A,$A$2,'Non-GHGs indst Product Output'!$B:$B,$D118)*$F118</f>
        <v>655651343910.00012</v>
      </c>
      <c r="L118" s="274" cm="1">
        <f t="array" ref="L118">SUMPRODUCT('Non-GHGs Emission Factor'!I$3:I$112*('Non-GHGs Emission Factor'!$B$3:$B$112=$D118)*('Non-GHGs Emission Factor'!$C$3:$C$112=$E118)*('Non-GHGs Emission Factor'!$D$2:$K$2=L$92)*('Non-GHGs Emission Factor'!$A$3:$A$112=$C118))*SUMIFS('Non-GHGs indst Product Output'!$J:$J,'Non-GHGs indst Product Output'!$A:$A,$A$2,'Non-GHGs indst Product Output'!$B:$B,$D118)*$F118</f>
        <v>735599587020.00012</v>
      </c>
      <c r="M118" s="274" cm="1">
        <f t="array" ref="M118">SUMPRODUCT('Non-GHGs Emission Factor'!J$3:J$112*('Non-GHGs Emission Factor'!$B$3:$B$112=$D118)*('Non-GHGs Emission Factor'!$C$3:$C$112=$E118)*('Non-GHGs Emission Factor'!$D$2:$K$2=M$92)*('Non-GHGs Emission Factor'!$A$3:$A$112=$C118))*SUMIFS('Non-GHGs indst Product Output'!$J:$J,'Non-GHGs indst Product Output'!$A:$A,$A$2,'Non-GHGs indst Product Output'!$B:$B,$D118)*$F118</f>
        <v>0</v>
      </c>
      <c r="N118" s="275" cm="1">
        <f t="array" ref="N118">SUMPRODUCT('Non-GHGs Emission Factor'!K$3:K$112*('Non-GHGs Emission Factor'!$B$3:$B$112=$D118)*('Non-GHGs Emission Factor'!$C$3:$C$112=$E118)*('Non-GHGs Emission Factor'!$D$2:$K$2=N$92)*('Non-GHGs Emission Factor'!$A$3:$A$112=$C118))*SUMIFS('Non-GHGs indst Product Output'!$J:$J,'Non-GHGs indst Product Output'!$A:$A,$A$2,'Non-GHGs indst Product Output'!$B:$B,$D118)*$F118</f>
        <v>0</v>
      </c>
    </row>
    <row r="119" spans="1:14" ht="14.25" customHeight="1">
      <c r="A119" s="32" t="str">
        <f>VLOOKUP($B119,'Sector Match'!$B$1:$C$43,2,0)</f>
        <v>other metals 242</v>
      </c>
      <c r="B119" s="134" t="s">
        <v>150</v>
      </c>
      <c r="C119" s="134" t="s">
        <v>150</v>
      </c>
      <c r="D119" s="134" t="s">
        <v>156</v>
      </c>
      <c r="E119" s="134" t="s">
        <v>152</v>
      </c>
      <c r="F119" s="134">
        <v>0.5</v>
      </c>
      <c r="G119" s="274" cm="1">
        <f t="array" ref="G119">SUMPRODUCT('Non-GHGs Emission Factor'!D$3:D$112*('Non-GHGs Emission Factor'!$B$3:$B$112=$D119)*('Non-GHGs Emission Factor'!$C$3:$C$112=$E119)*('Non-GHGs Emission Factor'!$D$2:$K$2=G$92)*('Non-GHGs Emission Factor'!$A$3:$A$112=$C119))*SUMIFS('Non-GHGs indst Product Output'!$J:$J,'Non-GHGs indst Product Output'!$A:$A,$A$2,'Non-GHGs indst Product Output'!$B:$B,$D119)*$F119</f>
        <v>0</v>
      </c>
      <c r="H119" s="274" cm="1">
        <f t="array" ref="H119">SUMPRODUCT('Non-GHGs Emission Factor'!E$3:E$112*('Non-GHGs Emission Factor'!$B$3:$B$112=$D119)*('Non-GHGs Emission Factor'!$C$3:$C$112=$E119)*('Non-GHGs Emission Factor'!$D$2:$K$2=H$92)*('Non-GHGs Emission Factor'!$A$3:$A$112=$C119))*SUMIFS('Non-GHGs indst Product Output'!$J:$J,'Non-GHGs indst Product Output'!$A:$A,$A$2,'Non-GHGs indst Product Output'!$B:$B,$D119)*$F119</f>
        <v>0</v>
      </c>
      <c r="I119" s="274" cm="1">
        <f t="array" ref="I119">SUMPRODUCT('Non-GHGs Emission Factor'!F$3:F$112*('Non-GHGs Emission Factor'!$B$3:$B$112=$D119)*('Non-GHGs Emission Factor'!$C$3:$C$112=$E119)*('Non-GHGs Emission Factor'!$D$2:$K$2=I$92)*('Non-GHGs Emission Factor'!$A$3:$A$112=$C119))*SUMIFS('Non-GHGs indst Product Output'!$J:$J,'Non-GHGs indst Product Output'!$A:$A,$A$2,'Non-GHGs indst Product Output'!$B:$B,$D119)*$F119</f>
        <v>0</v>
      </c>
      <c r="J119" s="274" cm="1">
        <f t="array" ref="J119">SUMPRODUCT('Non-GHGs Emission Factor'!G$3:G$112*('Non-GHGs Emission Factor'!$B$3:$B$112=$D119)*('Non-GHGs Emission Factor'!$C$3:$C$112=$E119)*('Non-GHGs Emission Factor'!$D$2:$K$2=J$92)*('Non-GHGs Emission Factor'!$A$3:$A$112=$C119))*SUMIFS('Non-GHGs indst Product Output'!$J:$J,'Non-GHGs indst Product Output'!$A:$A,$A$2,'Non-GHGs indst Product Output'!$B:$B,$D119)*$F119</f>
        <v>0</v>
      </c>
      <c r="K119" s="274" cm="1">
        <f t="array" ref="K119">SUMPRODUCT('Non-GHGs Emission Factor'!H$3:H$112*('Non-GHGs Emission Factor'!$B$3:$B$112=$D119)*('Non-GHGs Emission Factor'!$C$3:$C$112=$E119)*('Non-GHGs Emission Factor'!$D$2:$K$2=K$92)*('Non-GHGs Emission Factor'!$A$3:$A$112=$C119))*SUMIFS('Non-GHGs indst Product Output'!$J:$J,'Non-GHGs indst Product Output'!$A:$A,$A$2,'Non-GHGs indst Product Output'!$B:$B,$D119)*$F119</f>
        <v>0</v>
      </c>
      <c r="L119" s="274" cm="1">
        <f t="array" ref="L119">SUMPRODUCT('Non-GHGs Emission Factor'!I$3:I$112*('Non-GHGs Emission Factor'!$B$3:$B$112=$D119)*('Non-GHGs Emission Factor'!$C$3:$C$112=$E119)*('Non-GHGs Emission Factor'!$D$2:$K$2=L$92)*('Non-GHGs Emission Factor'!$A$3:$A$112=$C119))*SUMIFS('Non-GHGs indst Product Output'!$J:$J,'Non-GHGs indst Product Output'!$A:$A,$A$2,'Non-GHGs indst Product Output'!$B:$B,$D119)*$F119</f>
        <v>0</v>
      </c>
      <c r="M119" s="274" cm="1">
        <f t="array" ref="M119">SUMPRODUCT('Non-GHGs Emission Factor'!J$3:J$112*('Non-GHGs Emission Factor'!$B$3:$B$112=$D119)*('Non-GHGs Emission Factor'!$C$3:$C$112=$E119)*('Non-GHGs Emission Factor'!$D$2:$K$2=M$92)*('Non-GHGs Emission Factor'!$A$3:$A$112=$C119))*SUMIFS('Non-GHGs indst Product Output'!$J:$J,'Non-GHGs indst Product Output'!$A:$A,$A$2,'Non-GHGs indst Product Output'!$B:$B,$D119)*$F119</f>
        <v>0</v>
      </c>
      <c r="N119" s="275" cm="1">
        <f t="array" ref="N119">SUMPRODUCT('Non-GHGs Emission Factor'!K$3:K$112*('Non-GHGs Emission Factor'!$B$3:$B$112=$D119)*('Non-GHGs Emission Factor'!$C$3:$C$112=$E119)*('Non-GHGs Emission Factor'!$D$2:$K$2=N$92)*('Non-GHGs Emission Factor'!$A$3:$A$112=$C119))*SUMIFS('Non-GHGs indst Product Output'!$J:$J,'Non-GHGs indst Product Output'!$A:$A,$A$2,'Non-GHGs indst Product Output'!$B:$B,$D119)*$F119</f>
        <v>0</v>
      </c>
    </row>
    <row r="120" spans="1:14" ht="14.25" customHeight="1">
      <c r="A120" s="32" t="str">
        <f>VLOOKUP($B120,'Sector Match'!$B$1:$C$43,2,0)</f>
        <v>other metals 242</v>
      </c>
      <c r="B120" s="134" t="s">
        <v>150</v>
      </c>
      <c r="C120" s="134" t="s">
        <v>150</v>
      </c>
      <c r="D120" s="134" t="s">
        <v>156</v>
      </c>
      <c r="E120" s="134" t="s">
        <v>153</v>
      </c>
      <c r="F120" s="134">
        <v>0.5</v>
      </c>
      <c r="G120" s="274" cm="1">
        <f t="array" ref="G120">SUMPRODUCT('Non-GHGs Emission Factor'!D$3:D$112*('Non-GHGs Emission Factor'!$B$3:$B$112=$D120)*('Non-GHGs Emission Factor'!$C$3:$C$112=$E120)*('Non-GHGs Emission Factor'!$D$2:$K$2=G$92)*('Non-GHGs Emission Factor'!$A$3:$A$112=$C120))*SUMIFS('Non-GHGs indst Product Output'!$J:$J,'Non-GHGs indst Product Output'!$A:$A,$A$2,'Non-GHGs indst Product Output'!$B:$B,$D120)*$F120</f>
        <v>0</v>
      </c>
      <c r="H120" s="274" cm="1">
        <f t="array" ref="H120">SUMPRODUCT('Non-GHGs Emission Factor'!E$3:E$112*('Non-GHGs Emission Factor'!$B$3:$B$112=$D120)*('Non-GHGs Emission Factor'!$C$3:$C$112=$E120)*('Non-GHGs Emission Factor'!$D$2:$K$2=H$92)*('Non-GHGs Emission Factor'!$A$3:$A$112=$C120))*SUMIFS('Non-GHGs indst Product Output'!$J:$J,'Non-GHGs indst Product Output'!$A:$A,$A$2,'Non-GHGs indst Product Output'!$B:$B,$D120)*$F120</f>
        <v>0</v>
      </c>
      <c r="I120" s="274" cm="1">
        <f t="array" ref="I120">SUMPRODUCT('Non-GHGs Emission Factor'!F$3:F$112*('Non-GHGs Emission Factor'!$B$3:$B$112=$D120)*('Non-GHGs Emission Factor'!$C$3:$C$112=$E120)*('Non-GHGs Emission Factor'!$D$2:$K$2=I$92)*('Non-GHGs Emission Factor'!$A$3:$A$112=$C120))*SUMIFS('Non-GHGs indst Product Output'!$J:$J,'Non-GHGs indst Product Output'!$A:$A,$A$2,'Non-GHGs indst Product Output'!$B:$B,$D120)*$F120</f>
        <v>0</v>
      </c>
      <c r="J120" s="274" cm="1">
        <f t="array" ref="J120">SUMPRODUCT('Non-GHGs Emission Factor'!G$3:G$112*('Non-GHGs Emission Factor'!$B$3:$B$112=$D120)*('Non-GHGs Emission Factor'!$C$3:$C$112=$E120)*('Non-GHGs Emission Factor'!$D$2:$K$2=J$92)*('Non-GHGs Emission Factor'!$A$3:$A$112=$C120))*SUMIFS('Non-GHGs indst Product Output'!$J:$J,'Non-GHGs indst Product Output'!$A:$A,$A$2,'Non-GHGs indst Product Output'!$B:$B,$D120)*$F120</f>
        <v>0</v>
      </c>
      <c r="K120" s="274" cm="1">
        <f t="array" ref="K120">SUMPRODUCT('Non-GHGs Emission Factor'!H$3:H$112*('Non-GHGs Emission Factor'!$B$3:$B$112=$D120)*('Non-GHGs Emission Factor'!$C$3:$C$112=$E120)*('Non-GHGs Emission Factor'!$D$2:$K$2=K$92)*('Non-GHGs Emission Factor'!$A$3:$A$112=$C120))*SUMIFS('Non-GHGs indst Product Output'!$J:$J,'Non-GHGs indst Product Output'!$A:$A,$A$2,'Non-GHGs indst Product Output'!$B:$B,$D120)*$F120</f>
        <v>0</v>
      </c>
      <c r="L120" s="274" cm="1">
        <f t="array" ref="L120">SUMPRODUCT('Non-GHGs Emission Factor'!I$3:I$112*('Non-GHGs Emission Factor'!$B$3:$B$112=$D120)*('Non-GHGs Emission Factor'!$C$3:$C$112=$E120)*('Non-GHGs Emission Factor'!$D$2:$K$2=L$92)*('Non-GHGs Emission Factor'!$A$3:$A$112=$C120))*SUMIFS('Non-GHGs indst Product Output'!$J:$J,'Non-GHGs indst Product Output'!$A:$A,$A$2,'Non-GHGs indst Product Output'!$B:$B,$D120)*$F120</f>
        <v>0</v>
      </c>
      <c r="M120" s="274" cm="1">
        <f t="array" ref="M120">SUMPRODUCT('Non-GHGs Emission Factor'!J$3:J$112*('Non-GHGs Emission Factor'!$B$3:$B$112=$D120)*('Non-GHGs Emission Factor'!$C$3:$C$112=$E120)*('Non-GHGs Emission Factor'!$D$2:$K$2=M$92)*('Non-GHGs Emission Factor'!$A$3:$A$112=$C120))*SUMIFS('Non-GHGs indst Product Output'!$J:$J,'Non-GHGs indst Product Output'!$A:$A,$A$2,'Non-GHGs indst Product Output'!$B:$B,$D120)*$F120</f>
        <v>0</v>
      </c>
      <c r="N120" s="275" cm="1">
        <f t="array" ref="N120">SUMPRODUCT('Non-GHGs Emission Factor'!K$3:K$112*('Non-GHGs Emission Factor'!$B$3:$B$112=$D120)*('Non-GHGs Emission Factor'!$C$3:$C$112=$E120)*('Non-GHGs Emission Factor'!$D$2:$K$2=N$92)*('Non-GHGs Emission Factor'!$A$3:$A$112=$C120))*SUMIFS('Non-GHGs indst Product Output'!$J:$J,'Non-GHGs indst Product Output'!$A:$A,$A$2,'Non-GHGs indst Product Output'!$B:$B,$D120)*$F120</f>
        <v>0</v>
      </c>
    </row>
    <row r="121" spans="1:14" ht="14.25" customHeight="1">
      <c r="A121" s="32" t="str">
        <f>VLOOKUP($B121,'Sector Match'!$B$1:$C$43,2,0)</f>
        <v>other metals 242</v>
      </c>
      <c r="B121" s="134" t="s">
        <v>150</v>
      </c>
      <c r="C121" s="134" t="s">
        <v>150</v>
      </c>
      <c r="D121" s="134" t="s">
        <v>157</v>
      </c>
      <c r="E121" s="134" t="s">
        <v>158</v>
      </c>
      <c r="F121" s="134">
        <v>1</v>
      </c>
      <c r="G121" s="274" cm="1">
        <f t="array" ref="G121">SUMPRODUCT('Non-GHGs Emission Factor'!D$3:D$112*('Non-GHGs Emission Factor'!$B$3:$B$112=$D121)*('Non-GHGs Emission Factor'!$C$3:$C$112=$E121)*('Non-GHGs Emission Factor'!$D$2:$K$2=G$92)*('Non-GHGs Emission Factor'!$A$3:$A$112=$C121))*SUMIFS('Non-GHGs indst Product Output'!$J:$J,'Non-GHGs indst Product Output'!$A:$A,$A$2,'Non-GHGs indst Product Output'!$B:$B,$D121)*$F121</f>
        <v>0</v>
      </c>
      <c r="H121" s="274" cm="1">
        <f t="array" ref="H121">SUMPRODUCT('Non-GHGs Emission Factor'!E$3:E$112*('Non-GHGs Emission Factor'!$B$3:$B$112=$D121)*('Non-GHGs Emission Factor'!$C$3:$C$112=$E121)*('Non-GHGs Emission Factor'!$D$2:$K$2=H$92)*('Non-GHGs Emission Factor'!$A$3:$A$112=$C121))*SUMIFS('Non-GHGs indst Product Output'!$J:$J,'Non-GHGs indst Product Output'!$A:$A,$A$2,'Non-GHGs indst Product Output'!$B:$B,$D121)*$F121</f>
        <v>0</v>
      </c>
      <c r="I121" s="274" cm="1">
        <f t="array" ref="I121">SUMPRODUCT('Non-GHGs Emission Factor'!F$3:F$112*('Non-GHGs Emission Factor'!$B$3:$B$112=$D121)*('Non-GHGs Emission Factor'!$C$3:$C$112=$E121)*('Non-GHGs Emission Factor'!$D$2:$K$2=I$92)*('Non-GHGs Emission Factor'!$A$3:$A$112=$C121))*SUMIFS('Non-GHGs indst Product Output'!$J:$J,'Non-GHGs indst Product Output'!$A:$A,$A$2,'Non-GHGs indst Product Output'!$B:$B,$D121)*$F121</f>
        <v>0</v>
      </c>
      <c r="J121" s="274" cm="1">
        <f t="array" ref="J121">SUMPRODUCT('Non-GHGs Emission Factor'!G$3:G$112*('Non-GHGs Emission Factor'!$B$3:$B$112=$D121)*('Non-GHGs Emission Factor'!$C$3:$C$112=$E121)*('Non-GHGs Emission Factor'!$D$2:$K$2=J$92)*('Non-GHGs Emission Factor'!$A$3:$A$112=$C121))*SUMIFS('Non-GHGs indst Product Output'!$J:$J,'Non-GHGs indst Product Output'!$A:$A,$A$2,'Non-GHGs indst Product Output'!$B:$B,$D121)*$F121</f>
        <v>0</v>
      </c>
      <c r="K121" s="274" cm="1">
        <f t="array" ref="K121">SUMPRODUCT('Non-GHGs Emission Factor'!H$3:H$112*('Non-GHGs Emission Factor'!$B$3:$B$112=$D121)*('Non-GHGs Emission Factor'!$C$3:$C$112=$E121)*('Non-GHGs Emission Factor'!$D$2:$K$2=K$92)*('Non-GHGs Emission Factor'!$A$3:$A$112=$C121))*SUMIFS('Non-GHGs indst Product Output'!$J:$J,'Non-GHGs indst Product Output'!$A:$A,$A$2,'Non-GHGs indst Product Output'!$B:$B,$D121)*$F121</f>
        <v>47808378000</v>
      </c>
      <c r="L121" s="274" cm="1">
        <f t="array" ref="L121">SUMPRODUCT('Non-GHGs Emission Factor'!I$3:I$112*('Non-GHGs Emission Factor'!$B$3:$B$112=$D121)*('Non-GHGs Emission Factor'!$C$3:$C$112=$E121)*('Non-GHGs Emission Factor'!$D$2:$K$2=L$92)*('Non-GHGs Emission Factor'!$A$3:$A$112=$C121))*SUMIFS('Non-GHGs indst Product Output'!$J:$J,'Non-GHGs indst Product Output'!$A:$A,$A$2,'Non-GHGs indst Product Output'!$B:$B,$D121)*$F121</f>
        <v>53638668000</v>
      </c>
      <c r="M121" s="274" cm="1">
        <f t="array" ref="M121">SUMPRODUCT('Non-GHGs Emission Factor'!J$3:J$112*('Non-GHGs Emission Factor'!$B$3:$B$112=$D121)*('Non-GHGs Emission Factor'!$C$3:$C$112=$E121)*('Non-GHGs Emission Factor'!$D$2:$K$2=M$92)*('Non-GHGs Emission Factor'!$A$3:$A$112=$C121))*SUMIFS('Non-GHGs indst Product Output'!$J:$J,'Non-GHGs indst Product Output'!$A:$A,$A$2,'Non-GHGs indst Product Output'!$B:$B,$D121)*$F121</f>
        <v>0</v>
      </c>
      <c r="N121" s="275" cm="1">
        <f t="array" ref="N121">SUMPRODUCT('Non-GHGs Emission Factor'!K$3:K$112*('Non-GHGs Emission Factor'!$B$3:$B$112=$D121)*('Non-GHGs Emission Factor'!$C$3:$C$112=$E121)*('Non-GHGs Emission Factor'!$D$2:$K$2=N$92)*('Non-GHGs Emission Factor'!$A$3:$A$112=$C121))*SUMIFS('Non-GHGs indst Product Output'!$J:$J,'Non-GHGs indst Product Output'!$A:$A,$A$2,'Non-GHGs indst Product Output'!$B:$B,$D121)*$F121</f>
        <v>0</v>
      </c>
    </row>
    <row r="122" spans="1:14" ht="14.25" customHeight="1">
      <c r="A122" s="32" t="str">
        <f>VLOOKUP($B122,'Sector Match'!$B$1:$C$43,2,0)</f>
        <v>other metals 242</v>
      </c>
      <c r="B122" s="134" t="s">
        <v>150</v>
      </c>
      <c r="C122" s="134" t="s">
        <v>150</v>
      </c>
      <c r="D122" s="134" t="s">
        <v>159</v>
      </c>
      <c r="E122" s="134" t="s">
        <v>158</v>
      </c>
      <c r="F122" s="134">
        <v>1</v>
      </c>
      <c r="G122" s="274" cm="1">
        <f t="array" ref="G122">SUMPRODUCT('Non-GHGs Emission Factor'!D$3:D$112*('Non-GHGs Emission Factor'!$B$3:$B$112=$D122)*('Non-GHGs Emission Factor'!$C$3:$C$112=$E122)*('Non-GHGs Emission Factor'!$D$2:$K$2=G$92)*('Non-GHGs Emission Factor'!$A$3:$A$112=$C122))*SUMIFS('Non-GHGs indst Product Output'!$J:$J,'Non-GHGs indst Product Output'!$A:$A,$A$2,'Non-GHGs indst Product Output'!$B:$B,$D122)*$F122</f>
        <v>0</v>
      </c>
      <c r="H122" s="274" cm="1">
        <f t="array" ref="H122">SUMPRODUCT('Non-GHGs Emission Factor'!E$3:E$112*('Non-GHGs Emission Factor'!$B$3:$B$112=$D122)*('Non-GHGs Emission Factor'!$C$3:$C$112=$E122)*('Non-GHGs Emission Factor'!$D$2:$K$2=H$92)*('Non-GHGs Emission Factor'!$A$3:$A$112=$C122))*SUMIFS('Non-GHGs indst Product Output'!$J:$J,'Non-GHGs indst Product Output'!$A:$A,$A$2,'Non-GHGs indst Product Output'!$B:$B,$D122)*$F122</f>
        <v>0</v>
      </c>
      <c r="I122" s="274" cm="1">
        <f t="array" ref="I122">SUMPRODUCT('Non-GHGs Emission Factor'!F$3:F$112*('Non-GHGs Emission Factor'!$B$3:$B$112=$D122)*('Non-GHGs Emission Factor'!$C$3:$C$112=$E122)*('Non-GHGs Emission Factor'!$D$2:$K$2=I$92)*('Non-GHGs Emission Factor'!$A$3:$A$112=$C122))*SUMIFS('Non-GHGs indst Product Output'!$J:$J,'Non-GHGs indst Product Output'!$A:$A,$A$2,'Non-GHGs indst Product Output'!$B:$B,$D122)*$F122</f>
        <v>0</v>
      </c>
      <c r="J122" s="274" cm="1">
        <f t="array" ref="J122">SUMPRODUCT('Non-GHGs Emission Factor'!G$3:G$112*('Non-GHGs Emission Factor'!$B$3:$B$112=$D122)*('Non-GHGs Emission Factor'!$C$3:$C$112=$E122)*('Non-GHGs Emission Factor'!$D$2:$K$2=J$92)*('Non-GHGs Emission Factor'!$A$3:$A$112=$C122))*SUMIFS('Non-GHGs indst Product Output'!$J:$J,'Non-GHGs indst Product Output'!$A:$A,$A$2,'Non-GHGs indst Product Output'!$B:$B,$D122)*$F122</f>
        <v>0</v>
      </c>
      <c r="K122" s="274" cm="1">
        <f t="array" ref="K122">SUMPRODUCT('Non-GHGs Emission Factor'!H$3:H$112*('Non-GHGs Emission Factor'!$B$3:$B$112=$D122)*('Non-GHGs Emission Factor'!$C$3:$C$112=$E122)*('Non-GHGs Emission Factor'!$D$2:$K$2=K$92)*('Non-GHGs Emission Factor'!$A$3:$A$112=$C122))*SUMIFS('Non-GHGs indst Product Output'!$J:$J,'Non-GHGs indst Product Output'!$A:$A,$A$2,'Non-GHGs indst Product Output'!$B:$B,$D122)*$F122</f>
        <v>49740216000</v>
      </c>
      <c r="L122" s="274" cm="1">
        <f t="array" ref="L122">SUMPRODUCT('Non-GHGs Emission Factor'!I$3:I$112*('Non-GHGs Emission Factor'!$B$3:$B$112=$D122)*('Non-GHGs Emission Factor'!$C$3:$C$112=$E122)*('Non-GHGs Emission Factor'!$D$2:$K$2=L$92)*('Non-GHGs Emission Factor'!$A$3:$A$112=$C122))*SUMIFS('Non-GHGs indst Product Output'!$J:$J,'Non-GHGs indst Product Output'!$A:$A,$A$2,'Non-GHGs indst Product Output'!$B:$B,$D122)*$F122</f>
        <v>55806096000</v>
      </c>
      <c r="M122" s="274" cm="1">
        <f t="array" ref="M122">SUMPRODUCT('Non-GHGs Emission Factor'!J$3:J$112*('Non-GHGs Emission Factor'!$B$3:$B$112=$D122)*('Non-GHGs Emission Factor'!$C$3:$C$112=$E122)*('Non-GHGs Emission Factor'!$D$2:$K$2=M$92)*('Non-GHGs Emission Factor'!$A$3:$A$112=$C122))*SUMIFS('Non-GHGs indst Product Output'!$J:$J,'Non-GHGs indst Product Output'!$A:$A,$A$2,'Non-GHGs indst Product Output'!$B:$B,$D122)*$F122</f>
        <v>0</v>
      </c>
      <c r="N122" s="275" cm="1">
        <f t="array" ref="N122">SUMPRODUCT('Non-GHGs Emission Factor'!K$3:K$112*('Non-GHGs Emission Factor'!$B$3:$B$112=$D122)*('Non-GHGs Emission Factor'!$C$3:$C$112=$E122)*('Non-GHGs Emission Factor'!$D$2:$K$2=N$92)*('Non-GHGs Emission Factor'!$A$3:$A$112=$C122))*SUMIFS('Non-GHGs indst Product Output'!$J:$J,'Non-GHGs indst Product Output'!$A:$A,$A$2,'Non-GHGs indst Product Output'!$B:$B,$D122)*$F122</f>
        <v>0</v>
      </c>
    </row>
    <row r="123" spans="1:14" ht="14.25" customHeight="1">
      <c r="A123" s="32" t="str">
        <f>VLOOKUP($B123,'Sector Match'!$B$1:$C$43,2,0)</f>
        <v>other metals 242</v>
      </c>
      <c r="B123" s="134" t="s">
        <v>150</v>
      </c>
      <c r="C123" s="134" t="s">
        <v>150</v>
      </c>
      <c r="D123" s="134" t="s">
        <v>160</v>
      </c>
      <c r="E123" s="134" t="s">
        <v>158</v>
      </c>
      <c r="F123" s="134">
        <v>1</v>
      </c>
      <c r="G123" s="274" cm="1">
        <f t="array" ref="G123">SUMPRODUCT('Non-GHGs Emission Factor'!D$3:D$112*('Non-GHGs Emission Factor'!$B$3:$B$112=$D123)*('Non-GHGs Emission Factor'!$C$3:$C$112=$E123)*('Non-GHGs Emission Factor'!$D$2:$K$2=G$92)*('Non-GHGs Emission Factor'!$A$3:$A$112=$C123))*SUMIFS('Non-GHGs indst Product Output'!$J:$J,'Non-GHGs indst Product Output'!$A:$A,$A$2,'Non-GHGs indst Product Output'!$B:$B,$D123)*$F123</f>
        <v>0</v>
      </c>
      <c r="H123" s="274" cm="1">
        <f t="array" ref="H123">SUMPRODUCT('Non-GHGs Emission Factor'!E$3:E$112*('Non-GHGs Emission Factor'!$B$3:$B$112=$D123)*('Non-GHGs Emission Factor'!$C$3:$C$112=$E123)*('Non-GHGs Emission Factor'!$D$2:$K$2=H$92)*('Non-GHGs Emission Factor'!$A$3:$A$112=$C123))*SUMIFS('Non-GHGs indst Product Output'!$J:$J,'Non-GHGs indst Product Output'!$A:$A,$A$2,'Non-GHGs indst Product Output'!$B:$B,$D123)*$F123</f>
        <v>0</v>
      </c>
      <c r="I123" s="274" cm="1">
        <f t="array" ref="I123">SUMPRODUCT('Non-GHGs Emission Factor'!F$3:F$112*('Non-GHGs Emission Factor'!$B$3:$B$112=$D123)*('Non-GHGs Emission Factor'!$C$3:$C$112=$E123)*('Non-GHGs Emission Factor'!$D$2:$K$2=I$92)*('Non-GHGs Emission Factor'!$A$3:$A$112=$C123))*SUMIFS('Non-GHGs indst Product Output'!$J:$J,'Non-GHGs indst Product Output'!$A:$A,$A$2,'Non-GHGs indst Product Output'!$B:$B,$D123)*$F123</f>
        <v>0</v>
      </c>
      <c r="J123" s="274" cm="1">
        <f t="array" ref="J123">SUMPRODUCT('Non-GHGs Emission Factor'!G$3:G$112*('Non-GHGs Emission Factor'!$B$3:$B$112=$D123)*('Non-GHGs Emission Factor'!$C$3:$C$112=$E123)*('Non-GHGs Emission Factor'!$D$2:$K$2=J$92)*('Non-GHGs Emission Factor'!$A$3:$A$112=$C123))*SUMIFS('Non-GHGs indst Product Output'!$J:$J,'Non-GHGs indst Product Output'!$A:$A,$A$2,'Non-GHGs indst Product Output'!$B:$B,$D123)*$F123</f>
        <v>0</v>
      </c>
      <c r="K123" s="274" cm="1">
        <f t="array" ref="K123">SUMPRODUCT('Non-GHGs Emission Factor'!H$3:H$112*('Non-GHGs Emission Factor'!$B$3:$B$112=$D123)*('Non-GHGs Emission Factor'!$C$3:$C$112=$E123)*('Non-GHGs Emission Factor'!$D$2:$K$2=K$92)*('Non-GHGs Emission Factor'!$A$3:$A$112=$C123))*SUMIFS('Non-GHGs indst Product Output'!$J:$J,'Non-GHGs indst Product Output'!$A:$A,$A$2,'Non-GHGs indst Product Output'!$B:$B,$D123)*$F123</f>
        <v>54908184000</v>
      </c>
      <c r="L123" s="274" cm="1">
        <f t="array" ref="L123">SUMPRODUCT('Non-GHGs Emission Factor'!I$3:I$112*('Non-GHGs Emission Factor'!$B$3:$B$112=$D123)*('Non-GHGs Emission Factor'!$C$3:$C$112=$E123)*('Non-GHGs Emission Factor'!$D$2:$K$2=L$92)*('Non-GHGs Emission Factor'!$A$3:$A$112=$C123))*SUMIFS('Non-GHGs indst Product Output'!$J:$J,'Non-GHGs indst Product Output'!$A:$A,$A$2,'Non-GHGs indst Product Output'!$B:$B,$D123)*$F123</f>
        <v>61604304000</v>
      </c>
      <c r="M123" s="274" cm="1">
        <f t="array" ref="M123">SUMPRODUCT('Non-GHGs Emission Factor'!J$3:J$112*('Non-GHGs Emission Factor'!$B$3:$B$112=$D123)*('Non-GHGs Emission Factor'!$C$3:$C$112=$E123)*('Non-GHGs Emission Factor'!$D$2:$K$2=M$92)*('Non-GHGs Emission Factor'!$A$3:$A$112=$C123))*SUMIFS('Non-GHGs indst Product Output'!$J:$J,'Non-GHGs indst Product Output'!$A:$A,$A$2,'Non-GHGs indst Product Output'!$B:$B,$D123)*$F123</f>
        <v>0</v>
      </c>
      <c r="N123" s="275" cm="1">
        <f t="array" ref="N123">SUMPRODUCT('Non-GHGs Emission Factor'!K$3:K$112*('Non-GHGs Emission Factor'!$B$3:$B$112=$D123)*('Non-GHGs Emission Factor'!$C$3:$C$112=$E123)*('Non-GHGs Emission Factor'!$D$2:$K$2=N$92)*('Non-GHGs Emission Factor'!$A$3:$A$112=$C123))*SUMIFS('Non-GHGs indst Product Output'!$J:$J,'Non-GHGs indst Product Output'!$A:$A,$A$2,'Non-GHGs indst Product Output'!$B:$B,$D123)*$F123</f>
        <v>0</v>
      </c>
    </row>
    <row r="124" spans="1:14" ht="14.25" customHeight="1">
      <c r="A124" s="32" t="str">
        <f>VLOOKUP($B124,'Sector Match'!$B$1:$C$43,2,0)</f>
        <v>other metals 242</v>
      </c>
      <c r="B124" s="134" t="s">
        <v>150</v>
      </c>
      <c r="C124" s="134" t="s">
        <v>150</v>
      </c>
      <c r="D124" s="134" t="s">
        <v>161</v>
      </c>
      <c r="E124" s="134" t="s">
        <v>158</v>
      </c>
      <c r="F124" s="134">
        <v>1</v>
      </c>
      <c r="G124" s="274" cm="1">
        <f t="array" ref="G124">SUMPRODUCT('Non-GHGs Emission Factor'!D$3:D$112*('Non-GHGs Emission Factor'!$B$3:$B$112=$D124)*('Non-GHGs Emission Factor'!$C$3:$C$112=$E124)*('Non-GHGs Emission Factor'!$D$2:$K$2=G$92)*('Non-GHGs Emission Factor'!$A$3:$A$112=$C124))*SUMIFS('Non-GHGs indst Product Output'!$J:$J,'Non-GHGs indst Product Output'!$A:$A,$A$2,'Non-GHGs indst Product Output'!$B:$B,$D124)*$F124</f>
        <v>0</v>
      </c>
      <c r="H124" s="274" cm="1">
        <f t="array" ref="H124">SUMPRODUCT('Non-GHGs Emission Factor'!E$3:E$112*('Non-GHGs Emission Factor'!$B$3:$B$112=$D124)*('Non-GHGs Emission Factor'!$C$3:$C$112=$E124)*('Non-GHGs Emission Factor'!$D$2:$K$2=H$92)*('Non-GHGs Emission Factor'!$A$3:$A$112=$C124))*SUMIFS('Non-GHGs indst Product Output'!$J:$J,'Non-GHGs indst Product Output'!$A:$A,$A$2,'Non-GHGs indst Product Output'!$B:$B,$D124)*$F124</f>
        <v>0</v>
      </c>
      <c r="I124" s="274" cm="1">
        <f t="array" ref="I124">SUMPRODUCT('Non-GHGs Emission Factor'!F$3:F$112*('Non-GHGs Emission Factor'!$B$3:$B$112=$D124)*('Non-GHGs Emission Factor'!$C$3:$C$112=$E124)*('Non-GHGs Emission Factor'!$D$2:$K$2=I$92)*('Non-GHGs Emission Factor'!$A$3:$A$112=$C124))*SUMIFS('Non-GHGs indst Product Output'!$J:$J,'Non-GHGs indst Product Output'!$A:$A,$A$2,'Non-GHGs indst Product Output'!$B:$B,$D124)*$F124</f>
        <v>0</v>
      </c>
      <c r="J124" s="274" cm="1">
        <f t="array" ref="J124">SUMPRODUCT('Non-GHGs Emission Factor'!G$3:G$112*('Non-GHGs Emission Factor'!$B$3:$B$112=$D124)*('Non-GHGs Emission Factor'!$C$3:$C$112=$E124)*('Non-GHGs Emission Factor'!$D$2:$K$2=J$92)*('Non-GHGs Emission Factor'!$A$3:$A$112=$C124))*SUMIFS('Non-GHGs indst Product Output'!$J:$J,'Non-GHGs indst Product Output'!$A:$A,$A$2,'Non-GHGs indst Product Output'!$B:$B,$D124)*$F124</f>
        <v>0</v>
      </c>
      <c r="K124" s="274" cm="1">
        <f t="array" ref="K124">SUMPRODUCT('Non-GHGs Emission Factor'!H$3:H$112*('Non-GHGs Emission Factor'!$B$3:$B$112=$D124)*('Non-GHGs Emission Factor'!$C$3:$C$112=$E124)*('Non-GHGs Emission Factor'!$D$2:$K$2=K$92)*('Non-GHGs Emission Factor'!$A$3:$A$112=$C124))*SUMIFS('Non-GHGs indst Product Output'!$J:$J,'Non-GHGs indst Product Output'!$A:$A,$A$2,'Non-GHGs indst Product Output'!$B:$B,$D124)*$F124</f>
        <v>0</v>
      </c>
      <c r="L124" s="274" cm="1">
        <f t="array" ref="L124">SUMPRODUCT('Non-GHGs Emission Factor'!I$3:I$112*('Non-GHGs Emission Factor'!$B$3:$B$112=$D124)*('Non-GHGs Emission Factor'!$C$3:$C$112=$E124)*('Non-GHGs Emission Factor'!$D$2:$K$2=L$92)*('Non-GHGs Emission Factor'!$A$3:$A$112=$C124))*SUMIFS('Non-GHGs indst Product Output'!$J:$J,'Non-GHGs indst Product Output'!$A:$A,$A$2,'Non-GHGs indst Product Output'!$B:$B,$D124)*$F124</f>
        <v>0</v>
      </c>
      <c r="M124" s="274" cm="1">
        <f t="array" ref="M124">SUMPRODUCT('Non-GHGs Emission Factor'!J$3:J$112*('Non-GHGs Emission Factor'!$B$3:$B$112=$D124)*('Non-GHGs Emission Factor'!$C$3:$C$112=$E124)*('Non-GHGs Emission Factor'!$D$2:$K$2=M$92)*('Non-GHGs Emission Factor'!$A$3:$A$112=$C124))*SUMIFS('Non-GHGs indst Product Output'!$J:$J,'Non-GHGs indst Product Output'!$A:$A,$A$2,'Non-GHGs indst Product Output'!$B:$B,$D124)*$F124</f>
        <v>0</v>
      </c>
      <c r="N124" s="275" cm="1">
        <f t="array" ref="N124">SUMPRODUCT('Non-GHGs Emission Factor'!K$3:K$112*('Non-GHGs Emission Factor'!$B$3:$B$112=$D124)*('Non-GHGs Emission Factor'!$C$3:$C$112=$E124)*('Non-GHGs Emission Factor'!$D$2:$K$2=N$92)*('Non-GHGs Emission Factor'!$A$3:$A$112=$C124))*SUMIFS('Non-GHGs indst Product Output'!$J:$J,'Non-GHGs indst Product Output'!$A:$A,$A$2,'Non-GHGs indst Product Output'!$B:$B,$D124)*$F124</f>
        <v>0</v>
      </c>
    </row>
    <row r="125" spans="1:14" ht="14.25" customHeight="1">
      <c r="A125" s="32" t="str">
        <f>VLOOKUP($B125,'Sector Match'!$B$1:$C$43,2,0)</f>
        <v>other metals 242</v>
      </c>
      <c r="B125" s="134" t="s">
        <v>150</v>
      </c>
      <c r="C125" s="134" t="s">
        <v>150</v>
      </c>
      <c r="D125" s="134" t="s">
        <v>162</v>
      </c>
      <c r="E125" s="134" t="s">
        <v>158</v>
      </c>
      <c r="F125" s="134">
        <v>1</v>
      </c>
      <c r="G125" s="274" cm="1">
        <f t="array" ref="G125">SUMPRODUCT('Non-GHGs Emission Factor'!D$3:D$112*('Non-GHGs Emission Factor'!$B$3:$B$112=$D125)*('Non-GHGs Emission Factor'!$C$3:$C$112=$E125)*('Non-GHGs Emission Factor'!$D$2:$K$2=G$92)*('Non-GHGs Emission Factor'!$A$3:$A$112=$C125))*SUMIFS('Non-GHGs indst Product Output'!$J:$J,'Non-GHGs indst Product Output'!$A:$A,$A$2,'Non-GHGs indst Product Output'!$B:$B,$D125)*$F125</f>
        <v>0</v>
      </c>
      <c r="H125" s="274" cm="1">
        <f t="array" ref="H125">SUMPRODUCT('Non-GHGs Emission Factor'!E$3:E$112*('Non-GHGs Emission Factor'!$B$3:$B$112=$D125)*('Non-GHGs Emission Factor'!$C$3:$C$112=$E125)*('Non-GHGs Emission Factor'!$D$2:$K$2=H$92)*('Non-GHGs Emission Factor'!$A$3:$A$112=$C125))*SUMIFS('Non-GHGs indst Product Output'!$J:$J,'Non-GHGs indst Product Output'!$A:$A,$A$2,'Non-GHGs indst Product Output'!$B:$B,$D125)*$F125</f>
        <v>0</v>
      </c>
      <c r="I125" s="274" cm="1">
        <f t="array" ref="I125">SUMPRODUCT('Non-GHGs Emission Factor'!F$3:F$112*('Non-GHGs Emission Factor'!$B$3:$B$112=$D125)*('Non-GHGs Emission Factor'!$C$3:$C$112=$E125)*('Non-GHGs Emission Factor'!$D$2:$K$2=I$92)*('Non-GHGs Emission Factor'!$A$3:$A$112=$C125))*SUMIFS('Non-GHGs indst Product Output'!$J:$J,'Non-GHGs indst Product Output'!$A:$A,$A$2,'Non-GHGs indst Product Output'!$B:$B,$D125)*$F125</f>
        <v>0</v>
      </c>
      <c r="J125" s="274" cm="1">
        <f t="array" ref="J125">SUMPRODUCT('Non-GHGs Emission Factor'!G$3:G$112*('Non-GHGs Emission Factor'!$B$3:$B$112=$D125)*('Non-GHGs Emission Factor'!$C$3:$C$112=$E125)*('Non-GHGs Emission Factor'!$D$2:$K$2=J$92)*('Non-GHGs Emission Factor'!$A$3:$A$112=$C125))*SUMIFS('Non-GHGs indst Product Output'!$J:$J,'Non-GHGs indst Product Output'!$A:$A,$A$2,'Non-GHGs indst Product Output'!$B:$B,$D125)*$F125</f>
        <v>0</v>
      </c>
      <c r="K125" s="274" cm="1">
        <f t="array" ref="K125">SUMPRODUCT('Non-GHGs Emission Factor'!H$3:H$112*('Non-GHGs Emission Factor'!$B$3:$B$112=$D125)*('Non-GHGs Emission Factor'!$C$3:$C$112=$E125)*('Non-GHGs Emission Factor'!$D$2:$K$2=K$92)*('Non-GHGs Emission Factor'!$A$3:$A$112=$C125))*SUMIFS('Non-GHGs indst Product Output'!$J:$J,'Non-GHGs indst Product Output'!$A:$A,$A$2,'Non-GHGs indst Product Output'!$B:$B,$D125)*$F125</f>
        <v>229771380000</v>
      </c>
      <c r="L125" s="274" cm="1">
        <f t="array" ref="L125">SUMPRODUCT('Non-GHGs Emission Factor'!I$3:I$112*('Non-GHGs Emission Factor'!$B$3:$B$112=$D125)*('Non-GHGs Emission Factor'!$C$3:$C$112=$E125)*('Non-GHGs Emission Factor'!$D$2:$K$2=L$92)*('Non-GHGs Emission Factor'!$A$3:$A$112=$C125))*SUMIFS('Non-GHGs indst Product Output'!$J:$J,'Non-GHGs indst Product Output'!$A:$A,$A$2,'Non-GHGs indst Product Output'!$B:$B,$D125)*$F125</f>
        <v>257792280000</v>
      </c>
      <c r="M125" s="274" cm="1">
        <f t="array" ref="M125">SUMPRODUCT('Non-GHGs Emission Factor'!J$3:J$112*('Non-GHGs Emission Factor'!$B$3:$B$112=$D125)*('Non-GHGs Emission Factor'!$C$3:$C$112=$E125)*('Non-GHGs Emission Factor'!$D$2:$K$2=M$92)*('Non-GHGs Emission Factor'!$A$3:$A$112=$C125))*SUMIFS('Non-GHGs indst Product Output'!$J:$J,'Non-GHGs indst Product Output'!$A:$A,$A$2,'Non-GHGs indst Product Output'!$B:$B,$D125)*$F125</f>
        <v>0</v>
      </c>
      <c r="N125" s="275" cm="1">
        <f t="array" ref="N125">SUMPRODUCT('Non-GHGs Emission Factor'!K$3:K$112*('Non-GHGs Emission Factor'!$B$3:$B$112=$D125)*('Non-GHGs Emission Factor'!$C$3:$C$112=$E125)*('Non-GHGs Emission Factor'!$D$2:$K$2=N$92)*('Non-GHGs Emission Factor'!$A$3:$A$112=$C125))*SUMIFS('Non-GHGs indst Product Output'!$J:$J,'Non-GHGs indst Product Output'!$A:$A,$A$2,'Non-GHGs indst Product Output'!$B:$B,$D125)*$F125</f>
        <v>0</v>
      </c>
    </row>
    <row r="126" spans="1:14" ht="14.25" customHeight="1">
      <c r="A126" s="32" t="str">
        <f>VLOOKUP($B126,'Sector Match'!$B$1:$C$43,2,0)</f>
        <v>other metals 242</v>
      </c>
      <c r="B126" s="134" t="s">
        <v>150</v>
      </c>
      <c r="C126" s="134" t="s">
        <v>150</v>
      </c>
      <c r="D126" s="134" t="s">
        <v>163</v>
      </c>
      <c r="E126" s="134" t="s">
        <v>158</v>
      </c>
      <c r="F126" s="134">
        <v>1</v>
      </c>
      <c r="G126" s="274" cm="1">
        <f t="array" ref="G126">SUMPRODUCT('Non-GHGs Emission Factor'!D$3:D$112*('Non-GHGs Emission Factor'!$B$3:$B$112=$D126)*('Non-GHGs Emission Factor'!$C$3:$C$112=$E126)*('Non-GHGs Emission Factor'!$D$2:$K$2=G$92)*('Non-GHGs Emission Factor'!$A$3:$A$112=$C126))*SUMIFS('Non-GHGs indst Product Output'!$J:$J,'Non-GHGs indst Product Output'!$A:$A,$A$2,'Non-GHGs indst Product Output'!$B:$B,$D126)*$F126</f>
        <v>0</v>
      </c>
      <c r="H126" s="274" cm="1">
        <f t="array" ref="H126">SUMPRODUCT('Non-GHGs Emission Factor'!E$3:E$112*('Non-GHGs Emission Factor'!$B$3:$B$112=$D126)*('Non-GHGs Emission Factor'!$C$3:$C$112=$E126)*('Non-GHGs Emission Factor'!$D$2:$K$2=H$92)*('Non-GHGs Emission Factor'!$A$3:$A$112=$C126))*SUMIFS('Non-GHGs indst Product Output'!$J:$J,'Non-GHGs indst Product Output'!$A:$A,$A$2,'Non-GHGs indst Product Output'!$B:$B,$D126)*$F126</f>
        <v>0</v>
      </c>
      <c r="I126" s="274" cm="1">
        <f t="array" ref="I126">SUMPRODUCT('Non-GHGs Emission Factor'!F$3:F$112*('Non-GHGs Emission Factor'!$B$3:$B$112=$D126)*('Non-GHGs Emission Factor'!$C$3:$C$112=$E126)*('Non-GHGs Emission Factor'!$D$2:$K$2=I$92)*('Non-GHGs Emission Factor'!$A$3:$A$112=$C126))*SUMIFS('Non-GHGs indst Product Output'!$J:$J,'Non-GHGs indst Product Output'!$A:$A,$A$2,'Non-GHGs indst Product Output'!$B:$B,$D126)*$F126</f>
        <v>0</v>
      </c>
      <c r="J126" s="274" cm="1">
        <f t="array" ref="J126">SUMPRODUCT('Non-GHGs Emission Factor'!G$3:G$112*('Non-GHGs Emission Factor'!$B$3:$B$112=$D126)*('Non-GHGs Emission Factor'!$C$3:$C$112=$E126)*('Non-GHGs Emission Factor'!$D$2:$K$2=J$92)*('Non-GHGs Emission Factor'!$A$3:$A$112=$C126))*SUMIFS('Non-GHGs indst Product Output'!$J:$J,'Non-GHGs indst Product Output'!$A:$A,$A$2,'Non-GHGs indst Product Output'!$B:$B,$D126)*$F126</f>
        <v>0</v>
      </c>
      <c r="K126" s="274" cm="1">
        <f t="array" ref="K126">SUMPRODUCT('Non-GHGs Emission Factor'!H$3:H$112*('Non-GHGs Emission Factor'!$B$3:$B$112=$D126)*('Non-GHGs Emission Factor'!$C$3:$C$112=$E126)*('Non-GHGs Emission Factor'!$D$2:$K$2=K$92)*('Non-GHGs Emission Factor'!$A$3:$A$112=$C126))*SUMIFS('Non-GHGs indst Product Output'!$J:$J,'Non-GHGs indst Product Output'!$A:$A,$A$2,'Non-GHGs indst Product Output'!$B:$B,$D126)*$F126</f>
        <v>30817404000</v>
      </c>
      <c r="L126" s="274" cm="1">
        <f t="array" ref="L126">SUMPRODUCT('Non-GHGs Emission Factor'!I$3:I$112*('Non-GHGs Emission Factor'!$B$3:$B$112=$D126)*('Non-GHGs Emission Factor'!$C$3:$C$112=$E126)*('Non-GHGs Emission Factor'!$D$2:$K$2=L$92)*('Non-GHGs Emission Factor'!$A$3:$A$112=$C126))*SUMIFS('Non-GHGs indst Product Output'!$J:$J,'Non-GHGs indst Product Output'!$A:$A,$A$2,'Non-GHGs indst Product Output'!$B:$B,$D126)*$F126</f>
        <v>34575624000</v>
      </c>
      <c r="M126" s="274" cm="1">
        <f t="array" ref="M126">SUMPRODUCT('Non-GHGs Emission Factor'!J$3:J$112*('Non-GHGs Emission Factor'!$B$3:$B$112=$D126)*('Non-GHGs Emission Factor'!$C$3:$C$112=$E126)*('Non-GHGs Emission Factor'!$D$2:$K$2=M$92)*('Non-GHGs Emission Factor'!$A$3:$A$112=$C126))*SUMIFS('Non-GHGs indst Product Output'!$J:$J,'Non-GHGs indst Product Output'!$A:$A,$A$2,'Non-GHGs indst Product Output'!$B:$B,$D126)*$F126</f>
        <v>0</v>
      </c>
      <c r="N126" s="275" cm="1">
        <f t="array" ref="N126">SUMPRODUCT('Non-GHGs Emission Factor'!K$3:K$112*('Non-GHGs Emission Factor'!$B$3:$B$112=$D126)*('Non-GHGs Emission Factor'!$C$3:$C$112=$E126)*('Non-GHGs Emission Factor'!$D$2:$K$2=N$92)*('Non-GHGs Emission Factor'!$A$3:$A$112=$C126))*SUMIFS('Non-GHGs indst Product Output'!$J:$J,'Non-GHGs indst Product Output'!$A:$A,$A$2,'Non-GHGs indst Product Output'!$B:$B,$D126)*$F126</f>
        <v>0</v>
      </c>
    </row>
    <row r="127" spans="1:14" ht="14.25" customHeight="1">
      <c r="A127" s="32" t="str">
        <f>VLOOKUP($B127,'Sector Match'!$B$1:$C$43,2,0)</f>
        <v>cement and other nonmetallic minerals 239</v>
      </c>
      <c r="B127" s="134" t="s">
        <v>165</v>
      </c>
      <c r="C127" s="134" t="s">
        <v>165</v>
      </c>
      <c r="D127" s="134" t="s">
        <v>166</v>
      </c>
      <c r="E127" s="134" t="s">
        <v>167</v>
      </c>
      <c r="F127" s="134">
        <f>1/3</f>
        <v>0.33333333333333331</v>
      </c>
      <c r="G127" s="274" cm="1">
        <f t="array" ref="G127">SUMPRODUCT('Non-GHGs Emission Factor'!D$3:D$112*('Non-GHGs Emission Factor'!$B$3:$B$112=$D127)*('Non-GHGs Emission Factor'!$C$3:$C$112=$E127)*('Non-GHGs Emission Factor'!$D$2:$K$2=G$92)*('Non-GHGs Emission Factor'!$A$3:$A$112=$C127))*SUMIFS('Non-GHGs indst Product Output'!$J:$J,'Non-GHGs indst Product Output'!$A:$A,$A$2,'Non-GHGs indst Product Output'!$B:$B,$D127)*$F127</f>
        <v>1953933333333.3333</v>
      </c>
      <c r="H127" s="274" cm="1">
        <f t="array" ref="H127">SUMPRODUCT('Non-GHGs Emission Factor'!E$3:E$112*('Non-GHGs Emission Factor'!$B$3:$B$112=$D127)*('Non-GHGs Emission Factor'!$C$3:$C$112=$E127)*('Non-GHGs Emission Factor'!$D$2:$K$2=H$92)*('Non-GHGs Emission Factor'!$A$3:$A$112=$C127))*SUMIFS('Non-GHGs indst Product Output'!$J:$J,'Non-GHGs indst Product Output'!$A:$A,$A$2,'Non-GHGs indst Product Output'!$B:$B,$D127)*$F127</f>
        <v>990133333333.33325</v>
      </c>
      <c r="I127" s="274" cm="1">
        <f t="array" ref="I127">SUMPRODUCT('Non-GHGs Emission Factor'!F$3:F$112*('Non-GHGs Emission Factor'!$B$3:$B$112=$D127)*('Non-GHGs Emission Factor'!$C$3:$C$112=$E127)*('Non-GHGs Emission Factor'!$D$2:$K$2=I$92)*('Non-GHGs Emission Factor'!$A$3:$A$112=$C127))*SUMIFS('Non-GHGs indst Product Output'!$J:$J,'Non-GHGs indst Product Output'!$A:$A,$A$2,'Non-GHGs indst Product Output'!$B:$B,$D127)*$F127</f>
        <v>268600000000</v>
      </c>
      <c r="J127" s="274" cm="1">
        <f t="array" ref="J127">SUMPRODUCT('Non-GHGs Emission Factor'!G$3:G$112*('Non-GHGs Emission Factor'!$B$3:$B$112=$D127)*('Non-GHGs Emission Factor'!$C$3:$C$112=$E127)*('Non-GHGs Emission Factor'!$D$2:$K$2=J$92)*('Non-GHGs Emission Factor'!$A$3:$A$112=$C127))*SUMIFS('Non-GHGs indst Product Output'!$J:$J,'Non-GHGs indst Product Output'!$A:$A,$A$2,'Non-GHGs indst Product Output'!$B:$B,$D127)*$F127</f>
        <v>173800000000</v>
      </c>
      <c r="K127" s="274" cm="1">
        <f t="array" ref="K127">SUMPRODUCT('Non-GHGs Emission Factor'!H$3:H$112*('Non-GHGs Emission Factor'!$B$3:$B$112=$D127)*('Non-GHGs Emission Factor'!$C$3:$C$112=$E127)*('Non-GHGs Emission Factor'!$D$2:$K$2=K$92)*('Non-GHGs Emission Factor'!$A$3:$A$112=$C127))*SUMIFS('Non-GHGs indst Product Output'!$J:$J,'Non-GHGs indst Product Output'!$A:$A,$A$2,'Non-GHGs indst Product Output'!$B:$B,$D127)*$F127</f>
        <v>13956666666666.666</v>
      </c>
      <c r="L127" s="274" cm="1">
        <f t="array" ref="L127">SUMPRODUCT('Non-GHGs Emission Factor'!I$3:I$112*('Non-GHGs Emission Factor'!$B$3:$B$112=$D127)*('Non-GHGs Emission Factor'!$C$3:$C$112=$E127)*('Non-GHGs Emission Factor'!$D$2:$K$2=L$92)*('Non-GHGs Emission Factor'!$A$3:$A$112=$C127))*SUMIFS('Non-GHGs indst Product Output'!$J:$J,'Non-GHGs indst Product Output'!$A:$A,$A$2,'Non-GHGs indst Product Output'!$B:$B,$D127)*$F127</f>
        <v>30283333333333.332</v>
      </c>
      <c r="M127" s="274" cm="1">
        <f t="array" ref="M127">SUMPRODUCT('Non-GHGs Emission Factor'!J$3:J$112*('Non-GHGs Emission Factor'!$B$3:$B$112=$D127)*('Non-GHGs Emission Factor'!$C$3:$C$112=$E127)*('Non-GHGs Emission Factor'!$D$2:$K$2=M$92)*('Non-GHGs Emission Factor'!$A$3:$A$112=$C127))*SUMIFS('Non-GHGs indst Product Output'!$J:$J,'Non-GHGs indst Product Output'!$A:$A,$A$2,'Non-GHGs indst Product Output'!$B:$B,$D127)*$F127</f>
        <v>121133333333.33333</v>
      </c>
      <c r="N127" s="275" cm="1">
        <f t="array" ref="N127">SUMPRODUCT('Non-GHGs Emission Factor'!K$3:K$112*('Non-GHGs Emission Factor'!$B$3:$B$112=$D127)*('Non-GHGs Emission Factor'!$C$3:$C$112=$E127)*('Non-GHGs Emission Factor'!$D$2:$K$2=N$92)*('Non-GHGs Emission Factor'!$A$3:$A$112=$C127))*SUMIFS('Non-GHGs indst Product Output'!$J:$J,'Non-GHGs indst Product Output'!$A:$A,$A$2,'Non-GHGs indst Product Output'!$B:$B,$D127)*$F127</f>
        <v>205400000000</v>
      </c>
    </row>
    <row r="128" spans="1:14" ht="14.25" customHeight="1">
      <c r="A128" s="32" t="str">
        <f>VLOOKUP($B128,'Sector Match'!$B$1:$C$43,2,0)</f>
        <v>cement and other nonmetallic minerals 239</v>
      </c>
      <c r="B128" s="134" t="s">
        <v>165</v>
      </c>
      <c r="C128" s="134" t="s">
        <v>165</v>
      </c>
      <c r="D128" s="134" t="s">
        <v>166</v>
      </c>
      <c r="E128" s="134" t="s">
        <v>168</v>
      </c>
      <c r="F128" s="134">
        <f>1/3</f>
        <v>0.33333333333333331</v>
      </c>
      <c r="G128" s="274" cm="1">
        <f t="array" ref="G128">SUMPRODUCT('Non-GHGs Emission Factor'!D$3:D$112*('Non-GHGs Emission Factor'!$B$3:$B$112=$D128)*('Non-GHGs Emission Factor'!$C$3:$C$112=$E128)*('Non-GHGs Emission Factor'!$D$2:$K$2=G$92)*('Non-GHGs Emission Factor'!$A$3:$A$112=$C128))*SUMIFS('Non-GHGs indst Product Output'!$J:$J,'Non-GHGs indst Product Output'!$A:$A,$A$2,'Non-GHGs indst Product Output'!$B:$B,$D128)*$F128</f>
        <v>1369333333333.3333</v>
      </c>
      <c r="H128" s="274" cm="1">
        <f t="array" ref="H128">SUMPRODUCT('Non-GHGs Emission Factor'!E$3:E$112*('Non-GHGs Emission Factor'!$B$3:$B$112=$D128)*('Non-GHGs Emission Factor'!$C$3:$C$112=$E128)*('Non-GHGs Emission Factor'!$D$2:$K$2=H$92)*('Non-GHGs Emission Factor'!$A$3:$A$112=$C128))*SUMIFS('Non-GHGs indst Product Output'!$J:$J,'Non-GHGs indst Product Output'!$A:$A,$A$2,'Non-GHGs indst Product Output'!$B:$B,$D128)*$F128</f>
        <v>105333333333.33333</v>
      </c>
      <c r="I128" s="274" cm="1">
        <f t="array" ref="I128">SUMPRODUCT('Non-GHGs Emission Factor'!F$3:F$112*('Non-GHGs Emission Factor'!$B$3:$B$112=$D128)*('Non-GHGs Emission Factor'!$C$3:$C$112=$E128)*('Non-GHGs Emission Factor'!$D$2:$K$2=I$92)*('Non-GHGs Emission Factor'!$A$3:$A$112=$C128))*SUMIFS('Non-GHGs indst Product Output'!$J:$J,'Non-GHGs indst Product Output'!$A:$A,$A$2,'Non-GHGs indst Product Output'!$B:$B,$D128)*$F128</f>
        <v>1332466666666.6665</v>
      </c>
      <c r="J128" s="274" cm="1">
        <f t="array" ref="J128">SUMPRODUCT('Non-GHGs Emission Factor'!G$3:G$112*('Non-GHGs Emission Factor'!$B$3:$B$112=$D128)*('Non-GHGs Emission Factor'!$C$3:$C$112=$E128)*('Non-GHGs Emission Factor'!$D$2:$K$2=J$92)*('Non-GHGs Emission Factor'!$A$3:$A$112=$C128))*SUMIFS('Non-GHGs indst Product Output'!$J:$J,'Non-GHGs indst Product Output'!$A:$A,$A$2,'Non-GHGs indst Product Output'!$B:$B,$D128)*$F128</f>
        <v>173800000000</v>
      </c>
      <c r="K128" s="274" cm="1">
        <f t="array" ref="K128">SUMPRODUCT('Non-GHGs Emission Factor'!H$3:H$112*('Non-GHGs Emission Factor'!$B$3:$B$112=$D128)*('Non-GHGs Emission Factor'!$C$3:$C$112=$E128)*('Non-GHGs Emission Factor'!$D$2:$K$2=K$92)*('Non-GHGs Emission Factor'!$A$3:$A$112=$C128))*SUMIFS('Non-GHGs indst Product Output'!$J:$J,'Non-GHGs indst Product Output'!$A:$A,$A$2,'Non-GHGs indst Product Output'!$B:$B,$D128)*$F128</f>
        <v>6267333333333.333</v>
      </c>
      <c r="L128" s="274" cm="1">
        <f t="array" ref="L128">SUMPRODUCT('Non-GHGs Emission Factor'!I$3:I$112*('Non-GHGs Emission Factor'!$B$3:$B$112=$D128)*('Non-GHGs Emission Factor'!$C$3:$C$112=$E128)*('Non-GHGs Emission Factor'!$D$2:$K$2=L$92)*('Non-GHGs Emission Factor'!$A$3:$A$112=$C128))*SUMIFS('Non-GHGs indst Product Output'!$J:$J,'Non-GHGs indst Product Output'!$A:$A,$A$2,'Non-GHGs indst Product Output'!$B:$B,$D128)*$F128</f>
        <v>17748666666666.668</v>
      </c>
      <c r="M128" s="274" cm="1">
        <f t="array" ref="M128">SUMPRODUCT('Non-GHGs Emission Factor'!J$3:J$112*('Non-GHGs Emission Factor'!$B$3:$B$112=$D128)*('Non-GHGs Emission Factor'!$C$3:$C$112=$E128)*('Non-GHGs Emission Factor'!$D$2:$K$2=M$92)*('Non-GHGs Emission Factor'!$A$3:$A$112=$C128))*SUMIFS('Non-GHGs indst Product Output'!$J:$J,'Non-GHGs indst Product Output'!$A:$A,$A$2,'Non-GHGs indst Product Output'!$B:$B,$D128)*$F128</f>
        <v>142200000000</v>
      </c>
      <c r="N128" s="275" cm="1">
        <f t="array" ref="N128">SUMPRODUCT('Non-GHGs Emission Factor'!K$3:K$112*('Non-GHGs Emission Factor'!$B$3:$B$112=$D128)*('Non-GHGs Emission Factor'!$C$3:$C$112=$E128)*('Non-GHGs Emission Factor'!$D$2:$K$2=N$92)*('Non-GHGs Emission Factor'!$A$3:$A$112=$C128))*SUMIFS('Non-GHGs indst Product Output'!$J:$J,'Non-GHGs indst Product Output'!$A:$A,$A$2,'Non-GHGs indst Product Output'!$B:$B,$D128)*$F128</f>
        <v>237000000000</v>
      </c>
    </row>
    <row r="129" spans="1:14" ht="14.25" customHeight="1">
      <c r="A129" s="32" t="str">
        <f>VLOOKUP($B129,'Sector Match'!$B$1:$C$43,2,0)</f>
        <v>cement and other nonmetallic minerals 239</v>
      </c>
      <c r="B129" s="134" t="s">
        <v>165</v>
      </c>
      <c r="C129" s="134" t="s">
        <v>165</v>
      </c>
      <c r="D129" s="134" t="s">
        <v>166</v>
      </c>
      <c r="E129" s="134" t="s">
        <v>169</v>
      </c>
      <c r="F129" s="134">
        <f>1/3</f>
        <v>0.33333333333333331</v>
      </c>
      <c r="G129" s="274" cm="1">
        <f t="array" ref="G129">SUMPRODUCT('Non-GHGs Emission Factor'!D$3:D$112*('Non-GHGs Emission Factor'!$B$3:$B$112=$D129)*('Non-GHGs Emission Factor'!$C$3:$C$112=$E129)*('Non-GHGs Emission Factor'!$D$2:$K$2=G$92)*('Non-GHGs Emission Factor'!$A$3:$A$112=$C129))*SUMIFS('Non-GHGs indst Product Output'!$J:$J,'Non-GHGs indst Product Output'!$A:$A,$A$2,'Non-GHGs indst Product Output'!$B:$B,$D129)*$F129</f>
        <v>12555733333333.332</v>
      </c>
      <c r="H129" s="274" cm="1">
        <f t="array" ref="H129">SUMPRODUCT('Non-GHGs Emission Factor'!E$3:E$112*('Non-GHGs Emission Factor'!$B$3:$B$112=$D129)*('Non-GHGs Emission Factor'!$C$3:$C$112=$E129)*('Non-GHGs Emission Factor'!$D$2:$K$2=H$92)*('Non-GHGs Emission Factor'!$A$3:$A$112=$C129))*SUMIFS('Non-GHGs indst Product Output'!$J:$J,'Non-GHGs indst Product Output'!$A:$A,$A$2,'Non-GHGs indst Product Output'!$B:$B,$D129)*$F129</f>
        <v>84266666666.666656</v>
      </c>
      <c r="I129" s="274" cm="1">
        <f t="array" ref="I129">SUMPRODUCT('Non-GHGs Emission Factor'!F$3:F$112*('Non-GHGs Emission Factor'!$B$3:$B$112=$D129)*('Non-GHGs Emission Factor'!$C$3:$C$112=$E129)*('Non-GHGs Emission Factor'!$D$2:$K$2=I$92)*('Non-GHGs Emission Factor'!$A$3:$A$112=$C129))*SUMIFS('Non-GHGs indst Product Output'!$J:$J,'Non-GHGs indst Product Output'!$A:$A,$A$2,'Non-GHGs indst Product Output'!$B:$B,$D129)*$F129</f>
        <v>1016466666666.6666</v>
      </c>
      <c r="J129" s="274" cm="1">
        <f t="array" ref="J129">SUMPRODUCT('Non-GHGs Emission Factor'!G$3:G$112*('Non-GHGs Emission Factor'!$B$3:$B$112=$D129)*('Non-GHGs Emission Factor'!$C$3:$C$112=$E129)*('Non-GHGs Emission Factor'!$D$2:$K$2=J$92)*('Non-GHGs Emission Factor'!$A$3:$A$112=$C129))*SUMIFS('Non-GHGs indst Product Output'!$J:$J,'Non-GHGs indst Product Output'!$A:$A,$A$2,'Non-GHGs indst Product Output'!$B:$B,$D129)*$F129</f>
        <v>173800000000</v>
      </c>
      <c r="K129" s="274" cm="1">
        <f t="array" ref="K129">SUMPRODUCT('Non-GHGs Emission Factor'!H$3:H$112*('Non-GHGs Emission Factor'!$B$3:$B$112=$D129)*('Non-GHGs Emission Factor'!$C$3:$C$112=$E129)*('Non-GHGs Emission Factor'!$D$2:$K$2=K$92)*('Non-GHGs Emission Factor'!$A$3:$A$112=$C129))*SUMIFS('Non-GHGs indst Product Output'!$J:$J,'Non-GHGs indst Product Output'!$A:$A,$A$2,'Non-GHGs indst Product Output'!$B:$B,$D129)*$F129</f>
        <v>6952000000000</v>
      </c>
      <c r="L129" s="274" cm="1">
        <f t="array" ref="L129">SUMPRODUCT('Non-GHGs Emission Factor'!I$3:I$112*('Non-GHGs Emission Factor'!$B$3:$B$112=$D129)*('Non-GHGs Emission Factor'!$C$3:$C$112=$E129)*('Non-GHGs Emission Factor'!$D$2:$K$2=L$92)*('Non-GHGs Emission Factor'!$A$3:$A$112=$C129))*SUMIFS('Non-GHGs indst Product Output'!$J:$J,'Non-GHGs indst Product Output'!$A:$A,$A$2,'Non-GHGs indst Product Output'!$B:$B,$D129)*$F129</f>
        <v>22436000000000</v>
      </c>
      <c r="M129" s="274" cm="1">
        <f t="array" ref="M129">SUMPRODUCT('Non-GHGs Emission Factor'!J$3:J$112*('Non-GHGs Emission Factor'!$B$3:$B$112=$D129)*('Non-GHGs Emission Factor'!$C$3:$C$112=$E129)*('Non-GHGs Emission Factor'!$D$2:$K$2=M$92)*('Non-GHGs Emission Factor'!$A$3:$A$112=$C129))*SUMIFS('Non-GHGs indst Product Output'!$J:$J,'Non-GHGs indst Product Output'!$A:$A,$A$2,'Non-GHGs indst Product Output'!$B:$B,$D129)*$F129</f>
        <v>68466666666.666664</v>
      </c>
      <c r="N129" s="275" cm="1">
        <f t="array" ref="N129">SUMPRODUCT('Non-GHGs Emission Factor'!K$3:K$112*('Non-GHGs Emission Factor'!$B$3:$B$112=$D129)*('Non-GHGs Emission Factor'!$C$3:$C$112=$E129)*('Non-GHGs Emission Factor'!$D$2:$K$2=N$92)*('Non-GHGs Emission Factor'!$A$3:$A$112=$C129))*SUMIFS('Non-GHGs indst Product Output'!$J:$J,'Non-GHGs indst Product Output'!$A:$A,$A$2,'Non-GHGs indst Product Output'!$B:$B,$D129)*$F129</f>
        <v>110600000000</v>
      </c>
    </row>
    <row r="130" spans="1:14" ht="14.25" customHeight="1">
      <c r="A130" s="32" t="str">
        <f>VLOOKUP($B130,'Sector Match'!$B$1:$C$43,2,0)</f>
        <v>refined petroleum and coke 19</v>
      </c>
      <c r="B130" s="135" t="s">
        <v>303</v>
      </c>
      <c r="C130" s="134" t="s">
        <v>184</v>
      </c>
      <c r="D130" s="134" t="s">
        <v>187</v>
      </c>
      <c r="E130" s="134" t="s">
        <v>158</v>
      </c>
      <c r="F130" s="134">
        <v>1</v>
      </c>
      <c r="G130" s="274" cm="1">
        <f t="array" ref="G130">SUMPRODUCT('Non-GHGs Emission Factor'!D$3:D$112*('Non-GHGs Emission Factor'!$B$3:$B$112=$D130)*('Non-GHGs Emission Factor'!$C$3:$C$112=$E130)*('Non-GHGs Emission Factor'!$D$2:$K$2=G$92)*('Non-GHGs Emission Factor'!$A$3:$A$112=$C130))*SUMIFS('Non-GHGs indst Product Output'!$J:$J,'Non-GHGs indst Product Output'!$A:$A,$A$2,'Non-GHGs indst Product Output'!$B:$B,$D130)*$F130</f>
        <v>0</v>
      </c>
      <c r="H130" s="274" cm="1">
        <f t="array" ref="H130">SUMPRODUCT('Non-GHGs Emission Factor'!E$3:E$112*('Non-GHGs Emission Factor'!$B$3:$B$112=$D130)*('Non-GHGs Emission Factor'!$C$3:$C$112=$E130)*('Non-GHGs Emission Factor'!$D$2:$K$2=H$92)*('Non-GHGs Emission Factor'!$A$3:$A$112=$C130))*SUMIFS('Non-GHGs indst Product Output'!$J:$J,'Non-GHGs indst Product Output'!$A:$A,$A$2,'Non-GHGs indst Product Output'!$B:$B,$D130)*$F130</f>
        <v>0</v>
      </c>
      <c r="I130" s="274" cm="1">
        <f t="array" ref="I130">SUMPRODUCT('Non-GHGs Emission Factor'!F$3:F$112*('Non-GHGs Emission Factor'!$B$3:$B$112=$D130)*('Non-GHGs Emission Factor'!$C$3:$C$112=$E130)*('Non-GHGs Emission Factor'!$D$2:$K$2=I$92)*('Non-GHGs Emission Factor'!$A$3:$A$112=$C130))*SUMIFS('Non-GHGs indst Product Output'!$J:$J,'Non-GHGs indst Product Output'!$A:$A,$A$2,'Non-GHGs indst Product Output'!$B:$B,$D130)*$F130</f>
        <v>0</v>
      </c>
      <c r="J130" s="274" cm="1">
        <f t="array" ref="J130">SUMPRODUCT('Non-GHGs Emission Factor'!G$3:G$112*('Non-GHGs Emission Factor'!$B$3:$B$112=$D130)*('Non-GHGs Emission Factor'!$C$3:$C$112=$E130)*('Non-GHGs Emission Factor'!$D$2:$K$2=J$92)*('Non-GHGs Emission Factor'!$A$3:$A$112=$C130))*SUMIFS('Non-GHGs indst Product Output'!$J:$J,'Non-GHGs indst Product Output'!$A:$A,$A$2,'Non-GHGs indst Product Output'!$B:$B,$D130)*$F130</f>
        <v>0</v>
      </c>
      <c r="K130" s="274" cm="1">
        <f t="array" ref="K130">SUMPRODUCT('Non-GHGs Emission Factor'!H$3:H$112*('Non-GHGs Emission Factor'!$B$3:$B$112=$D130)*('Non-GHGs Emission Factor'!$C$3:$C$112=$E130)*('Non-GHGs Emission Factor'!$D$2:$K$2=K$92)*('Non-GHGs Emission Factor'!$A$3:$A$112=$C130))*SUMIFS('Non-GHGs indst Product Output'!$J:$J,'Non-GHGs indst Product Output'!$A:$A,$A$2,'Non-GHGs indst Product Output'!$B:$B,$D130)*$F130</f>
        <v>0</v>
      </c>
      <c r="L130" s="274" cm="1">
        <f t="array" ref="L130">SUMPRODUCT('Non-GHGs Emission Factor'!I$3:I$112*('Non-GHGs Emission Factor'!$B$3:$B$112=$D130)*('Non-GHGs Emission Factor'!$C$3:$C$112=$E130)*('Non-GHGs Emission Factor'!$D$2:$K$2=L$92)*('Non-GHGs Emission Factor'!$A$3:$A$112=$C130))*SUMIFS('Non-GHGs indst Product Output'!$J:$J,'Non-GHGs indst Product Output'!$A:$A,$A$2,'Non-GHGs indst Product Output'!$B:$B,$D130)*$F130</f>
        <v>0</v>
      </c>
      <c r="M130" s="274" cm="1">
        <f t="array" ref="M130">SUMPRODUCT('Non-GHGs Emission Factor'!J$3:J$112*('Non-GHGs Emission Factor'!$B$3:$B$112=$D130)*('Non-GHGs Emission Factor'!$C$3:$C$112=$E130)*('Non-GHGs Emission Factor'!$D$2:$K$2=M$92)*('Non-GHGs Emission Factor'!$A$3:$A$112=$C130))*SUMIFS('Non-GHGs indst Product Output'!$J:$J,'Non-GHGs indst Product Output'!$A:$A,$A$2,'Non-GHGs indst Product Output'!$B:$B,$D130)*$F130</f>
        <v>0</v>
      </c>
      <c r="N130" s="275" cm="1">
        <f t="array" ref="N130">SUMPRODUCT('Non-GHGs Emission Factor'!K$3:K$112*('Non-GHGs Emission Factor'!$B$3:$B$112=$D130)*('Non-GHGs Emission Factor'!$C$3:$C$112=$E130)*('Non-GHGs Emission Factor'!$D$2:$K$2=N$92)*('Non-GHGs Emission Factor'!$A$3:$A$112=$C130))*SUMIFS('Non-GHGs indst Product Output'!$J:$J,'Non-GHGs indst Product Output'!$A:$A,$A$2,'Non-GHGs indst Product Output'!$B:$B,$D130)*$F130</f>
        <v>0</v>
      </c>
    </row>
    <row r="131" spans="1:14" ht="14.25" customHeight="1">
      <c r="A131" s="32" t="str">
        <f>VLOOKUP($B131,'Sector Match'!$B$1:$C$43,2,0)</f>
        <v>chemicals 20</v>
      </c>
      <c r="B131" s="134" t="s">
        <v>320</v>
      </c>
      <c r="C131" s="134" t="s">
        <v>320</v>
      </c>
      <c r="D131" s="134" t="s">
        <v>278</v>
      </c>
      <c r="E131" s="134" t="s">
        <v>158</v>
      </c>
      <c r="F131" s="134">
        <v>1</v>
      </c>
      <c r="G131" s="274" cm="1">
        <f t="array" ref="G131">SUMPRODUCT('Non-GHGs Emission Factor'!D$3:D$112*('Non-GHGs Emission Factor'!$B$3:$B$112=$D131)*('Non-GHGs Emission Factor'!$C$3:$C$112=$E131)*('Non-GHGs Emission Factor'!$D$2:$K$2=G$92)*('Non-GHGs Emission Factor'!$A$3:$A$112=$C131))*SUMIFS('Non-GHGs indst Product Output'!$J:$J,'Non-GHGs indst Product Output'!$A:$A,$A$2,'Non-GHGs indst Product Output'!$B:$B,$D131)*$F131</f>
        <v>0</v>
      </c>
      <c r="H131" s="274" cm="1">
        <f t="array" ref="H131">SUMPRODUCT('Non-GHGs Emission Factor'!E$3:E$112*('Non-GHGs Emission Factor'!$B$3:$B$112=$D131)*('Non-GHGs Emission Factor'!$C$3:$C$112=$E131)*('Non-GHGs Emission Factor'!$D$2:$K$2=H$92)*('Non-GHGs Emission Factor'!$A$3:$A$112=$C131))*SUMIFS('Non-GHGs indst Product Output'!$J:$J,'Non-GHGs indst Product Output'!$A:$A,$A$2,'Non-GHGs indst Product Output'!$B:$B,$D131)*$F131</f>
        <v>0</v>
      </c>
      <c r="I131" s="274" cm="1">
        <f t="array" ref="I131">SUMPRODUCT('Non-GHGs Emission Factor'!F$3:F$112*('Non-GHGs Emission Factor'!$B$3:$B$112=$D131)*('Non-GHGs Emission Factor'!$C$3:$C$112=$E131)*('Non-GHGs Emission Factor'!$D$2:$K$2=I$92)*('Non-GHGs Emission Factor'!$A$3:$A$112=$C131))*SUMIFS('Non-GHGs indst Product Output'!$J:$J,'Non-GHGs indst Product Output'!$A:$A,$A$2,'Non-GHGs indst Product Output'!$B:$B,$D131)*$F131</f>
        <v>0</v>
      </c>
      <c r="J131" s="274" cm="1">
        <f t="array" ref="J131">SUMPRODUCT('Non-GHGs Emission Factor'!G$3:G$112*('Non-GHGs Emission Factor'!$B$3:$B$112=$D131)*('Non-GHGs Emission Factor'!$C$3:$C$112=$E131)*('Non-GHGs Emission Factor'!$D$2:$K$2=J$92)*('Non-GHGs Emission Factor'!$A$3:$A$112=$C131))*SUMIFS('Non-GHGs indst Product Output'!$J:$J,'Non-GHGs indst Product Output'!$A:$A,$A$2,'Non-GHGs indst Product Output'!$B:$B,$D131)*$F131</f>
        <v>0</v>
      </c>
      <c r="K131" s="274" cm="1">
        <f t="array" ref="K131">SUMPRODUCT('Non-GHGs Emission Factor'!H$3:H$112*('Non-GHGs Emission Factor'!$B$3:$B$112=$D131)*('Non-GHGs Emission Factor'!$C$3:$C$112=$E131)*('Non-GHGs Emission Factor'!$D$2:$K$2=K$92)*('Non-GHGs Emission Factor'!$A$3:$A$112=$C131))*SUMIFS('Non-GHGs indst Product Output'!$J:$J,'Non-GHGs indst Product Output'!$A:$A,$A$2,'Non-GHGs indst Product Output'!$B:$B,$D131)*$F131</f>
        <v>0</v>
      </c>
      <c r="L131" s="274" cm="1">
        <f t="array" ref="L131">SUMPRODUCT('Non-GHGs Emission Factor'!I$3:I$112*('Non-GHGs Emission Factor'!$B$3:$B$112=$D131)*('Non-GHGs Emission Factor'!$C$3:$C$112=$E131)*('Non-GHGs Emission Factor'!$D$2:$K$2=L$92)*('Non-GHGs Emission Factor'!$A$3:$A$112=$C131))*SUMIFS('Non-GHGs indst Product Output'!$J:$J,'Non-GHGs indst Product Output'!$A:$A,$A$2,'Non-GHGs indst Product Output'!$B:$B,$D131)*$F131</f>
        <v>0</v>
      </c>
      <c r="M131" s="274" cm="1">
        <f t="array" ref="M131">SUMPRODUCT('Non-GHGs Emission Factor'!J$3:J$112*('Non-GHGs Emission Factor'!$B$3:$B$112=$D131)*('Non-GHGs Emission Factor'!$C$3:$C$112=$E131)*('Non-GHGs Emission Factor'!$D$2:$K$2=M$92)*('Non-GHGs Emission Factor'!$A$3:$A$112=$C131))*SUMIFS('Non-GHGs indst Product Output'!$J:$J,'Non-GHGs indst Product Output'!$A:$A,$A$2,'Non-GHGs indst Product Output'!$B:$B,$D131)*$F131</f>
        <v>0</v>
      </c>
      <c r="N131" s="275" cm="1">
        <f t="array" ref="N131">SUMPRODUCT('Non-GHGs Emission Factor'!K$3:K$112*('Non-GHGs Emission Factor'!$B$3:$B$112=$D131)*('Non-GHGs Emission Factor'!$C$3:$C$112=$E131)*('Non-GHGs Emission Factor'!$D$2:$K$2=N$92)*('Non-GHGs Emission Factor'!$A$3:$A$112=$C131))*SUMIFS('Non-GHGs indst Product Output'!$J:$J,'Non-GHGs indst Product Output'!$A:$A,$A$2,'Non-GHGs indst Product Output'!$B:$B,$D131)*$F131</f>
        <v>0</v>
      </c>
    </row>
    <row r="132" spans="1:14" ht="14.25" customHeight="1">
      <c r="A132" s="136" t="str">
        <f>VLOOKUP($B132,'Sector Match'!$B$1:$C$43,2,0)</f>
        <v>food beverage and tobacco 10T12</v>
      </c>
      <c r="B132" s="137" t="s">
        <v>246</v>
      </c>
      <c r="C132" s="137" t="s">
        <v>246</v>
      </c>
      <c r="D132" s="137" t="s">
        <v>281</v>
      </c>
      <c r="E132" s="137" t="s">
        <v>158</v>
      </c>
      <c r="F132" s="266">
        <v>1</v>
      </c>
      <c r="G132" s="276" cm="1">
        <f t="array" ref="G132">SUMPRODUCT('Non-GHGs Emission Factor'!D$3:D$112*('Non-GHGs Emission Factor'!$B$3:$B$112=$D132)*('Non-GHGs Emission Factor'!$C$3:$C$112=$E132)*('Non-GHGs Emission Factor'!$D$2:$K$2=G$92)*('Non-GHGs Emission Factor'!$A$3:$A$112=$C132))*SUMIFS('Non-GHGs indst Product Output'!$J:$J,'Non-GHGs indst Product Output'!$A:$A,$A$2,'Non-GHGs indst Product Output'!$B:$B,$D132)*$F132</f>
        <v>0</v>
      </c>
      <c r="H132" s="276" cm="1">
        <f t="array" ref="H132">SUMPRODUCT('Non-GHGs Emission Factor'!E$3:E$112*('Non-GHGs Emission Factor'!$B$3:$B$112=$D132)*('Non-GHGs Emission Factor'!$C$3:$C$112=$E132)*('Non-GHGs Emission Factor'!$D$2:$K$2=H$92)*('Non-GHGs Emission Factor'!$A$3:$A$112=$C132))*SUMIFS('Non-GHGs indst Product Output'!$J:$J,'Non-GHGs indst Product Output'!$A:$A,$A$2,'Non-GHGs indst Product Output'!$B:$B,$D132)*$F132</f>
        <v>0</v>
      </c>
      <c r="I132" s="276" cm="1">
        <f t="array" ref="I132">SUMPRODUCT('Non-GHGs Emission Factor'!F$3:F$112*('Non-GHGs Emission Factor'!$B$3:$B$112=$D132)*('Non-GHGs Emission Factor'!$C$3:$C$112=$E132)*('Non-GHGs Emission Factor'!$D$2:$K$2=I$92)*('Non-GHGs Emission Factor'!$A$3:$A$112=$C132))*SUMIFS('Non-GHGs indst Product Output'!$J:$J,'Non-GHGs indst Product Output'!$A:$A,$A$2,'Non-GHGs indst Product Output'!$B:$B,$D132)*$F132</f>
        <v>0</v>
      </c>
      <c r="J132" s="276" cm="1">
        <f t="array" ref="J132">SUMPRODUCT('Non-GHGs Emission Factor'!G$3:G$112*('Non-GHGs Emission Factor'!$B$3:$B$112=$D132)*('Non-GHGs Emission Factor'!$C$3:$C$112=$E132)*('Non-GHGs Emission Factor'!$D$2:$K$2=J$92)*('Non-GHGs Emission Factor'!$A$3:$A$112=$C132))*SUMIFS('Non-GHGs indst Product Output'!$J:$J,'Non-GHGs indst Product Output'!$A:$A,$A$2,'Non-GHGs indst Product Output'!$B:$B,$D132)*$F132</f>
        <v>0</v>
      </c>
      <c r="K132" s="276" cm="1">
        <f t="array" ref="K132">SUMPRODUCT('Non-GHGs Emission Factor'!H$3:H$112*('Non-GHGs Emission Factor'!$B$3:$B$112=$D132)*('Non-GHGs Emission Factor'!$C$3:$C$112=$E132)*('Non-GHGs Emission Factor'!$D$2:$K$2=K$92)*('Non-GHGs Emission Factor'!$A$3:$A$112=$C132))*SUMIFS('Non-GHGs indst Product Output'!$J:$J,'Non-GHGs indst Product Output'!$A:$A,$A$2,'Non-GHGs indst Product Output'!$B:$B,$D132)*$F132</f>
        <v>0</v>
      </c>
      <c r="L132" s="276" cm="1">
        <f t="array" ref="L132">SUMPRODUCT('Non-GHGs Emission Factor'!I$3:I$112*('Non-GHGs Emission Factor'!$B$3:$B$112=$D132)*('Non-GHGs Emission Factor'!$C$3:$C$112=$E132)*('Non-GHGs Emission Factor'!$D$2:$K$2=L$92)*('Non-GHGs Emission Factor'!$A$3:$A$112=$C132))*SUMIFS('Non-GHGs indst Product Output'!$J:$J,'Non-GHGs indst Product Output'!$A:$A,$A$2,'Non-GHGs indst Product Output'!$B:$B,$D132)*$F132</f>
        <v>0</v>
      </c>
      <c r="M132" s="276" cm="1">
        <f t="array" ref="M132">SUMPRODUCT('Non-GHGs Emission Factor'!J$3:J$112*('Non-GHGs Emission Factor'!$B$3:$B$112=$D132)*('Non-GHGs Emission Factor'!$C$3:$C$112=$E132)*('Non-GHGs Emission Factor'!$D$2:$K$2=M$92)*('Non-GHGs Emission Factor'!$A$3:$A$112=$C132))*SUMIFS('Non-GHGs indst Product Output'!$J:$J,'Non-GHGs indst Product Output'!$A:$A,$A$2,'Non-GHGs indst Product Output'!$B:$B,$D132)*$F132</f>
        <v>0</v>
      </c>
      <c r="N132" s="277" cm="1">
        <f t="array" ref="N132">SUMPRODUCT('Non-GHGs Emission Factor'!K$3:K$112*('Non-GHGs Emission Factor'!$B$3:$B$112=$D132)*('Non-GHGs Emission Factor'!$C$3:$C$112=$E132)*('Non-GHGs Emission Factor'!$D$2:$K$2=N$92)*('Non-GHGs Emission Factor'!$A$3:$A$112=$C132))*SUMIFS('Non-GHGs indst Product Output'!$J:$J,'Non-GHGs indst Product Output'!$A:$A,$A$2,'Non-GHGs indst Product Output'!$B:$B,$D132)*$F132</f>
        <v>0</v>
      </c>
    </row>
    <row r="135" spans="1:14" ht="13.5">
      <c r="A135" s="330" t="s">
        <v>986</v>
      </c>
      <c r="B135" s="329"/>
      <c r="C135" s="329"/>
      <c r="D135" s="329"/>
    </row>
    <row r="136" spans="1:14" s="86" customFormat="1" ht="14.25" customHeight="1">
      <c r="A136" s="131" t="s">
        <v>286</v>
      </c>
      <c r="B136" s="131" t="s">
        <v>287</v>
      </c>
      <c r="C136" s="132" t="s">
        <v>118</v>
      </c>
      <c r="D136" s="132" t="s">
        <v>119</v>
      </c>
      <c r="E136" s="132" t="s">
        <v>120</v>
      </c>
      <c r="F136" s="278" t="s">
        <v>811</v>
      </c>
      <c r="G136" s="132" t="s">
        <v>121</v>
      </c>
      <c r="H136" s="132" t="s">
        <v>122</v>
      </c>
      <c r="I136" s="132" t="s">
        <v>123</v>
      </c>
      <c r="J136" s="132" t="s">
        <v>124</v>
      </c>
      <c r="K136" s="132" t="s">
        <v>125</v>
      </c>
      <c r="L136" s="132" t="s">
        <v>126</v>
      </c>
      <c r="M136" s="132" t="s">
        <v>127</v>
      </c>
      <c r="N136" s="133" t="s">
        <v>128</v>
      </c>
    </row>
    <row r="137" spans="1:14" ht="14.25" customHeight="1">
      <c r="A137" s="32" t="str">
        <f>VLOOKUP($B137,'Sector Match'!$B$1:$C$43,2,0)</f>
        <v>food beverage and tobacco 10T12</v>
      </c>
      <c r="B137" s="134" t="s">
        <v>236</v>
      </c>
      <c r="C137" s="134" t="s">
        <v>236</v>
      </c>
      <c r="D137" s="134" t="s">
        <v>240</v>
      </c>
      <c r="E137" s="134" t="s">
        <v>158</v>
      </c>
      <c r="F137" s="134">
        <v>1</v>
      </c>
      <c r="G137" s="274" cm="1">
        <f t="array" ref="G137">SUMPRODUCT('Non-GHGs Emission Factor'!D$3:D$112*('Non-GHGs Emission Factor'!$B$3:$B$112=$D137)*('Non-GHGs Emission Factor'!$C$3:$C$112=$E137)*('Non-GHGs Emission Factor'!$D$2:$K$2=G$136)*('Non-GHGs Emission Factor'!$A$3:$A$112=$C137))*SUMIFS('Non-GHGs indst Product Output'!$L:$L,'Non-GHGs indst Product Output'!$A:$A,$A$2,'Non-GHGs indst Product Output'!$B:$B,$D137)*$F137</f>
        <v>0</v>
      </c>
      <c r="H137" s="274" cm="1">
        <f t="array" ref="H137">SUMPRODUCT('Non-GHGs Emission Factor'!E$3:E$112*('Non-GHGs Emission Factor'!$B$3:$B$112=$D137)*('Non-GHGs Emission Factor'!$C$3:$C$112=$E137)*('Non-GHGs Emission Factor'!$D$2:$K$2=H$136)*('Non-GHGs Emission Factor'!$A$3:$A$112=$C137))*SUMIFS('Non-GHGs indst Product Output'!$L:$L,'Non-GHGs indst Product Output'!$A:$A,$A$2,'Non-GHGs indst Product Output'!$B:$B,$D137)*$F137</f>
        <v>0</v>
      </c>
      <c r="I137" s="274" cm="1">
        <f t="array" ref="I137">SUMPRODUCT('Non-GHGs Emission Factor'!F$3:F$112*('Non-GHGs Emission Factor'!$B$3:$B$112=$D137)*('Non-GHGs Emission Factor'!$C$3:$C$112=$E137)*('Non-GHGs Emission Factor'!$D$2:$K$2=I$136)*('Non-GHGs Emission Factor'!$A$3:$A$112=$C137))*SUMIFS('Non-GHGs indst Product Output'!$L:$L,'Non-GHGs indst Product Output'!$A:$A,$A$2,'Non-GHGs indst Product Output'!$B:$B,$D137)*$F137</f>
        <v>0</v>
      </c>
      <c r="J137" s="274" cm="1">
        <f t="array" ref="J137">SUMPRODUCT('Non-GHGs Emission Factor'!G$3:G$112*('Non-GHGs Emission Factor'!$B$3:$B$112=$D137)*('Non-GHGs Emission Factor'!$C$3:$C$112=$E137)*('Non-GHGs Emission Factor'!$D$2:$K$2=J$136)*('Non-GHGs Emission Factor'!$A$3:$A$112=$C137))*SUMIFS('Non-GHGs indst Product Output'!$L:$L,'Non-GHGs indst Product Output'!$A:$A,$A$2,'Non-GHGs indst Product Output'!$B:$B,$D137)*$F137</f>
        <v>161016750000</v>
      </c>
      <c r="K137" s="274" cm="1">
        <f t="array" ref="K137">SUMPRODUCT('Non-GHGs Emission Factor'!H$3:H$112*('Non-GHGs Emission Factor'!$B$3:$B$112=$D137)*('Non-GHGs Emission Factor'!$C$3:$C$112=$E137)*('Non-GHGs Emission Factor'!$D$2:$K$2=K$136)*('Non-GHGs Emission Factor'!$A$3:$A$112=$C137))*SUMIFS('Non-GHGs indst Product Output'!$L:$L,'Non-GHGs indst Product Output'!$A:$A,$A$2,'Non-GHGs indst Product Output'!$B:$B,$D137)*$F137</f>
        <v>0</v>
      </c>
      <c r="L137" s="274" cm="1">
        <f t="array" ref="L137">SUMPRODUCT('Non-GHGs Emission Factor'!I$3:I$112*('Non-GHGs Emission Factor'!$B$3:$B$112=$D137)*('Non-GHGs Emission Factor'!$C$3:$C$112=$E137)*('Non-GHGs Emission Factor'!$D$2:$K$2=L$136)*('Non-GHGs Emission Factor'!$A$3:$A$112=$C137))*SUMIFS('Non-GHGs indst Product Output'!$L:$L,'Non-GHGs indst Product Output'!$A:$A,$A$2,'Non-GHGs indst Product Output'!$B:$B,$D137)*$F137</f>
        <v>0</v>
      </c>
      <c r="M137" s="274" cm="1">
        <f t="array" ref="M137">SUMPRODUCT('Non-GHGs Emission Factor'!J$3:J$112*('Non-GHGs Emission Factor'!$B$3:$B$112=$D137)*('Non-GHGs Emission Factor'!$C$3:$C$112=$E137)*('Non-GHGs Emission Factor'!$D$2:$K$2=M$136)*('Non-GHGs Emission Factor'!$A$3:$A$112=$C137))*SUMIFS('Non-GHGs indst Product Output'!$L:$L,'Non-GHGs indst Product Output'!$A:$A,$A$2,'Non-GHGs indst Product Output'!$B:$B,$D137)*$F137</f>
        <v>0</v>
      </c>
      <c r="N137" s="275" cm="1">
        <f t="array" ref="N137">SUMPRODUCT('Non-GHGs Emission Factor'!K$3:K$112*('Non-GHGs Emission Factor'!$B$3:$B$112=$D137)*('Non-GHGs Emission Factor'!$C$3:$C$112=$E137)*('Non-GHGs Emission Factor'!$D$2:$K$2=N$136)*('Non-GHGs Emission Factor'!$A$3:$A$112=$C137))*SUMIFS('Non-GHGs indst Product Output'!$L:$L,'Non-GHGs indst Product Output'!$A:$A,$A$2,'Non-GHGs indst Product Output'!$B:$B,$D137)*$F137</f>
        <v>0</v>
      </c>
    </row>
    <row r="138" spans="1:14" ht="14.25" customHeight="1">
      <c r="A138" s="32" t="str">
        <f>VLOOKUP($B138,'Sector Match'!$B$1:$C$43,2,0)</f>
        <v>food beverage and tobacco 10T12</v>
      </c>
      <c r="B138" s="134" t="s">
        <v>236</v>
      </c>
      <c r="C138" s="134" t="s">
        <v>236</v>
      </c>
      <c r="D138" s="134" t="s">
        <v>238</v>
      </c>
      <c r="E138" s="134" t="s">
        <v>158</v>
      </c>
      <c r="F138" s="134">
        <v>1</v>
      </c>
      <c r="G138" s="274" cm="1">
        <f t="array" ref="G138">SUMPRODUCT('Non-GHGs Emission Factor'!D$3:D$112*('Non-GHGs Emission Factor'!$B$3:$B$112=$D138)*('Non-GHGs Emission Factor'!$C$3:$C$112=$E138)*('Non-GHGs Emission Factor'!$D$2:$K$2=G$136)*('Non-GHGs Emission Factor'!$A$3:$A$112=$C138))*SUMIFS('Non-GHGs indst Product Output'!$L:$L,'Non-GHGs indst Product Output'!$A:$A,$A$2,'Non-GHGs indst Product Output'!$B:$B,$D138)*$F138</f>
        <v>0</v>
      </c>
      <c r="H138" s="274" cm="1">
        <f t="array" ref="H138">SUMPRODUCT('Non-GHGs Emission Factor'!E$3:E$112*('Non-GHGs Emission Factor'!$B$3:$B$112=$D138)*('Non-GHGs Emission Factor'!$C$3:$C$112=$E138)*('Non-GHGs Emission Factor'!$D$2:$K$2=H$136)*('Non-GHGs Emission Factor'!$A$3:$A$112=$C138))*SUMIFS('Non-GHGs indst Product Output'!$L:$L,'Non-GHGs indst Product Output'!$A:$A,$A$2,'Non-GHGs indst Product Output'!$B:$B,$D138)*$F138</f>
        <v>0</v>
      </c>
      <c r="I138" s="274" cm="1">
        <f t="array" ref="I138">SUMPRODUCT('Non-GHGs Emission Factor'!F$3:F$112*('Non-GHGs Emission Factor'!$B$3:$B$112=$D138)*('Non-GHGs Emission Factor'!$C$3:$C$112=$E138)*('Non-GHGs Emission Factor'!$D$2:$K$2=I$136)*('Non-GHGs Emission Factor'!$A$3:$A$112=$C138))*SUMIFS('Non-GHGs indst Product Output'!$L:$L,'Non-GHGs indst Product Output'!$A:$A,$A$2,'Non-GHGs indst Product Output'!$B:$B,$D138)*$F138</f>
        <v>0</v>
      </c>
      <c r="J138" s="274" cm="1">
        <f t="array" ref="J138">SUMPRODUCT('Non-GHGs Emission Factor'!G$3:G$112*('Non-GHGs Emission Factor'!$B$3:$B$112=$D138)*('Non-GHGs Emission Factor'!$C$3:$C$112=$E138)*('Non-GHGs Emission Factor'!$D$2:$K$2=J$136)*('Non-GHGs Emission Factor'!$A$3:$A$112=$C138))*SUMIFS('Non-GHGs indst Product Output'!$L:$L,'Non-GHGs indst Product Output'!$A:$A,$A$2,'Non-GHGs indst Product Output'!$B:$B,$D138)*$F138</f>
        <v>8015467500</v>
      </c>
      <c r="K138" s="274" cm="1">
        <f t="array" ref="K138">SUMPRODUCT('Non-GHGs Emission Factor'!H$3:H$112*('Non-GHGs Emission Factor'!$B$3:$B$112=$D138)*('Non-GHGs Emission Factor'!$C$3:$C$112=$E138)*('Non-GHGs Emission Factor'!$D$2:$K$2=K$136)*('Non-GHGs Emission Factor'!$A$3:$A$112=$C138))*SUMIFS('Non-GHGs indst Product Output'!$L:$L,'Non-GHGs indst Product Output'!$A:$A,$A$2,'Non-GHGs indst Product Output'!$B:$B,$D138)*$F138</f>
        <v>0</v>
      </c>
      <c r="L138" s="274" cm="1">
        <f t="array" ref="L138">SUMPRODUCT('Non-GHGs Emission Factor'!I$3:I$112*('Non-GHGs Emission Factor'!$B$3:$B$112=$D138)*('Non-GHGs Emission Factor'!$C$3:$C$112=$E138)*('Non-GHGs Emission Factor'!$D$2:$K$2=L$136)*('Non-GHGs Emission Factor'!$A$3:$A$112=$C138))*SUMIFS('Non-GHGs indst Product Output'!$L:$L,'Non-GHGs indst Product Output'!$A:$A,$A$2,'Non-GHGs indst Product Output'!$B:$B,$D138)*$F138</f>
        <v>0</v>
      </c>
      <c r="M138" s="274" cm="1">
        <f t="array" ref="M138">SUMPRODUCT('Non-GHGs Emission Factor'!J$3:J$112*('Non-GHGs Emission Factor'!$B$3:$B$112=$D138)*('Non-GHGs Emission Factor'!$C$3:$C$112=$E138)*('Non-GHGs Emission Factor'!$D$2:$K$2=M$136)*('Non-GHGs Emission Factor'!$A$3:$A$112=$C138))*SUMIFS('Non-GHGs indst Product Output'!$L:$L,'Non-GHGs indst Product Output'!$A:$A,$A$2,'Non-GHGs indst Product Output'!$B:$B,$D138)*$F138</f>
        <v>0</v>
      </c>
      <c r="N138" s="275" cm="1">
        <f t="array" ref="N138">SUMPRODUCT('Non-GHGs Emission Factor'!K$3:K$112*('Non-GHGs Emission Factor'!$B$3:$B$112=$D138)*('Non-GHGs Emission Factor'!$C$3:$C$112=$E138)*('Non-GHGs Emission Factor'!$D$2:$K$2=N$136)*('Non-GHGs Emission Factor'!$A$3:$A$112=$C138))*SUMIFS('Non-GHGs indst Product Output'!$L:$L,'Non-GHGs indst Product Output'!$A:$A,$A$2,'Non-GHGs indst Product Output'!$B:$B,$D138)*$F138</f>
        <v>0</v>
      </c>
    </row>
    <row r="139" spans="1:14" ht="14.25" customHeight="1">
      <c r="A139" s="32" t="str">
        <f>VLOOKUP($B139,'Sector Match'!$B$1:$C$43,2,0)</f>
        <v>textiles apparel and leather 13T15</v>
      </c>
      <c r="B139" s="134" t="s">
        <v>253</v>
      </c>
      <c r="C139" s="134" t="s">
        <v>253</v>
      </c>
      <c r="D139" s="134" t="s">
        <v>256</v>
      </c>
      <c r="E139" s="134" t="s">
        <v>158</v>
      </c>
      <c r="F139" s="134">
        <v>1</v>
      </c>
      <c r="G139" s="274" cm="1">
        <f t="array" ref="G139">SUMPRODUCT('Non-GHGs Emission Factor'!D$3:D$112*('Non-GHGs Emission Factor'!$B$3:$B$112=$D139)*('Non-GHGs Emission Factor'!$C$3:$C$112=$E139)*('Non-GHGs Emission Factor'!$D$2:$K$2=G$136)*('Non-GHGs Emission Factor'!$A$3:$A$112=$C139))*SUMIFS('Non-GHGs indst Product Output'!$L:$L,'Non-GHGs indst Product Output'!$A:$A,$A$2,'Non-GHGs indst Product Output'!$B:$B,$D139)*$F139</f>
        <v>0</v>
      </c>
      <c r="H139" s="274" cm="1">
        <f t="array" ref="H139">SUMPRODUCT('Non-GHGs Emission Factor'!E$3:E$112*('Non-GHGs Emission Factor'!$B$3:$B$112=$D139)*('Non-GHGs Emission Factor'!$C$3:$C$112=$E139)*('Non-GHGs Emission Factor'!$D$2:$K$2=H$136)*('Non-GHGs Emission Factor'!$A$3:$A$112=$C139))*SUMIFS('Non-GHGs indst Product Output'!$L:$L,'Non-GHGs indst Product Output'!$A:$A,$A$2,'Non-GHGs indst Product Output'!$B:$B,$D139)*$F139</f>
        <v>0</v>
      </c>
      <c r="I139" s="274" cm="1">
        <f t="array" ref="I139">SUMPRODUCT('Non-GHGs Emission Factor'!F$3:F$112*('Non-GHGs Emission Factor'!$B$3:$B$112=$D139)*('Non-GHGs Emission Factor'!$C$3:$C$112=$E139)*('Non-GHGs Emission Factor'!$D$2:$K$2=I$136)*('Non-GHGs Emission Factor'!$A$3:$A$112=$C139))*SUMIFS('Non-GHGs indst Product Output'!$L:$L,'Non-GHGs indst Product Output'!$A:$A,$A$2,'Non-GHGs indst Product Output'!$B:$B,$D139)*$F139</f>
        <v>0</v>
      </c>
      <c r="J139" s="274" cm="1">
        <f t="array" ref="J139">SUMPRODUCT('Non-GHGs Emission Factor'!G$3:G$112*('Non-GHGs Emission Factor'!$B$3:$B$112=$D139)*('Non-GHGs Emission Factor'!$C$3:$C$112=$E139)*('Non-GHGs Emission Factor'!$D$2:$K$2=J$136)*('Non-GHGs Emission Factor'!$A$3:$A$112=$C139))*SUMIFS('Non-GHGs indst Product Output'!$L:$L,'Non-GHGs indst Product Output'!$A:$A,$A$2,'Non-GHGs indst Product Output'!$B:$B,$D139)*$F139</f>
        <v>95370500000</v>
      </c>
      <c r="K139" s="274" cm="1">
        <f t="array" ref="K139">SUMPRODUCT('Non-GHGs Emission Factor'!H$3:H$112*('Non-GHGs Emission Factor'!$B$3:$B$112=$D139)*('Non-GHGs Emission Factor'!$C$3:$C$112=$E139)*('Non-GHGs Emission Factor'!$D$2:$K$2=K$136)*('Non-GHGs Emission Factor'!$A$3:$A$112=$C139))*SUMIFS('Non-GHGs indst Product Output'!$L:$L,'Non-GHGs indst Product Output'!$A:$A,$A$2,'Non-GHGs indst Product Output'!$B:$B,$D139)*$F139</f>
        <v>0</v>
      </c>
      <c r="L139" s="274" cm="1">
        <f t="array" ref="L139">SUMPRODUCT('Non-GHGs Emission Factor'!I$3:I$112*('Non-GHGs Emission Factor'!$B$3:$B$112=$D139)*('Non-GHGs Emission Factor'!$C$3:$C$112=$E139)*('Non-GHGs Emission Factor'!$D$2:$K$2=L$136)*('Non-GHGs Emission Factor'!$A$3:$A$112=$C139))*SUMIFS('Non-GHGs indst Product Output'!$L:$L,'Non-GHGs indst Product Output'!$A:$A,$A$2,'Non-GHGs indst Product Output'!$B:$B,$D139)*$F139</f>
        <v>0</v>
      </c>
      <c r="M139" s="274" cm="1">
        <f t="array" ref="M139">SUMPRODUCT('Non-GHGs Emission Factor'!J$3:J$112*('Non-GHGs Emission Factor'!$B$3:$B$112=$D139)*('Non-GHGs Emission Factor'!$C$3:$C$112=$E139)*('Non-GHGs Emission Factor'!$D$2:$K$2=M$136)*('Non-GHGs Emission Factor'!$A$3:$A$112=$C139))*SUMIFS('Non-GHGs indst Product Output'!$L:$L,'Non-GHGs indst Product Output'!$A:$A,$A$2,'Non-GHGs indst Product Output'!$B:$B,$D139)*$F139</f>
        <v>0</v>
      </c>
      <c r="N139" s="275" cm="1">
        <f t="array" ref="N139">SUMPRODUCT('Non-GHGs Emission Factor'!K$3:K$112*('Non-GHGs Emission Factor'!$B$3:$B$112=$D139)*('Non-GHGs Emission Factor'!$C$3:$C$112=$E139)*('Non-GHGs Emission Factor'!$D$2:$K$2=N$136)*('Non-GHGs Emission Factor'!$A$3:$A$112=$C139))*SUMIFS('Non-GHGs indst Product Output'!$L:$L,'Non-GHGs indst Product Output'!$A:$A,$A$2,'Non-GHGs indst Product Output'!$B:$B,$D139)*$F139</f>
        <v>0</v>
      </c>
    </row>
    <row r="140" spans="1:14" ht="14.25" customHeight="1">
      <c r="A140" s="32" t="str">
        <f>VLOOKUP($B140,'Sector Match'!$B$1:$C$43,2,0)</f>
        <v>cement and other nonmetallic minerals 239</v>
      </c>
      <c r="B140" s="134" t="s">
        <v>165</v>
      </c>
      <c r="C140" s="134" t="s">
        <v>165</v>
      </c>
      <c r="D140" s="134" t="s">
        <v>183</v>
      </c>
      <c r="E140" s="134" t="s">
        <v>158</v>
      </c>
      <c r="F140" s="134">
        <v>1</v>
      </c>
      <c r="G140" s="274" cm="1">
        <f t="array" ref="G140">SUMPRODUCT('Non-GHGs Emission Factor'!D$3:D$112*('Non-GHGs Emission Factor'!$B$3:$B$112=$D140)*('Non-GHGs Emission Factor'!$C$3:$C$112=$E140)*('Non-GHGs Emission Factor'!$D$2:$K$2=G$136)*('Non-GHGs Emission Factor'!$A$3:$A$112=$C140))*SUMIFS('Non-GHGs indst Product Output'!$L:$L,'Non-GHGs indst Product Output'!$A:$A,$A$2,'Non-GHGs indst Product Output'!$B:$B,$D140)*$F140</f>
        <v>0</v>
      </c>
      <c r="H140" s="274" cm="1">
        <f t="array" ref="H140">SUMPRODUCT('Non-GHGs Emission Factor'!E$3:E$112*('Non-GHGs Emission Factor'!$B$3:$B$112=$D140)*('Non-GHGs Emission Factor'!$C$3:$C$112=$E140)*('Non-GHGs Emission Factor'!$D$2:$K$2=H$136)*('Non-GHGs Emission Factor'!$A$3:$A$112=$C140))*SUMIFS('Non-GHGs indst Product Output'!$L:$L,'Non-GHGs indst Product Output'!$A:$A,$A$2,'Non-GHGs indst Product Output'!$B:$B,$D140)*$F140</f>
        <v>0</v>
      </c>
      <c r="I140" s="274" cm="1">
        <f t="array" ref="I140">SUMPRODUCT('Non-GHGs Emission Factor'!F$3:F$112*('Non-GHGs Emission Factor'!$B$3:$B$112=$D140)*('Non-GHGs Emission Factor'!$C$3:$C$112=$E140)*('Non-GHGs Emission Factor'!$D$2:$K$2=I$136)*('Non-GHGs Emission Factor'!$A$3:$A$112=$C140))*SUMIFS('Non-GHGs indst Product Output'!$L:$L,'Non-GHGs indst Product Output'!$A:$A,$A$2,'Non-GHGs indst Product Output'!$B:$B,$D140)*$F140</f>
        <v>0</v>
      </c>
      <c r="J140" s="274" cm="1">
        <f t="array" ref="J140">SUMPRODUCT('Non-GHGs Emission Factor'!G$3:G$112*('Non-GHGs Emission Factor'!$B$3:$B$112=$D140)*('Non-GHGs Emission Factor'!$C$3:$C$112=$E140)*('Non-GHGs Emission Factor'!$D$2:$K$2=J$136)*('Non-GHGs Emission Factor'!$A$3:$A$112=$C140))*SUMIFS('Non-GHGs indst Product Output'!$L:$L,'Non-GHGs indst Product Output'!$A:$A,$A$2,'Non-GHGs indst Product Output'!$B:$B,$D140)*$F140</f>
        <v>0</v>
      </c>
      <c r="K140" s="274" cm="1">
        <f t="array" ref="K140">SUMPRODUCT('Non-GHGs Emission Factor'!H$3:H$112*('Non-GHGs Emission Factor'!$B$3:$B$112=$D140)*('Non-GHGs Emission Factor'!$C$3:$C$112=$E140)*('Non-GHGs Emission Factor'!$D$2:$K$2=K$136)*('Non-GHGs Emission Factor'!$A$3:$A$112=$C140))*SUMIFS('Non-GHGs indst Product Output'!$L:$L,'Non-GHGs indst Product Output'!$A:$A,$A$2,'Non-GHGs indst Product Output'!$B:$B,$D140)*$F140</f>
        <v>0</v>
      </c>
      <c r="L140" s="274" cm="1">
        <f t="array" ref="L140">SUMPRODUCT('Non-GHGs Emission Factor'!I$3:I$112*('Non-GHGs Emission Factor'!$B$3:$B$112=$D140)*('Non-GHGs Emission Factor'!$C$3:$C$112=$E140)*('Non-GHGs Emission Factor'!$D$2:$K$2=L$136)*('Non-GHGs Emission Factor'!$A$3:$A$112=$C140))*SUMIFS('Non-GHGs indst Product Output'!$L:$L,'Non-GHGs indst Product Output'!$A:$A,$A$2,'Non-GHGs indst Product Output'!$B:$B,$D140)*$F140</f>
        <v>0</v>
      </c>
      <c r="M140" s="274" cm="1">
        <f t="array" ref="M140">SUMPRODUCT('Non-GHGs Emission Factor'!J$3:J$112*('Non-GHGs Emission Factor'!$B$3:$B$112=$D140)*('Non-GHGs Emission Factor'!$C$3:$C$112=$E140)*('Non-GHGs Emission Factor'!$D$2:$K$2=M$136)*('Non-GHGs Emission Factor'!$A$3:$A$112=$C140))*SUMIFS('Non-GHGs indst Product Output'!$L:$L,'Non-GHGs indst Product Output'!$A:$A,$A$2,'Non-GHGs indst Product Output'!$B:$B,$D140)*$F140</f>
        <v>0</v>
      </c>
      <c r="N140" s="275" cm="1">
        <f t="array" ref="N140">SUMPRODUCT('Non-GHGs Emission Factor'!K$3:K$112*('Non-GHGs Emission Factor'!$B$3:$B$112=$D140)*('Non-GHGs Emission Factor'!$C$3:$C$112=$E140)*('Non-GHGs Emission Factor'!$D$2:$K$2=N$136)*('Non-GHGs Emission Factor'!$A$3:$A$112=$C140))*SUMIFS('Non-GHGs indst Product Output'!$L:$L,'Non-GHGs indst Product Output'!$A:$A,$A$2,'Non-GHGs indst Product Output'!$B:$B,$D140)*$F140</f>
        <v>0</v>
      </c>
    </row>
    <row r="141" spans="1:14" ht="14.25" customHeight="1">
      <c r="A141" s="32" t="str">
        <f>VLOOKUP($B141,'Sector Match'!$B$1:$C$43,2,0)</f>
        <v>pulp paper and printing 17T18</v>
      </c>
      <c r="B141" s="134" t="s">
        <v>234</v>
      </c>
      <c r="C141" s="134" t="s">
        <v>234</v>
      </c>
      <c r="D141" s="134" t="s">
        <v>235</v>
      </c>
      <c r="E141" s="134" t="s">
        <v>158</v>
      </c>
      <c r="F141" s="134">
        <v>1</v>
      </c>
      <c r="G141" s="274" cm="1">
        <f t="array" ref="G141">SUMPRODUCT('Non-GHGs Emission Factor'!D$3:D$112*('Non-GHGs Emission Factor'!$B$3:$B$112=$D141)*('Non-GHGs Emission Factor'!$C$3:$C$112=$E141)*('Non-GHGs Emission Factor'!$D$2:$K$2=G$136)*('Non-GHGs Emission Factor'!$A$3:$A$112=$C141))*SUMIFS('Non-GHGs indst Product Output'!$L:$L,'Non-GHGs indst Product Output'!$A:$A,$A$2,'Non-GHGs indst Product Output'!$B:$B,$D141)*$F141</f>
        <v>0</v>
      </c>
      <c r="H141" s="274" cm="1">
        <f t="array" ref="H141">SUMPRODUCT('Non-GHGs Emission Factor'!E$3:E$112*('Non-GHGs Emission Factor'!$B$3:$B$112=$D141)*('Non-GHGs Emission Factor'!$C$3:$C$112=$E141)*('Non-GHGs Emission Factor'!$D$2:$K$2=H$136)*('Non-GHGs Emission Factor'!$A$3:$A$112=$C141))*SUMIFS('Non-GHGs indst Product Output'!$L:$L,'Non-GHGs indst Product Output'!$A:$A,$A$2,'Non-GHGs indst Product Output'!$B:$B,$D141)*$F141</f>
        <v>0</v>
      </c>
      <c r="I141" s="274" cm="1">
        <f t="array" ref="I141">SUMPRODUCT('Non-GHGs Emission Factor'!F$3:F$112*('Non-GHGs Emission Factor'!$B$3:$B$112=$D141)*('Non-GHGs Emission Factor'!$C$3:$C$112=$E141)*('Non-GHGs Emission Factor'!$D$2:$K$2=I$136)*('Non-GHGs Emission Factor'!$A$3:$A$112=$C141))*SUMIFS('Non-GHGs indst Product Output'!$L:$L,'Non-GHGs indst Product Output'!$A:$A,$A$2,'Non-GHGs indst Product Output'!$B:$B,$D141)*$F141</f>
        <v>654160000000</v>
      </c>
      <c r="J141" s="274" cm="1">
        <f t="array" ref="J141">SUMPRODUCT('Non-GHGs Emission Factor'!G$3:G$112*('Non-GHGs Emission Factor'!$B$3:$B$112=$D141)*('Non-GHGs Emission Factor'!$C$3:$C$112=$E141)*('Non-GHGs Emission Factor'!$D$2:$K$2=J$136)*('Non-GHGs Emission Factor'!$A$3:$A$112=$C141))*SUMIFS('Non-GHGs indst Product Output'!$L:$L,'Non-GHGs indst Product Output'!$A:$A,$A$2,'Non-GHGs indst Product Output'!$B:$B,$D141)*$F141</f>
        <v>253487000000</v>
      </c>
      <c r="K141" s="274" cm="1">
        <f t="array" ref="K141">SUMPRODUCT('Non-GHGs Emission Factor'!H$3:H$112*('Non-GHGs Emission Factor'!$B$3:$B$112=$D141)*('Non-GHGs Emission Factor'!$C$3:$C$112=$E141)*('Non-GHGs Emission Factor'!$D$2:$K$2=K$136)*('Non-GHGs Emission Factor'!$A$3:$A$112=$C141))*SUMIFS('Non-GHGs indst Product Output'!$L:$L,'Non-GHGs indst Product Output'!$A:$A,$A$2,'Non-GHGs indst Product Output'!$B:$B,$D141)*$F141</f>
        <v>0</v>
      </c>
      <c r="L141" s="274" cm="1">
        <f t="array" ref="L141">SUMPRODUCT('Non-GHGs Emission Factor'!I$3:I$112*('Non-GHGs Emission Factor'!$B$3:$B$112=$D141)*('Non-GHGs Emission Factor'!$C$3:$C$112=$E141)*('Non-GHGs Emission Factor'!$D$2:$K$2=L$136)*('Non-GHGs Emission Factor'!$A$3:$A$112=$C141))*SUMIFS('Non-GHGs indst Product Output'!$L:$L,'Non-GHGs indst Product Output'!$A:$A,$A$2,'Non-GHGs indst Product Output'!$B:$B,$D141)*$F141</f>
        <v>0</v>
      </c>
      <c r="M141" s="274" cm="1">
        <f t="array" ref="M141">SUMPRODUCT('Non-GHGs Emission Factor'!J$3:J$112*('Non-GHGs Emission Factor'!$B$3:$B$112=$D141)*('Non-GHGs Emission Factor'!$C$3:$C$112=$E141)*('Non-GHGs Emission Factor'!$D$2:$K$2=M$136)*('Non-GHGs Emission Factor'!$A$3:$A$112=$C141))*SUMIFS('Non-GHGs indst Product Output'!$L:$L,'Non-GHGs indst Product Output'!$A:$A,$A$2,'Non-GHGs indst Product Output'!$B:$B,$D141)*$F141</f>
        <v>0</v>
      </c>
      <c r="N141" s="275" cm="1">
        <f t="array" ref="N141">SUMPRODUCT('Non-GHGs Emission Factor'!K$3:K$112*('Non-GHGs Emission Factor'!$B$3:$B$112=$D141)*('Non-GHGs Emission Factor'!$C$3:$C$112=$E141)*('Non-GHGs Emission Factor'!$D$2:$K$2=N$136)*('Non-GHGs Emission Factor'!$A$3:$A$112=$C141))*SUMIFS('Non-GHGs indst Product Output'!$L:$L,'Non-GHGs indst Product Output'!$A:$A,$A$2,'Non-GHGs indst Product Output'!$B:$B,$D141)*$F141</f>
        <v>0</v>
      </c>
    </row>
    <row r="142" spans="1:14" ht="14.25" customHeight="1">
      <c r="A142" s="32" t="str">
        <f>VLOOKUP($B142,'Sector Match'!$B$1:$C$43,2,0)</f>
        <v>chemicals 20</v>
      </c>
      <c r="B142" s="134" t="s">
        <v>189</v>
      </c>
      <c r="C142" s="134" t="s">
        <v>320</v>
      </c>
      <c r="D142" s="134" t="s">
        <v>203</v>
      </c>
      <c r="E142" s="134" t="s">
        <v>158</v>
      </c>
      <c r="F142" s="134">
        <v>1</v>
      </c>
      <c r="G142" s="274" cm="1">
        <f t="array" ref="G142">SUMPRODUCT('Non-GHGs Emission Factor'!D$3:D$112*('Non-GHGs Emission Factor'!$B$3:$B$112=$D142)*('Non-GHGs Emission Factor'!$C$3:$C$112=$E142)*('Non-GHGs Emission Factor'!$D$2:$K$2=G$136)*('Non-GHGs Emission Factor'!$A$3:$A$112=$C142))*SUMIFS('Non-GHGs indst Product Output'!$L:$L,'Non-GHGs indst Product Output'!$A:$A,$A$2,'Non-GHGs indst Product Output'!$B:$B,$D142)*$F142</f>
        <v>0</v>
      </c>
      <c r="H142" s="274" cm="1">
        <f t="array" ref="H142">SUMPRODUCT('Non-GHGs Emission Factor'!E$3:E$112*('Non-GHGs Emission Factor'!$B$3:$B$112=$D142)*('Non-GHGs Emission Factor'!$C$3:$C$112=$E142)*('Non-GHGs Emission Factor'!$D$2:$K$2=H$136)*('Non-GHGs Emission Factor'!$A$3:$A$112=$C142))*SUMIFS('Non-GHGs indst Product Output'!$L:$L,'Non-GHGs indst Product Output'!$A:$A,$A$2,'Non-GHGs indst Product Output'!$B:$B,$D142)*$F142</f>
        <v>0</v>
      </c>
      <c r="I142" s="274" cm="1">
        <f t="array" ref="I142">SUMPRODUCT('Non-GHGs Emission Factor'!F$3:F$112*('Non-GHGs Emission Factor'!$B$3:$B$112=$D142)*('Non-GHGs Emission Factor'!$C$3:$C$112=$E142)*('Non-GHGs Emission Factor'!$D$2:$K$2=I$136)*('Non-GHGs Emission Factor'!$A$3:$A$112=$C142))*SUMIFS('Non-GHGs indst Product Output'!$L:$L,'Non-GHGs indst Product Output'!$A:$A,$A$2,'Non-GHGs indst Product Output'!$B:$B,$D142)*$F142</f>
        <v>319011800000</v>
      </c>
      <c r="J142" s="274" cm="1">
        <f t="array" ref="J142">SUMPRODUCT('Non-GHGs Emission Factor'!G$3:G$112*('Non-GHGs Emission Factor'!$B$3:$B$112=$D142)*('Non-GHGs Emission Factor'!$C$3:$C$112=$E142)*('Non-GHGs Emission Factor'!$D$2:$K$2=J$136)*('Non-GHGs Emission Factor'!$A$3:$A$112=$C142))*SUMIFS('Non-GHGs indst Product Output'!$L:$L,'Non-GHGs indst Product Output'!$A:$A,$A$2,'Non-GHGs indst Product Output'!$B:$B,$D142)*$F142</f>
        <v>0</v>
      </c>
      <c r="K142" s="274" cm="1">
        <f t="array" ref="K142">SUMPRODUCT('Non-GHGs Emission Factor'!H$3:H$112*('Non-GHGs Emission Factor'!$B$3:$B$112=$D142)*('Non-GHGs Emission Factor'!$C$3:$C$112=$E142)*('Non-GHGs Emission Factor'!$D$2:$K$2=K$136)*('Non-GHGs Emission Factor'!$A$3:$A$112=$C142))*SUMIFS('Non-GHGs indst Product Output'!$L:$L,'Non-GHGs indst Product Output'!$A:$A,$A$2,'Non-GHGs indst Product Output'!$B:$B,$D142)*$F142</f>
        <v>0</v>
      </c>
      <c r="L142" s="274" cm="1">
        <f t="array" ref="L142">SUMPRODUCT('Non-GHGs Emission Factor'!I$3:I$112*('Non-GHGs Emission Factor'!$B$3:$B$112=$D142)*('Non-GHGs Emission Factor'!$C$3:$C$112=$E142)*('Non-GHGs Emission Factor'!$D$2:$K$2=L$136)*('Non-GHGs Emission Factor'!$A$3:$A$112=$C142))*SUMIFS('Non-GHGs indst Product Output'!$L:$L,'Non-GHGs indst Product Output'!$A:$A,$A$2,'Non-GHGs indst Product Output'!$B:$B,$D142)*$F142</f>
        <v>0</v>
      </c>
      <c r="M142" s="274" cm="1">
        <f t="array" ref="M142">SUMPRODUCT('Non-GHGs Emission Factor'!J$3:J$112*('Non-GHGs Emission Factor'!$B$3:$B$112=$D142)*('Non-GHGs Emission Factor'!$C$3:$C$112=$E142)*('Non-GHGs Emission Factor'!$D$2:$K$2=M$136)*('Non-GHGs Emission Factor'!$A$3:$A$112=$C142))*SUMIFS('Non-GHGs indst Product Output'!$L:$L,'Non-GHGs indst Product Output'!$A:$A,$A$2,'Non-GHGs indst Product Output'!$B:$B,$D142)*$F142</f>
        <v>0</v>
      </c>
      <c r="N142" s="275" cm="1">
        <f t="array" ref="N142">SUMPRODUCT('Non-GHGs Emission Factor'!K$3:K$112*('Non-GHGs Emission Factor'!$B$3:$B$112=$D142)*('Non-GHGs Emission Factor'!$C$3:$C$112=$E142)*('Non-GHGs Emission Factor'!$D$2:$K$2=N$136)*('Non-GHGs Emission Factor'!$A$3:$A$112=$C142))*SUMIFS('Non-GHGs indst Product Output'!$L:$L,'Non-GHGs indst Product Output'!$A:$A,$A$2,'Non-GHGs indst Product Output'!$B:$B,$D142)*$F142</f>
        <v>0</v>
      </c>
    </row>
    <row r="143" spans="1:14" ht="14.25" customHeight="1">
      <c r="A143" s="32" t="str">
        <f>VLOOKUP($B143,'Sector Match'!$B$1:$C$43,2,0)</f>
        <v>chemicals 20</v>
      </c>
      <c r="B143" s="73" t="s">
        <v>189</v>
      </c>
      <c r="C143" s="73" t="s">
        <v>320</v>
      </c>
      <c r="D143" s="32" t="s">
        <v>204</v>
      </c>
      <c r="E143" s="32" t="s">
        <v>158</v>
      </c>
      <c r="F143" s="32">
        <v>1</v>
      </c>
      <c r="G143" s="274" cm="1">
        <f t="array" ref="G143">SUMPRODUCT('Non-GHGs Emission Factor'!D$3:D$112*('Non-GHGs Emission Factor'!$B$3:$B$112=$D143)*('Non-GHGs Emission Factor'!$C$3:$C$112=$E143)*('Non-GHGs Emission Factor'!$D$2:$K$2=G$136)*('Non-GHGs Emission Factor'!$A$3:$A$112=$C143))*SUMIFS('Non-GHGs indst Product Output'!$L:$L,'Non-GHGs indst Product Output'!$A:$A,$A$2,'Non-GHGs indst Product Output'!$B:$B,$D143)*$F143</f>
        <v>1338860040000</v>
      </c>
      <c r="H143" s="274" cm="1">
        <f t="array" ref="H143">SUMPRODUCT('Non-GHGs Emission Factor'!E$3:E$112*('Non-GHGs Emission Factor'!$B$3:$B$112=$D143)*('Non-GHGs Emission Factor'!$C$3:$C$112=$E143)*('Non-GHGs Emission Factor'!$D$2:$K$2=H$136)*('Non-GHGs Emission Factor'!$A$3:$A$112=$C143))*SUMIFS('Non-GHGs indst Product Output'!$L:$L,'Non-GHGs indst Product Output'!$A:$A,$A$2,'Non-GHGs indst Product Output'!$B:$B,$D143)*$F143</f>
        <v>0</v>
      </c>
      <c r="I143" s="274" cm="1">
        <f t="array" ref="I143">SUMPRODUCT('Non-GHGs Emission Factor'!F$3:F$112*('Non-GHGs Emission Factor'!$B$3:$B$112=$D143)*('Non-GHGs Emission Factor'!$C$3:$C$112=$E143)*('Non-GHGs Emission Factor'!$D$2:$K$2=I$136)*('Non-GHGs Emission Factor'!$A$3:$A$112=$C143))*SUMIFS('Non-GHGs indst Product Output'!$L:$L,'Non-GHGs indst Product Output'!$A:$A,$A$2,'Non-GHGs indst Product Output'!$B:$B,$D143)*$F143</f>
        <v>0</v>
      </c>
      <c r="J143" s="274" cm="1">
        <f t="array" ref="J143">SUMPRODUCT('Non-GHGs Emission Factor'!G$3:G$112*('Non-GHGs Emission Factor'!$B$3:$B$112=$D143)*('Non-GHGs Emission Factor'!$C$3:$C$112=$E143)*('Non-GHGs Emission Factor'!$D$2:$K$2=J$136)*('Non-GHGs Emission Factor'!$A$3:$A$112=$C143))*SUMIFS('Non-GHGs indst Product Output'!$L:$L,'Non-GHGs indst Product Output'!$A:$A,$A$2,'Non-GHGs indst Product Output'!$B:$B,$D143)*$F143</f>
        <v>244938736000</v>
      </c>
      <c r="K143" s="274" cm="1">
        <f t="array" ref="K143">SUMPRODUCT('Non-GHGs Emission Factor'!H$3:H$112*('Non-GHGs Emission Factor'!$B$3:$B$112=$D143)*('Non-GHGs Emission Factor'!$C$3:$C$112=$E143)*('Non-GHGs Emission Factor'!$D$2:$K$2=K$136)*('Non-GHGs Emission Factor'!$A$3:$A$112=$C143))*SUMIFS('Non-GHGs indst Product Output'!$L:$L,'Non-GHGs indst Product Output'!$A:$A,$A$2,'Non-GHGs indst Product Output'!$B:$B,$D143)*$F143</f>
        <v>0</v>
      </c>
      <c r="L143" s="274" cm="1">
        <f t="array" ref="L143">SUMPRODUCT('Non-GHGs Emission Factor'!I$3:I$112*('Non-GHGs Emission Factor'!$B$3:$B$112=$D143)*('Non-GHGs Emission Factor'!$C$3:$C$112=$E143)*('Non-GHGs Emission Factor'!$D$2:$K$2=L$136)*('Non-GHGs Emission Factor'!$A$3:$A$112=$C143))*SUMIFS('Non-GHGs indst Product Output'!$L:$L,'Non-GHGs indst Product Output'!$A:$A,$A$2,'Non-GHGs indst Product Output'!$B:$B,$D143)*$F143</f>
        <v>0</v>
      </c>
      <c r="M143" s="274" cm="1">
        <f t="array" ref="M143">SUMPRODUCT('Non-GHGs Emission Factor'!J$3:J$112*('Non-GHGs Emission Factor'!$B$3:$B$112=$D143)*('Non-GHGs Emission Factor'!$C$3:$C$112=$E143)*('Non-GHGs Emission Factor'!$D$2:$K$2=M$136)*('Non-GHGs Emission Factor'!$A$3:$A$112=$C143))*SUMIFS('Non-GHGs indst Product Output'!$L:$L,'Non-GHGs indst Product Output'!$A:$A,$A$2,'Non-GHGs indst Product Output'!$B:$B,$D143)*$F143</f>
        <v>0</v>
      </c>
      <c r="N143" s="275" cm="1">
        <f t="array" ref="N143">SUMPRODUCT('Non-GHGs Emission Factor'!K$3:K$112*('Non-GHGs Emission Factor'!$B$3:$B$112=$D143)*('Non-GHGs Emission Factor'!$C$3:$C$112=$E143)*('Non-GHGs Emission Factor'!$D$2:$K$2=N$136)*('Non-GHGs Emission Factor'!$A$3:$A$112=$C143))*SUMIFS('Non-GHGs indst Product Output'!$L:$L,'Non-GHGs indst Product Output'!$A:$A,$A$2,'Non-GHGs indst Product Output'!$B:$B,$D143)*$F143</f>
        <v>0</v>
      </c>
    </row>
    <row r="144" spans="1:14" ht="14.25" customHeight="1">
      <c r="A144" s="32" t="str">
        <f>VLOOKUP($B144,'Sector Match'!$B$1:$C$43,2,0)</f>
        <v>chemicals 20</v>
      </c>
      <c r="B144" s="134" t="s">
        <v>189</v>
      </c>
      <c r="C144" s="134" t="s">
        <v>189</v>
      </c>
      <c r="D144" s="134" t="s">
        <v>190</v>
      </c>
      <c r="E144" s="134" t="s">
        <v>158</v>
      </c>
      <c r="F144" s="134">
        <v>1</v>
      </c>
      <c r="G144" s="274" cm="1">
        <f t="array" ref="G144">SUMPRODUCT('Non-GHGs Emission Factor'!D$3:D$112*('Non-GHGs Emission Factor'!$B$3:$B$112=$D144)*('Non-GHGs Emission Factor'!$C$3:$C$112=$E144)*('Non-GHGs Emission Factor'!$D$2:$K$2=G$136)*('Non-GHGs Emission Factor'!$A$3:$A$112=$C144))*SUMIFS('Non-GHGs indst Product Output'!$L:$L,'Non-GHGs indst Product Output'!$A:$A,$A$2,'Non-GHGs indst Product Output'!$B:$B,$D144)*$F144</f>
        <v>0</v>
      </c>
      <c r="H144" s="274" cm="1">
        <f t="array" ref="H144">SUMPRODUCT('Non-GHGs Emission Factor'!E$3:E$112*('Non-GHGs Emission Factor'!$B$3:$B$112=$D144)*('Non-GHGs Emission Factor'!$C$3:$C$112=$E144)*('Non-GHGs Emission Factor'!$D$2:$K$2=H$136)*('Non-GHGs Emission Factor'!$A$3:$A$112=$C144))*SUMIFS('Non-GHGs indst Product Output'!$L:$L,'Non-GHGs indst Product Output'!$A:$A,$A$2,'Non-GHGs indst Product Output'!$B:$B,$D144)*$F144</f>
        <v>0</v>
      </c>
      <c r="I144" s="274" cm="1">
        <f t="array" ref="I144">SUMPRODUCT('Non-GHGs Emission Factor'!F$3:F$112*('Non-GHGs Emission Factor'!$B$3:$B$112=$D144)*('Non-GHGs Emission Factor'!$C$3:$C$112=$E144)*('Non-GHGs Emission Factor'!$D$2:$K$2=I$136)*('Non-GHGs Emission Factor'!$A$3:$A$112=$C144))*SUMIFS('Non-GHGs indst Product Output'!$L:$L,'Non-GHGs indst Product Output'!$A:$A,$A$2,'Non-GHGs indst Product Output'!$B:$B,$D144)*$F144</f>
        <v>0</v>
      </c>
      <c r="J144" s="274" cm="1">
        <f t="array" ref="J144">SUMPRODUCT('Non-GHGs Emission Factor'!G$3:G$112*('Non-GHGs Emission Factor'!$B$3:$B$112=$D144)*('Non-GHGs Emission Factor'!$C$3:$C$112=$E144)*('Non-GHGs Emission Factor'!$D$2:$K$2=J$136)*('Non-GHGs Emission Factor'!$A$3:$A$112=$C144))*SUMIFS('Non-GHGs indst Product Output'!$L:$L,'Non-GHGs indst Product Output'!$A:$A,$A$2,'Non-GHGs indst Product Output'!$B:$B,$D144)*$F144</f>
        <v>2825670000</v>
      </c>
      <c r="K144" s="274" cm="1">
        <f t="array" ref="K144">SUMPRODUCT('Non-GHGs Emission Factor'!H$3:H$112*('Non-GHGs Emission Factor'!$B$3:$B$112=$D144)*('Non-GHGs Emission Factor'!$C$3:$C$112=$E144)*('Non-GHGs Emission Factor'!$D$2:$K$2=K$136)*('Non-GHGs Emission Factor'!$A$3:$A$112=$C144))*SUMIFS('Non-GHGs indst Product Output'!$L:$L,'Non-GHGs indst Product Output'!$A:$A,$A$2,'Non-GHGs indst Product Output'!$B:$B,$D144)*$F144</f>
        <v>0</v>
      </c>
      <c r="L144" s="274" cm="1">
        <f t="array" ref="L144">SUMPRODUCT('Non-GHGs Emission Factor'!I$3:I$112*('Non-GHGs Emission Factor'!$B$3:$B$112=$D144)*('Non-GHGs Emission Factor'!$C$3:$C$112=$E144)*('Non-GHGs Emission Factor'!$D$2:$K$2=L$136)*('Non-GHGs Emission Factor'!$A$3:$A$112=$C144))*SUMIFS('Non-GHGs indst Product Output'!$L:$L,'Non-GHGs indst Product Output'!$A:$A,$A$2,'Non-GHGs indst Product Output'!$B:$B,$D144)*$F144</f>
        <v>0</v>
      </c>
      <c r="M144" s="274" cm="1">
        <f t="array" ref="M144">SUMPRODUCT('Non-GHGs Emission Factor'!J$3:J$112*('Non-GHGs Emission Factor'!$B$3:$B$112=$D144)*('Non-GHGs Emission Factor'!$C$3:$C$112=$E144)*('Non-GHGs Emission Factor'!$D$2:$K$2=M$136)*('Non-GHGs Emission Factor'!$A$3:$A$112=$C144))*SUMIFS('Non-GHGs indst Product Output'!$L:$L,'Non-GHGs indst Product Output'!$A:$A,$A$2,'Non-GHGs indst Product Output'!$B:$B,$D144)*$F144</f>
        <v>0</v>
      </c>
      <c r="N144" s="275" cm="1">
        <f t="array" ref="N144">SUMPRODUCT('Non-GHGs Emission Factor'!K$3:K$112*('Non-GHGs Emission Factor'!$B$3:$B$112=$D144)*('Non-GHGs Emission Factor'!$C$3:$C$112=$E144)*('Non-GHGs Emission Factor'!$D$2:$K$2=N$136)*('Non-GHGs Emission Factor'!$A$3:$A$112=$C144))*SUMIFS('Non-GHGs indst Product Output'!$L:$L,'Non-GHGs indst Product Output'!$A:$A,$A$2,'Non-GHGs indst Product Output'!$B:$B,$D144)*$F144</f>
        <v>0</v>
      </c>
    </row>
    <row r="145" spans="1:14" ht="14.25" customHeight="1">
      <c r="A145" s="32" t="str">
        <f>VLOOKUP($B145,'Sector Match'!$B$1:$C$43,2,0)</f>
        <v>cement and other nonmetallic minerals 239</v>
      </c>
      <c r="B145" s="134" t="s">
        <v>165</v>
      </c>
      <c r="C145" s="134" t="s">
        <v>165</v>
      </c>
      <c r="D145" s="134" t="s">
        <v>170</v>
      </c>
      <c r="E145" s="134" t="s">
        <v>171</v>
      </c>
      <c r="F145" s="134">
        <v>1</v>
      </c>
      <c r="G145" s="274" cm="1">
        <f t="array" ref="G145">SUMPRODUCT('Non-GHGs Emission Factor'!D$3:D$112*('Non-GHGs Emission Factor'!$B$3:$B$112=$D145)*('Non-GHGs Emission Factor'!$C$3:$C$112=$E145)*('Non-GHGs Emission Factor'!$D$2:$K$2=G$136)*('Non-GHGs Emission Factor'!$A$3:$A$112=$C145))*SUMIFS('Non-GHGs indst Product Output'!$L:$L,'Non-GHGs indst Product Output'!$A:$A,$A$2,'Non-GHGs indst Product Output'!$B:$B,$D145)*$F145</f>
        <v>0</v>
      </c>
      <c r="H145" s="274" cm="1">
        <f t="array" ref="H145">SUMPRODUCT('Non-GHGs Emission Factor'!E$3:E$112*('Non-GHGs Emission Factor'!$B$3:$B$112=$D145)*('Non-GHGs Emission Factor'!$C$3:$C$112=$E145)*('Non-GHGs Emission Factor'!$D$2:$K$2=H$136)*('Non-GHGs Emission Factor'!$A$3:$A$112=$C145))*SUMIFS('Non-GHGs indst Product Output'!$L:$L,'Non-GHGs indst Product Output'!$A:$A,$A$2,'Non-GHGs indst Product Output'!$B:$B,$D145)*$F145</f>
        <v>0</v>
      </c>
      <c r="I145" s="274" cm="1">
        <f t="array" ref="I145">SUMPRODUCT('Non-GHGs Emission Factor'!F$3:F$112*('Non-GHGs Emission Factor'!$B$3:$B$112=$D145)*('Non-GHGs Emission Factor'!$C$3:$C$112=$E145)*('Non-GHGs Emission Factor'!$D$2:$K$2=I$136)*('Non-GHGs Emission Factor'!$A$3:$A$112=$C145))*SUMIFS('Non-GHGs indst Product Output'!$L:$L,'Non-GHGs indst Product Output'!$A:$A,$A$2,'Non-GHGs indst Product Output'!$B:$B,$D145)*$F145</f>
        <v>0</v>
      </c>
      <c r="J145" s="274" cm="1">
        <f t="array" ref="J145">SUMPRODUCT('Non-GHGs Emission Factor'!G$3:G$112*('Non-GHGs Emission Factor'!$B$3:$B$112=$D145)*('Non-GHGs Emission Factor'!$C$3:$C$112=$E145)*('Non-GHGs Emission Factor'!$D$2:$K$2=J$136)*('Non-GHGs Emission Factor'!$A$3:$A$112=$C145))*SUMIFS('Non-GHGs indst Product Output'!$L:$L,'Non-GHGs indst Product Output'!$A:$A,$A$2,'Non-GHGs indst Product Output'!$B:$B,$D145)*$F145</f>
        <v>0</v>
      </c>
      <c r="K145" s="274" cm="1">
        <f t="array" ref="K145">SUMPRODUCT('Non-GHGs Emission Factor'!H$3:H$112*('Non-GHGs Emission Factor'!$B$3:$B$112=$D145)*('Non-GHGs Emission Factor'!$C$3:$C$112=$E145)*('Non-GHGs Emission Factor'!$D$2:$K$2=K$136)*('Non-GHGs Emission Factor'!$A$3:$A$112=$C145))*SUMIFS('Non-GHGs indst Product Output'!$L:$L,'Non-GHGs indst Product Output'!$A:$A,$A$2,'Non-GHGs indst Product Output'!$B:$B,$D145)*$F145</f>
        <v>4754489800000</v>
      </c>
      <c r="L145" s="274" cm="1">
        <f t="array" ref="L145">SUMPRODUCT('Non-GHGs Emission Factor'!I$3:I$112*('Non-GHGs Emission Factor'!$B$3:$B$112=$D145)*('Non-GHGs Emission Factor'!$C$3:$C$112=$E145)*('Non-GHGs Emission Factor'!$D$2:$K$2=L$136)*('Non-GHGs Emission Factor'!$A$3:$A$112=$C145))*SUMIFS('Non-GHGs indst Product Output'!$L:$L,'Non-GHGs indst Product Output'!$A:$A,$A$2,'Non-GHGs indst Product Output'!$B:$B,$D145)*$F145</f>
        <v>19017959200000</v>
      </c>
      <c r="M145" s="274" cm="1">
        <f t="array" ref="M145">SUMPRODUCT('Non-GHGs Emission Factor'!J$3:J$112*('Non-GHGs Emission Factor'!$B$3:$B$112=$D145)*('Non-GHGs Emission Factor'!$C$3:$C$112=$E145)*('Non-GHGs Emission Factor'!$D$2:$K$2=M$136)*('Non-GHGs Emission Factor'!$A$3:$A$112=$C145))*SUMIFS('Non-GHGs indst Product Output'!$L:$L,'Non-GHGs indst Product Output'!$A:$A,$A$2,'Non-GHGs indst Product Output'!$B:$B,$D145)*$F145</f>
        <v>0</v>
      </c>
      <c r="N145" s="275" cm="1">
        <f t="array" ref="N145">SUMPRODUCT('Non-GHGs Emission Factor'!K$3:K$112*('Non-GHGs Emission Factor'!$B$3:$B$112=$D145)*('Non-GHGs Emission Factor'!$C$3:$C$112=$E145)*('Non-GHGs Emission Factor'!$D$2:$K$2=N$136)*('Non-GHGs Emission Factor'!$A$3:$A$112=$C145))*SUMIFS('Non-GHGs indst Product Output'!$L:$L,'Non-GHGs indst Product Output'!$A:$A,$A$2,'Non-GHGs indst Product Output'!$B:$B,$D145)*$F145</f>
        <v>0</v>
      </c>
    </row>
    <row r="146" spans="1:14" ht="14.25" customHeight="1">
      <c r="A146" s="32" t="str">
        <f>VLOOKUP($B146,'Sector Match'!$B$1:$C$43,2,0)</f>
        <v>cement and other nonmetallic minerals 239</v>
      </c>
      <c r="B146" s="134" t="s">
        <v>165</v>
      </c>
      <c r="C146" s="134" t="s">
        <v>165</v>
      </c>
      <c r="D146" s="134" t="s">
        <v>175</v>
      </c>
      <c r="E146" s="134" t="s">
        <v>176</v>
      </c>
      <c r="F146" s="134">
        <v>0.5</v>
      </c>
      <c r="G146" s="274" cm="1">
        <f t="array" ref="G146">SUMPRODUCT('Non-GHGs Emission Factor'!D$3:D$112*('Non-GHGs Emission Factor'!$B$3:$B$112=$D146)*('Non-GHGs Emission Factor'!$C$3:$C$112=$E146)*('Non-GHGs Emission Factor'!$D$2:$K$2=G$136)*('Non-GHGs Emission Factor'!$A$3:$A$112=$C146))*SUMIFS('Non-GHGs indst Product Output'!$L:$L,'Non-GHGs indst Product Output'!$A:$A,$A$2,'Non-GHGs indst Product Output'!$B:$B,$D146)*$F146</f>
        <v>0</v>
      </c>
      <c r="H146" s="274" cm="1">
        <f t="array" ref="H146">SUMPRODUCT('Non-GHGs Emission Factor'!E$3:E$112*('Non-GHGs Emission Factor'!$B$3:$B$112=$D146)*('Non-GHGs Emission Factor'!$C$3:$C$112=$E146)*('Non-GHGs Emission Factor'!$D$2:$K$2=H$136)*('Non-GHGs Emission Factor'!$A$3:$A$112=$C146))*SUMIFS('Non-GHGs indst Product Output'!$L:$L,'Non-GHGs indst Product Output'!$A:$A,$A$2,'Non-GHGs indst Product Output'!$B:$B,$D146)*$F146</f>
        <v>196842460950</v>
      </c>
      <c r="I146" s="274" cm="1">
        <f t="array" ref="I146">SUMPRODUCT('Non-GHGs Emission Factor'!F$3:F$112*('Non-GHGs Emission Factor'!$B$3:$B$112=$D146)*('Non-GHGs Emission Factor'!$C$3:$C$112=$E146)*('Non-GHGs Emission Factor'!$D$2:$K$2=I$136)*('Non-GHGs Emission Factor'!$A$3:$A$112=$C146))*SUMIFS('Non-GHGs indst Product Output'!$L:$L,'Non-GHGs indst Product Output'!$A:$A,$A$2,'Non-GHGs indst Product Output'!$B:$B,$D146)*$F146</f>
        <v>86468264500</v>
      </c>
      <c r="J146" s="274" cm="1">
        <f t="array" ref="J146">SUMPRODUCT('Non-GHGs Emission Factor'!G$3:G$112*('Non-GHGs Emission Factor'!$B$3:$B$112=$D146)*('Non-GHGs Emission Factor'!$C$3:$C$112=$E146)*('Non-GHGs Emission Factor'!$D$2:$K$2=J$136)*('Non-GHGs Emission Factor'!$A$3:$A$112=$C146))*SUMIFS('Non-GHGs indst Product Output'!$L:$L,'Non-GHGs indst Product Output'!$A:$A,$A$2,'Non-GHGs indst Product Output'!$B:$B,$D146)*$F146</f>
        <v>10172737000</v>
      </c>
      <c r="K146" s="274" cm="1">
        <f t="array" ref="K146">SUMPRODUCT('Non-GHGs Emission Factor'!H$3:H$112*('Non-GHGs Emission Factor'!$B$3:$B$112=$D146)*('Non-GHGs Emission Factor'!$C$3:$C$112=$E146)*('Non-GHGs Emission Factor'!$D$2:$K$2=K$136)*('Non-GHGs Emission Factor'!$A$3:$A$112=$C146))*SUMIFS('Non-GHGs indst Product Output'!$L:$L,'Non-GHGs indst Product Output'!$A:$A,$A$2,'Non-GHGs indst Product Output'!$B:$B,$D146)*$F146</f>
        <v>201420192600</v>
      </c>
      <c r="L146" s="274" cm="1">
        <f t="array" ref="L146">SUMPRODUCT('Non-GHGs Emission Factor'!I$3:I$112*('Non-GHGs Emission Factor'!$B$3:$B$112=$D146)*('Non-GHGs Emission Factor'!$C$3:$C$112=$E146)*('Non-GHGs Emission Factor'!$D$2:$K$2=L$136)*('Non-GHGs Emission Factor'!$A$3:$A$112=$C146))*SUMIFS('Non-GHGs indst Product Output'!$L:$L,'Non-GHGs indst Product Output'!$A:$A,$A$2,'Non-GHGs indst Product Output'!$B:$B,$D146)*$F146</f>
        <v>210321337475</v>
      </c>
      <c r="M146" s="274" cm="1">
        <f t="array" ref="M146">SUMPRODUCT('Non-GHGs Emission Factor'!J$3:J$112*('Non-GHGs Emission Factor'!$B$3:$B$112=$D146)*('Non-GHGs Emission Factor'!$C$3:$C$112=$E146)*('Non-GHGs Emission Factor'!$D$2:$K$2=M$136)*('Non-GHGs Emission Factor'!$A$3:$A$112=$C146))*SUMIFS('Non-GHGs indst Product Output'!$L:$L,'Non-GHGs indst Product Output'!$A:$A,$A$2,'Non-GHGs indst Product Output'!$B:$B,$D146)*$F146</f>
        <v>0</v>
      </c>
      <c r="N146" s="275" cm="1">
        <f t="array" ref="N146">SUMPRODUCT('Non-GHGs Emission Factor'!K$3:K$112*('Non-GHGs Emission Factor'!$B$3:$B$112=$D146)*('Non-GHGs Emission Factor'!$C$3:$C$112=$E146)*('Non-GHGs Emission Factor'!$D$2:$K$2=N$136)*('Non-GHGs Emission Factor'!$A$3:$A$112=$C146))*SUMIFS('Non-GHGs indst Product Output'!$L:$L,'Non-GHGs indst Product Output'!$A:$A,$A$2,'Non-GHGs indst Product Output'!$B:$B,$D146)*$F146</f>
        <v>0</v>
      </c>
    </row>
    <row r="147" spans="1:14" ht="14.25" customHeight="1">
      <c r="A147" s="32" t="str">
        <f>VLOOKUP($B147,'Sector Match'!$B$1:$C$43,2,0)</f>
        <v>cement and other nonmetallic minerals 239</v>
      </c>
      <c r="B147" s="134" t="s">
        <v>165</v>
      </c>
      <c r="C147" s="134" t="s">
        <v>165</v>
      </c>
      <c r="D147" s="134" t="s">
        <v>175</v>
      </c>
      <c r="E147" s="134" t="s">
        <v>177</v>
      </c>
      <c r="F147" s="134">
        <v>0.5</v>
      </c>
      <c r="G147" s="274" cm="1">
        <f t="array" ref="G147">SUMPRODUCT('Non-GHGs Emission Factor'!D$3:D$112*('Non-GHGs Emission Factor'!$B$3:$B$112=$D147)*('Non-GHGs Emission Factor'!$C$3:$C$112=$E147)*('Non-GHGs Emission Factor'!$D$2:$K$2=G$136)*('Non-GHGs Emission Factor'!$A$3:$A$112=$C147))*SUMIFS('Non-GHGs indst Product Output'!$L:$L,'Non-GHGs indst Product Output'!$A:$A,$A$2,'Non-GHGs indst Product Output'!$B:$B,$D147)*$F147</f>
        <v>0</v>
      </c>
      <c r="H147" s="274" cm="1">
        <f t="array" ref="H147">SUMPRODUCT('Non-GHGs Emission Factor'!E$3:E$112*('Non-GHGs Emission Factor'!$B$3:$B$112=$D147)*('Non-GHGs Emission Factor'!$C$3:$C$112=$E147)*('Non-GHGs Emission Factor'!$D$2:$K$2=H$136)*('Non-GHGs Emission Factor'!$A$3:$A$112=$C147))*SUMIFS('Non-GHGs indst Product Output'!$L:$L,'Non-GHGs indst Product Output'!$A:$A,$A$2,'Non-GHGs indst Product Output'!$B:$B,$D147)*$F147</f>
        <v>196842460950</v>
      </c>
      <c r="I147" s="274" cm="1">
        <f t="array" ref="I147">SUMPRODUCT('Non-GHGs Emission Factor'!F$3:F$112*('Non-GHGs Emission Factor'!$B$3:$B$112=$D147)*('Non-GHGs Emission Factor'!$C$3:$C$112=$E147)*('Non-GHGs Emission Factor'!$D$2:$K$2=I$136)*('Non-GHGs Emission Factor'!$A$3:$A$112=$C147))*SUMIFS('Non-GHGs indst Product Output'!$L:$L,'Non-GHGs indst Product Output'!$A:$A,$A$2,'Non-GHGs indst Product Output'!$B:$B,$D147)*$F147</f>
        <v>86468264500</v>
      </c>
      <c r="J147" s="274" cm="1">
        <f t="array" ref="J147">SUMPRODUCT('Non-GHGs Emission Factor'!G$3:G$112*('Non-GHGs Emission Factor'!$B$3:$B$112=$D147)*('Non-GHGs Emission Factor'!$C$3:$C$112=$E147)*('Non-GHGs Emission Factor'!$D$2:$K$2=J$136)*('Non-GHGs Emission Factor'!$A$3:$A$112=$C147))*SUMIFS('Non-GHGs indst Product Output'!$L:$L,'Non-GHGs indst Product Output'!$A:$A,$A$2,'Non-GHGs indst Product Output'!$B:$B,$D147)*$F147</f>
        <v>10172737000</v>
      </c>
      <c r="K147" s="274" cm="1">
        <f t="array" ref="K147">SUMPRODUCT('Non-GHGs Emission Factor'!H$3:H$112*('Non-GHGs Emission Factor'!$B$3:$B$112=$D147)*('Non-GHGs Emission Factor'!$C$3:$C$112=$E147)*('Non-GHGs Emission Factor'!$D$2:$K$2=K$136)*('Non-GHGs Emission Factor'!$A$3:$A$112=$C147))*SUMIFS('Non-GHGs indst Product Output'!$L:$L,'Non-GHGs indst Product Output'!$A:$A,$A$2,'Non-GHGs indst Product Output'!$B:$B,$D147)*$F147</f>
        <v>271866396325</v>
      </c>
      <c r="L147" s="274" cm="1">
        <f t="array" ref="L147">SUMPRODUCT('Non-GHGs Emission Factor'!I$3:I$112*('Non-GHGs Emission Factor'!$B$3:$B$112=$D147)*('Non-GHGs Emission Factor'!$C$3:$C$112=$E147)*('Non-GHGs Emission Factor'!$D$2:$K$2=L$136)*('Non-GHGs Emission Factor'!$A$3:$A$112=$C147))*SUMIFS('Non-GHGs indst Product Output'!$L:$L,'Non-GHGs indst Product Output'!$A:$A,$A$2,'Non-GHGs indst Product Output'!$B:$B,$D147)*$F147</f>
        <v>283819362300</v>
      </c>
      <c r="M147" s="274" cm="1">
        <f t="array" ref="M147">SUMPRODUCT('Non-GHGs Emission Factor'!J$3:J$112*('Non-GHGs Emission Factor'!$B$3:$B$112=$D147)*('Non-GHGs Emission Factor'!$C$3:$C$112=$E147)*('Non-GHGs Emission Factor'!$D$2:$K$2=M$136)*('Non-GHGs Emission Factor'!$A$3:$A$112=$C147))*SUMIFS('Non-GHGs indst Product Output'!$L:$L,'Non-GHGs indst Product Output'!$A:$A,$A$2,'Non-GHGs indst Product Output'!$B:$B,$D147)*$F147</f>
        <v>0</v>
      </c>
      <c r="N147" s="275" cm="1">
        <f t="array" ref="N147">SUMPRODUCT('Non-GHGs Emission Factor'!K$3:K$112*('Non-GHGs Emission Factor'!$B$3:$B$112=$D147)*('Non-GHGs Emission Factor'!$C$3:$C$112=$E147)*('Non-GHGs Emission Factor'!$D$2:$K$2=N$136)*('Non-GHGs Emission Factor'!$A$3:$A$112=$C147))*SUMIFS('Non-GHGs indst Product Output'!$L:$L,'Non-GHGs indst Product Output'!$A:$A,$A$2,'Non-GHGs indst Product Output'!$B:$B,$D147)*$F147</f>
        <v>0</v>
      </c>
    </row>
    <row r="148" spans="1:14" ht="14.25" customHeight="1">
      <c r="A148" s="32" t="str">
        <f>VLOOKUP($B148,'Sector Match'!$B$1:$C$43,2,0)</f>
        <v>iron and steel 241</v>
      </c>
      <c r="B148" s="134" t="s">
        <v>129</v>
      </c>
      <c r="C148" s="134" t="s">
        <v>129</v>
      </c>
      <c r="D148" s="134" t="s">
        <v>139</v>
      </c>
      <c r="E148" s="134" t="s">
        <v>140</v>
      </c>
      <c r="F148" s="134">
        <v>0.5</v>
      </c>
      <c r="G148" s="274" cm="1">
        <f t="array" ref="G148">SUMPRODUCT('Non-GHGs Emission Factor'!D$3:D$112*('Non-GHGs Emission Factor'!$B$3:$B$112=$D148)*('Non-GHGs Emission Factor'!$C$3:$C$112=$E148)*('Non-GHGs Emission Factor'!$D$2:$K$2=G$136)*('Non-GHGs Emission Factor'!$A$3:$A$112=$C148))*SUMIFS('Non-GHGs indst Product Output'!$L:$L,'Non-GHGs indst Product Output'!$A:$A,$A$2,'Non-GHGs indst Product Output'!$B:$B,$D148)*$F148</f>
        <v>6640200831000</v>
      </c>
      <c r="H148" s="274" cm="1">
        <f t="array" ref="H148">SUMPRODUCT('Non-GHGs Emission Factor'!E$3:E$112*('Non-GHGs Emission Factor'!$B$3:$B$112=$D148)*('Non-GHGs Emission Factor'!$C$3:$C$112=$E148)*('Non-GHGs Emission Factor'!$D$2:$K$2=H$136)*('Non-GHGs Emission Factor'!$A$3:$A$112=$C148))*SUMIFS('Non-GHGs indst Product Output'!$L:$L,'Non-GHGs indst Product Output'!$A:$A,$A$2,'Non-GHGs indst Product Output'!$B:$B,$D148)*$F148</f>
        <v>73828263000</v>
      </c>
      <c r="I148" s="274" cm="1">
        <f t="array" ref="I148">SUMPRODUCT('Non-GHGs Emission Factor'!F$3:F$112*('Non-GHGs Emission Factor'!$B$3:$B$112=$D148)*('Non-GHGs Emission Factor'!$C$3:$C$112=$E148)*('Non-GHGs Emission Factor'!$D$2:$K$2=I$136)*('Non-GHGs Emission Factor'!$A$3:$A$112=$C148))*SUMIFS('Non-GHGs indst Product Output'!$L:$L,'Non-GHGs indst Product Output'!$A:$A,$A$2,'Non-GHGs indst Product Output'!$B:$B,$D148)*$F148</f>
        <v>60799746000.000008</v>
      </c>
      <c r="J148" s="274" cm="1">
        <f t="array" ref="J148">SUMPRODUCT('Non-GHGs Emission Factor'!G$3:G$112*('Non-GHGs Emission Factor'!$B$3:$B$112=$D148)*('Non-GHGs Emission Factor'!$C$3:$C$112=$E148)*('Non-GHGs Emission Factor'!$D$2:$K$2=J$136)*('Non-GHGs Emission Factor'!$A$3:$A$112=$C148))*SUMIFS('Non-GHGs indst Product Output'!$L:$L,'Non-GHGs indst Product Output'!$A:$A,$A$2,'Non-GHGs indst Product Output'!$B:$B,$D148)*$F148</f>
        <v>0</v>
      </c>
      <c r="K148" s="274" cm="1">
        <f t="array" ref="K148">SUMPRODUCT('Non-GHGs Emission Factor'!H$3:H$112*('Non-GHGs Emission Factor'!$B$3:$B$112=$D148)*('Non-GHGs Emission Factor'!$C$3:$C$112=$E148)*('Non-GHGs Emission Factor'!$D$2:$K$2=K$136)*('Non-GHGs Emission Factor'!$A$3:$A$112=$C148))*SUMIFS('Non-GHGs indst Product Output'!$L:$L,'Non-GHGs indst Product Output'!$A:$A,$A$2,'Non-GHGs indst Product Output'!$B:$B,$D148)*$F148</f>
        <v>2288676153000</v>
      </c>
      <c r="L148" s="274" cm="1">
        <f t="array" ref="L148">SUMPRODUCT('Non-GHGs Emission Factor'!I$3:I$112*('Non-GHGs Emission Factor'!$B$3:$B$112=$D148)*('Non-GHGs Emission Factor'!$C$3:$C$112=$E148)*('Non-GHGs Emission Factor'!$D$2:$K$2=L$136)*('Non-GHGs Emission Factor'!$A$3:$A$112=$C148))*SUMIFS('Non-GHGs indst Product Output'!$L:$L,'Non-GHGs indst Product Output'!$A:$A,$A$2,'Non-GHGs indst Product Output'!$B:$B,$D148)*$F148</f>
        <v>3661013277000</v>
      </c>
      <c r="M148" s="274" cm="1">
        <f t="array" ref="M148">SUMPRODUCT('Non-GHGs Emission Factor'!J$3:J$112*('Non-GHGs Emission Factor'!$B$3:$B$112=$D148)*('Non-GHGs Emission Factor'!$C$3:$C$112=$E148)*('Non-GHGs Emission Factor'!$D$2:$K$2=M$136)*('Non-GHGs Emission Factor'!$A$3:$A$112=$C148))*SUMIFS('Non-GHGs indst Product Output'!$L:$L,'Non-GHGs indst Product Output'!$A:$A,$A$2,'Non-GHGs indst Product Output'!$B:$B,$D148)*$F148</f>
        <v>230170467000</v>
      </c>
      <c r="N148" s="275" cm="1">
        <f t="array" ref="N148">SUMPRODUCT('Non-GHGs Emission Factor'!K$3:K$112*('Non-GHGs Emission Factor'!$B$3:$B$112=$D148)*('Non-GHGs Emission Factor'!$C$3:$C$112=$E148)*('Non-GHGs Emission Factor'!$D$2:$K$2=N$136)*('Non-GHGs Emission Factor'!$A$3:$A$112=$C148))*SUMIFS('Non-GHGs indst Product Output'!$L:$L,'Non-GHGs indst Product Output'!$A:$A,$A$2,'Non-GHGs indst Product Output'!$B:$B,$D148)*$F148</f>
        <v>47771229000</v>
      </c>
    </row>
    <row r="149" spans="1:14" ht="14.25" customHeight="1">
      <c r="A149" s="32" t="str">
        <f>VLOOKUP($B149,'Sector Match'!$B$1:$C$43,2,0)</f>
        <v>iron and steel 241</v>
      </c>
      <c r="B149" s="134" t="s">
        <v>129</v>
      </c>
      <c r="C149" s="134" t="s">
        <v>129</v>
      </c>
      <c r="D149" s="134" t="s">
        <v>139</v>
      </c>
      <c r="E149" s="134" t="s">
        <v>141</v>
      </c>
      <c r="F149" s="134">
        <v>0.5</v>
      </c>
      <c r="G149" s="274" cm="1">
        <f t="array" ref="G149">SUMPRODUCT('Non-GHGs Emission Factor'!D$3:D$112*('Non-GHGs Emission Factor'!$B$3:$B$112=$D149)*('Non-GHGs Emission Factor'!$C$3:$C$112=$E149)*('Non-GHGs Emission Factor'!$D$2:$K$2=G$136)*('Non-GHGs Emission Factor'!$A$3:$A$112=$C149))*SUMIFS('Non-GHGs indst Product Output'!$L:$L,'Non-GHGs indst Product Output'!$A:$A,$A$2,'Non-GHGs indst Product Output'!$B:$B,$D149)*$F149</f>
        <v>0</v>
      </c>
      <c r="H149" s="274" cm="1">
        <f t="array" ref="H149">SUMPRODUCT('Non-GHGs Emission Factor'!E$3:E$112*('Non-GHGs Emission Factor'!$B$3:$B$112=$D149)*('Non-GHGs Emission Factor'!$C$3:$C$112=$E149)*('Non-GHGs Emission Factor'!$D$2:$K$2=H$136)*('Non-GHGs Emission Factor'!$A$3:$A$112=$C149))*SUMIFS('Non-GHGs indst Product Output'!$L:$L,'Non-GHGs indst Product Output'!$A:$A,$A$2,'Non-GHGs indst Product Output'!$B:$B,$D149)*$F149</f>
        <v>0</v>
      </c>
      <c r="I149" s="274" cm="1">
        <f t="array" ref="I149">SUMPRODUCT('Non-GHGs Emission Factor'!F$3:F$112*('Non-GHGs Emission Factor'!$B$3:$B$112=$D149)*('Non-GHGs Emission Factor'!$C$3:$C$112=$E149)*('Non-GHGs Emission Factor'!$D$2:$K$2=I$136)*('Non-GHGs Emission Factor'!$A$3:$A$112=$C149))*SUMIFS('Non-GHGs indst Product Output'!$L:$L,'Non-GHGs indst Product Output'!$A:$A,$A$2,'Non-GHGs indst Product Output'!$B:$B,$D149)*$F149</f>
        <v>0</v>
      </c>
      <c r="J149" s="274" cm="1">
        <f t="array" ref="J149">SUMPRODUCT('Non-GHGs Emission Factor'!G$3:G$112*('Non-GHGs Emission Factor'!$B$3:$B$112=$D149)*('Non-GHGs Emission Factor'!$C$3:$C$112=$E149)*('Non-GHGs Emission Factor'!$D$2:$K$2=J$136)*('Non-GHGs Emission Factor'!$A$3:$A$112=$C149))*SUMIFS('Non-GHGs indst Product Output'!$L:$L,'Non-GHGs indst Product Output'!$A:$A,$A$2,'Non-GHGs indst Product Output'!$B:$B,$D149)*$F149</f>
        <v>0</v>
      </c>
      <c r="K149" s="274" cm="1">
        <f t="array" ref="K149">SUMPRODUCT('Non-GHGs Emission Factor'!H$3:H$112*('Non-GHGs Emission Factor'!$B$3:$B$112=$D149)*('Non-GHGs Emission Factor'!$C$3:$C$112=$E149)*('Non-GHGs Emission Factor'!$D$2:$K$2=K$136)*('Non-GHGs Emission Factor'!$A$3:$A$112=$C149))*SUMIFS('Non-GHGs indst Product Output'!$L:$L,'Non-GHGs indst Product Output'!$A:$A,$A$2,'Non-GHGs indst Product Output'!$B:$B,$D149)*$F149</f>
        <v>317027247000</v>
      </c>
      <c r="L149" s="274" cm="1">
        <f t="array" ref="L149">SUMPRODUCT('Non-GHGs Emission Factor'!I$3:I$112*('Non-GHGs Emission Factor'!$B$3:$B$112=$D149)*('Non-GHGs Emission Factor'!$C$3:$C$112=$E149)*('Non-GHGs Emission Factor'!$D$2:$K$2=L$136)*('Non-GHGs Emission Factor'!$A$3:$A$112=$C149))*SUMIFS('Non-GHGs indst Product Output'!$L:$L,'Non-GHGs indst Product Output'!$A:$A,$A$2,'Non-GHGs indst Product Output'!$B:$B,$D149)*$F149</f>
        <v>529826358000</v>
      </c>
      <c r="M149" s="274" cm="1">
        <f t="array" ref="M149">SUMPRODUCT('Non-GHGs Emission Factor'!J$3:J$112*('Non-GHGs Emission Factor'!$B$3:$B$112=$D149)*('Non-GHGs Emission Factor'!$C$3:$C$112=$E149)*('Non-GHGs Emission Factor'!$D$2:$K$2=M$136)*('Non-GHGs Emission Factor'!$A$3:$A$112=$C149))*SUMIFS('Non-GHGs indst Product Output'!$L:$L,'Non-GHGs indst Product Output'!$A:$A,$A$2,'Non-GHGs indst Product Output'!$B:$B,$D149)*$F149</f>
        <v>30399873000.000004</v>
      </c>
      <c r="N149" s="275" cm="1">
        <f t="array" ref="N149">SUMPRODUCT('Non-GHGs Emission Factor'!K$3:K$112*('Non-GHGs Emission Factor'!$B$3:$B$112=$D149)*('Non-GHGs Emission Factor'!$C$3:$C$112=$E149)*('Non-GHGs Emission Factor'!$D$2:$K$2=N$136)*('Non-GHGs Emission Factor'!$A$3:$A$112=$C149))*SUMIFS('Non-GHGs indst Product Output'!$L:$L,'Non-GHGs indst Product Output'!$A:$A,$A$2,'Non-GHGs indst Product Output'!$B:$B,$D149)*$F149</f>
        <v>4342839000</v>
      </c>
    </row>
    <row r="150" spans="1:14" ht="14.25" customHeight="1">
      <c r="A150" s="32" t="str">
        <f>VLOOKUP($B150,'Sector Match'!$B$1:$C$43,2,0)</f>
        <v>iron and steel 241</v>
      </c>
      <c r="B150" s="134" t="s">
        <v>129</v>
      </c>
      <c r="C150" s="134" t="s">
        <v>129</v>
      </c>
      <c r="D150" s="134" t="s">
        <v>142</v>
      </c>
      <c r="E150" s="134" t="s">
        <v>143</v>
      </c>
      <c r="F150" s="134">
        <v>0.25</v>
      </c>
      <c r="G150" s="274" cm="1">
        <f t="array" ref="G150">SUMPRODUCT('Non-GHGs Emission Factor'!D$3:D$112*('Non-GHGs Emission Factor'!$B$3:$B$112=$D150)*('Non-GHGs Emission Factor'!$C$3:$C$112=$E150)*('Non-GHGs Emission Factor'!$D$2:$K$2=G$136)*('Non-GHGs Emission Factor'!$A$3:$A$112=$C150))*SUMIFS('Non-GHGs indst Product Output'!$L:$L,'Non-GHGs indst Product Output'!$A:$A,$A$2,'Non-GHGs indst Product Output'!$B:$B,$D150)*$F150</f>
        <v>2264593187500</v>
      </c>
      <c r="H150" s="274" cm="1">
        <f t="array" ref="H150">SUMPRODUCT('Non-GHGs Emission Factor'!E$3:E$112*('Non-GHGs Emission Factor'!$B$3:$B$112=$D150)*('Non-GHGs Emission Factor'!$C$3:$C$112=$E150)*('Non-GHGs Emission Factor'!$D$2:$K$2=H$136)*('Non-GHGs Emission Factor'!$A$3:$A$112=$C150))*SUMIFS('Non-GHGs indst Product Output'!$L:$L,'Non-GHGs indst Product Output'!$A:$A,$A$2,'Non-GHGs indst Product Output'!$B:$B,$D150)*$F150</f>
        <v>0</v>
      </c>
      <c r="I150" s="274" cm="1">
        <f t="array" ref="I150">SUMPRODUCT('Non-GHGs Emission Factor'!F$3:F$112*('Non-GHGs Emission Factor'!$B$3:$B$112=$D150)*('Non-GHGs Emission Factor'!$C$3:$C$112=$E150)*('Non-GHGs Emission Factor'!$D$2:$K$2=I$136)*('Non-GHGs Emission Factor'!$A$3:$A$112=$C150))*SUMIFS('Non-GHGs indst Product Output'!$L:$L,'Non-GHGs indst Product Output'!$A:$A,$A$2,'Non-GHGs indst Product Output'!$B:$B,$D150)*$F150</f>
        <v>0</v>
      </c>
      <c r="J150" s="274" cm="1">
        <f t="array" ref="J150">SUMPRODUCT('Non-GHGs Emission Factor'!G$3:G$112*('Non-GHGs Emission Factor'!$B$3:$B$112=$D150)*('Non-GHGs Emission Factor'!$C$3:$C$112=$E150)*('Non-GHGs Emission Factor'!$D$2:$K$2=J$136)*('Non-GHGs Emission Factor'!$A$3:$A$112=$C150))*SUMIFS('Non-GHGs indst Product Output'!$L:$L,'Non-GHGs indst Product Output'!$A:$A,$A$2,'Non-GHGs indst Product Output'!$B:$B,$D150)*$F150</f>
        <v>15528639000</v>
      </c>
      <c r="K150" s="274" cm="1">
        <f t="array" ref="K150">SUMPRODUCT('Non-GHGs Emission Factor'!H$3:H$112*('Non-GHGs Emission Factor'!$B$3:$B$112=$D150)*('Non-GHGs Emission Factor'!$C$3:$C$112=$E150)*('Non-GHGs Emission Factor'!$D$2:$K$2=K$136)*('Non-GHGs Emission Factor'!$A$3:$A$112=$C150))*SUMIFS('Non-GHGs indst Product Output'!$L:$L,'Non-GHGs indst Product Output'!$A:$A,$A$2,'Non-GHGs indst Product Output'!$B:$B,$D150)*$F150</f>
        <v>2704571292500</v>
      </c>
      <c r="L150" s="274" cm="1">
        <f t="array" ref="L150">SUMPRODUCT('Non-GHGs Emission Factor'!I$3:I$112*('Non-GHGs Emission Factor'!$B$3:$B$112=$D150)*('Non-GHGs Emission Factor'!$C$3:$C$112=$E150)*('Non-GHGs Emission Factor'!$D$2:$K$2=L$136)*('Non-GHGs Emission Factor'!$A$3:$A$112=$C150))*SUMIFS('Non-GHGs indst Product Output'!$L:$L,'Non-GHGs indst Product Output'!$A:$A,$A$2,'Non-GHGs indst Product Output'!$B:$B,$D150)*$F150</f>
        <v>3786399809500</v>
      </c>
      <c r="M150" s="274" cm="1">
        <f t="array" ref="M150">SUMPRODUCT('Non-GHGs Emission Factor'!J$3:J$112*('Non-GHGs Emission Factor'!$B$3:$B$112=$D150)*('Non-GHGs Emission Factor'!$C$3:$C$112=$E150)*('Non-GHGs Emission Factor'!$D$2:$K$2=M$136)*('Non-GHGs Emission Factor'!$A$3:$A$112=$C150))*SUMIFS('Non-GHGs indst Product Output'!$L:$L,'Non-GHGs indst Product Output'!$A:$A,$A$2,'Non-GHGs indst Product Output'!$B:$B,$D150)*$F150</f>
        <v>0</v>
      </c>
      <c r="N150" s="275" cm="1">
        <f t="array" ref="N150">SUMPRODUCT('Non-GHGs Emission Factor'!K$3:K$112*('Non-GHGs Emission Factor'!$B$3:$B$112=$D150)*('Non-GHGs Emission Factor'!$C$3:$C$112=$E150)*('Non-GHGs Emission Factor'!$D$2:$K$2=N$136)*('Non-GHGs Emission Factor'!$A$3:$A$112=$C150))*SUMIFS('Non-GHGs indst Product Output'!$L:$L,'Non-GHGs indst Product Output'!$A:$A,$A$2,'Non-GHGs indst Product Output'!$B:$B,$D150)*$F150</f>
        <v>540914258499.99994</v>
      </c>
    </row>
    <row r="151" spans="1:14" ht="14.25" customHeight="1">
      <c r="A151" s="32" t="str">
        <f>VLOOKUP($B151,'Sector Match'!$B$1:$C$43,2,0)</f>
        <v>iron and steel 241</v>
      </c>
      <c r="B151" s="134" t="s">
        <v>129</v>
      </c>
      <c r="C151" s="134" t="s">
        <v>129</v>
      </c>
      <c r="D151" s="134" t="s">
        <v>142</v>
      </c>
      <c r="E151" s="134" t="s">
        <v>144</v>
      </c>
      <c r="F151" s="134">
        <v>0.25</v>
      </c>
      <c r="G151" s="274" cm="1">
        <f t="array" ref="G151">SUMPRODUCT('Non-GHGs Emission Factor'!D$3:D$112*('Non-GHGs Emission Factor'!$B$3:$B$112=$D151)*('Non-GHGs Emission Factor'!$C$3:$C$112=$E151)*('Non-GHGs Emission Factor'!$D$2:$K$2=G$136)*('Non-GHGs Emission Factor'!$A$3:$A$112=$C151))*SUMIFS('Non-GHGs indst Product Output'!$L:$L,'Non-GHGs indst Product Output'!$A:$A,$A$2,'Non-GHGs indst Product Output'!$B:$B,$D151)*$F151</f>
        <v>2329295850000</v>
      </c>
      <c r="H151" s="274" cm="1">
        <f t="array" ref="H151">SUMPRODUCT('Non-GHGs Emission Factor'!E$3:E$112*('Non-GHGs Emission Factor'!$B$3:$B$112=$D151)*('Non-GHGs Emission Factor'!$C$3:$C$112=$E151)*('Non-GHGs Emission Factor'!$D$2:$K$2=H$136)*('Non-GHGs Emission Factor'!$A$3:$A$112=$C151))*SUMIFS('Non-GHGs indst Product Output'!$L:$L,'Non-GHGs indst Product Output'!$A:$A,$A$2,'Non-GHGs indst Product Output'!$B:$B,$D151)*$F151</f>
        <v>0</v>
      </c>
      <c r="I151" s="274" cm="1">
        <f t="array" ref="I151">SUMPRODUCT('Non-GHGs Emission Factor'!F$3:F$112*('Non-GHGs Emission Factor'!$B$3:$B$112=$D151)*('Non-GHGs Emission Factor'!$C$3:$C$112=$E151)*('Non-GHGs Emission Factor'!$D$2:$K$2=I$136)*('Non-GHGs Emission Factor'!$A$3:$A$112=$C151))*SUMIFS('Non-GHGs indst Product Output'!$L:$L,'Non-GHGs indst Product Output'!$A:$A,$A$2,'Non-GHGs indst Product Output'!$B:$B,$D151)*$F151</f>
        <v>0</v>
      </c>
      <c r="J151" s="274" cm="1">
        <f t="array" ref="J151">SUMPRODUCT('Non-GHGs Emission Factor'!G$3:G$112*('Non-GHGs Emission Factor'!$B$3:$B$112=$D151)*('Non-GHGs Emission Factor'!$C$3:$C$112=$E151)*('Non-GHGs Emission Factor'!$D$2:$K$2=J$136)*('Non-GHGs Emission Factor'!$A$3:$A$112=$C151))*SUMIFS('Non-GHGs indst Product Output'!$L:$L,'Non-GHGs indst Product Output'!$A:$A,$A$2,'Non-GHGs indst Product Output'!$B:$B,$D151)*$F151</f>
        <v>15528639000</v>
      </c>
      <c r="K151" s="274" cm="1">
        <f t="array" ref="K151">SUMPRODUCT('Non-GHGs Emission Factor'!H$3:H$112*('Non-GHGs Emission Factor'!$B$3:$B$112=$D151)*('Non-GHGs Emission Factor'!$C$3:$C$112=$E151)*('Non-GHGs Emission Factor'!$D$2:$K$2=K$136)*('Non-GHGs Emission Factor'!$A$3:$A$112=$C151))*SUMIFS('Non-GHGs indst Product Output'!$L:$L,'Non-GHGs indst Product Output'!$A:$A,$A$2,'Non-GHGs indst Product Output'!$B:$B,$D151)*$F151</f>
        <v>1558040113000</v>
      </c>
      <c r="L151" s="274" cm="1">
        <f t="array" ref="L151">SUMPRODUCT('Non-GHGs Emission Factor'!I$3:I$112*('Non-GHGs Emission Factor'!$B$3:$B$112=$D151)*('Non-GHGs Emission Factor'!$C$3:$C$112=$E151)*('Non-GHGs Emission Factor'!$D$2:$K$2=L$136)*('Non-GHGs Emission Factor'!$A$3:$A$112=$C151))*SUMIFS('Non-GHGs indst Product Output'!$L:$L,'Non-GHGs indst Product Output'!$A:$A,$A$2,'Non-GHGs indst Product Output'!$B:$B,$D151)*$F151</f>
        <v>2101542477999.9998</v>
      </c>
      <c r="M151" s="274" cm="1">
        <f t="array" ref="M151">SUMPRODUCT('Non-GHGs Emission Factor'!J$3:J$112*('Non-GHGs Emission Factor'!$B$3:$B$112=$D151)*('Non-GHGs Emission Factor'!$C$3:$C$112=$E151)*('Non-GHGs Emission Factor'!$D$2:$K$2=M$136)*('Non-GHGs Emission Factor'!$A$3:$A$112=$C151))*SUMIFS('Non-GHGs indst Product Output'!$L:$L,'Non-GHGs indst Product Output'!$A:$A,$A$2,'Non-GHGs indst Product Output'!$B:$B,$D151)*$F151</f>
        <v>0</v>
      </c>
      <c r="N151" s="275" cm="1">
        <f t="array" ref="N151">SUMPRODUCT('Non-GHGs Emission Factor'!K$3:K$112*('Non-GHGs Emission Factor'!$B$3:$B$112=$D151)*('Non-GHGs Emission Factor'!$C$3:$C$112=$E151)*('Non-GHGs Emission Factor'!$D$2:$K$2=N$136)*('Non-GHGs Emission Factor'!$A$3:$A$112=$C151))*SUMIFS('Non-GHGs indst Product Output'!$L:$L,'Non-GHGs indst Product Output'!$A:$A,$A$2,'Non-GHGs indst Product Output'!$B:$B,$D151)*$F151</f>
        <v>31057278000</v>
      </c>
    </row>
    <row r="152" spans="1:14" ht="14.25" customHeight="1">
      <c r="A152" s="32" t="str">
        <f>VLOOKUP($B152,'Sector Match'!$B$1:$C$43,2,0)</f>
        <v>iron and steel 241</v>
      </c>
      <c r="B152" s="134" t="s">
        <v>129</v>
      </c>
      <c r="C152" s="134" t="s">
        <v>129</v>
      </c>
      <c r="D152" s="134" t="s">
        <v>142</v>
      </c>
      <c r="E152" s="134" t="s">
        <v>145</v>
      </c>
      <c r="F152" s="134">
        <v>0.25</v>
      </c>
      <c r="G152" s="274" cm="1">
        <f t="array" ref="G152">SUMPRODUCT('Non-GHGs Emission Factor'!D$3:D$112*('Non-GHGs Emission Factor'!$B$3:$B$112=$D152)*('Non-GHGs Emission Factor'!$C$3:$C$112=$E152)*('Non-GHGs Emission Factor'!$D$2:$K$2=G$136)*('Non-GHGs Emission Factor'!$A$3:$A$112=$C152))*SUMIFS('Non-GHGs indst Product Output'!$L:$L,'Non-GHGs indst Product Output'!$A:$A,$A$2,'Non-GHGs indst Product Output'!$B:$B,$D152)*$F152</f>
        <v>0</v>
      </c>
      <c r="H152" s="274" cm="1">
        <f t="array" ref="H152">SUMPRODUCT('Non-GHGs Emission Factor'!E$3:E$112*('Non-GHGs Emission Factor'!$B$3:$B$112=$D152)*('Non-GHGs Emission Factor'!$C$3:$C$112=$E152)*('Non-GHGs Emission Factor'!$D$2:$K$2=H$136)*('Non-GHGs Emission Factor'!$A$3:$A$112=$C152))*SUMIFS('Non-GHGs indst Product Output'!$L:$L,'Non-GHGs indst Product Output'!$A:$A,$A$2,'Non-GHGs indst Product Output'!$B:$B,$D152)*$F152</f>
        <v>0</v>
      </c>
      <c r="I152" s="274" cm="1">
        <f t="array" ref="I152">SUMPRODUCT('Non-GHGs Emission Factor'!F$3:F$112*('Non-GHGs Emission Factor'!$B$3:$B$112=$D152)*('Non-GHGs Emission Factor'!$C$3:$C$112=$E152)*('Non-GHGs Emission Factor'!$D$2:$K$2=I$136)*('Non-GHGs Emission Factor'!$A$3:$A$112=$C152))*SUMIFS('Non-GHGs indst Product Output'!$L:$L,'Non-GHGs indst Product Output'!$A:$A,$A$2,'Non-GHGs indst Product Output'!$B:$B,$D152)*$F152</f>
        <v>0</v>
      </c>
      <c r="J152" s="274" cm="1">
        <f t="array" ref="J152">SUMPRODUCT('Non-GHGs Emission Factor'!G$3:G$112*('Non-GHGs Emission Factor'!$B$3:$B$112=$D152)*('Non-GHGs Emission Factor'!$C$3:$C$112=$E152)*('Non-GHGs Emission Factor'!$D$2:$K$2=J$136)*('Non-GHGs Emission Factor'!$A$3:$A$112=$C152))*SUMIFS('Non-GHGs indst Product Output'!$L:$L,'Non-GHGs indst Product Output'!$A:$A,$A$2,'Non-GHGs indst Product Output'!$B:$B,$D152)*$F152</f>
        <v>0</v>
      </c>
      <c r="K152" s="274" cm="1">
        <f t="array" ref="K152">SUMPRODUCT('Non-GHGs Emission Factor'!H$3:H$112*('Non-GHGs Emission Factor'!$B$3:$B$112=$D152)*('Non-GHGs Emission Factor'!$C$3:$C$112=$E152)*('Non-GHGs Emission Factor'!$D$2:$K$2=K$136)*('Non-GHGs Emission Factor'!$A$3:$A$112=$C152))*SUMIFS('Non-GHGs indst Product Output'!$L:$L,'Non-GHGs indst Product Output'!$A:$A,$A$2,'Non-GHGs indst Product Output'!$B:$B,$D152)*$F152</f>
        <v>271751182500</v>
      </c>
      <c r="L152" s="274" cm="1">
        <f t="array" ref="L152">SUMPRODUCT('Non-GHGs Emission Factor'!I$3:I$112*('Non-GHGs Emission Factor'!$B$3:$B$112=$D152)*('Non-GHGs Emission Factor'!$C$3:$C$112=$E152)*('Non-GHGs Emission Factor'!$D$2:$K$2=L$136)*('Non-GHGs Emission Factor'!$A$3:$A$112=$C152))*SUMIFS('Non-GHGs indst Product Output'!$L:$L,'Non-GHGs indst Product Output'!$A:$A,$A$2,'Non-GHGs indst Product Output'!$B:$B,$D152)*$F152</f>
        <v>377863549000</v>
      </c>
      <c r="M152" s="274" cm="1">
        <f t="array" ref="M152">SUMPRODUCT('Non-GHGs Emission Factor'!J$3:J$112*('Non-GHGs Emission Factor'!$B$3:$B$112=$D152)*('Non-GHGs Emission Factor'!$C$3:$C$112=$E152)*('Non-GHGs Emission Factor'!$D$2:$K$2=M$136)*('Non-GHGs Emission Factor'!$A$3:$A$112=$C152))*SUMIFS('Non-GHGs indst Product Output'!$L:$L,'Non-GHGs indst Product Output'!$A:$A,$A$2,'Non-GHGs indst Product Output'!$B:$B,$D152)*$F152</f>
        <v>0</v>
      </c>
      <c r="N152" s="275" cm="1">
        <f t="array" ref="N152">SUMPRODUCT('Non-GHGs Emission Factor'!K$3:K$112*('Non-GHGs Emission Factor'!$B$3:$B$112=$D152)*('Non-GHGs Emission Factor'!$C$3:$C$112=$E152)*('Non-GHGs Emission Factor'!$D$2:$K$2=N$136)*('Non-GHGs Emission Factor'!$A$3:$A$112=$C152))*SUMIFS('Non-GHGs indst Product Output'!$L:$L,'Non-GHGs indst Product Output'!$A:$A,$A$2,'Non-GHGs indst Product Output'!$B:$B,$D152)*$F152</f>
        <v>0</v>
      </c>
    </row>
    <row r="153" spans="1:14" ht="14.25" customHeight="1">
      <c r="A153" s="32" t="str">
        <f>VLOOKUP($B153,'Sector Match'!$B$1:$C$43,2,0)</f>
        <v>iron and steel 241</v>
      </c>
      <c r="B153" s="134" t="s">
        <v>129</v>
      </c>
      <c r="C153" s="134" t="s">
        <v>129</v>
      </c>
      <c r="D153" s="134" t="s">
        <v>142</v>
      </c>
      <c r="E153" s="134" t="s">
        <v>146</v>
      </c>
      <c r="F153" s="134">
        <v>0.25</v>
      </c>
      <c r="G153" s="274" cm="1">
        <f t="array" ref="G153">SUMPRODUCT('Non-GHGs Emission Factor'!D$3:D$112*('Non-GHGs Emission Factor'!$B$3:$B$112=$D153)*('Non-GHGs Emission Factor'!$C$3:$C$112=$E153)*('Non-GHGs Emission Factor'!$D$2:$K$2=G$136)*('Non-GHGs Emission Factor'!$A$3:$A$112=$C153))*SUMIFS('Non-GHGs indst Product Output'!$L:$L,'Non-GHGs indst Product Output'!$A:$A,$A$2,'Non-GHGs indst Product Output'!$B:$B,$D153)*$F153</f>
        <v>0</v>
      </c>
      <c r="H153" s="274" cm="1">
        <f t="array" ref="H153">SUMPRODUCT('Non-GHGs Emission Factor'!E$3:E$112*('Non-GHGs Emission Factor'!$B$3:$B$112=$D153)*('Non-GHGs Emission Factor'!$C$3:$C$112=$E153)*('Non-GHGs Emission Factor'!$D$2:$K$2=H$136)*('Non-GHGs Emission Factor'!$A$3:$A$112=$C153))*SUMIFS('Non-GHGs indst Product Output'!$L:$L,'Non-GHGs indst Product Output'!$A:$A,$A$2,'Non-GHGs indst Product Output'!$B:$B,$D153)*$F153</f>
        <v>0</v>
      </c>
      <c r="I153" s="274" cm="1">
        <f t="array" ref="I153">SUMPRODUCT('Non-GHGs Emission Factor'!F$3:F$112*('Non-GHGs Emission Factor'!$B$3:$B$112=$D153)*('Non-GHGs Emission Factor'!$C$3:$C$112=$E153)*('Non-GHGs Emission Factor'!$D$2:$K$2=I$136)*('Non-GHGs Emission Factor'!$A$3:$A$112=$C153))*SUMIFS('Non-GHGs indst Product Output'!$L:$L,'Non-GHGs indst Product Output'!$A:$A,$A$2,'Non-GHGs indst Product Output'!$B:$B,$D153)*$F153</f>
        <v>0</v>
      </c>
      <c r="J153" s="274" cm="1">
        <f t="array" ref="J153">SUMPRODUCT('Non-GHGs Emission Factor'!G$3:G$112*('Non-GHGs Emission Factor'!$B$3:$B$112=$D153)*('Non-GHGs Emission Factor'!$C$3:$C$112=$E153)*('Non-GHGs Emission Factor'!$D$2:$K$2=J$136)*('Non-GHGs Emission Factor'!$A$3:$A$112=$C153))*SUMIFS('Non-GHGs indst Product Output'!$L:$L,'Non-GHGs indst Product Output'!$A:$A,$A$2,'Non-GHGs indst Product Output'!$B:$B,$D153)*$F153</f>
        <v>0</v>
      </c>
      <c r="K153" s="274" cm="1">
        <f t="array" ref="K153">SUMPRODUCT('Non-GHGs Emission Factor'!H$3:H$112*('Non-GHGs Emission Factor'!$B$3:$B$112=$D153)*('Non-GHGs Emission Factor'!$C$3:$C$112=$E153)*('Non-GHGs Emission Factor'!$D$2:$K$2=K$136)*('Non-GHGs Emission Factor'!$A$3:$A$112=$C153))*SUMIFS('Non-GHGs indst Product Output'!$L:$L,'Non-GHGs indst Product Output'!$A:$A,$A$2,'Non-GHGs indst Product Output'!$B:$B,$D153)*$F153</f>
        <v>155286390000</v>
      </c>
      <c r="L153" s="274" cm="1">
        <f t="array" ref="L153">SUMPRODUCT('Non-GHGs Emission Factor'!I$3:I$112*('Non-GHGs Emission Factor'!$B$3:$B$112=$D153)*('Non-GHGs Emission Factor'!$C$3:$C$112=$E153)*('Non-GHGs Emission Factor'!$D$2:$K$2=L$136)*('Non-GHGs Emission Factor'!$A$3:$A$112=$C153))*SUMIFS('Non-GHGs indst Product Output'!$L:$L,'Non-GHGs indst Product Output'!$A:$A,$A$2,'Non-GHGs indst Product Output'!$B:$B,$D153)*$F153</f>
        <v>209636626500</v>
      </c>
      <c r="M153" s="274" cm="1">
        <f t="array" ref="M153">SUMPRODUCT('Non-GHGs Emission Factor'!J$3:J$112*('Non-GHGs Emission Factor'!$B$3:$B$112=$D153)*('Non-GHGs Emission Factor'!$C$3:$C$112=$E153)*('Non-GHGs Emission Factor'!$D$2:$K$2=M$136)*('Non-GHGs Emission Factor'!$A$3:$A$112=$C153))*SUMIFS('Non-GHGs indst Product Output'!$L:$L,'Non-GHGs indst Product Output'!$A:$A,$A$2,'Non-GHGs indst Product Output'!$B:$B,$D153)*$F153</f>
        <v>0</v>
      </c>
      <c r="N153" s="275" cm="1">
        <f t="array" ref="N153">SUMPRODUCT('Non-GHGs Emission Factor'!K$3:K$112*('Non-GHGs Emission Factor'!$B$3:$B$112=$D153)*('Non-GHGs Emission Factor'!$C$3:$C$112=$E153)*('Non-GHGs Emission Factor'!$D$2:$K$2=N$136)*('Non-GHGs Emission Factor'!$A$3:$A$112=$C153))*SUMIFS('Non-GHGs indst Product Output'!$L:$L,'Non-GHGs indst Product Output'!$A:$A,$A$2,'Non-GHGs indst Product Output'!$B:$B,$D153)*$F153</f>
        <v>0</v>
      </c>
    </row>
    <row r="154" spans="1:14" ht="14.25" customHeight="1">
      <c r="A154" s="32" t="str">
        <f>VLOOKUP($B154,'Sector Match'!$B$1:$C$43,2,0)</f>
        <v>iron and steel 241</v>
      </c>
      <c r="B154" s="134" t="s">
        <v>129</v>
      </c>
      <c r="C154" s="134" t="s">
        <v>129</v>
      </c>
      <c r="D154" s="134" t="s">
        <v>130</v>
      </c>
      <c r="E154" s="134" t="s">
        <v>131</v>
      </c>
      <c r="F154" s="134">
        <v>0.5</v>
      </c>
      <c r="G154" s="274" cm="1">
        <f t="array" ref="G154">SUMPRODUCT('Non-GHGs Emission Factor'!D$3:D$112*('Non-GHGs Emission Factor'!$B$3:$B$112=$D154)*('Non-GHGs Emission Factor'!$C$3:$C$112=$E154)*('Non-GHGs Emission Factor'!$D$2:$K$2=G$136)*('Non-GHGs Emission Factor'!$A$3:$A$112=$C154))*SUMIFS('Non-GHGs indst Product Output'!$L:$L,'Non-GHGs indst Product Output'!$A:$A,$A$2,'Non-GHGs indst Product Output'!$B:$B,$D154)*$F154</f>
        <v>371566240000</v>
      </c>
      <c r="H154" s="274" cm="1">
        <f t="array" ref="H154">SUMPRODUCT('Non-GHGs Emission Factor'!E$3:E$112*('Non-GHGs Emission Factor'!$B$3:$B$112=$D154)*('Non-GHGs Emission Factor'!$C$3:$C$112=$E154)*('Non-GHGs Emission Factor'!$D$2:$K$2=H$136)*('Non-GHGs Emission Factor'!$A$3:$A$112=$C154))*SUMIFS('Non-GHGs indst Product Output'!$L:$L,'Non-GHGs indst Product Output'!$A:$A,$A$2,'Non-GHGs indst Product Output'!$B:$B,$D154)*$F154</f>
        <v>394789130000</v>
      </c>
      <c r="I154" s="274" cm="1">
        <f t="array" ref="I154">SUMPRODUCT('Non-GHGs Emission Factor'!F$3:F$112*('Non-GHGs Emission Factor'!$B$3:$B$112=$D154)*('Non-GHGs Emission Factor'!$C$3:$C$112=$E154)*('Non-GHGs Emission Factor'!$D$2:$K$2=I$136)*('Non-GHGs Emission Factor'!$A$3:$A$112=$C154))*SUMIFS('Non-GHGs indst Product Output'!$L:$L,'Non-GHGs indst Product Output'!$A:$A,$A$2,'Non-GHGs indst Product Output'!$B:$B,$D154)*$F154</f>
        <v>250807212000.00003</v>
      </c>
      <c r="J154" s="274" cm="1">
        <f t="array" ref="J154">SUMPRODUCT('Non-GHGs Emission Factor'!G$3:G$112*('Non-GHGs Emission Factor'!$B$3:$B$112=$D154)*('Non-GHGs Emission Factor'!$C$3:$C$112=$E154)*('Non-GHGs Emission Factor'!$D$2:$K$2=J$136)*('Non-GHGs Emission Factor'!$A$3:$A$112=$C154))*SUMIFS('Non-GHGs indst Product Output'!$L:$L,'Non-GHGs indst Product Output'!$A:$A,$A$2,'Non-GHGs indst Product Output'!$B:$B,$D154)*$F154</f>
        <v>687397544000</v>
      </c>
      <c r="K154" s="274" cm="1">
        <f t="array" ref="K154">SUMPRODUCT('Non-GHGs Emission Factor'!H$3:H$112*('Non-GHGs Emission Factor'!$B$3:$B$112=$D154)*('Non-GHGs Emission Factor'!$C$3:$C$112=$E154)*('Non-GHGs Emission Factor'!$D$2:$K$2=K$136)*('Non-GHGs Emission Factor'!$A$3:$A$112=$C154))*SUMIFS('Non-GHGs indst Product Output'!$L:$L,'Non-GHGs indst Product Output'!$A:$A,$A$2,'Non-GHGs indst Product Output'!$B:$B,$D154)*$F154</f>
        <v>1212234858000</v>
      </c>
      <c r="L154" s="274" cm="1">
        <f t="array" ref="L154">SUMPRODUCT('Non-GHGs Emission Factor'!I$3:I$112*('Non-GHGs Emission Factor'!$B$3:$B$112=$D154)*('Non-GHGs Emission Factor'!$C$3:$C$112=$E154)*('Non-GHGs Emission Factor'!$D$2:$K$2=L$136)*('Non-GHGs Emission Factor'!$A$3:$A$112=$C154))*SUMIFS('Non-GHGs indst Product Output'!$L:$L,'Non-GHGs indst Product Output'!$A:$A,$A$2,'Non-GHGs indst Product Output'!$B:$B,$D154)*$F154</f>
        <v>2041292030999.9998</v>
      </c>
      <c r="M154" s="274" cm="1">
        <f t="array" ref="M154">SUMPRODUCT('Non-GHGs Emission Factor'!J$3:J$112*('Non-GHGs Emission Factor'!$B$3:$B$112=$D154)*('Non-GHGs Emission Factor'!$C$3:$C$112=$E154)*('Non-GHGs Emission Factor'!$D$2:$K$2=M$136)*('Non-GHGs Emission Factor'!$A$3:$A$112=$C154))*SUMIFS('Non-GHGs indst Product Output'!$L:$L,'Non-GHGs indst Product Output'!$A:$A,$A$2,'Non-GHGs indst Product Output'!$B:$B,$D154)*$F154</f>
        <v>364599373000</v>
      </c>
      <c r="N154" s="275" cm="1">
        <f t="array" ref="N154">SUMPRODUCT('Non-GHGs Emission Factor'!K$3:K$112*('Non-GHGs Emission Factor'!$B$3:$B$112=$D154)*('Non-GHGs Emission Factor'!$C$3:$C$112=$E154)*('Non-GHGs Emission Factor'!$D$2:$K$2=N$136)*('Non-GHGs Emission Factor'!$A$3:$A$112=$C154))*SUMIFS('Non-GHGs indst Product Output'!$L:$L,'Non-GHGs indst Product Output'!$A:$A,$A$2,'Non-GHGs indst Product Output'!$B:$B,$D154)*$F154</f>
        <v>424978887000</v>
      </c>
    </row>
    <row r="155" spans="1:14" ht="14.25" customHeight="1">
      <c r="A155" s="32" t="str">
        <f>VLOOKUP($B155,'Sector Match'!$B$1:$C$43,2,0)</f>
        <v>iron and steel 241</v>
      </c>
      <c r="B155" s="134" t="s">
        <v>129</v>
      </c>
      <c r="C155" s="134" t="s">
        <v>129</v>
      </c>
      <c r="D155" s="134" t="s">
        <v>130</v>
      </c>
      <c r="E155" s="134" t="s">
        <v>132</v>
      </c>
      <c r="F155" s="134">
        <v>0.5</v>
      </c>
      <c r="G155" s="274" cm="1">
        <f t="array" ref="G155">SUMPRODUCT('Non-GHGs Emission Factor'!D$3:D$112*('Non-GHGs Emission Factor'!$B$3:$B$112=$D155)*('Non-GHGs Emission Factor'!$C$3:$C$112=$E155)*('Non-GHGs Emission Factor'!$D$2:$K$2=G$136)*('Non-GHGs Emission Factor'!$A$3:$A$112=$C155))*SUMIFS('Non-GHGs indst Product Output'!$L:$L,'Non-GHGs indst Product Output'!$A:$A,$A$2,'Non-GHGs indst Product Output'!$B:$B,$D155)*$F155</f>
        <v>3622770840000</v>
      </c>
      <c r="H155" s="274" cm="1">
        <f t="array" ref="H155">SUMPRODUCT('Non-GHGs Emission Factor'!E$3:E$112*('Non-GHGs Emission Factor'!$B$3:$B$112=$D155)*('Non-GHGs Emission Factor'!$C$3:$C$112=$E155)*('Non-GHGs Emission Factor'!$D$2:$K$2=H$136)*('Non-GHGs Emission Factor'!$A$3:$A$112=$C155))*SUMIFS('Non-GHGs indst Product Output'!$L:$L,'Non-GHGs indst Product Output'!$A:$A,$A$2,'Non-GHGs indst Product Output'!$B:$B,$D155)*$F155</f>
        <v>394789130000</v>
      </c>
      <c r="I155" s="274" cm="1">
        <f t="array" ref="I155">SUMPRODUCT('Non-GHGs Emission Factor'!F$3:F$112*('Non-GHGs Emission Factor'!$B$3:$B$112=$D155)*('Non-GHGs Emission Factor'!$C$3:$C$112=$E155)*('Non-GHGs Emission Factor'!$D$2:$K$2=I$136)*('Non-GHGs Emission Factor'!$A$3:$A$112=$C155))*SUMIFS('Non-GHGs indst Product Output'!$L:$L,'Non-GHGs indst Product Output'!$A:$A,$A$2,'Non-GHGs indst Product Output'!$B:$B,$D155)*$F155</f>
        <v>647918631000</v>
      </c>
      <c r="J155" s="274" cm="1">
        <f t="array" ref="J155">SUMPRODUCT('Non-GHGs Emission Factor'!G$3:G$112*('Non-GHGs Emission Factor'!$B$3:$B$112=$D155)*('Non-GHGs Emission Factor'!$C$3:$C$112=$E155)*('Non-GHGs Emission Factor'!$D$2:$K$2=J$136)*('Non-GHGs Emission Factor'!$A$3:$A$112=$C155))*SUMIFS('Non-GHGs indst Product Output'!$L:$L,'Non-GHGs indst Product Output'!$A:$A,$A$2,'Non-GHGs indst Product Output'!$B:$B,$D155)*$F155</f>
        <v>1244746904000</v>
      </c>
      <c r="K155" s="274" cm="1">
        <f t="array" ref="K155">SUMPRODUCT('Non-GHGs Emission Factor'!H$3:H$112*('Non-GHGs Emission Factor'!$B$3:$B$112=$D155)*('Non-GHGs Emission Factor'!$C$3:$C$112=$E155)*('Non-GHGs Emission Factor'!$D$2:$K$2=K$136)*('Non-GHGs Emission Factor'!$A$3:$A$112=$C155))*SUMIFS('Non-GHGs indst Product Output'!$L:$L,'Non-GHGs indst Product Output'!$A:$A,$A$2,'Non-GHGs indst Product Output'!$B:$B,$D155)*$F155</f>
        <v>1212234858000</v>
      </c>
      <c r="L155" s="274" cm="1">
        <f t="array" ref="L155">SUMPRODUCT('Non-GHGs Emission Factor'!I$3:I$112*('Non-GHGs Emission Factor'!$B$3:$B$112=$D155)*('Non-GHGs Emission Factor'!$C$3:$C$112=$E155)*('Non-GHGs Emission Factor'!$D$2:$K$2=L$136)*('Non-GHGs Emission Factor'!$A$3:$A$112=$C155))*SUMIFS('Non-GHGs indst Product Output'!$L:$L,'Non-GHGs indst Product Output'!$A:$A,$A$2,'Non-GHGs indst Product Output'!$B:$B,$D155)*$F155</f>
        <v>2041292030999.9998</v>
      </c>
      <c r="M155" s="274" cm="1">
        <f t="array" ref="M155">SUMPRODUCT('Non-GHGs Emission Factor'!J$3:J$112*('Non-GHGs Emission Factor'!$B$3:$B$112=$D155)*('Non-GHGs Emission Factor'!$C$3:$C$112=$E155)*('Non-GHGs Emission Factor'!$D$2:$K$2=M$136)*('Non-GHGs Emission Factor'!$A$3:$A$112=$C155))*SUMIFS('Non-GHGs indst Product Output'!$L:$L,'Non-GHGs indst Product Output'!$A:$A,$A$2,'Non-GHGs indst Product Output'!$B:$B,$D155)*$F155</f>
        <v>364599373000</v>
      </c>
      <c r="N155" s="275" cm="1">
        <f t="array" ref="N155">SUMPRODUCT('Non-GHGs Emission Factor'!K$3:K$112*('Non-GHGs Emission Factor'!$B$3:$B$112=$D155)*('Non-GHGs Emission Factor'!$C$3:$C$112=$E155)*('Non-GHGs Emission Factor'!$D$2:$K$2=N$136)*('Non-GHGs Emission Factor'!$A$3:$A$112=$C155))*SUMIFS('Non-GHGs indst Product Output'!$L:$L,'Non-GHGs indst Product Output'!$A:$A,$A$2,'Non-GHGs indst Product Output'!$B:$B,$D155)*$F155</f>
        <v>424978887000</v>
      </c>
    </row>
    <row r="156" spans="1:14" ht="14.25" customHeight="1">
      <c r="A156" s="32" t="str">
        <f>VLOOKUP($B156,'Sector Match'!$B$1:$C$43,2,0)</f>
        <v>other metals 242</v>
      </c>
      <c r="B156" s="134" t="s">
        <v>150</v>
      </c>
      <c r="C156" s="134" t="s">
        <v>150</v>
      </c>
      <c r="D156" s="134" t="s">
        <v>154</v>
      </c>
      <c r="E156" s="134" t="s">
        <v>152</v>
      </c>
      <c r="F156" s="134">
        <v>0.5</v>
      </c>
      <c r="G156" s="274" cm="1">
        <f t="array" ref="G156">SUMPRODUCT('Non-GHGs Emission Factor'!D$3:D$112*('Non-GHGs Emission Factor'!$B$3:$B$112=$D156)*('Non-GHGs Emission Factor'!$C$3:$C$112=$E156)*('Non-GHGs Emission Factor'!$D$2:$K$2=G$136)*('Non-GHGs Emission Factor'!$A$3:$A$112=$C156))*SUMIFS('Non-GHGs indst Product Output'!$L:$L,'Non-GHGs indst Product Output'!$A:$A,$A$2,'Non-GHGs indst Product Output'!$B:$B,$D156)*$F156</f>
        <v>0</v>
      </c>
      <c r="H156" s="274" cm="1">
        <f t="array" ref="H156">SUMPRODUCT('Non-GHGs Emission Factor'!E$3:E$112*('Non-GHGs Emission Factor'!$B$3:$B$112=$D156)*('Non-GHGs Emission Factor'!$C$3:$C$112=$E156)*('Non-GHGs Emission Factor'!$D$2:$K$2=H$136)*('Non-GHGs Emission Factor'!$A$3:$A$112=$C156))*SUMIFS('Non-GHGs indst Product Output'!$L:$L,'Non-GHGs indst Product Output'!$A:$A,$A$2,'Non-GHGs indst Product Output'!$B:$B,$D156)*$F156</f>
        <v>0</v>
      </c>
      <c r="I156" s="274" cm="1">
        <f t="array" ref="I156">SUMPRODUCT('Non-GHGs Emission Factor'!F$3:F$112*('Non-GHGs Emission Factor'!$B$3:$B$112=$D156)*('Non-GHGs Emission Factor'!$C$3:$C$112=$E156)*('Non-GHGs Emission Factor'!$D$2:$K$2=I$136)*('Non-GHGs Emission Factor'!$A$3:$A$112=$C156))*SUMIFS('Non-GHGs indst Product Output'!$L:$L,'Non-GHGs indst Product Output'!$A:$A,$A$2,'Non-GHGs indst Product Output'!$B:$B,$D156)*$F156</f>
        <v>0</v>
      </c>
      <c r="J156" s="274" cm="1">
        <f t="array" ref="J156">SUMPRODUCT('Non-GHGs Emission Factor'!G$3:G$112*('Non-GHGs Emission Factor'!$B$3:$B$112=$D156)*('Non-GHGs Emission Factor'!$C$3:$C$112=$E156)*('Non-GHGs Emission Factor'!$D$2:$K$2=J$136)*('Non-GHGs Emission Factor'!$A$3:$A$112=$C156))*SUMIFS('Non-GHGs indst Product Output'!$L:$L,'Non-GHGs indst Product Output'!$A:$A,$A$2,'Non-GHGs indst Product Output'!$B:$B,$D156)*$F156</f>
        <v>0</v>
      </c>
      <c r="K156" s="274" cm="1">
        <f t="array" ref="K156">SUMPRODUCT('Non-GHGs Emission Factor'!H$3:H$112*('Non-GHGs Emission Factor'!$B$3:$B$112=$D156)*('Non-GHGs Emission Factor'!$C$3:$C$112=$E156)*('Non-GHGs Emission Factor'!$D$2:$K$2=K$136)*('Non-GHGs Emission Factor'!$A$3:$A$112=$C156))*SUMIFS('Non-GHGs indst Product Output'!$L:$L,'Non-GHGs indst Product Output'!$A:$A,$A$2,'Non-GHGs indst Product Output'!$B:$B,$D156)*$F156</f>
        <v>1380846354785</v>
      </c>
      <c r="L156" s="274" cm="1">
        <f t="array" ref="L156">SUMPRODUCT('Non-GHGs Emission Factor'!I$3:I$112*('Non-GHGs Emission Factor'!$B$3:$B$112=$D156)*('Non-GHGs Emission Factor'!$C$3:$C$112=$E156)*('Non-GHGs Emission Factor'!$D$2:$K$2=L$136)*('Non-GHGs Emission Factor'!$A$3:$A$112=$C156))*SUMIFS('Non-GHGs indst Product Output'!$L:$L,'Non-GHGs indst Product Output'!$A:$A,$A$2,'Non-GHGs indst Product Output'!$B:$B,$D156)*$F156</f>
        <v>1549246080775</v>
      </c>
      <c r="M156" s="274" cm="1">
        <f t="array" ref="M156">SUMPRODUCT('Non-GHGs Emission Factor'!J$3:J$112*('Non-GHGs Emission Factor'!$B$3:$B$112=$D156)*('Non-GHGs Emission Factor'!$C$3:$C$112=$E156)*('Non-GHGs Emission Factor'!$D$2:$K$2=M$136)*('Non-GHGs Emission Factor'!$A$3:$A$112=$C156))*SUMIFS('Non-GHGs indst Product Output'!$L:$L,'Non-GHGs indst Product Output'!$A:$A,$A$2,'Non-GHGs indst Product Output'!$B:$B,$D156)*$F156</f>
        <v>0</v>
      </c>
      <c r="N156" s="275" cm="1">
        <f t="array" ref="N156">SUMPRODUCT('Non-GHGs Emission Factor'!K$3:K$112*('Non-GHGs Emission Factor'!$B$3:$B$112=$D156)*('Non-GHGs Emission Factor'!$C$3:$C$112=$E156)*('Non-GHGs Emission Factor'!$D$2:$K$2=N$136)*('Non-GHGs Emission Factor'!$A$3:$A$112=$C156))*SUMIFS('Non-GHGs indst Product Output'!$L:$L,'Non-GHGs indst Product Output'!$A:$A,$A$2,'Non-GHGs indst Product Output'!$B:$B,$D156)*$F156</f>
        <v>0</v>
      </c>
    </row>
    <row r="157" spans="1:14" ht="14.25" customHeight="1">
      <c r="A157" s="32" t="str">
        <f>VLOOKUP($B157,'Sector Match'!$B$1:$C$43,2,0)</f>
        <v>other metals 242</v>
      </c>
      <c r="B157" s="134" t="s">
        <v>150</v>
      </c>
      <c r="C157" s="134" t="s">
        <v>150</v>
      </c>
      <c r="D157" s="134" t="s">
        <v>154</v>
      </c>
      <c r="E157" s="134" t="s">
        <v>153</v>
      </c>
      <c r="F157" s="134">
        <v>0.5</v>
      </c>
      <c r="G157" s="274" cm="1">
        <f t="array" ref="G157">SUMPRODUCT('Non-GHGs Emission Factor'!D$3:D$112*('Non-GHGs Emission Factor'!$B$3:$B$112=$D157)*('Non-GHGs Emission Factor'!$C$3:$C$112=$E157)*('Non-GHGs Emission Factor'!$D$2:$K$2=G$136)*('Non-GHGs Emission Factor'!$A$3:$A$112=$C157))*SUMIFS('Non-GHGs indst Product Output'!$L:$L,'Non-GHGs indst Product Output'!$A:$A,$A$2,'Non-GHGs indst Product Output'!$B:$B,$D157)*$F157</f>
        <v>0</v>
      </c>
      <c r="H157" s="274" cm="1">
        <f t="array" ref="H157">SUMPRODUCT('Non-GHGs Emission Factor'!E$3:E$112*('Non-GHGs Emission Factor'!$B$3:$B$112=$D157)*('Non-GHGs Emission Factor'!$C$3:$C$112=$E157)*('Non-GHGs Emission Factor'!$D$2:$K$2=H$136)*('Non-GHGs Emission Factor'!$A$3:$A$112=$C157))*SUMIFS('Non-GHGs indst Product Output'!$L:$L,'Non-GHGs indst Product Output'!$A:$A,$A$2,'Non-GHGs indst Product Output'!$B:$B,$D157)*$F157</f>
        <v>0</v>
      </c>
      <c r="I157" s="274" cm="1">
        <f t="array" ref="I157">SUMPRODUCT('Non-GHGs Emission Factor'!F$3:F$112*('Non-GHGs Emission Factor'!$B$3:$B$112=$D157)*('Non-GHGs Emission Factor'!$C$3:$C$112=$E157)*('Non-GHGs Emission Factor'!$D$2:$K$2=I$136)*('Non-GHGs Emission Factor'!$A$3:$A$112=$C157))*SUMIFS('Non-GHGs indst Product Output'!$L:$L,'Non-GHGs indst Product Output'!$A:$A,$A$2,'Non-GHGs indst Product Output'!$B:$B,$D157)*$F157</f>
        <v>0</v>
      </c>
      <c r="J157" s="274" cm="1">
        <f t="array" ref="J157">SUMPRODUCT('Non-GHGs Emission Factor'!G$3:G$112*('Non-GHGs Emission Factor'!$B$3:$B$112=$D157)*('Non-GHGs Emission Factor'!$C$3:$C$112=$E157)*('Non-GHGs Emission Factor'!$D$2:$K$2=J$136)*('Non-GHGs Emission Factor'!$A$3:$A$112=$C157))*SUMIFS('Non-GHGs indst Product Output'!$L:$L,'Non-GHGs indst Product Output'!$A:$A,$A$2,'Non-GHGs indst Product Output'!$B:$B,$D157)*$F157</f>
        <v>0</v>
      </c>
      <c r="K157" s="274" cm="1">
        <f t="array" ref="K157">SUMPRODUCT('Non-GHGs Emission Factor'!H$3:H$112*('Non-GHGs Emission Factor'!$B$3:$B$112=$D157)*('Non-GHGs Emission Factor'!$C$3:$C$112=$E157)*('Non-GHGs Emission Factor'!$D$2:$K$2=K$136)*('Non-GHGs Emission Factor'!$A$3:$A$112=$C157))*SUMIFS('Non-GHGs indst Product Output'!$L:$L,'Non-GHGs indst Product Output'!$A:$A,$A$2,'Non-GHGs indst Product Output'!$B:$B,$D157)*$F157</f>
        <v>1380846354785</v>
      </c>
      <c r="L157" s="274" cm="1">
        <f t="array" ref="L157">SUMPRODUCT('Non-GHGs Emission Factor'!I$3:I$112*('Non-GHGs Emission Factor'!$B$3:$B$112=$D157)*('Non-GHGs Emission Factor'!$C$3:$C$112=$E157)*('Non-GHGs Emission Factor'!$D$2:$K$2=L$136)*('Non-GHGs Emission Factor'!$A$3:$A$112=$C157))*SUMIFS('Non-GHGs indst Product Output'!$L:$L,'Non-GHGs indst Product Output'!$A:$A,$A$2,'Non-GHGs indst Product Output'!$B:$B,$D157)*$F157</f>
        <v>1549246080775</v>
      </c>
      <c r="M157" s="274" cm="1">
        <f t="array" ref="M157">SUMPRODUCT('Non-GHGs Emission Factor'!J$3:J$112*('Non-GHGs Emission Factor'!$B$3:$B$112=$D157)*('Non-GHGs Emission Factor'!$C$3:$C$112=$E157)*('Non-GHGs Emission Factor'!$D$2:$K$2=M$136)*('Non-GHGs Emission Factor'!$A$3:$A$112=$C157))*SUMIFS('Non-GHGs indst Product Output'!$L:$L,'Non-GHGs indst Product Output'!$A:$A,$A$2,'Non-GHGs indst Product Output'!$B:$B,$D157)*$F157</f>
        <v>0</v>
      </c>
      <c r="N157" s="275" cm="1">
        <f t="array" ref="N157">SUMPRODUCT('Non-GHGs Emission Factor'!K$3:K$112*('Non-GHGs Emission Factor'!$B$3:$B$112=$D157)*('Non-GHGs Emission Factor'!$C$3:$C$112=$E157)*('Non-GHGs Emission Factor'!$D$2:$K$2=N$136)*('Non-GHGs Emission Factor'!$A$3:$A$112=$C157))*SUMIFS('Non-GHGs indst Product Output'!$L:$L,'Non-GHGs indst Product Output'!$A:$A,$A$2,'Non-GHGs indst Product Output'!$B:$B,$D157)*$F157</f>
        <v>0</v>
      </c>
    </row>
    <row r="158" spans="1:14" ht="14.25" customHeight="1">
      <c r="A158" s="32" t="str">
        <f>VLOOKUP($B158,'Sector Match'!$B$1:$C$43,2,0)</f>
        <v>other metals 242</v>
      </c>
      <c r="B158" s="134" t="s">
        <v>150</v>
      </c>
      <c r="C158" s="134" t="s">
        <v>150</v>
      </c>
      <c r="D158" s="279" t="s">
        <v>151</v>
      </c>
      <c r="E158" s="279" t="s">
        <v>152</v>
      </c>
      <c r="F158" s="279">
        <v>1</v>
      </c>
      <c r="G158" s="280" cm="1">
        <f t="array" ref="G158">SUMPRODUCT('Non-GHGs Emission Factor'!D$3:D$112*('Non-GHGs Emission Factor'!$B$3:$B$112=$D158)*('Non-GHGs Emission Factor'!$C$3:$C$112=$E158)*('Non-GHGs Emission Factor'!$D$2:$K$2=G$136)*('Non-GHGs Emission Factor'!$A$3:$A$112=$C158))*SUMIFS('Non-GHGs indst Product Output'!$L:$L,'Non-GHGs indst Product Output'!$A:$A,$A$2,'Non-GHGs indst Product Output'!$B:$B,"电解铝-一次冶炼")*$F158</f>
        <v>0</v>
      </c>
      <c r="H158" s="280" cm="1">
        <f t="array" ref="H158">SUMPRODUCT('Non-GHGs Emission Factor'!E$3:E$112*('Non-GHGs Emission Factor'!$B$3:$B$112=$D158)*('Non-GHGs Emission Factor'!$C$3:$C$112=$E158)*('Non-GHGs Emission Factor'!$D$2:$K$2=H$136)*('Non-GHGs Emission Factor'!$A$3:$A$112=$C158))*SUMIFS('Non-GHGs indst Product Output'!$L:$L,'Non-GHGs indst Product Output'!$A:$A,$A$2,'Non-GHGs indst Product Output'!$B:$B,"电解铝-一次冶炼")*$F158</f>
        <v>0</v>
      </c>
      <c r="I158" s="280" cm="1">
        <f t="array" ref="I158">SUMPRODUCT('Non-GHGs Emission Factor'!F$3:F$112*('Non-GHGs Emission Factor'!$B$3:$B$112=$D158)*('Non-GHGs Emission Factor'!$C$3:$C$112=$E158)*('Non-GHGs Emission Factor'!$D$2:$K$2=I$136)*('Non-GHGs Emission Factor'!$A$3:$A$112=$C158))*SUMIFS('Non-GHGs indst Product Output'!$L:$L,'Non-GHGs indst Product Output'!$A:$A,$A$2,'Non-GHGs indst Product Output'!$B:$B,"电解铝-一次冶炼")*$F158</f>
        <v>288696780000</v>
      </c>
      <c r="J158" s="280" cm="1">
        <f t="array" ref="J158">SUMPRODUCT('Non-GHGs Emission Factor'!G$3:G$112*('Non-GHGs Emission Factor'!$B$3:$B$112=$D158)*('Non-GHGs Emission Factor'!$C$3:$C$112=$E158)*('Non-GHGs Emission Factor'!$D$2:$K$2=J$136)*('Non-GHGs Emission Factor'!$A$3:$A$112=$C158))*SUMIFS('Non-GHGs indst Product Output'!$L:$L,'Non-GHGs indst Product Output'!$A:$A,$A$2,'Non-GHGs indst Product Output'!$B:$B,"电解铝-一次冶炼")*$F158</f>
        <v>0</v>
      </c>
      <c r="K158" s="280" cm="1">
        <f t="array" ref="K158">SUMPRODUCT('Non-GHGs Emission Factor'!H$3:H$112*('Non-GHGs Emission Factor'!$B$3:$B$112=$D158)*('Non-GHGs Emission Factor'!$C$3:$C$112=$E158)*('Non-GHGs Emission Factor'!$D$2:$K$2=K$136)*('Non-GHGs Emission Factor'!$A$3:$A$112=$C158))*SUMIFS('Non-GHGs indst Product Output'!$L:$L,'Non-GHGs indst Product Output'!$A:$A,$A$2,'Non-GHGs indst Product Output'!$B:$B,"电解铝-一次冶炼")*$F158</f>
        <v>703650285120</v>
      </c>
      <c r="L158" s="280" cm="1">
        <f t="array" ref="L158">SUMPRODUCT('Non-GHGs Emission Factor'!I$3:I$112*('Non-GHGs Emission Factor'!$B$3:$B$112=$D158)*('Non-GHGs Emission Factor'!$C$3:$C$112=$E158)*('Non-GHGs Emission Factor'!$D$2:$K$2=L$136)*('Non-GHGs Emission Factor'!$A$3:$A$112=$C158))*SUMIFS('Non-GHGs indst Product Output'!$L:$L,'Non-GHGs indst Product Output'!$A:$A,$A$2,'Non-GHGs indst Product Output'!$B:$B,"电解铝-一次冶炼")*$F158</f>
        <v>1020446885040</v>
      </c>
      <c r="M158" s="280" cm="1">
        <f t="array" ref="M158">SUMPRODUCT('Non-GHGs Emission Factor'!J$3:J$112*('Non-GHGs Emission Factor'!$B$3:$B$112=$D158)*('Non-GHGs Emission Factor'!$C$3:$C$112=$E158)*('Non-GHGs Emission Factor'!$D$2:$K$2=M$136)*('Non-GHGs Emission Factor'!$A$3:$A$112=$C158))*SUMIFS('Non-GHGs indst Product Output'!$L:$L,'Non-GHGs indst Product Output'!$A:$A,$A$2,'Non-GHGs indst Product Output'!$B:$B,"电解铝-一次冶炼")*$F158</f>
        <v>0</v>
      </c>
      <c r="N158" s="281" cm="1">
        <f t="array" ref="N158">SUMPRODUCT('Non-GHGs Emission Factor'!K$3:K$112*('Non-GHGs Emission Factor'!$B$3:$B$112=$D158)*('Non-GHGs Emission Factor'!$C$3:$C$112=$E158)*('Non-GHGs Emission Factor'!$D$2:$K$2=N$136)*('Non-GHGs Emission Factor'!$A$3:$A$112=$C158))*SUMIFS('Non-GHGs indst Product Output'!$L:$L,'Non-GHGs indst Product Output'!$A:$A,$A$2,'Non-GHGs indst Product Output'!$B:$B,"电解铝-一次冶炼")*$F158</f>
        <v>0</v>
      </c>
    </row>
    <row r="159" spans="1:14" ht="14.25" customHeight="1">
      <c r="A159" s="32" t="str">
        <f>VLOOKUP($B159,'Sector Match'!$B$1:$C$43,2,0)</f>
        <v>other metals 242</v>
      </c>
      <c r="B159" s="134" t="s">
        <v>150</v>
      </c>
      <c r="C159" s="134" t="s">
        <v>150</v>
      </c>
      <c r="D159" s="279" t="s">
        <v>151</v>
      </c>
      <c r="E159" s="279" t="s">
        <v>153</v>
      </c>
      <c r="F159" s="279">
        <v>1</v>
      </c>
      <c r="G159" s="280" cm="1">
        <f t="array" ref="G159">SUMPRODUCT('Non-GHGs Emission Factor'!D$3:D$112*('Non-GHGs Emission Factor'!$B$3:$B$112=$D159)*('Non-GHGs Emission Factor'!$C$3:$C$112=$E159)*('Non-GHGs Emission Factor'!$D$2:$K$2=G$136)*('Non-GHGs Emission Factor'!$A$3:$A$112=$C159))*SUMIFS('Non-GHGs indst Product Output'!$L:$L,'Non-GHGs indst Product Output'!$A:$A,$A$2,'Non-GHGs indst Product Output'!$B:$B,"电解铝-再生生产")*$F159</f>
        <v>0</v>
      </c>
      <c r="H159" s="280" cm="1">
        <f t="array" ref="H159">SUMPRODUCT('Non-GHGs Emission Factor'!E$3:E$112*('Non-GHGs Emission Factor'!$B$3:$B$112=$D159)*('Non-GHGs Emission Factor'!$C$3:$C$112=$E159)*('Non-GHGs Emission Factor'!$D$2:$K$2=H$136)*('Non-GHGs Emission Factor'!$A$3:$A$112=$C159))*SUMIFS('Non-GHGs indst Product Output'!$L:$L,'Non-GHGs indst Product Output'!$A:$A,$A$2,'Non-GHGs indst Product Output'!$B:$B,"电解铝-再生生产")*$F159</f>
        <v>0</v>
      </c>
      <c r="I159" s="280" cm="1">
        <f t="array" ref="I159">SUMPRODUCT('Non-GHGs Emission Factor'!F$3:F$112*('Non-GHGs Emission Factor'!$B$3:$B$112=$D159)*('Non-GHGs Emission Factor'!$C$3:$C$112=$E159)*('Non-GHGs Emission Factor'!$D$2:$K$2=I$136)*('Non-GHGs Emission Factor'!$A$3:$A$112=$C159))*SUMIFS('Non-GHGs indst Product Output'!$L:$L,'Non-GHGs indst Product Output'!$A:$A,$A$2,'Non-GHGs indst Product Output'!$B:$B,"电解铝-再生生产")*$F159</f>
        <v>0</v>
      </c>
      <c r="J159" s="280" cm="1">
        <f t="array" ref="J159">SUMPRODUCT('Non-GHGs Emission Factor'!G$3:G$112*('Non-GHGs Emission Factor'!$B$3:$B$112=$D159)*('Non-GHGs Emission Factor'!$C$3:$C$112=$E159)*('Non-GHGs Emission Factor'!$D$2:$K$2=J$136)*('Non-GHGs Emission Factor'!$A$3:$A$112=$C159))*SUMIFS('Non-GHGs indst Product Output'!$L:$L,'Non-GHGs indst Product Output'!$A:$A,$A$2,'Non-GHGs indst Product Output'!$B:$B,"电解铝-再生生产")*$F159</f>
        <v>0</v>
      </c>
      <c r="K159" s="280" cm="1">
        <f t="array" ref="K159">SUMPRODUCT('Non-GHGs Emission Factor'!H$3:H$112*('Non-GHGs Emission Factor'!$B$3:$B$112=$D159)*('Non-GHGs Emission Factor'!$C$3:$C$112=$E159)*('Non-GHGs Emission Factor'!$D$2:$K$2=K$136)*('Non-GHGs Emission Factor'!$A$3:$A$112=$C159))*SUMIFS('Non-GHGs indst Product Output'!$L:$L,'Non-GHGs indst Product Output'!$A:$A,$A$2,'Non-GHGs indst Product Output'!$B:$B,"电解铝-再生生产")*$F159</f>
        <v>33816042000</v>
      </c>
      <c r="L159" s="280" cm="1">
        <f t="array" ref="L159">SUMPRODUCT('Non-GHGs Emission Factor'!I$3:I$112*('Non-GHGs Emission Factor'!$B$3:$B$112=$D159)*('Non-GHGs Emission Factor'!$C$3:$C$112=$E159)*('Non-GHGs Emission Factor'!$D$2:$K$2=L$136)*('Non-GHGs Emission Factor'!$A$3:$A$112=$C159))*SUMIFS('Non-GHGs indst Product Output'!$L:$L,'Non-GHGs indst Product Output'!$A:$A,$A$2,'Non-GHGs indst Product Output'!$B:$B,"电解铝-再生生产")*$F159</f>
        <v>45326502450</v>
      </c>
      <c r="M159" s="280" cm="1">
        <f t="array" ref="M159">SUMPRODUCT('Non-GHGs Emission Factor'!J$3:J$112*('Non-GHGs Emission Factor'!$B$3:$B$112=$D159)*('Non-GHGs Emission Factor'!$C$3:$C$112=$E159)*('Non-GHGs Emission Factor'!$D$2:$K$2=M$136)*('Non-GHGs Emission Factor'!$A$3:$A$112=$C159))*SUMIFS('Non-GHGs indst Product Output'!$L:$L,'Non-GHGs indst Product Output'!$A:$A,$A$2,'Non-GHGs indst Product Output'!$B:$B,"电解铝-再生生产")*$F159</f>
        <v>0</v>
      </c>
      <c r="N159" s="281" cm="1">
        <f t="array" ref="N159">SUMPRODUCT('Non-GHGs Emission Factor'!K$3:K$112*('Non-GHGs Emission Factor'!$B$3:$B$112=$D159)*('Non-GHGs Emission Factor'!$C$3:$C$112=$E159)*('Non-GHGs Emission Factor'!$D$2:$K$2=N$136)*('Non-GHGs Emission Factor'!$A$3:$A$112=$C159))*SUMIFS('Non-GHGs indst Product Output'!$L:$L,'Non-GHGs indst Product Output'!$A:$A,$A$2,'Non-GHGs indst Product Output'!$B:$B,"电解铝-再生生产")*$F159</f>
        <v>0</v>
      </c>
    </row>
    <row r="160" spans="1:14" ht="14.25" customHeight="1">
      <c r="A160" s="32" t="str">
        <f>VLOOKUP($B160,'Sector Match'!$B$1:$C$43,2,0)</f>
        <v>other metals 242</v>
      </c>
      <c r="B160" s="134" t="s">
        <v>150</v>
      </c>
      <c r="C160" s="134" t="s">
        <v>150</v>
      </c>
      <c r="D160" s="134" t="s">
        <v>164</v>
      </c>
      <c r="E160" s="134" t="s">
        <v>158</v>
      </c>
      <c r="F160" s="134">
        <v>1</v>
      </c>
      <c r="G160" s="274" cm="1">
        <f t="array" ref="G160">SUMPRODUCT('Non-GHGs Emission Factor'!D$3:D$112*('Non-GHGs Emission Factor'!$B$3:$B$112=$D160)*('Non-GHGs Emission Factor'!$C$3:$C$112=$E160)*('Non-GHGs Emission Factor'!$D$2:$K$2=G$136)*('Non-GHGs Emission Factor'!$A$3:$A$112=$C160))*SUMIFS('Non-GHGs indst Product Output'!$L:$L,'Non-GHGs indst Product Output'!$A:$A,$A$2,'Non-GHGs indst Product Output'!$B:$B,$D160)*$F160</f>
        <v>0</v>
      </c>
      <c r="H160" s="274" cm="1">
        <f t="array" ref="H160">SUMPRODUCT('Non-GHGs Emission Factor'!E$3:E$112*('Non-GHGs Emission Factor'!$B$3:$B$112=$D160)*('Non-GHGs Emission Factor'!$C$3:$C$112=$E160)*('Non-GHGs Emission Factor'!$D$2:$K$2=H$136)*('Non-GHGs Emission Factor'!$A$3:$A$112=$C160))*SUMIFS('Non-GHGs indst Product Output'!$L:$L,'Non-GHGs indst Product Output'!$A:$A,$A$2,'Non-GHGs indst Product Output'!$B:$B,$D160)*$F160</f>
        <v>0</v>
      </c>
      <c r="I160" s="274" cm="1">
        <f t="array" ref="I160">SUMPRODUCT('Non-GHGs Emission Factor'!F$3:F$112*('Non-GHGs Emission Factor'!$B$3:$B$112=$D160)*('Non-GHGs Emission Factor'!$C$3:$C$112=$E160)*('Non-GHGs Emission Factor'!$D$2:$K$2=I$136)*('Non-GHGs Emission Factor'!$A$3:$A$112=$C160))*SUMIFS('Non-GHGs indst Product Output'!$L:$L,'Non-GHGs indst Product Output'!$A:$A,$A$2,'Non-GHGs indst Product Output'!$B:$B,$D160)*$F160</f>
        <v>0</v>
      </c>
      <c r="J160" s="274" cm="1">
        <f t="array" ref="J160">SUMPRODUCT('Non-GHGs Emission Factor'!G$3:G$112*('Non-GHGs Emission Factor'!$B$3:$B$112=$D160)*('Non-GHGs Emission Factor'!$C$3:$C$112=$E160)*('Non-GHGs Emission Factor'!$D$2:$K$2=J$136)*('Non-GHGs Emission Factor'!$A$3:$A$112=$C160))*SUMIFS('Non-GHGs indst Product Output'!$L:$L,'Non-GHGs indst Product Output'!$A:$A,$A$2,'Non-GHGs indst Product Output'!$B:$B,$D160)*$F160</f>
        <v>0</v>
      </c>
      <c r="K160" s="274" cm="1">
        <f t="array" ref="K160">SUMPRODUCT('Non-GHGs Emission Factor'!H$3:H$112*('Non-GHGs Emission Factor'!$B$3:$B$112=$D160)*('Non-GHGs Emission Factor'!$C$3:$C$112=$E160)*('Non-GHGs Emission Factor'!$D$2:$K$2=K$136)*('Non-GHGs Emission Factor'!$A$3:$A$112=$C160))*SUMIFS('Non-GHGs indst Product Output'!$L:$L,'Non-GHGs indst Product Output'!$A:$A,$A$2,'Non-GHGs indst Product Output'!$B:$B,$D160)*$F160</f>
        <v>23012563398140</v>
      </c>
      <c r="L160" s="274" cm="1">
        <f t="array" ref="L160">SUMPRODUCT('Non-GHGs Emission Factor'!I$3:I$112*('Non-GHGs Emission Factor'!$B$3:$B$112=$D160)*('Non-GHGs Emission Factor'!$C$3:$C$112=$E160)*('Non-GHGs Emission Factor'!$D$2:$K$2=L$136)*('Non-GHGs Emission Factor'!$A$3:$A$112=$C160))*SUMIFS('Non-GHGs indst Product Output'!$L:$L,'Non-GHGs indst Product Output'!$A:$A,$A$2,'Non-GHGs indst Product Output'!$B:$B,$D160)*$F160</f>
        <v>30683159699260</v>
      </c>
      <c r="M160" s="274" cm="1">
        <f t="array" ref="M160">SUMPRODUCT('Non-GHGs Emission Factor'!J$3:J$112*('Non-GHGs Emission Factor'!$B$3:$B$112=$D160)*('Non-GHGs Emission Factor'!$C$3:$C$112=$E160)*('Non-GHGs Emission Factor'!$D$2:$K$2=M$136)*('Non-GHGs Emission Factor'!$A$3:$A$112=$C160))*SUMIFS('Non-GHGs indst Product Output'!$L:$L,'Non-GHGs indst Product Output'!$A:$A,$A$2,'Non-GHGs indst Product Output'!$B:$B,$D160)*$F160</f>
        <v>0</v>
      </c>
      <c r="N160" s="275" cm="1">
        <f t="array" ref="N160">SUMPRODUCT('Non-GHGs Emission Factor'!K$3:K$112*('Non-GHGs Emission Factor'!$B$3:$B$112=$D160)*('Non-GHGs Emission Factor'!$C$3:$C$112=$E160)*('Non-GHGs Emission Factor'!$D$2:$K$2=N$136)*('Non-GHGs Emission Factor'!$A$3:$A$112=$C160))*SUMIFS('Non-GHGs indst Product Output'!$L:$L,'Non-GHGs indst Product Output'!$A:$A,$A$2,'Non-GHGs indst Product Output'!$B:$B,$D160)*$F160</f>
        <v>0</v>
      </c>
    </row>
    <row r="161" spans="1:14" ht="14.25" customHeight="1">
      <c r="A161" s="32" t="str">
        <f>VLOOKUP($B161,'Sector Match'!$B$1:$C$43,2,0)</f>
        <v>other metals 242</v>
      </c>
      <c r="B161" s="134" t="s">
        <v>150</v>
      </c>
      <c r="C161" s="134" t="s">
        <v>150</v>
      </c>
      <c r="D161" s="134" t="s">
        <v>155</v>
      </c>
      <c r="E161" s="134" t="s">
        <v>152</v>
      </c>
      <c r="F161" s="134">
        <v>0.5</v>
      </c>
      <c r="G161" s="274" cm="1">
        <f t="array" ref="G161">SUMPRODUCT('Non-GHGs Emission Factor'!D$3:D$112*('Non-GHGs Emission Factor'!$B$3:$B$112=$D161)*('Non-GHGs Emission Factor'!$C$3:$C$112=$E161)*('Non-GHGs Emission Factor'!$D$2:$K$2=G$136)*('Non-GHGs Emission Factor'!$A$3:$A$112=$C161))*SUMIFS('Non-GHGs indst Product Output'!$L:$L,'Non-GHGs indst Product Output'!$A:$A,$A$2,'Non-GHGs indst Product Output'!$B:$B,$D161)*$F161</f>
        <v>0</v>
      </c>
      <c r="H161" s="274" cm="1">
        <f t="array" ref="H161">SUMPRODUCT('Non-GHGs Emission Factor'!E$3:E$112*('Non-GHGs Emission Factor'!$B$3:$B$112=$D161)*('Non-GHGs Emission Factor'!$C$3:$C$112=$E161)*('Non-GHGs Emission Factor'!$D$2:$K$2=H$136)*('Non-GHGs Emission Factor'!$A$3:$A$112=$C161))*SUMIFS('Non-GHGs indst Product Output'!$L:$L,'Non-GHGs indst Product Output'!$A:$A,$A$2,'Non-GHGs indst Product Output'!$B:$B,$D161)*$F161</f>
        <v>0</v>
      </c>
      <c r="I161" s="274" cm="1">
        <f t="array" ref="I161">SUMPRODUCT('Non-GHGs Emission Factor'!F$3:F$112*('Non-GHGs Emission Factor'!$B$3:$B$112=$D161)*('Non-GHGs Emission Factor'!$C$3:$C$112=$E161)*('Non-GHGs Emission Factor'!$D$2:$K$2=I$136)*('Non-GHGs Emission Factor'!$A$3:$A$112=$C161))*SUMIFS('Non-GHGs indst Product Output'!$L:$L,'Non-GHGs indst Product Output'!$A:$A,$A$2,'Non-GHGs indst Product Output'!$B:$B,$D161)*$F161</f>
        <v>0</v>
      </c>
      <c r="J161" s="274" cm="1">
        <f t="array" ref="J161">SUMPRODUCT('Non-GHGs Emission Factor'!G$3:G$112*('Non-GHGs Emission Factor'!$B$3:$B$112=$D161)*('Non-GHGs Emission Factor'!$C$3:$C$112=$E161)*('Non-GHGs Emission Factor'!$D$2:$K$2=J$136)*('Non-GHGs Emission Factor'!$A$3:$A$112=$C161))*SUMIFS('Non-GHGs indst Product Output'!$L:$L,'Non-GHGs indst Product Output'!$A:$A,$A$2,'Non-GHGs indst Product Output'!$B:$B,$D161)*$F161</f>
        <v>0</v>
      </c>
      <c r="K161" s="274" cm="1">
        <f t="array" ref="K161">SUMPRODUCT('Non-GHGs Emission Factor'!H$3:H$112*('Non-GHGs Emission Factor'!$B$3:$B$112=$D161)*('Non-GHGs Emission Factor'!$C$3:$C$112=$E161)*('Non-GHGs Emission Factor'!$D$2:$K$2=K$136)*('Non-GHGs Emission Factor'!$A$3:$A$112=$C161))*SUMIFS('Non-GHGs indst Product Output'!$L:$L,'Non-GHGs indst Product Output'!$A:$A,$A$2,'Non-GHGs indst Product Output'!$B:$B,$D161)*$F161</f>
        <v>667286197345</v>
      </c>
      <c r="L161" s="274" cm="1">
        <f t="array" ref="L161">SUMPRODUCT('Non-GHGs Emission Factor'!I$3:I$112*('Non-GHGs Emission Factor'!$B$3:$B$112=$D161)*('Non-GHGs Emission Factor'!$C$3:$C$112=$E161)*('Non-GHGs Emission Factor'!$D$2:$K$2=L$136)*('Non-GHGs Emission Factor'!$A$3:$A$112=$C161))*SUMIFS('Non-GHGs indst Product Output'!$L:$L,'Non-GHGs indst Product Output'!$A:$A,$A$2,'Non-GHGs indst Product Output'!$B:$B,$D161)*$F161</f>
        <v>748653161090</v>
      </c>
      <c r="M161" s="274" cm="1">
        <f t="array" ref="M161">SUMPRODUCT('Non-GHGs Emission Factor'!J$3:J$112*('Non-GHGs Emission Factor'!$B$3:$B$112=$D161)*('Non-GHGs Emission Factor'!$C$3:$C$112=$E161)*('Non-GHGs Emission Factor'!$D$2:$K$2=M$136)*('Non-GHGs Emission Factor'!$A$3:$A$112=$C161))*SUMIFS('Non-GHGs indst Product Output'!$L:$L,'Non-GHGs indst Product Output'!$A:$A,$A$2,'Non-GHGs indst Product Output'!$B:$B,$D161)*$F161</f>
        <v>0</v>
      </c>
      <c r="N161" s="275" cm="1">
        <f t="array" ref="N161">SUMPRODUCT('Non-GHGs Emission Factor'!K$3:K$112*('Non-GHGs Emission Factor'!$B$3:$B$112=$D161)*('Non-GHGs Emission Factor'!$C$3:$C$112=$E161)*('Non-GHGs Emission Factor'!$D$2:$K$2=N$136)*('Non-GHGs Emission Factor'!$A$3:$A$112=$C161))*SUMIFS('Non-GHGs indst Product Output'!$L:$L,'Non-GHGs indst Product Output'!$A:$A,$A$2,'Non-GHGs indst Product Output'!$B:$B,$D161)*$F161</f>
        <v>0</v>
      </c>
    </row>
    <row r="162" spans="1:14" ht="14.25" customHeight="1">
      <c r="A162" s="32" t="str">
        <f>VLOOKUP($B162,'Sector Match'!$B$1:$C$43,2,0)</f>
        <v>other metals 242</v>
      </c>
      <c r="B162" s="134" t="s">
        <v>150</v>
      </c>
      <c r="C162" s="134" t="s">
        <v>150</v>
      </c>
      <c r="D162" s="134" t="s">
        <v>155</v>
      </c>
      <c r="E162" s="134" t="s">
        <v>153</v>
      </c>
      <c r="F162" s="134">
        <v>0.5</v>
      </c>
      <c r="G162" s="274" cm="1">
        <f t="array" ref="G162">SUMPRODUCT('Non-GHGs Emission Factor'!D$3:D$112*('Non-GHGs Emission Factor'!$B$3:$B$112=$D162)*('Non-GHGs Emission Factor'!$C$3:$C$112=$E162)*('Non-GHGs Emission Factor'!$D$2:$K$2=G$136)*('Non-GHGs Emission Factor'!$A$3:$A$112=$C162))*SUMIFS('Non-GHGs indst Product Output'!$L:$L,'Non-GHGs indst Product Output'!$A:$A,$A$2,'Non-GHGs indst Product Output'!$B:$B,$D162)*$F162</f>
        <v>0</v>
      </c>
      <c r="H162" s="274" cm="1">
        <f t="array" ref="H162">SUMPRODUCT('Non-GHGs Emission Factor'!E$3:E$112*('Non-GHGs Emission Factor'!$B$3:$B$112=$D162)*('Non-GHGs Emission Factor'!$C$3:$C$112=$E162)*('Non-GHGs Emission Factor'!$D$2:$K$2=H$136)*('Non-GHGs Emission Factor'!$A$3:$A$112=$C162))*SUMIFS('Non-GHGs indst Product Output'!$L:$L,'Non-GHGs indst Product Output'!$A:$A,$A$2,'Non-GHGs indst Product Output'!$B:$B,$D162)*$F162</f>
        <v>0</v>
      </c>
      <c r="I162" s="274" cm="1">
        <f t="array" ref="I162">SUMPRODUCT('Non-GHGs Emission Factor'!F$3:F$112*('Non-GHGs Emission Factor'!$B$3:$B$112=$D162)*('Non-GHGs Emission Factor'!$C$3:$C$112=$E162)*('Non-GHGs Emission Factor'!$D$2:$K$2=I$136)*('Non-GHGs Emission Factor'!$A$3:$A$112=$C162))*SUMIFS('Non-GHGs indst Product Output'!$L:$L,'Non-GHGs indst Product Output'!$A:$A,$A$2,'Non-GHGs indst Product Output'!$B:$B,$D162)*$F162</f>
        <v>0</v>
      </c>
      <c r="J162" s="274" cm="1">
        <f t="array" ref="J162">SUMPRODUCT('Non-GHGs Emission Factor'!G$3:G$112*('Non-GHGs Emission Factor'!$B$3:$B$112=$D162)*('Non-GHGs Emission Factor'!$C$3:$C$112=$E162)*('Non-GHGs Emission Factor'!$D$2:$K$2=J$136)*('Non-GHGs Emission Factor'!$A$3:$A$112=$C162))*SUMIFS('Non-GHGs indst Product Output'!$L:$L,'Non-GHGs indst Product Output'!$A:$A,$A$2,'Non-GHGs indst Product Output'!$B:$B,$D162)*$F162</f>
        <v>0</v>
      </c>
      <c r="K162" s="274" cm="1">
        <f t="array" ref="K162">SUMPRODUCT('Non-GHGs Emission Factor'!H$3:H$112*('Non-GHGs Emission Factor'!$B$3:$B$112=$D162)*('Non-GHGs Emission Factor'!$C$3:$C$112=$E162)*('Non-GHGs Emission Factor'!$D$2:$K$2=K$136)*('Non-GHGs Emission Factor'!$A$3:$A$112=$C162))*SUMIFS('Non-GHGs indst Product Output'!$L:$L,'Non-GHGs indst Product Output'!$A:$A,$A$2,'Non-GHGs indst Product Output'!$B:$B,$D162)*$F162</f>
        <v>667286197345</v>
      </c>
      <c r="L162" s="274" cm="1">
        <f t="array" ref="L162">SUMPRODUCT('Non-GHGs Emission Factor'!I$3:I$112*('Non-GHGs Emission Factor'!$B$3:$B$112=$D162)*('Non-GHGs Emission Factor'!$C$3:$C$112=$E162)*('Non-GHGs Emission Factor'!$D$2:$K$2=L$136)*('Non-GHGs Emission Factor'!$A$3:$A$112=$C162))*SUMIFS('Non-GHGs indst Product Output'!$L:$L,'Non-GHGs indst Product Output'!$A:$A,$A$2,'Non-GHGs indst Product Output'!$B:$B,$D162)*$F162</f>
        <v>748653161090</v>
      </c>
      <c r="M162" s="274" cm="1">
        <f t="array" ref="M162">SUMPRODUCT('Non-GHGs Emission Factor'!J$3:J$112*('Non-GHGs Emission Factor'!$B$3:$B$112=$D162)*('Non-GHGs Emission Factor'!$C$3:$C$112=$E162)*('Non-GHGs Emission Factor'!$D$2:$K$2=M$136)*('Non-GHGs Emission Factor'!$A$3:$A$112=$C162))*SUMIFS('Non-GHGs indst Product Output'!$L:$L,'Non-GHGs indst Product Output'!$A:$A,$A$2,'Non-GHGs indst Product Output'!$B:$B,$D162)*$F162</f>
        <v>0</v>
      </c>
      <c r="N162" s="275" cm="1">
        <f t="array" ref="N162">SUMPRODUCT('Non-GHGs Emission Factor'!K$3:K$112*('Non-GHGs Emission Factor'!$B$3:$B$112=$D162)*('Non-GHGs Emission Factor'!$C$3:$C$112=$E162)*('Non-GHGs Emission Factor'!$D$2:$K$2=N$136)*('Non-GHGs Emission Factor'!$A$3:$A$112=$C162))*SUMIFS('Non-GHGs indst Product Output'!$L:$L,'Non-GHGs indst Product Output'!$A:$A,$A$2,'Non-GHGs indst Product Output'!$B:$B,$D162)*$F162</f>
        <v>0</v>
      </c>
    </row>
    <row r="163" spans="1:14" ht="14.25" customHeight="1">
      <c r="A163" s="32" t="str">
        <f>VLOOKUP($B163,'Sector Match'!$B$1:$C$43,2,0)</f>
        <v>other metals 242</v>
      </c>
      <c r="B163" s="134" t="s">
        <v>150</v>
      </c>
      <c r="C163" s="134" t="s">
        <v>150</v>
      </c>
      <c r="D163" s="134" t="s">
        <v>156</v>
      </c>
      <c r="E163" s="134" t="s">
        <v>152</v>
      </c>
      <c r="F163" s="134">
        <v>0.5</v>
      </c>
      <c r="G163" s="274" cm="1">
        <f t="array" ref="G163">SUMPRODUCT('Non-GHGs Emission Factor'!D$3:D$112*('Non-GHGs Emission Factor'!$B$3:$B$112=$D163)*('Non-GHGs Emission Factor'!$C$3:$C$112=$E163)*('Non-GHGs Emission Factor'!$D$2:$K$2=G$136)*('Non-GHGs Emission Factor'!$A$3:$A$112=$C163))*SUMIFS('Non-GHGs indst Product Output'!$L:$L,'Non-GHGs indst Product Output'!$A:$A,$A$2,'Non-GHGs indst Product Output'!$B:$B,$D163)*$F163</f>
        <v>0</v>
      </c>
      <c r="H163" s="274" cm="1">
        <f t="array" ref="H163">SUMPRODUCT('Non-GHGs Emission Factor'!E$3:E$112*('Non-GHGs Emission Factor'!$B$3:$B$112=$D163)*('Non-GHGs Emission Factor'!$C$3:$C$112=$E163)*('Non-GHGs Emission Factor'!$D$2:$K$2=H$136)*('Non-GHGs Emission Factor'!$A$3:$A$112=$C163))*SUMIFS('Non-GHGs indst Product Output'!$L:$L,'Non-GHGs indst Product Output'!$A:$A,$A$2,'Non-GHGs indst Product Output'!$B:$B,$D163)*$F163</f>
        <v>0</v>
      </c>
      <c r="I163" s="274" cm="1">
        <f t="array" ref="I163">SUMPRODUCT('Non-GHGs Emission Factor'!F$3:F$112*('Non-GHGs Emission Factor'!$B$3:$B$112=$D163)*('Non-GHGs Emission Factor'!$C$3:$C$112=$E163)*('Non-GHGs Emission Factor'!$D$2:$K$2=I$136)*('Non-GHGs Emission Factor'!$A$3:$A$112=$C163))*SUMIFS('Non-GHGs indst Product Output'!$L:$L,'Non-GHGs indst Product Output'!$A:$A,$A$2,'Non-GHGs indst Product Output'!$B:$B,$D163)*$F163</f>
        <v>0</v>
      </c>
      <c r="J163" s="274" cm="1">
        <f t="array" ref="J163">SUMPRODUCT('Non-GHGs Emission Factor'!G$3:G$112*('Non-GHGs Emission Factor'!$B$3:$B$112=$D163)*('Non-GHGs Emission Factor'!$C$3:$C$112=$E163)*('Non-GHGs Emission Factor'!$D$2:$K$2=J$136)*('Non-GHGs Emission Factor'!$A$3:$A$112=$C163))*SUMIFS('Non-GHGs indst Product Output'!$L:$L,'Non-GHGs indst Product Output'!$A:$A,$A$2,'Non-GHGs indst Product Output'!$B:$B,$D163)*$F163</f>
        <v>0</v>
      </c>
      <c r="K163" s="274" cm="1">
        <f t="array" ref="K163">SUMPRODUCT('Non-GHGs Emission Factor'!H$3:H$112*('Non-GHGs Emission Factor'!$B$3:$B$112=$D163)*('Non-GHGs Emission Factor'!$C$3:$C$112=$E163)*('Non-GHGs Emission Factor'!$D$2:$K$2=K$136)*('Non-GHGs Emission Factor'!$A$3:$A$112=$C163))*SUMIFS('Non-GHGs indst Product Output'!$L:$L,'Non-GHGs indst Product Output'!$A:$A,$A$2,'Non-GHGs indst Product Output'!$B:$B,$D163)*$F163</f>
        <v>0</v>
      </c>
      <c r="L163" s="274" cm="1">
        <f t="array" ref="L163">SUMPRODUCT('Non-GHGs Emission Factor'!I$3:I$112*('Non-GHGs Emission Factor'!$B$3:$B$112=$D163)*('Non-GHGs Emission Factor'!$C$3:$C$112=$E163)*('Non-GHGs Emission Factor'!$D$2:$K$2=L$136)*('Non-GHGs Emission Factor'!$A$3:$A$112=$C163))*SUMIFS('Non-GHGs indst Product Output'!$L:$L,'Non-GHGs indst Product Output'!$A:$A,$A$2,'Non-GHGs indst Product Output'!$B:$B,$D163)*$F163</f>
        <v>0</v>
      </c>
      <c r="M163" s="274" cm="1">
        <f t="array" ref="M163">SUMPRODUCT('Non-GHGs Emission Factor'!J$3:J$112*('Non-GHGs Emission Factor'!$B$3:$B$112=$D163)*('Non-GHGs Emission Factor'!$C$3:$C$112=$E163)*('Non-GHGs Emission Factor'!$D$2:$K$2=M$136)*('Non-GHGs Emission Factor'!$A$3:$A$112=$C163))*SUMIFS('Non-GHGs indst Product Output'!$L:$L,'Non-GHGs indst Product Output'!$A:$A,$A$2,'Non-GHGs indst Product Output'!$B:$B,$D163)*$F163</f>
        <v>0</v>
      </c>
      <c r="N163" s="275" cm="1">
        <f t="array" ref="N163">SUMPRODUCT('Non-GHGs Emission Factor'!K$3:K$112*('Non-GHGs Emission Factor'!$B$3:$B$112=$D163)*('Non-GHGs Emission Factor'!$C$3:$C$112=$E163)*('Non-GHGs Emission Factor'!$D$2:$K$2=N$136)*('Non-GHGs Emission Factor'!$A$3:$A$112=$C163))*SUMIFS('Non-GHGs indst Product Output'!$L:$L,'Non-GHGs indst Product Output'!$A:$A,$A$2,'Non-GHGs indst Product Output'!$B:$B,$D163)*$F163</f>
        <v>0</v>
      </c>
    </row>
    <row r="164" spans="1:14" ht="14.25" customHeight="1">
      <c r="A164" s="32" t="str">
        <f>VLOOKUP($B164,'Sector Match'!$B$1:$C$43,2,0)</f>
        <v>other metals 242</v>
      </c>
      <c r="B164" s="134" t="s">
        <v>150</v>
      </c>
      <c r="C164" s="134" t="s">
        <v>150</v>
      </c>
      <c r="D164" s="134" t="s">
        <v>156</v>
      </c>
      <c r="E164" s="134" t="s">
        <v>153</v>
      </c>
      <c r="F164" s="134">
        <v>0.5</v>
      </c>
      <c r="G164" s="274" cm="1">
        <f t="array" ref="G164">SUMPRODUCT('Non-GHGs Emission Factor'!D$3:D$112*('Non-GHGs Emission Factor'!$B$3:$B$112=$D164)*('Non-GHGs Emission Factor'!$C$3:$C$112=$E164)*('Non-GHGs Emission Factor'!$D$2:$K$2=G$136)*('Non-GHGs Emission Factor'!$A$3:$A$112=$C164))*SUMIFS('Non-GHGs indst Product Output'!$L:$L,'Non-GHGs indst Product Output'!$A:$A,$A$2,'Non-GHGs indst Product Output'!$B:$B,$D164)*$F164</f>
        <v>0</v>
      </c>
      <c r="H164" s="274" cm="1">
        <f t="array" ref="H164">SUMPRODUCT('Non-GHGs Emission Factor'!E$3:E$112*('Non-GHGs Emission Factor'!$B$3:$B$112=$D164)*('Non-GHGs Emission Factor'!$C$3:$C$112=$E164)*('Non-GHGs Emission Factor'!$D$2:$K$2=H$136)*('Non-GHGs Emission Factor'!$A$3:$A$112=$C164))*SUMIFS('Non-GHGs indst Product Output'!$L:$L,'Non-GHGs indst Product Output'!$A:$A,$A$2,'Non-GHGs indst Product Output'!$B:$B,$D164)*$F164</f>
        <v>0</v>
      </c>
      <c r="I164" s="274" cm="1">
        <f t="array" ref="I164">SUMPRODUCT('Non-GHGs Emission Factor'!F$3:F$112*('Non-GHGs Emission Factor'!$B$3:$B$112=$D164)*('Non-GHGs Emission Factor'!$C$3:$C$112=$E164)*('Non-GHGs Emission Factor'!$D$2:$K$2=I$136)*('Non-GHGs Emission Factor'!$A$3:$A$112=$C164))*SUMIFS('Non-GHGs indst Product Output'!$L:$L,'Non-GHGs indst Product Output'!$A:$A,$A$2,'Non-GHGs indst Product Output'!$B:$B,$D164)*$F164</f>
        <v>0</v>
      </c>
      <c r="J164" s="274" cm="1">
        <f t="array" ref="J164">SUMPRODUCT('Non-GHGs Emission Factor'!G$3:G$112*('Non-GHGs Emission Factor'!$B$3:$B$112=$D164)*('Non-GHGs Emission Factor'!$C$3:$C$112=$E164)*('Non-GHGs Emission Factor'!$D$2:$K$2=J$136)*('Non-GHGs Emission Factor'!$A$3:$A$112=$C164))*SUMIFS('Non-GHGs indst Product Output'!$L:$L,'Non-GHGs indst Product Output'!$A:$A,$A$2,'Non-GHGs indst Product Output'!$B:$B,$D164)*$F164</f>
        <v>0</v>
      </c>
      <c r="K164" s="274" cm="1">
        <f t="array" ref="K164">SUMPRODUCT('Non-GHGs Emission Factor'!H$3:H$112*('Non-GHGs Emission Factor'!$B$3:$B$112=$D164)*('Non-GHGs Emission Factor'!$C$3:$C$112=$E164)*('Non-GHGs Emission Factor'!$D$2:$K$2=K$136)*('Non-GHGs Emission Factor'!$A$3:$A$112=$C164))*SUMIFS('Non-GHGs indst Product Output'!$L:$L,'Non-GHGs indst Product Output'!$A:$A,$A$2,'Non-GHGs indst Product Output'!$B:$B,$D164)*$F164</f>
        <v>0</v>
      </c>
      <c r="L164" s="274" cm="1">
        <f t="array" ref="L164">SUMPRODUCT('Non-GHGs Emission Factor'!I$3:I$112*('Non-GHGs Emission Factor'!$B$3:$B$112=$D164)*('Non-GHGs Emission Factor'!$C$3:$C$112=$E164)*('Non-GHGs Emission Factor'!$D$2:$K$2=L$136)*('Non-GHGs Emission Factor'!$A$3:$A$112=$C164))*SUMIFS('Non-GHGs indst Product Output'!$L:$L,'Non-GHGs indst Product Output'!$A:$A,$A$2,'Non-GHGs indst Product Output'!$B:$B,$D164)*$F164</f>
        <v>0</v>
      </c>
      <c r="M164" s="274" cm="1">
        <f t="array" ref="M164">SUMPRODUCT('Non-GHGs Emission Factor'!J$3:J$112*('Non-GHGs Emission Factor'!$B$3:$B$112=$D164)*('Non-GHGs Emission Factor'!$C$3:$C$112=$E164)*('Non-GHGs Emission Factor'!$D$2:$K$2=M$136)*('Non-GHGs Emission Factor'!$A$3:$A$112=$C164))*SUMIFS('Non-GHGs indst Product Output'!$L:$L,'Non-GHGs indst Product Output'!$A:$A,$A$2,'Non-GHGs indst Product Output'!$B:$B,$D164)*$F164</f>
        <v>0</v>
      </c>
      <c r="N164" s="275" cm="1">
        <f t="array" ref="N164">SUMPRODUCT('Non-GHGs Emission Factor'!K$3:K$112*('Non-GHGs Emission Factor'!$B$3:$B$112=$D164)*('Non-GHGs Emission Factor'!$C$3:$C$112=$E164)*('Non-GHGs Emission Factor'!$D$2:$K$2=N$136)*('Non-GHGs Emission Factor'!$A$3:$A$112=$C164))*SUMIFS('Non-GHGs indst Product Output'!$L:$L,'Non-GHGs indst Product Output'!$A:$A,$A$2,'Non-GHGs indst Product Output'!$B:$B,$D164)*$F164</f>
        <v>0</v>
      </c>
    </row>
    <row r="165" spans="1:14" ht="14.25" customHeight="1">
      <c r="A165" s="32" t="str">
        <f>VLOOKUP($B165,'Sector Match'!$B$1:$C$43,2,0)</f>
        <v>other metals 242</v>
      </c>
      <c r="B165" s="134" t="s">
        <v>150</v>
      </c>
      <c r="C165" s="134" t="s">
        <v>150</v>
      </c>
      <c r="D165" s="134" t="s">
        <v>157</v>
      </c>
      <c r="E165" s="134" t="s">
        <v>158</v>
      </c>
      <c r="F165" s="134">
        <v>1</v>
      </c>
      <c r="G165" s="274" cm="1">
        <f t="array" ref="G165">SUMPRODUCT('Non-GHGs Emission Factor'!D$3:D$112*('Non-GHGs Emission Factor'!$B$3:$B$112=$D165)*('Non-GHGs Emission Factor'!$C$3:$C$112=$E165)*('Non-GHGs Emission Factor'!$D$2:$K$2=G$136)*('Non-GHGs Emission Factor'!$A$3:$A$112=$C165))*SUMIFS('Non-GHGs indst Product Output'!$L:$L,'Non-GHGs indst Product Output'!$A:$A,$A$2,'Non-GHGs indst Product Output'!$B:$B,$D165)*$F165</f>
        <v>0</v>
      </c>
      <c r="H165" s="274" cm="1">
        <f t="array" ref="H165">SUMPRODUCT('Non-GHGs Emission Factor'!E$3:E$112*('Non-GHGs Emission Factor'!$B$3:$B$112=$D165)*('Non-GHGs Emission Factor'!$C$3:$C$112=$E165)*('Non-GHGs Emission Factor'!$D$2:$K$2=H$136)*('Non-GHGs Emission Factor'!$A$3:$A$112=$C165))*SUMIFS('Non-GHGs indst Product Output'!$L:$L,'Non-GHGs indst Product Output'!$A:$A,$A$2,'Non-GHGs indst Product Output'!$B:$B,$D165)*$F165</f>
        <v>0</v>
      </c>
      <c r="I165" s="274" cm="1">
        <f t="array" ref="I165">SUMPRODUCT('Non-GHGs Emission Factor'!F$3:F$112*('Non-GHGs Emission Factor'!$B$3:$B$112=$D165)*('Non-GHGs Emission Factor'!$C$3:$C$112=$E165)*('Non-GHGs Emission Factor'!$D$2:$K$2=I$136)*('Non-GHGs Emission Factor'!$A$3:$A$112=$C165))*SUMIFS('Non-GHGs indst Product Output'!$L:$L,'Non-GHGs indst Product Output'!$A:$A,$A$2,'Non-GHGs indst Product Output'!$B:$B,$D165)*$F165</f>
        <v>0</v>
      </c>
      <c r="J165" s="274" cm="1">
        <f t="array" ref="J165">SUMPRODUCT('Non-GHGs Emission Factor'!G$3:G$112*('Non-GHGs Emission Factor'!$B$3:$B$112=$D165)*('Non-GHGs Emission Factor'!$C$3:$C$112=$E165)*('Non-GHGs Emission Factor'!$D$2:$K$2=J$136)*('Non-GHGs Emission Factor'!$A$3:$A$112=$C165))*SUMIFS('Non-GHGs indst Product Output'!$L:$L,'Non-GHGs indst Product Output'!$A:$A,$A$2,'Non-GHGs indst Product Output'!$B:$B,$D165)*$F165</f>
        <v>0</v>
      </c>
      <c r="K165" s="274" cm="1">
        <f t="array" ref="K165">SUMPRODUCT('Non-GHGs Emission Factor'!H$3:H$112*('Non-GHGs Emission Factor'!$B$3:$B$112=$D165)*('Non-GHGs Emission Factor'!$C$3:$C$112=$E165)*('Non-GHGs Emission Factor'!$D$2:$K$2=K$136)*('Non-GHGs Emission Factor'!$A$3:$A$112=$C165))*SUMIFS('Non-GHGs indst Product Output'!$L:$L,'Non-GHGs indst Product Output'!$A:$A,$A$2,'Non-GHGs indst Product Output'!$B:$B,$D165)*$F165</f>
        <v>51202194000</v>
      </c>
      <c r="L165" s="274" cm="1">
        <f t="array" ref="L165">SUMPRODUCT('Non-GHGs Emission Factor'!I$3:I$112*('Non-GHGs Emission Factor'!$B$3:$B$112=$D165)*('Non-GHGs Emission Factor'!$C$3:$C$112=$E165)*('Non-GHGs Emission Factor'!$D$2:$K$2=L$136)*('Non-GHGs Emission Factor'!$A$3:$A$112=$C165))*SUMIFS('Non-GHGs indst Product Output'!$L:$L,'Non-GHGs indst Product Output'!$A:$A,$A$2,'Non-GHGs indst Product Output'!$B:$B,$D165)*$F165</f>
        <v>57446364000</v>
      </c>
      <c r="M165" s="274" cm="1">
        <f t="array" ref="M165">SUMPRODUCT('Non-GHGs Emission Factor'!J$3:J$112*('Non-GHGs Emission Factor'!$B$3:$B$112=$D165)*('Non-GHGs Emission Factor'!$C$3:$C$112=$E165)*('Non-GHGs Emission Factor'!$D$2:$K$2=M$136)*('Non-GHGs Emission Factor'!$A$3:$A$112=$C165))*SUMIFS('Non-GHGs indst Product Output'!$L:$L,'Non-GHGs indst Product Output'!$A:$A,$A$2,'Non-GHGs indst Product Output'!$B:$B,$D165)*$F165</f>
        <v>0</v>
      </c>
      <c r="N165" s="275" cm="1">
        <f t="array" ref="N165">SUMPRODUCT('Non-GHGs Emission Factor'!K$3:K$112*('Non-GHGs Emission Factor'!$B$3:$B$112=$D165)*('Non-GHGs Emission Factor'!$C$3:$C$112=$E165)*('Non-GHGs Emission Factor'!$D$2:$K$2=N$136)*('Non-GHGs Emission Factor'!$A$3:$A$112=$C165))*SUMIFS('Non-GHGs indst Product Output'!$L:$L,'Non-GHGs indst Product Output'!$A:$A,$A$2,'Non-GHGs indst Product Output'!$B:$B,$D165)*$F165</f>
        <v>0</v>
      </c>
    </row>
    <row r="166" spans="1:14" ht="14.25" customHeight="1">
      <c r="A166" s="32" t="str">
        <f>VLOOKUP($B166,'Sector Match'!$B$1:$C$43,2,0)</f>
        <v>other metals 242</v>
      </c>
      <c r="B166" s="134" t="s">
        <v>150</v>
      </c>
      <c r="C166" s="134" t="s">
        <v>150</v>
      </c>
      <c r="D166" s="134" t="s">
        <v>159</v>
      </c>
      <c r="E166" s="134" t="s">
        <v>158</v>
      </c>
      <c r="F166" s="134">
        <v>1</v>
      </c>
      <c r="G166" s="274" cm="1">
        <f t="array" ref="G166">SUMPRODUCT('Non-GHGs Emission Factor'!D$3:D$112*('Non-GHGs Emission Factor'!$B$3:$B$112=$D166)*('Non-GHGs Emission Factor'!$C$3:$C$112=$E166)*('Non-GHGs Emission Factor'!$D$2:$K$2=G$136)*('Non-GHGs Emission Factor'!$A$3:$A$112=$C166))*SUMIFS('Non-GHGs indst Product Output'!$L:$L,'Non-GHGs indst Product Output'!$A:$A,$A$2,'Non-GHGs indst Product Output'!$B:$B,$D166)*$F166</f>
        <v>0</v>
      </c>
      <c r="H166" s="274" cm="1">
        <f t="array" ref="H166">SUMPRODUCT('Non-GHGs Emission Factor'!E$3:E$112*('Non-GHGs Emission Factor'!$B$3:$B$112=$D166)*('Non-GHGs Emission Factor'!$C$3:$C$112=$E166)*('Non-GHGs Emission Factor'!$D$2:$K$2=H$136)*('Non-GHGs Emission Factor'!$A$3:$A$112=$C166))*SUMIFS('Non-GHGs indst Product Output'!$L:$L,'Non-GHGs indst Product Output'!$A:$A,$A$2,'Non-GHGs indst Product Output'!$B:$B,$D166)*$F166</f>
        <v>0</v>
      </c>
      <c r="I166" s="274" cm="1">
        <f t="array" ref="I166">SUMPRODUCT('Non-GHGs Emission Factor'!F$3:F$112*('Non-GHGs Emission Factor'!$B$3:$B$112=$D166)*('Non-GHGs Emission Factor'!$C$3:$C$112=$E166)*('Non-GHGs Emission Factor'!$D$2:$K$2=I$136)*('Non-GHGs Emission Factor'!$A$3:$A$112=$C166))*SUMIFS('Non-GHGs indst Product Output'!$L:$L,'Non-GHGs indst Product Output'!$A:$A,$A$2,'Non-GHGs indst Product Output'!$B:$B,$D166)*$F166</f>
        <v>0</v>
      </c>
      <c r="J166" s="274" cm="1">
        <f t="array" ref="J166">SUMPRODUCT('Non-GHGs Emission Factor'!G$3:G$112*('Non-GHGs Emission Factor'!$B$3:$B$112=$D166)*('Non-GHGs Emission Factor'!$C$3:$C$112=$E166)*('Non-GHGs Emission Factor'!$D$2:$K$2=J$136)*('Non-GHGs Emission Factor'!$A$3:$A$112=$C166))*SUMIFS('Non-GHGs indst Product Output'!$L:$L,'Non-GHGs indst Product Output'!$A:$A,$A$2,'Non-GHGs indst Product Output'!$B:$B,$D166)*$F166</f>
        <v>0</v>
      </c>
      <c r="K166" s="274" cm="1">
        <f t="array" ref="K166">SUMPRODUCT('Non-GHGs Emission Factor'!H$3:H$112*('Non-GHGs Emission Factor'!$B$3:$B$112=$D166)*('Non-GHGs Emission Factor'!$C$3:$C$112=$E166)*('Non-GHGs Emission Factor'!$D$2:$K$2=K$136)*('Non-GHGs Emission Factor'!$A$3:$A$112=$C166))*SUMIFS('Non-GHGs indst Product Output'!$L:$L,'Non-GHGs indst Product Output'!$A:$A,$A$2,'Non-GHGs indst Product Output'!$B:$B,$D166)*$F166</f>
        <v>52575858000</v>
      </c>
      <c r="L166" s="274" cm="1">
        <f t="array" ref="L166">SUMPRODUCT('Non-GHGs Emission Factor'!I$3:I$112*('Non-GHGs Emission Factor'!$B$3:$B$112=$D166)*('Non-GHGs Emission Factor'!$C$3:$C$112=$E166)*('Non-GHGs Emission Factor'!$D$2:$K$2=L$136)*('Non-GHGs Emission Factor'!$A$3:$A$112=$C166))*SUMIFS('Non-GHGs indst Product Output'!$L:$L,'Non-GHGs indst Product Output'!$A:$A,$A$2,'Non-GHGs indst Product Output'!$B:$B,$D166)*$F166</f>
        <v>58987548000</v>
      </c>
      <c r="M166" s="274" cm="1">
        <f t="array" ref="M166">SUMPRODUCT('Non-GHGs Emission Factor'!J$3:J$112*('Non-GHGs Emission Factor'!$B$3:$B$112=$D166)*('Non-GHGs Emission Factor'!$C$3:$C$112=$E166)*('Non-GHGs Emission Factor'!$D$2:$K$2=M$136)*('Non-GHGs Emission Factor'!$A$3:$A$112=$C166))*SUMIFS('Non-GHGs indst Product Output'!$L:$L,'Non-GHGs indst Product Output'!$A:$A,$A$2,'Non-GHGs indst Product Output'!$B:$B,$D166)*$F166</f>
        <v>0</v>
      </c>
      <c r="N166" s="275" cm="1">
        <f t="array" ref="N166">SUMPRODUCT('Non-GHGs Emission Factor'!K$3:K$112*('Non-GHGs Emission Factor'!$B$3:$B$112=$D166)*('Non-GHGs Emission Factor'!$C$3:$C$112=$E166)*('Non-GHGs Emission Factor'!$D$2:$K$2=N$136)*('Non-GHGs Emission Factor'!$A$3:$A$112=$C166))*SUMIFS('Non-GHGs indst Product Output'!$L:$L,'Non-GHGs indst Product Output'!$A:$A,$A$2,'Non-GHGs indst Product Output'!$B:$B,$D166)*$F166</f>
        <v>0</v>
      </c>
    </row>
    <row r="167" spans="1:14" ht="14.25" customHeight="1">
      <c r="A167" s="32" t="str">
        <f>VLOOKUP($B167,'Sector Match'!$B$1:$C$43,2,0)</f>
        <v>other metals 242</v>
      </c>
      <c r="B167" s="134" t="s">
        <v>150</v>
      </c>
      <c r="C167" s="134" t="s">
        <v>150</v>
      </c>
      <c r="D167" s="134" t="s">
        <v>160</v>
      </c>
      <c r="E167" s="134" t="s">
        <v>158</v>
      </c>
      <c r="F167" s="134">
        <v>1</v>
      </c>
      <c r="G167" s="274" cm="1">
        <f t="array" ref="G167">SUMPRODUCT('Non-GHGs Emission Factor'!D$3:D$112*('Non-GHGs Emission Factor'!$B$3:$B$112=$D167)*('Non-GHGs Emission Factor'!$C$3:$C$112=$E167)*('Non-GHGs Emission Factor'!$D$2:$K$2=G$136)*('Non-GHGs Emission Factor'!$A$3:$A$112=$C167))*SUMIFS('Non-GHGs indst Product Output'!$L:$L,'Non-GHGs indst Product Output'!$A:$A,$A$2,'Non-GHGs indst Product Output'!$B:$B,$D167)*$F167</f>
        <v>0</v>
      </c>
      <c r="H167" s="274" cm="1">
        <f t="array" ref="H167">SUMPRODUCT('Non-GHGs Emission Factor'!E$3:E$112*('Non-GHGs Emission Factor'!$B$3:$B$112=$D167)*('Non-GHGs Emission Factor'!$C$3:$C$112=$E167)*('Non-GHGs Emission Factor'!$D$2:$K$2=H$136)*('Non-GHGs Emission Factor'!$A$3:$A$112=$C167))*SUMIFS('Non-GHGs indst Product Output'!$L:$L,'Non-GHGs indst Product Output'!$A:$A,$A$2,'Non-GHGs indst Product Output'!$B:$B,$D167)*$F167</f>
        <v>0</v>
      </c>
      <c r="I167" s="274" cm="1">
        <f t="array" ref="I167">SUMPRODUCT('Non-GHGs Emission Factor'!F$3:F$112*('Non-GHGs Emission Factor'!$B$3:$B$112=$D167)*('Non-GHGs Emission Factor'!$C$3:$C$112=$E167)*('Non-GHGs Emission Factor'!$D$2:$K$2=I$136)*('Non-GHGs Emission Factor'!$A$3:$A$112=$C167))*SUMIFS('Non-GHGs indst Product Output'!$L:$L,'Non-GHGs indst Product Output'!$A:$A,$A$2,'Non-GHGs indst Product Output'!$B:$B,$D167)*$F167</f>
        <v>0</v>
      </c>
      <c r="J167" s="274" cm="1">
        <f t="array" ref="J167">SUMPRODUCT('Non-GHGs Emission Factor'!G$3:G$112*('Non-GHGs Emission Factor'!$B$3:$B$112=$D167)*('Non-GHGs Emission Factor'!$C$3:$C$112=$E167)*('Non-GHGs Emission Factor'!$D$2:$K$2=J$136)*('Non-GHGs Emission Factor'!$A$3:$A$112=$C167))*SUMIFS('Non-GHGs indst Product Output'!$L:$L,'Non-GHGs indst Product Output'!$A:$A,$A$2,'Non-GHGs indst Product Output'!$B:$B,$D167)*$F167</f>
        <v>0</v>
      </c>
      <c r="K167" s="274" cm="1">
        <f t="array" ref="K167">SUMPRODUCT('Non-GHGs Emission Factor'!H$3:H$112*('Non-GHGs Emission Factor'!$B$3:$B$112=$D167)*('Non-GHGs Emission Factor'!$C$3:$C$112=$E167)*('Non-GHGs Emission Factor'!$D$2:$K$2=K$136)*('Non-GHGs Emission Factor'!$A$3:$A$112=$C167))*SUMIFS('Non-GHGs indst Product Output'!$L:$L,'Non-GHGs indst Product Output'!$A:$A,$A$2,'Non-GHGs indst Product Output'!$B:$B,$D167)*$F167</f>
        <v>57933000000</v>
      </c>
      <c r="L167" s="274" cm="1">
        <f t="array" ref="L167">SUMPRODUCT('Non-GHGs Emission Factor'!I$3:I$112*('Non-GHGs Emission Factor'!$B$3:$B$112=$D167)*('Non-GHGs Emission Factor'!$C$3:$C$112=$E167)*('Non-GHGs Emission Factor'!$D$2:$K$2=L$136)*('Non-GHGs Emission Factor'!$A$3:$A$112=$C167))*SUMIFS('Non-GHGs indst Product Output'!$L:$L,'Non-GHGs indst Product Output'!$A:$A,$A$2,'Non-GHGs indst Product Output'!$B:$B,$D167)*$F167</f>
        <v>64998000000</v>
      </c>
      <c r="M167" s="274" cm="1">
        <f t="array" ref="M167">SUMPRODUCT('Non-GHGs Emission Factor'!J$3:J$112*('Non-GHGs Emission Factor'!$B$3:$B$112=$D167)*('Non-GHGs Emission Factor'!$C$3:$C$112=$E167)*('Non-GHGs Emission Factor'!$D$2:$K$2=M$136)*('Non-GHGs Emission Factor'!$A$3:$A$112=$C167))*SUMIFS('Non-GHGs indst Product Output'!$L:$L,'Non-GHGs indst Product Output'!$A:$A,$A$2,'Non-GHGs indst Product Output'!$B:$B,$D167)*$F167</f>
        <v>0</v>
      </c>
      <c r="N167" s="275" cm="1">
        <f t="array" ref="N167">SUMPRODUCT('Non-GHGs Emission Factor'!K$3:K$112*('Non-GHGs Emission Factor'!$B$3:$B$112=$D167)*('Non-GHGs Emission Factor'!$C$3:$C$112=$E167)*('Non-GHGs Emission Factor'!$D$2:$K$2=N$136)*('Non-GHGs Emission Factor'!$A$3:$A$112=$C167))*SUMIFS('Non-GHGs indst Product Output'!$L:$L,'Non-GHGs indst Product Output'!$A:$A,$A$2,'Non-GHGs indst Product Output'!$B:$B,$D167)*$F167</f>
        <v>0</v>
      </c>
    </row>
    <row r="168" spans="1:14" ht="14.25" customHeight="1">
      <c r="A168" s="32" t="str">
        <f>VLOOKUP($B168,'Sector Match'!$B$1:$C$43,2,0)</f>
        <v>other metals 242</v>
      </c>
      <c r="B168" s="134" t="s">
        <v>150</v>
      </c>
      <c r="C168" s="134" t="s">
        <v>150</v>
      </c>
      <c r="D168" s="134" t="s">
        <v>161</v>
      </c>
      <c r="E168" s="134" t="s">
        <v>158</v>
      </c>
      <c r="F168" s="134">
        <v>1</v>
      </c>
      <c r="G168" s="274" cm="1">
        <f t="array" ref="G168">SUMPRODUCT('Non-GHGs Emission Factor'!D$3:D$112*('Non-GHGs Emission Factor'!$B$3:$B$112=$D168)*('Non-GHGs Emission Factor'!$C$3:$C$112=$E168)*('Non-GHGs Emission Factor'!$D$2:$K$2=G$136)*('Non-GHGs Emission Factor'!$A$3:$A$112=$C168))*SUMIFS('Non-GHGs indst Product Output'!$L:$L,'Non-GHGs indst Product Output'!$A:$A,$A$2,'Non-GHGs indst Product Output'!$B:$B,$D168)*$F168</f>
        <v>0</v>
      </c>
      <c r="H168" s="274" cm="1">
        <f t="array" ref="H168">SUMPRODUCT('Non-GHGs Emission Factor'!E$3:E$112*('Non-GHGs Emission Factor'!$B$3:$B$112=$D168)*('Non-GHGs Emission Factor'!$C$3:$C$112=$E168)*('Non-GHGs Emission Factor'!$D$2:$K$2=H$136)*('Non-GHGs Emission Factor'!$A$3:$A$112=$C168))*SUMIFS('Non-GHGs indst Product Output'!$L:$L,'Non-GHGs indst Product Output'!$A:$A,$A$2,'Non-GHGs indst Product Output'!$B:$B,$D168)*$F168</f>
        <v>0</v>
      </c>
      <c r="I168" s="274" cm="1">
        <f t="array" ref="I168">SUMPRODUCT('Non-GHGs Emission Factor'!F$3:F$112*('Non-GHGs Emission Factor'!$B$3:$B$112=$D168)*('Non-GHGs Emission Factor'!$C$3:$C$112=$E168)*('Non-GHGs Emission Factor'!$D$2:$K$2=I$136)*('Non-GHGs Emission Factor'!$A$3:$A$112=$C168))*SUMIFS('Non-GHGs indst Product Output'!$L:$L,'Non-GHGs indst Product Output'!$A:$A,$A$2,'Non-GHGs indst Product Output'!$B:$B,$D168)*$F168</f>
        <v>0</v>
      </c>
      <c r="J168" s="274" cm="1">
        <f t="array" ref="J168">SUMPRODUCT('Non-GHGs Emission Factor'!G$3:G$112*('Non-GHGs Emission Factor'!$B$3:$B$112=$D168)*('Non-GHGs Emission Factor'!$C$3:$C$112=$E168)*('Non-GHGs Emission Factor'!$D$2:$K$2=J$136)*('Non-GHGs Emission Factor'!$A$3:$A$112=$C168))*SUMIFS('Non-GHGs indst Product Output'!$L:$L,'Non-GHGs indst Product Output'!$A:$A,$A$2,'Non-GHGs indst Product Output'!$B:$B,$D168)*$F168</f>
        <v>0</v>
      </c>
      <c r="K168" s="274" cm="1">
        <f t="array" ref="K168">SUMPRODUCT('Non-GHGs Emission Factor'!H$3:H$112*('Non-GHGs Emission Factor'!$B$3:$B$112=$D168)*('Non-GHGs Emission Factor'!$C$3:$C$112=$E168)*('Non-GHGs Emission Factor'!$D$2:$K$2=K$136)*('Non-GHGs Emission Factor'!$A$3:$A$112=$C168))*SUMIFS('Non-GHGs indst Product Output'!$L:$L,'Non-GHGs indst Product Output'!$A:$A,$A$2,'Non-GHGs indst Product Output'!$B:$B,$D168)*$F168</f>
        <v>0</v>
      </c>
      <c r="L168" s="274" cm="1">
        <f t="array" ref="L168">SUMPRODUCT('Non-GHGs Emission Factor'!I$3:I$112*('Non-GHGs Emission Factor'!$B$3:$B$112=$D168)*('Non-GHGs Emission Factor'!$C$3:$C$112=$E168)*('Non-GHGs Emission Factor'!$D$2:$K$2=L$136)*('Non-GHGs Emission Factor'!$A$3:$A$112=$C168))*SUMIFS('Non-GHGs indst Product Output'!$L:$L,'Non-GHGs indst Product Output'!$A:$A,$A$2,'Non-GHGs indst Product Output'!$B:$B,$D168)*$F168</f>
        <v>0</v>
      </c>
      <c r="M168" s="274" cm="1">
        <f t="array" ref="M168">SUMPRODUCT('Non-GHGs Emission Factor'!J$3:J$112*('Non-GHGs Emission Factor'!$B$3:$B$112=$D168)*('Non-GHGs Emission Factor'!$C$3:$C$112=$E168)*('Non-GHGs Emission Factor'!$D$2:$K$2=M$136)*('Non-GHGs Emission Factor'!$A$3:$A$112=$C168))*SUMIFS('Non-GHGs indst Product Output'!$L:$L,'Non-GHGs indst Product Output'!$A:$A,$A$2,'Non-GHGs indst Product Output'!$B:$B,$D168)*$F168</f>
        <v>0</v>
      </c>
      <c r="N168" s="275" cm="1">
        <f t="array" ref="N168">SUMPRODUCT('Non-GHGs Emission Factor'!K$3:K$112*('Non-GHGs Emission Factor'!$B$3:$B$112=$D168)*('Non-GHGs Emission Factor'!$C$3:$C$112=$E168)*('Non-GHGs Emission Factor'!$D$2:$K$2=N$136)*('Non-GHGs Emission Factor'!$A$3:$A$112=$C168))*SUMIFS('Non-GHGs indst Product Output'!$L:$L,'Non-GHGs indst Product Output'!$A:$A,$A$2,'Non-GHGs indst Product Output'!$B:$B,$D168)*$F168</f>
        <v>0</v>
      </c>
    </row>
    <row r="169" spans="1:14" ht="14.25" customHeight="1">
      <c r="A169" s="32" t="str">
        <f>VLOOKUP($B169,'Sector Match'!$B$1:$C$43,2,0)</f>
        <v>other metals 242</v>
      </c>
      <c r="B169" s="134" t="s">
        <v>150</v>
      </c>
      <c r="C169" s="134" t="s">
        <v>150</v>
      </c>
      <c r="D169" s="134" t="s">
        <v>162</v>
      </c>
      <c r="E169" s="134" t="s">
        <v>158</v>
      </c>
      <c r="F169" s="134">
        <v>1</v>
      </c>
      <c r="G169" s="274" cm="1">
        <f t="array" ref="G169">SUMPRODUCT('Non-GHGs Emission Factor'!D$3:D$112*('Non-GHGs Emission Factor'!$B$3:$B$112=$D169)*('Non-GHGs Emission Factor'!$C$3:$C$112=$E169)*('Non-GHGs Emission Factor'!$D$2:$K$2=G$136)*('Non-GHGs Emission Factor'!$A$3:$A$112=$C169))*SUMIFS('Non-GHGs indst Product Output'!$L:$L,'Non-GHGs indst Product Output'!$A:$A,$A$2,'Non-GHGs indst Product Output'!$B:$B,$D169)*$F169</f>
        <v>0</v>
      </c>
      <c r="H169" s="274" cm="1">
        <f t="array" ref="H169">SUMPRODUCT('Non-GHGs Emission Factor'!E$3:E$112*('Non-GHGs Emission Factor'!$B$3:$B$112=$D169)*('Non-GHGs Emission Factor'!$C$3:$C$112=$E169)*('Non-GHGs Emission Factor'!$D$2:$K$2=H$136)*('Non-GHGs Emission Factor'!$A$3:$A$112=$C169))*SUMIFS('Non-GHGs indst Product Output'!$L:$L,'Non-GHGs indst Product Output'!$A:$A,$A$2,'Non-GHGs indst Product Output'!$B:$B,$D169)*$F169</f>
        <v>0</v>
      </c>
      <c r="I169" s="274" cm="1">
        <f t="array" ref="I169">SUMPRODUCT('Non-GHGs Emission Factor'!F$3:F$112*('Non-GHGs Emission Factor'!$B$3:$B$112=$D169)*('Non-GHGs Emission Factor'!$C$3:$C$112=$E169)*('Non-GHGs Emission Factor'!$D$2:$K$2=I$136)*('Non-GHGs Emission Factor'!$A$3:$A$112=$C169))*SUMIFS('Non-GHGs indst Product Output'!$L:$L,'Non-GHGs indst Product Output'!$A:$A,$A$2,'Non-GHGs indst Product Output'!$B:$B,$D169)*$F169</f>
        <v>0</v>
      </c>
      <c r="J169" s="274" cm="1">
        <f t="array" ref="J169">SUMPRODUCT('Non-GHGs Emission Factor'!G$3:G$112*('Non-GHGs Emission Factor'!$B$3:$B$112=$D169)*('Non-GHGs Emission Factor'!$C$3:$C$112=$E169)*('Non-GHGs Emission Factor'!$D$2:$K$2=J$136)*('Non-GHGs Emission Factor'!$A$3:$A$112=$C169))*SUMIFS('Non-GHGs indst Product Output'!$L:$L,'Non-GHGs indst Product Output'!$A:$A,$A$2,'Non-GHGs indst Product Output'!$B:$B,$D169)*$F169</f>
        <v>0</v>
      </c>
      <c r="K169" s="274" cm="1">
        <f t="array" ref="K169">SUMPRODUCT('Non-GHGs Emission Factor'!H$3:H$112*('Non-GHGs Emission Factor'!$B$3:$B$112=$D169)*('Non-GHGs Emission Factor'!$C$3:$C$112=$E169)*('Non-GHGs Emission Factor'!$D$2:$K$2=K$136)*('Non-GHGs Emission Factor'!$A$3:$A$112=$C169))*SUMIFS('Non-GHGs indst Product Output'!$L:$L,'Non-GHGs indst Product Output'!$A:$A,$A$2,'Non-GHGs indst Product Output'!$B:$B,$D169)*$F169</f>
        <v>208044660000</v>
      </c>
      <c r="L169" s="274" cm="1">
        <f t="array" ref="L169">SUMPRODUCT('Non-GHGs Emission Factor'!I$3:I$112*('Non-GHGs Emission Factor'!$B$3:$B$112=$D169)*('Non-GHGs Emission Factor'!$C$3:$C$112=$E169)*('Non-GHGs Emission Factor'!$D$2:$K$2=L$136)*('Non-GHGs Emission Factor'!$A$3:$A$112=$C169))*SUMIFS('Non-GHGs indst Product Output'!$L:$L,'Non-GHGs indst Product Output'!$A:$A,$A$2,'Non-GHGs indst Product Output'!$B:$B,$D169)*$F169</f>
        <v>233415960000</v>
      </c>
      <c r="M169" s="274" cm="1">
        <f t="array" ref="M169">SUMPRODUCT('Non-GHGs Emission Factor'!J$3:J$112*('Non-GHGs Emission Factor'!$B$3:$B$112=$D169)*('Non-GHGs Emission Factor'!$C$3:$C$112=$E169)*('Non-GHGs Emission Factor'!$D$2:$K$2=M$136)*('Non-GHGs Emission Factor'!$A$3:$A$112=$C169))*SUMIFS('Non-GHGs indst Product Output'!$L:$L,'Non-GHGs indst Product Output'!$A:$A,$A$2,'Non-GHGs indst Product Output'!$B:$B,$D169)*$F169</f>
        <v>0</v>
      </c>
      <c r="N169" s="275" cm="1">
        <f t="array" ref="N169">SUMPRODUCT('Non-GHGs Emission Factor'!K$3:K$112*('Non-GHGs Emission Factor'!$B$3:$B$112=$D169)*('Non-GHGs Emission Factor'!$C$3:$C$112=$E169)*('Non-GHGs Emission Factor'!$D$2:$K$2=N$136)*('Non-GHGs Emission Factor'!$A$3:$A$112=$C169))*SUMIFS('Non-GHGs indst Product Output'!$L:$L,'Non-GHGs indst Product Output'!$A:$A,$A$2,'Non-GHGs indst Product Output'!$B:$B,$D169)*$F169</f>
        <v>0</v>
      </c>
    </row>
    <row r="170" spans="1:14" ht="14.25" customHeight="1">
      <c r="A170" s="32" t="str">
        <f>VLOOKUP($B170,'Sector Match'!$B$1:$C$43,2,0)</f>
        <v>other metals 242</v>
      </c>
      <c r="B170" s="134" t="s">
        <v>150</v>
      </c>
      <c r="C170" s="134" t="s">
        <v>150</v>
      </c>
      <c r="D170" s="134" t="s">
        <v>163</v>
      </c>
      <c r="E170" s="134" t="s">
        <v>158</v>
      </c>
      <c r="F170" s="134">
        <v>1</v>
      </c>
      <c r="G170" s="274" cm="1">
        <f t="array" ref="G170">SUMPRODUCT('Non-GHGs Emission Factor'!D$3:D$112*('Non-GHGs Emission Factor'!$B$3:$B$112=$D170)*('Non-GHGs Emission Factor'!$C$3:$C$112=$E170)*('Non-GHGs Emission Factor'!$D$2:$K$2=G$136)*('Non-GHGs Emission Factor'!$A$3:$A$112=$C170))*SUMIFS('Non-GHGs indst Product Output'!$L:$L,'Non-GHGs indst Product Output'!$A:$A,$A$2,'Non-GHGs indst Product Output'!$B:$B,$D170)*$F170</f>
        <v>0</v>
      </c>
      <c r="H170" s="274" cm="1">
        <f t="array" ref="H170">SUMPRODUCT('Non-GHGs Emission Factor'!E$3:E$112*('Non-GHGs Emission Factor'!$B$3:$B$112=$D170)*('Non-GHGs Emission Factor'!$C$3:$C$112=$E170)*('Non-GHGs Emission Factor'!$D$2:$K$2=H$136)*('Non-GHGs Emission Factor'!$A$3:$A$112=$C170))*SUMIFS('Non-GHGs indst Product Output'!$L:$L,'Non-GHGs indst Product Output'!$A:$A,$A$2,'Non-GHGs indst Product Output'!$B:$B,$D170)*$F170</f>
        <v>0</v>
      </c>
      <c r="I170" s="274" cm="1">
        <f t="array" ref="I170">SUMPRODUCT('Non-GHGs Emission Factor'!F$3:F$112*('Non-GHGs Emission Factor'!$B$3:$B$112=$D170)*('Non-GHGs Emission Factor'!$C$3:$C$112=$E170)*('Non-GHGs Emission Factor'!$D$2:$K$2=I$136)*('Non-GHGs Emission Factor'!$A$3:$A$112=$C170))*SUMIFS('Non-GHGs indst Product Output'!$L:$L,'Non-GHGs indst Product Output'!$A:$A,$A$2,'Non-GHGs indst Product Output'!$B:$B,$D170)*$F170</f>
        <v>0</v>
      </c>
      <c r="J170" s="274" cm="1">
        <f t="array" ref="J170">SUMPRODUCT('Non-GHGs Emission Factor'!G$3:G$112*('Non-GHGs Emission Factor'!$B$3:$B$112=$D170)*('Non-GHGs Emission Factor'!$C$3:$C$112=$E170)*('Non-GHGs Emission Factor'!$D$2:$K$2=J$136)*('Non-GHGs Emission Factor'!$A$3:$A$112=$C170))*SUMIFS('Non-GHGs indst Product Output'!$L:$L,'Non-GHGs indst Product Output'!$A:$A,$A$2,'Non-GHGs indst Product Output'!$B:$B,$D170)*$F170</f>
        <v>0</v>
      </c>
      <c r="K170" s="274" cm="1">
        <f t="array" ref="K170">SUMPRODUCT('Non-GHGs Emission Factor'!H$3:H$112*('Non-GHGs Emission Factor'!$B$3:$B$112=$D170)*('Non-GHGs Emission Factor'!$C$3:$C$112=$E170)*('Non-GHGs Emission Factor'!$D$2:$K$2=K$136)*('Non-GHGs Emission Factor'!$A$3:$A$112=$C170))*SUMIFS('Non-GHGs indst Product Output'!$L:$L,'Non-GHGs indst Product Output'!$A:$A,$A$2,'Non-GHGs indst Product Output'!$B:$B,$D170)*$F170</f>
        <v>35090670000</v>
      </c>
      <c r="L170" s="274" cm="1">
        <f t="array" ref="L170">SUMPRODUCT('Non-GHGs Emission Factor'!I$3:I$112*('Non-GHGs Emission Factor'!$B$3:$B$112=$D170)*('Non-GHGs Emission Factor'!$C$3:$C$112=$E170)*('Non-GHGs Emission Factor'!$D$2:$K$2=L$136)*('Non-GHGs Emission Factor'!$A$3:$A$112=$C170))*SUMIFS('Non-GHGs indst Product Output'!$L:$L,'Non-GHGs indst Product Output'!$A:$A,$A$2,'Non-GHGs indst Product Output'!$B:$B,$D170)*$F170</f>
        <v>39370020000</v>
      </c>
      <c r="M170" s="274" cm="1">
        <f t="array" ref="M170">SUMPRODUCT('Non-GHGs Emission Factor'!J$3:J$112*('Non-GHGs Emission Factor'!$B$3:$B$112=$D170)*('Non-GHGs Emission Factor'!$C$3:$C$112=$E170)*('Non-GHGs Emission Factor'!$D$2:$K$2=M$136)*('Non-GHGs Emission Factor'!$A$3:$A$112=$C170))*SUMIFS('Non-GHGs indst Product Output'!$L:$L,'Non-GHGs indst Product Output'!$A:$A,$A$2,'Non-GHGs indst Product Output'!$B:$B,$D170)*$F170</f>
        <v>0</v>
      </c>
      <c r="N170" s="275" cm="1">
        <f t="array" ref="N170">SUMPRODUCT('Non-GHGs Emission Factor'!K$3:K$112*('Non-GHGs Emission Factor'!$B$3:$B$112=$D170)*('Non-GHGs Emission Factor'!$C$3:$C$112=$E170)*('Non-GHGs Emission Factor'!$D$2:$K$2=N$136)*('Non-GHGs Emission Factor'!$A$3:$A$112=$C170))*SUMIFS('Non-GHGs indst Product Output'!$L:$L,'Non-GHGs indst Product Output'!$A:$A,$A$2,'Non-GHGs indst Product Output'!$B:$B,$D170)*$F170</f>
        <v>0</v>
      </c>
    </row>
    <row r="171" spans="1:14" ht="14.25" customHeight="1">
      <c r="A171" s="32" t="str">
        <f>VLOOKUP($B171,'Sector Match'!$B$1:$C$43,2,0)</f>
        <v>cement and other nonmetallic minerals 239</v>
      </c>
      <c r="B171" s="134" t="s">
        <v>165</v>
      </c>
      <c r="C171" s="134" t="s">
        <v>165</v>
      </c>
      <c r="D171" s="134" t="s">
        <v>166</v>
      </c>
      <c r="E171" s="134" t="s">
        <v>167</v>
      </c>
      <c r="F171" s="134">
        <f>1/3</f>
        <v>0.33333333333333331</v>
      </c>
      <c r="G171" s="274" cm="1">
        <f t="array" ref="G171">SUMPRODUCT('Non-GHGs Emission Factor'!D$3:D$112*('Non-GHGs Emission Factor'!$B$3:$B$112=$D171)*('Non-GHGs Emission Factor'!$C$3:$C$112=$E171)*('Non-GHGs Emission Factor'!$D$2:$K$2=G$136)*('Non-GHGs Emission Factor'!$A$3:$A$112=$C171))*SUMIFS('Non-GHGs indst Product Output'!$L:$L,'Non-GHGs indst Product Output'!$A:$A,$A$2,'Non-GHGs indst Product Output'!$B:$B,$D171)*$F171</f>
        <v>1976193333333.3333</v>
      </c>
      <c r="H171" s="274" cm="1">
        <f t="array" ref="H171">SUMPRODUCT('Non-GHGs Emission Factor'!E$3:E$112*('Non-GHGs Emission Factor'!$B$3:$B$112=$D171)*('Non-GHGs Emission Factor'!$C$3:$C$112=$E171)*('Non-GHGs Emission Factor'!$D$2:$K$2=H$136)*('Non-GHGs Emission Factor'!$A$3:$A$112=$C171))*SUMIFS('Non-GHGs indst Product Output'!$L:$L,'Non-GHGs indst Product Output'!$A:$A,$A$2,'Non-GHGs indst Product Output'!$B:$B,$D171)*$F171</f>
        <v>1001413333333.3333</v>
      </c>
      <c r="I171" s="274" cm="1">
        <f t="array" ref="I171">SUMPRODUCT('Non-GHGs Emission Factor'!F$3:F$112*('Non-GHGs Emission Factor'!$B$3:$B$112=$D171)*('Non-GHGs Emission Factor'!$C$3:$C$112=$E171)*('Non-GHGs Emission Factor'!$D$2:$K$2=I$136)*('Non-GHGs Emission Factor'!$A$3:$A$112=$C171))*SUMIFS('Non-GHGs indst Product Output'!$L:$L,'Non-GHGs indst Product Output'!$A:$A,$A$2,'Non-GHGs indst Product Output'!$B:$B,$D171)*$F171</f>
        <v>271660000000</v>
      </c>
      <c r="J171" s="274" cm="1">
        <f t="array" ref="J171">SUMPRODUCT('Non-GHGs Emission Factor'!G$3:G$112*('Non-GHGs Emission Factor'!$B$3:$B$112=$D171)*('Non-GHGs Emission Factor'!$C$3:$C$112=$E171)*('Non-GHGs Emission Factor'!$D$2:$K$2=J$136)*('Non-GHGs Emission Factor'!$A$3:$A$112=$C171))*SUMIFS('Non-GHGs indst Product Output'!$L:$L,'Non-GHGs indst Product Output'!$A:$A,$A$2,'Non-GHGs indst Product Output'!$B:$B,$D171)*$F171</f>
        <v>175780000000</v>
      </c>
      <c r="K171" s="274" cm="1">
        <f t="array" ref="K171">SUMPRODUCT('Non-GHGs Emission Factor'!H$3:H$112*('Non-GHGs Emission Factor'!$B$3:$B$112=$D171)*('Non-GHGs Emission Factor'!$C$3:$C$112=$E171)*('Non-GHGs Emission Factor'!$D$2:$K$2=K$136)*('Non-GHGs Emission Factor'!$A$3:$A$112=$C171))*SUMIFS('Non-GHGs indst Product Output'!$L:$L,'Non-GHGs indst Product Output'!$A:$A,$A$2,'Non-GHGs indst Product Output'!$B:$B,$D171)*$F171</f>
        <v>14115666666666.666</v>
      </c>
      <c r="L171" s="274" cm="1">
        <f t="array" ref="L171">SUMPRODUCT('Non-GHGs Emission Factor'!I$3:I$112*('Non-GHGs Emission Factor'!$B$3:$B$112=$D171)*('Non-GHGs Emission Factor'!$C$3:$C$112=$E171)*('Non-GHGs Emission Factor'!$D$2:$K$2=L$136)*('Non-GHGs Emission Factor'!$A$3:$A$112=$C171))*SUMIFS('Non-GHGs indst Product Output'!$L:$L,'Non-GHGs indst Product Output'!$A:$A,$A$2,'Non-GHGs indst Product Output'!$B:$B,$D171)*$F171</f>
        <v>30628333333333.332</v>
      </c>
      <c r="M171" s="274" cm="1">
        <f t="array" ref="M171">SUMPRODUCT('Non-GHGs Emission Factor'!J$3:J$112*('Non-GHGs Emission Factor'!$B$3:$B$112=$D171)*('Non-GHGs Emission Factor'!$C$3:$C$112=$E171)*('Non-GHGs Emission Factor'!$D$2:$K$2=M$136)*('Non-GHGs Emission Factor'!$A$3:$A$112=$C171))*SUMIFS('Non-GHGs indst Product Output'!$L:$L,'Non-GHGs indst Product Output'!$A:$A,$A$2,'Non-GHGs indst Product Output'!$B:$B,$D171)*$F171</f>
        <v>122513333333.33333</v>
      </c>
      <c r="N171" s="275" cm="1">
        <f t="array" ref="N171">SUMPRODUCT('Non-GHGs Emission Factor'!K$3:K$112*('Non-GHGs Emission Factor'!$B$3:$B$112=$D171)*('Non-GHGs Emission Factor'!$C$3:$C$112=$E171)*('Non-GHGs Emission Factor'!$D$2:$K$2=N$136)*('Non-GHGs Emission Factor'!$A$3:$A$112=$C171))*SUMIFS('Non-GHGs indst Product Output'!$L:$L,'Non-GHGs indst Product Output'!$A:$A,$A$2,'Non-GHGs indst Product Output'!$B:$B,$D171)*$F171</f>
        <v>207740000000</v>
      </c>
    </row>
    <row r="172" spans="1:14" ht="14.25" customHeight="1">
      <c r="A172" s="32" t="str">
        <f>VLOOKUP($B172,'Sector Match'!$B$1:$C$43,2,0)</f>
        <v>cement and other nonmetallic minerals 239</v>
      </c>
      <c r="B172" s="134" t="s">
        <v>165</v>
      </c>
      <c r="C172" s="134" t="s">
        <v>165</v>
      </c>
      <c r="D172" s="134" t="s">
        <v>166</v>
      </c>
      <c r="E172" s="134" t="s">
        <v>168</v>
      </c>
      <c r="F172" s="134">
        <f>1/3</f>
        <v>0.33333333333333331</v>
      </c>
      <c r="G172" s="274" cm="1">
        <f t="array" ref="G172">SUMPRODUCT('Non-GHGs Emission Factor'!D$3:D$112*('Non-GHGs Emission Factor'!$B$3:$B$112=$D172)*('Non-GHGs Emission Factor'!$C$3:$C$112=$E172)*('Non-GHGs Emission Factor'!$D$2:$K$2=G$136)*('Non-GHGs Emission Factor'!$A$3:$A$112=$C172))*SUMIFS('Non-GHGs indst Product Output'!$L:$L,'Non-GHGs indst Product Output'!$A:$A,$A$2,'Non-GHGs indst Product Output'!$B:$B,$D172)*$F172</f>
        <v>1384933333333.3333</v>
      </c>
      <c r="H172" s="274" cm="1">
        <f t="array" ref="H172">SUMPRODUCT('Non-GHGs Emission Factor'!E$3:E$112*('Non-GHGs Emission Factor'!$B$3:$B$112=$D172)*('Non-GHGs Emission Factor'!$C$3:$C$112=$E172)*('Non-GHGs Emission Factor'!$D$2:$K$2=H$136)*('Non-GHGs Emission Factor'!$A$3:$A$112=$C172))*SUMIFS('Non-GHGs indst Product Output'!$L:$L,'Non-GHGs indst Product Output'!$A:$A,$A$2,'Non-GHGs indst Product Output'!$B:$B,$D172)*$F172</f>
        <v>106533333333.33333</v>
      </c>
      <c r="I172" s="274" cm="1">
        <f t="array" ref="I172">SUMPRODUCT('Non-GHGs Emission Factor'!F$3:F$112*('Non-GHGs Emission Factor'!$B$3:$B$112=$D172)*('Non-GHGs Emission Factor'!$C$3:$C$112=$E172)*('Non-GHGs Emission Factor'!$D$2:$K$2=I$136)*('Non-GHGs Emission Factor'!$A$3:$A$112=$C172))*SUMIFS('Non-GHGs indst Product Output'!$L:$L,'Non-GHGs indst Product Output'!$A:$A,$A$2,'Non-GHGs indst Product Output'!$B:$B,$D172)*$F172</f>
        <v>1347646666666.6665</v>
      </c>
      <c r="J172" s="274" cm="1">
        <f t="array" ref="J172">SUMPRODUCT('Non-GHGs Emission Factor'!G$3:G$112*('Non-GHGs Emission Factor'!$B$3:$B$112=$D172)*('Non-GHGs Emission Factor'!$C$3:$C$112=$E172)*('Non-GHGs Emission Factor'!$D$2:$K$2=J$136)*('Non-GHGs Emission Factor'!$A$3:$A$112=$C172))*SUMIFS('Non-GHGs indst Product Output'!$L:$L,'Non-GHGs indst Product Output'!$A:$A,$A$2,'Non-GHGs indst Product Output'!$B:$B,$D172)*$F172</f>
        <v>175780000000</v>
      </c>
      <c r="K172" s="274" cm="1">
        <f t="array" ref="K172">SUMPRODUCT('Non-GHGs Emission Factor'!H$3:H$112*('Non-GHGs Emission Factor'!$B$3:$B$112=$D172)*('Non-GHGs Emission Factor'!$C$3:$C$112=$E172)*('Non-GHGs Emission Factor'!$D$2:$K$2=K$136)*('Non-GHGs Emission Factor'!$A$3:$A$112=$C172))*SUMIFS('Non-GHGs indst Product Output'!$L:$L,'Non-GHGs indst Product Output'!$A:$A,$A$2,'Non-GHGs indst Product Output'!$B:$B,$D172)*$F172</f>
        <v>6338733333333.333</v>
      </c>
      <c r="L172" s="274" cm="1">
        <f t="array" ref="L172">SUMPRODUCT('Non-GHGs Emission Factor'!I$3:I$112*('Non-GHGs Emission Factor'!$B$3:$B$112=$D172)*('Non-GHGs Emission Factor'!$C$3:$C$112=$E172)*('Non-GHGs Emission Factor'!$D$2:$K$2=L$136)*('Non-GHGs Emission Factor'!$A$3:$A$112=$C172))*SUMIFS('Non-GHGs indst Product Output'!$L:$L,'Non-GHGs indst Product Output'!$A:$A,$A$2,'Non-GHGs indst Product Output'!$B:$B,$D172)*$F172</f>
        <v>17950866666666.668</v>
      </c>
      <c r="M172" s="274" cm="1">
        <f t="array" ref="M172">SUMPRODUCT('Non-GHGs Emission Factor'!J$3:J$112*('Non-GHGs Emission Factor'!$B$3:$B$112=$D172)*('Non-GHGs Emission Factor'!$C$3:$C$112=$E172)*('Non-GHGs Emission Factor'!$D$2:$K$2=M$136)*('Non-GHGs Emission Factor'!$A$3:$A$112=$C172))*SUMIFS('Non-GHGs indst Product Output'!$L:$L,'Non-GHGs indst Product Output'!$A:$A,$A$2,'Non-GHGs indst Product Output'!$B:$B,$D172)*$F172</f>
        <v>143820000000</v>
      </c>
      <c r="N172" s="275" cm="1">
        <f t="array" ref="N172">SUMPRODUCT('Non-GHGs Emission Factor'!K$3:K$112*('Non-GHGs Emission Factor'!$B$3:$B$112=$D172)*('Non-GHGs Emission Factor'!$C$3:$C$112=$E172)*('Non-GHGs Emission Factor'!$D$2:$K$2=N$136)*('Non-GHGs Emission Factor'!$A$3:$A$112=$C172))*SUMIFS('Non-GHGs indst Product Output'!$L:$L,'Non-GHGs indst Product Output'!$A:$A,$A$2,'Non-GHGs indst Product Output'!$B:$B,$D172)*$F172</f>
        <v>239700000000</v>
      </c>
    </row>
    <row r="173" spans="1:14" ht="14.25" customHeight="1">
      <c r="A173" s="32" t="str">
        <f>VLOOKUP($B173,'Sector Match'!$B$1:$C$43,2,0)</f>
        <v>cement and other nonmetallic minerals 239</v>
      </c>
      <c r="B173" s="134" t="s">
        <v>165</v>
      </c>
      <c r="C173" s="134" t="s">
        <v>165</v>
      </c>
      <c r="D173" s="134" t="s">
        <v>166</v>
      </c>
      <c r="E173" s="134" t="s">
        <v>169</v>
      </c>
      <c r="F173" s="134">
        <f>1/3</f>
        <v>0.33333333333333331</v>
      </c>
      <c r="G173" s="274" cm="1">
        <f t="array" ref="G173">SUMPRODUCT('Non-GHGs Emission Factor'!D$3:D$112*('Non-GHGs Emission Factor'!$B$3:$B$112=$D173)*('Non-GHGs Emission Factor'!$C$3:$C$112=$E173)*('Non-GHGs Emission Factor'!$D$2:$K$2=G$136)*('Non-GHGs Emission Factor'!$A$3:$A$112=$C173))*SUMIFS('Non-GHGs indst Product Output'!$L:$L,'Non-GHGs indst Product Output'!$A:$A,$A$2,'Non-GHGs indst Product Output'!$B:$B,$D173)*$F173</f>
        <v>12698773333333.332</v>
      </c>
      <c r="H173" s="274" cm="1">
        <f t="array" ref="H173">SUMPRODUCT('Non-GHGs Emission Factor'!E$3:E$112*('Non-GHGs Emission Factor'!$B$3:$B$112=$D173)*('Non-GHGs Emission Factor'!$C$3:$C$112=$E173)*('Non-GHGs Emission Factor'!$D$2:$K$2=H$136)*('Non-GHGs Emission Factor'!$A$3:$A$112=$C173))*SUMIFS('Non-GHGs indst Product Output'!$L:$L,'Non-GHGs indst Product Output'!$A:$A,$A$2,'Non-GHGs indst Product Output'!$B:$B,$D173)*$F173</f>
        <v>85226666666.666656</v>
      </c>
      <c r="I173" s="274" cm="1">
        <f t="array" ref="I173">SUMPRODUCT('Non-GHGs Emission Factor'!F$3:F$112*('Non-GHGs Emission Factor'!$B$3:$B$112=$D173)*('Non-GHGs Emission Factor'!$C$3:$C$112=$E173)*('Non-GHGs Emission Factor'!$D$2:$K$2=I$136)*('Non-GHGs Emission Factor'!$A$3:$A$112=$C173))*SUMIFS('Non-GHGs indst Product Output'!$L:$L,'Non-GHGs indst Product Output'!$A:$A,$A$2,'Non-GHGs indst Product Output'!$B:$B,$D173)*$F173</f>
        <v>1028046666666.6666</v>
      </c>
      <c r="J173" s="274" cm="1">
        <f t="array" ref="J173">SUMPRODUCT('Non-GHGs Emission Factor'!G$3:G$112*('Non-GHGs Emission Factor'!$B$3:$B$112=$D173)*('Non-GHGs Emission Factor'!$C$3:$C$112=$E173)*('Non-GHGs Emission Factor'!$D$2:$K$2=J$136)*('Non-GHGs Emission Factor'!$A$3:$A$112=$C173))*SUMIFS('Non-GHGs indst Product Output'!$L:$L,'Non-GHGs indst Product Output'!$A:$A,$A$2,'Non-GHGs indst Product Output'!$B:$B,$D173)*$F173</f>
        <v>175780000000</v>
      </c>
      <c r="K173" s="274" cm="1">
        <f t="array" ref="K173">SUMPRODUCT('Non-GHGs Emission Factor'!H$3:H$112*('Non-GHGs Emission Factor'!$B$3:$B$112=$D173)*('Non-GHGs Emission Factor'!$C$3:$C$112=$E173)*('Non-GHGs Emission Factor'!$D$2:$K$2=K$136)*('Non-GHGs Emission Factor'!$A$3:$A$112=$C173))*SUMIFS('Non-GHGs indst Product Output'!$L:$L,'Non-GHGs indst Product Output'!$A:$A,$A$2,'Non-GHGs indst Product Output'!$B:$B,$D173)*$F173</f>
        <v>7031200000000</v>
      </c>
      <c r="L173" s="274" cm="1">
        <f t="array" ref="L173">SUMPRODUCT('Non-GHGs Emission Factor'!I$3:I$112*('Non-GHGs Emission Factor'!$B$3:$B$112=$D173)*('Non-GHGs Emission Factor'!$C$3:$C$112=$E173)*('Non-GHGs Emission Factor'!$D$2:$K$2=L$136)*('Non-GHGs Emission Factor'!$A$3:$A$112=$C173))*SUMIFS('Non-GHGs indst Product Output'!$L:$L,'Non-GHGs indst Product Output'!$A:$A,$A$2,'Non-GHGs indst Product Output'!$B:$B,$D173)*$F173</f>
        <v>22691600000000</v>
      </c>
      <c r="M173" s="274" cm="1">
        <f t="array" ref="M173">SUMPRODUCT('Non-GHGs Emission Factor'!J$3:J$112*('Non-GHGs Emission Factor'!$B$3:$B$112=$D173)*('Non-GHGs Emission Factor'!$C$3:$C$112=$E173)*('Non-GHGs Emission Factor'!$D$2:$K$2=M$136)*('Non-GHGs Emission Factor'!$A$3:$A$112=$C173))*SUMIFS('Non-GHGs indst Product Output'!$L:$L,'Non-GHGs indst Product Output'!$A:$A,$A$2,'Non-GHGs indst Product Output'!$B:$B,$D173)*$F173</f>
        <v>69246666666.666656</v>
      </c>
      <c r="N173" s="275" cm="1">
        <f t="array" ref="N173">SUMPRODUCT('Non-GHGs Emission Factor'!K$3:K$112*('Non-GHGs Emission Factor'!$B$3:$B$112=$D173)*('Non-GHGs Emission Factor'!$C$3:$C$112=$E173)*('Non-GHGs Emission Factor'!$D$2:$K$2=N$136)*('Non-GHGs Emission Factor'!$A$3:$A$112=$C173))*SUMIFS('Non-GHGs indst Product Output'!$L:$L,'Non-GHGs indst Product Output'!$A:$A,$A$2,'Non-GHGs indst Product Output'!$B:$B,$D173)*$F173</f>
        <v>111860000000</v>
      </c>
    </row>
    <row r="174" spans="1:14" ht="14.25" customHeight="1">
      <c r="A174" s="32" t="str">
        <f>VLOOKUP($B174,'Sector Match'!$B$1:$C$43,2,0)</f>
        <v>refined petroleum and coke 19</v>
      </c>
      <c r="B174" s="135" t="s">
        <v>303</v>
      </c>
      <c r="C174" s="134" t="s">
        <v>184</v>
      </c>
      <c r="D174" s="134" t="s">
        <v>187</v>
      </c>
      <c r="E174" s="134" t="s">
        <v>158</v>
      </c>
      <c r="F174" s="134">
        <v>1</v>
      </c>
      <c r="G174" s="274" cm="1">
        <f t="array" ref="G174">SUMPRODUCT('Non-GHGs Emission Factor'!D$3:D$112*('Non-GHGs Emission Factor'!$B$3:$B$112=$D174)*('Non-GHGs Emission Factor'!$C$3:$C$112=$E174)*('Non-GHGs Emission Factor'!$D$2:$K$2=G$136)*('Non-GHGs Emission Factor'!$A$3:$A$112=$C174))*SUMIFS('Non-GHGs indst Product Output'!$L:$L,'Non-GHGs indst Product Output'!$A:$A,$A$2,'Non-GHGs indst Product Output'!$B:$B,$D174)*$F174</f>
        <v>0</v>
      </c>
      <c r="H174" s="274" cm="1">
        <f t="array" ref="H174">SUMPRODUCT('Non-GHGs Emission Factor'!E$3:E$112*('Non-GHGs Emission Factor'!$B$3:$B$112=$D174)*('Non-GHGs Emission Factor'!$C$3:$C$112=$E174)*('Non-GHGs Emission Factor'!$D$2:$K$2=H$136)*('Non-GHGs Emission Factor'!$A$3:$A$112=$C174))*SUMIFS('Non-GHGs indst Product Output'!$L:$L,'Non-GHGs indst Product Output'!$A:$A,$A$2,'Non-GHGs indst Product Output'!$B:$B,$D174)*$F174</f>
        <v>0</v>
      </c>
      <c r="I174" s="274" cm="1">
        <f t="array" ref="I174">SUMPRODUCT('Non-GHGs Emission Factor'!F$3:F$112*('Non-GHGs Emission Factor'!$B$3:$B$112=$D174)*('Non-GHGs Emission Factor'!$C$3:$C$112=$E174)*('Non-GHGs Emission Factor'!$D$2:$K$2=I$136)*('Non-GHGs Emission Factor'!$A$3:$A$112=$C174))*SUMIFS('Non-GHGs indst Product Output'!$L:$L,'Non-GHGs indst Product Output'!$A:$A,$A$2,'Non-GHGs indst Product Output'!$B:$B,$D174)*$F174</f>
        <v>0</v>
      </c>
      <c r="J174" s="274" cm="1">
        <f t="array" ref="J174">SUMPRODUCT('Non-GHGs Emission Factor'!G$3:G$112*('Non-GHGs Emission Factor'!$B$3:$B$112=$D174)*('Non-GHGs Emission Factor'!$C$3:$C$112=$E174)*('Non-GHGs Emission Factor'!$D$2:$K$2=J$136)*('Non-GHGs Emission Factor'!$A$3:$A$112=$C174))*SUMIFS('Non-GHGs indst Product Output'!$L:$L,'Non-GHGs indst Product Output'!$A:$A,$A$2,'Non-GHGs indst Product Output'!$B:$B,$D174)*$F174</f>
        <v>0</v>
      </c>
      <c r="K174" s="274" cm="1">
        <f t="array" ref="K174">SUMPRODUCT('Non-GHGs Emission Factor'!H$3:H$112*('Non-GHGs Emission Factor'!$B$3:$B$112=$D174)*('Non-GHGs Emission Factor'!$C$3:$C$112=$E174)*('Non-GHGs Emission Factor'!$D$2:$K$2=K$136)*('Non-GHGs Emission Factor'!$A$3:$A$112=$C174))*SUMIFS('Non-GHGs indst Product Output'!$L:$L,'Non-GHGs indst Product Output'!$A:$A,$A$2,'Non-GHGs indst Product Output'!$B:$B,$D174)*$F174</f>
        <v>0</v>
      </c>
      <c r="L174" s="274" cm="1">
        <f t="array" ref="L174">SUMPRODUCT('Non-GHGs Emission Factor'!I$3:I$112*('Non-GHGs Emission Factor'!$B$3:$B$112=$D174)*('Non-GHGs Emission Factor'!$C$3:$C$112=$E174)*('Non-GHGs Emission Factor'!$D$2:$K$2=L$136)*('Non-GHGs Emission Factor'!$A$3:$A$112=$C174))*SUMIFS('Non-GHGs indst Product Output'!$L:$L,'Non-GHGs indst Product Output'!$A:$A,$A$2,'Non-GHGs indst Product Output'!$B:$B,$D174)*$F174</f>
        <v>0</v>
      </c>
      <c r="M174" s="274" cm="1">
        <f t="array" ref="M174">SUMPRODUCT('Non-GHGs Emission Factor'!J$3:J$112*('Non-GHGs Emission Factor'!$B$3:$B$112=$D174)*('Non-GHGs Emission Factor'!$C$3:$C$112=$E174)*('Non-GHGs Emission Factor'!$D$2:$K$2=M$136)*('Non-GHGs Emission Factor'!$A$3:$A$112=$C174))*SUMIFS('Non-GHGs indst Product Output'!$L:$L,'Non-GHGs indst Product Output'!$A:$A,$A$2,'Non-GHGs indst Product Output'!$B:$B,$D174)*$F174</f>
        <v>0</v>
      </c>
      <c r="N174" s="275" cm="1">
        <f t="array" ref="N174">SUMPRODUCT('Non-GHGs Emission Factor'!K$3:K$112*('Non-GHGs Emission Factor'!$B$3:$B$112=$D174)*('Non-GHGs Emission Factor'!$C$3:$C$112=$E174)*('Non-GHGs Emission Factor'!$D$2:$K$2=N$136)*('Non-GHGs Emission Factor'!$A$3:$A$112=$C174))*SUMIFS('Non-GHGs indst Product Output'!$L:$L,'Non-GHGs indst Product Output'!$A:$A,$A$2,'Non-GHGs indst Product Output'!$B:$B,$D174)*$F174</f>
        <v>0</v>
      </c>
    </row>
    <row r="175" spans="1:14" ht="14.25" customHeight="1">
      <c r="A175" s="32" t="str">
        <f>VLOOKUP($B175,'Sector Match'!$B$1:$C$43,2,0)</f>
        <v>chemicals 20</v>
      </c>
      <c r="B175" s="134" t="s">
        <v>320</v>
      </c>
      <c r="C175" s="134" t="s">
        <v>320</v>
      </c>
      <c r="D175" s="134" t="s">
        <v>278</v>
      </c>
      <c r="E175" s="134" t="s">
        <v>158</v>
      </c>
      <c r="F175" s="134">
        <v>1</v>
      </c>
      <c r="G175" s="274" cm="1">
        <f t="array" ref="G175">SUMPRODUCT('Non-GHGs Emission Factor'!D$3:D$112*('Non-GHGs Emission Factor'!$B$3:$B$112=$D175)*('Non-GHGs Emission Factor'!$C$3:$C$112=$E175)*('Non-GHGs Emission Factor'!$D$2:$K$2=G$136)*('Non-GHGs Emission Factor'!$A$3:$A$112=$C175))*SUMIFS('Non-GHGs indst Product Output'!$L:$L,'Non-GHGs indst Product Output'!$A:$A,$A$2,'Non-GHGs indst Product Output'!$B:$B,$D175)*$F175</f>
        <v>0</v>
      </c>
      <c r="H175" s="274" cm="1">
        <f t="array" ref="H175">SUMPRODUCT('Non-GHGs Emission Factor'!E$3:E$112*('Non-GHGs Emission Factor'!$B$3:$B$112=$D175)*('Non-GHGs Emission Factor'!$C$3:$C$112=$E175)*('Non-GHGs Emission Factor'!$D$2:$K$2=H$136)*('Non-GHGs Emission Factor'!$A$3:$A$112=$C175))*SUMIFS('Non-GHGs indst Product Output'!$L:$L,'Non-GHGs indst Product Output'!$A:$A,$A$2,'Non-GHGs indst Product Output'!$B:$B,$D175)*$F175</f>
        <v>0</v>
      </c>
      <c r="I175" s="274" cm="1">
        <f t="array" ref="I175">SUMPRODUCT('Non-GHGs Emission Factor'!F$3:F$112*('Non-GHGs Emission Factor'!$B$3:$B$112=$D175)*('Non-GHGs Emission Factor'!$C$3:$C$112=$E175)*('Non-GHGs Emission Factor'!$D$2:$K$2=I$136)*('Non-GHGs Emission Factor'!$A$3:$A$112=$C175))*SUMIFS('Non-GHGs indst Product Output'!$L:$L,'Non-GHGs indst Product Output'!$A:$A,$A$2,'Non-GHGs indst Product Output'!$B:$B,$D175)*$F175</f>
        <v>0</v>
      </c>
      <c r="J175" s="274" cm="1">
        <f t="array" ref="J175">SUMPRODUCT('Non-GHGs Emission Factor'!G$3:G$112*('Non-GHGs Emission Factor'!$B$3:$B$112=$D175)*('Non-GHGs Emission Factor'!$C$3:$C$112=$E175)*('Non-GHGs Emission Factor'!$D$2:$K$2=J$136)*('Non-GHGs Emission Factor'!$A$3:$A$112=$C175))*SUMIFS('Non-GHGs indst Product Output'!$L:$L,'Non-GHGs indst Product Output'!$A:$A,$A$2,'Non-GHGs indst Product Output'!$B:$B,$D175)*$F175</f>
        <v>0</v>
      </c>
      <c r="K175" s="274" cm="1">
        <f t="array" ref="K175">SUMPRODUCT('Non-GHGs Emission Factor'!H$3:H$112*('Non-GHGs Emission Factor'!$B$3:$B$112=$D175)*('Non-GHGs Emission Factor'!$C$3:$C$112=$E175)*('Non-GHGs Emission Factor'!$D$2:$K$2=K$136)*('Non-GHGs Emission Factor'!$A$3:$A$112=$C175))*SUMIFS('Non-GHGs indst Product Output'!$L:$L,'Non-GHGs indst Product Output'!$A:$A,$A$2,'Non-GHGs indst Product Output'!$B:$B,$D175)*$F175</f>
        <v>0</v>
      </c>
      <c r="L175" s="274" cm="1">
        <f t="array" ref="L175">SUMPRODUCT('Non-GHGs Emission Factor'!I$3:I$112*('Non-GHGs Emission Factor'!$B$3:$B$112=$D175)*('Non-GHGs Emission Factor'!$C$3:$C$112=$E175)*('Non-GHGs Emission Factor'!$D$2:$K$2=L$136)*('Non-GHGs Emission Factor'!$A$3:$A$112=$C175))*SUMIFS('Non-GHGs indst Product Output'!$L:$L,'Non-GHGs indst Product Output'!$A:$A,$A$2,'Non-GHGs indst Product Output'!$B:$B,$D175)*$F175</f>
        <v>0</v>
      </c>
      <c r="M175" s="274" cm="1">
        <f t="array" ref="M175">SUMPRODUCT('Non-GHGs Emission Factor'!J$3:J$112*('Non-GHGs Emission Factor'!$B$3:$B$112=$D175)*('Non-GHGs Emission Factor'!$C$3:$C$112=$E175)*('Non-GHGs Emission Factor'!$D$2:$K$2=M$136)*('Non-GHGs Emission Factor'!$A$3:$A$112=$C175))*SUMIFS('Non-GHGs indst Product Output'!$L:$L,'Non-GHGs indst Product Output'!$A:$A,$A$2,'Non-GHGs indst Product Output'!$B:$B,$D175)*$F175</f>
        <v>0</v>
      </c>
      <c r="N175" s="275" cm="1">
        <f t="array" ref="N175">SUMPRODUCT('Non-GHGs Emission Factor'!K$3:K$112*('Non-GHGs Emission Factor'!$B$3:$B$112=$D175)*('Non-GHGs Emission Factor'!$C$3:$C$112=$E175)*('Non-GHGs Emission Factor'!$D$2:$K$2=N$136)*('Non-GHGs Emission Factor'!$A$3:$A$112=$C175))*SUMIFS('Non-GHGs indst Product Output'!$L:$L,'Non-GHGs indst Product Output'!$A:$A,$A$2,'Non-GHGs indst Product Output'!$B:$B,$D175)*$F175</f>
        <v>0</v>
      </c>
    </row>
    <row r="176" spans="1:14" ht="14.25" customHeight="1">
      <c r="A176" s="136" t="str">
        <f>VLOOKUP($B176,'Sector Match'!$B$1:$C$43,2,0)</f>
        <v>food beverage and tobacco 10T12</v>
      </c>
      <c r="B176" s="137" t="s">
        <v>246</v>
      </c>
      <c r="C176" s="137" t="s">
        <v>246</v>
      </c>
      <c r="D176" s="137" t="s">
        <v>281</v>
      </c>
      <c r="E176" s="137" t="s">
        <v>158</v>
      </c>
      <c r="F176" s="266">
        <v>1</v>
      </c>
      <c r="G176" s="276" cm="1">
        <f t="array" ref="G176">SUMPRODUCT('Non-GHGs Emission Factor'!D$3:D$112*('Non-GHGs Emission Factor'!$B$3:$B$112=$D176)*('Non-GHGs Emission Factor'!$C$3:$C$112=$E176)*('Non-GHGs Emission Factor'!$D$2:$K$2=G$136)*('Non-GHGs Emission Factor'!$A$3:$A$112=$C176))*SUMIFS('Non-GHGs indst Product Output'!$L:$L,'Non-GHGs indst Product Output'!$A:$A,$A$2,'Non-GHGs indst Product Output'!$B:$B,$D176)*$F176</f>
        <v>0</v>
      </c>
      <c r="H176" s="276" cm="1">
        <f t="array" ref="H176">SUMPRODUCT('Non-GHGs Emission Factor'!E$3:E$112*('Non-GHGs Emission Factor'!$B$3:$B$112=$D176)*('Non-GHGs Emission Factor'!$C$3:$C$112=$E176)*('Non-GHGs Emission Factor'!$D$2:$K$2=H$136)*('Non-GHGs Emission Factor'!$A$3:$A$112=$C176))*SUMIFS('Non-GHGs indst Product Output'!$L:$L,'Non-GHGs indst Product Output'!$A:$A,$A$2,'Non-GHGs indst Product Output'!$B:$B,$D176)*$F176</f>
        <v>0</v>
      </c>
      <c r="I176" s="276" cm="1">
        <f t="array" ref="I176">SUMPRODUCT('Non-GHGs Emission Factor'!F$3:F$112*('Non-GHGs Emission Factor'!$B$3:$B$112=$D176)*('Non-GHGs Emission Factor'!$C$3:$C$112=$E176)*('Non-GHGs Emission Factor'!$D$2:$K$2=I$136)*('Non-GHGs Emission Factor'!$A$3:$A$112=$C176))*SUMIFS('Non-GHGs indst Product Output'!$L:$L,'Non-GHGs indst Product Output'!$A:$A,$A$2,'Non-GHGs indst Product Output'!$B:$B,$D176)*$F176</f>
        <v>0</v>
      </c>
      <c r="J176" s="276" cm="1">
        <f t="array" ref="J176">SUMPRODUCT('Non-GHGs Emission Factor'!G$3:G$112*('Non-GHGs Emission Factor'!$B$3:$B$112=$D176)*('Non-GHGs Emission Factor'!$C$3:$C$112=$E176)*('Non-GHGs Emission Factor'!$D$2:$K$2=J$136)*('Non-GHGs Emission Factor'!$A$3:$A$112=$C176))*SUMIFS('Non-GHGs indst Product Output'!$L:$L,'Non-GHGs indst Product Output'!$A:$A,$A$2,'Non-GHGs indst Product Output'!$B:$B,$D176)*$F176</f>
        <v>0</v>
      </c>
      <c r="K176" s="276" cm="1">
        <f t="array" ref="K176">SUMPRODUCT('Non-GHGs Emission Factor'!H$3:H$112*('Non-GHGs Emission Factor'!$B$3:$B$112=$D176)*('Non-GHGs Emission Factor'!$C$3:$C$112=$E176)*('Non-GHGs Emission Factor'!$D$2:$K$2=K$136)*('Non-GHGs Emission Factor'!$A$3:$A$112=$C176))*SUMIFS('Non-GHGs indst Product Output'!$L:$L,'Non-GHGs indst Product Output'!$A:$A,$A$2,'Non-GHGs indst Product Output'!$B:$B,$D176)*$F176</f>
        <v>0</v>
      </c>
      <c r="L176" s="276" cm="1">
        <f t="array" ref="L176">SUMPRODUCT('Non-GHGs Emission Factor'!I$3:I$112*('Non-GHGs Emission Factor'!$B$3:$B$112=$D176)*('Non-GHGs Emission Factor'!$C$3:$C$112=$E176)*('Non-GHGs Emission Factor'!$D$2:$K$2=L$136)*('Non-GHGs Emission Factor'!$A$3:$A$112=$C176))*SUMIFS('Non-GHGs indst Product Output'!$L:$L,'Non-GHGs indst Product Output'!$A:$A,$A$2,'Non-GHGs indst Product Output'!$B:$B,$D176)*$F176</f>
        <v>0</v>
      </c>
      <c r="M176" s="276" cm="1">
        <f t="array" ref="M176">SUMPRODUCT('Non-GHGs Emission Factor'!J$3:J$112*('Non-GHGs Emission Factor'!$B$3:$B$112=$D176)*('Non-GHGs Emission Factor'!$C$3:$C$112=$E176)*('Non-GHGs Emission Factor'!$D$2:$K$2=M$136)*('Non-GHGs Emission Factor'!$A$3:$A$112=$C176))*SUMIFS('Non-GHGs indst Product Output'!$L:$L,'Non-GHGs indst Product Output'!$A:$A,$A$2,'Non-GHGs indst Product Output'!$B:$B,$D176)*$F176</f>
        <v>0</v>
      </c>
      <c r="N176" s="277" cm="1">
        <f t="array" ref="N176">SUMPRODUCT('Non-GHGs Emission Factor'!K$3:K$112*('Non-GHGs Emission Factor'!$B$3:$B$112=$D176)*('Non-GHGs Emission Factor'!$C$3:$C$112=$E176)*('Non-GHGs Emission Factor'!$D$2:$K$2=N$136)*('Non-GHGs Emission Factor'!$A$3:$A$112=$C176))*SUMIFS('Non-GHGs indst Product Output'!$L:$L,'Non-GHGs indst Product Output'!$A:$A,$A$2,'Non-GHGs indst Product Output'!$B:$B,$D176)*$F176</f>
        <v>0</v>
      </c>
    </row>
    <row r="179" spans="1:14" ht="13.5">
      <c r="A179" s="330" t="s">
        <v>987</v>
      </c>
      <c r="B179" s="329"/>
      <c r="C179" s="329"/>
      <c r="D179" s="329"/>
    </row>
    <row r="180" spans="1:14" s="86" customFormat="1" ht="14.25" customHeight="1">
      <c r="A180" s="131" t="s">
        <v>286</v>
      </c>
      <c r="B180" s="131" t="s">
        <v>287</v>
      </c>
      <c r="C180" s="132" t="s">
        <v>118</v>
      </c>
      <c r="D180" s="132" t="s">
        <v>119</v>
      </c>
      <c r="E180" s="132" t="s">
        <v>120</v>
      </c>
      <c r="F180" s="278" t="s">
        <v>811</v>
      </c>
      <c r="G180" s="132" t="s">
        <v>121</v>
      </c>
      <c r="H180" s="132" t="s">
        <v>122</v>
      </c>
      <c r="I180" s="132" t="s">
        <v>123</v>
      </c>
      <c r="J180" s="132" t="s">
        <v>124</v>
      </c>
      <c r="K180" s="132" t="s">
        <v>125</v>
      </c>
      <c r="L180" s="132" t="s">
        <v>126</v>
      </c>
      <c r="M180" s="132" t="s">
        <v>127</v>
      </c>
      <c r="N180" s="133" t="s">
        <v>128</v>
      </c>
    </row>
    <row r="181" spans="1:14" ht="14.25" customHeight="1">
      <c r="A181" s="32" t="str">
        <f>VLOOKUP($B181,'Sector Match'!$B$1:$C$43,2,0)</f>
        <v>food beverage and tobacco 10T12</v>
      </c>
      <c r="B181" s="134" t="s">
        <v>236</v>
      </c>
      <c r="C181" s="134" t="s">
        <v>236</v>
      </c>
      <c r="D181" s="134" t="s">
        <v>240</v>
      </c>
      <c r="E181" s="134" t="s">
        <v>158</v>
      </c>
      <c r="F181" s="134">
        <v>1</v>
      </c>
      <c r="G181" s="274" cm="1">
        <f t="array" ref="G181">SUMPRODUCT('Non-GHGs Emission Factor'!D$3:D$112*('Non-GHGs Emission Factor'!$B$3:$B$112=$D181)*('Non-GHGs Emission Factor'!$C$3:$C$112=$E181)*('Non-GHGs Emission Factor'!$D$2:$K$2=G$180)*('Non-GHGs Emission Factor'!$A$3:$A$112=$C181))*SUMIFS('Non-GHGs indst Product Output'!$N:$N,'Non-GHGs indst Product Output'!$A:$A,$A$2,'Non-GHGs indst Product Output'!$B:$B,$D181)*$F181</f>
        <v>0</v>
      </c>
      <c r="H181" s="274" cm="1">
        <f t="array" ref="H181">SUMPRODUCT('Non-GHGs Emission Factor'!E$3:E$112*('Non-GHGs Emission Factor'!$B$3:$B$112=$D181)*('Non-GHGs Emission Factor'!$C$3:$C$112=$E181)*('Non-GHGs Emission Factor'!$D$2:$K$2=H$180)*('Non-GHGs Emission Factor'!$A$3:$A$112=$C181))*SUMIFS('Non-GHGs indst Product Output'!$N:$N,'Non-GHGs indst Product Output'!$A:$A,$A$2,'Non-GHGs indst Product Output'!$B:$B,$D181)*$F181</f>
        <v>0</v>
      </c>
      <c r="I181" s="274" cm="1">
        <f t="array" ref="I181">SUMPRODUCT('Non-GHGs Emission Factor'!F$3:F$112*('Non-GHGs Emission Factor'!$B$3:$B$112=$D181)*('Non-GHGs Emission Factor'!$C$3:$C$112=$E181)*('Non-GHGs Emission Factor'!$D$2:$K$2=I$180)*('Non-GHGs Emission Factor'!$A$3:$A$112=$C181))*SUMIFS('Non-GHGs indst Product Output'!$N:$N,'Non-GHGs indst Product Output'!$A:$A,$A$2,'Non-GHGs indst Product Output'!$B:$B,$D181)*$F181</f>
        <v>0</v>
      </c>
      <c r="J181" s="274" cm="1">
        <f t="array" ref="J181">SUMPRODUCT('Non-GHGs Emission Factor'!G$3:G$112*('Non-GHGs Emission Factor'!$B$3:$B$112=$D181)*('Non-GHGs Emission Factor'!$C$3:$C$112=$E181)*('Non-GHGs Emission Factor'!$D$2:$K$2=J$180)*('Non-GHGs Emission Factor'!$A$3:$A$112=$C181))*SUMIFS('Non-GHGs indst Product Output'!$N:$N,'Non-GHGs indst Product Output'!$A:$A,$A$2,'Non-GHGs indst Product Output'!$B:$B,$D181)*$F181</f>
        <v>151020000000</v>
      </c>
      <c r="K181" s="274" cm="1">
        <f t="array" ref="K181">SUMPRODUCT('Non-GHGs Emission Factor'!H$3:H$112*('Non-GHGs Emission Factor'!$B$3:$B$112=$D181)*('Non-GHGs Emission Factor'!$C$3:$C$112=$E181)*('Non-GHGs Emission Factor'!$D$2:$K$2=K$180)*('Non-GHGs Emission Factor'!$A$3:$A$112=$C181))*SUMIFS('Non-GHGs indst Product Output'!$N:$N,'Non-GHGs indst Product Output'!$A:$A,$A$2,'Non-GHGs indst Product Output'!$B:$B,$D181)*$F181</f>
        <v>0</v>
      </c>
      <c r="L181" s="274" cm="1">
        <f t="array" ref="L181">SUMPRODUCT('Non-GHGs Emission Factor'!I$3:I$112*('Non-GHGs Emission Factor'!$B$3:$B$112=$D181)*('Non-GHGs Emission Factor'!$C$3:$C$112=$E181)*('Non-GHGs Emission Factor'!$D$2:$K$2=L$180)*('Non-GHGs Emission Factor'!$A$3:$A$112=$C181))*SUMIFS('Non-GHGs indst Product Output'!$N:$N,'Non-GHGs indst Product Output'!$A:$A,$A$2,'Non-GHGs indst Product Output'!$B:$B,$D181)*$F181</f>
        <v>0</v>
      </c>
      <c r="M181" s="274" cm="1">
        <f t="array" ref="M181">SUMPRODUCT('Non-GHGs Emission Factor'!J$3:J$112*('Non-GHGs Emission Factor'!$B$3:$B$112=$D181)*('Non-GHGs Emission Factor'!$C$3:$C$112=$E181)*('Non-GHGs Emission Factor'!$D$2:$K$2=M$180)*('Non-GHGs Emission Factor'!$A$3:$A$112=$C181))*SUMIFS('Non-GHGs indst Product Output'!$N:$N,'Non-GHGs indst Product Output'!$A:$A,$A$2,'Non-GHGs indst Product Output'!$B:$B,$D181)*$F181</f>
        <v>0</v>
      </c>
      <c r="N181" s="275" cm="1">
        <f t="array" ref="N181">SUMPRODUCT('Non-GHGs Emission Factor'!K$3:K$112*('Non-GHGs Emission Factor'!$B$3:$B$112=$D181)*('Non-GHGs Emission Factor'!$C$3:$C$112=$E181)*('Non-GHGs Emission Factor'!$D$2:$K$2=N$180)*('Non-GHGs Emission Factor'!$A$3:$A$112=$C181))*SUMIFS('Non-GHGs indst Product Output'!$N:$N,'Non-GHGs indst Product Output'!$A:$A,$A$2,'Non-GHGs indst Product Output'!$B:$B,$D181)*$F181</f>
        <v>0</v>
      </c>
    </row>
    <row r="182" spans="1:14" ht="14.25" customHeight="1">
      <c r="A182" s="32" t="str">
        <f>VLOOKUP($B182,'Sector Match'!$B$1:$C$43,2,0)</f>
        <v>food beverage and tobacco 10T12</v>
      </c>
      <c r="B182" s="134" t="s">
        <v>236</v>
      </c>
      <c r="C182" s="134" t="s">
        <v>236</v>
      </c>
      <c r="D182" s="134" t="s">
        <v>238</v>
      </c>
      <c r="E182" s="134" t="s">
        <v>158</v>
      </c>
      <c r="F182" s="134">
        <v>1</v>
      </c>
      <c r="G182" s="274" cm="1">
        <f t="array" ref="G182">SUMPRODUCT('Non-GHGs Emission Factor'!D$3:D$112*('Non-GHGs Emission Factor'!$B$3:$B$112=$D182)*('Non-GHGs Emission Factor'!$C$3:$C$112=$E182)*('Non-GHGs Emission Factor'!$D$2:$K$2=G$180)*('Non-GHGs Emission Factor'!$A$3:$A$112=$C182))*SUMIFS('Non-GHGs indst Product Output'!$N:$N,'Non-GHGs indst Product Output'!$A:$A,$A$2,'Non-GHGs indst Product Output'!$B:$B,$D182)*$F182</f>
        <v>0</v>
      </c>
      <c r="H182" s="274" cm="1">
        <f t="array" ref="H182">SUMPRODUCT('Non-GHGs Emission Factor'!E$3:E$112*('Non-GHGs Emission Factor'!$B$3:$B$112=$D182)*('Non-GHGs Emission Factor'!$C$3:$C$112=$E182)*('Non-GHGs Emission Factor'!$D$2:$K$2=H$180)*('Non-GHGs Emission Factor'!$A$3:$A$112=$C182))*SUMIFS('Non-GHGs indst Product Output'!$N:$N,'Non-GHGs indst Product Output'!$A:$A,$A$2,'Non-GHGs indst Product Output'!$B:$B,$D182)*$F182</f>
        <v>0</v>
      </c>
      <c r="I182" s="274" cm="1">
        <f t="array" ref="I182">SUMPRODUCT('Non-GHGs Emission Factor'!F$3:F$112*('Non-GHGs Emission Factor'!$B$3:$B$112=$D182)*('Non-GHGs Emission Factor'!$C$3:$C$112=$E182)*('Non-GHGs Emission Factor'!$D$2:$K$2=I$180)*('Non-GHGs Emission Factor'!$A$3:$A$112=$C182))*SUMIFS('Non-GHGs indst Product Output'!$N:$N,'Non-GHGs indst Product Output'!$A:$A,$A$2,'Non-GHGs indst Product Output'!$B:$B,$D182)*$F182</f>
        <v>0</v>
      </c>
      <c r="J182" s="274" cm="1">
        <f t="array" ref="J182">SUMPRODUCT('Non-GHGs Emission Factor'!G$3:G$112*('Non-GHGs Emission Factor'!$B$3:$B$112=$D182)*('Non-GHGs Emission Factor'!$C$3:$C$112=$E182)*('Non-GHGs Emission Factor'!$D$2:$K$2=J$180)*('Non-GHGs Emission Factor'!$A$3:$A$112=$C182))*SUMIFS('Non-GHGs indst Product Output'!$N:$N,'Non-GHGs indst Product Output'!$A:$A,$A$2,'Non-GHGs indst Product Output'!$B:$B,$D182)*$F182</f>
        <v>8029507500</v>
      </c>
      <c r="K182" s="274" cm="1">
        <f t="array" ref="K182">SUMPRODUCT('Non-GHGs Emission Factor'!H$3:H$112*('Non-GHGs Emission Factor'!$B$3:$B$112=$D182)*('Non-GHGs Emission Factor'!$C$3:$C$112=$E182)*('Non-GHGs Emission Factor'!$D$2:$K$2=K$180)*('Non-GHGs Emission Factor'!$A$3:$A$112=$C182))*SUMIFS('Non-GHGs indst Product Output'!$N:$N,'Non-GHGs indst Product Output'!$A:$A,$A$2,'Non-GHGs indst Product Output'!$B:$B,$D182)*$F182</f>
        <v>0</v>
      </c>
      <c r="L182" s="274" cm="1">
        <f t="array" ref="L182">SUMPRODUCT('Non-GHGs Emission Factor'!I$3:I$112*('Non-GHGs Emission Factor'!$B$3:$B$112=$D182)*('Non-GHGs Emission Factor'!$C$3:$C$112=$E182)*('Non-GHGs Emission Factor'!$D$2:$K$2=L$180)*('Non-GHGs Emission Factor'!$A$3:$A$112=$C182))*SUMIFS('Non-GHGs indst Product Output'!$N:$N,'Non-GHGs indst Product Output'!$A:$A,$A$2,'Non-GHGs indst Product Output'!$B:$B,$D182)*$F182</f>
        <v>0</v>
      </c>
      <c r="M182" s="274" cm="1">
        <f t="array" ref="M182">SUMPRODUCT('Non-GHGs Emission Factor'!J$3:J$112*('Non-GHGs Emission Factor'!$B$3:$B$112=$D182)*('Non-GHGs Emission Factor'!$C$3:$C$112=$E182)*('Non-GHGs Emission Factor'!$D$2:$K$2=M$180)*('Non-GHGs Emission Factor'!$A$3:$A$112=$C182))*SUMIFS('Non-GHGs indst Product Output'!$N:$N,'Non-GHGs indst Product Output'!$A:$A,$A$2,'Non-GHGs indst Product Output'!$B:$B,$D182)*$F182</f>
        <v>0</v>
      </c>
      <c r="N182" s="275" cm="1">
        <f t="array" ref="N182">SUMPRODUCT('Non-GHGs Emission Factor'!K$3:K$112*('Non-GHGs Emission Factor'!$B$3:$B$112=$D182)*('Non-GHGs Emission Factor'!$C$3:$C$112=$E182)*('Non-GHGs Emission Factor'!$D$2:$K$2=N$180)*('Non-GHGs Emission Factor'!$A$3:$A$112=$C182))*SUMIFS('Non-GHGs indst Product Output'!$N:$N,'Non-GHGs indst Product Output'!$A:$A,$A$2,'Non-GHGs indst Product Output'!$B:$B,$D182)*$F182</f>
        <v>0</v>
      </c>
    </row>
    <row r="183" spans="1:14" ht="14.25" customHeight="1">
      <c r="A183" s="32" t="str">
        <f>VLOOKUP($B183,'Sector Match'!$B$1:$C$43,2,0)</f>
        <v>textiles apparel and leather 13T15</v>
      </c>
      <c r="B183" s="134" t="s">
        <v>253</v>
      </c>
      <c r="C183" s="134" t="s">
        <v>253</v>
      </c>
      <c r="D183" s="134" t="s">
        <v>256</v>
      </c>
      <c r="E183" s="134" t="s">
        <v>158</v>
      </c>
      <c r="F183" s="134">
        <v>1</v>
      </c>
      <c r="G183" s="274" cm="1">
        <f t="array" ref="G183">SUMPRODUCT('Non-GHGs Emission Factor'!D$3:D$112*('Non-GHGs Emission Factor'!$B$3:$B$112=$D183)*('Non-GHGs Emission Factor'!$C$3:$C$112=$E183)*('Non-GHGs Emission Factor'!$D$2:$K$2=G$180)*('Non-GHGs Emission Factor'!$A$3:$A$112=$C183))*SUMIFS('Non-GHGs indst Product Output'!$N:$N,'Non-GHGs indst Product Output'!$A:$A,$A$2,'Non-GHGs indst Product Output'!$B:$B,$D183)*$F183</f>
        <v>0</v>
      </c>
      <c r="H183" s="274" cm="1">
        <f t="array" ref="H183">SUMPRODUCT('Non-GHGs Emission Factor'!E$3:E$112*('Non-GHGs Emission Factor'!$B$3:$B$112=$D183)*('Non-GHGs Emission Factor'!$C$3:$C$112=$E183)*('Non-GHGs Emission Factor'!$D$2:$K$2=H$180)*('Non-GHGs Emission Factor'!$A$3:$A$112=$C183))*SUMIFS('Non-GHGs indst Product Output'!$N:$N,'Non-GHGs indst Product Output'!$A:$A,$A$2,'Non-GHGs indst Product Output'!$B:$B,$D183)*$F183</f>
        <v>0</v>
      </c>
      <c r="I183" s="274" cm="1">
        <f t="array" ref="I183">SUMPRODUCT('Non-GHGs Emission Factor'!F$3:F$112*('Non-GHGs Emission Factor'!$B$3:$B$112=$D183)*('Non-GHGs Emission Factor'!$C$3:$C$112=$E183)*('Non-GHGs Emission Factor'!$D$2:$K$2=I$180)*('Non-GHGs Emission Factor'!$A$3:$A$112=$C183))*SUMIFS('Non-GHGs indst Product Output'!$N:$N,'Non-GHGs indst Product Output'!$A:$A,$A$2,'Non-GHGs indst Product Output'!$B:$B,$D183)*$F183</f>
        <v>0</v>
      </c>
      <c r="J183" s="274" cm="1">
        <f t="array" ref="J183">SUMPRODUCT('Non-GHGs Emission Factor'!G$3:G$112*('Non-GHGs Emission Factor'!$B$3:$B$112=$D183)*('Non-GHGs Emission Factor'!$C$3:$C$112=$E183)*('Non-GHGs Emission Factor'!$D$2:$K$2=J$180)*('Non-GHGs Emission Factor'!$A$3:$A$112=$C183))*SUMIFS('Non-GHGs indst Product Output'!$N:$N,'Non-GHGs indst Product Output'!$A:$A,$A$2,'Non-GHGs indst Product Output'!$B:$B,$D183)*$F183</f>
        <v>88870600000</v>
      </c>
      <c r="K183" s="274" cm="1">
        <f t="array" ref="K183">SUMPRODUCT('Non-GHGs Emission Factor'!H$3:H$112*('Non-GHGs Emission Factor'!$B$3:$B$112=$D183)*('Non-GHGs Emission Factor'!$C$3:$C$112=$E183)*('Non-GHGs Emission Factor'!$D$2:$K$2=K$180)*('Non-GHGs Emission Factor'!$A$3:$A$112=$C183))*SUMIFS('Non-GHGs indst Product Output'!$N:$N,'Non-GHGs indst Product Output'!$A:$A,$A$2,'Non-GHGs indst Product Output'!$B:$B,$D183)*$F183</f>
        <v>0</v>
      </c>
      <c r="L183" s="274" cm="1">
        <f t="array" ref="L183">SUMPRODUCT('Non-GHGs Emission Factor'!I$3:I$112*('Non-GHGs Emission Factor'!$B$3:$B$112=$D183)*('Non-GHGs Emission Factor'!$C$3:$C$112=$E183)*('Non-GHGs Emission Factor'!$D$2:$K$2=L$180)*('Non-GHGs Emission Factor'!$A$3:$A$112=$C183))*SUMIFS('Non-GHGs indst Product Output'!$N:$N,'Non-GHGs indst Product Output'!$A:$A,$A$2,'Non-GHGs indst Product Output'!$B:$B,$D183)*$F183</f>
        <v>0</v>
      </c>
      <c r="M183" s="274" cm="1">
        <f t="array" ref="M183">SUMPRODUCT('Non-GHGs Emission Factor'!J$3:J$112*('Non-GHGs Emission Factor'!$B$3:$B$112=$D183)*('Non-GHGs Emission Factor'!$C$3:$C$112=$E183)*('Non-GHGs Emission Factor'!$D$2:$K$2=M$180)*('Non-GHGs Emission Factor'!$A$3:$A$112=$C183))*SUMIFS('Non-GHGs indst Product Output'!$N:$N,'Non-GHGs indst Product Output'!$A:$A,$A$2,'Non-GHGs indst Product Output'!$B:$B,$D183)*$F183</f>
        <v>0</v>
      </c>
      <c r="N183" s="275" cm="1">
        <f t="array" ref="N183">SUMPRODUCT('Non-GHGs Emission Factor'!K$3:K$112*('Non-GHGs Emission Factor'!$B$3:$B$112=$D183)*('Non-GHGs Emission Factor'!$C$3:$C$112=$E183)*('Non-GHGs Emission Factor'!$D$2:$K$2=N$180)*('Non-GHGs Emission Factor'!$A$3:$A$112=$C183))*SUMIFS('Non-GHGs indst Product Output'!$N:$N,'Non-GHGs indst Product Output'!$A:$A,$A$2,'Non-GHGs indst Product Output'!$B:$B,$D183)*$F183</f>
        <v>0</v>
      </c>
    </row>
    <row r="184" spans="1:14" ht="14.25" customHeight="1">
      <c r="A184" s="32" t="str">
        <f>VLOOKUP($B184,'Sector Match'!$B$1:$C$43,2,0)</f>
        <v>cement and other nonmetallic minerals 239</v>
      </c>
      <c r="B184" s="134" t="s">
        <v>165</v>
      </c>
      <c r="C184" s="134" t="s">
        <v>165</v>
      </c>
      <c r="D184" s="134" t="s">
        <v>183</v>
      </c>
      <c r="E184" s="134" t="s">
        <v>158</v>
      </c>
      <c r="F184" s="134">
        <v>1</v>
      </c>
      <c r="G184" s="274" cm="1">
        <f t="array" ref="G184">SUMPRODUCT('Non-GHGs Emission Factor'!D$3:D$112*('Non-GHGs Emission Factor'!$B$3:$B$112=$D184)*('Non-GHGs Emission Factor'!$C$3:$C$112=$E184)*('Non-GHGs Emission Factor'!$D$2:$K$2=G$180)*('Non-GHGs Emission Factor'!$A$3:$A$112=$C184))*SUMIFS('Non-GHGs indst Product Output'!$N:$N,'Non-GHGs indst Product Output'!$A:$A,$A$2,'Non-GHGs indst Product Output'!$B:$B,$D184)*$F184</f>
        <v>0</v>
      </c>
      <c r="H184" s="274" cm="1">
        <f t="array" ref="H184">SUMPRODUCT('Non-GHGs Emission Factor'!E$3:E$112*('Non-GHGs Emission Factor'!$B$3:$B$112=$D184)*('Non-GHGs Emission Factor'!$C$3:$C$112=$E184)*('Non-GHGs Emission Factor'!$D$2:$K$2=H$180)*('Non-GHGs Emission Factor'!$A$3:$A$112=$C184))*SUMIFS('Non-GHGs indst Product Output'!$N:$N,'Non-GHGs indst Product Output'!$A:$A,$A$2,'Non-GHGs indst Product Output'!$B:$B,$D184)*$F184</f>
        <v>0</v>
      </c>
      <c r="I184" s="274" cm="1">
        <f t="array" ref="I184">SUMPRODUCT('Non-GHGs Emission Factor'!F$3:F$112*('Non-GHGs Emission Factor'!$B$3:$B$112=$D184)*('Non-GHGs Emission Factor'!$C$3:$C$112=$E184)*('Non-GHGs Emission Factor'!$D$2:$K$2=I$180)*('Non-GHGs Emission Factor'!$A$3:$A$112=$C184))*SUMIFS('Non-GHGs indst Product Output'!$N:$N,'Non-GHGs indst Product Output'!$A:$A,$A$2,'Non-GHGs indst Product Output'!$B:$B,$D184)*$F184</f>
        <v>0</v>
      </c>
      <c r="J184" s="274" cm="1">
        <f t="array" ref="J184">SUMPRODUCT('Non-GHGs Emission Factor'!G$3:G$112*('Non-GHGs Emission Factor'!$B$3:$B$112=$D184)*('Non-GHGs Emission Factor'!$C$3:$C$112=$E184)*('Non-GHGs Emission Factor'!$D$2:$K$2=J$180)*('Non-GHGs Emission Factor'!$A$3:$A$112=$C184))*SUMIFS('Non-GHGs indst Product Output'!$N:$N,'Non-GHGs indst Product Output'!$A:$A,$A$2,'Non-GHGs indst Product Output'!$B:$B,$D184)*$F184</f>
        <v>0</v>
      </c>
      <c r="K184" s="274" cm="1">
        <f t="array" ref="K184">SUMPRODUCT('Non-GHGs Emission Factor'!H$3:H$112*('Non-GHGs Emission Factor'!$B$3:$B$112=$D184)*('Non-GHGs Emission Factor'!$C$3:$C$112=$E184)*('Non-GHGs Emission Factor'!$D$2:$K$2=K$180)*('Non-GHGs Emission Factor'!$A$3:$A$112=$C184))*SUMIFS('Non-GHGs indst Product Output'!$N:$N,'Non-GHGs indst Product Output'!$A:$A,$A$2,'Non-GHGs indst Product Output'!$B:$B,$D184)*$F184</f>
        <v>0</v>
      </c>
      <c r="L184" s="274" cm="1">
        <f t="array" ref="L184">SUMPRODUCT('Non-GHGs Emission Factor'!I$3:I$112*('Non-GHGs Emission Factor'!$B$3:$B$112=$D184)*('Non-GHGs Emission Factor'!$C$3:$C$112=$E184)*('Non-GHGs Emission Factor'!$D$2:$K$2=L$180)*('Non-GHGs Emission Factor'!$A$3:$A$112=$C184))*SUMIFS('Non-GHGs indst Product Output'!$N:$N,'Non-GHGs indst Product Output'!$A:$A,$A$2,'Non-GHGs indst Product Output'!$B:$B,$D184)*$F184</f>
        <v>0</v>
      </c>
      <c r="M184" s="274" cm="1">
        <f t="array" ref="M184">SUMPRODUCT('Non-GHGs Emission Factor'!J$3:J$112*('Non-GHGs Emission Factor'!$B$3:$B$112=$D184)*('Non-GHGs Emission Factor'!$C$3:$C$112=$E184)*('Non-GHGs Emission Factor'!$D$2:$K$2=M$180)*('Non-GHGs Emission Factor'!$A$3:$A$112=$C184))*SUMIFS('Non-GHGs indst Product Output'!$N:$N,'Non-GHGs indst Product Output'!$A:$A,$A$2,'Non-GHGs indst Product Output'!$B:$B,$D184)*$F184</f>
        <v>0</v>
      </c>
      <c r="N184" s="275" cm="1">
        <f t="array" ref="N184">SUMPRODUCT('Non-GHGs Emission Factor'!K$3:K$112*('Non-GHGs Emission Factor'!$B$3:$B$112=$D184)*('Non-GHGs Emission Factor'!$C$3:$C$112=$E184)*('Non-GHGs Emission Factor'!$D$2:$K$2=N$180)*('Non-GHGs Emission Factor'!$A$3:$A$112=$C184))*SUMIFS('Non-GHGs indst Product Output'!$N:$N,'Non-GHGs indst Product Output'!$A:$A,$A$2,'Non-GHGs indst Product Output'!$B:$B,$D184)*$F184</f>
        <v>0</v>
      </c>
    </row>
    <row r="185" spans="1:14" ht="14.25" customHeight="1">
      <c r="A185" s="32" t="str">
        <f>VLOOKUP($B185,'Sector Match'!$B$1:$C$43,2,0)</f>
        <v>pulp paper and printing 17T18</v>
      </c>
      <c r="B185" s="134" t="s">
        <v>234</v>
      </c>
      <c r="C185" s="134" t="s">
        <v>234</v>
      </c>
      <c r="D185" s="134" t="s">
        <v>235</v>
      </c>
      <c r="E185" s="134" t="s">
        <v>158</v>
      </c>
      <c r="F185" s="134">
        <v>1</v>
      </c>
      <c r="G185" s="274" cm="1">
        <f t="array" ref="G185">SUMPRODUCT('Non-GHGs Emission Factor'!D$3:D$112*('Non-GHGs Emission Factor'!$B$3:$B$112=$D185)*('Non-GHGs Emission Factor'!$C$3:$C$112=$E185)*('Non-GHGs Emission Factor'!$D$2:$K$2=G$180)*('Non-GHGs Emission Factor'!$A$3:$A$112=$C185))*SUMIFS('Non-GHGs indst Product Output'!$N:$N,'Non-GHGs indst Product Output'!$A:$A,$A$2,'Non-GHGs indst Product Output'!$B:$B,$D185)*$F185</f>
        <v>0</v>
      </c>
      <c r="H185" s="274" cm="1">
        <f t="array" ref="H185">SUMPRODUCT('Non-GHGs Emission Factor'!E$3:E$112*('Non-GHGs Emission Factor'!$B$3:$B$112=$D185)*('Non-GHGs Emission Factor'!$C$3:$C$112=$E185)*('Non-GHGs Emission Factor'!$D$2:$K$2=H$180)*('Non-GHGs Emission Factor'!$A$3:$A$112=$C185))*SUMIFS('Non-GHGs indst Product Output'!$N:$N,'Non-GHGs indst Product Output'!$A:$A,$A$2,'Non-GHGs indst Product Output'!$B:$B,$D185)*$F185</f>
        <v>0</v>
      </c>
      <c r="I185" s="274" cm="1">
        <f t="array" ref="I185">SUMPRODUCT('Non-GHGs Emission Factor'!F$3:F$112*('Non-GHGs Emission Factor'!$B$3:$B$112=$D185)*('Non-GHGs Emission Factor'!$C$3:$C$112=$E185)*('Non-GHGs Emission Factor'!$D$2:$K$2=I$180)*('Non-GHGs Emission Factor'!$A$3:$A$112=$C185))*SUMIFS('Non-GHGs indst Product Output'!$N:$N,'Non-GHGs indst Product Output'!$A:$A,$A$2,'Non-GHGs indst Product Output'!$B:$B,$D185)*$F185</f>
        <v>686960000000</v>
      </c>
      <c r="J185" s="274" cm="1">
        <f t="array" ref="J185">SUMPRODUCT('Non-GHGs Emission Factor'!G$3:G$112*('Non-GHGs Emission Factor'!$B$3:$B$112=$D185)*('Non-GHGs Emission Factor'!$C$3:$C$112=$E185)*('Non-GHGs Emission Factor'!$D$2:$K$2=J$180)*('Non-GHGs Emission Factor'!$A$3:$A$112=$C185))*SUMIFS('Non-GHGs indst Product Output'!$N:$N,'Non-GHGs indst Product Output'!$A:$A,$A$2,'Non-GHGs indst Product Output'!$B:$B,$D185)*$F185</f>
        <v>266197000000</v>
      </c>
      <c r="K185" s="274" cm="1">
        <f t="array" ref="K185">SUMPRODUCT('Non-GHGs Emission Factor'!H$3:H$112*('Non-GHGs Emission Factor'!$B$3:$B$112=$D185)*('Non-GHGs Emission Factor'!$C$3:$C$112=$E185)*('Non-GHGs Emission Factor'!$D$2:$K$2=K$180)*('Non-GHGs Emission Factor'!$A$3:$A$112=$C185))*SUMIFS('Non-GHGs indst Product Output'!$N:$N,'Non-GHGs indst Product Output'!$A:$A,$A$2,'Non-GHGs indst Product Output'!$B:$B,$D185)*$F185</f>
        <v>0</v>
      </c>
      <c r="L185" s="274" cm="1">
        <f t="array" ref="L185">SUMPRODUCT('Non-GHGs Emission Factor'!I$3:I$112*('Non-GHGs Emission Factor'!$B$3:$B$112=$D185)*('Non-GHGs Emission Factor'!$C$3:$C$112=$E185)*('Non-GHGs Emission Factor'!$D$2:$K$2=L$180)*('Non-GHGs Emission Factor'!$A$3:$A$112=$C185))*SUMIFS('Non-GHGs indst Product Output'!$N:$N,'Non-GHGs indst Product Output'!$A:$A,$A$2,'Non-GHGs indst Product Output'!$B:$B,$D185)*$F185</f>
        <v>0</v>
      </c>
      <c r="M185" s="274" cm="1">
        <f t="array" ref="M185">SUMPRODUCT('Non-GHGs Emission Factor'!J$3:J$112*('Non-GHGs Emission Factor'!$B$3:$B$112=$D185)*('Non-GHGs Emission Factor'!$C$3:$C$112=$E185)*('Non-GHGs Emission Factor'!$D$2:$K$2=M$180)*('Non-GHGs Emission Factor'!$A$3:$A$112=$C185))*SUMIFS('Non-GHGs indst Product Output'!$N:$N,'Non-GHGs indst Product Output'!$A:$A,$A$2,'Non-GHGs indst Product Output'!$B:$B,$D185)*$F185</f>
        <v>0</v>
      </c>
      <c r="N185" s="275" cm="1">
        <f t="array" ref="N185">SUMPRODUCT('Non-GHGs Emission Factor'!K$3:K$112*('Non-GHGs Emission Factor'!$B$3:$B$112=$D185)*('Non-GHGs Emission Factor'!$C$3:$C$112=$E185)*('Non-GHGs Emission Factor'!$D$2:$K$2=N$180)*('Non-GHGs Emission Factor'!$A$3:$A$112=$C185))*SUMIFS('Non-GHGs indst Product Output'!$N:$N,'Non-GHGs indst Product Output'!$A:$A,$A$2,'Non-GHGs indst Product Output'!$B:$B,$D185)*$F185</f>
        <v>0</v>
      </c>
    </row>
    <row r="186" spans="1:14" ht="14.25" customHeight="1">
      <c r="A186" s="32" t="str">
        <f>VLOOKUP($B186,'Sector Match'!$B$1:$C$43,2,0)</f>
        <v>chemicals 20</v>
      </c>
      <c r="B186" s="134" t="s">
        <v>189</v>
      </c>
      <c r="C186" s="134" t="s">
        <v>320</v>
      </c>
      <c r="D186" s="134" t="s">
        <v>203</v>
      </c>
      <c r="E186" s="134" t="s">
        <v>158</v>
      </c>
      <c r="F186" s="134">
        <v>1</v>
      </c>
      <c r="G186" s="274" cm="1">
        <f t="array" ref="G186">SUMPRODUCT('Non-GHGs Emission Factor'!D$3:D$112*('Non-GHGs Emission Factor'!$B$3:$B$112=$D186)*('Non-GHGs Emission Factor'!$C$3:$C$112=$E186)*('Non-GHGs Emission Factor'!$D$2:$K$2=G$180)*('Non-GHGs Emission Factor'!$A$3:$A$112=$C186))*SUMIFS('Non-GHGs indst Product Output'!$N:$N,'Non-GHGs indst Product Output'!$A:$A,$A$2,'Non-GHGs indst Product Output'!$B:$B,$D186)*$F186</f>
        <v>0</v>
      </c>
      <c r="H186" s="274" cm="1">
        <f t="array" ref="H186">SUMPRODUCT('Non-GHGs Emission Factor'!E$3:E$112*('Non-GHGs Emission Factor'!$B$3:$B$112=$D186)*('Non-GHGs Emission Factor'!$C$3:$C$112=$E186)*('Non-GHGs Emission Factor'!$D$2:$K$2=H$180)*('Non-GHGs Emission Factor'!$A$3:$A$112=$C186))*SUMIFS('Non-GHGs indst Product Output'!$N:$N,'Non-GHGs indst Product Output'!$A:$A,$A$2,'Non-GHGs indst Product Output'!$B:$B,$D186)*$F186</f>
        <v>0</v>
      </c>
      <c r="I186" s="274" cm="1">
        <f t="array" ref="I186">SUMPRODUCT('Non-GHGs Emission Factor'!F$3:F$112*('Non-GHGs Emission Factor'!$B$3:$B$112=$D186)*('Non-GHGs Emission Factor'!$C$3:$C$112=$E186)*('Non-GHGs Emission Factor'!$D$2:$K$2=I$180)*('Non-GHGs Emission Factor'!$A$3:$A$112=$C186))*SUMIFS('Non-GHGs indst Product Output'!$N:$N,'Non-GHGs indst Product Output'!$A:$A,$A$2,'Non-GHGs indst Product Output'!$B:$B,$D186)*$F186</f>
        <v>323155720000</v>
      </c>
      <c r="J186" s="274" cm="1">
        <f t="array" ref="J186">SUMPRODUCT('Non-GHGs Emission Factor'!G$3:G$112*('Non-GHGs Emission Factor'!$B$3:$B$112=$D186)*('Non-GHGs Emission Factor'!$C$3:$C$112=$E186)*('Non-GHGs Emission Factor'!$D$2:$K$2=J$180)*('Non-GHGs Emission Factor'!$A$3:$A$112=$C186))*SUMIFS('Non-GHGs indst Product Output'!$N:$N,'Non-GHGs indst Product Output'!$A:$A,$A$2,'Non-GHGs indst Product Output'!$B:$B,$D186)*$F186</f>
        <v>0</v>
      </c>
      <c r="K186" s="274" cm="1">
        <f t="array" ref="K186">SUMPRODUCT('Non-GHGs Emission Factor'!H$3:H$112*('Non-GHGs Emission Factor'!$B$3:$B$112=$D186)*('Non-GHGs Emission Factor'!$C$3:$C$112=$E186)*('Non-GHGs Emission Factor'!$D$2:$K$2=K$180)*('Non-GHGs Emission Factor'!$A$3:$A$112=$C186))*SUMIFS('Non-GHGs indst Product Output'!$N:$N,'Non-GHGs indst Product Output'!$A:$A,$A$2,'Non-GHGs indst Product Output'!$B:$B,$D186)*$F186</f>
        <v>0</v>
      </c>
      <c r="L186" s="274" cm="1">
        <f t="array" ref="L186">SUMPRODUCT('Non-GHGs Emission Factor'!I$3:I$112*('Non-GHGs Emission Factor'!$B$3:$B$112=$D186)*('Non-GHGs Emission Factor'!$C$3:$C$112=$E186)*('Non-GHGs Emission Factor'!$D$2:$K$2=L$180)*('Non-GHGs Emission Factor'!$A$3:$A$112=$C186))*SUMIFS('Non-GHGs indst Product Output'!$N:$N,'Non-GHGs indst Product Output'!$A:$A,$A$2,'Non-GHGs indst Product Output'!$B:$B,$D186)*$F186</f>
        <v>0</v>
      </c>
      <c r="M186" s="274" cm="1">
        <f t="array" ref="M186">SUMPRODUCT('Non-GHGs Emission Factor'!J$3:J$112*('Non-GHGs Emission Factor'!$B$3:$B$112=$D186)*('Non-GHGs Emission Factor'!$C$3:$C$112=$E186)*('Non-GHGs Emission Factor'!$D$2:$K$2=M$180)*('Non-GHGs Emission Factor'!$A$3:$A$112=$C186))*SUMIFS('Non-GHGs indst Product Output'!$N:$N,'Non-GHGs indst Product Output'!$A:$A,$A$2,'Non-GHGs indst Product Output'!$B:$B,$D186)*$F186</f>
        <v>0</v>
      </c>
      <c r="N186" s="275" cm="1">
        <f t="array" ref="N186">SUMPRODUCT('Non-GHGs Emission Factor'!K$3:K$112*('Non-GHGs Emission Factor'!$B$3:$B$112=$D186)*('Non-GHGs Emission Factor'!$C$3:$C$112=$E186)*('Non-GHGs Emission Factor'!$D$2:$K$2=N$180)*('Non-GHGs Emission Factor'!$A$3:$A$112=$C186))*SUMIFS('Non-GHGs indst Product Output'!$N:$N,'Non-GHGs indst Product Output'!$A:$A,$A$2,'Non-GHGs indst Product Output'!$B:$B,$D186)*$F186</f>
        <v>0</v>
      </c>
    </row>
    <row r="187" spans="1:14" ht="14.25" customHeight="1">
      <c r="A187" s="32" t="str">
        <f>VLOOKUP($B187,'Sector Match'!$B$1:$C$43,2,0)</f>
        <v>chemicals 20</v>
      </c>
      <c r="B187" s="73" t="s">
        <v>189</v>
      </c>
      <c r="C187" s="73" t="s">
        <v>320</v>
      </c>
      <c r="D187" s="32" t="s">
        <v>204</v>
      </c>
      <c r="E187" s="32" t="s">
        <v>158</v>
      </c>
      <c r="F187" s="32">
        <v>1</v>
      </c>
      <c r="G187" s="274" cm="1">
        <f t="array" ref="G187">SUMPRODUCT('Non-GHGs Emission Factor'!D$3:D$112*('Non-GHGs Emission Factor'!$B$3:$B$112=$D187)*('Non-GHGs Emission Factor'!$C$3:$C$112=$E187)*('Non-GHGs Emission Factor'!$D$2:$K$2=G$180)*('Non-GHGs Emission Factor'!$A$3:$A$112=$C187))*SUMIFS('Non-GHGs indst Product Output'!$N:$N,'Non-GHGs indst Product Output'!$A:$A,$A$2,'Non-GHGs indst Product Output'!$B:$B,$D187)*$F187</f>
        <v>1372820580000</v>
      </c>
      <c r="H187" s="274" cm="1">
        <f t="array" ref="H187">SUMPRODUCT('Non-GHGs Emission Factor'!E$3:E$112*('Non-GHGs Emission Factor'!$B$3:$B$112=$D187)*('Non-GHGs Emission Factor'!$C$3:$C$112=$E187)*('Non-GHGs Emission Factor'!$D$2:$K$2=H$180)*('Non-GHGs Emission Factor'!$A$3:$A$112=$C187))*SUMIFS('Non-GHGs indst Product Output'!$N:$N,'Non-GHGs indst Product Output'!$A:$A,$A$2,'Non-GHGs indst Product Output'!$B:$B,$D187)*$F187</f>
        <v>0</v>
      </c>
      <c r="I187" s="274" cm="1">
        <f t="array" ref="I187">SUMPRODUCT('Non-GHGs Emission Factor'!F$3:F$112*('Non-GHGs Emission Factor'!$B$3:$B$112=$D187)*('Non-GHGs Emission Factor'!$C$3:$C$112=$E187)*('Non-GHGs Emission Factor'!$D$2:$K$2=I$180)*('Non-GHGs Emission Factor'!$A$3:$A$112=$C187))*SUMIFS('Non-GHGs indst Product Output'!$N:$N,'Non-GHGs indst Product Output'!$A:$A,$A$2,'Non-GHGs indst Product Output'!$B:$B,$D187)*$F187</f>
        <v>0</v>
      </c>
      <c r="J187" s="274" cm="1">
        <f t="array" ref="J187">SUMPRODUCT('Non-GHGs Emission Factor'!G$3:G$112*('Non-GHGs Emission Factor'!$B$3:$B$112=$D187)*('Non-GHGs Emission Factor'!$C$3:$C$112=$E187)*('Non-GHGs Emission Factor'!$D$2:$K$2=J$180)*('Non-GHGs Emission Factor'!$A$3:$A$112=$C187))*SUMIFS('Non-GHGs indst Product Output'!$N:$N,'Non-GHGs indst Product Output'!$A:$A,$A$2,'Non-GHGs indst Product Output'!$B:$B,$D187)*$F187</f>
        <v>251151672000</v>
      </c>
      <c r="K187" s="274" cm="1">
        <f t="array" ref="K187">SUMPRODUCT('Non-GHGs Emission Factor'!H$3:H$112*('Non-GHGs Emission Factor'!$B$3:$B$112=$D187)*('Non-GHGs Emission Factor'!$C$3:$C$112=$E187)*('Non-GHGs Emission Factor'!$D$2:$K$2=K$180)*('Non-GHGs Emission Factor'!$A$3:$A$112=$C187))*SUMIFS('Non-GHGs indst Product Output'!$N:$N,'Non-GHGs indst Product Output'!$A:$A,$A$2,'Non-GHGs indst Product Output'!$B:$B,$D187)*$F187</f>
        <v>0</v>
      </c>
      <c r="L187" s="274" cm="1">
        <f t="array" ref="L187">SUMPRODUCT('Non-GHGs Emission Factor'!I$3:I$112*('Non-GHGs Emission Factor'!$B$3:$B$112=$D187)*('Non-GHGs Emission Factor'!$C$3:$C$112=$E187)*('Non-GHGs Emission Factor'!$D$2:$K$2=L$180)*('Non-GHGs Emission Factor'!$A$3:$A$112=$C187))*SUMIFS('Non-GHGs indst Product Output'!$N:$N,'Non-GHGs indst Product Output'!$A:$A,$A$2,'Non-GHGs indst Product Output'!$B:$B,$D187)*$F187</f>
        <v>0</v>
      </c>
      <c r="M187" s="274" cm="1">
        <f t="array" ref="M187">SUMPRODUCT('Non-GHGs Emission Factor'!J$3:J$112*('Non-GHGs Emission Factor'!$B$3:$B$112=$D187)*('Non-GHGs Emission Factor'!$C$3:$C$112=$E187)*('Non-GHGs Emission Factor'!$D$2:$K$2=M$180)*('Non-GHGs Emission Factor'!$A$3:$A$112=$C187))*SUMIFS('Non-GHGs indst Product Output'!$N:$N,'Non-GHGs indst Product Output'!$A:$A,$A$2,'Non-GHGs indst Product Output'!$B:$B,$D187)*$F187</f>
        <v>0</v>
      </c>
      <c r="N187" s="275" cm="1">
        <f t="array" ref="N187">SUMPRODUCT('Non-GHGs Emission Factor'!K$3:K$112*('Non-GHGs Emission Factor'!$B$3:$B$112=$D187)*('Non-GHGs Emission Factor'!$C$3:$C$112=$E187)*('Non-GHGs Emission Factor'!$D$2:$K$2=N$180)*('Non-GHGs Emission Factor'!$A$3:$A$112=$C187))*SUMIFS('Non-GHGs indst Product Output'!$N:$N,'Non-GHGs indst Product Output'!$A:$A,$A$2,'Non-GHGs indst Product Output'!$B:$B,$D187)*$F187</f>
        <v>0</v>
      </c>
    </row>
    <row r="188" spans="1:14" ht="14.25" customHeight="1">
      <c r="A188" s="32" t="str">
        <f>VLOOKUP($B188,'Sector Match'!$B$1:$C$43,2,0)</f>
        <v>chemicals 20</v>
      </c>
      <c r="B188" s="134" t="s">
        <v>189</v>
      </c>
      <c r="C188" s="134" t="s">
        <v>189</v>
      </c>
      <c r="D188" s="134" t="s">
        <v>190</v>
      </c>
      <c r="E188" s="134" t="s">
        <v>158</v>
      </c>
      <c r="F188" s="134">
        <v>1</v>
      </c>
      <c r="G188" s="274" cm="1">
        <f t="array" ref="G188">SUMPRODUCT('Non-GHGs Emission Factor'!D$3:D$112*('Non-GHGs Emission Factor'!$B$3:$B$112=$D188)*('Non-GHGs Emission Factor'!$C$3:$C$112=$E188)*('Non-GHGs Emission Factor'!$D$2:$K$2=G$180)*('Non-GHGs Emission Factor'!$A$3:$A$112=$C188))*SUMIFS('Non-GHGs indst Product Output'!$N:$N,'Non-GHGs indst Product Output'!$A:$A,$A$2,'Non-GHGs indst Product Output'!$B:$B,$D188)*$F188</f>
        <v>0</v>
      </c>
      <c r="H188" s="274" cm="1">
        <f t="array" ref="H188">SUMPRODUCT('Non-GHGs Emission Factor'!E$3:E$112*('Non-GHGs Emission Factor'!$B$3:$B$112=$D188)*('Non-GHGs Emission Factor'!$C$3:$C$112=$E188)*('Non-GHGs Emission Factor'!$D$2:$K$2=H$180)*('Non-GHGs Emission Factor'!$A$3:$A$112=$C188))*SUMIFS('Non-GHGs indst Product Output'!$N:$N,'Non-GHGs indst Product Output'!$A:$A,$A$2,'Non-GHGs indst Product Output'!$B:$B,$D188)*$F188</f>
        <v>0</v>
      </c>
      <c r="I188" s="274" cm="1">
        <f t="array" ref="I188">SUMPRODUCT('Non-GHGs Emission Factor'!F$3:F$112*('Non-GHGs Emission Factor'!$B$3:$B$112=$D188)*('Non-GHGs Emission Factor'!$C$3:$C$112=$E188)*('Non-GHGs Emission Factor'!$D$2:$K$2=I$180)*('Non-GHGs Emission Factor'!$A$3:$A$112=$C188))*SUMIFS('Non-GHGs indst Product Output'!$N:$N,'Non-GHGs indst Product Output'!$A:$A,$A$2,'Non-GHGs indst Product Output'!$B:$B,$D188)*$F188</f>
        <v>0</v>
      </c>
      <c r="J188" s="274" cm="1">
        <f t="array" ref="J188">SUMPRODUCT('Non-GHGs Emission Factor'!G$3:G$112*('Non-GHGs Emission Factor'!$B$3:$B$112=$D188)*('Non-GHGs Emission Factor'!$C$3:$C$112=$E188)*('Non-GHGs Emission Factor'!$D$2:$K$2=J$180)*('Non-GHGs Emission Factor'!$A$3:$A$112=$C188))*SUMIFS('Non-GHGs indst Product Output'!$N:$N,'Non-GHGs indst Product Output'!$A:$A,$A$2,'Non-GHGs indst Product Output'!$B:$B,$D188)*$F188</f>
        <v>2897510000.0000005</v>
      </c>
      <c r="K188" s="274" cm="1">
        <f t="array" ref="K188">SUMPRODUCT('Non-GHGs Emission Factor'!H$3:H$112*('Non-GHGs Emission Factor'!$B$3:$B$112=$D188)*('Non-GHGs Emission Factor'!$C$3:$C$112=$E188)*('Non-GHGs Emission Factor'!$D$2:$K$2=K$180)*('Non-GHGs Emission Factor'!$A$3:$A$112=$C188))*SUMIFS('Non-GHGs indst Product Output'!$N:$N,'Non-GHGs indst Product Output'!$A:$A,$A$2,'Non-GHGs indst Product Output'!$B:$B,$D188)*$F188</f>
        <v>0</v>
      </c>
      <c r="L188" s="274" cm="1">
        <f t="array" ref="L188">SUMPRODUCT('Non-GHGs Emission Factor'!I$3:I$112*('Non-GHGs Emission Factor'!$B$3:$B$112=$D188)*('Non-GHGs Emission Factor'!$C$3:$C$112=$E188)*('Non-GHGs Emission Factor'!$D$2:$K$2=L$180)*('Non-GHGs Emission Factor'!$A$3:$A$112=$C188))*SUMIFS('Non-GHGs indst Product Output'!$N:$N,'Non-GHGs indst Product Output'!$A:$A,$A$2,'Non-GHGs indst Product Output'!$B:$B,$D188)*$F188</f>
        <v>0</v>
      </c>
      <c r="M188" s="274" cm="1">
        <f t="array" ref="M188">SUMPRODUCT('Non-GHGs Emission Factor'!J$3:J$112*('Non-GHGs Emission Factor'!$B$3:$B$112=$D188)*('Non-GHGs Emission Factor'!$C$3:$C$112=$E188)*('Non-GHGs Emission Factor'!$D$2:$K$2=M$180)*('Non-GHGs Emission Factor'!$A$3:$A$112=$C188))*SUMIFS('Non-GHGs indst Product Output'!$N:$N,'Non-GHGs indst Product Output'!$A:$A,$A$2,'Non-GHGs indst Product Output'!$B:$B,$D188)*$F188</f>
        <v>0</v>
      </c>
      <c r="N188" s="275" cm="1">
        <f t="array" ref="N188">SUMPRODUCT('Non-GHGs Emission Factor'!K$3:K$112*('Non-GHGs Emission Factor'!$B$3:$B$112=$D188)*('Non-GHGs Emission Factor'!$C$3:$C$112=$E188)*('Non-GHGs Emission Factor'!$D$2:$K$2=N$180)*('Non-GHGs Emission Factor'!$A$3:$A$112=$C188))*SUMIFS('Non-GHGs indst Product Output'!$N:$N,'Non-GHGs indst Product Output'!$A:$A,$A$2,'Non-GHGs indst Product Output'!$B:$B,$D188)*$F188</f>
        <v>0</v>
      </c>
    </row>
    <row r="189" spans="1:14" ht="14.25" customHeight="1">
      <c r="A189" s="32" t="str">
        <f>VLOOKUP($B189,'Sector Match'!$B$1:$C$43,2,0)</f>
        <v>cement and other nonmetallic minerals 239</v>
      </c>
      <c r="B189" s="134" t="s">
        <v>165</v>
      </c>
      <c r="C189" s="134" t="s">
        <v>165</v>
      </c>
      <c r="D189" s="134" t="s">
        <v>170</v>
      </c>
      <c r="E189" s="134" t="s">
        <v>171</v>
      </c>
      <c r="F189" s="134">
        <v>1</v>
      </c>
      <c r="G189" s="274" cm="1">
        <f t="array" ref="G189">SUMPRODUCT('Non-GHGs Emission Factor'!D$3:D$112*('Non-GHGs Emission Factor'!$B$3:$B$112=$D189)*('Non-GHGs Emission Factor'!$C$3:$C$112=$E189)*('Non-GHGs Emission Factor'!$D$2:$K$2=G$180)*('Non-GHGs Emission Factor'!$A$3:$A$112=$C189))*SUMIFS('Non-GHGs indst Product Output'!$N:$N,'Non-GHGs indst Product Output'!$A:$A,$A$2,'Non-GHGs indst Product Output'!$B:$B,$D189)*$F189</f>
        <v>0</v>
      </c>
      <c r="H189" s="274" cm="1">
        <f t="array" ref="H189">SUMPRODUCT('Non-GHGs Emission Factor'!E$3:E$112*('Non-GHGs Emission Factor'!$B$3:$B$112=$D189)*('Non-GHGs Emission Factor'!$C$3:$C$112=$E189)*('Non-GHGs Emission Factor'!$D$2:$K$2=H$180)*('Non-GHGs Emission Factor'!$A$3:$A$112=$C189))*SUMIFS('Non-GHGs indst Product Output'!$N:$N,'Non-GHGs indst Product Output'!$A:$A,$A$2,'Non-GHGs indst Product Output'!$B:$B,$D189)*$F189</f>
        <v>0</v>
      </c>
      <c r="I189" s="274" cm="1">
        <f t="array" ref="I189">SUMPRODUCT('Non-GHGs Emission Factor'!F$3:F$112*('Non-GHGs Emission Factor'!$B$3:$B$112=$D189)*('Non-GHGs Emission Factor'!$C$3:$C$112=$E189)*('Non-GHGs Emission Factor'!$D$2:$K$2=I$180)*('Non-GHGs Emission Factor'!$A$3:$A$112=$C189))*SUMIFS('Non-GHGs indst Product Output'!$N:$N,'Non-GHGs indst Product Output'!$A:$A,$A$2,'Non-GHGs indst Product Output'!$B:$B,$D189)*$F189</f>
        <v>0</v>
      </c>
      <c r="J189" s="274" cm="1">
        <f t="array" ref="J189">SUMPRODUCT('Non-GHGs Emission Factor'!G$3:G$112*('Non-GHGs Emission Factor'!$B$3:$B$112=$D189)*('Non-GHGs Emission Factor'!$C$3:$C$112=$E189)*('Non-GHGs Emission Factor'!$D$2:$K$2=J$180)*('Non-GHGs Emission Factor'!$A$3:$A$112=$C189))*SUMIFS('Non-GHGs indst Product Output'!$N:$N,'Non-GHGs indst Product Output'!$A:$A,$A$2,'Non-GHGs indst Product Output'!$B:$B,$D189)*$F189</f>
        <v>0</v>
      </c>
      <c r="K189" s="274" cm="1">
        <f t="array" ref="K189">SUMPRODUCT('Non-GHGs Emission Factor'!H$3:H$112*('Non-GHGs Emission Factor'!$B$3:$B$112=$D189)*('Non-GHGs Emission Factor'!$C$3:$C$112=$E189)*('Non-GHGs Emission Factor'!$D$2:$K$2=K$180)*('Non-GHGs Emission Factor'!$A$3:$A$112=$C189))*SUMIFS('Non-GHGs indst Product Output'!$N:$N,'Non-GHGs indst Product Output'!$A:$A,$A$2,'Non-GHGs indst Product Output'!$B:$B,$D189)*$F189</f>
        <v>4258543600000</v>
      </c>
      <c r="L189" s="274" cm="1">
        <f t="array" ref="L189">SUMPRODUCT('Non-GHGs Emission Factor'!I$3:I$112*('Non-GHGs Emission Factor'!$B$3:$B$112=$D189)*('Non-GHGs Emission Factor'!$C$3:$C$112=$E189)*('Non-GHGs Emission Factor'!$D$2:$K$2=L$180)*('Non-GHGs Emission Factor'!$A$3:$A$112=$C189))*SUMIFS('Non-GHGs indst Product Output'!$N:$N,'Non-GHGs indst Product Output'!$A:$A,$A$2,'Non-GHGs indst Product Output'!$B:$B,$D189)*$F189</f>
        <v>17034174400000</v>
      </c>
      <c r="M189" s="274" cm="1">
        <f t="array" ref="M189">SUMPRODUCT('Non-GHGs Emission Factor'!J$3:J$112*('Non-GHGs Emission Factor'!$B$3:$B$112=$D189)*('Non-GHGs Emission Factor'!$C$3:$C$112=$E189)*('Non-GHGs Emission Factor'!$D$2:$K$2=M$180)*('Non-GHGs Emission Factor'!$A$3:$A$112=$C189))*SUMIFS('Non-GHGs indst Product Output'!$N:$N,'Non-GHGs indst Product Output'!$A:$A,$A$2,'Non-GHGs indst Product Output'!$B:$B,$D189)*$F189</f>
        <v>0</v>
      </c>
      <c r="N189" s="275" cm="1">
        <f t="array" ref="N189">SUMPRODUCT('Non-GHGs Emission Factor'!K$3:K$112*('Non-GHGs Emission Factor'!$B$3:$B$112=$D189)*('Non-GHGs Emission Factor'!$C$3:$C$112=$E189)*('Non-GHGs Emission Factor'!$D$2:$K$2=N$180)*('Non-GHGs Emission Factor'!$A$3:$A$112=$C189))*SUMIFS('Non-GHGs indst Product Output'!$N:$N,'Non-GHGs indst Product Output'!$A:$A,$A$2,'Non-GHGs indst Product Output'!$B:$B,$D189)*$F189</f>
        <v>0</v>
      </c>
    </row>
    <row r="190" spans="1:14" ht="14.25" customHeight="1">
      <c r="A190" s="32" t="str">
        <f>VLOOKUP($B190,'Sector Match'!$B$1:$C$43,2,0)</f>
        <v>cement and other nonmetallic minerals 239</v>
      </c>
      <c r="B190" s="134" t="s">
        <v>165</v>
      </c>
      <c r="C190" s="134" t="s">
        <v>165</v>
      </c>
      <c r="D190" s="134" t="s">
        <v>175</v>
      </c>
      <c r="E190" s="134" t="s">
        <v>176</v>
      </c>
      <c r="F190" s="134">
        <v>0.5</v>
      </c>
      <c r="G190" s="274" cm="1">
        <f t="array" ref="G190">SUMPRODUCT('Non-GHGs Emission Factor'!D$3:D$112*('Non-GHGs Emission Factor'!$B$3:$B$112=$D190)*('Non-GHGs Emission Factor'!$C$3:$C$112=$E190)*('Non-GHGs Emission Factor'!$D$2:$K$2=G$180)*('Non-GHGs Emission Factor'!$A$3:$A$112=$C190))*SUMIFS('Non-GHGs indst Product Output'!$N:$N,'Non-GHGs indst Product Output'!$A:$A,$A$2,'Non-GHGs indst Product Output'!$B:$B,$D190)*$F190</f>
        <v>0</v>
      </c>
      <c r="H190" s="274" cm="1">
        <f t="array" ref="H190">SUMPRODUCT('Non-GHGs Emission Factor'!E$3:E$112*('Non-GHGs Emission Factor'!$B$3:$B$112=$D190)*('Non-GHGs Emission Factor'!$C$3:$C$112=$E190)*('Non-GHGs Emission Factor'!$D$2:$K$2=H$180)*('Non-GHGs Emission Factor'!$A$3:$A$112=$C190))*SUMIFS('Non-GHGs indst Product Output'!$N:$N,'Non-GHGs indst Product Output'!$A:$A,$A$2,'Non-GHGs indst Product Output'!$B:$B,$D190)*$F190</f>
        <v>196728837750</v>
      </c>
      <c r="I190" s="274" cm="1">
        <f t="array" ref="I190">SUMPRODUCT('Non-GHGs Emission Factor'!F$3:F$112*('Non-GHGs Emission Factor'!$B$3:$B$112=$D190)*('Non-GHGs Emission Factor'!$C$3:$C$112=$E190)*('Non-GHGs Emission Factor'!$D$2:$K$2=I$180)*('Non-GHGs Emission Factor'!$A$3:$A$112=$C190))*SUMIFS('Non-GHGs indst Product Output'!$N:$N,'Non-GHGs indst Product Output'!$A:$A,$A$2,'Non-GHGs indst Product Output'!$B:$B,$D190)*$F190</f>
        <v>86418352500</v>
      </c>
      <c r="J190" s="274" cm="1">
        <f t="array" ref="J190">SUMPRODUCT('Non-GHGs Emission Factor'!G$3:G$112*('Non-GHGs Emission Factor'!$B$3:$B$112=$D190)*('Non-GHGs Emission Factor'!$C$3:$C$112=$E190)*('Non-GHGs Emission Factor'!$D$2:$K$2=J$180)*('Non-GHGs Emission Factor'!$A$3:$A$112=$C190))*SUMIFS('Non-GHGs indst Product Output'!$N:$N,'Non-GHGs indst Product Output'!$A:$A,$A$2,'Non-GHGs indst Product Output'!$B:$B,$D190)*$F190</f>
        <v>10166865000</v>
      </c>
      <c r="K190" s="274" cm="1">
        <f t="array" ref="K190">SUMPRODUCT('Non-GHGs Emission Factor'!H$3:H$112*('Non-GHGs Emission Factor'!$B$3:$B$112=$D190)*('Non-GHGs Emission Factor'!$C$3:$C$112=$E190)*('Non-GHGs Emission Factor'!$D$2:$K$2=K$180)*('Non-GHGs Emission Factor'!$A$3:$A$112=$C190))*SUMIFS('Non-GHGs indst Product Output'!$N:$N,'Non-GHGs indst Product Output'!$A:$A,$A$2,'Non-GHGs indst Product Output'!$B:$B,$D190)*$F190</f>
        <v>201303927000</v>
      </c>
      <c r="L190" s="274" cm="1">
        <f t="array" ref="L190">SUMPRODUCT('Non-GHGs Emission Factor'!I$3:I$112*('Non-GHGs Emission Factor'!$B$3:$B$112=$D190)*('Non-GHGs Emission Factor'!$C$3:$C$112=$E190)*('Non-GHGs Emission Factor'!$D$2:$K$2=L$180)*('Non-GHGs Emission Factor'!$A$3:$A$112=$C190))*SUMIFS('Non-GHGs indst Product Output'!$N:$N,'Non-GHGs indst Product Output'!$A:$A,$A$2,'Non-GHGs indst Product Output'!$B:$B,$D190)*$F190</f>
        <v>210199933875</v>
      </c>
      <c r="M190" s="274" cm="1">
        <f t="array" ref="M190">SUMPRODUCT('Non-GHGs Emission Factor'!J$3:J$112*('Non-GHGs Emission Factor'!$B$3:$B$112=$D190)*('Non-GHGs Emission Factor'!$C$3:$C$112=$E190)*('Non-GHGs Emission Factor'!$D$2:$K$2=M$180)*('Non-GHGs Emission Factor'!$A$3:$A$112=$C190))*SUMIFS('Non-GHGs indst Product Output'!$N:$N,'Non-GHGs indst Product Output'!$A:$A,$A$2,'Non-GHGs indst Product Output'!$B:$B,$D190)*$F190</f>
        <v>0</v>
      </c>
      <c r="N190" s="275" cm="1">
        <f t="array" ref="N190">SUMPRODUCT('Non-GHGs Emission Factor'!K$3:K$112*('Non-GHGs Emission Factor'!$B$3:$B$112=$D190)*('Non-GHGs Emission Factor'!$C$3:$C$112=$E190)*('Non-GHGs Emission Factor'!$D$2:$K$2=N$180)*('Non-GHGs Emission Factor'!$A$3:$A$112=$C190))*SUMIFS('Non-GHGs indst Product Output'!$N:$N,'Non-GHGs indst Product Output'!$A:$A,$A$2,'Non-GHGs indst Product Output'!$B:$B,$D190)*$F190</f>
        <v>0</v>
      </c>
    </row>
    <row r="191" spans="1:14" ht="14.25" customHeight="1">
      <c r="A191" s="32" t="str">
        <f>VLOOKUP($B191,'Sector Match'!$B$1:$C$43,2,0)</f>
        <v>cement and other nonmetallic minerals 239</v>
      </c>
      <c r="B191" s="134" t="s">
        <v>165</v>
      </c>
      <c r="C191" s="134" t="s">
        <v>165</v>
      </c>
      <c r="D191" s="134" t="s">
        <v>175</v>
      </c>
      <c r="E191" s="134" t="s">
        <v>177</v>
      </c>
      <c r="F191" s="134">
        <v>0.5</v>
      </c>
      <c r="G191" s="274" cm="1">
        <f t="array" ref="G191">SUMPRODUCT('Non-GHGs Emission Factor'!D$3:D$112*('Non-GHGs Emission Factor'!$B$3:$B$112=$D191)*('Non-GHGs Emission Factor'!$C$3:$C$112=$E191)*('Non-GHGs Emission Factor'!$D$2:$K$2=G$180)*('Non-GHGs Emission Factor'!$A$3:$A$112=$C191))*SUMIFS('Non-GHGs indst Product Output'!$N:$N,'Non-GHGs indst Product Output'!$A:$A,$A$2,'Non-GHGs indst Product Output'!$B:$B,$D191)*$F191</f>
        <v>0</v>
      </c>
      <c r="H191" s="274" cm="1">
        <f t="array" ref="H191">SUMPRODUCT('Non-GHGs Emission Factor'!E$3:E$112*('Non-GHGs Emission Factor'!$B$3:$B$112=$D191)*('Non-GHGs Emission Factor'!$C$3:$C$112=$E191)*('Non-GHGs Emission Factor'!$D$2:$K$2=H$180)*('Non-GHGs Emission Factor'!$A$3:$A$112=$C191))*SUMIFS('Non-GHGs indst Product Output'!$N:$N,'Non-GHGs indst Product Output'!$A:$A,$A$2,'Non-GHGs indst Product Output'!$B:$B,$D191)*$F191</f>
        <v>196728837750</v>
      </c>
      <c r="I191" s="274" cm="1">
        <f t="array" ref="I191">SUMPRODUCT('Non-GHGs Emission Factor'!F$3:F$112*('Non-GHGs Emission Factor'!$B$3:$B$112=$D191)*('Non-GHGs Emission Factor'!$C$3:$C$112=$E191)*('Non-GHGs Emission Factor'!$D$2:$K$2=I$180)*('Non-GHGs Emission Factor'!$A$3:$A$112=$C191))*SUMIFS('Non-GHGs indst Product Output'!$N:$N,'Non-GHGs indst Product Output'!$A:$A,$A$2,'Non-GHGs indst Product Output'!$B:$B,$D191)*$F191</f>
        <v>86418352500</v>
      </c>
      <c r="J191" s="274" cm="1">
        <f t="array" ref="J191">SUMPRODUCT('Non-GHGs Emission Factor'!G$3:G$112*('Non-GHGs Emission Factor'!$B$3:$B$112=$D191)*('Non-GHGs Emission Factor'!$C$3:$C$112=$E191)*('Non-GHGs Emission Factor'!$D$2:$K$2=J$180)*('Non-GHGs Emission Factor'!$A$3:$A$112=$C191))*SUMIFS('Non-GHGs indst Product Output'!$N:$N,'Non-GHGs indst Product Output'!$A:$A,$A$2,'Non-GHGs indst Product Output'!$B:$B,$D191)*$F191</f>
        <v>10166865000</v>
      </c>
      <c r="K191" s="274" cm="1">
        <f t="array" ref="K191">SUMPRODUCT('Non-GHGs Emission Factor'!H$3:H$112*('Non-GHGs Emission Factor'!$B$3:$B$112=$D191)*('Non-GHGs Emission Factor'!$C$3:$C$112=$E191)*('Non-GHGs Emission Factor'!$D$2:$K$2=K$180)*('Non-GHGs Emission Factor'!$A$3:$A$112=$C191))*SUMIFS('Non-GHGs indst Product Output'!$N:$N,'Non-GHGs indst Product Output'!$A:$A,$A$2,'Non-GHGs indst Product Output'!$B:$B,$D191)*$F191</f>
        <v>271709467125</v>
      </c>
      <c r="L191" s="274" cm="1">
        <f t="array" ref="L191">SUMPRODUCT('Non-GHGs Emission Factor'!I$3:I$112*('Non-GHGs Emission Factor'!$B$3:$B$112=$D191)*('Non-GHGs Emission Factor'!$C$3:$C$112=$E191)*('Non-GHGs Emission Factor'!$D$2:$K$2=L$180)*('Non-GHGs Emission Factor'!$A$3:$A$112=$C191))*SUMIFS('Non-GHGs indst Product Output'!$N:$N,'Non-GHGs indst Product Output'!$A:$A,$A$2,'Non-GHGs indst Product Output'!$B:$B,$D191)*$F191</f>
        <v>283655533500</v>
      </c>
      <c r="M191" s="274" cm="1">
        <f t="array" ref="M191">SUMPRODUCT('Non-GHGs Emission Factor'!J$3:J$112*('Non-GHGs Emission Factor'!$B$3:$B$112=$D191)*('Non-GHGs Emission Factor'!$C$3:$C$112=$E191)*('Non-GHGs Emission Factor'!$D$2:$K$2=M$180)*('Non-GHGs Emission Factor'!$A$3:$A$112=$C191))*SUMIFS('Non-GHGs indst Product Output'!$N:$N,'Non-GHGs indst Product Output'!$A:$A,$A$2,'Non-GHGs indst Product Output'!$B:$B,$D191)*$F191</f>
        <v>0</v>
      </c>
      <c r="N191" s="275" cm="1">
        <f t="array" ref="N191">SUMPRODUCT('Non-GHGs Emission Factor'!K$3:K$112*('Non-GHGs Emission Factor'!$B$3:$B$112=$D191)*('Non-GHGs Emission Factor'!$C$3:$C$112=$E191)*('Non-GHGs Emission Factor'!$D$2:$K$2=N$180)*('Non-GHGs Emission Factor'!$A$3:$A$112=$C191))*SUMIFS('Non-GHGs indst Product Output'!$N:$N,'Non-GHGs indst Product Output'!$A:$A,$A$2,'Non-GHGs indst Product Output'!$B:$B,$D191)*$F191</f>
        <v>0</v>
      </c>
    </row>
    <row r="192" spans="1:14" ht="14.25" customHeight="1">
      <c r="A192" s="32" t="str">
        <f>VLOOKUP($B192,'Sector Match'!$B$1:$C$43,2,0)</f>
        <v>iron and steel 241</v>
      </c>
      <c r="B192" s="134" t="s">
        <v>129</v>
      </c>
      <c r="C192" s="134" t="s">
        <v>129</v>
      </c>
      <c r="D192" s="134" t="s">
        <v>139</v>
      </c>
      <c r="E192" s="134" t="s">
        <v>140</v>
      </c>
      <c r="F192" s="134">
        <v>0.5</v>
      </c>
      <c r="G192" s="274" cm="1">
        <f t="array" ref="G192">SUMPRODUCT('Non-GHGs Emission Factor'!D$3:D$112*('Non-GHGs Emission Factor'!$B$3:$B$112=$D192)*('Non-GHGs Emission Factor'!$C$3:$C$112=$E192)*('Non-GHGs Emission Factor'!$D$2:$K$2=G$180)*('Non-GHGs Emission Factor'!$A$3:$A$112=$C192))*SUMIFS('Non-GHGs indst Product Output'!$N:$N,'Non-GHGs indst Product Output'!$A:$A,$A$2,'Non-GHGs indst Product Output'!$B:$B,$D192)*$F192</f>
        <v>6603963531000</v>
      </c>
      <c r="H192" s="274" cm="1">
        <f t="array" ref="H192">SUMPRODUCT('Non-GHGs Emission Factor'!E$3:E$112*('Non-GHGs Emission Factor'!$B$3:$B$112=$D192)*('Non-GHGs Emission Factor'!$C$3:$C$112=$E192)*('Non-GHGs Emission Factor'!$D$2:$K$2=H$180)*('Non-GHGs Emission Factor'!$A$3:$A$112=$C192))*SUMIFS('Non-GHGs indst Product Output'!$N:$N,'Non-GHGs indst Product Output'!$A:$A,$A$2,'Non-GHGs indst Product Output'!$B:$B,$D192)*$F192</f>
        <v>73425363000</v>
      </c>
      <c r="I192" s="274" cm="1">
        <f t="array" ref="I192">SUMPRODUCT('Non-GHGs Emission Factor'!F$3:F$112*('Non-GHGs Emission Factor'!$B$3:$B$112=$D192)*('Non-GHGs Emission Factor'!$C$3:$C$112=$E192)*('Non-GHGs Emission Factor'!$D$2:$K$2=I$180)*('Non-GHGs Emission Factor'!$A$3:$A$112=$C192))*SUMIFS('Non-GHGs indst Product Output'!$N:$N,'Non-GHGs indst Product Output'!$A:$A,$A$2,'Non-GHGs indst Product Output'!$B:$B,$D192)*$F192</f>
        <v>60467946000.000008</v>
      </c>
      <c r="J192" s="274" cm="1">
        <f t="array" ref="J192">SUMPRODUCT('Non-GHGs Emission Factor'!G$3:G$112*('Non-GHGs Emission Factor'!$B$3:$B$112=$D192)*('Non-GHGs Emission Factor'!$C$3:$C$112=$E192)*('Non-GHGs Emission Factor'!$D$2:$K$2=J$180)*('Non-GHGs Emission Factor'!$A$3:$A$112=$C192))*SUMIFS('Non-GHGs indst Product Output'!$N:$N,'Non-GHGs indst Product Output'!$A:$A,$A$2,'Non-GHGs indst Product Output'!$B:$B,$D192)*$F192</f>
        <v>0</v>
      </c>
      <c r="K192" s="274" cm="1">
        <f t="array" ref="K192">SUMPRODUCT('Non-GHGs Emission Factor'!H$3:H$112*('Non-GHGs Emission Factor'!$B$3:$B$112=$D192)*('Non-GHGs Emission Factor'!$C$3:$C$112=$E192)*('Non-GHGs Emission Factor'!$D$2:$K$2=K$180)*('Non-GHGs Emission Factor'!$A$3:$A$112=$C192))*SUMIFS('Non-GHGs indst Product Output'!$N:$N,'Non-GHGs indst Product Output'!$A:$A,$A$2,'Non-GHGs indst Product Output'!$B:$B,$D192)*$F192</f>
        <v>2276186253000</v>
      </c>
      <c r="L192" s="274" cm="1">
        <f t="array" ref="L192">SUMPRODUCT('Non-GHGs Emission Factor'!I$3:I$112*('Non-GHGs Emission Factor'!$B$3:$B$112=$D192)*('Non-GHGs Emission Factor'!$C$3:$C$112=$E192)*('Non-GHGs Emission Factor'!$D$2:$K$2=L$180)*('Non-GHGs Emission Factor'!$A$3:$A$112=$C192))*SUMIFS('Non-GHGs indst Product Output'!$N:$N,'Non-GHGs indst Product Output'!$A:$A,$A$2,'Non-GHGs indst Product Output'!$B:$B,$D192)*$F192</f>
        <v>3641034177000</v>
      </c>
      <c r="M192" s="274" cm="1">
        <f t="array" ref="M192">SUMPRODUCT('Non-GHGs Emission Factor'!J$3:J$112*('Non-GHGs Emission Factor'!$B$3:$B$112=$D192)*('Non-GHGs Emission Factor'!$C$3:$C$112=$E192)*('Non-GHGs Emission Factor'!$D$2:$K$2=M$180)*('Non-GHGs Emission Factor'!$A$3:$A$112=$C192))*SUMIFS('Non-GHGs indst Product Output'!$N:$N,'Non-GHGs indst Product Output'!$A:$A,$A$2,'Non-GHGs indst Product Output'!$B:$B,$D192)*$F192</f>
        <v>228914367000</v>
      </c>
      <c r="N192" s="275" cm="1">
        <f t="array" ref="N192">SUMPRODUCT('Non-GHGs Emission Factor'!K$3:K$112*('Non-GHGs Emission Factor'!$B$3:$B$112=$D192)*('Non-GHGs Emission Factor'!$C$3:$C$112=$E192)*('Non-GHGs Emission Factor'!$D$2:$K$2=N$180)*('Non-GHGs Emission Factor'!$A$3:$A$112=$C192))*SUMIFS('Non-GHGs indst Product Output'!$N:$N,'Non-GHGs indst Product Output'!$A:$A,$A$2,'Non-GHGs indst Product Output'!$B:$B,$D192)*$F192</f>
        <v>47510529000</v>
      </c>
    </row>
    <row r="193" spans="1:14" ht="14.25" customHeight="1">
      <c r="A193" s="32" t="str">
        <f>VLOOKUP($B193,'Sector Match'!$B$1:$C$43,2,0)</f>
        <v>iron and steel 241</v>
      </c>
      <c r="B193" s="134" t="s">
        <v>129</v>
      </c>
      <c r="C193" s="134" t="s">
        <v>129</v>
      </c>
      <c r="D193" s="134" t="s">
        <v>139</v>
      </c>
      <c r="E193" s="134" t="s">
        <v>141</v>
      </c>
      <c r="F193" s="134">
        <v>0.5</v>
      </c>
      <c r="G193" s="274" cm="1">
        <f t="array" ref="G193">SUMPRODUCT('Non-GHGs Emission Factor'!D$3:D$112*('Non-GHGs Emission Factor'!$B$3:$B$112=$D193)*('Non-GHGs Emission Factor'!$C$3:$C$112=$E193)*('Non-GHGs Emission Factor'!$D$2:$K$2=G$180)*('Non-GHGs Emission Factor'!$A$3:$A$112=$C193))*SUMIFS('Non-GHGs indst Product Output'!$N:$N,'Non-GHGs indst Product Output'!$A:$A,$A$2,'Non-GHGs indst Product Output'!$B:$B,$D193)*$F193</f>
        <v>0</v>
      </c>
      <c r="H193" s="274" cm="1">
        <f t="array" ref="H193">SUMPRODUCT('Non-GHGs Emission Factor'!E$3:E$112*('Non-GHGs Emission Factor'!$B$3:$B$112=$D193)*('Non-GHGs Emission Factor'!$C$3:$C$112=$E193)*('Non-GHGs Emission Factor'!$D$2:$K$2=H$180)*('Non-GHGs Emission Factor'!$A$3:$A$112=$C193))*SUMIFS('Non-GHGs indst Product Output'!$N:$N,'Non-GHGs indst Product Output'!$A:$A,$A$2,'Non-GHGs indst Product Output'!$B:$B,$D193)*$F193</f>
        <v>0</v>
      </c>
      <c r="I193" s="274" cm="1">
        <f t="array" ref="I193">SUMPRODUCT('Non-GHGs Emission Factor'!F$3:F$112*('Non-GHGs Emission Factor'!$B$3:$B$112=$D193)*('Non-GHGs Emission Factor'!$C$3:$C$112=$E193)*('Non-GHGs Emission Factor'!$D$2:$K$2=I$180)*('Non-GHGs Emission Factor'!$A$3:$A$112=$C193))*SUMIFS('Non-GHGs indst Product Output'!$N:$N,'Non-GHGs indst Product Output'!$A:$A,$A$2,'Non-GHGs indst Product Output'!$B:$B,$D193)*$F193</f>
        <v>0</v>
      </c>
      <c r="J193" s="274" cm="1">
        <f t="array" ref="J193">SUMPRODUCT('Non-GHGs Emission Factor'!G$3:G$112*('Non-GHGs Emission Factor'!$B$3:$B$112=$D193)*('Non-GHGs Emission Factor'!$C$3:$C$112=$E193)*('Non-GHGs Emission Factor'!$D$2:$K$2=J$180)*('Non-GHGs Emission Factor'!$A$3:$A$112=$C193))*SUMIFS('Non-GHGs indst Product Output'!$N:$N,'Non-GHGs indst Product Output'!$A:$A,$A$2,'Non-GHGs indst Product Output'!$B:$B,$D193)*$F193</f>
        <v>0</v>
      </c>
      <c r="K193" s="274" cm="1">
        <f t="array" ref="K193">SUMPRODUCT('Non-GHGs Emission Factor'!H$3:H$112*('Non-GHGs Emission Factor'!$B$3:$B$112=$D193)*('Non-GHGs Emission Factor'!$C$3:$C$112=$E193)*('Non-GHGs Emission Factor'!$D$2:$K$2=K$180)*('Non-GHGs Emission Factor'!$A$3:$A$112=$C193))*SUMIFS('Non-GHGs indst Product Output'!$N:$N,'Non-GHGs indst Product Output'!$A:$A,$A$2,'Non-GHGs indst Product Output'!$B:$B,$D193)*$F193</f>
        <v>315297147000</v>
      </c>
      <c r="L193" s="274" cm="1">
        <f t="array" ref="L193">SUMPRODUCT('Non-GHGs Emission Factor'!I$3:I$112*('Non-GHGs Emission Factor'!$B$3:$B$112=$D193)*('Non-GHGs Emission Factor'!$C$3:$C$112=$E193)*('Non-GHGs Emission Factor'!$D$2:$K$2=L$180)*('Non-GHGs Emission Factor'!$A$3:$A$112=$C193))*SUMIFS('Non-GHGs indst Product Output'!$N:$N,'Non-GHGs indst Product Output'!$A:$A,$A$2,'Non-GHGs indst Product Output'!$B:$B,$D193)*$F193</f>
        <v>526934958000</v>
      </c>
      <c r="M193" s="274" cm="1">
        <f t="array" ref="M193">SUMPRODUCT('Non-GHGs Emission Factor'!J$3:J$112*('Non-GHGs Emission Factor'!$B$3:$B$112=$D193)*('Non-GHGs Emission Factor'!$C$3:$C$112=$E193)*('Non-GHGs Emission Factor'!$D$2:$K$2=M$180)*('Non-GHGs Emission Factor'!$A$3:$A$112=$C193))*SUMIFS('Non-GHGs indst Product Output'!$N:$N,'Non-GHGs indst Product Output'!$A:$A,$A$2,'Non-GHGs indst Product Output'!$B:$B,$D193)*$F193</f>
        <v>30233973000.000004</v>
      </c>
      <c r="N193" s="275" cm="1">
        <f t="array" ref="N193">SUMPRODUCT('Non-GHGs Emission Factor'!K$3:K$112*('Non-GHGs Emission Factor'!$B$3:$B$112=$D193)*('Non-GHGs Emission Factor'!$C$3:$C$112=$E193)*('Non-GHGs Emission Factor'!$D$2:$K$2=N$180)*('Non-GHGs Emission Factor'!$A$3:$A$112=$C193))*SUMIFS('Non-GHGs indst Product Output'!$N:$N,'Non-GHGs indst Product Output'!$A:$A,$A$2,'Non-GHGs indst Product Output'!$B:$B,$D193)*$F193</f>
        <v>4319139000</v>
      </c>
    </row>
    <row r="194" spans="1:14" ht="14.25" customHeight="1">
      <c r="A194" s="32" t="str">
        <f>VLOOKUP($B194,'Sector Match'!$B$1:$C$43,2,0)</f>
        <v>iron and steel 241</v>
      </c>
      <c r="B194" s="134" t="s">
        <v>129</v>
      </c>
      <c r="C194" s="134" t="s">
        <v>129</v>
      </c>
      <c r="D194" s="134" t="s">
        <v>142</v>
      </c>
      <c r="E194" s="134" t="s">
        <v>143</v>
      </c>
      <c r="F194" s="134">
        <v>0.25</v>
      </c>
      <c r="G194" s="274" cm="1">
        <f t="array" ref="G194">SUMPRODUCT('Non-GHGs Emission Factor'!D$3:D$112*('Non-GHGs Emission Factor'!$B$3:$B$112=$D194)*('Non-GHGs Emission Factor'!$C$3:$C$112=$E194)*('Non-GHGs Emission Factor'!$D$2:$K$2=G$180)*('Non-GHGs Emission Factor'!$A$3:$A$112=$C194))*SUMIFS('Non-GHGs indst Product Output'!$N:$N,'Non-GHGs indst Product Output'!$A:$A,$A$2,'Non-GHGs indst Product Output'!$B:$B,$D194)*$F194</f>
        <v>2226785312500</v>
      </c>
      <c r="H194" s="274" cm="1">
        <f t="array" ref="H194">SUMPRODUCT('Non-GHGs Emission Factor'!E$3:E$112*('Non-GHGs Emission Factor'!$B$3:$B$112=$D194)*('Non-GHGs Emission Factor'!$C$3:$C$112=$E194)*('Non-GHGs Emission Factor'!$D$2:$K$2=H$180)*('Non-GHGs Emission Factor'!$A$3:$A$112=$C194))*SUMIFS('Non-GHGs indst Product Output'!$N:$N,'Non-GHGs indst Product Output'!$A:$A,$A$2,'Non-GHGs indst Product Output'!$B:$B,$D194)*$F194</f>
        <v>0</v>
      </c>
      <c r="I194" s="274" cm="1">
        <f t="array" ref="I194">SUMPRODUCT('Non-GHGs Emission Factor'!F$3:F$112*('Non-GHGs Emission Factor'!$B$3:$B$112=$D194)*('Non-GHGs Emission Factor'!$C$3:$C$112=$E194)*('Non-GHGs Emission Factor'!$D$2:$K$2=I$180)*('Non-GHGs Emission Factor'!$A$3:$A$112=$C194))*SUMIFS('Non-GHGs indst Product Output'!$N:$N,'Non-GHGs indst Product Output'!$A:$A,$A$2,'Non-GHGs indst Product Output'!$B:$B,$D194)*$F194</f>
        <v>0</v>
      </c>
      <c r="J194" s="274" cm="1">
        <f t="array" ref="J194">SUMPRODUCT('Non-GHGs Emission Factor'!G$3:G$112*('Non-GHGs Emission Factor'!$B$3:$B$112=$D194)*('Non-GHGs Emission Factor'!$C$3:$C$112=$E194)*('Non-GHGs Emission Factor'!$D$2:$K$2=J$180)*('Non-GHGs Emission Factor'!$A$3:$A$112=$C194))*SUMIFS('Non-GHGs indst Product Output'!$N:$N,'Non-GHGs indst Product Output'!$A:$A,$A$2,'Non-GHGs indst Product Output'!$B:$B,$D194)*$F194</f>
        <v>15269385000</v>
      </c>
      <c r="K194" s="274" cm="1">
        <f t="array" ref="K194">SUMPRODUCT('Non-GHGs Emission Factor'!H$3:H$112*('Non-GHGs Emission Factor'!$B$3:$B$112=$D194)*('Non-GHGs Emission Factor'!$C$3:$C$112=$E194)*('Non-GHGs Emission Factor'!$D$2:$K$2=K$180)*('Non-GHGs Emission Factor'!$A$3:$A$112=$C194))*SUMIFS('Non-GHGs indst Product Output'!$N:$N,'Non-GHGs indst Product Output'!$A:$A,$A$2,'Non-GHGs indst Product Output'!$B:$B,$D194)*$F194</f>
        <v>2659417887500</v>
      </c>
      <c r="L194" s="274" cm="1">
        <f t="array" ref="L194">SUMPRODUCT('Non-GHGs Emission Factor'!I$3:I$112*('Non-GHGs Emission Factor'!$B$3:$B$112=$D194)*('Non-GHGs Emission Factor'!$C$3:$C$112=$E194)*('Non-GHGs Emission Factor'!$D$2:$K$2=L$180)*('Non-GHGs Emission Factor'!$A$3:$A$112=$C194))*SUMIFS('Non-GHGs indst Product Output'!$N:$N,'Non-GHGs indst Product Output'!$A:$A,$A$2,'Non-GHGs indst Product Output'!$B:$B,$D194)*$F194</f>
        <v>3723185042500</v>
      </c>
      <c r="M194" s="274" cm="1">
        <f t="array" ref="M194">SUMPRODUCT('Non-GHGs Emission Factor'!J$3:J$112*('Non-GHGs Emission Factor'!$B$3:$B$112=$D194)*('Non-GHGs Emission Factor'!$C$3:$C$112=$E194)*('Non-GHGs Emission Factor'!$D$2:$K$2=M$180)*('Non-GHGs Emission Factor'!$A$3:$A$112=$C194))*SUMIFS('Non-GHGs indst Product Output'!$N:$N,'Non-GHGs indst Product Output'!$A:$A,$A$2,'Non-GHGs indst Product Output'!$B:$B,$D194)*$F194</f>
        <v>0</v>
      </c>
      <c r="N194" s="275" cm="1">
        <f t="array" ref="N194">SUMPRODUCT('Non-GHGs Emission Factor'!K$3:K$112*('Non-GHGs Emission Factor'!$B$3:$B$112=$D194)*('Non-GHGs Emission Factor'!$C$3:$C$112=$E194)*('Non-GHGs Emission Factor'!$D$2:$K$2=N$180)*('Non-GHGs Emission Factor'!$A$3:$A$112=$C194))*SUMIFS('Non-GHGs indst Product Output'!$N:$N,'Non-GHGs indst Product Output'!$A:$A,$A$2,'Non-GHGs indst Product Output'!$B:$B,$D194)*$F194</f>
        <v>531883577499.99994</v>
      </c>
    </row>
    <row r="195" spans="1:14" ht="14.25" customHeight="1">
      <c r="A195" s="32" t="str">
        <f>VLOOKUP($B195,'Sector Match'!$B$1:$C$43,2,0)</f>
        <v>iron and steel 241</v>
      </c>
      <c r="B195" s="134" t="s">
        <v>129</v>
      </c>
      <c r="C195" s="134" t="s">
        <v>129</v>
      </c>
      <c r="D195" s="134" t="s">
        <v>142</v>
      </c>
      <c r="E195" s="134" t="s">
        <v>144</v>
      </c>
      <c r="F195" s="134">
        <v>0.25</v>
      </c>
      <c r="G195" s="274" cm="1">
        <f t="array" ref="G195">SUMPRODUCT('Non-GHGs Emission Factor'!D$3:D$112*('Non-GHGs Emission Factor'!$B$3:$B$112=$D195)*('Non-GHGs Emission Factor'!$C$3:$C$112=$E195)*('Non-GHGs Emission Factor'!$D$2:$K$2=G$180)*('Non-GHGs Emission Factor'!$A$3:$A$112=$C195))*SUMIFS('Non-GHGs indst Product Output'!$N:$N,'Non-GHGs indst Product Output'!$A:$A,$A$2,'Non-GHGs indst Product Output'!$B:$B,$D195)*$F195</f>
        <v>2290407750000</v>
      </c>
      <c r="H195" s="274" cm="1">
        <f t="array" ref="H195">SUMPRODUCT('Non-GHGs Emission Factor'!E$3:E$112*('Non-GHGs Emission Factor'!$B$3:$B$112=$D195)*('Non-GHGs Emission Factor'!$C$3:$C$112=$E195)*('Non-GHGs Emission Factor'!$D$2:$K$2=H$180)*('Non-GHGs Emission Factor'!$A$3:$A$112=$C195))*SUMIFS('Non-GHGs indst Product Output'!$N:$N,'Non-GHGs indst Product Output'!$A:$A,$A$2,'Non-GHGs indst Product Output'!$B:$B,$D195)*$F195</f>
        <v>0</v>
      </c>
      <c r="I195" s="274" cm="1">
        <f t="array" ref="I195">SUMPRODUCT('Non-GHGs Emission Factor'!F$3:F$112*('Non-GHGs Emission Factor'!$B$3:$B$112=$D195)*('Non-GHGs Emission Factor'!$C$3:$C$112=$E195)*('Non-GHGs Emission Factor'!$D$2:$K$2=I$180)*('Non-GHGs Emission Factor'!$A$3:$A$112=$C195))*SUMIFS('Non-GHGs indst Product Output'!$N:$N,'Non-GHGs indst Product Output'!$A:$A,$A$2,'Non-GHGs indst Product Output'!$B:$B,$D195)*$F195</f>
        <v>0</v>
      </c>
      <c r="J195" s="274" cm="1">
        <f t="array" ref="J195">SUMPRODUCT('Non-GHGs Emission Factor'!G$3:G$112*('Non-GHGs Emission Factor'!$B$3:$B$112=$D195)*('Non-GHGs Emission Factor'!$C$3:$C$112=$E195)*('Non-GHGs Emission Factor'!$D$2:$K$2=J$180)*('Non-GHGs Emission Factor'!$A$3:$A$112=$C195))*SUMIFS('Non-GHGs indst Product Output'!$N:$N,'Non-GHGs indst Product Output'!$A:$A,$A$2,'Non-GHGs indst Product Output'!$B:$B,$D195)*$F195</f>
        <v>15269385000</v>
      </c>
      <c r="K195" s="274" cm="1">
        <f t="array" ref="K195">SUMPRODUCT('Non-GHGs Emission Factor'!H$3:H$112*('Non-GHGs Emission Factor'!$B$3:$B$112=$D195)*('Non-GHGs Emission Factor'!$C$3:$C$112=$E195)*('Non-GHGs Emission Factor'!$D$2:$K$2=K$180)*('Non-GHGs Emission Factor'!$A$3:$A$112=$C195))*SUMIFS('Non-GHGs indst Product Output'!$N:$N,'Non-GHGs indst Product Output'!$A:$A,$A$2,'Non-GHGs indst Product Output'!$B:$B,$D195)*$F195</f>
        <v>1532028295000</v>
      </c>
      <c r="L195" s="274" cm="1">
        <f t="array" ref="L195">SUMPRODUCT('Non-GHGs Emission Factor'!I$3:I$112*('Non-GHGs Emission Factor'!$B$3:$B$112=$D195)*('Non-GHGs Emission Factor'!$C$3:$C$112=$E195)*('Non-GHGs Emission Factor'!$D$2:$K$2=L$180)*('Non-GHGs Emission Factor'!$A$3:$A$112=$C195))*SUMIFS('Non-GHGs indst Product Output'!$N:$N,'Non-GHGs indst Product Output'!$A:$A,$A$2,'Non-GHGs indst Product Output'!$B:$B,$D195)*$F195</f>
        <v>2066456769999.9998</v>
      </c>
      <c r="M195" s="274" cm="1">
        <f t="array" ref="M195">SUMPRODUCT('Non-GHGs Emission Factor'!J$3:J$112*('Non-GHGs Emission Factor'!$B$3:$B$112=$D195)*('Non-GHGs Emission Factor'!$C$3:$C$112=$E195)*('Non-GHGs Emission Factor'!$D$2:$K$2=M$180)*('Non-GHGs Emission Factor'!$A$3:$A$112=$C195))*SUMIFS('Non-GHGs indst Product Output'!$N:$N,'Non-GHGs indst Product Output'!$A:$A,$A$2,'Non-GHGs indst Product Output'!$B:$B,$D195)*$F195</f>
        <v>0</v>
      </c>
      <c r="N195" s="275" cm="1">
        <f t="array" ref="N195">SUMPRODUCT('Non-GHGs Emission Factor'!K$3:K$112*('Non-GHGs Emission Factor'!$B$3:$B$112=$D195)*('Non-GHGs Emission Factor'!$C$3:$C$112=$E195)*('Non-GHGs Emission Factor'!$D$2:$K$2=N$180)*('Non-GHGs Emission Factor'!$A$3:$A$112=$C195))*SUMIFS('Non-GHGs indst Product Output'!$N:$N,'Non-GHGs indst Product Output'!$A:$A,$A$2,'Non-GHGs indst Product Output'!$B:$B,$D195)*$F195</f>
        <v>30538770000</v>
      </c>
    </row>
    <row r="196" spans="1:14" ht="14.25" customHeight="1">
      <c r="A196" s="32" t="str">
        <f>VLOOKUP($B196,'Sector Match'!$B$1:$C$43,2,0)</f>
        <v>iron and steel 241</v>
      </c>
      <c r="B196" s="134" t="s">
        <v>129</v>
      </c>
      <c r="C196" s="134" t="s">
        <v>129</v>
      </c>
      <c r="D196" s="134" t="s">
        <v>142</v>
      </c>
      <c r="E196" s="134" t="s">
        <v>145</v>
      </c>
      <c r="F196" s="134">
        <v>0.25</v>
      </c>
      <c r="G196" s="274" cm="1">
        <f t="array" ref="G196">SUMPRODUCT('Non-GHGs Emission Factor'!D$3:D$112*('Non-GHGs Emission Factor'!$B$3:$B$112=$D196)*('Non-GHGs Emission Factor'!$C$3:$C$112=$E196)*('Non-GHGs Emission Factor'!$D$2:$K$2=G$180)*('Non-GHGs Emission Factor'!$A$3:$A$112=$C196))*SUMIFS('Non-GHGs indst Product Output'!$N:$N,'Non-GHGs indst Product Output'!$A:$A,$A$2,'Non-GHGs indst Product Output'!$B:$B,$D196)*$F196</f>
        <v>0</v>
      </c>
      <c r="H196" s="274" cm="1">
        <f t="array" ref="H196">SUMPRODUCT('Non-GHGs Emission Factor'!E$3:E$112*('Non-GHGs Emission Factor'!$B$3:$B$112=$D196)*('Non-GHGs Emission Factor'!$C$3:$C$112=$E196)*('Non-GHGs Emission Factor'!$D$2:$K$2=H$180)*('Non-GHGs Emission Factor'!$A$3:$A$112=$C196))*SUMIFS('Non-GHGs indst Product Output'!$N:$N,'Non-GHGs indst Product Output'!$A:$A,$A$2,'Non-GHGs indst Product Output'!$B:$B,$D196)*$F196</f>
        <v>0</v>
      </c>
      <c r="I196" s="274" cm="1">
        <f t="array" ref="I196">SUMPRODUCT('Non-GHGs Emission Factor'!F$3:F$112*('Non-GHGs Emission Factor'!$B$3:$B$112=$D196)*('Non-GHGs Emission Factor'!$C$3:$C$112=$E196)*('Non-GHGs Emission Factor'!$D$2:$K$2=I$180)*('Non-GHGs Emission Factor'!$A$3:$A$112=$C196))*SUMIFS('Non-GHGs indst Product Output'!$N:$N,'Non-GHGs indst Product Output'!$A:$A,$A$2,'Non-GHGs indst Product Output'!$B:$B,$D196)*$F196</f>
        <v>0</v>
      </c>
      <c r="J196" s="274" cm="1">
        <f t="array" ref="J196">SUMPRODUCT('Non-GHGs Emission Factor'!G$3:G$112*('Non-GHGs Emission Factor'!$B$3:$B$112=$D196)*('Non-GHGs Emission Factor'!$C$3:$C$112=$E196)*('Non-GHGs Emission Factor'!$D$2:$K$2=J$180)*('Non-GHGs Emission Factor'!$A$3:$A$112=$C196))*SUMIFS('Non-GHGs indst Product Output'!$N:$N,'Non-GHGs indst Product Output'!$A:$A,$A$2,'Non-GHGs indst Product Output'!$B:$B,$D196)*$F196</f>
        <v>0</v>
      </c>
      <c r="K196" s="274" cm="1">
        <f t="array" ref="K196">SUMPRODUCT('Non-GHGs Emission Factor'!H$3:H$112*('Non-GHGs Emission Factor'!$B$3:$B$112=$D196)*('Non-GHGs Emission Factor'!$C$3:$C$112=$E196)*('Non-GHGs Emission Factor'!$D$2:$K$2=K$180)*('Non-GHGs Emission Factor'!$A$3:$A$112=$C196))*SUMIFS('Non-GHGs indst Product Output'!$N:$N,'Non-GHGs indst Product Output'!$A:$A,$A$2,'Non-GHGs indst Product Output'!$B:$B,$D196)*$F196</f>
        <v>267214237500</v>
      </c>
      <c r="L196" s="274" cm="1">
        <f t="array" ref="L196">SUMPRODUCT('Non-GHGs Emission Factor'!I$3:I$112*('Non-GHGs Emission Factor'!$B$3:$B$112=$D196)*('Non-GHGs Emission Factor'!$C$3:$C$112=$E196)*('Non-GHGs Emission Factor'!$D$2:$K$2=L$180)*('Non-GHGs Emission Factor'!$A$3:$A$112=$C196))*SUMIFS('Non-GHGs indst Product Output'!$N:$N,'Non-GHGs indst Product Output'!$A:$A,$A$2,'Non-GHGs indst Product Output'!$B:$B,$D196)*$F196</f>
        <v>371555035000</v>
      </c>
      <c r="M196" s="274" cm="1">
        <f t="array" ref="M196">SUMPRODUCT('Non-GHGs Emission Factor'!J$3:J$112*('Non-GHGs Emission Factor'!$B$3:$B$112=$D196)*('Non-GHGs Emission Factor'!$C$3:$C$112=$E196)*('Non-GHGs Emission Factor'!$D$2:$K$2=M$180)*('Non-GHGs Emission Factor'!$A$3:$A$112=$C196))*SUMIFS('Non-GHGs indst Product Output'!$N:$N,'Non-GHGs indst Product Output'!$A:$A,$A$2,'Non-GHGs indst Product Output'!$B:$B,$D196)*$F196</f>
        <v>0</v>
      </c>
      <c r="N196" s="275" cm="1">
        <f t="array" ref="N196">SUMPRODUCT('Non-GHGs Emission Factor'!K$3:K$112*('Non-GHGs Emission Factor'!$B$3:$B$112=$D196)*('Non-GHGs Emission Factor'!$C$3:$C$112=$E196)*('Non-GHGs Emission Factor'!$D$2:$K$2=N$180)*('Non-GHGs Emission Factor'!$A$3:$A$112=$C196))*SUMIFS('Non-GHGs indst Product Output'!$N:$N,'Non-GHGs indst Product Output'!$A:$A,$A$2,'Non-GHGs indst Product Output'!$B:$B,$D196)*$F196</f>
        <v>0</v>
      </c>
    </row>
    <row r="197" spans="1:14" ht="14.25" customHeight="1">
      <c r="A197" s="32" t="str">
        <f>VLOOKUP($B197,'Sector Match'!$B$1:$C$43,2,0)</f>
        <v>iron and steel 241</v>
      </c>
      <c r="B197" s="134" t="s">
        <v>129</v>
      </c>
      <c r="C197" s="134" t="s">
        <v>129</v>
      </c>
      <c r="D197" s="134" t="s">
        <v>142</v>
      </c>
      <c r="E197" s="134" t="s">
        <v>146</v>
      </c>
      <c r="F197" s="134">
        <v>0.25</v>
      </c>
      <c r="G197" s="274" cm="1">
        <f t="array" ref="G197">SUMPRODUCT('Non-GHGs Emission Factor'!D$3:D$112*('Non-GHGs Emission Factor'!$B$3:$B$112=$D197)*('Non-GHGs Emission Factor'!$C$3:$C$112=$E197)*('Non-GHGs Emission Factor'!$D$2:$K$2=G$180)*('Non-GHGs Emission Factor'!$A$3:$A$112=$C197))*SUMIFS('Non-GHGs indst Product Output'!$N:$N,'Non-GHGs indst Product Output'!$A:$A,$A$2,'Non-GHGs indst Product Output'!$B:$B,$D197)*$F197</f>
        <v>0</v>
      </c>
      <c r="H197" s="274" cm="1">
        <f t="array" ref="H197">SUMPRODUCT('Non-GHGs Emission Factor'!E$3:E$112*('Non-GHGs Emission Factor'!$B$3:$B$112=$D197)*('Non-GHGs Emission Factor'!$C$3:$C$112=$E197)*('Non-GHGs Emission Factor'!$D$2:$K$2=H$180)*('Non-GHGs Emission Factor'!$A$3:$A$112=$C197))*SUMIFS('Non-GHGs indst Product Output'!$N:$N,'Non-GHGs indst Product Output'!$A:$A,$A$2,'Non-GHGs indst Product Output'!$B:$B,$D197)*$F197</f>
        <v>0</v>
      </c>
      <c r="I197" s="274" cm="1">
        <f t="array" ref="I197">SUMPRODUCT('Non-GHGs Emission Factor'!F$3:F$112*('Non-GHGs Emission Factor'!$B$3:$B$112=$D197)*('Non-GHGs Emission Factor'!$C$3:$C$112=$E197)*('Non-GHGs Emission Factor'!$D$2:$K$2=I$180)*('Non-GHGs Emission Factor'!$A$3:$A$112=$C197))*SUMIFS('Non-GHGs indst Product Output'!$N:$N,'Non-GHGs indst Product Output'!$A:$A,$A$2,'Non-GHGs indst Product Output'!$B:$B,$D197)*$F197</f>
        <v>0</v>
      </c>
      <c r="J197" s="274" cm="1">
        <f t="array" ref="J197">SUMPRODUCT('Non-GHGs Emission Factor'!G$3:G$112*('Non-GHGs Emission Factor'!$B$3:$B$112=$D197)*('Non-GHGs Emission Factor'!$C$3:$C$112=$E197)*('Non-GHGs Emission Factor'!$D$2:$K$2=J$180)*('Non-GHGs Emission Factor'!$A$3:$A$112=$C197))*SUMIFS('Non-GHGs indst Product Output'!$N:$N,'Non-GHGs indst Product Output'!$A:$A,$A$2,'Non-GHGs indst Product Output'!$B:$B,$D197)*$F197</f>
        <v>0</v>
      </c>
      <c r="K197" s="274" cm="1">
        <f t="array" ref="K197">SUMPRODUCT('Non-GHGs Emission Factor'!H$3:H$112*('Non-GHGs Emission Factor'!$B$3:$B$112=$D197)*('Non-GHGs Emission Factor'!$C$3:$C$112=$E197)*('Non-GHGs Emission Factor'!$D$2:$K$2=K$180)*('Non-GHGs Emission Factor'!$A$3:$A$112=$C197))*SUMIFS('Non-GHGs indst Product Output'!$N:$N,'Non-GHGs indst Product Output'!$A:$A,$A$2,'Non-GHGs indst Product Output'!$B:$B,$D197)*$F197</f>
        <v>152693850000</v>
      </c>
      <c r="L197" s="274" cm="1">
        <f t="array" ref="L197">SUMPRODUCT('Non-GHGs Emission Factor'!I$3:I$112*('Non-GHGs Emission Factor'!$B$3:$B$112=$D197)*('Non-GHGs Emission Factor'!$C$3:$C$112=$E197)*('Non-GHGs Emission Factor'!$D$2:$K$2=L$180)*('Non-GHGs Emission Factor'!$A$3:$A$112=$C197))*SUMIFS('Non-GHGs indst Product Output'!$N:$N,'Non-GHGs indst Product Output'!$A:$A,$A$2,'Non-GHGs indst Product Output'!$B:$B,$D197)*$F197</f>
        <v>206136697500</v>
      </c>
      <c r="M197" s="274" cm="1">
        <f t="array" ref="M197">SUMPRODUCT('Non-GHGs Emission Factor'!J$3:J$112*('Non-GHGs Emission Factor'!$B$3:$B$112=$D197)*('Non-GHGs Emission Factor'!$C$3:$C$112=$E197)*('Non-GHGs Emission Factor'!$D$2:$K$2=M$180)*('Non-GHGs Emission Factor'!$A$3:$A$112=$C197))*SUMIFS('Non-GHGs indst Product Output'!$N:$N,'Non-GHGs indst Product Output'!$A:$A,$A$2,'Non-GHGs indst Product Output'!$B:$B,$D197)*$F197</f>
        <v>0</v>
      </c>
      <c r="N197" s="275" cm="1">
        <f t="array" ref="N197">SUMPRODUCT('Non-GHGs Emission Factor'!K$3:K$112*('Non-GHGs Emission Factor'!$B$3:$B$112=$D197)*('Non-GHGs Emission Factor'!$C$3:$C$112=$E197)*('Non-GHGs Emission Factor'!$D$2:$K$2=N$180)*('Non-GHGs Emission Factor'!$A$3:$A$112=$C197))*SUMIFS('Non-GHGs indst Product Output'!$N:$N,'Non-GHGs indst Product Output'!$A:$A,$A$2,'Non-GHGs indst Product Output'!$B:$B,$D197)*$F197</f>
        <v>0</v>
      </c>
    </row>
    <row r="198" spans="1:14" ht="14.25" customHeight="1">
      <c r="A198" s="32" t="str">
        <f>VLOOKUP($B198,'Sector Match'!$B$1:$C$43,2,0)</f>
        <v>iron and steel 241</v>
      </c>
      <c r="B198" s="134" t="s">
        <v>129</v>
      </c>
      <c r="C198" s="134" t="s">
        <v>129</v>
      </c>
      <c r="D198" s="134" t="s">
        <v>130</v>
      </c>
      <c r="E198" s="134" t="s">
        <v>131</v>
      </c>
      <c r="F198" s="134">
        <v>0.5</v>
      </c>
      <c r="G198" s="274" cm="1">
        <f t="array" ref="G198">SUMPRODUCT('Non-GHGs Emission Factor'!D$3:D$112*('Non-GHGs Emission Factor'!$B$3:$B$112=$D198)*('Non-GHGs Emission Factor'!$C$3:$C$112=$E198)*('Non-GHGs Emission Factor'!$D$2:$K$2=G$180)*('Non-GHGs Emission Factor'!$A$3:$A$112=$C198))*SUMIFS('Non-GHGs indst Product Output'!$N:$N,'Non-GHGs indst Product Output'!$A:$A,$A$2,'Non-GHGs indst Product Output'!$B:$B,$D198)*$F198</f>
        <v>378749120000</v>
      </c>
      <c r="H198" s="274" cm="1">
        <f t="array" ref="H198">SUMPRODUCT('Non-GHGs Emission Factor'!E$3:E$112*('Non-GHGs Emission Factor'!$B$3:$B$112=$D198)*('Non-GHGs Emission Factor'!$C$3:$C$112=$E198)*('Non-GHGs Emission Factor'!$D$2:$K$2=H$180)*('Non-GHGs Emission Factor'!$A$3:$A$112=$C198))*SUMIFS('Non-GHGs indst Product Output'!$N:$N,'Non-GHGs indst Product Output'!$A:$A,$A$2,'Non-GHGs indst Product Output'!$B:$B,$D198)*$F198</f>
        <v>402420940000</v>
      </c>
      <c r="I198" s="274" cm="1">
        <f t="array" ref="I198">SUMPRODUCT('Non-GHGs Emission Factor'!F$3:F$112*('Non-GHGs Emission Factor'!$B$3:$B$112=$D198)*('Non-GHGs Emission Factor'!$C$3:$C$112=$E198)*('Non-GHGs Emission Factor'!$D$2:$K$2=I$180)*('Non-GHGs Emission Factor'!$A$3:$A$112=$C198))*SUMIFS('Non-GHGs indst Product Output'!$N:$N,'Non-GHGs indst Product Output'!$A:$A,$A$2,'Non-GHGs indst Product Output'!$B:$B,$D198)*$F198</f>
        <v>255655656000.00003</v>
      </c>
      <c r="J198" s="274" cm="1">
        <f t="array" ref="J198">SUMPRODUCT('Non-GHGs Emission Factor'!G$3:G$112*('Non-GHGs Emission Factor'!$B$3:$B$112=$D198)*('Non-GHGs Emission Factor'!$C$3:$C$112=$E198)*('Non-GHGs Emission Factor'!$D$2:$K$2=J$180)*('Non-GHGs Emission Factor'!$A$3:$A$112=$C198))*SUMIFS('Non-GHGs indst Product Output'!$N:$N,'Non-GHGs indst Product Output'!$A:$A,$A$2,'Non-GHGs indst Product Output'!$B:$B,$D198)*$F198</f>
        <v>700685872000</v>
      </c>
      <c r="K198" s="274" cm="1">
        <f t="array" ref="K198">SUMPRODUCT('Non-GHGs Emission Factor'!H$3:H$112*('Non-GHGs Emission Factor'!$B$3:$B$112=$D198)*('Non-GHGs Emission Factor'!$C$3:$C$112=$E198)*('Non-GHGs Emission Factor'!$D$2:$K$2=K$180)*('Non-GHGs Emission Factor'!$A$3:$A$112=$C198))*SUMIFS('Non-GHGs indst Product Output'!$N:$N,'Non-GHGs indst Product Output'!$A:$A,$A$2,'Non-GHGs indst Product Output'!$B:$B,$D198)*$F198</f>
        <v>1235669004000</v>
      </c>
      <c r="L198" s="274" cm="1">
        <f t="array" ref="L198">SUMPRODUCT('Non-GHGs Emission Factor'!I$3:I$112*('Non-GHGs Emission Factor'!$B$3:$B$112=$D198)*('Non-GHGs Emission Factor'!$C$3:$C$112=$E198)*('Non-GHGs Emission Factor'!$D$2:$K$2=L$180)*('Non-GHGs Emission Factor'!$A$3:$A$112=$C198))*SUMIFS('Non-GHGs indst Product Output'!$N:$N,'Non-GHGs indst Product Output'!$A:$A,$A$2,'Non-GHGs indst Product Output'!$B:$B,$D198)*$F198</f>
        <v>2080752977999.9998</v>
      </c>
      <c r="M198" s="274" cm="1">
        <f t="array" ref="M198">SUMPRODUCT('Non-GHGs Emission Factor'!J$3:J$112*('Non-GHGs Emission Factor'!$B$3:$B$112=$D198)*('Non-GHGs Emission Factor'!$C$3:$C$112=$E198)*('Non-GHGs Emission Factor'!$D$2:$K$2=M$180)*('Non-GHGs Emission Factor'!$A$3:$A$112=$C198))*SUMIFS('Non-GHGs indst Product Output'!$N:$N,'Non-GHGs indst Product Output'!$A:$A,$A$2,'Non-GHGs indst Product Output'!$B:$B,$D198)*$F198</f>
        <v>371647574000</v>
      </c>
      <c r="N198" s="275" cm="1">
        <f t="array" ref="N198">SUMPRODUCT('Non-GHGs Emission Factor'!K$3:K$112*('Non-GHGs Emission Factor'!$B$3:$B$112=$D198)*('Non-GHGs Emission Factor'!$C$3:$C$112=$E198)*('Non-GHGs Emission Factor'!$D$2:$K$2=N$180)*('Non-GHGs Emission Factor'!$A$3:$A$112=$C198))*SUMIFS('Non-GHGs indst Product Output'!$N:$N,'Non-GHGs indst Product Output'!$A:$A,$A$2,'Non-GHGs indst Product Output'!$B:$B,$D198)*$F198</f>
        <v>433194306000</v>
      </c>
    </row>
    <row r="199" spans="1:14" ht="14.25" customHeight="1">
      <c r="A199" s="32" t="str">
        <f>VLOOKUP($B199,'Sector Match'!$B$1:$C$43,2,0)</f>
        <v>iron and steel 241</v>
      </c>
      <c r="B199" s="134" t="s">
        <v>129</v>
      </c>
      <c r="C199" s="134" t="s">
        <v>129</v>
      </c>
      <c r="D199" s="134" t="s">
        <v>130</v>
      </c>
      <c r="E199" s="134" t="s">
        <v>132</v>
      </c>
      <c r="F199" s="134">
        <v>0.5</v>
      </c>
      <c r="G199" s="274" cm="1">
        <f t="array" ref="G199">SUMPRODUCT('Non-GHGs Emission Factor'!D$3:D$112*('Non-GHGs Emission Factor'!$B$3:$B$112=$D199)*('Non-GHGs Emission Factor'!$C$3:$C$112=$E199)*('Non-GHGs Emission Factor'!$D$2:$K$2=G$180)*('Non-GHGs Emission Factor'!$A$3:$A$112=$C199))*SUMIFS('Non-GHGs indst Product Output'!$N:$N,'Non-GHGs indst Product Output'!$A:$A,$A$2,'Non-GHGs indst Product Output'!$B:$B,$D199)*$F199</f>
        <v>3692803920000</v>
      </c>
      <c r="H199" s="274" cm="1">
        <f t="array" ref="H199">SUMPRODUCT('Non-GHGs Emission Factor'!E$3:E$112*('Non-GHGs Emission Factor'!$B$3:$B$112=$D199)*('Non-GHGs Emission Factor'!$C$3:$C$112=$E199)*('Non-GHGs Emission Factor'!$D$2:$K$2=H$180)*('Non-GHGs Emission Factor'!$A$3:$A$112=$C199))*SUMIFS('Non-GHGs indst Product Output'!$N:$N,'Non-GHGs indst Product Output'!$A:$A,$A$2,'Non-GHGs indst Product Output'!$B:$B,$D199)*$F199</f>
        <v>402420940000</v>
      </c>
      <c r="I199" s="274" cm="1">
        <f t="array" ref="I199">SUMPRODUCT('Non-GHGs Emission Factor'!F$3:F$112*('Non-GHGs Emission Factor'!$B$3:$B$112=$D199)*('Non-GHGs Emission Factor'!$C$3:$C$112=$E199)*('Non-GHGs Emission Factor'!$D$2:$K$2=I$180)*('Non-GHGs Emission Factor'!$A$3:$A$112=$C199))*SUMIFS('Non-GHGs indst Product Output'!$N:$N,'Non-GHGs indst Product Output'!$A:$A,$A$2,'Non-GHGs indst Product Output'!$B:$B,$D199)*$F199</f>
        <v>660443778000</v>
      </c>
      <c r="J199" s="274" cm="1">
        <f t="array" ref="J199">SUMPRODUCT('Non-GHGs Emission Factor'!G$3:G$112*('Non-GHGs Emission Factor'!$B$3:$B$112=$D199)*('Non-GHGs Emission Factor'!$C$3:$C$112=$E199)*('Non-GHGs Emission Factor'!$D$2:$K$2=J$180)*('Non-GHGs Emission Factor'!$A$3:$A$112=$C199))*SUMIFS('Non-GHGs indst Product Output'!$N:$N,'Non-GHGs indst Product Output'!$A:$A,$A$2,'Non-GHGs indst Product Output'!$B:$B,$D199)*$F199</f>
        <v>1268809552000</v>
      </c>
      <c r="K199" s="274" cm="1">
        <f t="array" ref="K199">SUMPRODUCT('Non-GHGs Emission Factor'!H$3:H$112*('Non-GHGs Emission Factor'!$B$3:$B$112=$D199)*('Non-GHGs Emission Factor'!$C$3:$C$112=$E199)*('Non-GHGs Emission Factor'!$D$2:$K$2=K$180)*('Non-GHGs Emission Factor'!$A$3:$A$112=$C199))*SUMIFS('Non-GHGs indst Product Output'!$N:$N,'Non-GHGs indst Product Output'!$A:$A,$A$2,'Non-GHGs indst Product Output'!$B:$B,$D199)*$F199</f>
        <v>1235669004000</v>
      </c>
      <c r="L199" s="274" cm="1">
        <f t="array" ref="L199">SUMPRODUCT('Non-GHGs Emission Factor'!I$3:I$112*('Non-GHGs Emission Factor'!$B$3:$B$112=$D199)*('Non-GHGs Emission Factor'!$C$3:$C$112=$E199)*('Non-GHGs Emission Factor'!$D$2:$K$2=L$180)*('Non-GHGs Emission Factor'!$A$3:$A$112=$C199))*SUMIFS('Non-GHGs indst Product Output'!$N:$N,'Non-GHGs indst Product Output'!$A:$A,$A$2,'Non-GHGs indst Product Output'!$B:$B,$D199)*$F199</f>
        <v>2080752977999.9998</v>
      </c>
      <c r="M199" s="274" cm="1">
        <f t="array" ref="M199">SUMPRODUCT('Non-GHGs Emission Factor'!J$3:J$112*('Non-GHGs Emission Factor'!$B$3:$B$112=$D199)*('Non-GHGs Emission Factor'!$C$3:$C$112=$E199)*('Non-GHGs Emission Factor'!$D$2:$K$2=M$180)*('Non-GHGs Emission Factor'!$A$3:$A$112=$C199))*SUMIFS('Non-GHGs indst Product Output'!$N:$N,'Non-GHGs indst Product Output'!$A:$A,$A$2,'Non-GHGs indst Product Output'!$B:$B,$D199)*$F199</f>
        <v>371647574000</v>
      </c>
      <c r="N199" s="275" cm="1">
        <f t="array" ref="N199">SUMPRODUCT('Non-GHGs Emission Factor'!K$3:K$112*('Non-GHGs Emission Factor'!$B$3:$B$112=$D199)*('Non-GHGs Emission Factor'!$C$3:$C$112=$E199)*('Non-GHGs Emission Factor'!$D$2:$K$2=N$180)*('Non-GHGs Emission Factor'!$A$3:$A$112=$C199))*SUMIFS('Non-GHGs indst Product Output'!$N:$N,'Non-GHGs indst Product Output'!$A:$A,$A$2,'Non-GHGs indst Product Output'!$B:$B,$D199)*$F199</f>
        <v>433194306000</v>
      </c>
    </row>
    <row r="200" spans="1:14" ht="14.25" customHeight="1">
      <c r="A200" s="32" t="str">
        <f>VLOOKUP($B200,'Sector Match'!$B$1:$C$43,2,0)</f>
        <v>other metals 242</v>
      </c>
      <c r="B200" s="134" t="s">
        <v>150</v>
      </c>
      <c r="C200" s="134" t="s">
        <v>150</v>
      </c>
      <c r="D200" s="134" t="s">
        <v>154</v>
      </c>
      <c r="E200" s="134" t="s">
        <v>152</v>
      </c>
      <c r="F200" s="134">
        <v>0.5</v>
      </c>
      <c r="G200" s="274" cm="1">
        <f t="array" ref="G200">SUMPRODUCT('Non-GHGs Emission Factor'!D$3:D$112*('Non-GHGs Emission Factor'!$B$3:$B$112=$D200)*('Non-GHGs Emission Factor'!$C$3:$C$112=$E200)*('Non-GHGs Emission Factor'!$D$2:$K$2=G$180)*('Non-GHGs Emission Factor'!$A$3:$A$112=$C200))*SUMIFS('Non-GHGs indst Product Output'!$N:$N,'Non-GHGs indst Product Output'!$A:$A,$A$2,'Non-GHGs indst Product Output'!$B:$B,$D200)*$F200</f>
        <v>0</v>
      </c>
      <c r="H200" s="274" cm="1">
        <f t="array" ref="H200">SUMPRODUCT('Non-GHGs Emission Factor'!E$3:E$112*('Non-GHGs Emission Factor'!$B$3:$B$112=$D200)*('Non-GHGs Emission Factor'!$C$3:$C$112=$E200)*('Non-GHGs Emission Factor'!$D$2:$K$2=H$180)*('Non-GHGs Emission Factor'!$A$3:$A$112=$C200))*SUMIFS('Non-GHGs indst Product Output'!$N:$N,'Non-GHGs indst Product Output'!$A:$A,$A$2,'Non-GHGs indst Product Output'!$B:$B,$D200)*$F200</f>
        <v>0</v>
      </c>
      <c r="I200" s="274" cm="1">
        <f t="array" ref="I200">SUMPRODUCT('Non-GHGs Emission Factor'!F$3:F$112*('Non-GHGs Emission Factor'!$B$3:$B$112=$D200)*('Non-GHGs Emission Factor'!$C$3:$C$112=$E200)*('Non-GHGs Emission Factor'!$D$2:$K$2=I$180)*('Non-GHGs Emission Factor'!$A$3:$A$112=$C200))*SUMIFS('Non-GHGs indst Product Output'!$N:$N,'Non-GHGs indst Product Output'!$A:$A,$A$2,'Non-GHGs indst Product Output'!$B:$B,$D200)*$F200</f>
        <v>0</v>
      </c>
      <c r="J200" s="274" cm="1">
        <f t="array" ref="J200">SUMPRODUCT('Non-GHGs Emission Factor'!G$3:G$112*('Non-GHGs Emission Factor'!$B$3:$B$112=$D200)*('Non-GHGs Emission Factor'!$C$3:$C$112=$E200)*('Non-GHGs Emission Factor'!$D$2:$K$2=J$180)*('Non-GHGs Emission Factor'!$A$3:$A$112=$C200))*SUMIFS('Non-GHGs indst Product Output'!$N:$N,'Non-GHGs indst Product Output'!$A:$A,$A$2,'Non-GHGs indst Product Output'!$B:$B,$D200)*$F200</f>
        <v>0</v>
      </c>
      <c r="K200" s="274" cm="1">
        <f t="array" ref="K200">SUMPRODUCT('Non-GHGs Emission Factor'!H$3:H$112*('Non-GHGs Emission Factor'!$B$3:$B$112=$D200)*('Non-GHGs Emission Factor'!$C$3:$C$112=$E200)*('Non-GHGs Emission Factor'!$D$2:$K$2=K$180)*('Non-GHGs Emission Factor'!$A$3:$A$112=$C200))*SUMIFS('Non-GHGs indst Product Output'!$N:$N,'Non-GHGs indst Product Output'!$A:$A,$A$2,'Non-GHGs indst Product Output'!$B:$B,$D200)*$F200</f>
        <v>1419674429480</v>
      </c>
      <c r="L200" s="274" cm="1">
        <f t="array" ref="L200">SUMPRODUCT('Non-GHGs Emission Factor'!I$3:I$112*('Non-GHGs Emission Factor'!$B$3:$B$112=$D200)*('Non-GHGs Emission Factor'!$C$3:$C$112=$E200)*('Non-GHGs Emission Factor'!$D$2:$K$2=L$180)*('Non-GHGs Emission Factor'!$A$3:$A$112=$C200))*SUMIFS('Non-GHGs indst Product Output'!$N:$N,'Non-GHGs indst Product Output'!$A:$A,$A$2,'Non-GHGs indst Product Output'!$B:$B,$D200)*$F200</f>
        <v>1592809394200</v>
      </c>
      <c r="M200" s="274" cm="1">
        <f t="array" ref="M200">SUMPRODUCT('Non-GHGs Emission Factor'!J$3:J$112*('Non-GHGs Emission Factor'!$B$3:$B$112=$D200)*('Non-GHGs Emission Factor'!$C$3:$C$112=$E200)*('Non-GHGs Emission Factor'!$D$2:$K$2=M$180)*('Non-GHGs Emission Factor'!$A$3:$A$112=$C200))*SUMIFS('Non-GHGs indst Product Output'!$N:$N,'Non-GHGs indst Product Output'!$A:$A,$A$2,'Non-GHGs indst Product Output'!$B:$B,$D200)*$F200</f>
        <v>0</v>
      </c>
      <c r="N200" s="275" cm="1">
        <f t="array" ref="N200">SUMPRODUCT('Non-GHGs Emission Factor'!K$3:K$112*('Non-GHGs Emission Factor'!$B$3:$B$112=$D200)*('Non-GHGs Emission Factor'!$C$3:$C$112=$E200)*('Non-GHGs Emission Factor'!$D$2:$K$2=N$180)*('Non-GHGs Emission Factor'!$A$3:$A$112=$C200))*SUMIFS('Non-GHGs indst Product Output'!$N:$N,'Non-GHGs indst Product Output'!$A:$A,$A$2,'Non-GHGs indst Product Output'!$B:$B,$D200)*$F200</f>
        <v>0</v>
      </c>
    </row>
    <row r="201" spans="1:14" ht="14.25" customHeight="1">
      <c r="A201" s="32" t="str">
        <f>VLOOKUP($B201,'Sector Match'!$B$1:$C$43,2,0)</f>
        <v>other metals 242</v>
      </c>
      <c r="B201" s="134" t="s">
        <v>150</v>
      </c>
      <c r="C201" s="134" t="s">
        <v>150</v>
      </c>
      <c r="D201" s="134" t="s">
        <v>154</v>
      </c>
      <c r="E201" s="134" t="s">
        <v>153</v>
      </c>
      <c r="F201" s="134">
        <v>0.5</v>
      </c>
      <c r="G201" s="274" cm="1">
        <f t="array" ref="G201">SUMPRODUCT('Non-GHGs Emission Factor'!D$3:D$112*('Non-GHGs Emission Factor'!$B$3:$B$112=$D201)*('Non-GHGs Emission Factor'!$C$3:$C$112=$E201)*('Non-GHGs Emission Factor'!$D$2:$K$2=G$180)*('Non-GHGs Emission Factor'!$A$3:$A$112=$C201))*SUMIFS('Non-GHGs indst Product Output'!$N:$N,'Non-GHGs indst Product Output'!$A:$A,$A$2,'Non-GHGs indst Product Output'!$B:$B,$D201)*$F201</f>
        <v>0</v>
      </c>
      <c r="H201" s="274" cm="1">
        <f t="array" ref="H201">SUMPRODUCT('Non-GHGs Emission Factor'!E$3:E$112*('Non-GHGs Emission Factor'!$B$3:$B$112=$D201)*('Non-GHGs Emission Factor'!$C$3:$C$112=$E201)*('Non-GHGs Emission Factor'!$D$2:$K$2=H$180)*('Non-GHGs Emission Factor'!$A$3:$A$112=$C201))*SUMIFS('Non-GHGs indst Product Output'!$N:$N,'Non-GHGs indst Product Output'!$A:$A,$A$2,'Non-GHGs indst Product Output'!$B:$B,$D201)*$F201</f>
        <v>0</v>
      </c>
      <c r="I201" s="274" cm="1">
        <f t="array" ref="I201">SUMPRODUCT('Non-GHGs Emission Factor'!F$3:F$112*('Non-GHGs Emission Factor'!$B$3:$B$112=$D201)*('Non-GHGs Emission Factor'!$C$3:$C$112=$E201)*('Non-GHGs Emission Factor'!$D$2:$K$2=I$180)*('Non-GHGs Emission Factor'!$A$3:$A$112=$C201))*SUMIFS('Non-GHGs indst Product Output'!$N:$N,'Non-GHGs indst Product Output'!$A:$A,$A$2,'Non-GHGs indst Product Output'!$B:$B,$D201)*$F201</f>
        <v>0</v>
      </c>
      <c r="J201" s="274" cm="1">
        <f t="array" ref="J201">SUMPRODUCT('Non-GHGs Emission Factor'!G$3:G$112*('Non-GHGs Emission Factor'!$B$3:$B$112=$D201)*('Non-GHGs Emission Factor'!$C$3:$C$112=$E201)*('Non-GHGs Emission Factor'!$D$2:$K$2=J$180)*('Non-GHGs Emission Factor'!$A$3:$A$112=$C201))*SUMIFS('Non-GHGs indst Product Output'!$N:$N,'Non-GHGs indst Product Output'!$A:$A,$A$2,'Non-GHGs indst Product Output'!$B:$B,$D201)*$F201</f>
        <v>0</v>
      </c>
      <c r="K201" s="274" cm="1">
        <f t="array" ref="K201">SUMPRODUCT('Non-GHGs Emission Factor'!H$3:H$112*('Non-GHGs Emission Factor'!$B$3:$B$112=$D201)*('Non-GHGs Emission Factor'!$C$3:$C$112=$E201)*('Non-GHGs Emission Factor'!$D$2:$K$2=K$180)*('Non-GHGs Emission Factor'!$A$3:$A$112=$C201))*SUMIFS('Non-GHGs indst Product Output'!$N:$N,'Non-GHGs indst Product Output'!$A:$A,$A$2,'Non-GHGs indst Product Output'!$B:$B,$D201)*$F201</f>
        <v>1419674429480</v>
      </c>
      <c r="L201" s="274" cm="1">
        <f t="array" ref="L201">SUMPRODUCT('Non-GHGs Emission Factor'!I$3:I$112*('Non-GHGs Emission Factor'!$B$3:$B$112=$D201)*('Non-GHGs Emission Factor'!$C$3:$C$112=$E201)*('Non-GHGs Emission Factor'!$D$2:$K$2=L$180)*('Non-GHGs Emission Factor'!$A$3:$A$112=$C201))*SUMIFS('Non-GHGs indst Product Output'!$N:$N,'Non-GHGs indst Product Output'!$A:$A,$A$2,'Non-GHGs indst Product Output'!$B:$B,$D201)*$F201</f>
        <v>1592809394200</v>
      </c>
      <c r="M201" s="274" cm="1">
        <f t="array" ref="M201">SUMPRODUCT('Non-GHGs Emission Factor'!J$3:J$112*('Non-GHGs Emission Factor'!$B$3:$B$112=$D201)*('Non-GHGs Emission Factor'!$C$3:$C$112=$E201)*('Non-GHGs Emission Factor'!$D$2:$K$2=M$180)*('Non-GHGs Emission Factor'!$A$3:$A$112=$C201))*SUMIFS('Non-GHGs indst Product Output'!$N:$N,'Non-GHGs indst Product Output'!$A:$A,$A$2,'Non-GHGs indst Product Output'!$B:$B,$D201)*$F201</f>
        <v>0</v>
      </c>
      <c r="N201" s="275" cm="1">
        <f t="array" ref="N201">SUMPRODUCT('Non-GHGs Emission Factor'!K$3:K$112*('Non-GHGs Emission Factor'!$B$3:$B$112=$D201)*('Non-GHGs Emission Factor'!$C$3:$C$112=$E201)*('Non-GHGs Emission Factor'!$D$2:$K$2=N$180)*('Non-GHGs Emission Factor'!$A$3:$A$112=$C201))*SUMIFS('Non-GHGs indst Product Output'!$N:$N,'Non-GHGs indst Product Output'!$A:$A,$A$2,'Non-GHGs indst Product Output'!$B:$B,$D201)*$F201</f>
        <v>0</v>
      </c>
    </row>
    <row r="202" spans="1:14" ht="14.25" customHeight="1">
      <c r="A202" s="32" t="str">
        <f>VLOOKUP($B202,'Sector Match'!$B$1:$C$43,2,0)</f>
        <v>other metals 242</v>
      </c>
      <c r="B202" s="134" t="s">
        <v>150</v>
      </c>
      <c r="C202" s="134" t="s">
        <v>150</v>
      </c>
      <c r="D202" s="279" t="s">
        <v>151</v>
      </c>
      <c r="E202" s="279" t="s">
        <v>152</v>
      </c>
      <c r="F202" s="279">
        <v>1</v>
      </c>
      <c r="G202" s="280" cm="1">
        <f t="array" ref="G202">SUMPRODUCT('Non-GHGs Emission Factor'!D$3:D$112*('Non-GHGs Emission Factor'!$B$3:$B$112=$D202)*('Non-GHGs Emission Factor'!$C$3:$C$112=$E202)*('Non-GHGs Emission Factor'!$D$2:$K$2=G$180)*('Non-GHGs Emission Factor'!$A$3:$A$112=$C202))*SUMIFS('Non-GHGs indst Product Output'!$N:$N,'Non-GHGs indst Product Output'!$A:$A,$A$2,'Non-GHGs indst Product Output'!$B:$B,"电解铝-一次冶炼")*$F202</f>
        <v>0</v>
      </c>
      <c r="H202" s="280" cm="1">
        <f t="array" ref="H202">SUMPRODUCT('Non-GHGs Emission Factor'!E$3:E$112*('Non-GHGs Emission Factor'!$B$3:$B$112=$D202)*('Non-GHGs Emission Factor'!$C$3:$C$112=$E202)*('Non-GHGs Emission Factor'!$D$2:$K$2=H$180)*('Non-GHGs Emission Factor'!$A$3:$A$112=$C202))*SUMIFS('Non-GHGs indst Product Output'!$N:$N,'Non-GHGs indst Product Output'!$A:$A,$A$2,'Non-GHGs indst Product Output'!$B:$B,"电解铝-一次冶炼")*$F202</f>
        <v>0</v>
      </c>
      <c r="I202" s="280" cm="1">
        <f t="array" ref="I202">SUMPRODUCT('Non-GHGs Emission Factor'!F$3:F$112*('Non-GHGs Emission Factor'!$B$3:$B$112=$D202)*('Non-GHGs Emission Factor'!$C$3:$C$112=$E202)*('Non-GHGs Emission Factor'!$D$2:$K$2=I$180)*('Non-GHGs Emission Factor'!$A$3:$A$112=$C202))*SUMIFS('Non-GHGs indst Product Output'!$N:$N,'Non-GHGs indst Product Output'!$A:$A,$A$2,'Non-GHGs indst Product Output'!$B:$B,"电解铝-一次冶炼")*$F202</f>
        <v>301307857500</v>
      </c>
      <c r="J202" s="280" cm="1">
        <f t="array" ref="J202">SUMPRODUCT('Non-GHGs Emission Factor'!G$3:G$112*('Non-GHGs Emission Factor'!$B$3:$B$112=$D202)*('Non-GHGs Emission Factor'!$C$3:$C$112=$E202)*('Non-GHGs Emission Factor'!$D$2:$K$2=J$180)*('Non-GHGs Emission Factor'!$A$3:$A$112=$C202))*SUMIFS('Non-GHGs indst Product Output'!$N:$N,'Non-GHGs indst Product Output'!$A:$A,$A$2,'Non-GHGs indst Product Output'!$B:$B,"电解铝-一次冶炼")*$F202</f>
        <v>0</v>
      </c>
      <c r="K202" s="280" cm="1">
        <f t="array" ref="K202">SUMPRODUCT('Non-GHGs Emission Factor'!H$3:H$112*('Non-GHGs Emission Factor'!$B$3:$B$112=$D202)*('Non-GHGs Emission Factor'!$C$3:$C$112=$E202)*('Non-GHGs Emission Factor'!$D$2:$K$2=K$180)*('Non-GHGs Emission Factor'!$A$3:$A$112=$C202))*SUMIFS('Non-GHGs indst Product Output'!$N:$N,'Non-GHGs indst Product Output'!$A:$A,$A$2,'Non-GHGs indst Product Output'!$B:$B,"电解铝-一次冶炼")*$F202</f>
        <v>734387684680</v>
      </c>
      <c r="L202" s="280" cm="1">
        <f t="array" ref="L202">SUMPRODUCT('Non-GHGs Emission Factor'!I$3:I$112*('Non-GHGs Emission Factor'!$B$3:$B$112=$D202)*('Non-GHGs Emission Factor'!$C$3:$C$112=$E202)*('Non-GHGs Emission Factor'!$D$2:$K$2=L$180)*('Non-GHGs Emission Factor'!$A$3:$A$112=$C202))*SUMIFS('Non-GHGs indst Product Output'!$N:$N,'Non-GHGs indst Product Output'!$A:$A,$A$2,'Non-GHGs indst Product Output'!$B:$B,"电解铝-一次冶炼")*$F202</f>
        <v>1065022840310.0001</v>
      </c>
      <c r="M202" s="280" cm="1">
        <f t="array" ref="M202">SUMPRODUCT('Non-GHGs Emission Factor'!J$3:J$112*('Non-GHGs Emission Factor'!$B$3:$B$112=$D202)*('Non-GHGs Emission Factor'!$C$3:$C$112=$E202)*('Non-GHGs Emission Factor'!$D$2:$K$2=M$180)*('Non-GHGs Emission Factor'!$A$3:$A$112=$C202))*SUMIFS('Non-GHGs indst Product Output'!$N:$N,'Non-GHGs indst Product Output'!$A:$A,$A$2,'Non-GHGs indst Product Output'!$B:$B,"电解铝-一次冶炼")*$F202</f>
        <v>0</v>
      </c>
      <c r="N202" s="281" cm="1">
        <f t="array" ref="N202">SUMPRODUCT('Non-GHGs Emission Factor'!K$3:K$112*('Non-GHGs Emission Factor'!$B$3:$B$112=$D202)*('Non-GHGs Emission Factor'!$C$3:$C$112=$E202)*('Non-GHGs Emission Factor'!$D$2:$K$2=N$180)*('Non-GHGs Emission Factor'!$A$3:$A$112=$C202))*SUMIFS('Non-GHGs indst Product Output'!$N:$N,'Non-GHGs indst Product Output'!$A:$A,$A$2,'Non-GHGs indst Product Output'!$B:$B,"电解铝-一次冶炼")*$F202</f>
        <v>0</v>
      </c>
    </row>
    <row r="203" spans="1:14" ht="14.25" customHeight="1">
      <c r="A203" s="32" t="str">
        <f>VLOOKUP($B203,'Sector Match'!$B$1:$C$43,2,0)</f>
        <v>other metals 242</v>
      </c>
      <c r="B203" s="134" t="s">
        <v>150</v>
      </c>
      <c r="C203" s="134" t="s">
        <v>150</v>
      </c>
      <c r="D203" s="279" t="s">
        <v>151</v>
      </c>
      <c r="E203" s="279" t="s">
        <v>153</v>
      </c>
      <c r="F203" s="279">
        <v>1</v>
      </c>
      <c r="G203" s="280" cm="1">
        <f t="array" ref="G203">SUMPRODUCT('Non-GHGs Emission Factor'!D$3:D$112*('Non-GHGs Emission Factor'!$B$3:$B$112=$D203)*('Non-GHGs Emission Factor'!$C$3:$C$112=$E203)*('Non-GHGs Emission Factor'!$D$2:$K$2=G$180)*('Non-GHGs Emission Factor'!$A$3:$A$112=$C203))*SUMIFS('Non-GHGs indst Product Output'!$N:$N,'Non-GHGs indst Product Output'!$A:$A,$A$2,'Non-GHGs indst Product Output'!$B:$B,"电解铝-再生生产")*$F203</f>
        <v>0</v>
      </c>
      <c r="H203" s="280" cm="1">
        <f t="array" ref="H203">SUMPRODUCT('Non-GHGs Emission Factor'!E$3:E$112*('Non-GHGs Emission Factor'!$B$3:$B$112=$D203)*('Non-GHGs Emission Factor'!$C$3:$C$112=$E203)*('Non-GHGs Emission Factor'!$D$2:$K$2=H$180)*('Non-GHGs Emission Factor'!$A$3:$A$112=$C203))*SUMIFS('Non-GHGs indst Product Output'!$N:$N,'Non-GHGs indst Product Output'!$A:$A,$A$2,'Non-GHGs indst Product Output'!$B:$B,"电解铝-再生生产")*$F203</f>
        <v>0</v>
      </c>
      <c r="I203" s="280" cm="1">
        <f t="array" ref="I203">SUMPRODUCT('Non-GHGs Emission Factor'!F$3:F$112*('Non-GHGs Emission Factor'!$B$3:$B$112=$D203)*('Non-GHGs Emission Factor'!$C$3:$C$112=$E203)*('Non-GHGs Emission Factor'!$D$2:$K$2=I$180)*('Non-GHGs Emission Factor'!$A$3:$A$112=$C203))*SUMIFS('Non-GHGs indst Product Output'!$N:$N,'Non-GHGs indst Product Output'!$A:$A,$A$2,'Non-GHGs indst Product Output'!$B:$B,"电解铝-再生生产")*$F203</f>
        <v>0</v>
      </c>
      <c r="J203" s="280" cm="1">
        <f t="array" ref="J203">SUMPRODUCT('Non-GHGs Emission Factor'!G$3:G$112*('Non-GHGs Emission Factor'!$B$3:$B$112=$D203)*('Non-GHGs Emission Factor'!$C$3:$C$112=$E203)*('Non-GHGs Emission Factor'!$D$2:$K$2=J$180)*('Non-GHGs Emission Factor'!$A$3:$A$112=$C203))*SUMIFS('Non-GHGs indst Product Output'!$N:$N,'Non-GHGs indst Product Output'!$A:$A,$A$2,'Non-GHGs indst Product Output'!$B:$B,"电解铝-再生生产")*$F203</f>
        <v>0</v>
      </c>
      <c r="K203" s="280" cm="1">
        <f t="array" ref="K203">SUMPRODUCT('Non-GHGs Emission Factor'!H$3:H$112*('Non-GHGs Emission Factor'!$B$3:$B$112=$D203)*('Non-GHGs Emission Factor'!$C$3:$C$112=$E203)*('Non-GHGs Emission Factor'!$D$2:$K$2=K$180)*('Non-GHGs Emission Factor'!$A$3:$A$112=$C203))*SUMIFS('Non-GHGs indst Product Output'!$N:$N,'Non-GHGs indst Product Output'!$A:$A,$A$2,'Non-GHGs indst Product Output'!$B:$B,"电解铝-再生生产")*$F203</f>
        <v>36507775200</v>
      </c>
      <c r="L203" s="280" cm="1">
        <f t="array" ref="L203">SUMPRODUCT('Non-GHGs Emission Factor'!I$3:I$112*('Non-GHGs Emission Factor'!$B$3:$B$112=$D203)*('Non-GHGs Emission Factor'!$C$3:$C$112=$E203)*('Non-GHGs Emission Factor'!$D$2:$K$2=L$180)*('Non-GHGs Emission Factor'!$A$3:$A$112=$C203))*SUMIFS('Non-GHGs indst Product Output'!$N:$N,'Non-GHGs indst Product Output'!$A:$A,$A$2,'Non-GHGs indst Product Output'!$B:$B,"电解铝-再生生产")*$F203</f>
        <v>48934460220</v>
      </c>
      <c r="M203" s="280" cm="1">
        <f t="array" ref="M203">SUMPRODUCT('Non-GHGs Emission Factor'!J$3:J$112*('Non-GHGs Emission Factor'!$B$3:$B$112=$D203)*('Non-GHGs Emission Factor'!$C$3:$C$112=$E203)*('Non-GHGs Emission Factor'!$D$2:$K$2=M$180)*('Non-GHGs Emission Factor'!$A$3:$A$112=$C203))*SUMIFS('Non-GHGs indst Product Output'!$N:$N,'Non-GHGs indst Product Output'!$A:$A,$A$2,'Non-GHGs indst Product Output'!$B:$B,"电解铝-再生生产")*$F203</f>
        <v>0</v>
      </c>
      <c r="N203" s="281" cm="1">
        <f t="array" ref="N203">SUMPRODUCT('Non-GHGs Emission Factor'!K$3:K$112*('Non-GHGs Emission Factor'!$B$3:$B$112=$D203)*('Non-GHGs Emission Factor'!$C$3:$C$112=$E203)*('Non-GHGs Emission Factor'!$D$2:$K$2=N$180)*('Non-GHGs Emission Factor'!$A$3:$A$112=$C203))*SUMIFS('Non-GHGs indst Product Output'!$N:$N,'Non-GHGs indst Product Output'!$A:$A,$A$2,'Non-GHGs indst Product Output'!$B:$B,"电解铝-再生生产")*$F203</f>
        <v>0</v>
      </c>
    </row>
    <row r="204" spans="1:14" ht="14.25" customHeight="1">
      <c r="A204" s="32" t="str">
        <f>VLOOKUP($B204,'Sector Match'!$B$1:$C$43,2,0)</f>
        <v>other metals 242</v>
      </c>
      <c r="B204" s="134" t="s">
        <v>150</v>
      </c>
      <c r="C204" s="134" t="s">
        <v>150</v>
      </c>
      <c r="D204" s="134" t="s">
        <v>164</v>
      </c>
      <c r="E204" s="134" t="s">
        <v>158</v>
      </c>
      <c r="F204" s="134">
        <v>1</v>
      </c>
      <c r="G204" s="274" cm="1">
        <f t="array" ref="G204">SUMPRODUCT('Non-GHGs Emission Factor'!D$3:D$112*('Non-GHGs Emission Factor'!$B$3:$B$112=$D204)*('Non-GHGs Emission Factor'!$C$3:$C$112=$E204)*('Non-GHGs Emission Factor'!$D$2:$K$2=G$180)*('Non-GHGs Emission Factor'!$A$3:$A$112=$C204))*SUMIFS('Non-GHGs indst Product Output'!$N:$N,'Non-GHGs indst Product Output'!$A:$A,$A$2,'Non-GHGs indst Product Output'!$B:$B,$D204)*$F204</f>
        <v>0</v>
      </c>
      <c r="H204" s="274" cm="1">
        <f t="array" ref="H204">SUMPRODUCT('Non-GHGs Emission Factor'!E$3:E$112*('Non-GHGs Emission Factor'!$B$3:$B$112=$D204)*('Non-GHGs Emission Factor'!$C$3:$C$112=$E204)*('Non-GHGs Emission Factor'!$D$2:$K$2=H$180)*('Non-GHGs Emission Factor'!$A$3:$A$112=$C204))*SUMIFS('Non-GHGs indst Product Output'!$N:$N,'Non-GHGs indst Product Output'!$A:$A,$A$2,'Non-GHGs indst Product Output'!$B:$B,$D204)*$F204</f>
        <v>0</v>
      </c>
      <c r="I204" s="274" cm="1">
        <f t="array" ref="I204">SUMPRODUCT('Non-GHGs Emission Factor'!F$3:F$112*('Non-GHGs Emission Factor'!$B$3:$B$112=$D204)*('Non-GHGs Emission Factor'!$C$3:$C$112=$E204)*('Non-GHGs Emission Factor'!$D$2:$K$2=I$180)*('Non-GHGs Emission Factor'!$A$3:$A$112=$C204))*SUMIFS('Non-GHGs indst Product Output'!$N:$N,'Non-GHGs indst Product Output'!$A:$A,$A$2,'Non-GHGs indst Product Output'!$B:$B,$D204)*$F204</f>
        <v>0</v>
      </c>
      <c r="J204" s="274" cm="1">
        <f t="array" ref="J204">SUMPRODUCT('Non-GHGs Emission Factor'!G$3:G$112*('Non-GHGs Emission Factor'!$B$3:$B$112=$D204)*('Non-GHGs Emission Factor'!$C$3:$C$112=$E204)*('Non-GHGs Emission Factor'!$D$2:$K$2=J$180)*('Non-GHGs Emission Factor'!$A$3:$A$112=$C204))*SUMIFS('Non-GHGs indst Product Output'!$N:$N,'Non-GHGs indst Product Output'!$A:$A,$A$2,'Non-GHGs indst Product Output'!$B:$B,$D204)*$F204</f>
        <v>0</v>
      </c>
      <c r="K204" s="274" cm="1">
        <f t="array" ref="K204">SUMPRODUCT('Non-GHGs Emission Factor'!H$3:H$112*('Non-GHGs Emission Factor'!$B$3:$B$112=$D204)*('Non-GHGs Emission Factor'!$C$3:$C$112=$E204)*('Non-GHGs Emission Factor'!$D$2:$K$2=K$180)*('Non-GHGs Emission Factor'!$A$3:$A$112=$C204))*SUMIFS('Non-GHGs indst Product Output'!$N:$N,'Non-GHGs indst Product Output'!$A:$A,$A$2,'Non-GHGs indst Product Output'!$B:$B,$D204)*$F204</f>
        <v>24224306781810</v>
      </c>
      <c r="L204" s="274" cm="1">
        <f t="array" ref="L204">SUMPRODUCT('Non-GHGs Emission Factor'!I$3:I$112*('Non-GHGs Emission Factor'!$B$3:$B$112=$D204)*('Non-GHGs Emission Factor'!$C$3:$C$112=$E204)*('Non-GHGs Emission Factor'!$D$2:$K$2=L$180)*('Non-GHGs Emission Factor'!$A$3:$A$112=$C204))*SUMIFS('Non-GHGs indst Product Output'!$N:$N,'Non-GHGs indst Product Output'!$A:$A,$A$2,'Non-GHGs indst Product Output'!$B:$B,$D204)*$F204</f>
        <v>32298803950290</v>
      </c>
      <c r="M204" s="274" cm="1">
        <f t="array" ref="M204">SUMPRODUCT('Non-GHGs Emission Factor'!J$3:J$112*('Non-GHGs Emission Factor'!$B$3:$B$112=$D204)*('Non-GHGs Emission Factor'!$C$3:$C$112=$E204)*('Non-GHGs Emission Factor'!$D$2:$K$2=M$180)*('Non-GHGs Emission Factor'!$A$3:$A$112=$C204))*SUMIFS('Non-GHGs indst Product Output'!$N:$N,'Non-GHGs indst Product Output'!$A:$A,$A$2,'Non-GHGs indst Product Output'!$B:$B,$D204)*$F204</f>
        <v>0</v>
      </c>
      <c r="N204" s="275" cm="1">
        <f t="array" ref="N204">SUMPRODUCT('Non-GHGs Emission Factor'!K$3:K$112*('Non-GHGs Emission Factor'!$B$3:$B$112=$D204)*('Non-GHGs Emission Factor'!$C$3:$C$112=$E204)*('Non-GHGs Emission Factor'!$D$2:$K$2=N$180)*('Non-GHGs Emission Factor'!$A$3:$A$112=$C204))*SUMIFS('Non-GHGs indst Product Output'!$N:$N,'Non-GHGs indst Product Output'!$A:$A,$A$2,'Non-GHGs indst Product Output'!$B:$B,$D204)*$F204</f>
        <v>0</v>
      </c>
    </row>
    <row r="205" spans="1:14" ht="14.25" customHeight="1">
      <c r="A205" s="32" t="str">
        <f>VLOOKUP($B205,'Sector Match'!$B$1:$C$43,2,0)</f>
        <v>other metals 242</v>
      </c>
      <c r="B205" s="134" t="s">
        <v>150</v>
      </c>
      <c r="C205" s="134" t="s">
        <v>150</v>
      </c>
      <c r="D205" s="134" t="s">
        <v>155</v>
      </c>
      <c r="E205" s="134" t="s">
        <v>152</v>
      </c>
      <c r="F205" s="134">
        <v>0.5</v>
      </c>
      <c r="G205" s="274" cm="1">
        <f t="array" ref="G205">SUMPRODUCT('Non-GHGs Emission Factor'!D$3:D$112*('Non-GHGs Emission Factor'!$B$3:$B$112=$D205)*('Non-GHGs Emission Factor'!$C$3:$C$112=$E205)*('Non-GHGs Emission Factor'!$D$2:$K$2=G$180)*('Non-GHGs Emission Factor'!$A$3:$A$112=$C205))*SUMIFS('Non-GHGs indst Product Output'!$N:$N,'Non-GHGs indst Product Output'!$A:$A,$A$2,'Non-GHGs indst Product Output'!$B:$B,$D205)*$F205</f>
        <v>0</v>
      </c>
      <c r="H205" s="274" cm="1">
        <f t="array" ref="H205">SUMPRODUCT('Non-GHGs Emission Factor'!E$3:E$112*('Non-GHGs Emission Factor'!$B$3:$B$112=$D205)*('Non-GHGs Emission Factor'!$C$3:$C$112=$E205)*('Non-GHGs Emission Factor'!$D$2:$K$2=H$180)*('Non-GHGs Emission Factor'!$A$3:$A$112=$C205))*SUMIFS('Non-GHGs indst Product Output'!$N:$N,'Non-GHGs indst Product Output'!$A:$A,$A$2,'Non-GHGs indst Product Output'!$B:$B,$D205)*$F205</f>
        <v>0</v>
      </c>
      <c r="I205" s="274" cm="1">
        <f t="array" ref="I205">SUMPRODUCT('Non-GHGs Emission Factor'!F$3:F$112*('Non-GHGs Emission Factor'!$B$3:$B$112=$D205)*('Non-GHGs Emission Factor'!$C$3:$C$112=$E205)*('Non-GHGs Emission Factor'!$D$2:$K$2=I$180)*('Non-GHGs Emission Factor'!$A$3:$A$112=$C205))*SUMIFS('Non-GHGs indst Product Output'!$N:$N,'Non-GHGs indst Product Output'!$A:$A,$A$2,'Non-GHGs indst Product Output'!$B:$B,$D205)*$F205</f>
        <v>0</v>
      </c>
      <c r="J205" s="274" cm="1">
        <f t="array" ref="J205">SUMPRODUCT('Non-GHGs Emission Factor'!G$3:G$112*('Non-GHGs Emission Factor'!$B$3:$B$112=$D205)*('Non-GHGs Emission Factor'!$C$3:$C$112=$E205)*('Non-GHGs Emission Factor'!$D$2:$K$2=J$180)*('Non-GHGs Emission Factor'!$A$3:$A$112=$C205))*SUMIFS('Non-GHGs indst Product Output'!$N:$N,'Non-GHGs indst Product Output'!$A:$A,$A$2,'Non-GHGs indst Product Output'!$B:$B,$D205)*$F205</f>
        <v>0</v>
      </c>
      <c r="K205" s="274" cm="1">
        <f t="array" ref="K205">SUMPRODUCT('Non-GHGs Emission Factor'!H$3:H$112*('Non-GHGs Emission Factor'!$B$3:$B$112=$D205)*('Non-GHGs Emission Factor'!$C$3:$C$112=$E205)*('Non-GHGs Emission Factor'!$D$2:$K$2=K$180)*('Non-GHGs Emission Factor'!$A$3:$A$112=$C205))*SUMIFS('Non-GHGs indst Product Output'!$N:$N,'Non-GHGs indst Product Output'!$A:$A,$A$2,'Non-GHGs indst Product Output'!$B:$B,$D205)*$F205</f>
        <v>688513087395</v>
      </c>
      <c r="L205" s="274" cm="1">
        <f t="array" ref="L205">SUMPRODUCT('Non-GHGs Emission Factor'!I$3:I$112*('Non-GHGs Emission Factor'!$B$3:$B$112=$D205)*('Non-GHGs Emission Factor'!$C$3:$C$112=$E205)*('Non-GHGs Emission Factor'!$D$2:$K$2=L$180)*('Non-GHGs Emission Factor'!$A$3:$A$112=$C205))*SUMIFS('Non-GHGs indst Product Output'!$N:$N,'Non-GHGs indst Product Output'!$A:$A,$A$2,'Non-GHGs indst Product Output'!$B:$B,$D205)*$F205</f>
        <v>772468397190</v>
      </c>
      <c r="M205" s="274" cm="1">
        <f t="array" ref="M205">SUMPRODUCT('Non-GHGs Emission Factor'!J$3:J$112*('Non-GHGs Emission Factor'!$B$3:$B$112=$D205)*('Non-GHGs Emission Factor'!$C$3:$C$112=$E205)*('Non-GHGs Emission Factor'!$D$2:$K$2=M$180)*('Non-GHGs Emission Factor'!$A$3:$A$112=$C205))*SUMIFS('Non-GHGs indst Product Output'!$N:$N,'Non-GHGs indst Product Output'!$A:$A,$A$2,'Non-GHGs indst Product Output'!$B:$B,$D205)*$F205</f>
        <v>0</v>
      </c>
      <c r="N205" s="275" cm="1">
        <f t="array" ref="N205">SUMPRODUCT('Non-GHGs Emission Factor'!K$3:K$112*('Non-GHGs Emission Factor'!$B$3:$B$112=$D205)*('Non-GHGs Emission Factor'!$C$3:$C$112=$E205)*('Non-GHGs Emission Factor'!$D$2:$K$2=N$180)*('Non-GHGs Emission Factor'!$A$3:$A$112=$C205))*SUMIFS('Non-GHGs indst Product Output'!$N:$N,'Non-GHGs indst Product Output'!$A:$A,$A$2,'Non-GHGs indst Product Output'!$B:$B,$D205)*$F205</f>
        <v>0</v>
      </c>
    </row>
    <row r="206" spans="1:14" ht="14.25" customHeight="1">
      <c r="A206" s="32" t="str">
        <f>VLOOKUP($B206,'Sector Match'!$B$1:$C$43,2,0)</f>
        <v>other metals 242</v>
      </c>
      <c r="B206" s="134" t="s">
        <v>150</v>
      </c>
      <c r="C206" s="134" t="s">
        <v>150</v>
      </c>
      <c r="D206" s="134" t="s">
        <v>155</v>
      </c>
      <c r="E206" s="134" t="s">
        <v>153</v>
      </c>
      <c r="F206" s="134">
        <v>0.5</v>
      </c>
      <c r="G206" s="274" cm="1">
        <f t="array" ref="G206">SUMPRODUCT('Non-GHGs Emission Factor'!D$3:D$112*('Non-GHGs Emission Factor'!$B$3:$B$112=$D206)*('Non-GHGs Emission Factor'!$C$3:$C$112=$E206)*('Non-GHGs Emission Factor'!$D$2:$K$2=G$180)*('Non-GHGs Emission Factor'!$A$3:$A$112=$C206))*SUMIFS('Non-GHGs indst Product Output'!$N:$N,'Non-GHGs indst Product Output'!$A:$A,$A$2,'Non-GHGs indst Product Output'!$B:$B,$D206)*$F206</f>
        <v>0</v>
      </c>
      <c r="H206" s="274" cm="1">
        <f t="array" ref="H206">SUMPRODUCT('Non-GHGs Emission Factor'!E$3:E$112*('Non-GHGs Emission Factor'!$B$3:$B$112=$D206)*('Non-GHGs Emission Factor'!$C$3:$C$112=$E206)*('Non-GHGs Emission Factor'!$D$2:$K$2=H$180)*('Non-GHGs Emission Factor'!$A$3:$A$112=$C206))*SUMIFS('Non-GHGs indst Product Output'!$N:$N,'Non-GHGs indst Product Output'!$A:$A,$A$2,'Non-GHGs indst Product Output'!$B:$B,$D206)*$F206</f>
        <v>0</v>
      </c>
      <c r="I206" s="274" cm="1">
        <f t="array" ref="I206">SUMPRODUCT('Non-GHGs Emission Factor'!F$3:F$112*('Non-GHGs Emission Factor'!$B$3:$B$112=$D206)*('Non-GHGs Emission Factor'!$C$3:$C$112=$E206)*('Non-GHGs Emission Factor'!$D$2:$K$2=I$180)*('Non-GHGs Emission Factor'!$A$3:$A$112=$C206))*SUMIFS('Non-GHGs indst Product Output'!$N:$N,'Non-GHGs indst Product Output'!$A:$A,$A$2,'Non-GHGs indst Product Output'!$B:$B,$D206)*$F206</f>
        <v>0</v>
      </c>
      <c r="J206" s="274" cm="1">
        <f t="array" ref="J206">SUMPRODUCT('Non-GHGs Emission Factor'!G$3:G$112*('Non-GHGs Emission Factor'!$B$3:$B$112=$D206)*('Non-GHGs Emission Factor'!$C$3:$C$112=$E206)*('Non-GHGs Emission Factor'!$D$2:$K$2=J$180)*('Non-GHGs Emission Factor'!$A$3:$A$112=$C206))*SUMIFS('Non-GHGs indst Product Output'!$N:$N,'Non-GHGs indst Product Output'!$A:$A,$A$2,'Non-GHGs indst Product Output'!$B:$B,$D206)*$F206</f>
        <v>0</v>
      </c>
      <c r="K206" s="274" cm="1">
        <f t="array" ref="K206">SUMPRODUCT('Non-GHGs Emission Factor'!H$3:H$112*('Non-GHGs Emission Factor'!$B$3:$B$112=$D206)*('Non-GHGs Emission Factor'!$C$3:$C$112=$E206)*('Non-GHGs Emission Factor'!$D$2:$K$2=K$180)*('Non-GHGs Emission Factor'!$A$3:$A$112=$C206))*SUMIFS('Non-GHGs indst Product Output'!$N:$N,'Non-GHGs indst Product Output'!$A:$A,$A$2,'Non-GHGs indst Product Output'!$B:$B,$D206)*$F206</f>
        <v>688513087395</v>
      </c>
      <c r="L206" s="274" cm="1">
        <f t="array" ref="L206">SUMPRODUCT('Non-GHGs Emission Factor'!I$3:I$112*('Non-GHGs Emission Factor'!$B$3:$B$112=$D206)*('Non-GHGs Emission Factor'!$C$3:$C$112=$E206)*('Non-GHGs Emission Factor'!$D$2:$K$2=L$180)*('Non-GHGs Emission Factor'!$A$3:$A$112=$C206))*SUMIFS('Non-GHGs indst Product Output'!$N:$N,'Non-GHGs indst Product Output'!$A:$A,$A$2,'Non-GHGs indst Product Output'!$B:$B,$D206)*$F206</f>
        <v>772468397190</v>
      </c>
      <c r="M206" s="274" cm="1">
        <f t="array" ref="M206">SUMPRODUCT('Non-GHGs Emission Factor'!J$3:J$112*('Non-GHGs Emission Factor'!$B$3:$B$112=$D206)*('Non-GHGs Emission Factor'!$C$3:$C$112=$E206)*('Non-GHGs Emission Factor'!$D$2:$K$2=M$180)*('Non-GHGs Emission Factor'!$A$3:$A$112=$C206))*SUMIFS('Non-GHGs indst Product Output'!$N:$N,'Non-GHGs indst Product Output'!$A:$A,$A$2,'Non-GHGs indst Product Output'!$B:$B,$D206)*$F206</f>
        <v>0</v>
      </c>
      <c r="N206" s="275" cm="1">
        <f t="array" ref="N206">SUMPRODUCT('Non-GHGs Emission Factor'!K$3:K$112*('Non-GHGs Emission Factor'!$B$3:$B$112=$D206)*('Non-GHGs Emission Factor'!$C$3:$C$112=$E206)*('Non-GHGs Emission Factor'!$D$2:$K$2=N$180)*('Non-GHGs Emission Factor'!$A$3:$A$112=$C206))*SUMIFS('Non-GHGs indst Product Output'!$N:$N,'Non-GHGs indst Product Output'!$A:$A,$A$2,'Non-GHGs indst Product Output'!$B:$B,$D206)*$F206</f>
        <v>0</v>
      </c>
    </row>
    <row r="207" spans="1:14" ht="14.25" customHeight="1">
      <c r="A207" s="32" t="str">
        <f>VLOOKUP($B207,'Sector Match'!$B$1:$C$43,2,0)</f>
        <v>other metals 242</v>
      </c>
      <c r="B207" s="134" t="s">
        <v>150</v>
      </c>
      <c r="C207" s="134" t="s">
        <v>150</v>
      </c>
      <c r="D207" s="134" t="s">
        <v>156</v>
      </c>
      <c r="E207" s="134" t="s">
        <v>152</v>
      </c>
      <c r="F207" s="134">
        <v>0.5</v>
      </c>
      <c r="G207" s="274" cm="1">
        <f t="array" ref="G207">SUMPRODUCT('Non-GHGs Emission Factor'!D$3:D$112*('Non-GHGs Emission Factor'!$B$3:$B$112=$D207)*('Non-GHGs Emission Factor'!$C$3:$C$112=$E207)*('Non-GHGs Emission Factor'!$D$2:$K$2=G$180)*('Non-GHGs Emission Factor'!$A$3:$A$112=$C207))*SUMIFS('Non-GHGs indst Product Output'!$N:$N,'Non-GHGs indst Product Output'!$A:$A,$A$2,'Non-GHGs indst Product Output'!$B:$B,$D207)*$F207</f>
        <v>0</v>
      </c>
      <c r="H207" s="274" cm="1">
        <f t="array" ref="H207">SUMPRODUCT('Non-GHGs Emission Factor'!E$3:E$112*('Non-GHGs Emission Factor'!$B$3:$B$112=$D207)*('Non-GHGs Emission Factor'!$C$3:$C$112=$E207)*('Non-GHGs Emission Factor'!$D$2:$K$2=H$180)*('Non-GHGs Emission Factor'!$A$3:$A$112=$C207))*SUMIFS('Non-GHGs indst Product Output'!$N:$N,'Non-GHGs indst Product Output'!$A:$A,$A$2,'Non-GHGs indst Product Output'!$B:$B,$D207)*$F207</f>
        <v>0</v>
      </c>
      <c r="I207" s="274" cm="1">
        <f t="array" ref="I207">SUMPRODUCT('Non-GHGs Emission Factor'!F$3:F$112*('Non-GHGs Emission Factor'!$B$3:$B$112=$D207)*('Non-GHGs Emission Factor'!$C$3:$C$112=$E207)*('Non-GHGs Emission Factor'!$D$2:$K$2=I$180)*('Non-GHGs Emission Factor'!$A$3:$A$112=$C207))*SUMIFS('Non-GHGs indst Product Output'!$N:$N,'Non-GHGs indst Product Output'!$A:$A,$A$2,'Non-GHGs indst Product Output'!$B:$B,$D207)*$F207</f>
        <v>0</v>
      </c>
      <c r="J207" s="274" cm="1">
        <f t="array" ref="J207">SUMPRODUCT('Non-GHGs Emission Factor'!G$3:G$112*('Non-GHGs Emission Factor'!$B$3:$B$112=$D207)*('Non-GHGs Emission Factor'!$C$3:$C$112=$E207)*('Non-GHGs Emission Factor'!$D$2:$K$2=J$180)*('Non-GHGs Emission Factor'!$A$3:$A$112=$C207))*SUMIFS('Non-GHGs indst Product Output'!$N:$N,'Non-GHGs indst Product Output'!$A:$A,$A$2,'Non-GHGs indst Product Output'!$B:$B,$D207)*$F207</f>
        <v>0</v>
      </c>
      <c r="K207" s="274" cm="1">
        <f t="array" ref="K207">SUMPRODUCT('Non-GHGs Emission Factor'!H$3:H$112*('Non-GHGs Emission Factor'!$B$3:$B$112=$D207)*('Non-GHGs Emission Factor'!$C$3:$C$112=$E207)*('Non-GHGs Emission Factor'!$D$2:$K$2=K$180)*('Non-GHGs Emission Factor'!$A$3:$A$112=$C207))*SUMIFS('Non-GHGs indst Product Output'!$N:$N,'Non-GHGs indst Product Output'!$A:$A,$A$2,'Non-GHGs indst Product Output'!$B:$B,$D207)*$F207</f>
        <v>0</v>
      </c>
      <c r="L207" s="274" cm="1">
        <f t="array" ref="L207">SUMPRODUCT('Non-GHGs Emission Factor'!I$3:I$112*('Non-GHGs Emission Factor'!$B$3:$B$112=$D207)*('Non-GHGs Emission Factor'!$C$3:$C$112=$E207)*('Non-GHGs Emission Factor'!$D$2:$K$2=L$180)*('Non-GHGs Emission Factor'!$A$3:$A$112=$C207))*SUMIFS('Non-GHGs indst Product Output'!$N:$N,'Non-GHGs indst Product Output'!$A:$A,$A$2,'Non-GHGs indst Product Output'!$B:$B,$D207)*$F207</f>
        <v>0</v>
      </c>
      <c r="M207" s="274" cm="1">
        <f t="array" ref="M207">SUMPRODUCT('Non-GHGs Emission Factor'!J$3:J$112*('Non-GHGs Emission Factor'!$B$3:$B$112=$D207)*('Non-GHGs Emission Factor'!$C$3:$C$112=$E207)*('Non-GHGs Emission Factor'!$D$2:$K$2=M$180)*('Non-GHGs Emission Factor'!$A$3:$A$112=$C207))*SUMIFS('Non-GHGs indst Product Output'!$N:$N,'Non-GHGs indst Product Output'!$A:$A,$A$2,'Non-GHGs indst Product Output'!$B:$B,$D207)*$F207</f>
        <v>0</v>
      </c>
      <c r="N207" s="275" cm="1">
        <f t="array" ref="N207">SUMPRODUCT('Non-GHGs Emission Factor'!K$3:K$112*('Non-GHGs Emission Factor'!$B$3:$B$112=$D207)*('Non-GHGs Emission Factor'!$C$3:$C$112=$E207)*('Non-GHGs Emission Factor'!$D$2:$K$2=N$180)*('Non-GHGs Emission Factor'!$A$3:$A$112=$C207))*SUMIFS('Non-GHGs indst Product Output'!$N:$N,'Non-GHGs indst Product Output'!$A:$A,$A$2,'Non-GHGs indst Product Output'!$B:$B,$D207)*$F207</f>
        <v>0</v>
      </c>
    </row>
    <row r="208" spans="1:14" ht="14.25" customHeight="1">
      <c r="A208" s="32" t="str">
        <f>VLOOKUP($B208,'Sector Match'!$B$1:$C$43,2,0)</f>
        <v>other metals 242</v>
      </c>
      <c r="B208" s="134" t="s">
        <v>150</v>
      </c>
      <c r="C208" s="134" t="s">
        <v>150</v>
      </c>
      <c r="D208" s="134" t="s">
        <v>156</v>
      </c>
      <c r="E208" s="134" t="s">
        <v>153</v>
      </c>
      <c r="F208" s="134">
        <v>0.5</v>
      </c>
      <c r="G208" s="274" cm="1">
        <f t="array" ref="G208">SUMPRODUCT('Non-GHGs Emission Factor'!D$3:D$112*('Non-GHGs Emission Factor'!$B$3:$B$112=$D208)*('Non-GHGs Emission Factor'!$C$3:$C$112=$E208)*('Non-GHGs Emission Factor'!$D$2:$K$2=G$180)*('Non-GHGs Emission Factor'!$A$3:$A$112=$C208))*SUMIFS('Non-GHGs indst Product Output'!$N:$N,'Non-GHGs indst Product Output'!$A:$A,$A$2,'Non-GHGs indst Product Output'!$B:$B,$D208)*$F208</f>
        <v>0</v>
      </c>
      <c r="H208" s="274" cm="1">
        <f t="array" ref="H208">SUMPRODUCT('Non-GHGs Emission Factor'!E$3:E$112*('Non-GHGs Emission Factor'!$B$3:$B$112=$D208)*('Non-GHGs Emission Factor'!$C$3:$C$112=$E208)*('Non-GHGs Emission Factor'!$D$2:$K$2=H$180)*('Non-GHGs Emission Factor'!$A$3:$A$112=$C208))*SUMIFS('Non-GHGs indst Product Output'!$N:$N,'Non-GHGs indst Product Output'!$A:$A,$A$2,'Non-GHGs indst Product Output'!$B:$B,$D208)*$F208</f>
        <v>0</v>
      </c>
      <c r="I208" s="274" cm="1">
        <f t="array" ref="I208">SUMPRODUCT('Non-GHGs Emission Factor'!F$3:F$112*('Non-GHGs Emission Factor'!$B$3:$B$112=$D208)*('Non-GHGs Emission Factor'!$C$3:$C$112=$E208)*('Non-GHGs Emission Factor'!$D$2:$K$2=I$180)*('Non-GHGs Emission Factor'!$A$3:$A$112=$C208))*SUMIFS('Non-GHGs indst Product Output'!$N:$N,'Non-GHGs indst Product Output'!$A:$A,$A$2,'Non-GHGs indst Product Output'!$B:$B,$D208)*$F208</f>
        <v>0</v>
      </c>
      <c r="J208" s="274" cm="1">
        <f t="array" ref="J208">SUMPRODUCT('Non-GHGs Emission Factor'!G$3:G$112*('Non-GHGs Emission Factor'!$B$3:$B$112=$D208)*('Non-GHGs Emission Factor'!$C$3:$C$112=$E208)*('Non-GHGs Emission Factor'!$D$2:$K$2=J$180)*('Non-GHGs Emission Factor'!$A$3:$A$112=$C208))*SUMIFS('Non-GHGs indst Product Output'!$N:$N,'Non-GHGs indst Product Output'!$A:$A,$A$2,'Non-GHGs indst Product Output'!$B:$B,$D208)*$F208</f>
        <v>0</v>
      </c>
      <c r="K208" s="274" cm="1">
        <f t="array" ref="K208">SUMPRODUCT('Non-GHGs Emission Factor'!H$3:H$112*('Non-GHGs Emission Factor'!$B$3:$B$112=$D208)*('Non-GHGs Emission Factor'!$C$3:$C$112=$E208)*('Non-GHGs Emission Factor'!$D$2:$K$2=K$180)*('Non-GHGs Emission Factor'!$A$3:$A$112=$C208))*SUMIFS('Non-GHGs indst Product Output'!$N:$N,'Non-GHGs indst Product Output'!$A:$A,$A$2,'Non-GHGs indst Product Output'!$B:$B,$D208)*$F208</f>
        <v>0</v>
      </c>
      <c r="L208" s="274" cm="1">
        <f t="array" ref="L208">SUMPRODUCT('Non-GHGs Emission Factor'!I$3:I$112*('Non-GHGs Emission Factor'!$B$3:$B$112=$D208)*('Non-GHGs Emission Factor'!$C$3:$C$112=$E208)*('Non-GHGs Emission Factor'!$D$2:$K$2=L$180)*('Non-GHGs Emission Factor'!$A$3:$A$112=$C208))*SUMIFS('Non-GHGs indst Product Output'!$N:$N,'Non-GHGs indst Product Output'!$A:$A,$A$2,'Non-GHGs indst Product Output'!$B:$B,$D208)*$F208</f>
        <v>0</v>
      </c>
      <c r="M208" s="274" cm="1">
        <f t="array" ref="M208">SUMPRODUCT('Non-GHGs Emission Factor'!J$3:J$112*('Non-GHGs Emission Factor'!$B$3:$B$112=$D208)*('Non-GHGs Emission Factor'!$C$3:$C$112=$E208)*('Non-GHGs Emission Factor'!$D$2:$K$2=M$180)*('Non-GHGs Emission Factor'!$A$3:$A$112=$C208))*SUMIFS('Non-GHGs indst Product Output'!$N:$N,'Non-GHGs indst Product Output'!$A:$A,$A$2,'Non-GHGs indst Product Output'!$B:$B,$D208)*$F208</f>
        <v>0</v>
      </c>
      <c r="N208" s="275" cm="1">
        <f t="array" ref="N208">SUMPRODUCT('Non-GHGs Emission Factor'!K$3:K$112*('Non-GHGs Emission Factor'!$B$3:$B$112=$D208)*('Non-GHGs Emission Factor'!$C$3:$C$112=$E208)*('Non-GHGs Emission Factor'!$D$2:$K$2=N$180)*('Non-GHGs Emission Factor'!$A$3:$A$112=$C208))*SUMIFS('Non-GHGs indst Product Output'!$N:$N,'Non-GHGs indst Product Output'!$A:$A,$A$2,'Non-GHGs indst Product Output'!$B:$B,$D208)*$F208</f>
        <v>0</v>
      </c>
    </row>
    <row r="209" spans="1:14" ht="14.25" customHeight="1">
      <c r="A209" s="32" t="str">
        <f>VLOOKUP($B209,'Sector Match'!$B$1:$C$43,2,0)</f>
        <v>other metals 242</v>
      </c>
      <c r="B209" s="134" t="s">
        <v>150</v>
      </c>
      <c r="C209" s="134" t="s">
        <v>150</v>
      </c>
      <c r="D209" s="134" t="s">
        <v>157</v>
      </c>
      <c r="E209" s="134" t="s">
        <v>158</v>
      </c>
      <c r="F209" s="134">
        <v>1</v>
      </c>
      <c r="G209" s="274" cm="1">
        <f t="array" ref="G209">SUMPRODUCT('Non-GHGs Emission Factor'!D$3:D$112*('Non-GHGs Emission Factor'!$B$3:$B$112=$D209)*('Non-GHGs Emission Factor'!$C$3:$C$112=$E209)*('Non-GHGs Emission Factor'!$D$2:$K$2=G$180)*('Non-GHGs Emission Factor'!$A$3:$A$112=$C209))*SUMIFS('Non-GHGs indst Product Output'!$N:$N,'Non-GHGs indst Product Output'!$A:$A,$A$2,'Non-GHGs indst Product Output'!$B:$B,$D209)*$F209</f>
        <v>0</v>
      </c>
      <c r="H209" s="274" cm="1">
        <f t="array" ref="H209">SUMPRODUCT('Non-GHGs Emission Factor'!E$3:E$112*('Non-GHGs Emission Factor'!$B$3:$B$112=$D209)*('Non-GHGs Emission Factor'!$C$3:$C$112=$E209)*('Non-GHGs Emission Factor'!$D$2:$K$2=H$180)*('Non-GHGs Emission Factor'!$A$3:$A$112=$C209))*SUMIFS('Non-GHGs indst Product Output'!$N:$N,'Non-GHGs indst Product Output'!$A:$A,$A$2,'Non-GHGs indst Product Output'!$B:$B,$D209)*$F209</f>
        <v>0</v>
      </c>
      <c r="I209" s="274" cm="1">
        <f t="array" ref="I209">SUMPRODUCT('Non-GHGs Emission Factor'!F$3:F$112*('Non-GHGs Emission Factor'!$B$3:$B$112=$D209)*('Non-GHGs Emission Factor'!$C$3:$C$112=$E209)*('Non-GHGs Emission Factor'!$D$2:$K$2=I$180)*('Non-GHGs Emission Factor'!$A$3:$A$112=$C209))*SUMIFS('Non-GHGs indst Product Output'!$N:$N,'Non-GHGs indst Product Output'!$A:$A,$A$2,'Non-GHGs indst Product Output'!$B:$B,$D209)*$F209</f>
        <v>0</v>
      </c>
      <c r="J209" s="274" cm="1">
        <f t="array" ref="J209">SUMPRODUCT('Non-GHGs Emission Factor'!G$3:G$112*('Non-GHGs Emission Factor'!$B$3:$B$112=$D209)*('Non-GHGs Emission Factor'!$C$3:$C$112=$E209)*('Non-GHGs Emission Factor'!$D$2:$K$2=J$180)*('Non-GHGs Emission Factor'!$A$3:$A$112=$C209))*SUMIFS('Non-GHGs indst Product Output'!$N:$N,'Non-GHGs indst Product Output'!$A:$A,$A$2,'Non-GHGs indst Product Output'!$B:$B,$D209)*$F209</f>
        <v>0</v>
      </c>
      <c r="K209" s="274" cm="1">
        <f t="array" ref="K209">SUMPRODUCT('Non-GHGs Emission Factor'!H$3:H$112*('Non-GHGs Emission Factor'!$B$3:$B$112=$D209)*('Non-GHGs Emission Factor'!$C$3:$C$112=$E209)*('Non-GHGs Emission Factor'!$D$2:$K$2=K$180)*('Non-GHGs Emission Factor'!$A$3:$A$112=$C209))*SUMIFS('Non-GHGs indst Product Output'!$N:$N,'Non-GHGs indst Product Output'!$A:$A,$A$2,'Non-GHGs indst Product Output'!$B:$B,$D209)*$F209</f>
        <v>54064650000</v>
      </c>
      <c r="L209" s="274" cm="1">
        <f t="array" ref="L209">SUMPRODUCT('Non-GHGs Emission Factor'!I$3:I$112*('Non-GHGs Emission Factor'!$B$3:$B$112=$D209)*('Non-GHGs Emission Factor'!$C$3:$C$112=$E209)*('Non-GHGs Emission Factor'!$D$2:$K$2=L$180)*('Non-GHGs Emission Factor'!$A$3:$A$112=$C209))*SUMIFS('Non-GHGs indst Product Output'!$N:$N,'Non-GHGs indst Product Output'!$A:$A,$A$2,'Non-GHGs indst Product Output'!$B:$B,$D209)*$F209</f>
        <v>60657900000</v>
      </c>
      <c r="M209" s="274" cm="1">
        <f t="array" ref="M209">SUMPRODUCT('Non-GHGs Emission Factor'!J$3:J$112*('Non-GHGs Emission Factor'!$B$3:$B$112=$D209)*('Non-GHGs Emission Factor'!$C$3:$C$112=$E209)*('Non-GHGs Emission Factor'!$D$2:$K$2=M$180)*('Non-GHGs Emission Factor'!$A$3:$A$112=$C209))*SUMIFS('Non-GHGs indst Product Output'!$N:$N,'Non-GHGs indst Product Output'!$A:$A,$A$2,'Non-GHGs indst Product Output'!$B:$B,$D209)*$F209</f>
        <v>0</v>
      </c>
      <c r="N209" s="275" cm="1">
        <f t="array" ref="N209">SUMPRODUCT('Non-GHGs Emission Factor'!K$3:K$112*('Non-GHGs Emission Factor'!$B$3:$B$112=$D209)*('Non-GHGs Emission Factor'!$C$3:$C$112=$E209)*('Non-GHGs Emission Factor'!$D$2:$K$2=N$180)*('Non-GHGs Emission Factor'!$A$3:$A$112=$C209))*SUMIFS('Non-GHGs indst Product Output'!$N:$N,'Non-GHGs indst Product Output'!$A:$A,$A$2,'Non-GHGs indst Product Output'!$B:$B,$D209)*$F209</f>
        <v>0</v>
      </c>
    </row>
    <row r="210" spans="1:14" ht="14.25" customHeight="1">
      <c r="A210" s="32" t="str">
        <f>VLOOKUP($B210,'Sector Match'!$B$1:$C$43,2,0)</f>
        <v>other metals 242</v>
      </c>
      <c r="B210" s="134" t="s">
        <v>150</v>
      </c>
      <c r="C210" s="134" t="s">
        <v>150</v>
      </c>
      <c r="D210" s="134" t="s">
        <v>159</v>
      </c>
      <c r="E210" s="134" t="s">
        <v>158</v>
      </c>
      <c r="F210" s="134">
        <v>1</v>
      </c>
      <c r="G210" s="274" cm="1">
        <f t="array" ref="G210">SUMPRODUCT('Non-GHGs Emission Factor'!D$3:D$112*('Non-GHGs Emission Factor'!$B$3:$B$112=$D210)*('Non-GHGs Emission Factor'!$C$3:$C$112=$E210)*('Non-GHGs Emission Factor'!$D$2:$K$2=G$180)*('Non-GHGs Emission Factor'!$A$3:$A$112=$C210))*SUMIFS('Non-GHGs indst Product Output'!$N:$N,'Non-GHGs indst Product Output'!$A:$A,$A$2,'Non-GHGs indst Product Output'!$B:$B,$D210)*$F210</f>
        <v>0</v>
      </c>
      <c r="H210" s="274" cm="1">
        <f t="array" ref="H210">SUMPRODUCT('Non-GHGs Emission Factor'!E$3:E$112*('Non-GHGs Emission Factor'!$B$3:$B$112=$D210)*('Non-GHGs Emission Factor'!$C$3:$C$112=$E210)*('Non-GHGs Emission Factor'!$D$2:$K$2=H$180)*('Non-GHGs Emission Factor'!$A$3:$A$112=$C210))*SUMIFS('Non-GHGs indst Product Output'!$N:$N,'Non-GHGs indst Product Output'!$A:$A,$A$2,'Non-GHGs indst Product Output'!$B:$B,$D210)*$F210</f>
        <v>0</v>
      </c>
      <c r="I210" s="274" cm="1">
        <f t="array" ref="I210">SUMPRODUCT('Non-GHGs Emission Factor'!F$3:F$112*('Non-GHGs Emission Factor'!$B$3:$B$112=$D210)*('Non-GHGs Emission Factor'!$C$3:$C$112=$E210)*('Non-GHGs Emission Factor'!$D$2:$K$2=I$180)*('Non-GHGs Emission Factor'!$A$3:$A$112=$C210))*SUMIFS('Non-GHGs indst Product Output'!$N:$N,'Non-GHGs indst Product Output'!$A:$A,$A$2,'Non-GHGs indst Product Output'!$B:$B,$D210)*$F210</f>
        <v>0</v>
      </c>
      <c r="J210" s="274" cm="1">
        <f t="array" ref="J210">SUMPRODUCT('Non-GHGs Emission Factor'!G$3:G$112*('Non-GHGs Emission Factor'!$B$3:$B$112=$D210)*('Non-GHGs Emission Factor'!$C$3:$C$112=$E210)*('Non-GHGs Emission Factor'!$D$2:$K$2=J$180)*('Non-GHGs Emission Factor'!$A$3:$A$112=$C210))*SUMIFS('Non-GHGs indst Product Output'!$N:$N,'Non-GHGs indst Product Output'!$A:$A,$A$2,'Non-GHGs indst Product Output'!$B:$B,$D210)*$F210</f>
        <v>0</v>
      </c>
      <c r="K210" s="274" cm="1">
        <f t="array" ref="K210">SUMPRODUCT('Non-GHGs Emission Factor'!H$3:H$112*('Non-GHGs Emission Factor'!$B$3:$B$112=$D210)*('Non-GHGs Emission Factor'!$C$3:$C$112=$E210)*('Non-GHGs Emission Factor'!$D$2:$K$2=K$180)*('Non-GHGs Emission Factor'!$A$3:$A$112=$C210))*SUMIFS('Non-GHGs indst Product Output'!$N:$N,'Non-GHGs indst Product Output'!$A:$A,$A$2,'Non-GHGs indst Product Output'!$B:$B,$D210)*$F210</f>
        <v>59938146000.000008</v>
      </c>
      <c r="L210" s="274" cm="1">
        <f t="array" ref="L210">SUMPRODUCT('Non-GHGs Emission Factor'!I$3:I$112*('Non-GHGs Emission Factor'!$B$3:$B$112=$D210)*('Non-GHGs Emission Factor'!$C$3:$C$112=$E210)*('Non-GHGs Emission Factor'!$D$2:$K$2=L$180)*('Non-GHGs Emission Factor'!$A$3:$A$112=$C210))*SUMIFS('Non-GHGs indst Product Output'!$N:$N,'Non-GHGs indst Product Output'!$A:$A,$A$2,'Non-GHGs indst Product Output'!$B:$B,$D210)*$F210</f>
        <v>67247676000.000008</v>
      </c>
      <c r="M210" s="274" cm="1">
        <f t="array" ref="M210">SUMPRODUCT('Non-GHGs Emission Factor'!J$3:J$112*('Non-GHGs Emission Factor'!$B$3:$B$112=$D210)*('Non-GHGs Emission Factor'!$C$3:$C$112=$E210)*('Non-GHGs Emission Factor'!$D$2:$K$2=M$180)*('Non-GHGs Emission Factor'!$A$3:$A$112=$C210))*SUMIFS('Non-GHGs indst Product Output'!$N:$N,'Non-GHGs indst Product Output'!$A:$A,$A$2,'Non-GHGs indst Product Output'!$B:$B,$D210)*$F210</f>
        <v>0</v>
      </c>
      <c r="N210" s="275" cm="1">
        <f t="array" ref="N210">SUMPRODUCT('Non-GHGs Emission Factor'!K$3:K$112*('Non-GHGs Emission Factor'!$B$3:$B$112=$D210)*('Non-GHGs Emission Factor'!$C$3:$C$112=$E210)*('Non-GHGs Emission Factor'!$D$2:$K$2=N$180)*('Non-GHGs Emission Factor'!$A$3:$A$112=$C210))*SUMIFS('Non-GHGs indst Product Output'!$N:$N,'Non-GHGs indst Product Output'!$A:$A,$A$2,'Non-GHGs indst Product Output'!$B:$B,$D210)*$F210</f>
        <v>0</v>
      </c>
    </row>
    <row r="211" spans="1:14" ht="14.25" customHeight="1">
      <c r="A211" s="32" t="str">
        <f>VLOOKUP($B211,'Sector Match'!$B$1:$C$43,2,0)</f>
        <v>other metals 242</v>
      </c>
      <c r="B211" s="134" t="s">
        <v>150</v>
      </c>
      <c r="C211" s="134" t="s">
        <v>150</v>
      </c>
      <c r="D211" s="134" t="s">
        <v>160</v>
      </c>
      <c r="E211" s="134" t="s">
        <v>158</v>
      </c>
      <c r="F211" s="134">
        <v>1</v>
      </c>
      <c r="G211" s="274" cm="1">
        <f t="array" ref="G211">SUMPRODUCT('Non-GHGs Emission Factor'!D$3:D$112*('Non-GHGs Emission Factor'!$B$3:$B$112=$D211)*('Non-GHGs Emission Factor'!$C$3:$C$112=$E211)*('Non-GHGs Emission Factor'!$D$2:$K$2=G$180)*('Non-GHGs Emission Factor'!$A$3:$A$112=$C211))*SUMIFS('Non-GHGs indst Product Output'!$N:$N,'Non-GHGs indst Product Output'!$A:$A,$A$2,'Non-GHGs indst Product Output'!$B:$B,$D211)*$F211</f>
        <v>0</v>
      </c>
      <c r="H211" s="274" cm="1">
        <f t="array" ref="H211">SUMPRODUCT('Non-GHGs Emission Factor'!E$3:E$112*('Non-GHGs Emission Factor'!$B$3:$B$112=$D211)*('Non-GHGs Emission Factor'!$C$3:$C$112=$E211)*('Non-GHGs Emission Factor'!$D$2:$K$2=H$180)*('Non-GHGs Emission Factor'!$A$3:$A$112=$C211))*SUMIFS('Non-GHGs indst Product Output'!$N:$N,'Non-GHGs indst Product Output'!$A:$A,$A$2,'Non-GHGs indst Product Output'!$B:$B,$D211)*$F211</f>
        <v>0</v>
      </c>
      <c r="I211" s="274" cm="1">
        <f t="array" ref="I211">SUMPRODUCT('Non-GHGs Emission Factor'!F$3:F$112*('Non-GHGs Emission Factor'!$B$3:$B$112=$D211)*('Non-GHGs Emission Factor'!$C$3:$C$112=$E211)*('Non-GHGs Emission Factor'!$D$2:$K$2=I$180)*('Non-GHGs Emission Factor'!$A$3:$A$112=$C211))*SUMIFS('Non-GHGs indst Product Output'!$N:$N,'Non-GHGs indst Product Output'!$A:$A,$A$2,'Non-GHGs indst Product Output'!$B:$B,$D211)*$F211</f>
        <v>0</v>
      </c>
      <c r="J211" s="274" cm="1">
        <f t="array" ref="J211">SUMPRODUCT('Non-GHGs Emission Factor'!G$3:G$112*('Non-GHGs Emission Factor'!$B$3:$B$112=$D211)*('Non-GHGs Emission Factor'!$C$3:$C$112=$E211)*('Non-GHGs Emission Factor'!$D$2:$K$2=J$180)*('Non-GHGs Emission Factor'!$A$3:$A$112=$C211))*SUMIFS('Non-GHGs indst Product Output'!$N:$N,'Non-GHGs indst Product Output'!$A:$A,$A$2,'Non-GHGs indst Product Output'!$B:$B,$D211)*$F211</f>
        <v>0</v>
      </c>
      <c r="K211" s="274" cm="1">
        <f t="array" ref="K211">SUMPRODUCT('Non-GHGs Emission Factor'!H$3:H$112*('Non-GHGs Emission Factor'!$B$3:$B$112=$D211)*('Non-GHGs Emission Factor'!$C$3:$C$112=$E211)*('Non-GHGs Emission Factor'!$D$2:$K$2=K$180)*('Non-GHGs Emission Factor'!$A$3:$A$112=$C211))*SUMIFS('Non-GHGs indst Product Output'!$N:$N,'Non-GHGs indst Product Output'!$A:$A,$A$2,'Non-GHGs indst Product Output'!$B:$B,$D211)*$F211</f>
        <v>50884362000</v>
      </c>
      <c r="L211" s="274" cm="1">
        <f t="array" ref="L211">SUMPRODUCT('Non-GHGs Emission Factor'!I$3:I$112*('Non-GHGs Emission Factor'!$B$3:$B$112=$D211)*('Non-GHGs Emission Factor'!$C$3:$C$112=$E211)*('Non-GHGs Emission Factor'!$D$2:$K$2=L$180)*('Non-GHGs Emission Factor'!$A$3:$A$112=$C211))*SUMIFS('Non-GHGs indst Product Output'!$N:$N,'Non-GHGs indst Product Output'!$A:$A,$A$2,'Non-GHGs indst Product Output'!$B:$B,$D211)*$F211</f>
        <v>57089772000</v>
      </c>
      <c r="M211" s="274" cm="1">
        <f t="array" ref="M211">SUMPRODUCT('Non-GHGs Emission Factor'!J$3:J$112*('Non-GHGs Emission Factor'!$B$3:$B$112=$D211)*('Non-GHGs Emission Factor'!$C$3:$C$112=$E211)*('Non-GHGs Emission Factor'!$D$2:$K$2=M$180)*('Non-GHGs Emission Factor'!$A$3:$A$112=$C211))*SUMIFS('Non-GHGs indst Product Output'!$N:$N,'Non-GHGs indst Product Output'!$A:$A,$A$2,'Non-GHGs indst Product Output'!$B:$B,$D211)*$F211</f>
        <v>0</v>
      </c>
      <c r="N211" s="275" cm="1">
        <f t="array" ref="N211">SUMPRODUCT('Non-GHGs Emission Factor'!K$3:K$112*('Non-GHGs Emission Factor'!$B$3:$B$112=$D211)*('Non-GHGs Emission Factor'!$C$3:$C$112=$E211)*('Non-GHGs Emission Factor'!$D$2:$K$2=N$180)*('Non-GHGs Emission Factor'!$A$3:$A$112=$C211))*SUMIFS('Non-GHGs indst Product Output'!$N:$N,'Non-GHGs indst Product Output'!$A:$A,$A$2,'Non-GHGs indst Product Output'!$B:$B,$D211)*$F211</f>
        <v>0</v>
      </c>
    </row>
    <row r="212" spans="1:14" ht="14.25" customHeight="1">
      <c r="A212" s="32" t="str">
        <f>VLOOKUP($B212,'Sector Match'!$B$1:$C$43,2,0)</f>
        <v>other metals 242</v>
      </c>
      <c r="B212" s="134" t="s">
        <v>150</v>
      </c>
      <c r="C212" s="134" t="s">
        <v>150</v>
      </c>
      <c r="D212" s="134" t="s">
        <v>161</v>
      </c>
      <c r="E212" s="134" t="s">
        <v>158</v>
      </c>
      <c r="F212" s="134">
        <v>1</v>
      </c>
      <c r="G212" s="274" cm="1">
        <f t="array" ref="G212">SUMPRODUCT('Non-GHGs Emission Factor'!D$3:D$112*('Non-GHGs Emission Factor'!$B$3:$B$112=$D212)*('Non-GHGs Emission Factor'!$C$3:$C$112=$E212)*('Non-GHGs Emission Factor'!$D$2:$K$2=G$180)*('Non-GHGs Emission Factor'!$A$3:$A$112=$C212))*SUMIFS('Non-GHGs indst Product Output'!$N:$N,'Non-GHGs indst Product Output'!$A:$A,$A$2,'Non-GHGs indst Product Output'!$B:$B,$D212)*$F212</f>
        <v>0</v>
      </c>
      <c r="H212" s="274" cm="1">
        <f t="array" ref="H212">SUMPRODUCT('Non-GHGs Emission Factor'!E$3:E$112*('Non-GHGs Emission Factor'!$B$3:$B$112=$D212)*('Non-GHGs Emission Factor'!$C$3:$C$112=$E212)*('Non-GHGs Emission Factor'!$D$2:$K$2=H$180)*('Non-GHGs Emission Factor'!$A$3:$A$112=$C212))*SUMIFS('Non-GHGs indst Product Output'!$N:$N,'Non-GHGs indst Product Output'!$A:$A,$A$2,'Non-GHGs indst Product Output'!$B:$B,$D212)*$F212</f>
        <v>0</v>
      </c>
      <c r="I212" s="274" cm="1">
        <f t="array" ref="I212">SUMPRODUCT('Non-GHGs Emission Factor'!F$3:F$112*('Non-GHGs Emission Factor'!$B$3:$B$112=$D212)*('Non-GHGs Emission Factor'!$C$3:$C$112=$E212)*('Non-GHGs Emission Factor'!$D$2:$K$2=I$180)*('Non-GHGs Emission Factor'!$A$3:$A$112=$C212))*SUMIFS('Non-GHGs indst Product Output'!$N:$N,'Non-GHGs indst Product Output'!$A:$A,$A$2,'Non-GHGs indst Product Output'!$B:$B,$D212)*$F212</f>
        <v>0</v>
      </c>
      <c r="J212" s="274" cm="1">
        <f t="array" ref="J212">SUMPRODUCT('Non-GHGs Emission Factor'!G$3:G$112*('Non-GHGs Emission Factor'!$B$3:$B$112=$D212)*('Non-GHGs Emission Factor'!$C$3:$C$112=$E212)*('Non-GHGs Emission Factor'!$D$2:$K$2=J$180)*('Non-GHGs Emission Factor'!$A$3:$A$112=$C212))*SUMIFS('Non-GHGs indst Product Output'!$N:$N,'Non-GHGs indst Product Output'!$A:$A,$A$2,'Non-GHGs indst Product Output'!$B:$B,$D212)*$F212</f>
        <v>0</v>
      </c>
      <c r="K212" s="274" cm="1">
        <f t="array" ref="K212">SUMPRODUCT('Non-GHGs Emission Factor'!H$3:H$112*('Non-GHGs Emission Factor'!$B$3:$B$112=$D212)*('Non-GHGs Emission Factor'!$C$3:$C$112=$E212)*('Non-GHGs Emission Factor'!$D$2:$K$2=K$180)*('Non-GHGs Emission Factor'!$A$3:$A$112=$C212))*SUMIFS('Non-GHGs indst Product Output'!$N:$N,'Non-GHGs indst Product Output'!$A:$A,$A$2,'Non-GHGs indst Product Output'!$B:$B,$D212)*$F212</f>
        <v>0</v>
      </c>
      <c r="L212" s="274" cm="1">
        <f t="array" ref="L212">SUMPRODUCT('Non-GHGs Emission Factor'!I$3:I$112*('Non-GHGs Emission Factor'!$B$3:$B$112=$D212)*('Non-GHGs Emission Factor'!$C$3:$C$112=$E212)*('Non-GHGs Emission Factor'!$D$2:$K$2=L$180)*('Non-GHGs Emission Factor'!$A$3:$A$112=$C212))*SUMIFS('Non-GHGs indst Product Output'!$N:$N,'Non-GHGs indst Product Output'!$A:$A,$A$2,'Non-GHGs indst Product Output'!$B:$B,$D212)*$F212</f>
        <v>0</v>
      </c>
      <c r="M212" s="274" cm="1">
        <f t="array" ref="M212">SUMPRODUCT('Non-GHGs Emission Factor'!J$3:J$112*('Non-GHGs Emission Factor'!$B$3:$B$112=$D212)*('Non-GHGs Emission Factor'!$C$3:$C$112=$E212)*('Non-GHGs Emission Factor'!$D$2:$K$2=M$180)*('Non-GHGs Emission Factor'!$A$3:$A$112=$C212))*SUMIFS('Non-GHGs indst Product Output'!$N:$N,'Non-GHGs indst Product Output'!$A:$A,$A$2,'Non-GHGs indst Product Output'!$B:$B,$D212)*$F212</f>
        <v>0</v>
      </c>
      <c r="N212" s="275" cm="1">
        <f t="array" ref="N212">SUMPRODUCT('Non-GHGs Emission Factor'!K$3:K$112*('Non-GHGs Emission Factor'!$B$3:$B$112=$D212)*('Non-GHGs Emission Factor'!$C$3:$C$112=$E212)*('Non-GHGs Emission Factor'!$D$2:$K$2=N$180)*('Non-GHGs Emission Factor'!$A$3:$A$112=$C212))*SUMIFS('Non-GHGs indst Product Output'!$N:$N,'Non-GHGs indst Product Output'!$A:$A,$A$2,'Non-GHGs indst Product Output'!$B:$B,$D212)*$F212</f>
        <v>0</v>
      </c>
    </row>
    <row r="213" spans="1:14" ht="14.25" customHeight="1">
      <c r="A213" s="32" t="str">
        <f>VLOOKUP($B213,'Sector Match'!$B$1:$C$43,2,0)</f>
        <v>other metals 242</v>
      </c>
      <c r="B213" s="134" t="s">
        <v>150</v>
      </c>
      <c r="C213" s="134" t="s">
        <v>150</v>
      </c>
      <c r="D213" s="134" t="s">
        <v>162</v>
      </c>
      <c r="E213" s="134" t="s">
        <v>158</v>
      </c>
      <c r="F213" s="134">
        <v>1</v>
      </c>
      <c r="G213" s="274" cm="1">
        <f t="array" ref="G213">SUMPRODUCT('Non-GHGs Emission Factor'!D$3:D$112*('Non-GHGs Emission Factor'!$B$3:$B$112=$D213)*('Non-GHGs Emission Factor'!$C$3:$C$112=$E213)*('Non-GHGs Emission Factor'!$D$2:$K$2=G$180)*('Non-GHGs Emission Factor'!$A$3:$A$112=$C213))*SUMIFS('Non-GHGs indst Product Output'!$N:$N,'Non-GHGs indst Product Output'!$A:$A,$A$2,'Non-GHGs indst Product Output'!$B:$B,$D213)*$F213</f>
        <v>0</v>
      </c>
      <c r="H213" s="274" cm="1">
        <f t="array" ref="H213">SUMPRODUCT('Non-GHGs Emission Factor'!E$3:E$112*('Non-GHGs Emission Factor'!$B$3:$B$112=$D213)*('Non-GHGs Emission Factor'!$C$3:$C$112=$E213)*('Non-GHGs Emission Factor'!$D$2:$K$2=H$180)*('Non-GHGs Emission Factor'!$A$3:$A$112=$C213))*SUMIFS('Non-GHGs indst Product Output'!$N:$N,'Non-GHGs indst Product Output'!$A:$A,$A$2,'Non-GHGs indst Product Output'!$B:$B,$D213)*$F213</f>
        <v>0</v>
      </c>
      <c r="I213" s="274" cm="1">
        <f t="array" ref="I213">SUMPRODUCT('Non-GHGs Emission Factor'!F$3:F$112*('Non-GHGs Emission Factor'!$B$3:$B$112=$D213)*('Non-GHGs Emission Factor'!$C$3:$C$112=$E213)*('Non-GHGs Emission Factor'!$D$2:$K$2=I$180)*('Non-GHGs Emission Factor'!$A$3:$A$112=$C213))*SUMIFS('Non-GHGs indst Product Output'!$N:$N,'Non-GHGs indst Product Output'!$A:$A,$A$2,'Non-GHGs indst Product Output'!$B:$B,$D213)*$F213</f>
        <v>0</v>
      </c>
      <c r="J213" s="274" cm="1">
        <f t="array" ref="J213">SUMPRODUCT('Non-GHGs Emission Factor'!G$3:G$112*('Non-GHGs Emission Factor'!$B$3:$B$112=$D213)*('Non-GHGs Emission Factor'!$C$3:$C$112=$E213)*('Non-GHGs Emission Factor'!$D$2:$K$2=J$180)*('Non-GHGs Emission Factor'!$A$3:$A$112=$C213))*SUMIFS('Non-GHGs indst Product Output'!$N:$N,'Non-GHGs indst Product Output'!$A:$A,$A$2,'Non-GHGs indst Product Output'!$B:$B,$D213)*$F213</f>
        <v>0</v>
      </c>
      <c r="K213" s="274" cm="1">
        <f t="array" ref="K213">SUMPRODUCT('Non-GHGs Emission Factor'!H$3:H$112*('Non-GHGs Emission Factor'!$B$3:$B$112=$D213)*('Non-GHGs Emission Factor'!$C$3:$C$112=$E213)*('Non-GHGs Emission Factor'!$D$2:$K$2=K$180)*('Non-GHGs Emission Factor'!$A$3:$A$112=$C213))*SUMIFS('Non-GHGs indst Product Output'!$N:$N,'Non-GHGs indst Product Output'!$A:$A,$A$2,'Non-GHGs indst Product Output'!$B:$B,$D213)*$F213</f>
        <v>229429440000</v>
      </c>
      <c r="L213" s="274" cm="1">
        <f t="array" ref="L213">SUMPRODUCT('Non-GHGs Emission Factor'!I$3:I$112*('Non-GHGs Emission Factor'!$B$3:$B$112=$D213)*('Non-GHGs Emission Factor'!$C$3:$C$112=$E213)*('Non-GHGs Emission Factor'!$D$2:$K$2=L$180)*('Non-GHGs Emission Factor'!$A$3:$A$112=$C213))*SUMIFS('Non-GHGs indst Product Output'!$N:$N,'Non-GHGs indst Product Output'!$A:$A,$A$2,'Non-GHGs indst Product Output'!$B:$B,$D213)*$F213</f>
        <v>257408640000</v>
      </c>
      <c r="M213" s="274" cm="1">
        <f t="array" ref="M213">SUMPRODUCT('Non-GHGs Emission Factor'!J$3:J$112*('Non-GHGs Emission Factor'!$B$3:$B$112=$D213)*('Non-GHGs Emission Factor'!$C$3:$C$112=$E213)*('Non-GHGs Emission Factor'!$D$2:$K$2=M$180)*('Non-GHGs Emission Factor'!$A$3:$A$112=$C213))*SUMIFS('Non-GHGs indst Product Output'!$N:$N,'Non-GHGs indst Product Output'!$A:$A,$A$2,'Non-GHGs indst Product Output'!$B:$B,$D213)*$F213</f>
        <v>0</v>
      </c>
      <c r="N213" s="275" cm="1">
        <f t="array" ref="N213">SUMPRODUCT('Non-GHGs Emission Factor'!K$3:K$112*('Non-GHGs Emission Factor'!$B$3:$B$112=$D213)*('Non-GHGs Emission Factor'!$C$3:$C$112=$E213)*('Non-GHGs Emission Factor'!$D$2:$K$2=N$180)*('Non-GHGs Emission Factor'!$A$3:$A$112=$C213))*SUMIFS('Non-GHGs indst Product Output'!$N:$N,'Non-GHGs indst Product Output'!$A:$A,$A$2,'Non-GHGs indst Product Output'!$B:$B,$D213)*$F213</f>
        <v>0</v>
      </c>
    </row>
    <row r="214" spans="1:14" ht="14.25" customHeight="1">
      <c r="A214" s="32" t="str">
        <f>VLOOKUP($B214,'Sector Match'!$B$1:$C$43,2,0)</f>
        <v>other metals 242</v>
      </c>
      <c r="B214" s="134" t="s">
        <v>150</v>
      </c>
      <c r="C214" s="134" t="s">
        <v>150</v>
      </c>
      <c r="D214" s="134" t="s">
        <v>163</v>
      </c>
      <c r="E214" s="134" t="s">
        <v>158</v>
      </c>
      <c r="F214" s="134">
        <v>1</v>
      </c>
      <c r="G214" s="274" cm="1">
        <f t="array" ref="G214">SUMPRODUCT('Non-GHGs Emission Factor'!D$3:D$112*('Non-GHGs Emission Factor'!$B$3:$B$112=$D214)*('Non-GHGs Emission Factor'!$C$3:$C$112=$E214)*('Non-GHGs Emission Factor'!$D$2:$K$2=G$180)*('Non-GHGs Emission Factor'!$A$3:$A$112=$C214))*SUMIFS('Non-GHGs indst Product Output'!$N:$N,'Non-GHGs indst Product Output'!$A:$A,$A$2,'Non-GHGs indst Product Output'!$B:$B,$D214)*$F214</f>
        <v>0</v>
      </c>
      <c r="H214" s="274" cm="1">
        <f t="array" ref="H214">SUMPRODUCT('Non-GHGs Emission Factor'!E$3:E$112*('Non-GHGs Emission Factor'!$B$3:$B$112=$D214)*('Non-GHGs Emission Factor'!$C$3:$C$112=$E214)*('Non-GHGs Emission Factor'!$D$2:$K$2=H$180)*('Non-GHGs Emission Factor'!$A$3:$A$112=$C214))*SUMIFS('Non-GHGs indst Product Output'!$N:$N,'Non-GHGs indst Product Output'!$A:$A,$A$2,'Non-GHGs indst Product Output'!$B:$B,$D214)*$F214</f>
        <v>0</v>
      </c>
      <c r="I214" s="274" cm="1">
        <f t="array" ref="I214">SUMPRODUCT('Non-GHGs Emission Factor'!F$3:F$112*('Non-GHGs Emission Factor'!$B$3:$B$112=$D214)*('Non-GHGs Emission Factor'!$C$3:$C$112=$E214)*('Non-GHGs Emission Factor'!$D$2:$K$2=I$180)*('Non-GHGs Emission Factor'!$A$3:$A$112=$C214))*SUMIFS('Non-GHGs indst Product Output'!$N:$N,'Non-GHGs indst Product Output'!$A:$A,$A$2,'Non-GHGs indst Product Output'!$B:$B,$D214)*$F214</f>
        <v>0</v>
      </c>
      <c r="J214" s="274" cm="1">
        <f t="array" ref="J214">SUMPRODUCT('Non-GHGs Emission Factor'!G$3:G$112*('Non-GHGs Emission Factor'!$B$3:$B$112=$D214)*('Non-GHGs Emission Factor'!$C$3:$C$112=$E214)*('Non-GHGs Emission Factor'!$D$2:$K$2=J$180)*('Non-GHGs Emission Factor'!$A$3:$A$112=$C214))*SUMIFS('Non-GHGs indst Product Output'!$N:$N,'Non-GHGs indst Product Output'!$A:$A,$A$2,'Non-GHGs indst Product Output'!$B:$B,$D214)*$F214</f>
        <v>0</v>
      </c>
      <c r="K214" s="274" cm="1">
        <f t="array" ref="K214">SUMPRODUCT('Non-GHGs Emission Factor'!H$3:H$112*('Non-GHGs Emission Factor'!$B$3:$B$112=$D214)*('Non-GHGs Emission Factor'!$C$3:$C$112=$E214)*('Non-GHGs Emission Factor'!$D$2:$K$2=K$180)*('Non-GHGs Emission Factor'!$A$3:$A$112=$C214))*SUMIFS('Non-GHGs indst Product Output'!$N:$N,'Non-GHGs indst Product Output'!$A:$A,$A$2,'Non-GHGs indst Product Output'!$B:$B,$D214)*$F214</f>
        <v>45657108000</v>
      </c>
      <c r="L214" s="274" cm="1">
        <f t="array" ref="L214">SUMPRODUCT('Non-GHGs Emission Factor'!I$3:I$112*('Non-GHGs Emission Factor'!$B$3:$B$112=$D214)*('Non-GHGs Emission Factor'!$C$3:$C$112=$E214)*('Non-GHGs Emission Factor'!$D$2:$K$2=L$180)*('Non-GHGs Emission Factor'!$A$3:$A$112=$C214))*SUMIFS('Non-GHGs indst Product Output'!$N:$N,'Non-GHGs indst Product Output'!$A:$A,$A$2,'Non-GHGs indst Product Output'!$B:$B,$D214)*$F214</f>
        <v>51225048000</v>
      </c>
      <c r="M214" s="274" cm="1">
        <f t="array" ref="M214">SUMPRODUCT('Non-GHGs Emission Factor'!J$3:J$112*('Non-GHGs Emission Factor'!$B$3:$B$112=$D214)*('Non-GHGs Emission Factor'!$C$3:$C$112=$E214)*('Non-GHGs Emission Factor'!$D$2:$K$2=M$180)*('Non-GHGs Emission Factor'!$A$3:$A$112=$C214))*SUMIFS('Non-GHGs indst Product Output'!$N:$N,'Non-GHGs indst Product Output'!$A:$A,$A$2,'Non-GHGs indst Product Output'!$B:$B,$D214)*$F214</f>
        <v>0</v>
      </c>
      <c r="N214" s="275" cm="1">
        <f t="array" ref="N214">SUMPRODUCT('Non-GHGs Emission Factor'!K$3:K$112*('Non-GHGs Emission Factor'!$B$3:$B$112=$D214)*('Non-GHGs Emission Factor'!$C$3:$C$112=$E214)*('Non-GHGs Emission Factor'!$D$2:$K$2=N$180)*('Non-GHGs Emission Factor'!$A$3:$A$112=$C214))*SUMIFS('Non-GHGs indst Product Output'!$N:$N,'Non-GHGs indst Product Output'!$A:$A,$A$2,'Non-GHGs indst Product Output'!$B:$B,$D214)*$F214</f>
        <v>0</v>
      </c>
    </row>
    <row r="215" spans="1:14" ht="14.25" customHeight="1">
      <c r="A215" s="32" t="str">
        <f>VLOOKUP($B215,'Sector Match'!$B$1:$C$43,2,0)</f>
        <v>cement and other nonmetallic minerals 239</v>
      </c>
      <c r="B215" s="134" t="s">
        <v>165</v>
      </c>
      <c r="C215" s="134" t="s">
        <v>165</v>
      </c>
      <c r="D215" s="134" t="s">
        <v>166</v>
      </c>
      <c r="E215" s="134" t="s">
        <v>167</v>
      </c>
      <c r="F215" s="134">
        <f>1/3</f>
        <v>0.33333333333333331</v>
      </c>
      <c r="G215" s="274" cm="1">
        <f t="array" ref="G215">SUMPRODUCT('Non-GHGs Emission Factor'!D$3:D$112*('Non-GHGs Emission Factor'!$B$3:$B$112=$D215)*('Non-GHGs Emission Factor'!$C$3:$C$112=$E215)*('Non-GHGs Emission Factor'!$D$2:$K$2=G$180)*('Non-GHGs Emission Factor'!$A$3:$A$112=$C215))*SUMIFS('Non-GHGs indst Product Output'!$N:$N,'Non-GHGs indst Product Output'!$A:$A,$A$2,'Non-GHGs indst Product Output'!$B:$B,$D215)*$F215</f>
        <v>2634100000000</v>
      </c>
      <c r="H215" s="274" cm="1">
        <f t="array" ref="H215">SUMPRODUCT('Non-GHGs Emission Factor'!E$3:E$112*('Non-GHGs Emission Factor'!$B$3:$B$112=$D215)*('Non-GHGs Emission Factor'!$C$3:$C$112=$E215)*('Non-GHGs Emission Factor'!$D$2:$K$2=H$180)*('Non-GHGs Emission Factor'!$A$3:$A$112=$C215))*SUMIFS('Non-GHGs indst Product Output'!$N:$N,'Non-GHGs indst Product Output'!$A:$A,$A$2,'Non-GHGs indst Product Output'!$B:$B,$D215)*$F215</f>
        <v>1334800000000</v>
      </c>
      <c r="I215" s="274" cm="1">
        <f t="array" ref="I215">SUMPRODUCT('Non-GHGs Emission Factor'!F$3:F$112*('Non-GHGs Emission Factor'!$B$3:$B$112=$D215)*('Non-GHGs Emission Factor'!$C$3:$C$112=$E215)*('Non-GHGs Emission Factor'!$D$2:$K$2=I$180)*('Non-GHGs Emission Factor'!$A$3:$A$112=$C215))*SUMIFS('Non-GHGs indst Product Output'!$N:$N,'Non-GHGs indst Product Output'!$A:$A,$A$2,'Non-GHGs indst Product Output'!$B:$B,$D215)*$F215</f>
        <v>362100000000</v>
      </c>
      <c r="J215" s="274" cm="1">
        <f t="array" ref="J215">SUMPRODUCT('Non-GHGs Emission Factor'!G$3:G$112*('Non-GHGs Emission Factor'!$B$3:$B$112=$D215)*('Non-GHGs Emission Factor'!$C$3:$C$112=$E215)*('Non-GHGs Emission Factor'!$D$2:$K$2=J$180)*('Non-GHGs Emission Factor'!$A$3:$A$112=$C215))*SUMIFS('Non-GHGs indst Product Output'!$N:$N,'Non-GHGs indst Product Output'!$A:$A,$A$2,'Non-GHGs indst Product Output'!$B:$B,$D215)*$F215</f>
        <v>234300000000</v>
      </c>
      <c r="K215" s="274" cm="1">
        <f t="array" ref="K215">SUMPRODUCT('Non-GHGs Emission Factor'!H$3:H$112*('Non-GHGs Emission Factor'!$B$3:$B$112=$D215)*('Non-GHGs Emission Factor'!$C$3:$C$112=$E215)*('Non-GHGs Emission Factor'!$D$2:$K$2=K$180)*('Non-GHGs Emission Factor'!$A$3:$A$112=$C215))*SUMIFS('Non-GHGs indst Product Output'!$N:$N,'Non-GHGs indst Product Output'!$A:$A,$A$2,'Non-GHGs indst Product Output'!$B:$B,$D215)*$F215</f>
        <v>18815000000000</v>
      </c>
      <c r="L215" s="274" cm="1">
        <f t="array" ref="L215">SUMPRODUCT('Non-GHGs Emission Factor'!I$3:I$112*('Non-GHGs Emission Factor'!$B$3:$B$112=$D215)*('Non-GHGs Emission Factor'!$C$3:$C$112=$E215)*('Non-GHGs Emission Factor'!$D$2:$K$2=L$180)*('Non-GHGs Emission Factor'!$A$3:$A$112=$C215))*SUMIFS('Non-GHGs indst Product Output'!$N:$N,'Non-GHGs indst Product Output'!$A:$A,$A$2,'Non-GHGs indst Product Output'!$B:$B,$D215)*$F215</f>
        <v>40825000000000</v>
      </c>
      <c r="M215" s="274" cm="1">
        <f t="array" ref="M215">SUMPRODUCT('Non-GHGs Emission Factor'!J$3:J$112*('Non-GHGs Emission Factor'!$B$3:$B$112=$D215)*('Non-GHGs Emission Factor'!$C$3:$C$112=$E215)*('Non-GHGs Emission Factor'!$D$2:$K$2=M$180)*('Non-GHGs Emission Factor'!$A$3:$A$112=$C215))*SUMIFS('Non-GHGs indst Product Output'!$N:$N,'Non-GHGs indst Product Output'!$A:$A,$A$2,'Non-GHGs indst Product Output'!$B:$B,$D215)*$F215</f>
        <v>163300000000</v>
      </c>
      <c r="N215" s="275" cm="1">
        <f t="array" ref="N215">SUMPRODUCT('Non-GHGs Emission Factor'!K$3:K$112*('Non-GHGs Emission Factor'!$B$3:$B$112=$D215)*('Non-GHGs Emission Factor'!$C$3:$C$112=$E215)*('Non-GHGs Emission Factor'!$D$2:$K$2=N$180)*('Non-GHGs Emission Factor'!$A$3:$A$112=$C215))*SUMIFS('Non-GHGs indst Product Output'!$N:$N,'Non-GHGs indst Product Output'!$A:$A,$A$2,'Non-GHGs indst Product Output'!$B:$B,$D215)*$F215</f>
        <v>276900000000</v>
      </c>
    </row>
    <row r="216" spans="1:14" ht="14.25" customHeight="1">
      <c r="A216" s="32" t="str">
        <f>VLOOKUP($B216,'Sector Match'!$B$1:$C$43,2,0)</f>
        <v>cement and other nonmetallic minerals 239</v>
      </c>
      <c r="B216" s="134" t="s">
        <v>165</v>
      </c>
      <c r="C216" s="134" t="s">
        <v>165</v>
      </c>
      <c r="D216" s="134" t="s">
        <v>166</v>
      </c>
      <c r="E216" s="134" t="s">
        <v>168</v>
      </c>
      <c r="F216" s="134">
        <f>1/3</f>
        <v>0.33333333333333331</v>
      </c>
      <c r="G216" s="274" cm="1">
        <f t="array" ref="G216">SUMPRODUCT('Non-GHGs Emission Factor'!D$3:D$112*('Non-GHGs Emission Factor'!$B$3:$B$112=$D216)*('Non-GHGs Emission Factor'!$C$3:$C$112=$E216)*('Non-GHGs Emission Factor'!$D$2:$K$2=G$180)*('Non-GHGs Emission Factor'!$A$3:$A$112=$C216))*SUMIFS('Non-GHGs indst Product Output'!$N:$N,'Non-GHGs indst Product Output'!$A:$A,$A$2,'Non-GHGs indst Product Output'!$B:$B,$D216)*$F216</f>
        <v>1846000000000</v>
      </c>
      <c r="H216" s="274" cm="1">
        <f t="array" ref="H216">SUMPRODUCT('Non-GHGs Emission Factor'!E$3:E$112*('Non-GHGs Emission Factor'!$B$3:$B$112=$D216)*('Non-GHGs Emission Factor'!$C$3:$C$112=$E216)*('Non-GHGs Emission Factor'!$D$2:$K$2=H$180)*('Non-GHGs Emission Factor'!$A$3:$A$112=$C216))*SUMIFS('Non-GHGs indst Product Output'!$N:$N,'Non-GHGs indst Product Output'!$A:$A,$A$2,'Non-GHGs indst Product Output'!$B:$B,$D216)*$F216</f>
        <v>142000000000</v>
      </c>
      <c r="I216" s="274" cm="1">
        <f t="array" ref="I216">SUMPRODUCT('Non-GHGs Emission Factor'!F$3:F$112*('Non-GHGs Emission Factor'!$B$3:$B$112=$D216)*('Non-GHGs Emission Factor'!$C$3:$C$112=$E216)*('Non-GHGs Emission Factor'!$D$2:$K$2=I$180)*('Non-GHGs Emission Factor'!$A$3:$A$112=$C216))*SUMIFS('Non-GHGs indst Product Output'!$N:$N,'Non-GHGs indst Product Output'!$A:$A,$A$2,'Non-GHGs indst Product Output'!$B:$B,$D216)*$F216</f>
        <v>1796300000000</v>
      </c>
      <c r="J216" s="274" cm="1">
        <f t="array" ref="J216">SUMPRODUCT('Non-GHGs Emission Factor'!G$3:G$112*('Non-GHGs Emission Factor'!$B$3:$B$112=$D216)*('Non-GHGs Emission Factor'!$C$3:$C$112=$E216)*('Non-GHGs Emission Factor'!$D$2:$K$2=J$180)*('Non-GHGs Emission Factor'!$A$3:$A$112=$C216))*SUMIFS('Non-GHGs indst Product Output'!$N:$N,'Non-GHGs indst Product Output'!$A:$A,$A$2,'Non-GHGs indst Product Output'!$B:$B,$D216)*$F216</f>
        <v>234300000000</v>
      </c>
      <c r="K216" s="274" cm="1">
        <f t="array" ref="K216">SUMPRODUCT('Non-GHGs Emission Factor'!H$3:H$112*('Non-GHGs Emission Factor'!$B$3:$B$112=$D216)*('Non-GHGs Emission Factor'!$C$3:$C$112=$E216)*('Non-GHGs Emission Factor'!$D$2:$K$2=K$180)*('Non-GHGs Emission Factor'!$A$3:$A$112=$C216))*SUMIFS('Non-GHGs indst Product Output'!$N:$N,'Non-GHGs indst Product Output'!$A:$A,$A$2,'Non-GHGs indst Product Output'!$B:$B,$D216)*$F216</f>
        <v>8449000000000</v>
      </c>
      <c r="L216" s="274" cm="1">
        <f t="array" ref="L216">SUMPRODUCT('Non-GHGs Emission Factor'!I$3:I$112*('Non-GHGs Emission Factor'!$B$3:$B$112=$D216)*('Non-GHGs Emission Factor'!$C$3:$C$112=$E216)*('Non-GHGs Emission Factor'!$D$2:$K$2=L$180)*('Non-GHGs Emission Factor'!$A$3:$A$112=$C216))*SUMIFS('Non-GHGs indst Product Output'!$N:$N,'Non-GHGs indst Product Output'!$A:$A,$A$2,'Non-GHGs indst Product Output'!$B:$B,$D216)*$F216</f>
        <v>23927000000000</v>
      </c>
      <c r="M216" s="274" cm="1">
        <f t="array" ref="M216">SUMPRODUCT('Non-GHGs Emission Factor'!J$3:J$112*('Non-GHGs Emission Factor'!$B$3:$B$112=$D216)*('Non-GHGs Emission Factor'!$C$3:$C$112=$E216)*('Non-GHGs Emission Factor'!$D$2:$K$2=M$180)*('Non-GHGs Emission Factor'!$A$3:$A$112=$C216))*SUMIFS('Non-GHGs indst Product Output'!$N:$N,'Non-GHGs indst Product Output'!$A:$A,$A$2,'Non-GHGs indst Product Output'!$B:$B,$D216)*$F216</f>
        <v>191700000000</v>
      </c>
      <c r="N216" s="275" cm="1">
        <f t="array" ref="N216">SUMPRODUCT('Non-GHGs Emission Factor'!K$3:K$112*('Non-GHGs Emission Factor'!$B$3:$B$112=$D216)*('Non-GHGs Emission Factor'!$C$3:$C$112=$E216)*('Non-GHGs Emission Factor'!$D$2:$K$2=N$180)*('Non-GHGs Emission Factor'!$A$3:$A$112=$C216))*SUMIFS('Non-GHGs indst Product Output'!$N:$N,'Non-GHGs indst Product Output'!$A:$A,$A$2,'Non-GHGs indst Product Output'!$B:$B,$D216)*$F216</f>
        <v>319500000000</v>
      </c>
    </row>
    <row r="217" spans="1:14" ht="14.25" customHeight="1">
      <c r="A217" s="32" t="str">
        <f>VLOOKUP($B217,'Sector Match'!$B$1:$C$43,2,0)</f>
        <v>cement and other nonmetallic minerals 239</v>
      </c>
      <c r="B217" s="134" t="s">
        <v>165</v>
      </c>
      <c r="C217" s="134" t="s">
        <v>165</v>
      </c>
      <c r="D217" s="134" t="s">
        <v>166</v>
      </c>
      <c r="E217" s="134" t="s">
        <v>169</v>
      </c>
      <c r="F217" s="134">
        <f>1/3</f>
        <v>0.33333333333333331</v>
      </c>
      <c r="G217" s="274" cm="1">
        <f t="array" ref="G217">SUMPRODUCT('Non-GHGs Emission Factor'!D$3:D$112*('Non-GHGs Emission Factor'!$B$3:$B$112=$D217)*('Non-GHGs Emission Factor'!$C$3:$C$112=$E217)*('Non-GHGs Emission Factor'!$D$2:$K$2=G$180)*('Non-GHGs Emission Factor'!$A$3:$A$112=$C217))*SUMIFS('Non-GHGs indst Product Output'!$N:$N,'Non-GHGs indst Product Output'!$A:$A,$A$2,'Non-GHGs indst Product Output'!$B:$B,$D217)*$F217</f>
        <v>16926400000000</v>
      </c>
      <c r="H217" s="274" cm="1">
        <f t="array" ref="H217">SUMPRODUCT('Non-GHGs Emission Factor'!E$3:E$112*('Non-GHGs Emission Factor'!$B$3:$B$112=$D217)*('Non-GHGs Emission Factor'!$C$3:$C$112=$E217)*('Non-GHGs Emission Factor'!$D$2:$K$2=H$180)*('Non-GHGs Emission Factor'!$A$3:$A$112=$C217))*SUMIFS('Non-GHGs indst Product Output'!$N:$N,'Non-GHGs indst Product Output'!$A:$A,$A$2,'Non-GHGs indst Product Output'!$B:$B,$D217)*$F217</f>
        <v>113600000000</v>
      </c>
      <c r="I217" s="274" cm="1">
        <f t="array" ref="I217">SUMPRODUCT('Non-GHGs Emission Factor'!F$3:F$112*('Non-GHGs Emission Factor'!$B$3:$B$112=$D217)*('Non-GHGs Emission Factor'!$C$3:$C$112=$E217)*('Non-GHGs Emission Factor'!$D$2:$K$2=I$180)*('Non-GHGs Emission Factor'!$A$3:$A$112=$C217))*SUMIFS('Non-GHGs indst Product Output'!$N:$N,'Non-GHGs indst Product Output'!$A:$A,$A$2,'Non-GHGs indst Product Output'!$B:$B,$D217)*$F217</f>
        <v>1370300000000</v>
      </c>
      <c r="J217" s="274" cm="1">
        <f t="array" ref="J217">SUMPRODUCT('Non-GHGs Emission Factor'!G$3:G$112*('Non-GHGs Emission Factor'!$B$3:$B$112=$D217)*('Non-GHGs Emission Factor'!$C$3:$C$112=$E217)*('Non-GHGs Emission Factor'!$D$2:$K$2=J$180)*('Non-GHGs Emission Factor'!$A$3:$A$112=$C217))*SUMIFS('Non-GHGs indst Product Output'!$N:$N,'Non-GHGs indst Product Output'!$A:$A,$A$2,'Non-GHGs indst Product Output'!$B:$B,$D217)*$F217</f>
        <v>234300000000</v>
      </c>
      <c r="K217" s="274" cm="1">
        <f t="array" ref="K217">SUMPRODUCT('Non-GHGs Emission Factor'!H$3:H$112*('Non-GHGs Emission Factor'!$B$3:$B$112=$D217)*('Non-GHGs Emission Factor'!$C$3:$C$112=$E217)*('Non-GHGs Emission Factor'!$D$2:$K$2=K$180)*('Non-GHGs Emission Factor'!$A$3:$A$112=$C217))*SUMIFS('Non-GHGs indst Product Output'!$N:$N,'Non-GHGs indst Product Output'!$A:$A,$A$2,'Non-GHGs indst Product Output'!$B:$B,$D217)*$F217</f>
        <v>9372000000000</v>
      </c>
      <c r="L217" s="274" cm="1">
        <f t="array" ref="L217">SUMPRODUCT('Non-GHGs Emission Factor'!I$3:I$112*('Non-GHGs Emission Factor'!$B$3:$B$112=$D217)*('Non-GHGs Emission Factor'!$C$3:$C$112=$E217)*('Non-GHGs Emission Factor'!$D$2:$K$2=L$180)*('Non-GHGs Emission Factor'!$A$3:$A$112=$C217))*SUMIFS('Non-GHGs indst Product Output'!$N:$N,'Non-GHGs indst Product Output'!$A:$A,$A$2,'Non-GHGs indst Product Output'!$B:$B,$D217)*$F217</f>
        <v>30246000000000</v>
      </c>
      <c r="M217" s="274" cm="1">
        <f t="array" ref="M217">SUMPRODUCT('Non-GHGs Emission Factor'!J$3:J$112*('Non-GHGs Emission Factor'!$B$3:$B$112=$D217)*('Non-GHGs Emission Factor'!$C$3:$C$112=$E217)*('Non-GHGs Emission Factor'!$D$2:$K$2=M$180)*('Non-GHGs Emission Factor'!$A$3:$A$112=$C217))*SUMIFS('Non-GHGs indst Product Output'!$N:$N,'Non-GHGs indst Product Output'!$A:$A,$A$2,'Non-GHGs indst Product Output'!$B:$B,$D217)*$F217</f>
        <v>92300000000</v>
      </c>
      <c r="N217" s="275" cm="1">
        <f t="array" ref="N217">SUMPRODUCT('Non-GHGs Emission Factor'!K$3:K$112*('Non-GHGs Emission Factor'!$B$3:$B$112=$D217)*('Non-GHGs Emission Factor'!$C$3:$C$112=$E217)*('Non-GHGs Emission Factor'!$D$2:$K$2=N$180)*('Non-GHGs Emission Factor'!$A$3:$A$112=$C217))*SUMIFS('Non-GHGs indst Product Output'!$N:$N,'Non-GHGs indst Product Output'!$A:$A,$A$2,'Non-GHGs indst Product Output'!$B:$B,$D217)*$F217</f>
        <v>149100000000</v>
      </c>
    </row>
    <row r="218" spans="1:14" ht="14.25" customHeight="1">
      <c r="A218" s="32" t="str">
        <f>VLOOKUP($B218,'Sector Match'!$B$1:$C$43,2,0)</f>
        <v>refined petroleum and coke 19</v>
      </c>
      <c r="B218" s="135" t="s">
        <v>303</v>
      </c>
      <c r="C218" s="134" t="s">
        <v>184</v>
      </c>
      <c r="D218" s="134" t="s">
        <v>187</v>
      </c>
      <c r="E218" s="134" t="s">
        <v>158</v>
      </c>
      <c r="F218" s="134">
        <v>1</v>
      </c>
      <c r="G218" s="274" cm="1">
        <f t="array" ref="G218">SUMPRODUCT('Non-GHGs Emission Factor'!D$3:D$112*('Non-GHGs Emission Factor'!$B$3:$B$112=$D218)*('Non-GHGs Emission Factor'!$C$3:$C$112=$E218)*('Non-GHGs Emission Factor'!$D$2:$K$2=G$180)*('Non-GHGs Emission Factor'!$A$3:$A$112=$C218))*SUMIFS('Non-GHGs indst Product Output'!$N:$N,'Non-GHGs indst Product Output'!$A:$A,$A$2,'Non-GHGs indst Product Output'!$B:$B,$D218)*$F218</f>
        <v>0</v>
      </c>
      <c r="H218" s="274" cm="1">
        <f t="array" ref="H218">SUMPRODUCT('Non-GHGs Emission Factor'!E$3:E$112*('Non-GHGs Emission Factor'!$B$3:$B$112=$D218)*('Non-GHGs Emission Factor'!$C$3:$C$112=$E218)*('Non-GHGs Emission Factor'!$D$2:$K$2=H$180)*('Non-GHGs Emission Factor'!$A$3:$A$112=$C218))*SUMIFS('Non-GHGs indst Product Output'!$N:$N,'Non-GHGs indst Product Output'!$A:$A,$A$2,'Non-GHGs indst Product Output'!$B:$B,$D218)*$F218</f>
        <v>0</v>
      </c>
      <c r="I218" s="274" cm="1">
        <f t="array" ref="I218">SUMPRODUCT('Non-GHGs Emission Factor'!F$3:F$112*('Non-GHGs Emission Factor'!$B$3:$B$112=$D218)*('Non-GHGs Emission Factor'!$C$3:$C$112=$E218)*('Non-GHGs Emission Factor'!$D$2:$K$2=I$180)*('Non-GHGs Emission Factor'!$A$3:$A$112=$C218))*SUMIFS('Non-GHGs indst Product Output'!$N:$N,'Non-GHGs indst Product Output'!$A:$A,$A$2,'Non-GHGs indst Product Output'!$B:$B,$D218)*$F218</f>
        <v>0</v>
      </c>
      <c r="J218" s="274" cm="1">
        <f t="array" ref="J218">SUMPRODUCT('Non-GHGs Emission Factor'!G$3:G$112*('Non-GHGs Emission Factor'!$B$3:$B$112=$D218)*('Non-GHGs Emission Factor'!$C$3:$C$112=$E218)*('Non-GHGs Emission Factor'!$D$2:$K$2=J$180)*('Non-GHGs Emission Factor'!$A$3:$A$112=$C218))*SUMIFS('Non-GHGs indst Product Output'!$N:$N,'Non-GHGs indst Product Output'!$A:$A,$A$2,'Non-GHGs indst Product Output'!$B:$B,$D218)*$F218</f>
        <v>0</v>
      </c>
      <c r="K218" s="274" cm="1">
        <f t="array" ref="K218">SUMPRODUCT('Non-GHGs Emission Factor'!H$3:H$112*('Non-GHGs Emission Factor'!$B$3:$B$112=$D218)*('Non-GHGs Emission Factor'!$C$3:$C$112=$E218)*('Non-GHGs Emission Factor'!$D$2:$K$2=K$180)*('Non-GHGs Emission Factor'!$A$3:$A$112=$C218))*SUMIFS('Non-GHGs indst Product Output'!$N:$N,'Non-GHGs indst Product Output'!$A:$A,$A$2,'Non-GHGs indst Product Output'!$B:$B,$D218)*$F218</f>
        <v>0</v>
      </c>
      <c r="L218" s="274" cm="1">
        <f t="array" ref="L218">SUMPRODUCT('Non-GHGs Emission Factor'!I$3:I$112*('Non-GHGs Emission Factor'!$B$3:$B$112=$D218)*('Non-GHGs Emission Factor'!$C$3:$C$112=$E218)*('Non-GHGs Emission Factor'!$D$2:$K$2=L$180)*('Non-GHGs Emission Factor'!$A$3:$A$112=$C218))*SUMIFS('Non-GHGs indst Product Output'!$N:$N,'Non-GHGs indst Product Output'!$A:$A,$A$2,'Non-GHGs indst Product Output'!$B:$B,$D218)*$F218</f>
        <v>0</v>
      </c>
      <c r="M218" s="274" cm="1">
        <f t="array" ref="M218">SUMPRODUCT('Non-GHGs Emission Factor'!J$3:J$112*('Non-GHGs Emission Factor'!$B$3:$B$112=$D218)*('Non-GHGs Emission Factor'!$C$3:$C$112=$E218)*('Non-GHGs Emission Factor'!$D$2:$K$2=M$180)*('Non-GHGs Emission Factor'!$A$3:$A$112=$C218))*SUMIFS('Non-GHGs indst Product Output'!$N:$N,'Non-GHGs indst Product Output'!$A:$A,$A$2,'Non-GHGs indst Product Output'!$B:$B,$D218)*$F218</f>
        <v>0</v>
      </c>
      <c r="N218" s="275" cm="1">
        <f t="array" ref="N218">SUMPRODUCT('Non-GHGs Emission Factor'!K$3:K$112*('Non-GHGs Emission Factor'!$B$3:$B$112=$D218)*('Non-GHGs Emission Factor'!$C$3:$C$112=$E218)*('Non-GHGs Emission Factor'!$D$2:$K$2=N$180)*('Non-GHGs Emission Factor'!$A$3:$A$112=$C218))*SUMIFS('Non-GHGs indst Product Output'!$N:$N,'Non-GHGs indst Product Output'!$A:$A,$A$2,'Non-GHGs indst Product Output'!$B:$B,$D218)*$F218</f>
        <v>0</v>
      </c>
    </row>
    <row r="219" spans="1:14" ht="14.25" customHeight="1">
      <c r="A219" s="32" t="str">
        <f>VLOOKUP($B219,'Sector Match'!$B$1:$C$43,2,0)</f>
        <v>chemicals 20</v>
      </c>
      <c r="B219" s="134" t="s">
        <v>320</v>
      </c>
      <c r="C219" s="134" t="s">
        <v>320</v>
      </c>
      <c r="D219" s="134" t="s">
        <v>278</v>
      </c>
      <c r="E219" s="134" t="s">
        <v>158</v>
      </c>
      <c r="F219" s="134">
        <v>1</v>
      </c>
      <c r="G219" s="274" cm="1">
        <f t="array" ref="G219">SUMPRODUCT('Non-GHGs Emission Factor'!D$3:D$112*('Non-GHGs Emission Factor'!$B$3:$B$112=$D219)*('Non-GHGs Emission Factor'!$C$3:$C$112=$E219)*('Non-GHGs Emission Factor'!$D$2:$K$2=G$180)*('Non-GHGs Emission Factor'!$A$3:$A$112=$C219))*SUMIFS('Non-GHGs indst Product Output'!$N:$N,'Non-GHGs indst Product Output'!$A:$A,$A$2,'Non-GHGs indst Product Output'!$B:$B,$D219)*$F219</f>
        <v>0</v>
      </c>
      <c r="H219" s="274" cm="1">
        <f t="array" ref="H219">SUMPRODUCT('Non-GHGs Emission Factor'!E$3:E$112*('Non-GHGs Emission Factor'!$B$3:$B$112=$D219)*('Non-GHGs Emission Factor'!$C$3:$C$112=$E219)*('Non-GHGs Emission Factor'!$D$2:$K$2=H$180)*('Non-GHGs Emission Factor'!$A$3:$A$112=$C219))*SUMIFS('Non-GHGs indst Product Output'!$N:$N,'Non-GHGs indst Product Output'!$A:$A,$A$2,'Non-GHGs indst Product Output'!$B:$B,$D219)*$F219</f>
        <v>0</v>
      </c>
      <c r="I219" s="274" cm="1">
        <f t="array" ref="I219">SUMPRODUCT('Non-GHGs Emission Factor'!F$3:F$112*('Non-GHGs Emission Factor'!$B$3:$B$112=$D219)*('Non-GHGs Emission Factor'!$C$3:$C$112=$E219)*('Non-GHGs Emission Factor'!$D$2:$K$2=I$180)*('Non-GHGs Emission Factor'!$A$3:$A$112=$C219))*SUMIFS('Non-GHGs indst Product Output'!$N:$N,'Non-GHGs indst Product Output'!$A:$A,$A$2,'Non-GHGs indst Product Output'!$B:$B,$D219)*$F219</f>
        <v>0</v>
      </c>
      <c r="J219" s="274" cm="1">
        <f t="array" ref="J219">SUMPRODUCT('Non-GHGs Emission Factor'!G$3:G$112*('Non-GHGs Emission Factor'!$B$3:$B$112=$D219)*('Non-GHGs Emission Factor'!$C$3:$C$112=$E219)*('Non-GHGs Emission Factor'!$D$2:$K$2=J$180)*('Non-GHGs Emission Factor'!$A$3:$A$112=$C219))*SUMIFS('Non-GHGs indst Product Output'!$N:$N,'Non-GHGs indst Product Output'!$A:$A,$A$2,'Non-GHGs indst Product Output'!$B:$B,$D219)*$F219</f>
        <v>0</v>
      </c>
      <c r="K219" s="274" cm="1">
        <f t="array" ref="K219">SUMPRODUCT('Non-GHGs Emission Factor'!H$3:H$112*('Non-GHGs Emission Factor'!$B$3:$B$112=$D219)*('Non-GHGs Emission Factor'!$C$3:$C$112=$E219)*('Non-GHGs Emission Factor'!$D$2:$K$2=K$180)*('Non-GHGs Emission Factor'!$A$3:$A$112=$C219))*SUMIFS('Non-GHGs indst Product Output'!$N:$N,'Non-GHGs indst Product Output'!$A:$A,$A$2,'Non-GHGs indst Product Output'!$B:$B,$D219)*$F219</f>
        <v>0</v>
      </c>
      <c r="L219" s="274" cm="1">
        <f t="array" ref="L219">SUMPRODUCT('Non-GHGs Emission Factor'!I$3:I$112*('Non-GHGs Emission Factor'!$B$3:$B$112=$D219)*('Non-GHGs Emission Factor'!$C$3:$C$112=$E219)*('Non-GHGs Emission Factor'!$D$2:$K$2=L$180)*('Non-GHGs Emission Factor'!$A$3:$A$112=$C219))*SUMIFS('Non-GHGs indst Product Output'!$N:$N,'Non-GHGs indst Product Output'!$A:$A,$A$2,'Non-GHGs indst Product Output'!$B:$B,$D219)*$F219</f>
        <v>0</v>
      </c>
      <c r="M219" s="274" cm="1">
        <f t="array" ref="M219">SUMPRODUCT('Non-GHGs Emission Factor'!J$3:J$112*('Non-GHGs Emission Factor'!$B$3:$B$112=$D219)*('Non-GHGs Emission Factor'!$C$3:$C$112=$E219)*('Non-GHGs Emission Factor'!$D$2:$K$2=M$180)*('Non-GHGs Emission Factor'!$A$3:$A$112=$C219))*SUMIFS('Non-GHGs indst Product Output'!$N:$N,'Non-GHGs indst Product Output'!$A:$A,$A$2,'Non-GHGs indst Product Output'!$B:$B,$D219)*$F219</f>
        <v>0</v>
      </c>
      <c r="N219" s="275" cm="1">
        <f t="array" ref="N219">SUMPRODUCT('Non-GHGs Emission Factor'!K$3:K$112*('Non-GHGs Emission Factor'!$B$3:$B$112=$D219)*('Non-GHGs Emission Factor'!$C$3:$C$112=$E219)*('Non-GHGs Emission Factor'!$D$2:$K$2=N$180)*('Non-GHGs Emission Factor'!$A$3:$A$112=$C219))*SUMIFS('Non-GHGs indst Product Output'!$N:$N,'Non-GHGs indst Product Output'!$A:$A,$A$2,'Non-GHGs indst Product Output'!$B:$B,$D219)*$F219</f>
        <v>0</v>
      </c>
    </row>
    <row r="220" spans="1:14" ht="14.25" customHeight="1">
      <c r="A220" s="136" t="str">
        <f>VLOOKUP($B220,'Sector Match'!$B$1:$C$43,2,0)</f>
        <v>food beverage and tobacco 10T12</v>
      </c>
      <c r="B220" s="137" t="s">
        <v>246</v>
      </c>
      <c r="C220" s="137" t="s">
        <v>246</v>
      </c>
      <c r="D220" s="137" t="s">
        <v>281</v>
      </c>
      <c r="E220" s="137" t="s">
        <v>158</v>
      </c>
      <c r="F220" s="266">
        <v>1</v>
      </c>
      <c r="G220" s="276" cm="1">
        <f t="array" ref="G220">SUMPRODUCT('Non-GHGs Emission Factor'!D$3:D$112*('Non-GHGs Emission Factor'!$B$3:$B$112=$D220)*('Non-GHGs Emission Factor'!$C$3:$C$112=$E220)*('Non-GHGs Emission Factor'!$D$2:$K$2=G$180)*('Non-GHGs Emission Factor'!$A$3:$A$112=$C220))*SUMIFS('Non-GHGs indst Product Output'!$N:$N,'Non-GHGs indst Product Output'!$A:$A,$A$2,'Non-GHGs indst Product Output'!$B:$B,$D220)*$F220</f>
        <v>0</v>
      </c>
      <c r="H220" s="276" cm="1">
        <f t="array" ref="H220">SUMPRODUCT('Non-GHGs Emission Factor'!E$3:E$112*('Non-GHGs Emission Factor'!$B$3:$B$112=$D220)*('Non-GHGs Emission Factor'!$C$3:$C$112=$E220)*('Non-GHGs Emission Factor'!$D$2:$K$2=H$180)*('Non-GHGs Emission Factor'!$A$3:$A$112=$C220))*SUMIFS('Non-GHGs indst Product Output'!$N:$N,'Non-GHGs indst Product Output'!$A:$A,$A$2,'Non-GHGs indst Product Output'!$B:$B,$D220)*$F220</f>
        <v>0</v>
      </c>
      <c r="I220" s="276" cm="1">
        <f t="array" ref="I220">SUMPRODUCT('Non-GHGs Emission Factor'!F$3:F$112*('Non-GHGs Emission Factor'!$B$3:$B$112=$D220)*('Non-GHGs Emission Factor'!$C$3:$C$112=$E220)*('Non-GHGs Emission Factor'!$D$2:$K$2=I$180)*('Non-GHGs Emission Factor'!$A$3:$A$112=$C220))*SUMIFS('Non-GHGs indst Product Output'!$N:$N,'Non-GHGs indst Product Output'!$A:$A,$A$2,'Non-GHGs indst Product Output'!$B:$B,$D220)*$F220</f>
        <v>0</v>
      </c>
      <c r="J220" s="276" cm="1">
        <f t="array" ref="J220">SUMPRODUCT('Non-GHGs Emission Factor'!G$3:G$112*('Non-GHGs Emission Factor'!$B$3:$B$112=$D220)*('Non-GHGs Emission Factor'!$C$3:$C$112=$E220)*('Non-GHGs Emission Factor'!$D$2:$K$2=J$180)*('Non-GHGs Emission Factor'!$A$3:$A$112=$C220))*SUMIFS('Non-GHGs indst Product Output'!$N:$N,'Non-GHGs indst Product Output'!$A:$A,$A$2,'Non-GHGs indst Product Output'!$B:$B,$D220)*$F220</f>
        <v>0</v>
      </c>
      <c r="K220" s="276" cm="1">
        <f t="array" ref="K220">SUMPRODUCT('Non-GHGs Emission Factor'!H$3:H$112*('Non-GHGs Emission Factor'!$B$3:$B$112=$D220)*('Non-GHGs Emission Factor'!$C$3:$C$112=$E220)*('Non-GHGs Emission Factor'!$D$2:$K$2=K$180)*('Non-GHGs Emission Factor'!$A$3:$A$112=$C220))*SUMIFS('Non-GHGs indst Product Output'!$N:$N,'Non-GHGs indst Product Output'!$A:$A,$A$2,'Non-GHGs indst Product Output'!$B:$B,$D220)*$F220</f>
        <v>0</v>
      </c>
      <c r="L220" s="276" cm="1">
        <f t="array" ref="L220">SUMPRODUCT('Non-GHGs Emission Factor'!I$3:I$112*('Non-GHGs Emission Factor'!$B$3:$B$112=$D220)*('Non-GHGs Emission Factor'!$C$3:$C$112=$E220)*('Non-GHGs Emission Factor'!$D$2:$K$2=L$180)*('Non-GHGs Emission Factor'!$A$3:$A$112=$C220))*SUMIFS('Non-GHGs indst Product Output'!$N:$N,'Non-GHGs indst Product Output'!$A:$A,$A$2,'Non-GHGs indst Product Output'!$B:$B,$D220)*$F220</f>
        <v>0</v>
      </c>
      <c r="M220" s="276" cm="1">
        <f t="array" ref="M220">SUMPRODUCT('Non-GHGs Emission Factor'!J$3:J$112*('Non-GHGs Emission Factor'!$B$3:$B$112=$D220)*('Non-GHGs Emission Factor'!$C$3:$C$112=$E220)*('Non-GHGs Emission Factor'!$D$2:$K$2=M$180)*('Non-GHGs Emission Factor'!$A$3:$A$112=$C220))*SUMIFS('Non-GHGs indst Product Output'!$N:$N,'Non-GHGs indst Product Output'!$A:$A,$A$2,'Non-GHGs indst Product Output'!$B:$B,$D220)*$F220</f>
        <v>0</v>
      </c>
      <c r="N220" s="277" cm="1">
        <f t="array" ref="N220">SUMPRODUCT('Non-GHGs Emission Factor'!K$3:K$112*('Non-GHGs Emission Factor'!$B$3:$B$112=$D220)*('Non-GHGs Emission Factor'!$C$3:$C$112=$E220)*('Non-GHGs Emission Factor'!$D$2:$K$2=N$180)*('Non-GHGs Emission Factor'!$A$3:$A$112=$C220))*SUMIFS('Non-GHGs indst Product Output'!$N:$N,'Non-GHGs indst Product Output'!$A:$A,$A$2,'Non-GHGs indst Product Output'!$B:$B,$D220)*$F220</f>
        <v>0</v>
      </c>
    </row>
  </sheetData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CDCE-81D3-4BD0-BB30-523BB15E1C42}">
  <sheetPr>
    <tabColor theme="9" tint="-0.249977111117893"/>
  </sheetPr>
  <dimension ref="A1:AW78"/>
  <sheetViews>
    <sheetView topLeftCell="A51" workbookViewId="0">
      <selection activeCell="K6" sqref="K6"/>
    </sheetView>
  </sheetViews>
  <sheetFormatPr defaultColWidth="8.875" defaultRowHeight="12.75"/>
  <cols>
    <col min="1" max="1" width="31.25" style="139" customWidth="1"/>
    <col min="2" max="2" width="19.625" style="139" customWidth="1"/>
    <col min="3" max="3" width="11.625" style="139" bestFit="1" customWidth="1"/>
    <col min="4" max="4" width="13" style="139" customWidth="1"/>
    <col min="5" max="5" width="10.875" style="139" customWidth="1"/>
    <col min="6" max="16384" width="8.875" style="139"/>
  </cols>
  <sheetData>
    <row r="1" spans="1:49">
      <c r="A1" s="284" t="s">
        <v>601</v>
      </c>
    </row>
    <row r="2" spans="1:49">
      <c r="A2" s="284" t="str">
        <f>About!A74</f>
        <v>全国</v>
      </c>
    </row>
    <row r="4" spans="1:49">
      <c r="A4" s="138" t="s">
        <v>819</v>
      </c>
      <c r="B4" s="138"/>
    </row>
    <row r="5" spans="1:49">
      <c r="A5" s="177" t="s">
        <v>815</v>
      </c>
      <c r="B5" s="178" t="s">
        <v>816</v>
      </c>
      <c r="C5" s="178" t="s">
        <v>818</v>
      </c>
      <c r="D5" s="178" t="s">
        <v>781</v>
      </c>
      <c r="E5" s="178" t="s">
        <v>817</v>
      </c>
      <c r="F5" s="178" t="s">
        <v>767</v>
      </c>
      <c r="G5" s="178">
        <v>2018</v>
      </c>
      <c r="H5" s="178">
        <v>2019</v>
      </c>
      <c r="I5" s="178">
        <v>2020</v>
      </c>
      <c r="J5" s="178">
        <v>2021</v>
      </c>
      <c r="K5" s="178">
        <v>2022</v>
      </c>
      <c r="L5" s="178">
        <v>2023</v>
      </c>
      <c r="M5" s="178">
        <v>2024</v>
      </c>
      <c r="N5" s="178">
        <v>2025</v>
      </c>
      <c r="O5" s="178">
        <v>2026</v>
      </c>
      <c r="P5" s="178">
        <v>2027</v>
      </c>
      <c r="Q5" s="178">
        <v>2028</v>
      </c>
      <c r="R5" s="178">
        <v>2029</v>
      </c>
      <c r="S5" s="178">
        <v>2030</v>
      </c>
      <c r="T5" s="178">
        <v>2031</v>
      </c>
      <c r="U5" s="178">
        <v>2032</v>
      </c>
      <c r="V5" s="178">
        <v>2033</v>
      </c>
      <c r="W5" s="178">
        <v>2034</v>
      </c>
      <c r="X5" s="178">
        <v>2035</v>
      </c>
      <c r="Y5" s="178">
        <v>2036</v>
      </c>
      <c r="Z5" s="178">
        <v>2037</v>
      </c>
      <c r="AA5" s="178">
        <v>2038</v>
      </c>
      <c r="AB5" s="178">
        <v>2039</v>
      </c>
      <c r="AC5" s="178">
        <v>2040</v>
      </c>
      <c r="AD5" s="178">
        <v>2041</v>
      </c>
      <c r="AE5" s="178">
        <v>2042</v>
      </c>
      <c r="AF5" s="178">
        <v>2043</v>
      </c>
      <c r="AG5" s="178">
        <v>2044</v>
      </c>
      <c r="AH5" s="178">
        <v>2045</v>
      </c>
      <c r="AI5" s="178">
        <v>2046</v>
      </c>
      <c r="AJ5" s="178">
        <v>2047</v>
      </c>
      <c r="AK5" s="178">
        <v>2048</v>
      </c>
      <c r="AL5" s="178">
        <v>2049</v>
      </c>
      <c r="AM5" s="178">
        <v>2050</v>
      </c>
      <c r="AN5" s="178">
        <v>2051</v>
      </c>
      <c r="AO5" s="178">
        <v>2052</v>
      </c>
      <c r="AP5" s="178">
        <v>2053</v>
      </c>
      <c r="AQ5" s="178">
        <v>2054</v>
      </c>
      <c r="AR5" s="178">
        <v>2055</v>
      </c>
      <c r="AS5" s="178">
        <v>2056</v>
      </c>
      <c r="AT5" s="178">
        <v>2057</v>
      </c>
      <c r="AU5" s="178">
        <v>2058</v>
      </c>
      <c r="AV5" s="178">
        <v>2059</v>
      </c>
      <c r="AW5" s="179">
        <v>2060</v>
      </c>
    </row>
    <row r="6" spans="1:49">
      <c r="A6" s="175" t="s">
        <v>418</v>
      </c>
      <c r="B6" s="139" t="s">
        <v>321</v>
      </c>
      <c r="C6" s="139" t="s">
        <v>792</v>
      </c>
      <c r="D6" s="139">
        <f>SUMIFS('Industrial Asset'!E:E,'Industrial Asset'!A:A,$A$2,'Industrial Asset'!D:D,C6,'Industrial Asset'!C:C,B6)</f>
        <v>0</v>
      </c>
      <c r="E6" s="139">
        <v>1</v>
      </c>
      <c r="F6" s="139" t="str">
        <f>VLOOKUP(B6,'Sector Match'!$B$1:$C$43,2,0)</f>
        <v>agriculture and forestry 01T03</v>
      </c>
      <c r="G6" s="139">
        <f>SUMIFS('WR-Value Added(19 RMB)'!C:C,'WR-Value Added(19 RMB)'!$A:$A,$A$2,'WR-Value Added(19 RMB)'!$B:$B,$A6)*$E6</f>
        <v>67558.3</v>
      </c>
      <c r="H6" s="139">
        <f>SUMIFS('WR-Value Added(19 RMB)'!D:D,'WR-Value Added(19 RMB)'!$A:$A,$A$2,'WR-Value Added(19 RMB)'!$B:$B,$A6)*$E6</f>
        <v>73576.800000000003</v>
      </c>
      <c r="I6" s="139">
        <f>SUMIFS('WR-Value Added(19 RMB)'!E:E,'WR-Value Added(19 RMB)'!$A:$A,$A$2,'WR-Value Added(19 RMB)'!$B:$B,$A6)*$E6</f>
        <v>81084.099999999991</v>
      </c>
      <c r="J6" s="139">
        <f>SUMIFS('WR-Value Added(19 RMB)'!F:F,'WR-Value Added(19 RMB)'!$A:$A,$A$2,'WR-Value Added(19 RMB)'!$B:$B,$A6)*$E6</f>
        <v>86775.6</v>
      </c>
      <c r="K6" s="139">
        <f>SUMIFS('WR-Value Added(19 RMB)'!G:G,'WR-Value Added(19 RMB)'!$A:$A,$A$2,'WR-Value Added(19 RMB)'!$B:$B,$A6)*$E6</f>
        <v>92057.21295506999</v>
      </c>
      <c r="L6" s="139">
        <f>SUMIFS('WR-Value Added(19 RMB)'!H:H,'WR-Value Added(19 RMB)'!$A:$A,$A$2,'WR-Value Added(19 RMB)'!$B:$B,$A6)*$E6</f>
        <v>97462.355917298541</v>
      </c>
      <c r="M6" s="139">
        <f>SUMIFS('WR-Value Added(19 RMB)'!I:I,'WR-Value Added(19 RMB)'!$A:$A,$A$2,'WR-Value Added(19 RMB)'!$B:$B,$A6)*$E6</f>
        <v>102971.11590072434</v>
      </c>
      <c r="N6" s="139">
        <f>SUMIFS('WR-Value Added(19 RMB)'!J:J,'WR-Value Added(19 RMB)'!$A:$A,$A$2,'WR-Value Added(19 RMB)'!$B:$B,$A6)*$E6</f>
        <v>108656.26293356308</v>
      </c>
      <c r="O6" s="139">
        <f>SUMIFS('WR-Value Added(19 RMB)'!K:K,'WR-Value Added(19 RMB)'!$A:$A,$A$2,'WR-Value Added(19 RMB)'!$B:$B,$A6)*$E6</f>
        <v>114453.55211085117</v>
      </c>
      <c r="P6" s="139">
        <f>SUMIFS('WR-Value Added(19 RMB)'!L:L,'WR-Value Added(19 RMB)'!$A:$A,$A$2,'WR-Value Added(19 RMB)'!$B:$B,$A6)*$E6</f>
        <v>120377.03495466498</v>
      </c>
      <c r="Q6" s="139">
        <f>SUMIFS('WR-Value Added(19 RMB)'!M:M,'WR-Value Added(19 RMB)'!$A:$A,$A$2,'WR-Value Added(19 RMB)'!$B:$B,$A6)*$E6</f>
        <v>126447.17096264244</v>
      </c>
      <c r="R6" s="139">
        <f>SUMIFS('WR-Value Added(19 RMB)'!N:N,'WR-Value Added(19 RMB)'!$A:$A,$A$2,'WR-Value Added(19 RMB)'!$B:$B,$A6)*$E6</f>
        <v>132633.0964283217</v>
      </c>
      <c r="S6" s="139">
        <f>SUMIFS('WR-Value Added(19 RMB)'!O:O,'WR-Value Added(19 RMB)'!$A:$A,$A$2,'WR-Value Added(19 RMB)'!$B:$B,$A6)*$E6</f>
        <v>138978.49809297116</v>
      </c>
      <c r="T6" s="139">
        <f>SUMIFS('WR-Value Added(19 RMB)'!P:P,'WR-Value Added(19 RMB)'!$A:$A,$A$2,'WR-Value Added(19 RMB)'!$B:$B,$A6)*$E6</f>
        <v>145445.45631205064</v>
      </c>
      <c r="U6" s="139">
        <f>SUMIFS('WR-Value Added(19 RMB)'!Q:Q,'WR-Value Added(19 RMB)'!$A:$A,$A$2,'WR-Value Added(19 RMB)'!$B:$B,$A6)*$E6</f>
        <v>152023.06462361981</v>
      </c>
      <c r="V6" s="139">
        <f>SUMIFS('WR-Value Added(19 RMB)'!R:R,'WR-Value Added(19 RMB)'!$A:$A,$A$2,'WR-Value Added(19 RMB)'!$B:$B,$A6)*$E6</f>
        <v>158754.86246836808</v>
      </c>
      <c r="W6" s="139">
        <f>SUMIFS('WR-Value Added(19 RMB)'!S:S,'WR-Value Added(19 RMB)'!$A:$A,$A$2,'WR-Value Added(19 RMB)'!$B:$B,$A6)*$E6</f>
        <v>165608.08146007371</v>
      </c>
      <c r="X6" s="139">
        <f>SUMIFS('WR-Value Added(19 RMB)'!T:T,'WR-Value Added(19 RMB)'!$A:$A,$A$2,'WR-Value Added(19 RMB)'!$B:$B,$A6)*$E6</f>
        <v>172572.10698538338</v>
      </c>
      <c r="Y6" s="139">
        <f>SUMIFS('WR-Value Added(19 RMB)'!U:U,'WR-Value Added(19 RMB)'!$A:$A,$A$2,'WR-Value Added(19 RMB)'!$B:$B,$A6)*$E6</f>
        <v>179676.87854606163</v>
      </c>
      <c r="Z6" s="139">
        <f>SUMIFS('WR-Value Added(19 RMB)'!V:V,'WR-Value Added(19 RMB)'!$A:$A,$A$2,'WR-Value Added(19 RMB)'!$B:$B,$A6)*$E6</f>
        <v>186898.78507065712</v>
      </c>
      <c r="AA6" s="139">
        <f>SUMIFS('WR-Value Added(19 RMB)'!W:W,'WR-Value Added(19 RMB)'!$A:$A,$A$2,'WR-Value Added(19 RMB)'!$B:$B,$A6)*$E6</f>
        <v>194283.67101823614</v>
      </c>
      <c r="AB6" s="139">
        <f>SUMIFS('WR-Value Added(19 RMB)'!X:X,'WR-Value Added(19 RMB)'!$A:$A,$A$2,'WR-Value Added(19 RMB)'!$B:$B,$A6)*$E6</f>
        <v>201788.04713441367</v>
      </c>
      <c r="AC6" s="139">
        <f>SUMIFS('WR-Value Added(19 RMB)'!Y:Y,'WR-Value Added(19 RMB)'!$A:$A,$A$2,'WR-Value Added(19 RMB)'!$B:$B,$A6)*$E6</f>
        <v>209402.37735018163</v>
      </c>
      <c r="AD6" s="139">
        <f>SUMIFS('WR-Value Added(19 RMB)'!Z:Z,'WR-Value Added(19 RMB)'!$A:$A,$A$2,'WR-Value Added(19 RMB)'!$B:$B,$A6)*$E6</f>
        <v>217169.55052792057</v>
      </c>
      <c r="AE6" s="139">
        <f>SUMIFS('WR-Value Added(19 RMB)'!AA:AA,'WR-Value Added(19 RMB)'!$A:$A,$A$2,'WR-Value Added(19 RMB)'!$B:$B,$A6)*$E6</f>
        <v>225069.78717520885</v>
      </c>
      <c r="AF6" s="139">
        <f>SUMIFS('WR-Value Added(19 RMB)'!AB:AB,'WR-Value Added(19 RMB)'!$A:$A,$A$2,'WR-Value Added(19 RMB)'!$B:$B,$A6)*$E6</f>
        <v>233095.74875791729</v>
      </c>
      <c r="AG6" s="139">
        <f>SUMIFS('WR-Value Added(19 RMB)'!AC:AC,'WR-Value Added(19 RMB)'!$A:$A,$A$2,'WR-Value Added(19 RMB)'!$B:$B,$A6)*$E6</f>
        <v>241256.56320775815</v>
      </c>
      <c r="AH6" s="139">
        <f>SUMIFS('WR-Value Added(19 RMB)'!AD:AD,'WR-Value Added(19 RMB)'!$A:$A,$A$2,'WR-Value Added(19 RMB)'!$B:$B,$A6)*$E6</f>
        <v>249561.41263771089</v>
      </c>
      <c r="AI6" s="139">
        <f>SUMIFS('WR-Value Added(19 RMB)'!AE:AE,'WR-Value Added(19 RMB)'!$A:$A,$A$2,'WR-Value Added(19 RMB)'!$B:$B,$A6)*$E6</f>
        <v>258030.94933116125</v>
      </c>
      <c r="AJ6" s="139">
        <f>SUMIFS('WR-Value Added(19 RMB)'!AF:AF,'WR-Value Added(19 RMB)'!$A:$A,$A$2,'WR-Value Added(19 RMB)'!$B:$B,$A6)*$E6</f>
        <v>266636.85802740947</v>
      </c>
      <c r="AK6" s="139">
        <f>SUMIFS('WR-Value Added(19 RMB)'!AG:AG,'WR-Value Added(19 RMB)'!$A:$A,$A$2,'WR-Value Added(19 RMB)'!$B:$B,$A6)*$E6</f>
        <v>275387.10025497194</v>
      </c>
      <c r="AL6" s="139">
        <f>SUMIFS('WR-Value Added(19 RMB)'!AH:AH,'WR-Value Added(19 RMB)'!$A:$A,$A$2,'WR-Value Added(19 RMB)'!$B:$B,$A6)*$E6</f>
        <v>284326.32221457548</v>
      </c>
      <c r="AM6" s="139">
        <f>SUMIFS('WR-Value Added(19 RMB)'!AI:AI,'WR-Value Added(19 RMB)'!$A:$A,$A$2,'WR-Value Added(19 RMB)'!$B:$B,$A6)*$E6</f>
        <v>293411.36311418138</v>
      </c>
      <c r="AN6" s="139">
        <f>SUMIFS('WR-Value Added(19 RMB)'!AJ:AJ,'WR-Value Added(19 RMB)'!$A:$A,$A$2,'WR-Value Added(19 RMB)'!$B:$B,$A6)*$E6</f>
        <v>302677.81824870565</v>
      </c>
      <c r="AO6" s="139">
        <f>SUMIFS('WR-Value Added(19 RMB)'!AK:AK,'WR-Value Added(19 RMB)'!$A:$A,$A$2,'WR-Value Added(19 RMB)'!$B:$B,$A6)*$E6</f>
        <v>312134.25976431463</v>
      </c>
      <c r="AP6" s="139">
        <f>SUMIFS('WR-Value Added(19 RMB)'!AL:AL,'WR-Value Added(19 RMB)'!$A:$A,$A$2,'WR-Value Added(19 RMB)'!$B:$B,$A6)*$E6</f>
        <v>321767.92500418291</v>
      </c>
      <c r="AQ6" s="139">
        <f>SUMIFS('WR-Value Added(19 RMB)'!AM:AM,'WR-Value Added(19 RMB)'!$A:$A,$A$2,'WR-Value Added(19 RMB)'!$B:$B,$A6)*$E6</f>
        <v>331614.59534660127</v>
      </c>
      <c r="AR6" s="139">
        <f>SUMIFS('WR-Value Added(19 RMB)'!AN:AN,'WR-Value Added(19 RMB)'!$A:$A,$A$2,'WR-Value Added(19 RMB)'!$B:$B,$A6)*$E6</f>
        <v>341683.32937466173</v>
      </c>
      <c r="AS6" s="139">
        <f>SUMIFS('WR-Value Added(19 RMB)'!AO:AO,'WR-Value Added(19 RMB)'!$A:$A,$A$2,'WR-Value Added(19 RMB)'!$B:$B,$A6)*$E6</f>
        <v>351986.80328101956</v>
      </c>
      <c r="AT6" s="139">
        <f>SUMIFS('WR-Value Added(19 RMB)'!AP:AP,'WR-Value Added(19 RMB)'!$A:$A,$A$2,'WR-Value Added(19 RMB)'!$B:$B,$A6)*$E6</f>
        <v>362544.12211480777</v>
      </c>
      <c r="AU6" s="139">
        <f>SUMIFS('WR-Value Added(19 RMB)'!AQ:AQ,'WR-Value Added(19 RMB)'!$A:$A,$A$2,'WR-Value Added(19 RMB)'!$B:$B,$A6)*$E6</f>
        <v>373357.50422348728</v>
      </c>
      <c r="AV6" s="139">
        <f>SUMIFS('WR-Value Added(19 RMB)'!AR:AR,'WR-Value Added(19 RMB)'!$A:$A,$A$2,'WR-Value Added(19 RMB)'!$B:$B,$A6)*$E6</f>
        <v>384469.57692509203</v>
      </c>
      <c r="AW6" s="141">
        <f>SUMIFS('WR-Value Added(19 RMB)'!AS:AS,'WR-Value Added(19 RMB)'!$A:$A,$A$2,'WR-Value Added(19 RMB)'!$B:$B,$A6)*$E6</f>
        <v>395882.24279688421</v>
      </c>
    </row>
    <row r="7" spans="1:49">
      <c r="A7" s="175" t="s">
        <v>514</v>
      </c>
      <c r="B7" s="139" t="s">
        <v>289</v>
      </c>
      <c r="C7" s="139" t="s">
        <v>792</v>
      </c>
      <c r="D7" s="139">
        <f>SUMIFS('Industrial Asset'!E:E,'Industrial Asset'!A:A,$A$2,'Industrial Asset'!D:D,C7,'Industrial Asset'!C:C,B7)</f>
        <v>0</v>
      </c>
      <c r="E7" s="139">
        <v>1</v>
      </c>
      <c r="F7" s="139" t="str">
        <f>VLOOKUP(B7,'Sector Match'!$B$1:$C$43,2,0)</f>
        <v>coal mining 05</v>
      </c>
      <c r="G7" s="139">
        <f>SUMIFS('WR-Value Added(19 RMB)'!C:C,'WR-Value Added(19 RMB)'!$A:$A,$A$2,'WR-Value Added(19 RMB)'!$B:$B,$A7)*$E7</f>
        <v>13128.41103865578</v>
      </c>
      <c r="H7" s="139">
        <f>SUMIFS('WR-Value Added(19 RMB)'!D:D,'WR-Value Added(19 RMB)'!$A:$A,$A$2,'WR-Value Added(19 RMB)'!$B:$B,$A7)*$E7</f>
        <v>12302.691304019008</v>
      </c>
      <c r="I7" s="139">
        <f>SUMIFS('WR-Value Added(19 RMB)'!E:E,'WR-Value Added(19 RMB)'!$A:$A,$A$2,'WR-Value Added(19 RMB)'!$B:$B,$A7)*$E7</f>
        <v>11595.140229769917</v>
      </c>
      <c r="J7" s="139">
        <f>SUMIFS('WR-Value Added(19 RMB)'!F:F,'WR-Value Added(19 RMB)'!$A:$A,$A$2,'WR-Value Added(19 RMB)'!$B:$B,$A7)*$E7</f>
        <v>13119.537155722759</v>
      </c>
      <c r="K7" s="139">
        <f>SUMIFS('WR-Value Added(19 RMB)'!G:G,'WR-Value Added(19 RMB)'!$A:$A,$A$2,'WR-Value Added(19 RMB)'!$B:$B,$A7)*$E7</f>
        <v>13744.852889943333</v>
      </c>
      <c r="L7" s="139">
        <f>SUMIFS('WR-Value Added(19 RMB)'!H:H,'WR-Value Added(19 RMB)'!$A:$A,$A$2,'WR-Value Added(19 RMB)'!$B:$B,$A7)*$E7</f>
        <v>14362.170233947452</v>
      </c>
      <c r="M7" s="139">
        <f>SUMIFS('WR-Value Added(19 RMB)'!I:I,'WR-Value Added(19 RMB)'!$A:$A,$A$2,'WR-Value Added(19 RMB)'!$B:$B,$A7)*$E7</f>
        <v>14972.093285377214</v>
      </c>
      <c r="N7" s="139">
        <f>SUMIFS('WR-Value Added(19 RMB)'!J:J,'WR-Value Added(19 RMB)'!$A:$A,$A$2,'WR-Value Added(19 RMB)'!$B:$B,$A7)*$E7</f>
        <v>15575.440930163753</v>
      </c>
      <c r="O7" s="139">
        <f>SUMIFS('WR-Value Added(19 RMB)'!K:K,'WR-Value Added(19 RMB)'!$A:$A,$A$2,'WR-Value Added(19 RMB)'!$B:$B,$A7)*$E7</f>
        <v>16173.17604447236</v>
      </c>
      <c r="P7" s="139">
        <f>SUMIFS('WR-Value Added(19 RMB)'!L:L,'WR-Value Added(19 RMB)'!$A:$A,$A$2,'WR-Value Added(19 RMB)'!$B:$B,$A7)*$E7</f>
        <v>16766.348018212717</v>
      </c>
      <c r="Q7" s="139">
        <f>SUMIFS('WR-Value Added(19 RMB)'!M:M,'WR-Value Added(19 RMB)'!$A:$A,$A$2,'WR-Value Added(19 RMB)'!$B:$B,$A7)*$E7</f>
        <v>17356.048274064044</v>
      </c>
      <c r="R7" s="139">
        <f>SUMIFS('WR-Value Added(19 RMB)'!N:N,'WR-Value Added(19 RMB)'!$A:$A,$A$2,'WR-Value Added(19 RMB)'!$B:$B,$A7)*$E7</f>
        <v>17943.377260048288</v>
      </c>
      <c r="S7" s="139">
        <f>SUMIFS('WR-Value Added(19 RMB)'!O:O,'WR-Value Added(19 RMB)'!$A:$A,$A$2,'WR-Value Added(19 RMB)'!$B:$B,$A7)*$E7</f>
        <v>18529.420979646216</v>
      </c>
      <c r="T7" s="139">
        <f>SUMIFS('WR-Value Added(19 RMB)'!P:P,'WR-Value Added(19 RMB)'!$A:$A,$A$2,'WR-Value Added(19 RMB)'!$B:$B,$A7)*$E7</f>
        <v>19115.235122707069</v>
      </c>
      <c r="U7" s="139">
        <f>SUMIFS('WR-Value Added(19 RMB)'!Q:Q,'WR-Value Added(19 RMB)'!$A:$A,$A$2,'WR-Value Added(19 RMB)'!$B:$B,$A7)*$E7</f>
        <v>19701.835056842574</v>
      </c>
      <c r="V7" s="139">
        <f>SUMIFS('WR-Value Added(19 RMB)'!R:R,'WR-Value Added(19 RMB)'!$A:$A,$A$2,'WR-Value Added(19 RMB)'!$B:$B,$A7)*$E7</f>
        <v>20290.190209787357</v>
      </c>
      <c r="W7" s="139">
        <f>SUMIFS('WR-Value Added(19 RMB)'!S:S,'WR-Value Added(19 RMB)'!$A:$A,$A$2,'WR-Value Added(19 RMB)'!$B:$B,$A7)*$E7</f>
        <v>20881.221652333999</v>
      </c>
      <c r="X7" s="139">
        <f>SUMIFS('WR-Value Added(19 RMB)'!T:T,'WR-Value Added(19 RMB)'!$A:$A,$A$2,'WR-Value Added(19 RMB)'!$B:$B,$A7)*$E7</f>
        <v>21475.801946632779</v>
      </c>
      <c r="Y7" s="139">
        <f>SUMIFS('WR-Value Added(19 RMB)'!U:U,'WR-Value Added(19 RMB)'!$A:$A,$A$2,'WR-Value Added(19 RMB)'!$B:$B,$A7)*$E7</f>
        <v>22074.756542845404</v>
      </c>
      <c r="Z7" s="139">
        <f>SUMIFS('WR-Value Added(19 RMB)'!V:V,'WR-Value Added(19 RMB)'!$A:$A,$A$2,'WR-Value Added(19 RMB)'!$B:$B,$A7)*$E7</f>
        <v>22678.86618593676</v>
      </c>
      <c r="AA7" s="139">
        <f>SUMIFS('WR-Value Added(19 RMB)'!W:W,'WR-Value Added(19 RMB)'!$A:$A,$A$2,'WR-Value Added(19 RMB)'!$B:$B,$A7)*$E7</f>
        <v>23288.869936493931</v>
      </c>
      <c r="AB7" s="139">
        <f>SUMIFS('WR-Value Added(19 RMB)'!X:X,'WR-Value Added(19 RMB)'!$A:$A,$A$2,'WR-Value Added(19 RMB)'!$B:$B,$A7)*$E7</f>
        <v>23905.468519858467</v>
      </c>
      <c r="AC7" s="139">
        <f>SUMIFS('WR-Value Added(19 RMB)'!Y:Y,'WR-Value Added(19 RMB)'!$A:$A,$A$2,'WR-Value Added(19 RMB)'!$B:$B,$A7)*$E7</f>
        <v>24529.327802014421</v>
      </c>
      <c r="AD7" s="139">
        <f>SUMIFS('WR-Value Added(19 RMB)'!Z:Z,'WR-Value Added(19 RMB)'!$A:$A,$A$2,'WR-Value Added(19 RMB)'!$B:$B,$A7)*$E7</f>
        <v>25161.082253838096</v>
      </c>
      <c r="AE7" s="139">
        <f>SUMIFS('WR-Value Added(19 RMB)'!AA:AA,'WR-Value Added(19 RMB)'!$A:$A,$A$2,'WR-Value Added(19 RMB)'!$B:$B,$A7)*$E7</f>
        <v>25801.338311990985</v>
      </c>
      <c r="AF7" s="139">
        <f>SUMIFS('WR-Value Added(19 RMB)'!AB:AB,'WR-Value Added(19 RMB)'!$A:$A,$A$2,'WR-Value Added(19 RMB)'!$B:$B,$A7)*$E7</f>
        <v>26450.677578772531</v>
      </c>
      <c r="AG7" s="139">
        <f>SUMIFS('WR-Value Added(19 RMB)'!AC:AC,'WR-Value Added(19 RMB)'!$A:$A,$A$2,'WR-Value Added(19 RMB)'!$B:$B,$A7)*$E7</f>
        <v>27109.659827643663</v>
      </c>
      <c r="AH7" s="139">
        <f>SUMIFS('WR-Value Added(19 RMB)'!AD:AD,'WR-Value Added(19 RMB)'!$A:$A,$A$2,'WR-Value Added(19 RMB)'!$B:$B,$A7)*$E7</f>
        <v>27778.825798350153</v>
      </c>
      <c r="AI7" s="139">
        <f>SUMIFS('WR-Value Added(19 RMB)'!AE:AE,'WR-Value Added(19 RMB)'!$A:$A,$A$2,'WR-Value Added(19 RMB)'!$B:$B,$A7)*$E7</f>
        <v>28458.699777442067</v>
      </c>
      <c r="AJ7" s="139">
        <f>SUMIFS('WR-Value Added(19 RMB)'!AF:AF,'WR-Value Added(19 RMB)'!$A:$A,$A$2,'WR-Value Added(19 RMB)'!$B:$B,$A7)*$E7</f>
        <v>29149.791967951631</v>
      </c>
      <c r="AK7" s="139">
        <f>SUMIFS('WR-Value Added(19 RMB)'!AG:AG,'WR-Value Added(19 RMB)'!$A:$A,$A$2,'WR-Value Added(19 RMB)'!$B:$B,$A7)*$E7</f>
        <v>29852.600657125196</v>
      </c>
      <c r="AL7" s="139">
        <f>SUMIFS('WR-Value Added(19 RMB)'!AH:AH,'WR-Value Added(19 RMB)'!$A:$A,$A$2,'WR-Value Added(19 RMB)'!$B:$B,$A7)*$E7</f>
        <v>30567.614194201327</v>
      </c>
      <c r="AM7" s="139">
        <f>SUMIFS('WR-Value Added(19 RMB)'!AI:AI,'WR-Value Added(19 RMB)'!$A:$A,$A$2,'WR-Value Added(19 RMB)'!$B:$B,$A7)*$E7</f>
        <v>31295.312791919619</v>
      </c>
      <c r="AN7" s="139">
        <f>SUMIFS('WR-Value Added(19 RMB)'!AJ:AJ,'WR-Value Added(19 RMB)'!$A:$A,$A$2,'WR-Value Added(19 RMB)'!$B:$B,$A7)*$E7</f>
        <v>32036.170166106749</v>
      </c>
      <c r="AO7" s="139">
        <f>SUMIFS('WR-Value Added(19 RMB)'!AK:AK,'WR-Value Added(19 RMB)'!$A:$A,$A$2,'WR-Value Added(19 RMB)'!$B:$B,$A7)*$E7</f>
        <v>32790.655027713925</v>
      </c>
      <c r="AP7" s="139">
        <f>SUMIFS('WR-Value Added(19 RMB)'!AL:AL,'WR-Value Added(19 RMB)'!$A:$A,$A$2,'WR-Value Added(19 RMB)'!$B:$B,$A7)*$E7</f>
        <v>33559.232441247288</v>
      </c>
      <c r="AQ7" s="139">
        <f>SUMIFS('WR-Value Added(19 RMB)'!AM:AM,'WR-Value Added(19 RMB)'!$A:$A,$A$2,'WR-Value Added(19 RMB)'!$B:$B,$A7)*$E7</f>
        <v>34342.365062827463</v>
      </c>
      <c r="AR7" s="139">
        <f>SUMIFS('WR-Value Added(19 RMB)'!AN:AN,'WR-Value Added(19 RMB)'!$A:$A,$A$2,'WR-Value Added(19 RMB)'!$B:$B,$A7)*$E7</f>
        <v>35140.514270256608</v>
      </c>
      <c r="AS7" s="139">
        <f>SUMIFS('WR-Value Added(19 RMB)'!AO:AO,'WR-Value Added(19 RMB)'!$A:$A,$A$2,'WR-Value Added(19 RMB)'!$B:$B,$A7)*$E7</f>
        <v>35954.141196534234</v>
      </c>
      <c r="AT7" s="139">
        <f>SUMIFS('WR-Value Added(19 RMB)'!AP:AP,'WR-Value Added(19 RMB)'!$A:$A,$A$2,'WR-Value Added(19 RMB)'!$B:$B,$A7)*$E7</f>
        <v>36783.707677305669</v>
      </c>
      <c r="AU7" s="139">
        <f>SUMIFS('WR-Value Added(19 RMB)'!AQ:AQ,'WR-Value Added(19 RMB)'!$A:$A,$A$2,'WR-Value Added(19 RMB)'!$B:$B,$A7)*$E7</f>
        <v>37629.67712177911</v>
      </c>
      <c r="AV7" s="139">
        <f>SUMIFS('WR-Value Added(19 RMB)'!AR:AR,'WR-Value Added(19 RMB)'!$A:$A,$A$2,'WR-Value Added(19 RMB)'!$B:$B,$A7)*$E7</f>
        <v>38492.515315750876</v>
      </c>
      <c r="AW7" s="141">
        <f>SUMIFS('WR-Value Added(19 RMB)'!AS:AS,'WR-Value Added(19 RMB)'!$A:$A,$A$2,'WR-Value Added(19 RMB)'!$B:$B,$A7)*$E7</f>
        <v>39372.691164530974</v>
      </c>
    </row>
    <row r="8" spans="1:49">
      <c r="A8" s="175" t="s">
        <v>515</v>
      </c>
      <c r="B8" s="139" t="s">
        <v>290</v>
      </c>
      <c r="C8" s="139" t="s">
        <v>792</v>
      </c>
      <c r="D8" s="139">
        <f>SUMIFS('Industrial Asset'!E:E,'Industrial Asset'!A:A,$A$2,'Industrial Asset'!D:D,C8,'Industrial Asset'!C:C,B8)</f>
        <v>0</v>
      </c>
      <c r="E8" s="139">
        <v>1</v>
      </c>
      <c r="F8" s="139" t="str">
        <f>VLOOKUP(B8,'Sector Match'!$B$1:$C$43,2,0)</f>
        <v>oil and gas extraction 06</v>
      </c>
      <c r="G8" s="139">
        <f>SUMIFS('WR-Value Added(19 RMB)'!C:C,'WR-Value Added(19 RMB)'!$A:$A,$A$2,'WR-Value Added(19 RMB)'!$B:$B,$A8)*$E8</f>
        <v>7594.9649911975521</v>
      </c>
      <c r="H8" s="139">
        <f>SUMIFS('WR-Value Added(19 RMB)'!D:D,'WR-Value Added(19 RMB)'!$A:$A,$A$2,'WR-Value Added(19 RMB)'!$B:$B,$A8)*$E8</f>
        <v>8002.4636467505807</v>
      </c>
      <c r="I8" s="139">
        <f>SUMIFS('WR-Value Added(19 RMB)'!E:E,'WR-Value Added(19 RMB)'!$A:$A,$A$2,'WR-Value Added(19 RMB)'!$B:$B,$A8)*$E8</f>
        <v>7731.4547357820202</v>
      </c>
      <c r="J8" s="139">
        <f>SUMIFS('WR-Value Added(19 RMB)'!F:F,'WR-Value Added(19 RMB)'!$A:$A,$A$2,'WR-Value Added(19 RMB)'!$B:$B,$A8)*$E8</f>
        <v>8025.614760333222</v>
      </c>
      <c r="K8" s="139">
        <f>SUMIFS('WR-Value Added(19 RMB)'!G:G,'WR-Value Added(19 RMB)'!$A:$A,$A$2,'WR-Value Added(19 RMB)'!$B:$B,$A8)*$E8</f>
        <v>8249.1623394595463</v>
      </c>
      <c r="L8" s="139">
        <f>SUMIFS('WR-Value Added(19 RMB)'!H:H,'WR-Value Added(19 RMB)'!$A:$A,$A$2,'WR-Value Added(19 RMB)'!$B:$B,$A8)*$E8</f>
        <v>8466.8246316524783</v>
      </c>
      <c r="M8" s="139">
        <f>SUMIFS('WR-Value Added(19 RMB)'!I:I,'WR-Value Added(19 RMB)'!$A:$A,$A$2,'WR-Value Added(19 RMB)'!$B:$B,$A8)*$E8</f>
        <v>8679.4848554274449</v>
      </c>
      <c r="N8" s="139">
        <f>SUMIFS('WR-Value Added(19 RMB)'!J:J,'WR-Value Added(19 RMB)'!$A:$A,$A$2,'WR-Value Added(19 RMB)'!$B:$B,$A8)*$E8</f>
        <v>8887.9768579385509</v>
      </c>
      <c r="O8" s="139">
        <f>SUMIFS('WR-Value Added(19 RMB)'!K:K,'WR-Value Added(19 RMB)'!$A:$A,$A$2,'WR-Value Added(19 RMB)'!$B:$B,$A8)*$E8</f>
        <v>9093.0938594086838</v>
      </c>
      <c r="P8" s="139">
        <f>SUMIFS('WR-Value Added(19 RMB)'!L:L,'WR-Value Added(19 RMB)'!$A:$A,$A$2,'WR-Value Added(19 RMB)'!$B:$B,$A8)*$E8</f>
        <v>9295.5881302789985</v>
      </c>
      <c r="Q8" s="139">
        <f>SUMIFS('WR-Value Added(19 RMB)'!M:M,'WR-Value Added(19 RMB)'!$A:$A,$A$2,'WR-Value Added(19 RMB)'!$B:$B,$A8)*$E8</f>
        <v>9496.168271589655</v>
      </c>
      <c r="R8" s="139">
        <f>SUMIFS('WR-Value Added(19 RMB)'!N:N,'WR-Value Added(19 RMB)'!$A:$A,$A$2,'WR-Value Added(19 RMB)'!$B:$B,$A8)*$E8</f>
        <v>9695.4968786844875</v>
      </c>
      <c r="S8" s="139">
        <f>SUMIFS('WR-Value Added(19 RMB)'!O:O,'WR-Value Added(19 RMB)'!$A:$A,$A$2,'WR-Value Added(19 RMB)'!$B:$B,$A8)*$E8</f>
        <v>9894.1895219616235</v>
      </c>
      <c r="T8" s="139">
        <f>SUMIFS('WR-Value Added(19 RMB)'!P:P,'WR-Value Added(19 RMB)'!$A:$A,$A$2,'WR-Value Added(19 RMB)'!$B:$B,$A8)*$E8</f>
        <v>10092.815147907999</v>
      </c>
      <c r="U8" s="139">
        <f>SUMIFS('WR-Value Added(19 RMB)'!Q:Q,'WR-Value Added(19 RMB)'!$A:$A,$A$2,'WR-Value Added(19 RMB)'!$B:$B,$A8)*$E8</f>
        <v>10291.897672178022</v>
      </c>
      <c r="V8" s="139">
        <f>SUMIFS('WR-Value Added(19 RMB)'!R:R,'WR-Value Added(19 RMB)'!$A:$A,$A$2,'WR-Value Added(19 RMB)'!$B:$B,$A8)*$E8</f>
        <v>10491.918442457627</v>
      </c>
      <c r="W8" s="139">
        <f>SUMIFS('WR-Value Added(19 RMB)'!S:S,'WR-Value Added(19 RMB)'!$A:$A,$A$2,'WR-Value Added(19 RMB)'!$B:$B,$A8)*$E8</f>
        <v>10693.319260366368</v>
      </c>
      <c r="X8" s="139">
        <f>SUMIFS('WR-Value Added(19 RMB)'!T:T,'WR-Value Added(19 RMB)'!$A:$A,$A$2,'WR-Value Added(19 RMB)'!$B:$B,$A8)*$E8</f>
        <v>10896.505703319408</v>
      </c>
      <c r="Y8" s="139">
        <f>SUMIFS('WR-Value Added(19 RMB)'!U:U,'WR-Value Added(19 RMB)'!$A:$A,$A$2,'WR-Value Added(19 RMB)'!$B:$B,$A8)*$E8</f>
        <v>11101.850547966475</v>
      </c>
      <c r="Z8" s="139">
        <f>SUMIFS('WR-Value Added(19 RMB)'!V:V,'WR-Value Added(19 RMB)'!$A:$A,$A$2,'WR-Value Added(19 RMB)'!$B:$B,$A8)*$E8</f>
        <v>11309.697152916597</v>
      </c>
      <c r="AA8" s="139">
        <f>SUMIFS('WR-Value Added(19 RMB)'!W:W,'WR-Value Added(19 RMB)'!$A:$A,$A$2,'WR-Value Added(19 RMB)'!$B:$B,$A8)*$E8</f>
        <v>11520.362705009113</v>
      </c>
      <c r="AB8" s="139">
        <f>SUMIFS('WR-Value Added(19 RMB)'!X:X,'WR-Value Added(19 RMB)'!$A:$A,$A$2,'WR-Value Added(19 RMB)'!$B:$B,$A8)*$E8</f>
        <v>11734.141269626165</v>
      </c>
      <c r="AC8" s="139">
        <f>SUMIFS('WR-Value Added(19 RMB)'!Y:Y,'WR-Value Added(19 RMB)'!$A:$A,$A$2,'WR-Value Added(19 RMB)'!$B:$B,$A8)*$E8</f>
        <v>11951.306612467497</v>
      </c>
      <c r="AD8" s="139">
        <f>SUMIFS('WR-Value Added(19 RMB)'!Z:Z,'WR-Value Added(19 RMB)'!$A:$A,$A$2,'WR-Value Added(19 RMB)'!$B:$B,$A8)*$E8</f>
        <v>12172.114779423899</v>
      </c>
      <c r="AE8" s="139">
        <f>SUMIFS('WR-Value Added(19 RMB)'!AA:AA,'WR-Value Added(19 RMB)'!$A:$A,$A$2,'WR-Value Added(19 RMB)'!$B:$B,$A8)*$E8</f>
        <v>12396.806434370643</v>
      </c>
      <c r="AF8" s="139">
        <f>SUMIFS('WR-Value Added(19 RMB)'!AB:AB,'WR-Value Added(19 RMB)'!$A:$A,$A$2,'WR-Value Added(19 RMB)'!$B:$B,$A8)*$E8</f>
        <v>12625.608963325129</v>
      </c>
      <c r="AG8" s="139">
        <f>SUMIFS('WR-Value Added(19 RMB)'!AC:AC,'WR-Value Added(19 RMB)'!$A:$A,$A$2,'WR-Value Added(19 RMB)'!$B:$B,$A8)*$E8</f>
        <v>12858.73835869982</v>
      </c>
      <c r="AH8" s="139">
        <f>SUMIFS('WR-Value Added(19 RMB)'!AD:AD,'WR-Value Added(19 RMB)'!$A:$A,$A$2,'WR-Value Added(19 RMB)'!$B:$B,$A8)*$E8</f>
        <v>13096.400900288396</v>
      </c>
      <c r="AI8" s="139">
        <f>SUMIFS('WR-Value Added(19 RMB)'!AE:AE,'WR-Value Added(19 RMB)'!$A:$A,$A$2,'WR-Value Added(19 RMB)'!$B:$B,$A8)*$E8</f>
        <v>13338.794650878945</v>
      </c>
      <c r="AJ8" s="139">
        <f>SUMIFS('WR-Value Added(19 RMB)'!AF:AF,'WR-Value Added(19 RMB)'!$A:$A,$A$2,'WR-Value Added(19 RMB)'!$B:$B,$A8)*$E8</f>
        <v>13586.110784541666</v>
      </c>
      <c r="AK8" s="139">
        <f>SUMIFS('WR-Value Added(19 RMB)'!AG:AG,'WR-Value Added(19 RMB)'!$A:$A,$A$2,'WR-Value Added(19 RMB)'!$B:$B,$A8)*$E8</f>
        <v>13838.534765069748</v>
      </c>
      <c r="AL8" s="139">
        <f>SUMIFS('WR-Value Added(19 RMB)'!AH:AH,'WR-Value Added(19 RMB)'!$A:$A,$A$2,'WR-Value Added(19 RMB)'!$B:$B,$A8)*$E8</f>
        <v>14096.247391062081</v>
      </c>
      <c r="AM8" s="139">
        <f>SUMIFS('WR-Value Added(19 RMB)'!AI:AI,'WR-Value Added(19 RMB)'!$A:$A,$A$2,'WR-Value Added(19 RMB)'!$B:$B,$A8)*$E8</f>
        <v>14359.425722896274</v>
      </c>
      <c r="AN8" s="139">
        <f>SUMIFS('WR-Value Added(19 RMB)'!AJ:AJ,'WR-Value Added(19 RMB)'!$A:$A,$A$2,'WR-Value Added(19 RMB)'!$B:$B,$A8)*$E8</f>
        <v>14628.243905508398</v>
      </c>
      <c r="AO8" s="139">
        <f>SUMIFS('WR-Value Added(19 RMB)'!AK:AK,'WR-Value Added(19 RMB)'!$A:$A,$A$2,'WR-Value Added(19 RMB)'!$B:$B,$A8)*$E8</f>
        <v>14902.87389953897</v>
      </c>
      <c r="AP8" s="139">
        <f>SUMIFS('WR-Value Added(19 RMB)'!AL:AL,'WR-Value Added(19 RMB)'!$A:$A,$A$2,'WR-Value Added(19 RMB)'!$B:$B,$A8)*$E8</f>
        <v>15183.4861320952</v>
      </c>
      <c r="AQ8" s="139">
        <f>SUMIFS('WR-Value Added(19 RMB)'!AM:AM,'WR-Value Added(19 RMB)'!$A:$A,$A$2,'WR-Value Added(19 RMB)'!$B:$B,$A8)*$E8</f>
        <v>15470.250077144301</v>
      </c>
      <c r="AR8" s="139">
        <f>SUMIFS('WR-Value Added(19 RMB)'!AN:AN,'WR-Value Added(19 RMB)'!$A:$A,$A$2,'WR-Value Added(19 RMB)'!$B:$B,$A8)*$E8</f>
        <v>15763.334774404497</v>
      </c>
      <c r="AS8" s="139">
        <f>SUMIFS('WR-Value Added(19 RMB)'!AO:AO,'WR-Value Added(19 RMB)'!$A:$A,$A$2,'WR-Value Added(19 RMB)'!$B:$B,$A8)*$E8</f>
        <v>16062.909294567653</v>
      </c>
      <c r="AT8" s="139">
        <f>SUMIFS('WR-Value Added(19 RMB)'!AP:AP,'WR-Value Added(19 RMB)'!$A:$A,$A$2,'WR-Value Added(19 RMB)'!$B:$B,$A8)*$E8</f>
        <v>16369.14315773958</v>
      </c>
      <c r="AU8" s="139">
        <f>SUMIFS('WR-Value Added(19 RMB)'!AQ:AQ,'WR-Value Added(19 RMB)'!$A:$A,$A$2,'WR-Value Added(19 RMB)'!$B:$B,$A8)*$E8</f>
        <v>16682.206711152048</v>
      </c>
      <c r="AV8" s="139">
        <f>SUMIFS('WR-Value Added(19 RMB)'!AR:AR,'WR-Value Added(19 RMB)'!$A:$A,$A$2,'WR-Value Added(19 RMB)'!$B:$B,$A8)*$E8</f>
        <v>17002.271471451491</v>
      </c>
      <c r="AW8" s="141">
        <f>SUMIFS('WR-Value Added(19 RMB)'!AS:AS,'WR-Value Added(19 RMB)'!$A:$A,$A$2,'WR-Value Added(19 RMB)'!$B:$B,$A8)*$E8</f>
        <v>17329.510436211647</v>
      </c>
    </row>
    <row r="9" spans="1:49">
      <c r="A9" s="289" t="s">
        <v>516</v>
      </c>
      <c r="B9" s="283" t="s">
        <v>291</v>
      </c>
      <c r="C9" s="283" t="s">
        <v>792</v>
      </c>
      <c r="D9" s="283">
        <f>SUMIFS('Industrial Asset'!E:E,'Industrial Asset'!A:A,$A$2,'Industrial Asset'!D:D,C9,'Industrial Asset'!C:C,B9)</f>
        <v>0</v>
      </c>
      <c r="E9" s="283">
        <v>1</v>
      </c>
      <c r="F9" s="283" t="str">
        <f>VLOOKUP(B9,'Sector Match'!$B$1:$C$43,2,0)</f>
        <v>other mining and quarrying 07T08</v>
      </c>
      <c r="G9" s="139">
        <f>SUMIFS('WR-Value Added(19 RMB)'!C:C,'WR-Value Added(19 RMB)'!$A:$A,$A$2,'WR-Value Added(19 RMB)'!$B:$B,$A9)*$E9</f>
        <v>5528.1879086060408</v>
      </c>
      <c r="H9" s="139">
        <f>SUMIFS('WR-Value Added(19 RMB)'!D:D,'WR-Value Added(19 RMB)'!$A:$A,$A$2,'WR-Value Added(19 RMB)'!$B:$B,$A9)*$E9</f>
        <v>5185.9209875035322</v>
      </c>
      <c r="I9" s="139">
        <f>SUMIFS('WR-Value Added(19 RMB)'!E:E,'WR-Value Added(19 RMB)'!$A:$A,$A$2,'WR-Value Added(19 RMB)'!$B:$B,$A9)*$E9</f>
        <v>7350.7869304366595</v>
      </c>
      <c r="J9" s="139">
        <f>SUMIFS('WR-Value Added(19 RMB)'!F:F,'WR-Value Added(19 RMB)'!$A:$A,$A$2,'WR-Value Added(19 RMB)'!$B:$B,$A9)*$E9</f>
        <v>6452.9257623697004</v>
      </c>
      <c r="K9" s="139">
        <f>SUMIFS('WR-Value Added(19 RMB)'!G:G,'WR-Value Added(19 RMB)'!$A:$A,$A$2,'WR-Value Added(19 RMB)'!$B:$B,$A9)*$E9</f>
        <v>6691.0254786579571</v>
      </c>
      <c r="L9" s="139">
        <f>SUMIFS('WR-Value Added(19 RMB)'!H:H,'WR-Value Added(19 RMB)'!$A:$A,$A$2,'WR-Value Added(19 RMB)'!$B:$B,$A9)*$E9</f>
        <v>6924.7574892537605</v>
      </c>
      <c r="M9" s="139">
        <f>SUMIFS('WR-Value Added(19 RMB)'!I:I,'WR-Value Added(19 RMB)'!$A:$A,$A$2,'WR-Value Added(19 RMB)'!$B:$B,$A9)*$E9</f>
        <v>7154.6433756484657</v>
      </c>
      <c r="N9" s="139">
        <f>SUMIFS('WR-Value Added(19 RMB)'!J:J,'WR-Value Added(19 RMB)'!$A:$A,$A$2,'WR-Value Added(19 RMB)'!$B:$B,$A9)*$E9</f>
        <v>7381.2313786516561</v>
      </c>
      <c r="O9" s="139">
        <f>SUMIFS('WR-Value Added(19 RMB)'!K:K,'WR-Value Added(19 RMB)'!$A:$A,$A$2,'WR-Value Added(19 RMB)'!$B:$B,$A9)*$E9</f>
        <v>7605.0843210597723</v>
      </c>
      <c r="P9" s="139">
        <f>SUMIFS('WR-Value Added(19 RMB)'!L:L,'WR-Value Added(19 RMB)'!$A:$A,$A$2,'WR-Value Added(19 RMB)'!$B:$B,$A9)*$E9</f>
        <v>7826.7665597935647</v>
      </c>
      <c r="Q9" s="139">
        <f>SUMIFS('WR-Value Added(19 RMB)'!M:M,'WR-Value Added(19 RMB)'!$A:$A,$A$2,'WR-Value Added(19 RMB)'!$B:$B,$A9)*$E9</f>
        <v>8046.8328089983715</v>
      </c>
      <c r="R9" s="139">
        <f>SUMIFS('WR-Value Added(19 RMB)'!N:N,'WR-Value Added(19 RMB)'!$A:$A,$A$2,'WR-Value Added(19 RMB)'!$B:$B,$A9)*$E9</f>
        <v>8265.8197071152208</v>
      </c>
      <c r="S9" s="139">
        <f>SUMIFS('WR-Value Added(19 RMB)'!O:O,'WR-Value Added(19 RMB)'!$A:$A,$A$2,'WR-Value Added(19 RMB)'!$B:$B,$A9)*$E9</f>
        <v>8484.2401011694237</v>
      </c>
      <c r="T9" s="139">
        <f>SUMIFS('WR-Value Added(19 RMB)'!P:P,'WR-Value Added(19 RMB)'!$A:$A,$A$2,'WR-Value Added(19 RMB)'!$B:$B,$A9)*$E9</f>
        <v>8702.5796584779891</v>
      </c>
      <c r="U9" s="139">
        <f>SUMIFS('WR-Value Added(19 RMB)'!Q:Q,'WR-Value Added(19 RMB)'!$A:$A,$A$2,'WR-Value Added(19 RMB)'!$B:$B,$A9)*$E9</f>
        <v>8921.2953152423652</v>
      </c>
      <c r="V9" s="139">
        <f>SUMIFS('WR-Value Added(19 RMB)'!R:R,'WR-Value Added(19 RMB)'!$A:$A,$A$2,'WR-Value Added(19 RMB)'!$B:$B,$A9)*$E9</f>
        <v>9140.8150912247311</v>
      </c>
      <c r="W9" s="139">
        <f>SUMIFS('WR-Value Added(19 RMB)'!S:S,'WR-Value Added(19 RMB)'!$A:$A,$A$2,'WR-Value Added(19 RMB)'!$B:$B,$A9)*$E9</f>
        <v>9361.5388674124588</v>
      </c>
      <c r="X9" s="139">
        <f>SUMIFS('WR-Value Added(19 RMB)'!T:T,'WR-Value Added(19 RMB)'!$A:$A,$A$2,'WR-Value Added(19 RMB)'!$B:$B,$A9)*$E9</f>
        <v>9583.8398034561433</v>
      </c>
      <c r="Y9" s="139">
        <f>SUMIFS('WR-Value Added(19 RMB)'!U:U,'WR-Value Added(19 RMB)'!$A:$A,$A$2,'WR-Value Added(19 RMB)'!$B:$B,$A9)*$E9</f>
        <v>9808.0661471881485</v>
      </c>
      <c r="Z9" s="139">
        <f>SUMIFS('WR-Value Added(19 RMB)'!V:V,'WR-Value Added(19 RMB)'!$A:$A,$A$2,'WR-Value Added(19 RMB)'!$B:$B,$A9)*$E9</f>
        <v>10034.543253183781</v>
      </c>
      <c r="AA9" s="139">
        <f>SUMIFS('WR-Value Added(19 RMB)'!W:W,'WR-Value Added(19 RMB)'!$A:$A,$A$2,'WR-Value Added(19 RMB)'!$B:$B,$A9)*$E9</f>
        <v>10263.575679584634</v>
      </c>
      <c r="AB9" s="139">
        <f>SUMIFS('WR-Value Added(19 RMB)'!X:X,'WR-Value Added(19 RMB)'!$A:$A,$A$2,'WR-Value Added(19 RMB)'!$B:$B,$A9)*$E9</f>
        <v>10495.449273020606</v>
      </c>
      <c r="AC9" s="139">
        <f>SUMIFS('WR-Value Added(19 RMB)'!Y:Y,'WR-Value Added(19 RMB)'!$A:$A,$A$2,'WR-Value Added(19 RMB)'!$B:$B,$A9)*$E9</f>
        <v>10730.433182136338</v>
      </c>
      <c r="AD9" s="139">
        <f>SUMIFS('WR-Value Added(19 RMB)'!Z:Z,'WR-Value Added(19 RMB)'!$A:$A,$A$2,'WR-Value Added(19 RMB)'!$B:$B,$A9)*$E9</f>
        <v>10968.781762803441</v>
      </c>
      <c r="AE9" s="139">
        <f>SUMIFS('WR-Value Added(19 RMB)'!AA:AA,'WR-Value Added(19 RMB)'!$A:$A,$A$2,'WR-Value Added(19 RMB)'!$B:$B,$A9)*$E9</f>
        <v>11210.736354345956</v>
      </c>
      <c r="AF9" s="139">
        <f>SUMIFS('WR-Value Added(19 RMB)'!AB:AB,'WR-Value Added(19 RMB)'!$A:$A,$A$2,'WR-Value Added(19 RMB)'!$B:$B,$A9)*$E9</f>
        <v>11456.526917513653</v>
      </c>
      <c r="AG9" s="139">
        <f>SUMIFS('WR-Value Added(19 RMB)'!AC:AC,'WR-Value Added(19 RMB)'!$A:$A,$A$2,'WR-Value Added(19 RMB)'!$B:$B,$A9)*$E9</f>
        <v>11706.373532729074</v>
      </c>
      <c r="AH9" s="139">
        <f>SUMIFS('WR-Value Added(19 RMB)'!AD:AD,'WR-Value Added(19 RMB)'!$A:$A,$A$2,'WR-Value Added(19 RMB)'!$B:$B,$A9)*$E9</f>
        <v>11960.487762270317</v>
      </c>
      <c r="AI9" s="139">
        <f>SUMIFS('WR-Value Added(19 RMB)'!AE:AE,'WR-Value Added(19 RMB)'!$A:$A,$A$2,'WR-Value Added(19 RMB)'!$B:$B,$A9)*$E9</f>
        <v>12219.073883261328</v>
      </c>
      <c r="AJ9" s="139">
        <f>SUMIFS('WR-Value Added(19 RMB)'!AF:AF,'WR-Value Added(19 RMB)'!$A:$A,$A$2,'WR-Value Added(19 RMB)'!$B:$B,$A9)*$E9</f>
        <v>12482.330000203761</v>
      </c>
      <c r="AK9" s="139">
        <f>SUMIFS('WR-Value Added(19 RMB)'!AG:AG,'WR-Value Added(19 RMB)'!$A:$A,$A$2,'WR-Value Added(19 RMB)'!$B:$B,$A9)*$E9</f>
        <v>12750.449046683085</v>
      </c>
      <c r="AL9" s="139">
        <f>SUMIFS('WR-Value Added(19 RMB)'!AH:AH,'WR-Value Added(19 RMB)'!$A:$A,$A$2,'WR-Value Added(19 RMB)'!$B:$B,$A9)*$E9</f>
        <v>13023.619686148902</v>
      </c>
      <c r="AM9" s="139">
        <f>SUMIFS('WR-Value Added(19 RMB)'!AI:AI,'WR-Value Added(19 RMB)'!$A:$A,$A$2,'WR-Value Added(19 RMB)'!$B:$B,$A9)*$E9</f>
        <v>13302.027121502313</v>
      </c>
      <c r="AN9" s="139">
        <f>SUMIFS('WR-Value Added(19 RMB)'!AJ:AJ,'WR-Value Added(19 RMB)'!$A:$A,$A$2,'WR-Value Added(19 RMB)'!$B:$B,$A9)*$E9</f>
        <v>13585.853822795663</v>
      </c>
      <c r="AO9" s="139">
        <f>SUMIFS('WR-Value Added(19 RMB)'!AK:AK,'WR-Value Added(19 RMB)'!$A:$A,$A$2,'WR-Value Added(19 RMB)'!$B:$B,$A9)*$E9</f>
        <v>13875.280181759215</v>
      </c>
      <c r="AP9" s="139">
        <f>SUMIFS('WR-Value Added(19 RMB)'!AL:AL,'WR-Value Added(19 RMB)'!$A:$A,$A$2,'WR-Value Added(19 RMB)'!$B:$B,$A9)*$E9</f>
        <v>14170.485101200429</v>
      </c>
      <c r="AQ9" s="139">
        <f>SUMIFS('WR-Value Added(19 RMB)'!AM:AM,'WR-Value Added(19 RMB)'!$A:$A,$A$2,'WR-Value Added(19 RMB)'!$B:$B,$A9)*$E9</f>
        <v>14471.646526626055</v>
      </c>
      <c r="AR9" s="139">
        <f>SUMIFS('WR-Value Added(19 RMB)'!AN:AN,'WR-Value Added(19 RMB)'!$A:$A,$A$2,'WR-Value Added(19 RMB)'!$B:$B,$A9)*$E9</f>
        <v>14778.941926739373</v>
      </c>
      <c r="AS9" s="139">
        <f>SUMIFS('WR-Value Added(19 RMB)'!AO:AO,'WR-Value Added(19 RMB)'!$A:$A,$A$2,'WR-Value Added(19 RMB)'!$B:$B,$A9)*$E9</f>
        <v>15092.548728805354</v>
      </c>
      <c r="AT9" s="139">
        <f>SUMIFS('WR-Value Added(19 RMB)'!AP:AP,'WR-Value Added(19 RMB)'!$A:$A,$A$2,'WR-Value Added(19 RMB)'!$B:$B,$A9)*$E9</f>
        <v>15412.644714247112</v>
      </c>
      <c r="AU9" s="139">
        <f>SUMIFS('WR-Value Added(19 RMB)'!AQ:AQ,'WR-Value Added(19 RMB)'!$A:$A,$A$2,'WR-Value Added(19 RMB)'!$B:$B,$A9)*$E9</f>
        <v>15739.408379260138</v>
      </c>
      <c r="AV9" s="139">
        <f>SUMIFS('WR-Value Added(19 RMB)'!AR:AR,'WR-Value Added(19 RMB)'!$A:$A,$A$2,'WR-Value Added(19 RMB)'!$B:$B,$A9)*$E9</f>
        <v>16073.019264703038</v>
      </c>
      <c r="AW9" s="141">
        <f>SUMIFS('WR-Value Added(19 RMB)'!AS:AS,'WR-Value Added(19 RMB)'!$A:$A,$A$2,'WR-Value Added(19 RMB)'!$B:$B,$A9)*$E9</f>
        <v>16413.658259043874</v>
      </c>
    </row>
    <row r="10" spans="1:49">
      <c r="A10" s="289" t="s">
        <v>516</v>
      </c>
      <c r="B10" s="283" t="s">
        <v>292</v>
      </c>
      <c r="C10" s="283" t="s">
        <v>792</v>
      </c>
      <c r="D10" s="283">
        <f>SUMIFS('Industrial Asset'!E:E,'Industrial Asset'!A:A,$A$2,'Industrial Asset'!D:D,C10,'Industrial Asset'!C:C,B10)</f>
        <v>0</v>
      </c>
      <c r="E10" s="283">
        <v>0</v>
      </c>
      <c r="F10" s="283" t="str">
        <f>VLOOKUP(B10,'Sector Match'!$B$1:$C$43,2,0)</f>
        <v>other mining and quarrying 07T08</v>
      </c>
      <c r="G10" s="139">
        <f>SUMIFS('WR-Value Added(19 RMB)'!C:C,'WR-Value Added(19 RMB)'!$A:$A,$A$2,'WR-Value Added(19 RMB)'!$B:$B,$A10)*$E10</f>
        <v>0</v>
      </c>
      <c r="H10" s="139">
        <f>SUMIFS('WR-Value Added(19 RMB)'!D:D,'WR-Value Added(19 RMB)'!$A:$A,$A$2,'WR-Value Added(19 RMB)'!$B:$B,$A10)*$E10</f>
        <v>0</v>
      </c>
      <c r="I10" s="139">
        <f>SUMIFS('WR-Value Added(19 RMB)'!E:E,'WR-Value Added(19 RMB)'!$A:$A,$A$2,'WR-Value Added(19 RMB)'!$B:$B,$A10)*$E10</f>
        <v>0</v>
      </c>
      <c r="J10" s="139">
        <f>SUMIFS('WR-Value Added(19 RMB)'!F:F,'WR-Value Added(19 RMB)'!$A:$A,$A$2,'WR-Value Added(19 RMB)'!$B:$B,$A10)*$E10</f>
        <v>0</v>
      </c>
      <c r="K10" s="139">
        <f>SUMIFS('WR-Value Added(19 RMB)'!G:G,'WR-Value Added(19 RMB)'!$A:$A,$A$2,'WR-Value Added(19 RMB)'!$B:$B,$A10)*$E10</f>
        <v>0</v>
      </c>
      <c r="L10" s="139">
        <f>SUMIFS('WR-Value Added(19 RMB)'!H:H,'WR-Value Added(19 RMB)'!$A:$A,$A$2,'WR-Value Added(19 RMB)'!$B:$B,$A10)*$E10</f>
        <v>0</v>
      </c>
      <c r="M10" s="139">
        <f>SUMIFS('WR-Value Added(19 RMB)'!I:I,'WR-Value Added(19 RMB)'!$A:$A,$A$2,'WR-Value Added(19 RMB)'!$B:$B,$A10)*$E10</f>
        <v>0</v>
      </c>
      <c r="N10" s="139">
        <f>SUMIFS('WR-Value Added(19 RMB)'!J:J,'WR-Value Added(19 RMB)'!$A:$A,$A$2,'WR-Value Added(19 RMB)'!$B:$B,$A10)*$E10</f>
        <v>0</v>
      </c>
      <c r="O10" s="139">
        <f>SUMIFS('WR-Value Added(19 RMB)'!K:K,'WR-Value Added(19 RMB)'!$A:$A,$A$2,'WR-Value Added(19 RMB)'!$B:$B,$A10)*$E10</f>
        <v>0</v>
      </c>
      <c r="P10" s="139">
        <f>SUMIFS('WR-Value Added(19 RMB)'!L:L,'WR-Value Added(19 RMB)'!$A:$A,$A$2,'WR-Value Added(19 RMB)'!$B:$B,$A10)*$E10</f>
        <v>0</v>
      </c>
      <c r="Q10" s="139">
        <f>SUMIFS('WR-Value Added(19 RMB)'!M:M,'WR-Value Added(19 RMB)'!$A:$A,$A$2,'WR-Value Added(19 RMB)'!$B:$B,$A10)*$E10</f>
        <v>0</v>
      </c>
      <c r="R10" s="139">
        <f>SUMIFS('WR-Value Added(19 RMB)'!N:N,'WR-Value Added(19 RMB)'!$A:$A,$A$2,'WR-Value Added(19 RMB)'!$B:$B,$A10)*$E10</f>
        <v>0</v>
      </c>
      <c r="S10" s="139">
        <f>SUMIFS('WR-Value Added(19 RMB)'!O:O,'WR-Value Added(19 RMB)'!$A:$A,$A$2,'WR-Value Added(19 RMB)'!$B:$B,$A10)*$E10</f>
        <v>0</v>
      </c>
      <c r="T10" s="139">
        <f>SUMIFS('WR-Value Added(19 RMB)'!P:P,'WR-Value Added(19 RMB)'!$A:$A,$A$2,'WR-Value Added(19 RMB)'!$B:$B,$A10)*$E10</f>
        <v>0</v>
      </c>
      <c r="U10" s="139">
        <f>SUMIFS('WR-Value Added(19 RMB)'!Q:Q,'WR-Value Added(19 RMB)'!$A:$A,$A$2,'WR-Value Added(19 RMB)'!$B:$B,$A10)*$E10</f>
        <v>0</v>
      </c>
      <c r="V10" s="139">
        <f>SUMIFS('WR-Value Added(19 RMB)'!R:R,'WR-Value Added(19 RMB)'!$A:$A,$A$2,'WR-Value Added(19 RMB)'!$B:$B,$A10)*$E10</f>
        <v>0</v>
      </c>
      <c r="W10" s="139">
        <f>SUMIFS('WR-Value Added(19 RMB)'!S:S,'WR-Value Added(19 RMB)'!$A:$A,$A$2,'WR-Value Added(19 RMB)'!$B:$B,$A10)*$E10</f>
        <v>0</v>
      </c>
      <c r="X10" s="139">
        <f>SUMIFS('WR-Value Added(19 RMB)'!T:T,'WR-Value Added(19 RMB)'!$A:$A,$A$2,'WR-Value Added(19 RMB)'!$B:$B,$A10)*$E10</f>
        <v>0</v>
      </c>
      <c r="Y10" s="139">
        <f>SUMIFS('WR-Value Added(19 RMB)'!U:U,'WR-Value Added(19 RMB)'!$A:$A,$A$2,'WR-Value Added(19 RMB)'!$B:$B,$A10)*$E10</f>
        <v>0</v>
      </c>
      <c r="Z10" s="139">
        <f>SUMIFS('WR-Value Added(19 RMB)'!V:V,'WR-Value Added(19 RMB)'!$A:$A,$A$2,'WR-Value Added(19 RMB)'!$B:$B,$A10)*$E10</f>
        <v>0</v>
      </c>
      <c r="AA10" s="139">
        <f>SUMIFS('WR-Value Added(19 RMB)'!W:W,'WR-Value Added(19 RMB)'!$A:$A,$A$2,'WR-Value Added(19 RMB)'!$B:$B,$A10)*$E10</f>
        <v>0</v>
      </c>
      <c r="AB10" s="139">
        <f>SUMIFS('WR-Value Added(19 RMB)'!X:X,'WR-Value Added(19 RMB)'!$A:$A,$A$2,'WR-Value Added(19 RMB)'!$B:$B,$A10)*$E10</f>
        <v>0</v>
      </c>
      <c r="AC10" s="139">
        <f>SUMIFS('WR-Value Added(19 RMB)'!Y:Y,'WR-Value Added(19 RMB)'!$A:$A,$A$2,'WR-Value Added(19 RMB)'!$B:$B,$A10)*$E10</f>
        <v>0</v>
      </c>
      <c r="AD10" s="139">
        <f>SUMIFS('WR-Value Added(19 RMB)'!Z:Z,'WR-Value Added(19 RMB)'!$A:$A,$A$2,'WR-Value Added(19 RMB)'!$B:$B,$A10)*$E10</f>
        <v>0</v>
      </c>
      <c r="AE10" s="139">
        <f>SUMIFS('WR-Value Added(19 RMB)'!AA:AA,'WR-Value Added(19 RMB)'!$A:$A,$A$2,'WR-Value Added(19 RMB)'!$B:$B,$A10)*$E10</f>
        <v>0</v>
      </c>
      <c r="AF10" s="139">
        <f>SUMIFS('WR-Value Added(19 RMB)'!AB:AB,'WR-Value Added(19 RMB)'!$A:$A,$A$2,'WR-Value Added(19 RMB)'!$B:$B,$A10)*$E10</f>
        <v>0</v>
      </c>
      <c r="AG10" s="139">
        <f>SUMIFS('WR-Value Added(19 RMB)'!AC:AC,'WR-Value Added(19 RMB)'!$A:$A,$A$2,'WR-Value Added(19 RMB)'!$B:$B,$A10)*$E10</f>
        <v>0</v>
      </c>
      <c r="AH10" s="139">
        <f>SUMIFS('WR-Value Added(19 RMB)'!AD:AD,'WR-Value Added(19 RMB)'!$A:$A,$A$2,'WR-Value Added(19 RMB)'!$B:$B,$A10)*$E10</f>
        <v>0</v>
      </c>
      <c r="AI10" s="139">
        <f>SUMIFS('WR-Value Added(19 RMB)'!AE:AE,'WR-Value Added(19 RMB)'!$A:$A,$A$2,'WR-Value Added(19 RMB)'!$B:$B,$A10)*$E10</f>
        <v>0</v>
      </c>
      <c r="AJ10" s="139">
        <f>SUMIFS('WR-Value Added(19 RMB)'!AF:AF,'WR-Value Added(19 RMB)'!$A:$A,$A$2,'WR-Value Added(19 RMB)'!$B:$B,$A10)*$E10</f>
        <v>0</v>
      </c>
      <c r="AK10" s="139">
        <f>SUMIFS('WR-Value Added(19 RMB)'!AG:AG,'WR-Value Added(19 RMB)'!$A:$A,$A$2,'WR-Value Added(19 RMB)'!$B:$B,$A10)*$E10</f>
        <v>0</v>
      </c>
      <c r="AL10" s="139">
        <f>SUMIFS('WR-Value Added(19 RMB)'!AH:AH,'WR-Value Added(19 RMB)'!$A:$A,$A$2,'WR-Value Added(19 RMB)'!$B:$B,$A10)*$E10</f>
        <v>0</v>
      </c>
      <c r="AM10" s="139">
        <f>SUMIFS('WR-Value Added(19 RMB)'!AI:AI,'WR-Value Added(19 RMB)'!$A:$A,$A$2,'WR-Value Added(19 RMB)'!$B:$B,$A10)*$E10</f>
        <v>0</v>
      </c>
      <c r="AN10" s="139">
        <f>SUMIFS('WR-Value Added(19 RMB)'!AJ:AJ,'WR-Value Added(19 RMB)'!$A:$A,$A$2,'WR-Value Added(19 RMB)'!$B:$B,$A10)*$E10</f>
        <v>0</v>
      </c>
      <c r="AO10" s="139">
        <f>SUMIFS('WR-Value Added(19 RMB)'!AK:AK,'WR-Value Added(19 RMB)'!$A:$A,$A$2,'WR-Value Added(19 RMB)'!$B:$B,$A10)*$E10</f>
        <v>0</v>
      </c>
      <c r="AP10" s="139">
        <f>SUMIFS('WR-Value Added(19 RMB)'!AL:AL,'WR-Value Added(19 RMB)'!$A:$A,$A$2,'WR-Value Added(19 RMB)'!$B:$B,$A10)*$E10</f>
        <v>0</v>
      </c>
      <c r="AQ10" s="139">
        <f>SUMIFS('WR-Value Added(19 RMB)'!AM:AM,'WR-Value Added(19 RMB)'!$A:$A,$A$2,'WR-Value Added(19 RMB)'!$B:$B,$A10)*$E10</f>
        <v>0</v>
      </c>
      <c r="AR10" s="139">
        <f>SUMIFS('WR-Value Added(19 RMB)'!AN:AN,'WR-Value Added(19 RMB)'!$A:$A,$A$2,'WR-Value Added(19 RMB)'!$B:$B,$A10)*$E10</f>
        <v>0</v>
      </c>
      <c r="AS10" s="139">
        <f>SUMIFS('WR-Value Added(19 RMB)'!AO:AO,'WR-Value Added(19 RMB)'!$A:$A,$A$2,'WR-Value Added(19 RMB)'!$B:$B,$A10)*$E10</f>
        <v>0</v>
      </c>
      <c r="AT10" s="139">
        <f>SUMIFS('WR-Value Added(19 RMB)'!AP:AP,'WR-Value Added(19 RMB)'!$A:$A,$A$2,'WR-Value Added(19 RMB)'!$B:$B,$A10)*$E10</f>
        <v>0</v>
      </c>
      <c r="AU10" s="139">
        <f>SUMIFS('WR-Value Added(19 RMB)'!AQ:AQ,'WR-Value Added(19 RMB)'!$A:$A,$A$2,'WR-Value Added(19 RMB)'!$B:$B,$A10)*$E10</f>
        <v>0</v>
      </c>
      <c r="AV10" s="139">
        <f>SUMIFS('WR-Value Added(19 RMB)'!AR:AR,'WR-Value Added(19 RMB)'!$A:$A,$A$2,'WR-Value Added(19 RMB)'!$B:$B,$A10)*$E10</f>
        <v>0</v>
      </c>
      <c r="AW10" s="141">
        <f>SUMIFS('WR-Value Added(19 RMB)'!AS:AS,'WR-Value Added(19 RMB)'!$A:$A,$A$2,'WR-Value Added(19 RMB)'!$B:$B,$A10)*$E10</f>
        <v>0</v>
      </c>
    </row>
    <row r="11" spans="1:49">
      <c r="A11" s="290" t="s">
        <v>517</v>
      </c>
      <c r="B11" s="291" t="s">
        <v>293</v>
      </c>
      <c r="C11" s="291" t="s">
        <v>792</v>
      </c>
      <c r="D11" s="291">
        <f>SUMIFS('Industrial Asset'!E:E,'Industrial Asset'!A:A,$A$2,'Industrial Asset'!D:D,C11,'Industrial Asset'!C:C,B11)</f>
        <v>3431.87</v>
      </c>
      <c r="E11" s="291">
        <f>D11/SUM($D$11:$D$13)</f>
        <v>0.54538101042333775</v>
      </c>
      <c r="F11" s="291" t="str">
        <f>VLOOKUP(B11,'Sector Match'!$B$1:$C$43,2,0)</f>
        <v>other mining and quarrying 07T08</v>
      </c>
      <c r="G11" s="139">
        <f>SUMIFS('WR-Value Added(19 RMB)'!C:C,'WR-Value Added(19 RMB)'!$A:$A,$A$2,'WR-Value Added(19 RMB)'!$B:$B,$A11)*$E11</f>
        <v>1621.0812603318839</v>
      </c>
      <c r="H11" s="139">
        <f>SUMIFS('WR-Value Added(19 RMB)'!D:D,'WR-Value Added(19 RMB)'!$A:$A,$A$2,'WR-Value Added(19 RMB)'!$B:$B,$A11)*$E11</f>
        <v>1852.5056748853153</v>
      </c>
      <c r="I11" s="139">
        <f>SUMIFS('WR-Value Added(19 RMB)'!E:E,'WR-Value Added(19 RMB)'!$A:$A,$A$2,'WR-Value Added(19 RMB)'!$B:$B,$A11)*$E11</f>
        <v>1800.3254590554063</v>
      </c>
      <c r="J11" s="139">
        <f>SUMIFS('WR-Value Added(19 RMB)'!F:F,'WR-Value Added(19 RMB)'!$A:$A,$A$2,'WR-Value Added(19 RMB)'!$B:$B,$A11)*$E11</f>
        <v>1880.0933903090352</v>
      </c>
      <c r="K11" s="139">
        <f>SUMIFS('WR-Value Added(19 RMB)'!G:G,'WR-Value Added(19 RMB)'!$A:$A,$A$2,'WR-Value Added(19 RMB)'!$B:$B,$A11)*$E11</f>
        <v>1930.8536653350993</v>
      </c>
      <c r="L11" s="139">
        <f>SUMIFS('WR-Value Added(19 RMB)'!H:H,'WR-Value Added(19 RMB)'!$A:$A,$A$2,'WR-Value Added(19 RMB)'!$B:$B,$A11)*$E11</f>
        <v>1980.2252033534387</v>
      </c>
      <c r="M11" s="139">
        <f>SUMIFS('WR-Value Added(19 RMB)'!I:I,'WR-Value Added(19 RMB)'!$A:$A,$A$2,'WR-Value Added(19 RMB)'!$B:$B,$A11)*$E11</f>
        <v>2028.4201052949948</v>
      </c>
      <c r="N11" s="139">
        <f>SUMIFS('WR-Value Added(19 RMB)'!J:J,'WR-Value Added(19 RMB)'!$A:$A,$A$2,'WR-Value Added(19 RMB)'!$B:$B,$A11)*$E11</f>
        <v>2075.6370775220203</v>
      </c>
      <c r="O11" s="139">
        <f>SUMIFS('WR-Value Added(19 RMB)'!K:K,'WR-Value Added(19 RMB)'!$A:$A,$A$2,'WR-Value Added(19 RMB)'!$B:$B,$A11)*$E11</f>
        <v>2122.0640069303395</v>
      </c>
      <c r="P11" s="139">
        <f>SUMIFS('WR-Value Added(19 RMB)'!L:L,'WR-Value Added(19 RMB)'!$A:$A,$A$2,'WR-Value Added(19 RMB)'!$B:$B,$A11)*$E11</f>
        <v>2167.8782377598932</v>
      </c>
      <c r="Q11" s="139">
        <f>SUMIFS('WR-Value Added(19 RMB)'!M:M,'WR-Value Added(19 RMB)'!$A:$A,$A$2,'WR-Value Added(19 RMB)'!$B:$B,$A11)*$E11</f>
        <v>2213.246182260486</v>
      </c>
      <c r="R11" s="139">
        <f>SUMIFS('WR-Value Added(19 RMB)'!N:N,'WR-Value Added(19 RMB)'!$A:$A,$A$2,'WR-Value Added(19 RMB)'!$B:$B,$A11)*$E11</f>
        <v>2258.3229540268212</v>
      </c>
      <c r="S11" s="139">
        <f>SUMIFS('WR-Value Added(19 RMB)'!O:O,'WR-Value Added(19 RMB)'!$A:$A,$A$2,'WR-Value Added(19 RMB)'!$B:$B,$A11)*$E11</f>
        <v>2303.2522641654568</v>
      </c>
      <c r="T11" s="139">
        <f>SUMIFS('WR-Value Added(19 RMB)'!P:P,'WR-Value Added(19 RMB)'!$A:$A,$A$2,'WR-Value Added(19 RMB)'!$B:$B,$A11)*$E11</f>
        <v>2348.1666175088417</v>
      </c>
      <c r="U11" s="139">
        <f>SUMIFS('WR-Value Added(19 RMB)'!Q:Q,'WR-Value Added(19 RMB)'!$A:$A,$A$2,'WR-Value Added(19 RMB)'!$B:$B,$A11)*$E11</f>
        <v>2393.1877638703813</v>
      </c>
      <c r="V11" s="139">
        <f>SUMIFS('WR-Value Added(19 RMB)'!R:R,'WR-Value Added(19 RMB)'!$A:$A,$A$2,'WR-Value Added(19 RMB)'!$B:$B,$A11)*$E11</f>
        <v>2438.4273346814548</v>
      </c>
      <c r="W11" s="139">
        <f>SUMIFS('WR-Value Added(19 RMB)'!S:S,'WR-Value Added(19 RMB)'!$A:$A,$A$2,'WR-Value Added(19 RMB)'!$B:$B,$A11)*$E11</f>
        <v>2483.9875964377161</v>
      </c>
      <c r="X11" s="139">
        <f>SUMIFS('WR-Value Added(19 RMB)'!T:T,'WR-Value Added(19 RMB)'!$A:$A,$A$2,'WR-Value Added(19 RMB)'!$B:$B,$A11)*$E11</f>
        <v>2529.9622634292191</v>
      </c>
      <c r="Y11" s="139">
        <f>SUMIFS('WR-Value Added(19 RMB)'!U:U,'WR-Value Added(19 RMB)'!$A:$A,$A$2,'WR-Value Added(19 RMB)'!$B:$B,$A11)*$E11</f>
        <v>2576.4373257116736</v>
      </c>
      <c r="Z11" s="139">
        <f>SUMIFS('WR-Value Added(19 RMB)'!V:V,'WR-Value Added(19 RMB)'!$A:$A,$A$2,'WR-Value Added(19 RMB)'!$B:$B,$A11)*$E11</f>
        <v>2623.4918608761263</v>
      </c>
      <c r="AA11" s="139">
        <f>SUMIFS('WR-Value Added(19 RMB)'!W:W,'WR-Value Added(19 RMB)'!$A:$A,$A$2,'WR-Value Added(19 RMB)'!$B:$B,$A11)*$E11</f>
        <v>2671.1988086725455</v>
      </c>
      <c r="AB11" s="139">
        <f>SUMIFS('WR-Value Added(19 RMB)'!X:X,'WR-Value Added(19 RMB)'!$A:$A,$A$2,'WR-Value Added(19 RMB)'!$B:$B,$A11)*$E11</f>
        <v>2719.625695713336</v>
      </c>
      <c r="AC11" s="139">
        <f>SUMIFS('WR-Value Added(19 RMB)'!Y:Y,'WR-Value Added(19 RMB)'!$A:$A,$A$2,'WR-Value Added(19 RMB)'!$B:$B,$A11)*$E11</f>
        <v>2768.8353035427776</v>
      </c>
      <c r="AD11" s="139">
        <f>SUMIFS('WR-Value Added(19 RMB)'!Z:Z,'WR-Value Added(19 RMB)'!$A:$A,$A$2,'WR-Value Added(19 RMB)'!$B:$B,$A11)*$E11</f>
        <v>2818.8862776630385</v>
      </c>
      <c r="AE11" s="139">
        <f>SUMIFS('WR-Value Added(19 RMB)'!AA:AA,'WR-Value Added(19 RMB)'!$A:$A,$A$2,'WR-Value Added(19 RMB)'!$B:$B,$A11)*$E11</f>
        <v>2869.8336780406057</v>
      </c>
      <c r="AF11" s="139">
        <f>SUMIFS('WR-Value Added(19 RMB)'!AB:AB,'WR-Value Added(19 RMB)'!$A:$A,$A$2,'WR-Value Added(19 RMB)'!$B:$B,$A11)*$E11</f>
        <v>2921.7294735140117</v>
      </c>
      <c r="AG11" s="139">
        <f>SUMIFS('WR-Value Added(19 RMB)'!AC:AC,'WR-Value Added(19 RMB)'!$A:$A,$A$2,'WR-Value Added(19 RMB)'!$B:$B,$A11)*$E11</f>
        <v>2974.6229836640509</v>
      </c>
      <c r="AH11" s="139">
        <f>SUMIFS('WR-Value Added(19 RMB)'!AD:AD,'WR-Value Added(19 RMB)'!$A:$A,$A$2,'WR-Value Added(19 RMB)'!$B:$B,$A11)*$E11</f>
        <v>3028.5612723121235</v>
      </c>
      <c r="AI11" s="139">
        <f>SUMIFS('WR-Value Added(19 RMB)'!AE:AE,'WR-Value Added(19 RMB)'!$A:$A,$A$2,'WR-Value Added(19 RMB)'!$B:$B,$A11)*$E11</f>
        <v>3083.5894970457584</v>
      </c>
      <c r="AJ11" s="139">
        <f>SUMIFS('WR-Value Added(19 RMB)'!AF:AF,'WR-Value Added(19 RMB)'!$A:$A,$A$2,'WR-Value Added(19 RMB)'!$B:$B,$A11)*$E11</f>
        <v>3139.751219157888</v>
      </c>
      <c r="AK11" s="139">
        <f>SUMIFS('WR-Value Added(19 RMB)'!AG:AG,'WR-Value Added(19 RMB)'!$A:$A,$A$2,'WR-Value Added(19 RMB)'!$B:$B,$A11)*$E11</f>
        <v>3197.0886782169982</v>
      </c>
      <c r="AL11" s="139">
        <f>SUMIFS('WR-Value Added(19 RMB)'!AH:AH,'WR-Value Added(19 RMB)'!$A:$A,$A$2,'WR-Value Added(19 RMB)'!$B:$B,$A11)*$E11</f>
        <v>3255.6430352226735</v>
      </c>
      <c r="AM11" s="139">
        <f>SUMIFS('WR-Value Added(19 RMB)'!AI:AI,'WR-Value Added(19 RMB)'!$A:$A,$A$2,'WR-Value Added(19 RMB)'!$B:$B,$A11)*$E11</f>
        <v>3315.454587988776</v>
      </c>
      <c r="AN11" s="139">
        <f>SUMIFS('WR-Value Added(19 RMB)'!AJ:AJ,'WR-Value Added(19 RMB)'!$A:$A,$A$2,'WR-Value Added(19 RMB)'!$B:$B,$A11)*$E11</f>
        <v>3376.562962065927</v>
      </c>
      <c r="AO11" s="139">
        <f>SUMIFS('WR-Value Added(19 RMB)'!AK:AK,'WR-Value Added(19 RMB)'!$A:$A,$A$2,'WR-Value Added(19 RMB)'!$B:$B,$A11)*$E11</f>
        <v>3439.007280184022</v>
      </c>
      <c r="AP11" s="139">
        <f>SUMIFS('WR-Value Added(19 RMB)'!AL:AL,'WR-Value Added(19 RMB)'!$A:$A,$A$2,'WR-Value Added(19 RMB)'!$B:$B,$A11)*$E11</f>
        <v>3502.8263128776548</v>
      </c>
      <c r="AQ11" s="139">
        <f>SUMIFS('WR-Value Added(19 RMB)'!AM:AM,'WR-Value Added(19 RMB)'!$A:$A,$A$2,'WR-Value Added(19 RMB)'!$B:$B,$A11)*$E11</f>
        <v>3568.0586126592052</v>
      </c>
      <c r="AR11" s="139">
        <f>SUMIFS('WR-Value Added(19 RMB)'!AN:AN,'WR-Value Added(19 RMB)'!$A:$A,$A$2,'WR-Value Added(19 RMB)'!$B:$B,$A11)*$E11</f>
        <v>3634.7426338314845</v>
      </c>
      <c r="AS11" s="139">
        <f>SUMIFS('WR-Value Added(19 RMB)'!AO:AO,'WR-Value Added(19 RMB)'!$A:$A,$A$2,'WR-Value Added(19 RMB)'!$B:$B,$A11)*$E11</f>
        <v>3702.9168397813955</v>
      </c>
      <c r="AT11" s="139">
        <f>SUMIFS('WR-Value Added(19 RMB)'!AP:AP,'WR-Value Added(19 RMB)'!$A:$A,$A$2,'WR-Value Added(19 RMB)'!$B:$B,$A11)*$E11</f>
        <v>3772.6197993744704</v>
      </c>
      <c r="AU11" s="139">
        <f>SUMIFS('WR-Value Added(19 RMB)'!AQ:AQ,'WR-Value Added(19 RMB)'!$A:$A,$A$2,'WR-Value Added(19 RMB)'!$B:$B,$A11)*$E11</f>
        <v>3843.8902738696188</v>
      </c>
      <c r="AV11" s="139">
        <f>SUMIFS('WR-Value Added(19 RMB)'!AR:AR,'WR-Value Added(19 RMB)'!$A:$A,$A$2,'WR-Value Added(19 RMB)'!$B:$B,$A11)*$E11</f>
        <v>3916.7672955972971</v>
      </c>
      <c r="AW11" s="141">
        <f>SUMIFS('WR-Value Added(19 RMB)'!AS:AS,'WR-Value Added(19 RMB)'!$A:$A,$A$2,'WR-Value Added(19 RMB)'!$B:$B,$A11)*$E11</f>
        <v>3991.2902394886546</v>
      </c>
    </row>
    <row r="12" spans="1:49">
      <c r="A12" s="290" t="s">
        <v>517</v>
      </c>
      <c r="B12" s="291" t="s">
        <v>294</v>
      </c>
      <c r="C12" s="291" t="s">
        <v>792</v>
      </c>
      <c r="D12" s="291">
        <f>SUMIFS('Industrial Asset'!E:E,'Industrial Asset'!A:A,$A$2,'Industrial Asset'!D:D,C12,'Industrial Asset'!C:C,B12)</f>
        <v>2847.56</v>
      </c>
      <c r="E12" s="291">
        <f t="shared" ref="E12:E13" si="0">D12/SUM($D$11:$D$13)</f>
        <v>0.45252446917892569</v>
      </c>
      <c r="F12" s="291" t="str">
        <f>VLOOKUP(B12,'Sector Match'!$B$1:$C$43,2,0)</f>
        <v>Mining Support Service Activities 09</v>
      </c>
      <c r="G12" s="139">
        <f>SUMIFS('WR-Value Added(19 RMB)'!C:C,'WR-Value Added(19 RMB)'!$A:$A,$A$2,'WR-Value Added(19 RMB)'!$B:$B,$A12)*$E12</f>
        <v>1345.0760529013801</v>
      </c>
      <c r="H12" s="139">
        <f>SUMIFS('WR-Value Added(19 RMB)'!D:D,'WR-Value Added(19 RMB)'!$A:$A,$A$2,'WR-Value Added(19 RMB)'!$B:$B,$A12)*$E12</f>
        <v>1537.0981591891384</v>
      </c>
      <c r="I12" s="139">
        <f>SUMIFS('WR-Value Added(19 RMB)'!E:E,'WR-Value Added(19 RMB)'!$A:$A,$A$2,'WR-Value Added(19 RMB)'!$B:$B,$A12)*$E12</f>
        <v>1493.802144075333</v>
      </c>
      <c r="J12" s="139">
        <f>SUMIFS('WR-Value Added(19 RMB)'!F:F,'WR-Value Added(19 RMB)'!$A:$A,$A$2,'WR-Value Added(19 RMB)'!$B:$B,$A12)*$E12</f>
        <v>1559.9887916816185</v>
      </c>
      <c r="K12" s="139">
        <f>SUMIFS('WR-Value Added(19 RMB)'!G:G,'WR-Value Added(19 RMB)'!$A:$A,$A$2,'WR-Value Added(19 RMB)'!$B:$B,$A12)*$E12</f>
        <v>1602.1066250358015</v>
      </c>
      <c r="L12" s="139">
        <f>SUMIFS('WR-Value Added(19 RMB)'!H:H,'WR-Value Added(19 RMB)'!$A:$A,$A$2,'WR-Value Added(19 RMB)'!$B:$B,$A12)*$E12</f>
        <v>1643.072167669847</v>
      </c>
      <c r="M12" s="139">
        <f>SUMIFS('WR-Value Added(19 RMB)'!I:I,'WR-Value Added(19 RMB)'!$A:$A,$A$2,'WR-Value Added(19 RMB)'!$B:$B,$A12)*$E12</f>
        <v>1683.061408221703</v>
      </c>
      <c r="N12" s="139">
        <f>SUMIFS('WR-Value Added(19 RMB)'!J:J,'WR-Value Added(19 RMB)'!$A:$A,$A$2,'WR-Value Added(19 RMB)'!$B:$B,$A12)*$E12</f>
        <v>1722.2392213191652</v>
      </c>
      <c r="O12" s="139">
        <f>SUMIFS('WR-Value Added(19 RMB)'!K:K,'WR-Value Added(19 RMB)'!$A:$A,$A$2,'WR-Value Added(19 RMB)'!$B:$B,$A12)*$E12</f>
        <v>1760.7615042453697</v>
      </c>
      <c r="P12" s="139">
        <f>SUMIFS('WR-Value Added(19 RMB)'!L:L,'WR-Value Added(19 RMB)'!$A:$A,$A$2,'WR-Value Added(19 RMB)'!$B:$B,$A12)*$E12</f>
        <v>1798.7754066195869</v>
      </c>
      <c r="Q12" s="139">
        <f>SUMIFS('WR-Value Added(19 RMB)'!M:M,'WR-Value Added(19 RMB)'!$A:$A,$A$2,'WR-Value Added(19 RMB)'!$B:$B,$A12)*$E12</f>
        <v>1836.4190073509981</v>
      </c>
      <c r="R12" s="139">
        <f>SUMIFS('WR-Value Added(19 RMB)'!N:N,'WR-Value Added(19 RMB)'!$A:$A,$A$2,'WR-Value Added(19 RMB)'!$B:$B,$A12)*$E12</f>
        <v>1873.8210104020886</v>
      </c>
      <c r="S12" s="139">
        <f>SUMIFS('WR-Value Added(19 RMB)'!O:O,'WR-Value Added(19 RMB)'!$A:$A,$A$2,'WR-Value Added(19 RMB)'!$B:$B,$A12)*$E12</f>
        <v>1911.1006586342105</v>
      </c>
      <c r="T12" s="139">
        <f>SUMIFS('WR-Value Added(19 RMB)'!P:P,'WR-Value Added(19 RMB)'!$A:$A,$A$2,'WR-Value Added(19 RMB)'!$B:$B,$A12)*$E12</f>
        <v>1948.3678966142297</v>
      </c>
      <c r="U12" s="139">
        <f>SUMIFS('WR-Value Added(19 RMB)'!Q:Q,'WR-Value Added(19 RMB)'!$A:$A,$A$2,'WR-Value Added(19 RMB)'!$B:$B,$A12)*$E12</f>
        <v>1985.7237450389273</v>
      </c>
      <c r="V12" s="139">
        <f>SUMIFS('WR-Value Added(19 RMB)'!R:R,'WR-Value Added(19 RMB)'!$A:$A,$A$2,'WR-Value Added(19 RMB)'!$B:$B,$A12)*$E12</f>
        <v>2023.2608289782318</v>
      </c>
      <c r="W12" s="139">
        <f>SUMIFS('WR-Value Added(19 RMB)'!S:S,'WR-Value Added(19 RMB)'!$A:$A,$A$2,'WR-Value Added(19 RMB)'!$B:$B,$A12)*$E12</f>
        <v>2061.0640030397954</v>
      </c>
      <c r="X12" s="139">
        <f>SUMIFS('WR-Value Added(19 RMB)'!T:T,'WR-Value Added(19 RMB)'!$A:$A,$A$2,'WR-Value Added(19 RMB)'!$B:$B,$A12)*$E12</f>
        <v>2099.2110257237327</v>
      </c>
      <c r="Y12" s="139">
        <f>SUMIFS('WR-Value Added(19 RMB)'!U:U,'WR-Value Added(19 RMB)'!$A:$A,$A$2,'WR-Value Added(19 RMB)'!$B:$B,$A12)*$E12</f>
        <v>2137.7732464235341</v>
      </c>
      <c r="Z12" s="139">
        <f>SUMIFS('WR-Value Added(19 RMB)'!V:V,'WR-Value Added(19 RMB)'!$A:$A,$A$2,'WR-Value Added(19 RMB)'!$B:$B,$A12)*$E12</f>
        <v>2176.8162789838839</v>
      </c>
      <c r="AA12" s="139">
        <f>SUMIFS('WR-Value Added(19 RMB)'!W:W,'WR-Value Added(19 RMB)'!$A:$A,$A$2,'WR-Value Added(19 RMB)'!$B:$B,$A12)*$E12</f>
        <v>2216.4006444368797</v>
      </c>
      <c r="AB12" s="139">
        <f>SUMIFS('WR-Value Added(19 RMB)'!X:X,'WR-Value Added(19 RMB)'!$A:$A,$A$2,'WR-Value Added(19 RMB)'!$B:$B,$A12)*$E12</f>
        <v>2256.5823723175608</v>
      </c>
      <c r="AC12" s="139">
        <f>SUMIFS('WR-Value Added(19 RMB)'!Y:Y,'WR-Value Added(19 RMB)'!$A:$A,$A$2,'WR-Value Added(19 RMB)'!$B:$B,$A12)*$E12</f>
        <v>2297.4135549878847</v>
      </c>
      <c r="AD12" s="139">
        <f>SUMIFS('WR-Value Added(19 RMB)'!Z:Z,'WR-Value Added(19 RMB)'!$A:$A,$A$2,'WR-Value Added(19 RMB)'!$B:$B,$A12)*$E12</f>
        <v>2338.9428529700021</v>
      </c>
      <c r="AE12" s="139">
        <f>SUMIFS('WR-Value Added(19 RMB)'!AA:AA,'WR-Value Added(19 RMB)'!$A:$A,$A$2,'WR-Value Added(19 RMB)'!$B:$B,$A12)*$E12</f>
        <v>2381.2159517234941</v>
      </c>
      <c r="AF12" s="139">
        <f>SUMIFS('WR-Value Added(19 RMB)'!AB:AB,'WR-Value Added(19 RMB)'!$A:$A,$A$2,'WR-Value Added(19 RMB)'!$B:$B,$A12)*$E12</f>
        <v>2424.2759718752632</v>
      </c>
      <c r="AG12" s="139">
        <f>SUMIFS('WR-Value Added(19 RMB)'!AC:AC,'WR-Value Added(19 RMB)'!$A:$A,$A$2,'WR-Value Added(19 RMB)'!$B:$B,$A12)*$E12</f>
        <v>2468.1638358569539</v>
      </c>
      <c r="AH12" s="139">
        <f>SUMIFS('WR-Value Added(19 RMB)'!AD:AD,'WR-Value Added(19 RMB)'!$A:$A,$A$2,'WR-Value Added(19 RMB)'!$B:$B,$A12)*$E12</f>
        <v>2512.9185944062888</v>
      </c>
      <c r="AI12" s="139">
        <f>SUMIFS('WR-Value Added(19 RMB)'!AE:AE,'WR-Value Added(19 RMB)'!$A:$A,$A$2,'WR-Value Added(19 RMB)'!$B:$B,$A12)*$E12</f>
        <v>2558.5777165823938</v>
      </c>
      <c r="AJ12" s="139">
        <f>SUMIFS('WR-Value Added(19 RMB)'!AF:AF,'WR-Value Added(19 RMB)'!$A:$A,$A$2,'WR-Value Added(19 RMB)'!$B:$B,$A12)*$E12</f>
        <v>2605.1773469348304</v>
      </c>
      <c r="AK12" s="139">
        <f>SUMIFS('WR-Value Added(19 RMB)'!AG:AG,'WR-Value Added(19 RMB)'!$A:$A,$A$2,'WR-Value Added(19 RMB)'!$B:$B,$A12)*$E12</f>
        <v>2652.7525333254453</v>
      </c>
      <c r="AL12" s="139">
        <f>SUMIFS('WR-Value Added(19 RMB)'!AH:AH,'WR-Value Added(19 RMB)'!$A:$A,$A$2,'WR-Value Added(19 RMB)'!$B:$B,$A12)*$E12</f>
        <v>2701.3374286842673</v>
      </c>
      <c r="AM12" s="139">
        <f>SUMIFS('WR-Value Added(19 RMB)'!AI:AI,'WR-Value Added(19 RMB)'!$A:$A,$A$2,'WR-Value Added(19 RMB)'!$B:$B,$A12)*$E12</f>
        <v>2750.9654697215565</v>
      </c>
      <c r="AN12" s="139">
        <f>SUMIFS('WR-Value Added(19 RMB)'!AJ:AJ,'WR-Value Added(19 RMB)'!$A:$A,$A$2,'WR-Value Added(19 RMB)'!$B:$B,$A12)*$E12</f>
        <v>2801.6695353438363</v>
      </c>
      <c r="AO12" s="139">
        <f>SUMIFS('WR-Value Added(19 RMB)'!AK:AK,'WR-Value Added(19 RMB)'!$A:$A,$A$2,'WR-Value Added(19 RMB)'!$B:$B,$A12)*$E12</f>
        <v>2853.4820872471319</v>
      </c>
      <c r="AP12" s="139">
        <f>SUMIFS('WR-Value Added(19 RMB)'!AL:AL,'WR-Value Added(19 RMB)'!$A:$A,$A$2,'WR-Value Added(19 RMB)'!$B:$B,$A12)*$E12</f>
        <v>2906.4352948969208</v>
      </c>
      <c r="AQ12" s="139">
        <f>SUMIFS('WR-Value Added(19 RMB)'!AM:AM,'WR-Value Added(19 RMB)'!$A:$A,$A$2,'WR-Value Added(19 RMB)'!$B:$B,$A12)*$E12</f>
        <v>2960.5611468569168</v>
      </c>
      <c r="AR12" s="139">
        <f>SUMIFS('WR-Value Added(19 RMB)'!AN:AN,'WR-Value Added(19 RMB)'!$A:$A,$A$2,'WR-Value Added(19 RMB)'!$B:$B,$A12)*$E12</f>
        <v>3015.8915502024206</v>
      </c>
      <c r="AS12" s="139">
        <f>SUMIFS('WR-Value Added(19 RMB)'!AO:AO,'WR-Value Added(19 RMB)'!$A:$A,$A$2,'WR-Value Added(19 RMB)'!$B:$B,$A12)*$E12</f>
        <v>3072.4584195461694</v>
      </c>
      <c r="AT12" s="139">
        <f>SUMIFS('WR-Value Added(19 RMB)'!AP:AP,'WR-Value Added(19 RMB)'!$A:$A,$A$2,'WR-Value Added(19 RMB)'!$B:$B,$A12)*$E12</f>
        <v>3130.29375702074</v>
      </c>
      <c r="AU12" s="139">
        <f>SUMIFS('WR-Value Added(19 RMB)'!AQ:AQ,'WR-Value Added(19 RMB)'!$A:$A,$A$2,'WR-Value Added(19 RMB)'!$B:$B,$A12)*$E12</f>
        <v>3189.4297243952051</v>
      </c>
      <c r="AV12" s="139">
        <f>SUMIFS('WR-Value Added(19 RMB)'!AR:AR,'WR-Value Added(19 RMB)'!$A:$A,$A$2,'WR-Value Added(19 RMB)'!$B:$B,$A12)*$E12</f>
        <v>3249.8987083575544</v>
      </c>
      <c r="AW12" s="141">
        <f>SUMIFS('WR-Value Added(19 RMB)'!AS:AS,'WR-Value Added(19 RMB)'!$A:$A,$A$2,'WR-Value Added(19 RMB)'!$B:$B,$A12)*$E12</f>
        <v>3311.7333798652958</v>
      </c>
    </row>
    <row r="13" spans="1:49">
      <c r="A13" s="290" t="s">
        <v>517</v>
      </c>
      <c r="B13" s="291" t="s">
        <v>295</v>
      </c>
      <c r="C13" s="291" t="s">
        <v>792</v>
      </c>
      <c r="D13" s="291">
        <f>SUMIFS('Industrial Asset'!E:E,'Industrial Asset'!A:A,$A$2,'Industrial Asset'!D:D,C13,'Industrial Asset'!C:C,B13)</f>
        <v>13.18</v>
      </c>
      <c r="E13" s="291">
        <f t="shared" si="0"/>
        <v>2.0945203977363923E-3</v>
      </c>
      <c r="F13" s="291" t="str">
        <f>VLOOKUP(B13,'Sector Match'!$B$1:$C$43,2,0)</f>
        <v>Mining Support Service Activities 09</v>
      </c>
      <c r="G13" s="139">
        <f>SUMIFS('WR-Value Added(19 RMB)'!C:C,'WR-Value Added(19 RMB)'!$A:$A,$A$2,'WR-Value Added(19 RMB)'!$B:$B,$A13)*$E13</f>
        <v>6.2257168864712922</v>
      </c>
      <c r="H13" s="139">
        <f>SUMIFS('WR-Value Added(19 RMB)'!D:D,'WR-Value Added(19 RMB)'!$A:$A,$A$2,'WR-Value Added(19 RMB)'!$B:$B,$A13)*$E13</f>
        <v>7.1144958273444097</v>
      </c>
      <c r="I13" s="139">
        <f>SUMIFS('WR-Value Added(19 RMB)'!E:E,'WR-Value Added(19 RMB)'!$A:$A,$A$2,'WR-Value Added(19 RMB)'!$B:$B,$A13)*$E13</f>
        <v>6.9140991792667732</v>
      </c>
      <c r="J13" s="139">
        <f>SUMIFS('WR-Value Added(19 RMB)'!F:F,'WR-Value Added(19 RMB)'!$A:$A,$A$2,'WR-Value Added(19 RMB)'!$B:$B,$A13)*$E13</f>
        <v>7.2204456708071945</v>
      </c>
      <c r="K13" s="139">
        <f>SUMIFS('WR-Value Added(19 RMB)'!G:G,'WR-Value Added(19 RMB)'!$A:$A,$A$2,'WR-Value Added(19 RMB)'!$B:$B,$A13)*$E13</f>
        <v>7.4153890762519019</v>
      </c>
      <c r="L13" s="139">
        <f>SUMIFS('WR-Value Added(19 RMB)'!H:H,'WR-Value Added(19 RMB)'!$A:$A,$A$2,'WR-Value Added(19 RMB)'!$B:$B,$A13)*$E13</f>
        <v>7.6049990763631277</v>
      </c>
      <c r="M13" s="139">
        <f>SUMIFS('WR-Value Added(19 RMB)'!I:I,'WR-Value Added(19 RMB)'!$A:$A,$A$2,'WR-Value Added(19 RMB)'!$B:$B,$A13)*$E13</f>
        <v>7.7900902387876103</v>
      </c>
      <c r="N13" s="139">
        <f>SUMIFS('WR-Value Added(19 RMB)'!J:J,'WR-Value Added(19 RMB)'!$A:$A,$A$2,'WR-Value Added(19 RMB)'!$B:$B,$A13)*$E13</f>
        <v>7.9714256897085933</v>
      </c>
      <c r="O13" s="139">
        <f>SUMIFS('WR-Value Added(19 RMB)'!K:K,'WR-Value Added(19 RMB)'!$A:$A,$A$2,'WR-Value Added(19 RMB)'!$B:$B,$A13)*$E13</f>
        <v>8.1497270034534743</v>
      </c>
      <c r="P13" s="139">
        <f>SUMIFS('WR-Value Added(19 RMB)'!L:L,'WR-Value Added(19 RMB)'!$A:$A,$A$2,'WR-Value Added(19 RMB)'!$B:$B,$A13)*$E13</f>
        <v>8.3256752655769013</v>
      </c>
      <c r="Q13" s="139">
        <f>SUMIFS('WR-Value Added(19 RMB)'!M:M,'WR-Value Added(19 RMB)'!$A:$A,$A$2,'WR-Value Added(19 RMB)'!$B:$B,$A13)*$E13</f>
        <v>8.499909577633538</v>
      </c>
      <c r="R13" s="139">
        <f>SUMIFS('WR-Value Added(19 RMB)'!N:N,'WR-Value Added(19 RMB)'!$A:$A,$A$2,'WR-Value Added(19 RMB)'!$B:$B,$A13)*$E13</f>
        <v>8.6730256490116204</v>
      </c>
      <c r="S13" s="139">
        <f>SUMIFS('WR-Value Added(19 RMB)'!O:O,'WR-Value Added(19 RMB)'!$A:$A,$A$2,'WR-Value Added(19 RMB)'!$B:$B,$A13)*$E13</f>
        <v>8.8455753981650602</v>
      </c>
      <c r="T13" s="139">
        <f>SUMIFS('WR-Value Added(19 RMB)'!P:P,'WR-Value Added(19 RMB)'!$A:$A,$A$2,'WR-Value Added(19 RMB)'!$B:$B,$A13)*$E13</f>
        <v>9.0180677061679297</v>
      </c>
      <c r="U13" s="139">
        <f>SUMIFS('WR-Value Added(19 RMB)'!Q:Q,'WR-Value Added(19 RMB)'!$A:$A,$A$2,'WR-Value Added(19 RMB)'!$B:$B,$A13)*$E13</f>
        <v>9.190970149746823</v>
      </c>
      <c r="V13" s="139">
        <f>SUMIFS('WR-Value Added(19 RMB)'!R:R,'WR-Value Added(19 RMB)'!$A:$A,$A$2,'WR-Value Added(19 RMB)'!$B:$B,$A13)*$E13</f>
        <v>9.3647114462673642</v>
      </c>
      <c r="W13" s="139">
        <f>SUMIFS('WR-Value Added(19 RMB)'!S:S,'WR-Value Added(19 RMB)'!$A:$A,$A$2,'WR-Value Added(19 RMB)'!$B:$B,$A13)*$E13</f>
        <v>9.5396843473235009</v>
      </c>
      <c r="X13" s="139">
        <f>SUMIFS('WR-Value Added(19 RMB)'!T:T,'WR-Value Added(19 RMB)'!$A:$A,$A$2,'WR-Value Added(19 RMB)'!$B:$B,$A13)*$E13</f>
        <v>9.7162487600046354</v>
      </c>
      <c r="Y13" s="139">
        <f>SUMIFS('WR-Value Added(19 RMB)'!U:U,'WR-Value Added(19 RMB)'!$A:$A,$A$2,'WR-Value Added(19 RMB)'!$B:$B,$A13)*$E13</f>
        <v>9.8947349266959019</v>
      </c>
      <c r="Z13" s="139">
        <f>SUMIFS('WR-Value Added(19 RMB)'!V:V,'WR-Value Added(19 RMB)'!$A:$A,$A$2,'WR-Value Added(19 RMB)'!$B:$B,$A13)*$E13</f>
        <v>10.07544654265673</v>
      </c>
      <c r="AA13" s="139">
        <f>SUMIFS('WR-Value Added(19 RMB)'!W:W,'WR-Value Added(19 RMB)'!$A:$A,$A$2,'WR-Value Added(19 RMB)'!$B:$B,$A13)*$E13</f>
        <v>10.258663730940903</v>
      </c>
      <c r="AB13" s="139">
        <f>SUMIFS('WR-Value Added(19 RMB)'!X:X,'WR-Value Added(19 RMB)'!$A:$A,$A$2,'WR-Value Added(19 RMB)'!$B:$B,$A13)*$E13</f>
        <v>10.444645825599972</v>
      </c>
      <c r="AC13" s="139">
        <f>SUMIFS('WR-Value Added(19 RMB)'!Y:Y,'WR-Value Added(19 RMB)'!$A:$A,$A$2,'WR-Value Added(19 RMB)'!$B:$B,$A13)*$E13</f>
        <v>10.633633937385104</v>
      </c>
      <c r="AD13" s="139">
        <f>SUMIFS('WR-Value Added(19 RMB)'!Z:Z,'WR-Value Added(19 RMB)'!$A:$A,$A$2,'WR-Value Added(19 RMB)'!$B:$B,$A13)*$E13</f>
        <v>10.825853292694319</v>
      </c>
      <c r="AE13" s="139">
        <f>SUMIFS('WR-Value Added(19 RMB)'!AA:AA,'WR-Value Added(19 RMB)'!$A:$A,$A$2,'WR-Value Added(19 RMB)'!$B:$B,$A13)*$E13</f>
        <v>11.021515347776923</v>
      </c>
      <c r="AF13" s="139">
        <f>SUMIFS('WR-Value Added(19 RMB)'!AB:AB,'WR-Value Added(19 RMB)'!$A:$A,$A$2,'WR-Value Added(19 RMB)'!$B:$B,$A13)*$E13</f>
        <v>11.22081968749244</v>
      </c>
      <c r="AG13" s="139">
        <f>SUMIFS('WR-Value Added(19 RMB)'!AC:AC,'WR-Value Added(19 RMB)'!$A:$A,$A$2,'WR-Value Added(19 RMB)'!$B:$B,$A13)*$E13</f>
        <v>11.423955722300727</v>
      </c>
      <c r="AH13" s="139">
        <f>SUMIFS('WR-Value Added(19 RMB)'!AD:AD,'WR-Value Added(19 RMB)'!$A:$A,$A$2,'WR-Value Added(19 RMB)'!$B:$B,$A13)*$E13</f>
        <v>11.631104199481273</v>
      </c>
      <c r="AI13" s="139">
        <f>SUMIFS('WR-Value Added(19 RMB)'!AE:AE,'WR-Value Added(19 RMB)'!$A:$A,$A$2,'WR-Value Added(19 RMB)'!$B:$B,$A13)*$E13</f>
        <v>11.842438545476112</v>
      </c>
      <c r="AJ13" s="139">
        <f>SUMIFS('WR-Value Added(19 RMB)'!AF:AF,'WR-Value Added(19 RMB)'!$A:$A,$A$2,'WR-Value Added(19 RMB)'!$B:$B,$A13)*$E13</f>
        <v>12.058126056202878</v>
      </c>
      <c r="AK13" s="139">
        <f>SUMIFS('WR-Value Added(19 RMB)'!AG:AG,'WR-Value Added(19 RMB)'!$A:$A,$A$2,'WR-Value Added(19 RMB)'!$B:$B,$A13)*$E13</f>
        <v>12.278328951533725</v>
      </c>
      <c r="AL13" s="139">
        <f>SUMIFS('WR-Value Added(19 RMB)'!AH:AH,'WR-Value Added(19 RMB)'!$A:$A,$A$2,'WR-Value Added(19 RMB)'!$B:$B,$A13)*$E13</f>
        <v>12.503205309127338</v>
      </c>
      <c r="AM13" s="139">
        <f>SUMIFS('WR-Value Added(19 RMB)'!AI:AI,'WR-Value Added(19 RMB)'!$A:$A,$A$2,'WR-Value Added(19 RMB)'!$B:$B,$A13)*$E13</f>
        <v>12.732909891601976</v>
      </c>
      <c r="AN13" s="139">
        <f>SUMIFS('WR-Value Added(19 RMB)'!AJ:AJ,'WR-Value Added(19 RMB)'!$A:$A,$A$2,'WR-Value Added(19 RMB)'!$B:$B,$A13)*$E13</f>
        <v>12.96759487976786</v>
      </c>
      <c r="AO13" s="139">
        <f>SUMIFS('WR-Value Added(19 RMB)'!AK:AK,'WR-Value Added(19 RMB)'!$A:$A,$A$2,'WR-Value Added(19 RMB)'!$B:$B,$A13)*$E13</f>
        <v>13.207410523366391</v>
      </c>
      <c r="AP13" s="139">
        <f>SUMIFS('WR-Value Added(19 RMB)'!AL:AL,'WR-Value Added(19 RMB)'!$A:$A,$A$2,'WR-Value Added(19 RMB)'!$B:$B,$A13)*$E13</f>
        <v>13.452505719542843</v>
      </c>
      <c r="AQ13" s="139">
        <f>SUMIFS('WR-Value Added(19 RMB)'!AM:AM,'WR-Value Added(19 RMB)'!$A:$A,$A$2,'WR-Value Added(19 RMB)'!$B:$B,$A13)*$E13</f>
        <v>13.703028528134322</v>
      </c>
      <c r="AR13" s="139">
        <f>SUMIFS('WR-Value Added(19 RMB)'!AN:AN,'WR-Value Added(19 RMB)'!$A:$A,$A$2,'WR-Value Added(19 RMB)'!$B:$B,$A13)*$E13</f>
        <v>13.959126631806848</v>
      </c>
      <c r="AS13" s="139">
        <f>SUMIFS('WR-Value Added(19 RMB)'!AO:AO,'WR-Value Added(19 RMB)'!$A:$A,$A$2,'WR-Value Added(19 RMB)'!$B:$B,$A13)*$E13</f>
        <v>14.220947748113653</v>
      </c>
      <c r="AT13" s="139">
        <f>SUMIFS('WR-Value Added(19 RMB)'!AP:AP,'WR-Value Added(19 RMB)'!$A:$A,$A$2,'WR-Value Added(19 RMB)'!$B:$B,$A13)*$E13</f>
        <v>14.488639999695655</v>
      </c>
      <c r="AU13" s="139">
        <f>SUMIFS('WR-Value Added(19 RMB)'!AQ:AQ,'WR-Value Added(19 RMB)'!$A:$A,$A$2,'WR-Value Added(19 RMB)'!$B:$B,$A13)*$E13</f>
        <v>14.762352248075127</v>
      </c>
      <c r="AV13" s="139">
        <f>SUMIFS('WR-Value Added(19 RMB)'!AR:AR,'WR-Value Added(19 RMB)'!$A:$A,$A$2,'WR-Value Added(19 RMB)'!$B:$B,$A13)*$E13</f>
        <v>15.042234395816969</v>
      </c>
      <c r="AW13" s="141">
        <f>SUMIFS('WR-Value Added(19 RMB)'!AS:AS,'WR-Value Added(19 RMB)'!$A:$A,$A$2,'WR-Value Added(19 RMB)'!$B:$B,$A13)*$E13</f>
        <v>15.328437661234393</v>
      </c>
    </row>
    <row r="14" spans="1:49">
      <c r="A14" s="292" t="s">
        <v>518</v>
      </c>
      <c r="B14" s="293" t="s">
        <v>246</v>
      </c>
      <c r="C14" s="288" t="s">
        <v>792</v>
      </c>
      <c r="D14" s="288">
        <f>SUMIFS('Industrial Asset'!E:E,'Industrial Asset'!A:A,$A$2,'Industrial Asset'!D:D,C14,'Industrial Asset'!C:C,B14)</f>
        <v>0</v>
      </c>
      <c r="E14" s="293">
        <v>1</v>
      </c>
      <c r="F14" s="293" t="str">
        <f>VLOOKUP(B14,'Sector Match'!$B$1:$C$43,2,0)</f>
        <v>food beverage and tobacco 10T12</v>
      </c>
      <c r="G14" s="139">
        <f>SUMIFS('WR-Value Added(19 RMB)'!C:C,'WR-Value Added(19 RMB)'!$A:$A,$A$2,'WR-Value Added(19 RMB)'!$B:$B,$A14)*$E14</f>
        <v>24778.270765205074</v>
      </c>
      <c r="H14" s="139">
        <f>SUMIFS('WR-Value Added(19 RMB)'!D:D,'WR-Value Added(19 RMB)'!$A:$A,$A$2,'WR-Value Added(19 RMB)'!$B:$B,$A14)*$E14</f>
        <v>26292.023731133802</v>
      </c>
      <c r="I14" s="139">
        <f>SUMIFS('WR-Value Added(19 RMB)'!E:E,'WR-Value Added(19 RMB)'!$A:$A,$A$2,'WR-Value Added(19 RMB)'!$B:$B,$A14)*$E14</f>
        <v>27523.591661264931</v>
      </c>
      <c r="J14" s="139">
        <f>SUMIFS('WR-Value Added(19 RMB)'!F:F,'WR-Value Added(19 RMB)'!$A:$A,$A$2,'WR-Value Added(19 RMB)'!$B:$B,$A14)*$E14</f>
        <v>28195.502953676259</v>
      </c>
      <c r="K14" s="139">
        <f>SUMIFS('WR-Value Added(19 RMB)'!G:G,'WR-Value Added(19 RMB)'!$A:$A,$A$2,'WR-Value Added(19 RMB)'!$B:$B,$A14)*$E14</f>
        <v>28723.213614861274</v>
      </c>
      <c r="L14" s="139">
        <f>SUMIFS('WR-Value Added(19 RMB)'!H:H,'WR-Value Added(19 RMB)'!$A:$A,$A$2,'WR-Value Added(19 RMB)'!$B:$B,$A14)*$E14</f>
        <v>29228.639712619421</v>
      </c>
      <c r="M14" s="139">
        <f>SUMIFS('WR-Value Added(19 RMB)'!I:I,'WR-Value Added(19 RMB)'!$A:$A,$A$2,'WR-Value Added(19 RMB)'!$B:$B,$A14)*$E14</f>
        <v>29715.716673601539</v>
      </c>
      <c r="N14" s="139">
        <f>SUMIFS('WR-Value Added(19 RMB)'!J:J,'WR-Value Added(19 RMB)'!$A:$A,$A$2,'WR-Value Added(19 RMB)'!$B:$B,$A14)*$E14</f>
        <v>30187.913509026363</v>
      </c>
      <c r="O14" s="139">
        <f>SUMIFS('WR-Value Added(19 RMB)'!K:K,'WR-Value Added(19 RMB)'!$A:$A,$A$2,'WR-Value Added(19 RMB)'!$B:$B,$A14)*$E14</f>
        <v>30648.347899160803</v>
      </c>
      <c r="P14" s="139">
        <f>SUMIFS('WR-Value Added(19 RMB)'!L:L,'WR-Value Added(19 RMB)'!$A:$A,$A$2,'WR-Value Added(19 RMB)'!$B:$B,$A14)*$E14</f>
        <v>31099.841519924386</v>
      </c>
      <c r="Q14" s="139">
        <f>SUMIFS('WR-Value Added(19 RMB)'!M:M,'WR-Value Added(19 RMB)'!$A:$A,$A$2,'WR-Value Added(19 RMB)'!$B:$B,$A14)*$E14</f>
        <v>31544.950180555148</v>
      </c>
      <c r="R14" s="139">
        <f>SUMIFS('WR-Value Added(19 RMB)'!N:N,'WR-Value Added(19 RMB)'!$A:$A,$A$2,'WR-Value Added(19 RMB)'!$B:$B,$A14)*$E14</f>
        <v>31985.984553969811</v>
      </c>
      <c r="S14" s="139">
        <f>SUMIFS('WR-Value Added(19 RMB)'!O:O,'WR-Value Added(19 RMB)'!$A:$A,$A$2,'WR-Value Added(19 RMB)'!$B:$B,$A14)*$E14</f>
        <v>32425.028212863632</v>
      </c>
      <c r="T14" s="139">
        <f>SUMIFS('WR-Value Added(19 RMB)'!P:P,'WR-Value Added(19 RMB)'!$A:$A,$A$2,'WR-Value Added(19 RMB)'!$B:$B,$A14)*$E14</f>
        <v>32863.955421713108</v>
      </c>
      <c r="U14" s="139">
        <f>SUMIFS('WR-Value Added(19 RMB)'!Q:Q,'WR-Value Added(19 RMB)'!$A:$A,$A$2,'WR-Value Added(19 RMB)'!$B:$B,$A14)*$E14</f>
        <v>33304.449238332716</v>
      </c>
      <c r="V14" s="139">
        <f>SUMIFS('WR-Value Added(19 RMB)'!R:R,'WR-Value Added(19 RMB)'!$A:$A,$A$2,'WR-Value Added(19 RMB)'!$B:$B,$A14)*$E14</f>
        <v>33748.019727468913</v>
      </c>
      <c r="W14" s="139">
        <f>SUMIFS('WR-Value Added(19 RMB)'!S:S,'WR-Value Added(19 RMB)'!$A:$A,$A$2,'WR-Value Added(19 RMB)'!$B:$B,$A14)*$E14</f>
        <v>34196.021871276214</v>
      </c>
      <c r="X14" s="139">
        <f>SUMIFS('WR-Value Added(19 RMB)'!T:T,'WR-Value Added(19 RMB)'!$A:$A,$A$2,'WR-Value Added(19 RMB)'!$B:$B,$A14)*$E14</f>
        <v>34649.672773799051</v>
      </c>
      <c r="Y14" s="139">
        <f>SUMIFS('WR-Value Added(19 RMB)'!U:U,'WR-Value Added(19 RMB)'!$A:$A,$A$2,'WR-Value Added(19 RMB)'!$B:$B,$A14)*$E14</f>
        <v>35110.067851854052</v>
      </c>
      <c r="Z14" s="139">
        <f>SUMIFS('WR-Value Added(19 RMB)'!V:V,'WR-Value Added(19 RMB)'!$A:$A,$A$2,'WR-Value Added(19 RMB)'!$B:$B,$A14)*$E14</f>
        <v>35578.195815402229</v>
      </c>
      <c r="AA14" s="139">
        <f>SUMIFS('WR-Value Added(19 RMB)'!W:W,'WR-Value Added(19 RMB)'!$A:$A,$A$2,'WR-Value Added(19 RMB)'!$B:$B,$A14)*$E14</f>
        <v>36054.952338612551</v>
      </c>
      <c r="AB14" s="139">
        <f>SUMIFS('WR-Value Added(19 RMB)'!X:X,'WR-Value Added(19 RMB)'!$A:$A,$A$2,'WR-Value Added(19 RMB)'!$B:$B,$A14)*$E14</f>
        <v>36541.152399403392</v>
      </c>
      <c r="AC14" s="139">
        <f>SUMIFS('WR-Value Added(19 RMB)'!Y:Y,'WR-Value Added(19 RMB)'!$A:$A,$A$2,'WR-Value Added(19 RMB)'!$B:$B,$A14)*$E14</f>
        <v>37037.541320017146</v>
      </c>
      <c r="AD14" s="139">
        <f>SUMIFS('WR-Value Added(19 RMB)'!Z:Z,'WR-Value Added(19 RMB)'!$A:$A,$A$2,'WR-Value Added(19 RMB)'!$B:$B,$A14)*$E14</f>
        <v>37544.804577245675</v>
      </c>
      <c r="AE14" s="139">
        <f>SUMIFS('WR-Value Added(19 RMB)'!AA:AA,'WR-Value Added(19 RMB)'!$A:$A,$A$2,'WR-Value Added(19 RMB)'!$B:$B,$A14)*$E14</f>
        <v>38063.57647230757</v>
      </c>
      <c r="AF14" s="139">
        <f>SUMIFS('WR-Value Added(19 RMB)'!AB:AB,'WR-Value Added(19 RMB)'!$A:$A,$A$2,'WR-Value Added(19 RMB)'!$B:$B,$A14)*$E14</f>
        <v>38594.447760929972</v>
      </c>
      <c r="AG14" s="139">
        <f>SUMIFS('WR-Value Added(19 RMB)'!AC:AC,'WR-Value Added(19 RMB)'!$A:$A,$A$2,'WR-Value Added(19 RMB)'!$B:$B,$A14)*$E14</f>
        <v>39137.972347126139</v>
      </c>
      <c r="AH14" s="139">
        <f>SUMIFS('WR-Value Added(19 RMB)'!AD:AD,'WR-Value Added(19 RMB)'!$A:$A,$A$2,'WR-Value Added(19 RMB)'!$B:$B,$A14)*$E14</f>
        <v>39694.67314201819</v>
      </c>
      <c r="AI14" s="139">
        <f>SUMIFS('WR-Value Added(19 RMB)'!AE:AE,'WR-Value Added(19 RMB)'!$A:$A,$A$2,'WR-Value Added(19 RMB)'!$B:$B,$A14)*$E14</f>
        <v>40265.047183745424</v>
      </c>
      <c r="AJ14" s="139">
        <f>SUMIFS('WR-Value Added(19 RMB)'!AF:AF,'WR-Value Added(19 RMB)'!$A:$A,$A$2,'WR-Value Added(19 RMB)'!$B:$B,$A14)*$E14</f>
        <v>40849.57010737044</v>
      </c>
      <c r="AK14" s="139">
        <f>SUMIFS('WR-Value Added(19 RMB)'!AG:AG,'WR-Value Added(19 RMB)'!$A:$A,$A$2,'WR-Value Added(19 RMB)'!$B:$B,$A14)*$E14</f>
        <v>41448.70004571286</v>
      </c>
      <c r="AL14" s="139">
        <f>SUMIFS('WR-Value Added(19 RMB)'!AH:AH,'WR-Value Added(19 RMB)'!$A:$A,$A$2,'WR-Value Added(19 RMB)'!$B:$B,$A14)*$E14</f>
        <v>42062.881033850652</v>
      </c>
      <c r="AM14" s="139">
        <f>SUMIFS('WR-Value Added(19 RMB)'!AI:AI,'WR-Value Added(19 RMB)'!$A:$A,$A$2,'WR-Value Added(19 RMB)'!$B:$B,$A14)*$E14</f>
        <v>42692.545982030395</v>
      </c>
      <c r="AN14" s="139">
        <f>SUMIFS('WR-Value Added(19 RMB)'!AJ:AJ,'WR-Value Added(19 RMB)'!$A:$A,$A$2,'WR-Value Added(19 RMB)'!$B:$B,$A14)*$E14</f>
        <v>43338.119274187215</v>
      </c>
      <c r="AO14" s="139">
        <f>SUMIFS('WR-Value Added(19 RMB)'!AK:AK,'WR-Value Added(19 RMB)'!$A:$A,$A$2,'WR-Value Added(19 RMB)'!$B:$B,$A14)*$E14</f>
        <v>44000.019042315085</v>
      </c>
      <c r="AP14" s="139">
        <f>SUMIFS('WR-Value Added(19 RMB)'!AL:AL,'WR-Value Added(19 RMB)'!$A:$A,$A$2,'WR-Value Added(19 RMB)'!$B:$B,$A14)*$E14</f>
        <v>44678.659160620657</v>
      </c>
      <c r="AQ14" s="139">
        <f>SUMIFS('WR-Value Added(19 RMB)'!AM:AM,'WR-Value Added(19 RMB)'!$A:$A,$A$2,'WR-Value Added(19 RMB)'!$B:$B,$A14)*$E14</f>
        <v>45374.450997742184</v>
      </c>
      <c r="AR14" s="139">
        <f>SUMIFS('WR-Value Added(19 RMB)'!AN:AN,'WR-Value Added(19 RMB)'!$A:$A,$A$2,'WR-Value Added(19 RMB)'!$B:$B,$A14)*$E14</f>
        <v>46087.804960300164</v>
      </c>
      <c r="AS14" s="139">
        <f>SUMIFS('WR-Value Added(19 RMB)'!AO:AO,'WR-Value Added(19 RMB)'!$A:$A,$A$2,'WR-Value Added(19 RMB)'!$B:$B,$A14)*$E14</f>
        <v>46819.131856632717</v>
      </c>
      <c r="AT14" s="139">
        <f>SUMIFS('WR-Value Added(19 RMB)'!AP:AP,'WR-Value Added(19 RMB)'!$A:$A,$A$2,'WR-Value Added(19 RMB)'!$B:$B,$A14)*$E14</f>
        <v>47568.844105696844</v>
      </c>
      <c r="AU14" s="139">
        <f>SUMIFS('WR-Value Added(19 RMB)'!AQ:AQ,'WR-Value Added(19 RMB)'!$A:$A,$A$2,'WR-Value Added(19 RMB)'!$B:$B,$A14)*$E14</f>
        <v>48337.356812743092</v>
      </c>
      <c r="AV14" s="139">
        <f>SUMIFS('WR-Value Added(19 RMB)'!AR:AR,'WR-Value Added(19 RMB)'!$A:$A,$A$2,'WR-Value Added(19 RMB)'!$B:$B,$A14)*$E14</f>
        <v>49125.088730442512</v>
      </c>
      <c r="AW14" s="141">
        <f>SUMIFS('WR-Value Added(19 RMB)'!AS:AS,'WR-Value Added(19 RMB)'!$A:$A,$A$2,'WR-Value Added(19 RMB)'!$B:$B,$A14)*$E14</f>
        <v>49932.463121599932</v>
      </c>
    </row>
    <row r="15" spans="1:49">
      <c r="A15" s="292" t="s">
        <v>518</v>
      </c>
      <c r="B15" s="293" t="s">
        <v>241</v>
      </c>
      <c r="C15" s="288" t="s">
        <v>792</v>
      </c>
      <c r="D15" s="288">
        <f>SUMIFS('Industrial Asset'!E:E,'Industrial Asset'!A:A,$A$2,'Industrial Asset'!D:D,C15,'Industrial Asset'!C:C,B15)</f>
        <v>0</v>
      </c>
      <c r="E15" s="293">
        <v>0</v>
      </c>
      <c r="F15" s="293" t="str">
        <f>VLOOKUP(B15,'Sector Match'!$B$1:$C$43,2,0)</f>
        <v>food beverage and tobacco 10T12</v>
      </c>
      <c r="G15" s="139">
        <f>SUMIFS('WR-Value Added(19 RMB)'!C:C,'WR-Value Added(19 RMB)'!$A:$A,$A$2,'WR-Value Added(19 RMB)'!$B:$B,$A15)*$E15</f>
        <v>0</v>
      </c>
      <c r="H15" s="139">
        <f>SUMIFS('WR-Value Added(19 RMB)'!D:D,'WR-Value Added(19 RMB)'!$A:$A,$A$2,'WR-Value Added(19 RMB)'!$B:$B,$A15)*$E15</f>
        <v>0</v>
      </c>
      <c r="I15" s="139">
        <f>SUMIFS('WR-Value Added(19 RMB)'!E:E,'WR-Value Added(19 RMB)'!$A:$A,$A$2,'WR-Value Added(19 RMB)'!$B:$B,$A15)*$E15</f>
        <v>0</v>
      </c>
      <c r="J15" s="139">
        <f>SUMIFS('WR-Value Added(19 RMB)'!F:F,'WR-Value Added(19 RMB)'!$A:$A,$A$2,'WR-Value Added(19 RMB)'!$B:$B,$A15)*$E15</f>
        <v>0</v>
      </c>
      <c r="K15" s="139">
        <f>SUMIFS('WR-Value Added(19 RMB)'!G:G,'WR-Value Added(19 RMB)'!$A:$A,$A$2,'WR-Value Added(19 RMB)'!$B:$B,$A15)*$E15</f>
        <v>0</v>
      </c>
      <c r="L15" s="139">
        <f>SUMIFS('WR-Value Added(19 RMB)'!H:H,'WR-Value Added(19 RMB)'!$A:$A,$A$2,'WR-Value Added(19 RMB)'!$B:$B,$A15)*$E15</f>
        <v>0</v>
      </c>
      <c r="M15" s="139">
        <f>SUMIFS('WR-Value Added(19 RMB)'!I:I,'WR-Value Added(19 RMB)'!$A:$A,$A$2,'WR-Value Added(19 RMB)'!$B:$B,$A15)*$E15</f>
        <v>0</v>
      </c>
      <c r="N15" s="139">
        <f>SUMIFS('WR-Value Added(19 RMB)'!J:J,'WR-Value Added(19 RMB)'!$A:$A,$A$2,'WR-Value Added(19 RMB)'!$B:$B,$A15)*$E15</f>
        <v>0</v>
      </c>
      <c r="O15" s="139">
        <f>SUMIFS('WR-Value Added(19 RMB)'!K:K,'WR-Value Added(19 RMB)'!$A:$A,$A$2,'WR-Value Added(19 RMB)'!$B:$B,$A15)*$E15</f>
        <v>0</v>
      </c>
      <c r="P15" s="139">
        <f>SUMIFS('WR-Value Added(19 RMB)'!L:L,'WR-Value Added(19 RMB)'!$A:$A,$A$2,'WR-Value Added(19 RMB)'!$B:$B,$A15)*$E15</f>
        <v>0</v>
      </c>
      <c r="Q15" s="139">
        <f>SUMIFS('WR-Value Added(19 RMB)'!M:M,'WR-Value Added(19 RMB)'!$A:$A,$A$2,'WR-Value Added(19 RMB)'!$B:$B,$A15)*$E15</f>
        <v>0</v>
      </c>
      <c r="R15" s="139">
        <f>SUMIFS('WR-Value Added(19 RMB)'!N:N,'WR-Value Added(19 RMB)'!$A:$A,$A$2,'WR-Value Added(19 RMB)'!$B:$B,$A15)*$E15</f>
        <v>0</v>
      </c>
      <c r="S15" s="139">
        <f>SUMIFS('WR-Value Added(19 RMB)'!O:O,'WR-Value Added(19 RMB)'!$A:$A,$A$2,'WR-Value Added(19 RMB)'!$B:$B,$A15)*$E15</f>
        <v>0</v>
      </c>
      <c r="T15" s="139">
        <f>SUMIFS('WR-Value Added(19 RMB)'!P:P,'WR-Value Added(19 RMB)'!$A:$A,$A$2,'WR-Value Added(19 RMB)'!$B:$B,$A15)*$E15</f>
        <v>0</v>
      </c>
      <c r="U15" s="139">
        <f>SUMIFS('WR-Value Added(19 RMB)'!Q:Q,'WR-Value Added(19 RMB)'!$A:$A,$A$2,'WR-Value Added(19 RMB)'!$B:$B,$A15)*$E15</f>
        <v>0</v>
      </c>
      <c r="V15" s="139">
        <f>SUMIFS('WR-Value Added(19 RMB)'!R:R,'WR-Value Added(19 RMB)'!$A:$A,$A$2,'WR-Value Added(19 RMB)'!$B:$B,$A15)*$E15</f>
        <v>0</v>
      </c>
      <c r="W15" s="139">
        <f>SUMIFS('WR-Value Added(19 RMB)'!S:S,'WR-Value Added(19 RMB)'!$A:$A,$A$2,'WR-Value Added(19 RMB)'!$B:$B,$A15)*$E15</f>
        <v>0</v>
      </c>
      <c r="X15" s="139">
        <f>SUMIFS('WR-Value Added(19 RMB)'!T:T,'WR-Value Added(19 RMB)'!$A:$A,$A$2,'WR-Value Added(19 RMB)'!$B:$B,$A15)*$E15</f>
        <v>0</v>
      </c>
      <c r="Y15" s="139">
        <f>SUMIFS('WR-Value Added(19 RMB)'!U:U,'WR-Value Added(19 RMB)'!$A:$A,$A$2,'WR-Value Added(19 RMB)'!$B:$B,$A15)*$E15</f>
        <v>0</v>
      </c>
      <c r="Z15" s="139">
        <f>SUMIFS('WR-Value Added(19 RMB)'!V:V,'WR-Value Added(19 RMB)'!$A:$A,$A$2,'WR-Value Added(19 RMB)'!$B:$B,$A15)*$E15</f>
        <v>0</v>
      </c>
      <c r="AA15" s="139">
        <f>SUMIFS('WR-Value Added(19 RMB)'!W:W,'WR-Value Added(19 RMB)'!$A:$A,$A$2,'WR-Value Added(19 RMB)'!$B:$B,$A15)*$E15</f>
        <v>0</v>
      </c>
      <c r="AB15" s="139">
        <f>SUMIFS('WR-Value Added(19 RMB)'!X:X,'WR-Value Added(19 RMB)'!$A:$A,$A$2,'WR-Value Added(19 RMB)'!$B:$B,$A15)*$E15</f>
        <v>0</v>
      </c>
      <c r="AC15" s="139">
        <f>SUMIFS('WR-Value Added(19 RMB)'!Y:Y,'WR-Value Added(19 RMB)'!$A:$A,$A$2,'WR-Value Added(19 RMB)'!$B:$B,$A15)*$E15</f>
        <v>0</v>
      </c>
      <c r="AD15" s="139">
        <f>SUMIFS('WR-Value Added(19 RMB)'!Z:Z,'WR-Value Added(19 RMB)'!$A:$A,$A$2,'WR-Value Added(19 RMB)'!$B:$B,$A15)*$E15</f>
        <v>0</v>
      </c>
      <c r="AE15" s="139">
        <f>SUMIFS('WR-Value Added(19 RMB)'!AA:AA,'WR-Value Added(19 RMB)'!$A:$A,$A$2,'WR-Value Added(19 RMB)'!$B:$B,$A15)*$E15</f>
        <v>0</v>
      </c>
      <c r="AF15" s="139">
        <f>SUMIFS('WR-Value Added(19 RMB)'!AB:AB,'WR-Value Added(19 RMB)'!$A:$A,$A$2,'WR-Value Added(19 RMB)'!$B:$B,$A15)*$E15</f>
        <v>0</v>
      </c>
      <c r="AG15" s="139">
        <f>SUMIFS('WR-Value Added(19 RMB)'!AC:AC,'WR-Value Added(19 RMB)'!$A:$A,$A$2,'WR-Value Added(19 RMB)'!$B:$B,$A15)*$E15</f>
        <v>0</v>
      </c>
      <c r="AH15" s="139">
        <f>SUMIFS('WR-Value Added(19 RMB)'!AD:AD,'WR-Value Added(19 RMB)'!$A:$A,$A$2,'WR-Value Added(19 RMB)'!$B:$B,$A15)*$E15</f>
        <v>0</v>
      </c>
      <c r="AI15" s="139">
        <f>SUMIFS('WR-Value Added(19 RMB)'!AE:AE,'WR-Value Added(19 RMB)'!$A:$A,$A$2,'WR-Value Added(19 RMB)'!$B:$B,$A15)*$E15</f>
        <v>0</v>
      </c>
      <c r="AJ15" s="139">
        <f>SUMIFS('WR-Value Added(19 RMB)'!AF:AF,'WR-Value Added(19 RMB)'!$A:$A,$A$2,'WR-Value Added(19 RMB)'!$B:$B,$A15)*$E15</f>
        <v>0</v>
      </c>
      <c r="AK15" s="139">
        <f>SUMIFS('WR-Value Added(19 RMB)'!AG:AG,'WR-Value Added(19 RMB)'!$A:$A,$A$2,'WR-Value Added(19 RMB)'!$B:$B,$A15)*$E15</f>
        <v>0</v>
      </c>
      <c r="AL15" s="139">
        <f>SUMIFS('WR-Value Added(19 RMB)'!AH:AH,'WR-Value Added(19 RMB)'!$A:$A,$A$2,'WR-Value Added(19 RMB)'!$B:$B,$A15)*$E15</f>
        <v>0</v>
      </c>
      <c r="AM15" s="139">
        <f>SUMIFS('WR-Value Added(19 RMB)'!AI:AI,'WR-Value Added(19 RMB)'!$A:$A,$A$2,'WR-Value Added(19 RMB)'!$B:$B,$A15)*$E15</f>
        <v>0</v>
      </c>
      <c r="AN15" s="139">
        <f>SUMIFS('WR-Value Added(19 RMB)'!AJ:AJ,'WR-Value Added(19 RMB)'!$A:$A,$A$2,'WR-Value Added(19 RMB)'!$B:$B,$A15)*$E15</f>
        <v>0</v>
      </c>
      <c r="AO15" s="139">
        <f>SUMIFS('WR-Value Added(19 RMB)'!AK:AK,'WR-Value Added(19 RMB)'!$A:$A,$A$2,'WR-Value Added(19 RMB)'!$B:$B,$A15)*$E15</f>
        <v>0</v>
      </c>
      <c r="AP15" s="139">
        <f>SUMIFS('WR-Value Added(19 RMB)'!AL:AL,'WR-Value Added(19 RMB)'!$A:$A,$A$2,'WR-Value Added(19 RMB)'!$B:$B,$A15)*$E15</f>
        <v>0</v>
      </c>
      <c r="AQ15" s="139">
        <f>SUMIFS('WR-Value Added(19 RMB)'!AM:AM,'WR-Value Added(19 RMB)'!$A:$A,$A$2,'WR-Value Added(19 RMB)'!$B:$B,$A15)*$E15</f>
        <v>0</v>
      </c>
      <c r="AR15" s="139">
        <f>SUMIFS('WR-Value Added(19 RMB)'!AN:AN,'WR-Value Added(19 RMB)'!$A:$A,$A$2,'WR-Value Added(19 RMB)'!$B:$B,$A15)*$E15</f>
        <v>0</v>
      </c>
      <c r="AS15" s="139">
        <f>SUMIFS('WR-Value Added(19 RMB)'!AO:AO,'WR-Value Added(19 RMB)'!$A:$A,$A$2,'WR-Value Added(19 RMB)'!$B:$B,$A15)*$E15</f>
        <v>0</v>
      </c>
      <c r="AT15" s="139">
        <f>SUMIFS('WR-Value Added(19 RMB)'!AP:AP,'WR-Value Added(19 RMB)'!$A:$A,$A$2,'WR-Value Added(19 RMB)'!$B:$B,$A15)*$E15</f>
        <v>0</v>
      </c>
      <c r="AU15" s="139">
        <f>SUMIFS('WR-Value Added(19 RMB)'!AQ:AQ,'WR-Value Added(19 RMB)'!$A:$A,$A$2,'WR-Value Added(19 RMB)'!$B:$B,$A15)*$E15</f>
        <v>0</v>
      </c>
      <c r="AV15" s="139">
        <f>SUMIFS('WR-Value Added(19 RMB)'!AR:AR,'WR-Value Added(19 RMB)'!$A:$A,$A$2,'WR-Value Added(19 RMB)'!$B:$B,$A15)*$E15</f>
        <v>0</v>
      </c>
      <c r="AW15" s="141">
        <f>SUMIFS('WR-Value Added(19 RMB)'!AS:AS,'WR-Value Added(19 RMB)'!$A:$A,$A$2,'WR-Value Added(19 RMB)'!$B:$B,$A15)*$E15</f>
        <v>0</v>
      </c>
    </row>
    <row r="16" spans="1:49">
      <c r="A16" s="292" t="s">
        <v>518</v>
      </c>
      <c r="B16" s="293" t="s">
        <v>236</v>
      </c>
      <c r="C16" s="288" t="s">
        <v>792</v>
      </c>
      <c r="D16" s="288">
        <f>SUMIFS('Industrial Asset'!E:E,'Industrial Asset'!A:A,$A$2,'Industrial Asset'!D:D,C16,'Industrial Asset'!C:C,B16)</f>
        <v>0</v>
      </c>
      <c r="E16" s="293">
        <v>0</v>
      </c>
      <c r="F16" s="293" t="str">
        <f>VLOOKUP(B16,'Sector Match'!$B$1:$C$43,2,0)</f>
        <v>food beverage and tobacco 10T12</v>
      </c>
      <c r="G16" s="139">
        <f>SUMIFS('WR-Value Added(19 RMB)'!C:C,'WR-Value Added(19 RMB)'!$A:$A,$A$2,'WR-Value Added(19 RMB)'!$B:$B,$A16)*$E16</f>
        <v>0</v>
      </c>
      <c r="H16" s="139">
        <f>SUMIFS('WR-Value Added(19 RMB)'!D:D,'WR-Value Added(19 RMB)'!$A:$A,$A$2,'WR-Value Added(19 RMB)'!$B:$B,$A16)*$E16</f>
        <v>0</v>
      </c>
      <c r="I16" s="139">
        <f>SUMIFS('WR-Value Added(19 RMB)'!E:E,'WR-Value Added(19 RMB)'!$A:$A,$A$2,'WR-Value Added(19 RMB)'!$B:$B,$A16)*$E16</f>
        <v>0</v>
      </c>
      <c r="J16" s="139">
        <f>SUMIFS('WR-Value Added(19 RMB)'!F:F,'WR-Value Added(19 RMB)'!$A:$A,$A$2,'WR-Value Added(19 RMB)'!$B:$B,$A16)*$E16</f>
        <v>0</v>
      </c>
      <c r="K16" s="139">
        <f>SUMIFS('WR-Value Added(19 RMB)'!G:G,'WR-Value Added(19 RMB)'!$A:$A,$A$2,'WR-Value Added(19 RMB)'!$B:$B,$A16)*$E16</f>
        <v>0</v>
      </c>
      <c r="L16" s="139">
        <f>SUMIFS('WR-Value Added(19 RMB)'!H:H,'WR-Value Added(19 RMB)'!$A:$A,$A$2,'WR-Value Added(19 RMB)'!$B:$B,$A16)*$E16</f>
        <v>0</v>
      </c>
      <c r="M16" s="139">
        <f>SUMIFS('WR-Value Added(19 RMB)'!I:I,'WR-Value Added(19 RMB)'!$A:$A,$A$2,'WR-Value Added(19 RMB)'!$B:$B,$A16)*$E16</f>
        <v>0</v>
      </c>
      <c r="N16" s="139">
        <f>SUMIFS('WR-Value Added(19 RMB)'!J:J,'WR-Value Added(19 RMB)'!$A:$A,$A$2,'WR-Value Added(19 RMB)'!$B:$B,$A16)*$E16</f>
        <v>0</v>
      </c>
      <c r="O16" s="139">
        <f>SUMIFS('WR-Value Added(19 RMB)'!K:K,'WR-Value Added(19 RMB)'!$A:$A,$A$2,'WR-Value Added(19 RMB)'!$B:$B,$A16)*$E16</f>
        <v>0</v>
      </c>
      <c r="P16" s="139">
        <f>SUMIFS('WR-Value Added(19 RMB)'!L:L,'WR-Value Added(19 RMB)'!$A:$A,$A$2,'WR-Value Added(19 RMB)'!$B:$B,$A16)*$E16</f>
        <v>0</v>
      </c>
      <c r="Q16" s="139">
        <f>SUMIFS('WR-Value Added(19 RMB)'!M:M,'WR-Value Added(19 RMB)'!$A:$A,$A$2,'WR-Value Added(19 RMB)'!$B:$B,$A16)*$E16</f>
        <v>0</v>
      </c>
      <c r="R16" s="139">
        <f>SUMIFS('WR-Value Added(19 RMB)'!N:N,'WR-Value Added(19 RMB)'!$A:$A,$A$2,'WR-Value Added(19 RMB)'!$B:$B,$A16)*$E16</f>
        <v>0</v>
      </c>
      <c r="S16" s="139">
        <f>SUMIFS('WR-Value Added(19 RMB)'!O:O,'WR-Value Added(19 RMB)'!$A:$A,$A$2,'WR-Value Added(19 RMB)'!$B:$B,$A16)*$E16</f>
        <v>0</v>
      </c>
      <c r="T16" s="139">
        <f>SUMIFS('WR-Value Added(19 RMB)'!P:P,'WR-Value Added(19 RMB)'!$A:$A,$A$2,'WR-Value Added(19 RMB)'!$B:$B,$A16)*$E16</f>
        <v>0</v>
      </c>
      <c r="U16" s="139">
        <f>SUMIFS('WR-Value Added(19 RMB)'!Q:Q,'WR-Value Added(19 RMB)'!$A:$A,$A$2,'WR-Value Added(19 RMB)'!$B:$B,$A16)*$E16</f>
        <v>0</v>
      </c>
      <c r="V16" s="139">
        <f>SUMIFS('WR-Value Added(19 RMB)'!R:R,'WR-Value Added(19 RMB)'!$A:$A,$A$2,'WR-Value Added(19 RMB)'!$B:$B,$A16)*$E16</f>
        <v>0</v>
      </c>
      <c r="W16" s="139">
        <f>SUMIFS('WR-Value Added(19 RMB)'!S:S,'WR-Value Added(19 RMB)'!$A:$A,$A$2,'WR-Value Added(19 RMB)'!$B:$B,$A16)*$E16</f>
        <v>0</v>
      </c>
      <c r="X16" s="139">
        <f>SUMIFS('WR-Value Added(19 RMB)'!T:T,'WR-Value Added(19 RMB)'!$A:$A,$A$2,'WR-Value Added(19 RMB)'!$B:$B,$A16)*$E16</f>
        <v>0</v>
      </c>
      <c r="Y16" s="139">
        <f>SUMIFS('WR-Value Added(19 RMB)'!U:U,'WR-Value Added(19 RMB)'!$A:$A,$A$2,'WR-Value Added(19 RMB)'!$B:$B,$A16)*$E16</f>
        <v>0</v>
      </c>
      <c r="Z16" s="139">
        <f>SUMIFS('WR-Value Added(19 RMB)'!V:V,'WR-Value Added(19 RMB)'!$A:$A,$A$2,'WR-Value Added(19 RMB)'!$B:$B,$A16)*$E16</f>
        <v>0</v>
      </c>
      <c r="AA16" s="139">
        <f>SUMIFS('WR-Value Added(19 RMB)'!W:W,'WR-Value Added(19 RMB)'!$A:$A,$A$2,'WR-Value Added(19 RMB)'!$B:$B,$A16)*$E16</f>
        <v>0</v>
      </c>
      <c r="AB16" s="139">
        <f>SUMIFS('WR-Value Added(19 RMB)'!X:X,'WR-Value Added(19 RMB)'!$A:$A,$A$2,'WR-Value Added(19 RMB)'!$B:$B,$A16)*$E16</f>
        <v>0</v>
      </c>
      <c r="AC16" s="139">
        <f>SUMIFS('WR-Value Added(19 RMB)'!Y:Y,'WR-Value Added(19 RMB)'!$A:$A,$A$2,'WR-Value Added(19 RMB)'!$B:$B,$A16)*$E16</f>
        <v>0</v>
      </c>
      <c r="AD16" s="139">
        <f>SUMIFS('WR-Value Added(19 RMB)'!Z:Z,'WR-Value Added(19 RMB)'!$A:$A,$A$2,'WR-Value Added(19 RMB)'!$B:$B,$A16)*$E16</f>
        <v>0</v>
      </c>
      <c r="AE16" s="139">
        <f>SUMIFS('WR-Value Added(19 RMB)'!AA:AA,'WR-Value Added(19 RMB)'!$A:$A,$A$2,'WR-Value Added(19 RMB)'!$B:$B,$A16)*$E16</f>
        <v>0</v>
      </c>
      <c r="AF16" s="139">
        <f>SUMIFS('WR-Value Added(19 RMB)'!AB:AB,'WR-Value Added(19 RMB)'!$A:$A,$A$2,'WR-Value Added(19 RMB)'!$B:$B,$A16)*$E16</f>
        <v>0</v>
      </c>
      <c r="AG16" s="139">
        <f>SUMIFS('WR-Value Added(19 RMB)'!AC:AC,'WR-Value Added(19 RMB)'!$A:$A,$A$2,'WR-Value Added(19 RMB)'!$B:$B,$A16)*$E16</f>
        <v>0</v>
      </c>
      <c r="AH16" s="139">
        <f>SUMIFS('WR-Value Added(19 RMB)'!AD:AD,'WR-Value Added(19 RMB)'!$A:$A,$A$2,'WR-Value Added(19 RMB)'!$B:$B,$A16)*$E16</f>
        <v>0</v>
      </c>
      <c r="AI16" s="139">
        <f>SUMIFS('WR-Value Added(19 RMB)'!AE:AE,'WR-Value Added(19 RMB)'!$A:$A,$A$2,'WR-Value Added(19 RMB)'!$B:$B,$A16)*$E16</f>
        <v>0</v>
      </c>
      <c r="AJ16" s="139">
        <f>SUMIFS('WR-Value Added(19 RMB)'!AF:AF,'WR-Value Added(19 RMB)'!$A:$A,$A$2,'WR-Value Added(19 RMB)'!$B:$B,$A16)*$E16</f>
        <v>0</v>
      </c>
      <c r="AK16" s="139">
        <f>SUMIFS('WR-Value Added(19 RMB)'!AG:AG,'WR-Value Added(19 RMB)'!$A:$A,$A$2,'WR-Value Added(19 RMB)'!$B:$B,$A16)*$E16</f>
        <v>0</v>
      </c>
      <c r="AL16" s="139">
        <f>SUMIFS('WR-Value Added(19 RMB)'!AH:AH,'WR-Value Added(19 RMB)'!$A:$A,$A$2,'WR-Value Added(19 RMB)'!$B:$B,$A16)*$E16</f>
        <v>0</v>
      </c>
      <c r="AM16" s="139">
        <f>SUMIFS('WR-Value Added(19 RMB)'!AI:AI,'WR-Value Added(19 RMB)'!$A:$A,$A$2,'WR-Value Added(19 RMB)'!$B:$B,$A16)*$E16</f>
        <v>0</v>
      </c>
      <c r="AN16" s="139">
        <f>SUMIFS('WR-Value Added(19 RMB)'!AJ:AJ,'WR-Value Added(19 RMB)'!$A:$A,$A$2,'WR-Value Added(19 RMB)'!$B:$B,$A16)*$E16</f>
        <v>0</v>
      </c>
      <c r="AO16" s="139">
        <f>SUMIFS('WR-Value Added(19 RMB)'!AK:AK,'WR-Value Added(19 RMB)'!$A:$A,$A$2,'WR-Value Added(19 RMB)'!$B:$B,$A16)*$E16</f>
        <v>0</v>
      </c>
      <c r="AP16" s="139">
        <f>SUMIFS('WR-Value Added(19 RMB)'!AL:AL,'WR-Value Added(19 RMB)'!$A:$A,$A$2,'WR-Value Added(19 RMB)'!$B:$B,$A16)*$E16</f>
        <v>0</v>
      </c>
      <c r="AQ16" s="139">
        <f>SUMIFS('WR-Value Added(19 RMB)'!AM:AM,'WR-Value Added(19 RMB)'!$A:$A,$A$2,'WR-Value Added(19 RMB)'!$B:$B,$A16)*$E16</f>
        <v>0</v>
      </c>
      <c r="AR16" s="139">
        <f>SUMIFS('WR-Value Added(19 RMB)'!AN:AN,'WR-Value Added(19 RMB)'!$A:$A,$A$2,'WR-Value Added(19 RMB)'!$B:$B,$A16)*$E16</f>
        <v>0</v>
      </c>
      <c r="AS16" s="139">
        <f>SUMIFS('WR-Value Added(19 RMB)'!AO:AO,'WR-Value Added(19 RMB)'!$A:$A,$A$2,'WR-Value Added(19 RMB)'!$B:$B,$A16)*$E16</f>
        <v>0</v>
      </c>
      <c r="AT16" s="139">
        <f>SUMIFS('WR-Value Added(19 RMB)'!AP:AP,'WR-Value Added(19 RMB)'!$A:$A,$A$2,'WR-Value Added(19 RMB)'!$B:$B,$A16)*$E16</f>
        <v>0</v>
      </c>
      <c r="AU16" s="139">
        <f>SUMIFS('WR-Value Added(19 RMB)'!AQ:AQ,'WR-Value Added(19 RMB)'!$A:$A,$A$2,'WR-Value Added(19 RMB)'!$B:$B,$A16)*$E16</f>
        <v>0</v>
      </c>
      <c r="AV16" s="139">
        <f>SUMIFS('WR-Value Added(19 RMB)'!AR:AR,'WR-Value Added(19 RMB)'!$A:$A,$A$2,'WR-Value Added(19 RMB)'!$B:$B,$A16)*$E16</f>
        <v>0</v>
      </c>
      <c r="AW16" s="141">
        <f>SUMIFS('WR-Value Added(19 RMB)'!AS:AS,'WR-Value Added(19 RMB)'!$A:$A,$A$2,'WR-Value Added(19 RMB)'!$B:$B,$A16)*$E16</f>
        <v>0</v>
      </c>
    </row>
    <row r="17" spans="1:49">
      <c r="A17" s="292" t="s">
        <v>518</v>
      </c>
      <c r="B17" s="293" t="s">
        <v>296</v>
      </c>
      <c r="C17" s="288" t="s">
        <v>792</v>
      </c>
      <c r="D17" s="288">
        <f>SUMIFS('Industrial Asset'!E:E,'Industrial Asset'!A:A,$A$2,'Industrial Asset'!D:D,C17,'Industrial Asset'!C:C,B17)</f>
        <v>0</v>
      </c>
      <c r="E17" s="293">
        <v>0</v>
      </c>
      <c r="F17" s="293" t="str">
        <f>VLOOKUP(B17,'Sector Match'!$B$1:$C$43,2,0)</f>
        <v>food beverage and tobacco 10T12</v>
      </c>
      <c r="G17" s="139">
        <f>SUMIFS('WR-Value Added(19 RMB)'!C:C,'WR-Value Added(19 RMB)'!$A:$A,$A$2,'WR-Value Added(19 RMB)'!$B:$B,$A17)*$E17</f>
        <v>0</v>
      </c>
      <c r="H17" s="139">
        <f>SUMIFS('WR-Value Added(19 RMB)'!D:D,'WR-Value Added(19 RMB)'!$A:$A,$A$2,'WR-Value Added(19 RMB)'!$B:$B,$A17)*$E17</f>
        <v>0</v>
      </c>
      <c r="I17" s="139">
        <f>SUMIFS('WR-Value Added(19 RMB)'!E:E,'WR-Value Added(19 RMB)'!$A:$A,$A$2,'WR-Value Added(19 RMB)'!$B:$B,$A17)*$E17</f>
        <v>0</v>
      </c>
      <c r="J17" s="139">
        <f>SUMIFS('WR-Value Added(19 RMB)'!F:F,'WR-Value Added(19 RMB)'!$A:$A,$A$2,'WR-Value Added(19 RMB)'!$B:$B,$A17)*$E17</f>
        <v>0</v>
      </c>
      <c r="K17" s="139">
        <f>SUMIFS('WR-Value Added(19 RMB)'!G:G,'WR-Value Added(19 RMB)'!$A:$A,$A$2,'WR-Value Added(19 RMB)'!$B:$B,$A17)*$E17</f>
        <v>0</v>
      </c>
      <c r="L17" s="139">
        <f>SUMIFS('WR-Value Added(19 RMB)'!H:H,'WR-Value Added(19 RMB)'!$A:$A,$A$2,'WR-Value Added(19 RMB)'!$B:$B,$A17)*$E17</f>
        <v>0</v>
      </c>
      <c r="M17" s="139">
        <f>SUMIFS('WR-Value Added(19 RMB)'!I:I,'WR-Value Added(19 RMB)'!$A:$A,$A$2,'WR-Value Added(19 RMB)'!$B:$B,$A17)*$E17</f>
        <v>0</v>
      </c>
      <c r="N17" s="139">
        <f>SUMIFS('WR-Value Added(19 RMB)'!J:J,'WR-Value Added(19 RMB)'!$A:$A,$A$2,'WR-Value Added(19 RMB)'!$B:$B,$A17)*$E17</f>
        <v>0</v>
      </c>
      <c r="O17" s="139">
        <f>SUMIFS('WR-Value Added(19 RMB)'!K:K,'WR-Value Added(19 RMB)'!$A:$A,$A$2,'WR-Value Added(19 RMB)'!$B:$B,$A17)*$E17</f>
        <v>0</v>
      </c>
      <c r="P17" s="139">
        <f>SUMIFS('WR-Value Added(19 RMB)'!L:L,'WR-Value Added(19 RMB)'!$A:$A,$A$2,'WR-Value Added(19 RMB)'!$B:$B,$A17)*$E17</f>
        <v>0</v>
      </c>
      <c r="Q17" s="139">
        <f>SUMIFS('WR-Value Added(19 RMB)'!M:M,'WR-Value Added(19 RMB)'!$A:$A,$A$2,'WR-Value Added(19 RMB)'!$B:$B,$A17)*$E17</f>
        <v>0</v>
      </c>
      <c r="R17" s="139">
        <f>SUMIFS('WR-Value Added(19 RMB)'!N:N,'WR-Value Added(19 RMB)'!$A:$A,$A$2,'WR-Value Added(19 RMB)'!$B:$B,$A17)*$E17</f>
        <v>0</v>
      </c>
      <c r="S17" s="139">
        <f>SUMIFS('WR-Value Added(19 RMB)'!O:O,'WR-Value Added(19 RMB)'!$A:$A,$A$2,'WR-Value Added(19 RMB)'!$B:$B,$A17)*$E17</f>
        <v>0</v>
      </c>
      <c r="T17" s="139">
        <f>SUMIFS('WR-Value Added(19 RMB)'!P:P,'WR-Value Added(19 RMB)'!$A:$A,$A$2,'WR-Value Added(19 RMB)'!$B:$B,$A17)*$E17</f>
        <v>0</v>
      </c>
      <c r="U17" s="139">
        <f>SUMIFS('WR-Value Added(19 RMB)'!Q:Q,'WR-Value Added(19 RMB)'!$A:$A,$A$2,'WR-Value Added(19 RMB)'!$B:$B,$A17)*$E17</f>
        <v>0</v>
      </c>
      <c r="V17" s="139">
        <f>SUMIFS('WR-Value Added(19 RMB)'!R:R,'WR-Value Added(19 RMB)'!$A:$A,$A$2,'WR-Value Added(19 RMB)'!$B:$B,$A17)*$E17</f>
        <v>0</v>
      </c>
      <c r="W17" s="139">
        <f>SUMIFS('WR-Value Added(19 RMB)'!S:S,'WR-Value Added(19 RMB)'!$A:$A,$A$2,'WR-Value Added(19 RMB)'!$B:$B,$A17)*$E17</f>
        <v>0</v>
      </c>
      <c r="X17" s="139">
        <f>SUMIFS('WR-Value Added(19 RMB)'!T:T,'WR-Value Added(19 RMB)'!$A:$A,$A$2,'WR-Value Added(19 RMB)'!$B:$B,$A17)*$E17</f>
        <v>0</v>
      </c>
      <c r="Y17" s="139">
        <f>SUMIFS('WR-Value Added(19 RMB)'!U:U,'WR-Value Added(19 RMB)'!$A:$A,$A$2,'WR-Value Added(19 RMB)'!$B:$B,$A17)*$E17</f>
        <v>0</v>
      </c>
      <c r="Z17" s="139">
        <f>SUMIFS('WR-Value Added(19 RMB)'!V:V,'WR-Value Added(19 RMB)'!$A:$A,$A$2,'WR-Value Added(19 RMB)'!$B:$B,$A17)*$E17</f>
        <v>0</v>
      </c>
      <c r="AA17" s="139">
        <f>SUMIFS('WR-Value Added(19 RMB)'!W:W,'WR-Value Added(19 RMB)'!$A:$A,$A$2,'WR-Value Added(19 RMB)'!$B:$B,$A17)*$E17</f>
        <v>0</v>
      </c>
      <c r="AB17" s="139">
        <f>SUMIFS('WR-Value Added(19 RMB)'!X:X,'WR-Value Added(19 RMB)'!$A:$A,$A$2,'WR-Value Added(19 RMB)'!$B:$B,$A17)*$E17</f>
        <v>0</v>
      </c>
      <c r="AC17" s="139">
        <f>SUMIFS('WR-Value Added(19 RMB)'!Y:Y,'WR-Value Added(19 RMB)'!$A:$A,$A$2,'WR-Value Added(19 RMB)'!$B:$B,$A17)*$E17</f>
        <v>0</v>
      </c>
      <c r="AD17" s="139">
        <f>SUMIFS('WR-Value Added(19 RMB)'!Z:Z,'WR-Value Added(19 RMB)'!$A:$A,$A$2,'WR-Value Added(19 RMB)'!$B:$B,$A17)*$E17</f>
        <v>0</v>
      </c>
      <c r="AE17" s="139">
        <f>SUMIFS('WR-Value Added(19 RMB)'!AA:AA,'WR-Value Added(19 RMB)'!$A:$A,$A$2,'WR-Value Added(19 RMB)'!$B:$B,$A17)*$E17</f>
        <v>0</v>
      </c>
      <c r="AF17" s="139">
        <f>SUMIFS('WR-Value Added(19 RMB)'!AB:AB,'WR-Value Added(19 RMB)'!$A:$A,$A$2,'WR-Value Added(19 RMB)'!$B:$B,$A17)*$E17</f>
        <v>0</v>
      </c>
      <c r="AG17" s="139">
        <f>SUMIFS('WR-Value Added(19 RMB)'!AC:AC,'WR-Value Added(19 RMB)'!$A:$A,$A$2,'WR-Value Added(19 RMB)'!$B:$B,$A17)*$E17</f>
        <v>0</v>
      </c>
      <c r="AH17" s="139">
        <f>SUMIFS('WR-Value Added(19 RMB)'!AD:AD,'WR-Value Added(19 RMB)'!$A:$A,$A$2,'WR-Value Added(19 RMB)'!$B:$B,$A17)*$E17</f>
        <v>0</v>
      </c>
      <c r="AI17" s="139">
        <f>SUMIFS('WR-Value Added(19 RMB)'!AE:AE,'WR-Value Added(19 RMB)'!$A:$A,$A$2,'WR-Value Added(19 RMB)'!$B:$B,$A17)*$E17</f>
        <v>0</v>
      </c>
      <c r="AJ17" s="139">
        <f>SUMIFS('WR-Value Added(19 RMB)'!AF:AF,'WR-Value Added(19 RMB)'!$A:$A,$A$2,'WR-Value Added(19 RMB)'!$B:$B,$A17)*$E17</f>
        <v>0</v>
      </c>
      <c r="AK17" s="139">
        <f>SUMIFS('WR-Value Added(19 RMB)'!AG:AG,'WR-Value Added(19 RMB)'!$A:$A,$A$2,'WR-Value Added(19 RMB)'!$B:$B,$A17)*$E17</f>
        <v>0</v>
      </c>
      <c r="AL17" s="139">
        <f>SUMIFS('WR-Value Added(19 RMB)'!AH:AH,'WR-Value Added(19 RMB)'!$A:$A,$A$2,'WR-Value Added(19 RMB)'!$B:$B,$A17)*$E17</f>
        <v>0</v>
      </c>
      <c r="AM17" s="139">
        <f>SUMIFS('WR-Value Added(19 RMB)'!AI:AI,'WR-Value Added(19 RMB)'!$A:$A,$A$2,'WR-Value Added(19 RMB)'!$B:$B,$A17)*$E17</f>
        <v>0</v>
      </c>
      <c r="AN17" s="139">
        <f>SUMIFS('WR-Value Added(19 RMB)'!AJ:AJ,'WR-Value Added(19 RMB)'!$A:$A,$A$2,'WR-Value Added(19 RMB)'!$B:$B,$A17)*$E17</f>
        <v>0</v>
      </c>
      <c r="AO17" s="139">
        <f>SUMIFS('WR-Value Added(19 RMB)'!AK:AK,'WR-Value Added(19 RMB)'!$A:$A,$A$2,'WR-Value Added(19 RMB)'!$B:$B,$A17)*$E17</f>
        <v>0</v>
      </c>
      <c r="AP17" s="139">
        <f>SUMIFS('WR-Value Added(19 RMB)'!AL:AL,'WR-Value Added(19 RMB)'!$A:$A,$A$2,'WR-Value Added(19 RMB)'!$B:$B,$A17)*$E17</f>
        <v>0</v>
      </c>
      <c r="AQ17" s="139">
        <f>SUMIFS('WR-Value Added(19 RMB)'!AM:AM,'WR-Value Added(19 RMB)'!$A:$A,$A$2,'WR-Value Added(19 RMB)'!$B:$B,$A17)*$E17</f>
        <v>0</v>
      </c>
      <c r="AR17" s="139">
        <f>SUMIFS('WR-Value Added(19 RMB)'!AN:AN,'WR-Value Added(19 RMB)'!$A:$A,$A$2,'WR-Value Added(19 RMB)'!$B:$B,$A17)*$E17</f>
        <v>0</v>
      </c>
      <c r="AS17" s="139">
        <f>SUMIFS('WR-Value Added(19 RMB)'!AO:AO,'WR-Value Added(19 RMB)'!$A:$A,$A$2,'WR-Value Added(19 RMB)'!$B:$B,$A17)*$E17</f>
        <v>0</v>
      </c>
      <c r="AT17" s="139">
        <f>SUMIFS('WR-Value Added(19 RMB)'!AP:AP,'WR-Value Added(19 RMB)'!$A:$A,$A$2,'WR-Value Added(19 RMB)'!$B:$B,$A17)*$E17</f>
        <v>0</v>
      </c>
      <c r="AU17" s="139">
        <f>SUMIFS('WR-Value Added(19 RMB)'!AQ:AQ,'WR-Value Added(19 RMB)'!$A:$A,$A$2,'WR-Value Added(19 RMB)'!$B:$B,$A17)*$E17</f>
        <v>0</v>
      </c>
      <c r="AV17" s="139">
        <f>SUMIFS('WR-Value Added(19 RMB)'!AR:AR,'WR-Value Added(19 RMB)'!$A:$A,$A$2,'WR-Value Added(19 RMB)'!$B:$B,$A17)*$E17</f>
        <v>0</v>
      </c>
      <c r="AW17" s="141">
        <f>SUMIFS('WR-Value Added(19 RMB)'!AS:AS,'WR-Value Added(19 RMB)'!$A:$A,$A$2,'WR-Value Added(19 RMB)'!$B:$B,$A17)*$E17</f>
        <v>0</v>
      </c>
    </row>
    <row r="18" spans="1:49">
      <c r="A18" s="175" t="s">
        <v>519</v>
      </c>
      <c r="B18" s="139" t="s">
        <v>253</v>
      </c>
      <c r="C18" s="139" t="s">
        <v>792</v>
      </c>
      <c r="D18" s="139">
        <f>SUMIFS('Industrial Asset'!E:E,'Industrial Asset'!A:A,$A$2,'Industrial Asset'!D:D,C18,'Industrial Asset'!C:C,B18)</f>
        <v>0</v>
      </c>
      <c r="E18" s="139">
        <v>1</v>
      </c>
      <c r="F18" s="139" t="str">
        <f>VLOOKUP(B18,'Sector Match'!$B$1:$C$43,2,0)</f>
        <v>textiles apparel and leather 13T15</v>
      </c>
      <c r="G18" s="139">
        <f>SUMIFS('WR-Value Added(19 RMB)'!C:C,'WR-Value Added(19 RMB)'!$A:$A,$A$2,'WR-Value Added(19 RMB)'!$B:$B,$A18)*$E18</f>
        <v>8366.6517521951591</v>
      </c>
      <c r="H18" s="139">
        <f>SUMIFS('WR-Value Added(19 RMB)'!D:D,'WR-Value Added(19 RMB)'!$A:$A,$A$2,'WR-Value Added(19 RMB)'!$B:$B,$A18)*$E18</f>
        <v>8685.8969369865081</v>
      </c>
      <c r="I18" s="139">
        <f>SUMIFS('WR-Value Added(19 RMB)'!E:E,'WR-Value Added(19 RMB)'!$A:$A,$A$2,'WR-Value Added(19 RMB)'!$B:$B,$A18)*$E18</f>
        <v>8732.6137324432184</v>
      </c>
      <c r="J18" s="139">
        <f>SUMIFS('WR-Value Added(19 RMB)'!F:F,'WR-Value Added(19 RMB)'!$A:$A,$A$2,'WR-Value Added(19 RMB)'!$B:$B,$A18)*$E18</f>
        <v>9044.4533481339931</v>
      </c>
      <c r="K18" s="139">
        <f>SUMIFS('WR-Value Added(19 RMB)'!G:G,'WR-Value Added(19 RMB)'!$A:$A,$A$2,'WR-Value Added(19 RMB)'!$B:$B,$A18)*$E18</f>
        <v>9253.2312001636928</v>
      </c>
      <c r="L18" s="139">
        <f>SUMIFS('WR-Value Added(19 RMB)'!H:H,'WR-Value Added(19 RMB)'!$A:$A,$A$2,'WR-Value Added(19 RMB)'!$B:$B,$A18)*$E18</f>
        <v>9455.1072767940077</v>
      </c>
      <c r="M18" s="139">
        <f>SUMIFS('WR-Value Added(19 RMB)'!I:I,'WR-Value Added(19 RMB)'!$A:$A,$A$2,'WR-Value Added(19 RMB)'!$B:$B,$A18)*$E18</f>
        <v>9651.2163385571057</v>
      </c>
      <c r="N18" s="139">
        <f>SUMIFS('WR-Value Added(19 RMB)'!J:J,'WR-Value Added(19 RMB)'!$A:$A,$A$2,'WR-Value Added(19 RMB)'!$B:$B,$A18)*$E18</f>
        <v>9842.5884449707646</v>
      </c>
      <c r="O18" s="139">
        <f>SUMIFS('WR-Value Added(19 RMB)'!K:K,'WR-Value Added(19 RMB)'!$A:$A,$A$2,'WR-Value Added(19 RMB)'!$B:$B,$A18)*$E18</f>
        <v>10030.172937229463</v>
      </c>
      <c r="P18" s="139">
        <f>SUMIFS('WR-Value Added(19 RMB)'!L:L,'WR-Value Added(19 RMB)'!$A:$A,$A$2,'WR-Value Added(19 RMB)'!$B:$B,$A18)*$E18</f>
        <v>10214.847529726498</v>
      </c>
      <c r="Q18" s="139">
        <f>SUMIFS('WR-Value Added(19 RMB)'!M:M,'WR-Value Added(19 RMB)'!$A:$A,$A$2,'WR-Value Added(19 RMB)'!$B:$B,$A18)*$E18</f>
        <v>10397.421892337808</v>
      </c>
      <c r="R18" s="139">
        <f>SUMIFS('WR-Value Added(19 RMB)'!N:N,'WR-Value Added(19 RMB)'!$A:$A,$A$2,'WR-Value Added(19 RMB)'!$B:$B,$A18)*$E18</f>
        <v>10578.639863748323</v>
      </c>
      <c r="S18" s="139">
        <f>SUMIFS('WR-Value Added(19 RMB)'!O:O,'WR-Value Added(19 RMB)'!$A:$A,$A$2,'WR-Value Added(19 RMB)'!$B:$B,$A18)*$E18</f>
        <v>10759.181922941767</v>
      </c>
      <c r="T18" s="139">
        <f>SUMIFS('WR-Value Added(19 RMB)'!P:P,'WR-Value Added(19 RMB)'!$A:$A,$A$2,'WR-Value Added(19 RMB)'!$B:$B,$A18)*$E18</f>
        <v>10939.668384782235</v>
      </c>
      <c r="U18" s="139">
        <f>SUMIFS('WR-Value Added(19 RMB)'!Q:Q,'WR-Value Added(19 RMB)'!$A:$A,$A$2,'WR-Value Added(19 RMB)'!$B:$B,$A18)*$E18</f>
        <v>11120.663289473821</v>
      </c>
      <c r="V18" s="139">
        <f>SUMIFS('WR-Value Added(19 RMB)'!R:R,'WR-Value Added(19 RMB)'!$A:$A,$A$2,'WR-Value Added(19 RMB)'!$B:$B,$A18)*$E18</f>
        <v>11302.678779253503</v>
      </c>
      <c r="W18" s="139">
        <f>SUMIFS('WR-Value Added(19 RMB)'!S:S,'WR-Value Added(19 RMB)'!$A:$A,$A$2,'WR-Value Added(19 RMB)'!$B:$B,$A18)*$E18</f>
        <v>11486.179725420052</v>
      </c>
      <c r="X18" s="139">
        <f>SUMIFS('WR-Value Added(19 RMB)'!T:T,'WR-Value Added(19 RMB)'!$A:$A,$A$2,'WR-Value Added(19 RMB)'!$B:$B,$A18)*$E18</f>
        <v>11671.588398691802</v>
      </c>
      <c r="Y18" s="139">
        <f>SUMIFS('WR-Value Added(19 RMB)'!U:U,'WR-Value Added(19 RMB)'!$A:$A,$A$2,'WR-Value Added(19 RMB)'!$B:$B,$A18)*$E18</f>
        <v>11859.289024529202</v>
      </c>
      <c r="Z18" s="139">
        <f>SUMIFS('WR-Value Added(19 RMB)'!V:V,'WR-Value Added(19 RMB)'!$A:$A,$A$2,'WR-Value Added(19 RMB)'!$B:$B,$A18)*$E18</f>
        <v>12049.6321138072</v>
      </c>
      <c r="AA18" s="139">
        <f>SUMIFS('WR-Value Added(19 RMB)'!W:W,'WR-Value Added(19 RMB)'!$A:$A,$A$2,'WR-Value Added(19 RMB)'!$B:$B,$A18)*$E18</f>
        <v>12242.938500726328</v>
      </c>
      <c r="AB18" s="139">
        <f>SUMIFS('WR-Value Added(19 RMB)'!X:X,'WR-Value Added(19 RMB)'!$A:$A,$A$2,'WR-Value Added(19 RMB)'!$B:$B,$A18)*$E18</f>
        <v>12439.503052193657</v>
      </c>
      <c r="AC18" s="139">
        <f>SUMIFS('WR-Value Added(19 RMB)'!Y:Y,'WR-Value Added(19 RMB)'!$A:$A,$A$2,'WR-Value Added(19 RMB)'!$B:$B,$A18)*$E18</f>
        <v>12639.59803657779</v>
      </c>
      <c r="AD18" s="139">
        <f>SUMIFS('WR-Value Added(19 RMB)'!Z:Z,'WR-Value Added(19 RMB)'!$A:$A,$A$2,'WR-Value Added(19 RMB)'!$B:$B,$A18)*$E18</f>
        <v>12843.47615613065</v>
      </c>
      <c r="AE18" s="139">
        <f>SUMIFS('WR-Value Added(19 RMB)'!AA:AA,'WR-Value Added(19 RMB)'!$A:$A,$A$2,'WR-Value Added(19 RMB)'!$B:$B,$A18)*$E18</f>
        <v>13051.373258054109</v>
      </c>
      <c r="AF18" s="139">
        <f>SUMIFS('WR-Value Added(19 RMB)'!AB:AB,'WR-Value Added(19 RMB)'!$A:$A,$A$2,'WR-Value Added(19 RMB)'!$B:$B,$A18)*$E18</f>
        <v>13263.510745596737</v>
      </c>
      <c r="AG18" s="139">
        <f>SUMIFS('WR-Value Added(19 RMB)'!AC:AC,'WR-Value Added(19 RMB)'!$A:$A,$A$2,'WR-Value Added(19 RMB)'!$B:$B,$A18)*$E18</f>
        <v>13480.097713909347</v>
      </c>
      <c r="AH18" s="139">
        <f>SUMIFS('WR-Value Added(19 RMB)'!AD:AD,'WR-Value Added(19 RMB)'!$A:$A,$A$2,'WR-Value Added(19 RMB)'!$B:$B,$A18)*$E18</f>
        <v>13701.332836591506</v>
      </c>
      <c r="AI18" s="139">
        <f>SUMIFS('WR-Value Added(19 RMB)'!AE:AE,'WR-Value Added(19 RMB)'!$A:$A,$A$2,'WR-Value Added(19 RMB)'!$B:$B,$A18)*$E18</f>
        <v>13927.40602865274</v>
      </c>
      <c r="AJ18" s="139">
        <f>SUMIFS('WR-Value Added(19 RMB)'!AF:AF,'WR-Value Added(19 RMB)'!$A:$A,$A$2,'WR-Value Added(19 RMB)'!$B:$B,$A18)*$E18</f>
        <v>14158.499910496081</v>
      </c>
      <c r="AK18" s="139">
        <f>SUMIFS('WR-Value Added(19 RMB)'!AG:AG,'WR-Value Added(19 RMB)'!$A:$A,$A$2,'WR-Value Added(19 RMB)'!$B:$B,$A18)*$E18</f>
        <v>14394.791095893765</v>
      </c>
      <c r="AL18" s="139">
        <f>SUMIFS('WR-Value Added(19 RMB)'!AH:AH,'WR-Value Added(19 RMB)'!$A:$A,$A$2,'WR-Value Added(19 RMB)'!$B:$B,$A18)*$E18</f>
        <v>14636.451325015096</v>
      </c>
      <c r="AM18" s="139">
        <f>SUMIFS('WR-Value Added(19 RMB)'!AI:AI,'WR-Value Added(19 RMB)'!$A:$A,$A$2,'WR-Value Added(19 RMB)'!$B:$B,$A18)*$E18</f>
        <v>14883.648461563338</v>
      </c>
      <c r="AN18" s="139">
        <f>SUMIFS('WR-Value Added(19 RMB)'!AJ:AJ,'WR-Value Added(19 RMB)'!$A:$A,$A$2,'WR-Value Added(19 RMB)'!$B:$B,$A18)*$E18</f>
        <v>15136.547371095099</v>
      </c>
      <c r="AO18" s="139">
        <f>SUMIFS('WR-Value Added(19 RMB)'!AK:AK,'WR-Value Added(19 RMB)'!$A:$A,$A$2,'WR-Value Added(19 RMB)'!$B:$B,$A18)*$E18</f>
        <v>15395.310695701257</v>
      </c>
      <c r="AP18" s="139">
        <f>SUMIFS('WR-Value Added(19 RMB)'!AL:AL,'WR-Value Added(19 RMB)'!$A:$A,$A$2,'WR-Value Added(19 RMB)'!$B:$B,$A18)*$E18</f>
        <v>15660.09953846554</v>
      </c>
      <c r="AQ18" s="139">
        <f>SUMIFS('WR-Value Added(19 RMB)'!AM:AM,'WR-Value Added(19 RMB)'!$A:$A,$A$2,'WR-Value Added(19 RMB)'!$B:$B,$A18)*$E18</f>
        <v>15931.074069505825</v>
      </c>
      <c r="AR18" s="139">
        <f>SUMIFS('WR-Value Added(19 RMB)'!AN:AN,'WR-Value Added(19 RMB)'!$A:$A,$A$2,'WR-Value Added(19 RMB)'!$B:$B,$A18)*$E18</f>
        <v>16208.394063945751</v>
      </c>
      <c r="AS18" s="139">
        <f>SUMIFS('WR-Value Added(19 RMB)'!AO:AO,'WR-Value Added(19 RMB)'!$A:$A,$A$2,'WR-Value Added(19 RMB)'!$B:$B,$A18)*$E18</f>
        <v>16492.219380865685</v>
      </c>
      <c r="AT18" s="139">
        <f>SUMIFS('WR-Value Added(19 RMB)'!AP:AP,'WR-Value Added(19 RMB)'!$A:$A,$A$2,'WR-Value Added(19 RMB)'!$B:$B,$A18)*$E18</f>
        <v>16782.710391128512</v>
      </c>
      <c r="AU18" s="139">
        <f>SUMIFS('WR-Value Added(19 RMB)'!AQ:AQ,'WR-Value Added(19 RMB)'!$A:$A,$A$2,'WR-Value Added(19 RMB)'!$B:$B,$A18)*$E18</f>
        <v>17080.028360956559</v>
      </c>
      <c r="AV18" s="139">
        <f>SUMIFS('WR-Value Added(19 RMB)'!AR:AR,'WR-Value Added(19 RMB)'!$A:$A,$A$2,'WR-Value Added(19 RMB)'!$B:$B,$A18)*$E18</f>
        <v>17384.335797247204</v>
      </c>
      <c r="AW18" s="141">
        <f>SUMIFS('WR-Value Added(19 RMB)'!AS:AS,'WR-Value Added(19 RMB)'!$A:$A,$A$2,'WR-Value Added(19 RMB)'!$B:$B,$A18)*$E18</f>
        <v>17695.796759831363</v>
      </c>
    </row>
    <row r="19" spans="1:49">
      <c r="A19" s="294" t="s">
        <v>520</v>
      </c>
      <c r="B19" s="295" t="s">
        <v>297</v>
      </c>
      <c r="C19" s="295" t="s">
        <v>792</v>
      </c>
      <c r="D19" s="295">
        <f>SUMIFS('Industrial Asset'!E:E,'Industrial Asset'!A:A,$A$2,'Industrial Asset'!D:D,C19,'Industrial Asset'!C:C,B19)</f>
        <v>0</v>
      </c>
      <c r="E19" s="295">
        <v>1</v>
      </c>
      <c r="F19" s="295" t="str">
        <f>VLOOKUP(B19,'Sector Match'!$B$1:$C$43,2,0)</f>
        <v>textiles apparel and leather 13T15</v>
      </c>
      <c r="G19" s="139">
        <f>SUMIFS('WR-Value Added(19 RMB)'!C:C,'WR-Value Added(19 RMB)'!$A:$A,$A$2,'WR-Value Added(19 RMB)'!$B:$B,$A19)*$E19</f>
        <v>8621.6130293704846</v>
      </c>
      <c r="H19" s="139">
        <f>SUMIFS('WR-Value Added(19 RMB)'!D:D,'WR-Value Added(19 RMB)'!$A:$A,$A$2,'WR-Value Added(19 RMB)'!$B:$B,$A19)*$E19</f>
        <v>8980.8462349701149</v>
      </c>
      <c r="I19" s="139">
        <f>SUMIFS('WR-Value Added(19 RMB)'!E:E,'WR-Value Added(19 RMB)'!$A:$A,$A$2,'WR-Value Added(19 RMB)'!$B:$B,$A19)*$E19</f>
        <v>8851.2045459078581</v>
      </c>
      <c r="J19" s="139">
        <f>SUMIFS('WR-Value Added(19 RMB)'!F:F,'WR-Value Added(19 RMB)'!$A:$A,$A$2,'WR-Value Added(19 RMB)'!$B:$B,$A19)*$E19</f>
        <v>9355.4930022009903</v>
      </c>
      <c r="K19" s="139">
        <f>SUMIFS('WR-Value Added(19 RMB)'!G:G,'WR-Value Added(19 RMB)'!$A:$A,$A$2,'WR-Value Added(19 RMB)'!$B:$B,$A19)*$E19</f>
        <v>9649.6772381951869</v>
      </c>
      <c r="L19" s="139">
        <f>SUMIFS('WR-Value Added(19 RMB)'!H:H,'WR-Value Added(19 RMB)'!$A:$A,$A$2,'WR-Value Added(19 RMB)'!$B:$B,$A19)*$E19</f>
        <v>9937.2106841026907</v>
      </c>
      <c r="M19" s="139">
        <f>SUMIFS('WR-Value Added(19 RMB)'!I:I,'WR-Value Added(19 RMB)'!$A:$A,$A$2,'WR-Value Added(19 RMB)'!$B:$B,$A19)*$E19</f>
        <v>10219.014365484132</v>
      </c>
      <c r="N19" s="139">
        <f>SUMIFS('WR-Value Added(19 RMB)'!J:J,'WR-Value Added(19 RMB)'!$A:$A,$A$2,'WR-Value Added(19 RMB)'!$B:$B,$A19)*$E19</f>
        <v>10495.989953248136</v>
      </c>
      <c r="O19" s="139">
        <f>SUMIFS('WR-Value Added(19 RMB)'!K:K,'WR-Value Added(19 RMB)'!$A:$A,$A$2,'WR-Value Added(19 RMB)'!$B:$B,$A19)*$E19</f>
        <v>10769.018957438475</v>
      </c>
      <c r="P19" s="139">
        <f>SUMIFS('WR-Value Added(19 RMB)'!L:L,'WR-Value Added(19 RMB)'!$A:$A,$A$2,'WR-Value Added(19 RMB)'!$B:$B,$A19)*$E19</f>
        <v>11038.954989321308</v>
      </c>
      <c r="Q19" s="139">
        <f>SUMIFS('WR-Value Added(19 RMB)'!M:M,'WR-Value Added(19 RMB)'!$A:$A,$A$2,'WR-Value Added(19 RMB)'!$B:$B,$A19)*$E19</f>
        <v>11306.615415902763</v>
      </c>
      <c r="R19" s="139">
        <f>SUMIFS('WR-Value Added(19 RMB)'!N:N,'WR-Value Added(19 RMB)'!$A:$A,$A$2,'WR-Value Added(19 RMB)'!$B:$B,$A19)*$E19</f>
        <v>11572.774863433804</v>
      </c>
      <c r="S19" s="139">
        <f>SUMIFS('WR-Value Added(19 RMB)'!O:O,'WR-Value Added(19 RMB)'!$A:$A,$A$2,'WR-Value Added(19 RMB)'!$B:$B,$A19)*$E19</f>
        <v>11838.161210776731</v>
      </c>
      <c r="T19" s="139">
        <f>SUMIFS('WR-Value Added(19 RMB)'!P:P,'WR-Value Added(19 RMB)'!$A:$A,$A$2,'WR-Value Added(19 RMB)'!$B:$B,$A19)*$E19</f>
        <v>12103.453920806596</v>
      </c>
      <c r="U19" s="139">
        <f>SUMIFS('WR-Value Added(19 RMB)'!Q:Q,'WR-Value Added(19 RMB)'!$A:$A,$A$2,'WR-Value Added(19 RMB)'!$B:$B,$A19)*$E19</f>
        <v>12369.284267053705</v>
      </c>
      <c r="V19" s="139">
        <f>SUMIFS('WR-Value Added(19 RMB)'!R:R,'WR-Value Added(19 RMB)'!$A:$A,$A$2,'WR-Value Added(19 RMB)'!$B:$B,$A19)*$E19</f>
        <v>12636.23695806616</v>
      </c>
      <c r="W19" s="139">
        <f>SUMIFS('WR-Value Added(19 RMB)'!S:S,'WR-Value Added(19 RMB)'!$A:$A,$A$2,'WR-Value Added(19 RMB)'!$B:$B,$A19)*$E19</f>
        <v>12904.852709041066</v>
      </c>
      <c r="X19" s="139">
        <f>SUMIFS('WR-Value Added(19 RMB)'!T:T,'WR-Value Added(19 RMB)'!$A:$A,$A$2,'WR-Value Added(19 RMB)'!$B:$B,$A19)*$E19</f>
        <v>13175.631392570462</v>
      </c>
      <c r="Y19" s="139">
        <f>SUMIFS('WR-Value Added(19 RMB)'!U:U,'WR-Value Added(19 RMB)'!$A:$A,$A$2,'WR-Value Added(19 RMB)'!$B:$B,$A19)*$E19</f>
        <v>13449.035486482289</v>
      </c>
      <c r="Z19" s="139">
        <f>SUMIFS('WR-Value Added(19 RMB)'!V:V,'WR-Value Added(19 RMB)'!$A:$A,$A$2,'WR-Value Added(19 RMB)'!$B:$B,$A19)*$E19</f>
        <v>13725.493613399854</v>
      </c>
      <c r="AA19" s="139">
        <f>SUMIFS('WR-Value Added(19 RMB)'!W:W,'WR-Value Added(19 RMB)'!$A:$A,$A$2,'WR-Value Added(19 RMB)'!$B:$B,$A19)*$E19</f>
        <v>14005.404029445393</v>
      </c>
      <c r="AB19" s="139">
        <f>SUMIFS('WR-Value Added(19 RMB)'!X:X,'WR-Value Added(19 RMB)'!$A:$A,$A$2,'WR-Value Added(19 RMB)'!$B:$B,$A19)*$E19</f>
        <v>14289.137968361905</v>
      </c>
      <c r="AC19" s="139">
        <f>SUMIFS('WR-Value Added(19 RMB)'!Y:Y,'WR-Value Added(19 RMB)'!$A:$A,$A$2,'WR-Value Added(19 RMB)'!$B:$B,$A19)*$E19</f>
        <v>14577.042783907085</v>
      </c>
      <c r="AD19" s="139">
        <f>SUMIFS('WR-Value Added(19 RMB)'!Z:Z,'WR-Value Added(19 RMB)'!$A:$A,$A$2,'WR-Value Added(19 RMB)'!$B:$B,$A19)*$E19</f>
        <v>14869.444859871652</v>
      </c>
      <c r="AE19" s="139">
        <f>SUMIFS('WR-Value Added(19 RMB)'!AA:AA,'WR-Value Added(19 RMB)'!$A:$A,$A$2,'WR-Value Added(19 RMB)'!$B:$B,$A19)*$E19</f>
        <v>15166.652275701153</v>
      </c>
      <c r="AF19" s="139">
        <f>SUMIFS('WR-Value Added(19 RMB)'!AB:AB,'WR-Value Added(19 RMB)'!$A:$A,$A$2,'WR-Value Added(19 RMB)'!$B:$B,$A19)*$E19</f>
        <v>15468.957228318706</v>
      </c>
      <c r="AG19" s="139">
        <f>SUMIFS('WR-Value Added(19 RMB)'!AC:AC,'WR-Value Added(19 RMB)'!$A:$A,$A$2,'WR-Value Added(19 RMB)'!$B:$B,$A19)*$E19</f>
        <v>15776.638218953107</v>
      </c>
      <c r="AH19" s="139">
        <f>SUMIFS('WR-Value Added(19 RMB)'!AD:AD,'WR-Value Added(19 RMB)'!$A:$A,$A$2,'WR-Value Added(19 RMB)'!$B:$B,$A19)*$E19</f>
        <v>16089.962018772916</v>
      </c>
      <c r="AI19" s="139">
        <f>SUMIFS('WR-Value Added(19 RMB)'!AE:AE,'WR-Value Added(19 RMB)'!$A:$A,$A$2,'WR-Value Added(19 RMB)'!$B:$B,$A19)*$E19</f>
        <v>16409.185429861885</v>
      </c>
      <c r="AJ19" s="139">
        <f>SUMIFS('WR-Value Added(19 RMB)'!AF:AF,'WR-Value Added(19 RMB)'!$A:$A,$A$2,'WR-Value Added(19 RMB)'!$B:$B,$A19)*$E19</f>
        <v>16734.5568592444</v>
      </c>
      <c r="AK19" s="139">
        <f>SUMIFS('WR-Value Added(19 RMB)'!AG:AG,'WR-Value Added(19 RMB)'!$A:$A,$A$2,'WR-Value Added(19 RMB)'!$B:$B,$A19)*$E19</f>
        <v>17066.317723794102</v>
      </c>
      <c r="AL19" s="139">
        <f>SUMIFS('WR-Value Added(19 RMB)'!AH:AH,'WR-Value Added(19 RMB)'!$A:$A,$A$2,'WR-Value Added(19 RMB)'!$B:$B,$A19)*$E19</f>
        <v>17404.703703313342</v>
      </c>
      <c r="AM19" s="139">
        <f>SUMIFS('WR-Value Added(19 RMB)'!AI:AI,'WR-Value Added(19 RMB)'!$A:$A,$A$2,'WR-Value Added(19 RMB)'!$B:$B,$A19)*$E19</f>
        <v>17749.945858101535</v>
      </c>
      <c r="AN19" s="139">
        <f>SUMIFS('WR-Value Added(19 RMB)'!AJ:AJ,'WR-Value Added(19 RMB)'!$A:$A,$A$2,'WR-Value Added(19 RMB)'!$B:$B,$A19)*$E19</f>
        <v>18102.271626152935</v>
      </c>
      <c r="AO19" s="139">
        <f>SUMIFS('WR-Value Added(19 RMB)'!AK:AK,'WR-Value Added(19 RMB)'!$A:$A,$A$2,'WR-Value Added(19 RMB)'!$B:$B,$A19)*$E19</f>
        <v>18461.905713826563</v>
      </c>
      <c r="AP19" s="139">
        <f>SUMIFS('WR-Value Added(19 RMB)'!AL:AL,'WR-Value Added(19 RMB)'!$A:$A,$A$2,'WR-Value Added(19 RMB)'!$B:$B,$A19)*$E19</f>
        <v>18829.070892527907</v>
      </c>
      <c r="AQ19" s="139">
        <f>SUMIFS('WR-Value Added(19 RMB)'!AM:AM,'WR-Value Added(19 RMB)'!$A:$A,$A$2,'WR-Value Added(19 RMB)'!$B:$B,$A19)*$E19</f>
        <v>19203.988712669456</v>
      </c>
      <c r="AR19" s="139">
        <f>SUMIFS('WR-Value Added(19 RMB)'!AN:AN,'WR-Value Added(19 RMB)'!$A:$A,$A$2,'WR-Value Added(19 RMB)'!$B:$B,$A19)*$E19</f>
        <v>19586.880144977538</v>
      </c>
      <c r="AS19" s="139">
        <f>SUMIFS('WR-Value Added(19 RMB)'!AO:AO,'WR-Value Added(19 RMB)'!$A:$A,$A$2,'WR-Value Added(19 RMB)'!$B:$B,$A19)*$E19</f>
        <v>19977.966158093899</v>
      </c>
      <c r="AT19" s="139">
        <f>SUMIFS('WR-Value Added(19 RMB)'!AP:AP,'WR-Value Added(19 RMB)'!$A:$A,$A$2,'WR-Value Added(19 RMB)'!$B:$B,$A19)*$E19</f>
        <v>20377.468240406004</v>
      </c>
      <c r="AU19" s="139">
        <f>SUMIFS('WR-Value Added(19 RMB)'!AQ:AQ,'WR-Value Added(19 RMB)'!$A:$A,$A$2,'WR-Value Added(19 RMB)'!$B:$B,$A19)*$E19</f>
        <v>20785.608873111651</v>
      </c>
      <c r="AV19" s="139">
        <f>SUMIFS('WR-Value Added(19 RMB)'!AR:AR,'WR-Value Added(19 RMB)'!$A:$A,$A$2,'WR-Value Added(19 RMB)'!$B:$B,$A19)*$E19</f>
        <v>21202.611960701452</v>
      </c>
      <c r="AW19" s="141">
        <f>SUMIFS('WR-Value Added(19 RMB)'!AS:AS,'WR-Value Added(19 RMB)'!$A:$A,$A$2,'WR-Value Added(19 RMB)'!$B:$B,$A19)*$E19</f>
        <v>21628.703224298515</v>
      </c>
    </row>
    <row r="20" spans="1:49">
      <c r="A20" s="294" t="s">
        <v>520</v>
      </c>
      <c r="B20" s="295" t="s">
        <v>298</v>
      </c>
      <c r="C20" s="295" t="s">
        <v>792</v>
      </c>
      <c r="D20" s="295">
        <f>SUMIFS('Industrial Asset'!E:E,'Industrial Asset'!A:A,$A$2,'Industrial Asset'!D:D,C20,'Industrial Asset'!C:C,B20)</f>
        <v>0</v>
      </c>
      <c r="E20" s="295">
        <v>0</v>
      </c>
      <c r="F20" s="295" t="str">
        <f>VLOOKUP(B20,'Sector Match'!$B$1:$C$43,2,0)</f>
        <v>textiles apparel and leather 13T15</v>
      </c>
      <c r="G20" s="139">
        <f>SUMIFS('WR-Value Added(19 RMB)'!C:C,'WR-Value Added(19 RMB)'!$A:$A,$A$2,'WR-Value Added(19 RMB)'!$B:$B,$A20)*$E20</f>
        <v>0</v>
      </c>
      <c r="H20" s="139">
        <f>SUMIFS('WR-Value Added(19 RMB)'!D:D,'WR-Value Added(19 RMB)'!$A:$A,$A$2,'WR-Value Added(19 RMB)'!$B:$B,$A20)*$E20</f>
        <v>0</v>
      </c>
      <c r="I20" s="139">
        <f>SUMIFS('WR-Value Added(19 RMB)'!E:E,'WR-Value Added(19 RMB)'!$A:$A,$A$2,'WR-Value Added(19 RMB)'!$B:$B,$A20)*$E20</f>
        <v>0</v>
      </c>
      <c r="J20" s="139">
        <f>SUMIFS('WR-Value Added(19 RMB)'!F:F,'WR-Value Added(19 RMB)'!$A:$A,$A$2,'WR-Value Added(19 RMB)'!$B:$B,$A20)*$E20</f>
        <v>0</v>
      </c>
      <c r="K20" s="139">
        <f>SUMIFS('WR-Value Added(19 RMB)'!G:G,'WR-Value Added(19 RMB)'!$A:$A,$A$2,'WR-Value Added(19 RMB)'!$B:$B,$A20)*$E20</f>
        <v>0</v>
      </c>
      <c r="L20" s="139">
        <f>SUMIFS('WR-Value Added(19 RMB)'!H:H,'WR-Value Added(19 RMB)'!$A:$A,$A$2,'WR-Value Added(19 RMB)'!$B:$B,$A20)*$E20</f>
        <v>0</v>
      </c>
      <c r="M20" s="139">
        <f>SUMIFS('WR-Value Added(19 RMB)'!I:I,'WR-Value Added(19 RMB)'!$A:$A,$A$2,'WR-Value Added(19 RMB)'!$B:$B,$A20)*$E20</f>
        <v>0</v>
      </c>
      <c r="N20" s="139">
        <f>SUMIFS('WR-Value Added(19 RMB)'!J:J,'WR-Value Added(19 RMB)'!$A:$A,$A$2,'WR-Value Added(19 RMB)'!$B:$B,$A20)*$E20</f>
        <v>0</v>
      </c>
      <c r="O20" s="139">
        <f>SUMIFS('WR-Value Added(19 RMB)'!K:K,'WR-Value Added(19 RMB)'!$A:$A,$A$2,'WR-Value Added(19 RMB)'!$B:$B,$A20)*$E20</f>
        <v>0</v>
      </c>
      <c r="P20" s="139">
        <f>SUMIFS('WR-Value Added(19 RMB)'!L:L,'WR-Value Added(19 RMB)'!$A:$A,$A$2,'WR-Value Added(19 RMB)'!$B:$B,$A20)*$E20</f>
        <v>0</v>
      </c>
      <c r="Q20" s="139">
        <f>SUMIFS('WR-Value Added(19 RMB)'!M:M,'WR-Value Added(19 RMB)'!$A:$A,$A$2,'WR-Value Added(19 RMB)'!$B:$B,$A20)*$E20</f>
        <v>0</v>
      </c>
      <c r="R20" s="139">
        <f>SUMIFS('WR-Value Added(19 RMB)'!N:N,'WR-Value Added(19 RMB)'!$A:$A,$A$2,'WR-Value Added(19 RMB)'!$B:$B,$A20)*$E20</f>
        <v>0</v>
      </c>
      <c r="S20" s="139">
        <f>SUMIFS('WR-Value Added(19 RMB)'!O:O,'WR-Value Added(19 RMB)'!$A:$A,$A$2,'WR-Value Added(19 RMB)'!$B:$B,$A20)*$E20</f>
        <v>0</v>
      </c>
      <c r="T20" s="139">
        <f>SUMIFS('WR-Value Added(19 RMB)'!P:P,'WR-Value Added(19 RMB)'!$A:$A,$A$2,'WR-Value Added(19 RMB)'!$B:$B,$A20)*$E20</f>
        <v>0</v>
      </c>
      <c r="U20" s="139">
        <f>SUMIFS('WR-Value Added(19 RMB)'!Q:Q,'WR-Value Added(19 RMB)'!$A:$A,$A$2,'WR-Value Added(19 RMB)'!$B:$B,$A20)*$E20</f>
        <v>0</v>
      </c>
      <c r="V20" s="139">
        <f>SUMIFS('WR-Value Added(19 RMB)'!R:R,'WR-Value Added(19 RMB)'!$A:$A,$A$2,'WR-Value Added(19 RMB)'!$B:$B,$A20)*$E20</f>
        <v>0</v>
      </c>
      <c r="W20" s="139">
        <f>SUMIFS('WR-Value Added(19 RMB)'!S:S,'WR-Value Added(19 RMB)'!$A:$A,$A$2,'WR-Value Added(19 RMB)'!$B:$B,$A20)*$E20</f>
        <v>0</v>
      </c>
      <c r="X20" s="139">
        <f>SUMIFS('WR-Value Added(19 RMB)'!T:T,'WR-Value Added(19 RMB)'!$A:$A,$A$2,'WR-Value Added(19 RMB)'!$B:$B,$A20)*$E20</f>
        <v>0</v>
      </c>
      <c r="Y20" s="139">
        <f>SUMIFS('WR-Value Added(19 RMB)'!U:U,'WR-Value Added(19 RMB)'!$A:$A,$A$2,'WR-Value Added(19 RMB)'!$B:$B,$A20)*$E20</f>
        <v>0</v>
      </c>
      <c r="Z20" s="139">
        <f>SUMIFS('WR-Value Added(19 RMB)'!V:V,'WR-Value Added(19 RMB)'!$A:$A,$A$2,'WR-Value Added(19 RMB)'!$B:$B,$A20)*$E20</f>
        <v>0</v>
      </c>
      <c r="AA20" s="139">
        <f>SUMIFS('WR-Value Added(19 RMB)'!W:W,'WR-Value Added(19 RMB)'!$A:$A,$A$2,'WR-Value Added(19 RMB)'!$B:$B,$A20)*$E20</f>
        <v>0</v>
      </c>
      <c r="AB20" s="139">
        <f>SUMIFS('WR-Value Added(19 RMB)'!X:X,'WR-Value Added(19 RMB)'!$A:$A,$A$2,'WR-Value Added(19 RMB)'!$B:$B,$A20)*$E20</f>
        <v>0</v>
      </c>
      <c r="AC20" s="139">
        <f>SUMIFS('WR-Value Added(19 RMB)'!Y:Y,'WR-Value Added(19 RMB)'!$A:$A,$A$2,'WR-Value Added(19 RMB)'!$B:$B,$A20)*$E20</f>
        <v>0</v>
      </c>
      <c r="AD20" s="139">
        <f>SUMIFS('WR-Value Added(19 RMB)'!Z:Z,'WR-Value Added(19 RMB)'!$A:$A,$A$2,'WR-Value Added(19 RMB)'!$B:$B,$A20)*$E20</f>
        <v>0</v>
      </c>
      <c r="AE20" s="139">
        <f>SUMIFS('WR-Value Added(19 RMB)'!AA:AA,'WR-Value Added(19 RMB)'!$A:$A,$A$2,'WR-Value Added(19 RMB)'!$B:$B,$A20)*$E20</f>
        <v>0</v>
      </c>
      <c r="AF20" s="139">
        <f>SUMIFS('WR-Value Added(19 RMB)'!AB:AB,'WR-Value Added(19 RMB)'!$A:$A,$A$2,'WR-Value Added(19 RMB)'!$B:$B,$A20)*$E20</f>
        <v>0</v>
      </c>
      <c r="AG20" s="139">
        <f>SUMIFS('WR-Value Added(19 RMB)'!AC:AC,'WR-Value Added(19 RMB)'!$A:$A,$A$2,'WR-Value Added(19 RMB)'!$B:$B,$A20)*$E20</f>
        <v>0</v>
      </c>
      <c r="AH20" s="139">
        <f>SUMIFS('WR-Value Added(19 RMB)'!AD:AD,'WR-Value Added(19 RMB)'!$A:$A,$A$2,'WR-Value Added(19 RMB)'!$B:$B,$A20)*$E20</f>
        <v>0</v>
      </c>
      <c r="AI20" s="139">
        <f>SUMIFS('WR-Value Added(19 RMB)'!AE:AE,'WR-Value Added(19 RMB)'!$A:$A,$A$2,'WR-Value Added(19 RMB)'!$B:$B,$A20)*$E20</f>
        <v>0</v>
      </c>
      <c r="AJ20" s="139">
        <f>SUMIFS('WR-Value Added(19 RMB)'!AF:AF,'WR-Value Added(19 RMB)'!$A:$A,$A$2,'WR-Value Added(19 RMB)'!$B:$B,$A20)*$E20</f>
        <v>0</v>
      </c>
      <c r="AK20" s="139">
        <f>SUMIFS('WR-Value Added(19 RMB)'!AG:AG,'WR-Value Added(19 RMB)'!$A:$A,$A$2,'WR-Value Added(19 RMB)'!$B:$B,$A20)*$E20</f>
        <v>0</v>
      </c>
      <c r="AL20" s="139">
        <f>SUMIFS('WR-Value Added(19 RMB)'!AH:AH,'WR-Value Added(19 RMB)'!$A:$A,$A$2,'WR-Value Added(19 RMB)'!$B:$B,$A20)*$E20</f>
        <v>0</v>
      </c>
      <c r="AM20" s="139">
        <f>SUMIFS('WR-Value Added(19 RMB)'!AI:AI,'WR-Value Added(19 RMB)'!$A:$A,$A$2,'WR-Value Added(19 RMB)'!$B:$B,$A20)*$E20</f>
        <v>0</v>
      </c>
      <c r="AN20" s="139">
        <f>SUMIFS('WR-Value Added(19 RMB)'!AJ:AJ,'WR-Value Added(19 RMB)'!$A:$A,$A$2,'WR-Value Added(19 RMB)'!$B:$B,$A20)*$E20</f>
        <v>0</v>
      </c>
      <c r="AO20" s="139">
        <f>SUMIFS('WR-Value Added(19 RMB)'!AK:AK,'WR-Value Added(19 RMB)'!$A:$A,$A$2,'WR-Value Added(19 RMB)'!$B:$B,$A20)*$E20</f>
        <v>0</v>
      </c>
      <c r="AP20" s="139">
        <f>SUMIFS('WR-Value Added(19 RMB)'!AL:AL,'WR-Value Added(19 RMB)'!$A:$A,$A$2,'WR-Value Added(19 RMB)'!$B:$B,$A20)*$E20</f>
        <v>0</v>
      </c>
      <c r="AQ20" s="139">
        <f>SUMIFS('WR-Value Added(19 RMB)'!AM:AM,'WR-Value Added(19 RMB)'!$A:$A,$A$2,'WR-Value Added(19 RMB)'!$B:$B,$A20)*$E20</f>
        <v>0</v>
      </c>
      <c r="AR20" s="139">
        <f>SUMIFS('WR-Value Added(19 RMB)'!AN:AN,'WR-Value Added(19 RMB)'!$A:$A,$A$2,'WR-Value Added(19 RMB)'!$B:$B,$A20)*$E20</f>
        <v>0</v>
      </c>
      <c r="AS20" s="139">
        <f>SUMIFS('WR-Value Added(19 RMB)'!AO:AO,'WR-Value Added(19 RMB)'!$A:$A,$A$2,'WR-Value Added(19 RMB)'!$B:$B,$A20)*$E20</f>
        <v>0</v>
      </c>
      <c r="AT20" s="139">
        <f>SUMIFS('WR-Value Added(19 RMB)'!AP:AP,'WR-Value Added(19 RMB)'!$A:$A,$A$2,'WR-Value Added(19 RMB)'!$B:$B,$A20)*$E20</f>
        <v>0</v>
      </c>
      <c r="AU20" s="139">
        <f>SUMIFS('WR-Value Added(19 RMB)'!AQ:AQ,'WR-Value Added(19 RMB)'!$A:$A,$A$2,'WR-Value Added(19 RMB)'!$B:$B,$A20)*$E20</f>
        <v>0</v>
      </c>
      <c r="AV20" s="139">
        <f>SUMIFS('WR-Value Added(19 RMB)'!AR:AR,'WR-Value Added(19 RMB)'!$A:$A,$A$2,'WR-Value Added(19 RMB)'!$B:$B,$A20)*$E20</f>
        <v>0</v>
      </c>
      <c r="AW20" s="141">
        <f>SUMIFS('WR-Value Added(19 RMB)'!AS:AS,'WR-Value Added(19 RMB)'!$A:$A,$A$2,'WR-Value Added(19 RMB)'!$B:$B,$A20)*$E20</f>
        <v>0</v>
      </c>
    </row>
    <row r="21" spans="1:49">
      <c r="A21" s="296" t="s">
        <v>521</v>
      </c>
      <c r="B21" s="297" t="s">
        <v>299</v>
      </c>
      <c r="C21" s="297" t="s">
        <v>792</v>
      </c>
      <c r="D21" s="297">
        <f>SUMIFS('Industrial Asset'!E:E,'Industrial Asset'!A:A,$A$2,'Industrial Asset'!D:D,C21,'Industrial Asset'!C:C,B21)</f>
        <v>0</v>
      </c>
      <c r="E21" s="297">
        <v>1</v>
      </c>
      <c r="F21" s="297" t="str">
        <f>VLOOKUP(B21,'Sector Match'!$B$1:$C$43,2,0)</f>
        <v>wood products 16</v>
      </c>
      <c r="G21" s="139">
        <f>SUMIFS('WR-Value Added(19 RMB)'!C:C,'WR-Value Added(19 RMB)'!$A:$A,$A$2,'WR-Value Added(19 RMB)'!$B:$B,$A21)*$E21</f>
        <v>4575.53028742076</v>
      </c>
      <c r="H21" s="139">
        <f>SUMIFS('WR-Value Added(19 RMB)'!D:D,'WR-Value Added(19 RMB)'!$A:$A,$A$2,'WR-Value Added(19 RMB)'!$B:$B,$A21)*$E21</f>
        <v>4620.1112077158896</v>
      </c>
      <c r="I21" s="139">
        <f>SUMIFS('WR-Value Added(19 RMB)'!E:E,'WR-Value Added(19 RMB)'!$A:$A,$A$2,'WR-Value Added(19 RMB)'!$B:$B,$A21)*$E21</f>
        <v>4812.4403485394041</v>
      </c>
      <c r="J21" s="139">
        <f>SUMIFS('WR-Value Added(19 RMB)'!F:F,'WR-Value Added(19 RMB)'!$A:$A,$A$2,'WR-Value Added(19 RMB)'!$B:$B,$A21)*$E21</f>
        <v>5296.1892309769164</v>
      </c>
      <c r="K21" s="139">
        <f>SUMIFS('WR-Value Added(19 RMB)'!G:G,'WR-Value Added(19 RMB)'!$A:$A,$A$2,'WR-Value Added(19 RMB)'!$B:$B,$A21)*$E21</f>
        <v>5393.4604971900653</v>
      </c>
      <c r="L21" s="139">
        <f>SUMIFS('WR-Value Added(19 RMB)'!H:H,'WR-Value Added(19 RMB)'!$A:$A,$A$2,'WR-Value Added(19 RMB)'!$B:$B,$A21)*$E21</f>
        <v>5486.5343068218817</v>
      </c>
      <c r="M21" s="139">
        <f>SUMIFS('WR-Value Added(19 RMB)'!I:I,'WR-Value Added(19 RMB)'!$A:$A,$A$2,'WR-Value Added(19 RMB)'!$B:$B,$A21)*$E21</f>
        <v>5576.1558697979735</v>
      </c>
      <c r="N21" s="139">
        <f>SUMIFS('WR-Value Added(19 RMB)'!J:J,'WR-Value Added(19 RMB)'!$A:$A,$A$2,'WR-Value Added(19 RMB)'!$B:$B,$A21)*$E21</f>
        <v>5662.9806786405088</v>
      </c>
      <c r="O21" s="139">
        <f>SUMIFS('WR-Value Added(19 RMB)'!K:K,'WR-Value Added(19 RMB)'!$A:$A,$A$2,'WR-Value Added(19 RMB)'!$B:$B,$A21)*$E21</f>
        <v>5747.5967324087851</v>
      </c>
      <c r="P21" s="139">
        <f>SUMIFS('WR-Value Added(19 RMB)'!L:L,'WR-Value Added(19 RMB)'!$A:$A,$A$2,'WR-Value Added(19 RMB)'!$B:$B,$A21)*$E21</f>
        <v>5830.5353351740205</v>
      </c>
      <c r="Q21" s="139">
        <f>SUMIFS('WR-Value Added(19 RMB)'!M:M,'WR-Value Added(19 RMB)'!$A:$A,$A$2,'WR-Value Added(19 RMB)'!$B:$B,$A21)*$E21</f>
        <v>5912.2770424636392</v>
      </c>
      <c r="R21" s="139">
        <f>SUMIFS('WR-Value Added(19 RMB)'!N:N,'WR-Value Added(19 RMB)'!$A:$A,$A$2,'WR-Value Added(19 RMB)'!$B:$B,$A21)*$E21</f>
        <v>5993.2557633177312</v>
      </c>
      <c r="S21" s="139">
        <f>SUMIFS('WR-Value Added(19 RMB)'!O:O,'WR-Value Added(19 RMB)'!$A:$A,$A$2,'WR-Value Added(19 RMB)'!$B:$B,$A21)*$E21</f>
        <v>6073.8623036115559</v>
      </c>
      <c r="T21" s="139">
        <f>SUMIFS('WR-Value Added(19 RMB)'!P:P,'WR-Value Added(19 RMB)'!$A:$A,$A$2,'WR-Value Added(19 RMB)'!$B:$B,$A21)*$E21</f>
        <v>6154.4478258885147</v>
      </c>
      <c r="U21" s="139">
        <f>SUMIFS('WR-Value Added(19 RMB)'!Q:Q,'WR-Value Added(19 RMB)'!$A:$A,$A$2,'WR-Value Added(19 RMB)'!$B:$B,$A21)*$E21</f>
        <v>6235.3273394483122</v>
      </c>
      <c r="V21" s="139">
        <f>SUMIFS('WR-Value Added(19 RMB)'!R:R,'WR-Value Added(19 RMB)'!$A:$A,$A$2,'WR-Value Added(19 RMB)'!$B:$B,$A21)*$E21</f>
        <v>6316.7831903112474</v>
      </c>
      <c r="W21" s="139">
        <f>SUMIFS('WR-Value Added(19 RMB)'!S:S,'WR-Value Added(19 RMB)'!$A:$A,$A$2,'WR-Value Added(19 RMB)'!$B:$B,$A21)*$E21</f>
        <v>6399.0684779414632</v>
      </c>
      <c r="X21" s="139">
        <f>SUMIFS('WR-Value Added(19 RMB)'!T:T,'WR-Value Added(19 RMB)'!$A:$A,$A$2,'WR-Value Added(19 RMB)'!$B:$B,$A21)*$E21</f>
        <v>6482.4103267019682</v>
      </c>
      <c r="Y21" s="139">
        <f>SUMIFS('WR-Value Added(19 RMB)'!U:U,'WR-Value Added(19 RMB)'!$A:$A,$A$2,'WR-Value Added(19 RMB)'!$B:$B,$A21)*$E21</f>
        <v>6567.0129570617974</v>
      </c>
      <c r="Z21" s="139">
        <f>SUMIFS('WR-Value Added(19 RMB)'!V:V,'WR-Value Added(19 RMB)'!$A:$A,$A$2,'WR-Value Added(19 RMB)'!$B:$B,$A21)*$E21</f>
        <v>6653.0605217464408</v>
      </c>
      <c r="AA21" s="139">
        <f>SUMIFS('WR-Value Added(19 RMB)'!W:W,'WR-Value Added(19 RMB)'!$A:$A,$A$2,'WR-Value Added(19 RMB)'!$B:$B,$A21)*$E21</f>
        <v>6740.7196899823066</v>
      </c>
      <c r="AB21" s="139">
        <f>SUMIFS('WR-Value Added(19 RMB)'!X:X,'WR-Value Added(19 RMB)'!$A:$A,$A$2,'WR-Value Added(19 RMB)'!$B:$B,$A21)*$E21</f>
        <v>6830.1419770053908</v>
      </c>
      <c r="AC21" s="139">
        <f>SUMIFS('WR-Value Added(19 RMB)'!Y:Y,'WR-Value Added(19 RMB)'!$A:$A,$A$2,'WR-Value Added(19 RMB)'!$B:$B,$A21)*$E21</f>
        <v>6921.4658260076476</v>
      </c>
      <c r="AD21" s="139">
        <f>SUMIFS('WR-Value Added(19 RMB)'!Z:Z,'WR-Value Added(19 RMB)'!$A:$A,$A$2,'WR-Value Added(19 RMB)'!$B:$B,$A21)*$E21</f>
        <v>7014.8184562402002</v>
      </c>
      <c r="AE21" s="139">
        <f>SUMIFS('WR-Value Added(19 RMB)'!AA:AA,'WR-Value Added(19 RMB)'!$A:$A,$A$2,'WR-Value Added(19 RMB)'!$B:$B,$A21)*$E21</f>
        <v>7110.3174948311589</v>
      </c>
      <c r="AF21" s="139">
        <f>SUMIFS('WR-Value Added(19 RMB)'!AB:AB,'WR-Value Added(19 RMB)'!$A:$A,$A$2,'WR-Value Added(19 RMB)'!$B:$B,$A21)*$E21</f>
        <v>7208.0724117160416</v>
      </c>
      <c r="AG21" s="139">
        <f>SUMIFS('WR-Value Added(19 RMB)'!AC:AC,'WR-Value Added(19 RMB)'!$A:$A,$A$2,'WR-Value Added(19 RMB)'!$B:$B,$A21)*$E21</f>
        <v>7308.1857775157278</v>
      </c>
      <c r="AH21" s="139">
        <f>SUMIFS('WR-Value Added(19 RMB)'!AD:AD,'WR-Value Added(19 RMB)'!$A:$A,$A$2,'WR-Value Added(19 RMB)'!$B:$B,$A21)*$E21</f>
        <v>7410.7543637107574</v>
      </c>
      <c r="AI21" s="139">
        <f>SUMIFS('WR-Value Added(19 RMB)'!AE:AE,'WR-Value Added(19 RMB)'!$A:$A,$A$2,'WR-Value Added(19 RMB)'!$B:$B,$A21)*$E21</f>
        <v>7515.8701033875523</v>
      </c>
      <c r="AJ21" s="139">
        <f>SUMIFS('WR-Value Added(19 RMB)'!AF:AF,'WR-Value Added(19 RMB)'!$A:$A,$A$2,'WR-Value Added(19 RMB)'!$B:$B,$A21)*$E21</f>
        <v>7623.6209294433047</v>
      </c>
      <c r="AK21" s="139">
        <f>SUMIFS('WR-Value Added(19 RMB)'!AG:AG,'WR-Value Added(19 RMB)'!$A:$A,$A$2,'WR-Value Added(19 RMB)'!$B:$B,$A21)*$E21</f>
        <v>7734.0915055905898</v>
      </c>
      <c r="AL21" s="139">
        <f>SUMIFS('WR-Value Added(19 RMB)'!AH:AH,'WR-Value Added(19 RMB)'!$A:$A,$A$2,'WR-Value Added(19 RMB)'!$B:$B,$A21)*$E21</f>
        <v>7847.3638639314686</v>
      </c>
      <c r="AM21" s="139">
        <f>SUMIFS('WR-Value Added(19 RMB)'!AI:AI,'WR-Value Added(19 RMB)'!$A:$A,$A$2,'WR-Value Added(19 RMB)'!$B:$B,$A21)*$E21</f>
        <v>7963.5179613432565</v>
      </c>
      <c r="AN21" s="139">
        <f>SUMIFS('WR-Value Added(19 RMB)'!AJ:AJ,'WR-Value Added(19 RMB)'!$A:$A,$A$2,'WR-Value Added(19 RMB)'!$B:$B,$A21)*$E21</f>
        <v>8082.6321654789917</v>
      </c>
      <c r="AO21" s="139">
        <f>SUMIFS('WR-Value Added(19 RMB)'!AK:AK,'WR-Value Added(19 RMB)'!$A:$A,$A$2,'WR-Value Added(19 RMB)'!$B:$B,$A21)*$E21</f>
        <v>8204.7836798645039</v>
      </c>
      <c r="AP21" s="139">
        <f>SUMIFS('WR-Value Added(19 RMB)'!AL:AL,'WR-Value Added(19 RMB)'!$A:$A,$A$2,'WR-Value Added(19 RMB)'!$B:$B,$A21)*$E21</f>
        <v>8330.0489163758484</v>
      </c>
      <c r="AQ21" s="139">
        <f>SUMIFS('WR-Value Added(19 RMB)'!AM:AM,'WR-Value Added(19 RMB)'!$A:$A,$A$2,'WR-Value Added(19 RMB)'!$B:$B,$A21)*$E21</f>
        <v>8458.5038223102674</v>
      </c>
      <c r="AR21" s="139">
        <f>SUMIFS('WR-Value Added(19 RMB)'!AN:AN,'WR-Value Added(19 RMB)'!$A:$A,$A$2,'WR-Value Added(19 RMB)'!$B:$B,$A21)*$E21</f>
        <v>8590.2241683144057</v>
      </c>
      <c r="AS21" s="139">
        <f>SUMIFS('WR-Value Added(19 RMB)'!AO:AO,'WR-Value Added(19 RMB)'!$A:$A,$A$2,'WR-Value Added(19 RMB)'!$B:$B,$A21)*$E21</f>
        <v>8725.2858025990499</v>
      </c>
      <c r="AT21" s="139">
        <f>SUMIFS('WR-Value Added(19 RMB)'!AP:AP,'WR-Value Added(19 RMB)'!$A:$A,$A$2,'WR-Value Added(19 RMB)'!$B:$B,$A21)*$E21</f>
        <v>8863.7648761388045</v>
      </c>
      <c r="AU21" s="139">
        <f>SUMIFS('WR-Value Added(19 RMB)'!AQ:AQ,'WR-Value Added(19 RMB)'!$A:$A,$A$2,'WR-Value Added(19 RMB)'!$B:$B,$A21)*$E21</f>
        <v>9005.7380429177392</v>
      </c>
      <c r="AV21" s="139">
        <f>SUMIFS('WR-Value Added(19 RMB)'!AR:AR,'WR-Value Added(19 RMB)'!$A:$A,$A$2,'WR-Value Added(19 RMB)'!$B:$B,$A21)*$E21</f>
        <v>9151.2826387293517</v>
      </c>
      <c r="AW21" s="141">
        <f>SUMIFS('WR-Value Added(19 RMB)'!AS:AS,'WR-Value Added(19 RMB)'!$A:$A,$A$2,'WR-Value Added(19 RMB)'!$B:$B,$A21)*$E21</f>
        <v>9300.4768415610215</v>
      </c>
    </row>
    <row r="22" spans="1:49">
      <c r="A22" s="296" t="s">
        <v>521</v>
      </c>
      <c r="B22" s="297" t="s">
        <v>300</v>
      </c>
      <c r="C22" s="297" t="s">
        <v>792</v>
      </c>
      <c r="D22" s="297">
        <f>SUMIFS('Industrial Asset'!E:E,'Industrial Asset'!A:A,$A$2,'Industrial Asset'!D:D,C22,'Industrial Asset'!C:C,B22)</f>
        <v>0</v>
      </c>
      <c r="E22" s="297">
        <v>0</v>
      </c>
      <c r="F22" s="297" t="str">
        <f>VLOOKUP(B22,'Sector Match'!$B$1:$C$43,2,0)</f>
        <v>wood products 16</v>
      </c>
      <c r="G22" s="139">
        <f>SUMIFS('WR-Value Added(19 RMB)'!C:C,'WR-Value Added(19 RMB)'!$A:$A,$A$2,'WR-Value Added(19 RMB)'!$B:$B,$A22)*$E22</f>
        <v>0</v>
      </c>
      <c r="H22" s="139">
        <f>SUMIFS('WR-Value Added(19 RMB)'!D:D,'WR-Value Added(19 RMB)'!$A:$A,$A$2,'WR-Value Added(19 RMB)'!$B:$B,$A22)*$E22</f>
        <v>0</v>
      </c>
      <c r="I22" s="139">
        <f>SUMIFS('WR-Value Added(19 RMB)'!E:E,'WR-Value Added(19 RMB)'!$A:$A,$A$2,'WR-Value Added(19 RMB)'!$B:$B,$A22)*$E22</f>
        <v>0</v>
      </c>
      <c r="J22" s="139">
        <f>SUMIFS('WR-Value Added(19 RMB)'!F:F,'WR-Value Added(19 RMB)'!$A:$A,$A$2,'WR-Value Added(19 RMB)'!$B:$B,$A22)*$E22</f>
        <v>0</v>
      </c>
      <c r="K22" s="139">
        <f>SUMIFS('WR-Value Added(19 RMB)'!G:G,'WR-Value Added(19 RMB)'!$A:$A,$A$2,'WR-Value Added(19 RMB)'!$B:$B,$A22)*$E22</f>
        <v>0</v>
      </c>
      <c r="L22" s="139">
        <f>SUMIFS('WR-Value Added(19 RMB)'!H:H,'WR-Value Added(19 RMB)'!$A:$A,$A$2,'WR-Value Added(19 RMB)'!$B:$B,$A22)*$E22</f>
        <v>0</v>
      </c>
      <c r="M22" s="139">
        <f>SUMIFS('WR-Value Added(19 RMB)'!I:I,'WR-Value Added(19 RMB)'!$A:$A,$A$2,'WR-Value Added(19 RMB)'!$B:$B,$A22)*$E22</f>
        <v>0</v>
      </c>
      <c r="N22" s="139">
        <f>SUMIFS('WR-Value Added(19 RMB)'!J:J,'WR-Value Added(19 RMB)'!$A:$A,$A$2,'WR-Value Added(19 RMB)'!$B:$B,$A22)*$E22</f>
        <v>0</v>
      </c>
      <c r="O22" s="139">
        <f>SUMIFS('WR-Value Added(19 RMB)'!K:K,'WR-Value Added(19 RMB)'!$A:$A,$A$2,'WR-Value Added(19 RMB)'!$B:$B,$A22)*$E22</f>
        <v>0</v>
      </c>
      <c r="P22" s="139">
        <f>SUMIFS('WR-Value Added(19 RMB)'!L:L,'WR-Value Added(19 RMB)'!$A:$A,$A$2,'WR-Value Added(19 RMB)'!$B:$B,$A22)*$E22</f>
        <v>0</v>
      </c>
      <c r="Q22" s="139">
        <f>SUMIFS('WR-Value Added(19 RMB)'!M:M,'WR-Value Added(19 RMB)'!$A:$A,$A$2,'WR-Value Added(19 RMB)'!$B:$B,$A22)*$E22</f>
        <v>0</v>
      </c>
      <c r="R22" s="139">
        <f>SUMIFS('WR-Value Added(19 RMB)'!N:N,'WR-Value Added(19 RMB)'!$A:$A,$A$2,'WR-Value Added(19 RMB)'!$B:$B,$A22)*$E22</f>
        <v>0</v>
      </c>
      <c r="S22" s="139">
        <f>SUMIFS('WR-Value Added(19 RMB)'!O:O,'WR-Value Added(19 RMB)'!$A:$A,$A$2,'WR-Value Added(19 RMB)'!$B:$B,$A22)*$E22</f>
        <v>0</v>
      </c>
      <c r="T22" s="139">
        <f>SUMIFS('WR-Value Added(19 RMB)'!P:P,'WR-Value Added(19 RMB)'!$A:$A,$A$2,'WR-Value Added(19 RMB)'!$B:$B,$A22)*$E22</f>
        <v>0</v>
      </c>
      <c r="U22" s="139">
        <f>SUMIFS('WR-Value Added(19 RMB)'!Q:Q,'WR-Value Added(19 RMB)'!$A:$A,$A$2,'WR-Value Added(19 RMB)'!$B:$B,$A22)*$E22</f>
        <v>0</v>
      </c>
      <c r="V22" s="139">
        <f>SUMIFS('WR-Value Added(19 RMB)'!R:R,'WR-Value Added(19 RMB)'!$A:$A,$A$2,'WR-Value Added(19 RMB)'!$B:$B,$A22)*$E22</f>
        <v>0</v>
      </c>
      <c r="W22" s="139">
        <f>SUMIFS('WR-Value Added(19 RMB)'!S:S,'WR-Value Added(19 RMB)'!$A:$A,$A$2,'WR-Value Added(19 RMB)'!$B:$B,$A22)*$E22</f>
        <v>0</v>
      </c>
      <c r="X22" s="139">
        <f>SUMIFS('WR-Value Added(19 RMB)'!T:T,'WR-Value Added(19 RMB)'!$A:$A,$A$2,'WR-Value Added(19 RMB)'!$B:$B,$A22)*$E22</f>
        <v>0</v>
      </c>
      <c r="Y22" s="139">
        <f>SUMIFS('WR-Value Added(19 RMB)'!U:U,'WR-Value Added(19 RMB)'!$A:$A,$A$2,'WR-Value Added(19 RMB)'!$B:$B,$A22)*$E22</f>
        <v>0</v>
      </c>
      <c r="Z22" s="139">
        <f>SUMIFS('WR-Value Added(19 RMB)'!V:V,'WR-Value Added(19 RMB)'!$A:$A,$A$2,'WR-Value Added(19 RMB)'!$B:$B,$A22)*$E22</f>
        <v>0</v>
      </c>
      <c r="AA22" s="139">
        <f>SUMIFS('WR-Value Added(19 RMB)'!W:W,'WR-Value Added(19 RMB)'!$A:$A,$A$2,'WR-Value Added(19 RMB)'!$B:$B,$A22)*$E22</f>
        <v>0</v>
      </c>
      <c r="AB22" s="139">
        <f>SUMIFS('WR-Value Added(19 RMB)'!X:X,'WR-Value Added(19 RMB)'!$A:$A,$A$2,'WR-Value Added(19 RMB)'!$B:$B,$A22)*$E22</f>
        <v>0</v>
      </c>
      <c r="AC22" s="139">
        <f>SUMIFS('WR-Value Added(19 RMB)'!Y:Y,'WR-Value Added(19 RMB)'!$A:$A,$A$2,'WR-Value Added(19 RMB)'!$B:$B,$A22)*$E22</f>
        <v>0</v>
      </c>
      <c r="AD22" s="139">
        <f>SUMIFS('WR-Value Added(19 RMB)'!Z:Z,'WR-Value Added(19 RMB)'!$A:$A,$A$2,'WR-Value Added(19 RMB)'!$B:$B,$A22)*$E22</f>
        <v>0</v>
      </c>
      <c r="AE22" s="139">
        <f>SUMIFS('WR-Value Added(19 RMB)'!AA:AA,'WR-Value Added(19 RMB)'!$A:$A,$A$2,'WR-Value Added(19 RMB)'!$B:$B,$A22)*$E22</f>
        <v>0</v>
      </c>
      <c r="AF22" s="139">
        <f>SUMIFS('WR-Value Added(19 RMB)'!AB:AB,'WR-Value Added(19 RMB)'!$A:$A,$A$2,'WR-Value Added(19 RMB)'!$B:$B,$A22)*$E22</f>
        <v>0</v>
      </c>
      <c r="AG22" s="139">
        <f>SUMIFS('WR-Value Added(19 RMB)'!AC:AC,'WR-Value Added(19 RMB)'!$A:$A,$A$2,'WR-Value Added(19 RMB)'!$B:$B,$A22)*$E22</f>
        <v>0</v>
      </c>
      <c r="AH22" s="139">
        <f>SUMIFS('WR-Value Added(19 RMB)'!AD:AD,'WR-Value Added(19 RMB)'!$A:$A,$A$2,'WR-Value Added(19 RMB)'!$B:$B,$A22)*$E22</f>
        <v>0</v>
      </c>
      <c r="AI22" s="139">
        <f>SUMIFS('WR-Value Added(19 RMB)'!AE:AE,'WR-Value Added(19 RMB)'!$A:$A,$A$2,'WR-Value Added(19 RMB)'!$B:$B,$A22)*$E22</f>
        <v>0</v>
      </c>
      <c r="AJ22" s="139">
        <f>SUMIFS('WR-Value Added(19 RMB)'!AF:AF,'WR-Value Added(19 RMB)'!$A:$A,$A$2,'WR-Value Added(19 RMB)'!$B:$B,$A22)*$E22</f>
        <v>0</v>
      </c>
      <c r="AK22" s="139">
        <f>SUMIFS('WR-Value Added(19 RMB)'!AG:AG,'WR-Value Added(19 RMB)'!$A:$A,$A$2,'WR-Value Added(19 RMB)'!$B:$B,$A22)*$E22</f>
        <v>0</v>
      </c>
      <c r="AL22" s="139">
        <f>SUMIFS('WR-Value Added(19 RMB)'!AH:AH,'WR-Value Added(19 RMB)'!$A:$A,$A$2,'WR-Value Added(19 RMB)'!$B:$B,$A22)*$E22</f>
        <v>0</v>
      </c>
      <c r="AM22" s="139">
        <f>SUMIFS('WR-Value Added(19 RMB)'!AI:AI,'WR-Value Added(19 RMB)'!$A:$A,$A$2,'WR-Value Added(19 RMB)'!$B:$B,$A22)*$E22</f>
        <v>0</v>
      </c>
      <c r="AN22" s="139">
        <f>SUMIFS('WR-Value Added(19 RMB)'!AJ:AJ,'WR-Value Added(19 RMB)'!$A:$A,$A$2,'WR-Value Added(19 RMB)'!$B:$B,$A22)*$E22</f>
        <v>0</v>
      </c>
      <c r="AO22" s="139">
        <f>SUMIFS('WR-Value Added(19 RMB)'!AK:AK,'WR-Value Added(19 RMB)'!$A:$A,$A$2,'WR-Value Added(19 RMB)'!$B:$B,$A22)*$E22</f>
        <v>0</v>
      </c>
      <c r="AP22" s="139">
        <f>SUMIFS('WR-Value Added(19 RMB)'!AL:AL,'WR-Value Added(19 RMB)'!$A:$A,$A$2,'WR-Value Added(19 RMB)'!$B:$B,$A22)*$E22</f>
        <v>0</v>
      </c>
      <c r="AQ22" s="139">
        <f>SUMIFS('WR-Value Added(19 RMB)'!AM:AM,'WR-Value Added(19 RMB)'!$A:$A,$A$2,'WR-Value Added(19 RMB)'!$B:$B,$A22)*$E22</f>
        <v>0</v>
      </c>
      <c r="AR22" s="139">
        <f>SUMIFS('WR-Value Added(19 RMB)'!AN:AN,'WR-Value Added(19 RMB)'!$A:$A,$A$2,'WR-Value Added(19 RMB)'!$B:$B,$A22)*$E22</f>
        <v>0</v>
      </c>
      <c r="AS22" s="139">
        <f>SUMIFS('WR-Value Added(19 RMB)'!AO:AO,'WR-Value Added(19 RMB)'!$A:$A,$A$2,'WR-Value Added(19 RMB)'!$B:$B,$A22)*$E22</f>
        <v>0</v>
      </c>
      <c r="AT22" s="139">
        <f>SUMIFS('WR-Value Added(19 RMB)'!AP:AP,'WR-Value Added(19 RMB)'!$A:$A,$A$2,'WR-Value Added(19 RMB)'!$B:$B,$A22)*$E22</f>
        <v>0</v>
      </c>
      <c r="AU22" s="139">
        <f>SUMIFS('WR-Value Added(19 RMB)'!AQ:AQ,'WR-Value Added(19 RMB)'!$A:$A,$A$2,'WR-Value Added(19 RMB)'!$B:$B,$A22)*$E22</f>
        <v>0</v>
      </c>
      <c r="AV22" s="139">
        <f>SUMIFS('WR-Value Added(19 RMB)'!AR:AR,'WR-Value Added(19 RMB)'!$A:$A,$A$2,'WR-Value Added(19 RMB)'!$B:$B,$A22)*$E22</f>
        <v>0</v>
      </c>
      <c r="AW22" s="141">
        <f>SUMIFS('WR-Value Added(19 RMB)'!AS:AS,'WR-Value Added(19 RMB)'!$A:$A,$A$2,'WR-Value Added(19 RMB)'!$B:$B,$A22)*$E22</f>
        <v>0</v>
      </c>
    </row>
    <row r="23" spans="1:49">
      <c r="A23" s="290" t="s">
        <v>522</v>
      </c>
      <c r="B23" s="291" t="s">
        <v>234</v>
      </c>
      <c r="C23" s="291" t="s">
        <v>792</v>
      </c>
      <c r="D23" s="291">
        <f>SUMIFS('Industrial Asset'!E:E,'Industrial Asset'!A:A,$A$2,'Industrial Asset'!D:D,C23,'Industrial Asset'!C:C,B23)</f>
        <v>0</v>
      </c>
      <c r="E23" s="291">
        <v>1</v>
      </c>
      <c r="F23" s="291" t="str">
        <f>VLOOKUP(B23,'Sector Match'!$B$1:$C$43,2,0)</f>
        <v>pulp paper and printing 17T18</v>
      </c>
      <c r="G23" s="139">
        <f>SUMIFS('WR-Value Added(19 RMB)'!C:C,'WR-Value Added(19 RMB)'!$A:$A,$A$2,'WR-Value Added(19 RMB)'!$B:$B,$A23)*$E23</f>
        <v>9591.3232243168768</v>
      </c>
      <c r="H23" s="139">
        <f>SUMIFS('WR-Value Added(19 RMB)'!D:D,'WR-Value Added(19 RMB)'!$A:$A,$A$2,'WR-Value Added(19 RMB)'!$B:$B,$A23)*$E23</f>
        <v>9882.2072129204316</v>
      </c>
      <c r="I23" s="139">
        <f>SUMIFS('WR-Value Added(19 RMB)'!E:E,'WR-Value Added(19 RMB)'!$A:$A,$A$2,'WR-Value Added(19 RMB)'!$B:$B,$A23)*$E23</f>
        <v>10131.590812430151</v>
      </c>
      <c r="J23" s="139">
        <f>SUMIFS('WR-Value Added(19 RMB)'!F:F,'WR-Value Added(19 RMB)'!$A:$A,$A$2,'WR-Value Added(19 RMB)'!$B:$B,$A23)*$E23</f>
        <v>10891.093784218276</v>
      </c>
      <c r="K23" s="139">
        <f>SUMIFS('WR-Value Added(19 RMB)'!G:G,'WR-Value Added(19 RMB)'!$A:$A,$A$2,'WR-Value Added(19 RMB)'!$B:$B,$A23)*$E23</f>
        <v>11347.686388903134</v>
      </c>
      <c r="L23" s="139">
        <f>SUMIFS('WR-Value Added(19 RMB)'!H:H,'WR-Value Added(19 RMB)'!$A:$A,$A$2,'WR-Value Added(19 RMB)'!$B:$B,$A23)*$E23</f>
        <v>11797.248965274561</v>
      </c>
      <c r="M23" s="139">
        <f>SUMIFS('WR-Value Added(19 RMB)'!I:I,'WR-Value Added(19 RMB)'!$A:$A,$A$2,'WR-Value Added(19 RMB)'!$B:$B,$A23)*$E23</f>
        <v>12240.484975059006</v>
      </c>
      <c r="N23" s="139">
        <f>SUMIFS('WR-Value Added(19 RMB)'!J:J,'WR-Value Added(19 RMB)'!$A:$A,$A$2,'WR-Value Added(19 RMB)'!$B:$B,$A23)*$E23</f>
        <v>12678.205109504594</v>
      </c>
      <c r="O23" s="139">
        <f>SUMIFS('WR-Value Added(19 RMB)'!K:K,'WR-Value Added(19 RMB)'!$A:$A,$A$2,'WR-Value Added(19 RMB)'!$B:$B,$A23)*$E23</f>
        <v>13111.288984149141</v>
      </c>
      <c r="P23" s="139">
        <f>SUMIFS('WR-Value Added(19 RMB)'!L:L,'WR-Value Added(19 RMB)'!$A:$A,$A$2,'WR-Value Added(19 RMB)'!$B:$B,$A23)*$E23</f>
        <v>13540.651122951576</v>
      </c>
      <c r="Q23" s="139">
        <f>SUMIFS('WR-Value Added(19 RMB)'!M:M,'WR-Value Added(19 RMB)'!$A:$A,$A$2,'WR-Value Added(19 RMB)'!$B:$B,$A23)*$E23</f>
        <v>13967.213662357455</v>
      </c>
      <c r="R23" s="139">
        <f>SUMIFS('WR-Value Added(19 RMB)'!N:N,'WR-Value Added(19 RMB)'!$A:$A,$A$2,'WR-Value Added(19 RMB)'!$B:$B,$A23)*$E23</f>
        <v>14391.885971049242</v>
      </c>
      <c r="S23" s="139">
        <f>SUMIFS('WR-Value Added(19 RMB)'!O:O,'WR-Value Added(19 RMB)'!$A:$A,$A$2,'WR-Value Added(19 RMB)'!$B:$B,$A23)*$E23</f>
        <v>14815.5504110156</v>
      </c>
      <c r="T23" s="139">
        <f>SUMIFS('WR-Value Added(19 RMB)'!P:P,'WR-Value Added(19 RMB)'!$A:$A,$A$2,'WR-Value Added(19 RMB)'!$B:$B,$A23)*$E23</f>
        <v>15239.053138604391</v>
      </c>
      <c r="U23" s="139">
        <f>SUMIFS('WR-Value Added(19 RMB)'!Q:Q,'WR-Value Added(19 RMB)'!$A:$A,$A$2,'WR-Value Added(19 RMB)'!$B:$B,$A23)*$E23</f>
        <v>15663.198829702607</v>
      </c>
      <c r="V23" s="139">
        <f>SUMIFS('WR-Value Added(19 RMB)'!R:R,'WR-Value Added(19 RMB)'!$A:$A,$A$2,'WR-Value Added(19 RMB)'!$B:$B,$A23)*$E23</f>
        <v>16088.748335885537</v>
      </c>
      <c r="W23" s="139">
        <f>SUMIFS('WR-Value Added(19 RMB)'!S:S,'WR-Value Added(19 RMB)'!$A:$A,$A$2,'WR-Value Added(19 RMB)'!$B:$B,$A23)*$E23</f>
        <v>16516.418447481294</v>
      </c>
      <c r="X23" s="139">
        <f>SUMIFS('WR-Value Added(19 RMB)'!T:T,'WR-Value Added(19 RMB)'!$A:$A,$A$2,'WR-Value Added(19 RMB)'!$B:$B,$A23)*$E23</f>
        <v>16946.883110266637</v>
      </c>
      <c r="Y23" s="139">
        <f>SUMIFS('WR-Value Added(19 RMB)'!U:U,'WR-Value Added(19 RMB)'!$A:$A,$A$2,'WR-Value Added(19 RMB)'!$B:$B,$A23)*$E23</f>
        <v>17380.775595033454</v>
      </c>
      <c r="Z23" s="139">
        <f>SUMIFS('WR-Value Added(19 RMB)'!V:V,'WR-Value Added(19 RMB)'!$A:$A,$A$2,'WR-Value Added(19 RMB)'!$B:$B,$A23)*$E23</f>
        <v>17818.691246738217</v>
      </c>
      <c r="AA23" s="139">
        <f>SUMIFS('WR-Value Added(19 RMB)'!W:W,'WR-Value Added(19 RMB)'!$A:$A,$A$2,'WR-Value Added(19 RMB)'!$B:$B,$A23)*$E23</f>
        <v>18261.190542037682</v>
      </c>
      <c r="AB23" s="139">
        <f>SUMIFS('WR-Value Added(19 RMB)'!X:X,'WR-Value Added(19 RMB)'!$A:$A,$A$2,'WR-Value Added(19 RMB)'!$B:$B,$A23)*$E23</f>
        <v>18708.80226335123</v>
      </c>
      <c r="AC23" s="139">
        <f>SUMIFS('WR-Value Added(19 RMB)'!Y:Y,'WR-Value Added(19 RMB)'!$A:$A,$A$2,'WR-Value Added(19 RMB)'!$B:$B,$A23)*$E23</f>
        <v>19162.026657801958</v>
      </c>
      <c r="AD23" s="139">
        <f>SUMIFS('WR-Value Added(19 RMB)'!Z:Z,'WR-Value Added(19 RMB)'!$A:$A,$A$2,'WR-Value Added(19 RMB)'!$B:$B,$A23)*$E23</f>
        <v>19621.338494179054</v>
      </c>
      <c r="AE23" s="139">
        <f>SUMIFS('WR-Value Added(19 RMB)'!AA:AA,'WR-Value Added(19 RMB)'!$A:$A,$A$2,'WR-Value Added(19 RMB)'!$B:$B,$A23)*$E23</f>
        <v>20087.189963777491</v>
      </c>
      <c r="AF23" s="139">
        <f>SUMIFS('WR-Value Added(19 RMB)'!AB:AB,'WR-Value Added(19 RMB)'!$A:$A,$A$2,'WR-Value Added(19 RMB)'!$B:$B,$A23)*$E23</f>
        <v>20560.013394418231</v>
      </c>
      <c r="AG23" s="139">
        <f>SUMIFS('WR-Value Added(19 RMB)'!AC:AC,'WR-Value Added(19 RMB)'!$A:$A,$A$2,'WR-Value Added(19 RMB)'!$B:$B,$A23)*$E23</f>
        <v>21040.223763427486</v>
      </c>
      <c r="AH23" s="139">
        <f>SUMIFS('WR-Value Added(19 RMB)'!AD:AD,'WR-Value Added(19 RMB)'!$A:$A,$A$2,'WR-Value Added(19 RMB)'!$B:$B,$A23)*$E23</f>
        <v>21528.221006634725</v>
      </c>
      <c r="AI23" s="139">
        <f>SUMIFS('WR-Value Added(19 RMB)'!AE:AE,'WR-Value Added(19 RMB)'!$A:$A,$A$2,'WR-Value Added(19 RMB)'!$B:$B,$A23)*$E23</f>
        <v>22024.39212795152</v>
      </c>
      <c r="AJ23" s="139">
        <f>SUMIFS('WR-Value Added(19 RMB)'!AF:AF,'WR-Value Added(19 RMB)'!$A:$A,$A$2,'WR-Value Added(19 RMB)'!$B:$B,$A23)*$E23</f>
        <v>22529.113118841698</v>
      </c>
      <c r="AK23" s="139">
        <f>SUMIFS('WR-Value Added(19 RMB)'!AG:AG,'WR-Value Added(19 RMB)'!$A:$A,$A$2,'WR-Value Added(19 RMB)'!$B:$B,$A23)*$E23</f>
        <v>23042.750699803055</v>
      </c>
      <c r="AL23" s="139">
        <f>SUMIFS('WR-Value Added(19 RMB)'!AH:AH,'WR-Value Added(19 RMB)'!$A:$A,$A$2,'WR-Value Added(19 RMB)'!$B:$B,$A23)*$E23</f>
        <v>23565.663897416343</v>
      </c>
      <c r="AM23" s="139">
        <f>SUMIFS('WR-Value Added(19 RMB)'!AI:AI,'WR-Value Added(19 RMB)'!$A:$A,$A$2,'WR-Value Added(19 RMB)'!$B:$B,$A23)*$E23</f>
        <v>24098.205471018417</v>
      </c>
      <c r="AN23" s="139">
        <f>SUMIFS('WR-Value Added(19 RMB)'!AJ:AJ,'WR-Value Added(19 RMB)'!$A:$A,$A$2,'WR-Value Added(19 RMB)'!$B:$B,$A23)*$E23</f>
        <v>24640.723202939313</v>
      </c>
      <c r="AO23" s="139">
        <f>SUMIFS('WR-Value Added(19 RMB)'!AK:AK,'WR-Value Added(19 RMB)'!$A:$A,$A$2,'WR-Value Added(19 RMB)'!$B:$B,$A23)*$E23</f>
        <v>25193.561065711699</v>
      </c>
      <c r="AP23" s="139">
        <f>SUMIFS('WR-Value Added(19 RMB)'!AL:AL,'WR-Value Added(19 RMB)'!$A:$A,$A$2,'WR-Value Added(19 RMB)'!$B:$B,$A23)*$E23</f>
        <v>25757.060278894591</v>
      </c>
      <c r="AQ23" s="139">
        <f>SUMIFS('WR-Value Added(19 RMB)'!AM:AM,'WR-Value Added(19 RMB)'!$A:$A,$A$2,'WR-Value Added(19 RMB)'!$B:$B,$A23)*$E23</f>
        <v>26331.56026726084</v>
      </c>
      <c r="AR23" s="139">
        <f>SUMIFS('WR-Value Added(19 RMB)'!AN:AN,'WR-Value Added(19 RMB)'!$A:$A,$A$2,'WR-Value Added(19 RMB)'!$B:$B,$A23)*$E23</f>
        <v>26917.399531123905</v>
      </c>
      <c r="AS23" s="139">
        <f>SUMIFS('WR-Value Added(19 RMB)'!AO:AO,'WR-Value Added(19 RMB)'!$A:$A,$A$2,'WR-Value Added(19 RMB)'!$B:$B,$A23)*$E23</f>
        <v>27514.916438637709</v>
      </c>
      <c r="AT23" s="139">
        <f>SUMIFS('WR-Value Added(19 RMB)'!AP:AP,'WR-Value Added(19 RMB)'!$A:$A,$A$2,'WR-Value Added(19 RMB)'!$B:$B,$A23)*$E23</f>
        <v>28124.449948952115</v>
      </c>
      <c r="AU23" s="139">
        <f>SUMIFS('WR-Value Added(19 RMB)'!AQ:AQ,'WR-Value Added(19 RMB)'!$A:$A,$A$2,'WR-Value Added(19 RMB)'!$B:$B,$A23)*$E23</f>
        <v>28746.340274233968</v>
      </c>
      <c r="AV23" s="139">
        <f>SUMIFS('WR-Value Added(19 RMB)'!AR:AR,'WR-Value Added(19 RMB)'!$A:$A,$A$2,'WR-Value Added(19 RMB)'!$B:$B,$A23)*$E23</f>
        <v>29380.929487727393</v>
      </c>
      <c r="AW23" s="141">
        <f>SUMIFS('WR-Value Added(19 RMB)'!AS:AS,'WR-Value Added(19 RMB)'!$A:$A,$A$2,'WR-Value Added(19 RMB)'!$B:$B,$A23)*$E23</f>
        <v>30028.562084279016</v>
      </c>
    </row>
    <row r="24" spans="1:49">
      <c r="A24" s="290" t="s">
        <v>522</v>
      </c>
      <c r="B24" s="291" t="s">
        <v>301</v>
      </c>
      <c r="C24" s="291" t="s">
        <v>792</v>
      </c>
      <c r="D24" s="291">
        <f>SUMIFS('Industrial Asset'!E:E,'Industrial Asset'!A:A,$A$2,'Industrial Asset'!D:D,C24,'Industrial Asset'!C:C,B24)</f>
        <v>0</v>
      </c>
      <c r="E24" s="291">
        <v>0</v>
      </c>
      <c r="F24" s="291" t="str">
        <f>VLOOKUP(B24,'Sector Match'!$B$1:$C$43,2,0)</f>
        <v>pulp paper and printing 17T18</v>
      </c>
      <c r="G24" s="139">
        <f>SUMIFS('WR-Value Added(19 RMB)'!C:C,'WR-Value Added(19 RMB)'!$A:$A,$A$2,'WR-Value Added(19 RMB)'!$B:$B,$A24)*$E24</f>
        <v>0</v>
      </c>
      <c r="H24" s="139">
        <f>SUMIFS('WR-Value Added(19 RMB)'!D:D,'WR-Value Added(19 RMB)'!$A:$A,$A$2,'WR-Value Added(19 RMB)'!$B:$B,$A24)*$E24</f>
        <v>0</v>
      </c>
      <c r="I24" s="139">
        <f>SUMIFS('WR-Value Added(19 RMB)'!E:E,'WR-Value Added(19 RMB)'!$A:$A,$A$2,'WR-Value Added(19 RMB)'!$B:$B,$A24)*$E24</f>
        <v>0</v>
      </c>
      <c r="J24" s="139">
        <f>SUMIFS('WR-Value Added(19 RMB)'!F:F,'WR-Value Added(19 RMB)'!$A:$A,$A$2,'WR-Value Added(19 RMB)'!$B:$B,$A24)*$E24</f>
        <v>0</v>
      </c>
      <c r="K24" s="139">
        <f>SUMIFS('WR-Value Added(19 RMB)'!G:G,'WR-Value Added(19 RMB)'!$A:$A,$A$2,'WR-Value Added(19 RMB)'!$B:$B,$A24)*$E24</f>
        <v>0</v>
      </c>
      <c r="L24" s="139">
        <f>SUMIFS('WR-Value Added(19 RMB)'!H:H,'WR-Value Added(19 RMB)'!$A:$A,$A$2,'WR-Value Added(19 RMB)'!$B:$B,$A24)*$E24</f>
        <v>0</v>
      </c>
      <c r="M24" s="139">
        <f>SUMIFS('WR-Value Added(19 RMB)'!I:I,'WR-Value Added(19 RMB)'!$A:$A,$A$2,'WR-Value Added(19 RMB)'!$B:$B,$A24)*$E24</f>
        <v>0</v>
      </c>
      <c r="N24" s="139">
        <f>SUMIFS('WR-Value Added(19 RMB)'!J:J,'WR-Value Added(19 RMB)'!$A:$A,$A$2,'WR-Value Added(19 RMB)'!$B:$B,$A24)*$E24</f>
        <v>0</v>
      </c>
      <c r="O24" s="139">
        <f>SUMIFS('WR-Value Added(19 RMB)'!K:K,'WR-Value Added(19 RMB)'!$A:$A,$A$2,'WR-Value Added(19 RMB)'!$B:$B,$A24)*$E24</f>
        <v>0</v>
      </c>
      <c r="P24" s="139">
        <f>SUMIFS('WR-Value Added(19 RMB)'!L:L,'WR-Value Added(19 RMB)'!$A:$A,$A$2,'WR-Value Added(19 RMB)'!$B:$B,$A24)*$E24</f>
        <v>0</v>
      </c>
      <c r="Q24" s="139">
        <f>SUMIFS('WR-Value Added(19 RMB)'!M:M,'WR-Value Added(19 RMB)'!$A:$A,$A$2,'WR-Value Added(19 RMB)'!$B:$B,$A24)*$E24</f>
        <v>0</v>
      </c>
      <c r="R24" s="139">
        <f>SUMIFS('WR-Value Added(19 RMB)'!N:N,'WR-Value Added(19 RMB)'!$A:$A,$A$2,'WR-Value Added(19 RMB)'!$B:$B,$A24)*$E24</f>
        <v>0</v>
      </c>
      <c r="S24" s="139">
        <f>SUMIFS('WR-Value Added(19 RMB)'!O:O,'WR-Value Added(19 RMB)'!$A:$A,$A$2,'WR-Value Added(19 RMB)'!$B:$B,$A24)*$E24</f>
        <v>0</v>
      </c>
      <c r="T24" s="139">
        <f>SUMIFS('WR-Value Added(19 RMB)'!P:P,'WR-Value Added(19 RMB)'!$A:$A,$A$2,'WR-Value Added(19 RMB)'!$B:$B,$A24)*$E24</f>
        <v>0</v>
      </c>
      <c r="U24" s="139">
        <f>SUMIFS('WR-Value Added(19 RMB)'!Q:Q,'WR-Value Added(19 RMB)'!$A:$A,$A$2,'WR-Value Added(19 RMB)'!$B:$B,$A24)*$E24</f>
        <v>0</v>
      </c>
      <c r="V24" s="139">
        <f>SUMIFS('WR-Value Added(19 RMB)'!R:R,'WR-Value Added(19 RMB)'!$A:$A,$A$2,'WR-Value Added(19 RMB)'!$B:$B,$A24)*$E24</f>
        <v>0</v>
      </c>
      <c r="W24" s="139">
        <f>SUMIFS('WR-Value Added(19 RMB)'!S:S,'WR-Value Added(19 RMB)'!$A:$A,$A$2,'WR-Value Added(19 RMB)'!$B:$B,$A24)*$E24</f>
        <v>0</v>
      </c>
      <c r="X24" s="139">
        <f>SUMIFS('WR-Value Added(19 RMB)'!T:T,'WR-Value Added(19 RMB)'!$A:$A,$A$2,'WR-Value Added(19 RMB)'!$B:$B,$A24)*$E24</f>
        <v>0</v>
      </c>
      <c r="Y24" s="139">
        <f>SUMIFS('WR-Value Added(19 RMB)'!U:U,'WR-Value Added(19 RMB)'!$A:$A,$A$2,'WR-Value Added(19 RMB)'!$B:$B,$A24)*$E24</f>
        <v>0</v>
      </c>
      <c r="Z24" s="139">
        <f>SUMIFS('WR-Value Added(19 RMB)'!V:V,'WR-Value Added(19 RMB)'!$A:$A,$A$2,'WR-Value Added(19 RMB)'!$B:$B,$A24)*$E24</f>
        <v>0</v>
      </c>
      <c r="AA24" s="139">
        <f>SUMIFS('WR-Value Added(19 RMB)'!W:W,'WR-Value Added(19 RMB)'!$A:$A,$A$2,'WR-Value Added(19 RMB)'!$B:$B,$A24)*$E24</f>
        <v>0</v>
      </c>
      <c r="AB24" s="139">
        <f>SUMIFS('WR-Value Added(19 RMB)'!X:X,'WR-Value Added(19 RMB)'!$A:$A,$A$2,'WR-Value Added(19 RMB)'!$B:$B,$A24)*$E24</f>
        <v>0</v>
      </c>
      <c r="AC24" s="139">
        <f>SUMIFS('WR-Value Added(19 RMB)'!Y:Y,'WR-Value Added(19 RMB)'!$A:$A,$A$2,'WR-Value Added(19 RMB)'!$B:$B,$A24)*$E24</f>
        <v>0</v>
      </c>
      <c r="AD24" s="139">
        <f>SUMIFS('WR-Value Added(19 RMB)'!Z:Z,'WR-Value Added(19 RMB)'!$A:$A,$A$2,'WR-Value Added(19 RMB)'!$B:$B,$A24)*$E24</f>
        <v>0</v>
      </c>
      <c r="AE24" s="139">
        <f>SUMIFS('WR-Value Added(19 RMB)'!AA:AA,'WR-Value Added(19 RMB)'!$A:$A,$A$2,'WR-Value Added(19 RMB)'!$B:$B,$A24)*$E24</f>
        <v>0</v>
      </c>
      <c r="AF24" s="139">
        <f>SUMIFS('WR-Value Added(19 RMB)'!AB:AB,'WR-Value Added(19 RMB)'!$A:$A,$A$2,'WR-Value Added(19 RMB)'!$B:$B,$A24)*$E24</f>
        <v>0</v>
      </c>
      <c r="AG24" s="139">
        <f>SUMIFS('WR-Value Added(19 RMB)'!AC:AC,'WR-Value Added(19 RMB)'!$A:$A,$A$2,'WR-Value Added(19 RMB)'!$B:$B,$A24)*$E24</f>
        <v>0</v>
      </c>
      <c r="AH24" s="139">
        <f>SUMIFS('WR-Value Added(19 RMB)'!AD:AD,'WR-Value Added(19 RMB)'!$A:$A,$A$2,'WR-Value Added(19 RMB)'!$B:$B,$A24)*$E24</f>
        <v>0</v>
      </c>
      <c r="AI24" s="139">
        <f>SUMIFS('WR-Value Added(19 RMB)'!AE:AE,'WR-Value Added(19 RMB)'!$A:$A,$A$2,'WR-Value Added(19 RMB)'!$B:$B,$A24)*$E24</f>
        <v>0</v>
      </c>
      <c r="AJ24" s="139">
        <f>SUMIFS('WR-Value Added(19 RMB)'!AF:AF,'WR-Value Added(19 RMB)'!$A:$A,$A$2,'WR-Value Added(19 RMB)'!$B:$B,$A24)*$E24</f>
        <v>0</v>
      </c>
      <c r="AK24" s="139">
        <f>SUMIFS('WR-Value Added(19 RMB)'!AG:AG,'WR-Value Added(19 RMB)'!$A:$A,$A$2,'WR-Value Added(19 RMB)'!$B:$B,$A24)*$E24</f>
        <v>0</v>
      </c>
      <c r="AL24" s="139">
        <f>SUMIFS('WR-Value Added(19 RMB)'!AH:AH,'WR-Value Added(19 RMB)'!$A:$A,$A$2,'WR-Value Added(19 RMB)'!$B:$B,$A24)*$E24</f>
        <v>0</v>
      </c>
      <c r="AM24" s="139">
        <f>SUMIFS('WR-Value Added(19 RMB)'!AI:AI,'WR-Value Added(19 RMB)'!$A:$A,$A$2,'WR-Value Added(19 RMB)'!$B:$B,$A24)*$E24</f>
        <v>0</v>
      </c>
      <c r="AN24" s="139">
        <f>SUMIFS('WR-Value Added(19 RMB)'!AJ:AJ,'WR-Value Added(19 RMB)'!$A:$A,$A$2,'WR-Value Added(19 RMB)'!$B:$B,$A24)*$E24</f>
        <v>0</v>
      </c>
      <c r="AO24" s="139">
        <f>SUMIFS('WR-Value Added(19 RMB)'!AK:AK,'WR-Value Added(19 RMB)'!$A:$A,$A$2,'WR-Value Added(19 RMB)'!$B:$B,$A24)*$E24</f>
        <v>0</v>
      </c>
      <c r="AP24" s="139">
        <f>SUMIFS('WR-Value Added(19 RMB)'!AL:AL,'WR-Value Added(19 RMB)'!$A:$A,$A$2,'WR-Value Added(19 RMB)'!$B:$B,$A24)*$E24</f>
        <v>0</v>
      </c>
      <c r="AQ24" s="139">
        <f>SUMIFS('WR-Value Added(19 RMB)'!AM:AM,'WR-Value Added(19 RMB)'!$A:$A,$A$2,'WR-Value Added(19 RMB)'!$B:$B,$A24)*$E24</f>
        <v>0</v>
      </c>
      <c r="AR24" s="139">
        <f>SUMIFS('WR-Value Added(19 RMB)'!AN:AN,'WR-Value Added(19 RMB)'!$A:$A,$A$2,'WR-Value Added(19 RMB)'!$B:$B,$A24)*$E24</f>
        <v>0</v>
      </c>
      <c r="AS24" s="139">
        <f>SUMIFS('WR-Value Added(19 RMB)'!AO:AO,'WR-Value Added(19 RMB)'!$A:$A,$A$2,'WR-Value Added(19 RMB)'!$B:$B,$A24)*$E24</f>
        <v>0</v>
      </c>
      <c r="AT24" s="139">
        <f>SUMIFS('WR-Value Added(19 RMB)'!AP:AP,'WR-Value Added(19 RMB)'!$A:$A,$A$2,'WR-Value Added(19 RMB)'!$B:$B,$A24)*$E24</f>
        <v>0</v>
      </c>
      <c r="AU24" s="139">
        <f>SUMIFS('WR-Value Added(19 RMB)'!AQ:AQ,'WR-Value Added(19 RMB)'!$A:$A,$A$2,'WR-Value Added(19 RMB)'!$B:$B,$A24)*$E24</f>
        <v>0</v>
      </c>
      <c r="AV24" s="139">
        <f>SUMIFS('WR-Value Added(19 RMB)'!AR:AR,'WR-Value Added(19 RMB)'!$A:$A,$A$2,'WR-Value Added(19 RMB)'!$B:$B,$A24)*$E24</f>
        <v>0</v>
      </c>
      <c r="AW24" s="141">
        <f>SUMIFS('WR-Value Added(19 RMB)'!AS:AS,'WR-Value Added(19 RMB)'!$A:$A,$A$2,'WR-Value Added(19 RMB)'!$B:$B,$A24)*$E24</f>
        <v>0</v>
      </c>
    </row>
    <row r="25" spans="1:49">
      <c r="A25" s="290" t="s">
        <v>522</v>
      </c>
      <c r="B25" s="291" t="s">
        <v>302</v>
      </c>
      <c r="C25" s="291" t="s">
        <v>792</v>
      </c>
      <c r="D25" s="291">
        <f>SUMIFS('Industrial Asset'!E:E,'Industrial Asset'!A:A,$A$2,'Industrial Asset'!D:D,C25,'Industrial Asset'!C:C,B25)</f>
        <v>0</v>
      </c>
      <c r="E25" s="291">
        <v>0</v>
      </c>
      <c r="F25" s="291" t="str">
        <f>VLOOKUP(B25,'Sector Match'!$B$1:$C$43,2,0)</f>
        <v>pulp paper and printing 17T18</v>
      </c>
      <c r="G25" s="139">
        <f>SUMIFS('WR-Value Added(19 RMB)'!C:C,'WR-Value Added(19 RMB)'!$A:$A,$A$2,'WR-Value Added(19 RMB)'!$B:$B,$A25)*$E25</f>
        <v>0</v>
      </c>
      <c r="H25" s="139">
        <f>SUMIFS('WR-Value Added(19 RMB)'!D:D,'WR-Value Added(19 RMB)'!$A:$A,$A$2,'WR-Value Added(19 RMB)'!$B:$B,$A25)*$E25</f>
        <v>0</v>
      </c>
      <c r="I25" s="139">
        <f>SUMIFS('WR-Value Added(19 RMB)'!E:E,'WR-Value Added(19 RMB)'!$A:$A,$A$2,'WR-Value Added(19 RMB)'!$B:$B,$A25)*$E25</f>
        <v>0</v>
      </c>
      <c r="J25" s="139">
        <f>SUMIFS('WR-Value Added(19 RMB)'!F:F,'WR-Value Added(19 RMB)'!$A:$A,$A$2,'WR-Value Added(19 RMB)'!$B:$B,$A25)*$E25</f>
        <v>0</v>
      </c>
      <c r="K25" s="139">
        <f>SUMIFS('WR-Value Added(19 RMB)'!G:G,'WR-Value Added(19 RMB)'!$A:$A,$A$2,'WR-Value Added(19 RMB)'!$B:$B,$A25)*$E25</f>
        <v>0</v>
      </c>
      <c r="L25" s="139">
        <f>SUMIFS('WR-Value Added(19 RMB)'!H:H,'WR-Value Added(19 RMB)'!$A:$A,$A$2,'WR-Value Added(19 RMB)'!$B:$B,$A25)*$E25</f>
        <v>0</v>
      </c>
      <c r="M25" s="139">
        <f>SUMIFS('WR-Value Added(19 RMB)'!I:I,'WR-Value Added(19 RMB)'!$A:$A,$A$2,'WR-Value Added(19 RMB)'!$B:$B,$A25)*$E25</f>
        <v>0</v>
      </c>
      <c r="N25" s="139">
        <f>SUMIFS('WR-Value Added(19 RMB)'!J:J,'WR-Value Added(19 RMB)'!$A:$A,$A$2,'WR-Value Added(19 RMB)'!$B:$B,$A25)*$E25</f>
        <v>0</v>
      </c>
      <c r="O25" s="139">
        <f>SUMIFS('WR-Value Added(19 RMB)'!K:K,'WR-Value Added(19 RMB)'!$A:$A,$A$2,'WR-Value Added(19 RMB)'!$B:$B,$A25)*$E25</f>
        <v>0</v>
      </c>
      <c r="P25" s="139">
        <f>SUMIFS('WR-Value Added(19 RMB)'!L:L,'WR-Value Added(19 RMB)'!$A:$A,$A$2,'WR-Value Added(19 RMB)'!$B:$B,$A25)*$E25</f>
        <v>0</v>
      </c>
      <c r="Q25" s="139">
        <f>SUMIFS('WR-Value Added(19 RMB)'!M:M,'WR-Value Added(19 RMB)'!$A:$A,$A$2,'WR-Value Added(19 RMB)'!$B:$B,$A25)*$E25</f>
        <v>0</v>
      </c>
      <c r="R25" s="139">
        <f>SUMIFS('WR-Value Added(19 RMB)'!N:N,'WR-Value Added(19 RMB)'!$A:$A,$A$2,'WR-Value Added(19 RMB)'!$B:$B,$A25)*$E25</f>
        <v>0</v>
      </c>
      <c r="S25" s="139">
        <f>SUMIFS('WR-Value Added(19 RMB)'!O:O,'WR-Value Added(19 RMB)'!$A:$A,$A$2,'WR-Value Added(19 RMB)'!$B:$B,$A25)*$E25</f>
        <v>0</v>
      </c>
      <c r="T25" s="139">
        <f>SUMIFS('WR-Value Added(19 RMB)'!P:P,'WR-Value Added(19 RMB)'!$A:$A,$A$2,'WR-Value Added(19 RMB)'!$B:$B,$A25)*$E25</f>
        <v>0</v>
      </c>
      <c r="U25" s="139">
        <f>SUMIFS('WR-Value Added(19 RMB)'!Q:Q,'WR-Value Added(19 RMB)'!$A:$A,$A$2,'WR-Value Added(19 RMB)'!$B:$B,$A25)*$E25</f>
        <v>0</v>
      </c>
      <c r="V25" s="139">
        <f>SUMIFS('WR-Value Added(19 RMB)'!R:R,'WR-Value Added(19 RMB)'!$A:$A,$A$2,'WR-Value Added(19 RMB)'!$B:$B,$A25)*$E25</f>
        <v>0</v>
      </c>
      <c r="W25" s="139">
        <f>SUMIFS('WR-Value Added(19 RMB)'!S:S,'WR-Value Added(19 RMB)'!$A:$A,$A$2,'WR-Value Added(19 RMB)'!$B:$B,$A25)*$E25</f>
        <v>0</v>
      </c>
      <c r="X25" s="139">
        <f>SUMIFS('WR-Value Added(19 RMB)'!T:T,'WR-Value Added(19 RMB)'!$A:$A,$A$2,'WR-Value Added(19 RMB)'!$B:$B,$A25)*$E25</f>
        <v>0</v>
      </c>
      <c r="Y25" s="139">
        <f>SUMIFS('WR-Value Added(19 RMB)'!U:U,'WR-Value Added(19 RMB)'!$A:$A,$A$2,'WR-Value Added(19 RMB)'!$B:$B,$A25)*$E25</f>
        <v>0</v>
      </c>
      <c r="Z25" s="139">
        <f>SUMIFS('WR-Value Added(19 RMB)'!V:V,'WR-Value Added(19 RMB)'!$A:$A,$A$2,'WR-Value Added(19 RMB)'!$B:$B,$A25)*$E25</f>
        <v>0</v>
      </c>
      <c r="AA25" s="139">
        <f>SUMIFS('WR-Value Added(19 RMB)'!W:W,'WR-Value Added(19 RMB)'!$A:$A,$A$2,'WR-Value Added(19 RMB)'!$B:$B,$A25)*$E25</f>
        <v>0</v>
      </c>
      <c r="AB25" s="139">
        <f>SUMIFS('WR-Value Added(19 RMB)'!X:X,'WR-Value Added(19 RMB)'!$A:$A,$A$2,'WR-Value Added(19 RMB)'!$B:$B,$A25)*$E25</f>
        <v>0</v>
      </c>
      <c r="AC25" s="139">
        <f>SUMIFS('WR-Value Added(19 RMB)'!Y:Y,'WR-Value Added(19 RMB)'!$A:$A,$A$2,'WR-Value Added(19 RMB)'!$B:$B,$A25)*$E25</f>
        <v>0</v>
      </c>
      <c r="AD25" s="139">
        <f>SUMIFS('WR-Value Added(19 RMB)'!Z:Z,'WR-Value Added(19 RMB)'!$A:$A,$A$2,'WR-Value Added(19 RMB)'!$B:$B,$A25)*$E25</f>
        <v>0</v>
      </c>
      <c r="AE25" s="139">
        <f>SUMIFS('WR-Value Added(19 RMB)'!AA:AA,'WR-Value Added(19 RMB)'!$A:$A,$A$2,'WR-Value Added(19 RMB)'!$B:$B,$A25)*$E25</f>
        <v>0</v>
      </c>
      <c r="AF25" s="139">
        <f>SUMIFS('WR-Value Added(19 RMB)'!AB:AB,'WR-Value Added(19 RMB)'!$A:$A,$A$2,'WR-Value Added(19 RMB)'!$B:$B,$A25)*$E25</f>
        <v>0</v>
      </c>
      <c r="AG25" s="139">
        <f>SUMIFS('WR-Value Added(19 RMB)'!AC:AC,'WR-Value Added(19 RMB)'!$A:$A,$A$2,'WR-Value Added(19 RMB)'!$B:$B,$A25)*$E25</f>
        <v>0</v>
      </c>
      <c r="AH25" s="139">
        <f>SUMIFS('WR-Value Added(19 RMB)'!AD:AD,'WR-Value Added(19 RMB)'!$A:$A,$A$2,'WR-Value Added(19 RMB)'!$B:$B,$A25)*$E25</f>
        <v>0</v>
      </c>
      <c r="AI25" s="139">
        <f>SUMIFS('WR-Value Added(19 RMB)'!AE:AE,'WR-Value Added(19 RMB)'!$A:$A,$A$2,'WR-Value Added(19 RMB)'!$B:$B,$A25)*$E25</f>
        <v>0</v>
      </c>
      <c r="AJ25" s="139">
        <f>SUMIFS('WR-Value Added(19 RMB)'!AF:AF,'WR-Value Added(19 RMB)'!$A:$A,$A$2,'WR-Value Added(19 RMB)'!$B:$B,$A25)*$E25</f>
        <v>0</v>
      </c>
      <c r="AK25" s="139">
        <f>SUMIFS('WR-Value Added(19 RMB)'!AG:AG,'WR-Value Added(19 RMB)'!$A:$A,$A$2,'WR-Value Added(19 RMB)'!$B:$B,$A25)*$E25</f>
        <v>0</v>
      </c>
      <c r="AL25" s="139">
        <f>SUMIFS('WR-Value Added(19 RMB)'!AH:AH,'WR-Value Added(19 RMB)'!$A:$A,$A$2,'WR-Value Added(19 RMB)'!$B:$B,$A25)*$E25</f>
        <v>0</v>
      </c>
      <c r="AM25" s="139">
        <f>SUMIFS('WR-Value Added(19 RMB)'!AI:AI,'WR-Value Added(19 RMB)'!$A:$A,$A$2,'WR-Value Added(19 RMB)'!$B:$B,$A25)*$E25</f>
        <v>0</v>
      </c>
      <c r="AN25" s="139">
        <f>SUMIFS('WR-Value Added(19 RMB)'!AJ:AJ,'WR-Value Added(19 RMB)'!$A:$A,$A$2,'WR-Value Added(19 RMB)'!$B:$B,$A25)*$E25</f>
        <v>0</v>
      </c>
      <c r="AO25" s="139">
        <f>SUMIFS('WR-Value Added(19 RMB)'!AK:AK,'WR-Value Added(19 RMB)'!$A:$A,$A$2,'WR-Value Added(19 RMB)'!$B:$B,$A25)*$E25</f>
        <v>0</v>
      </c>
      <c r="AP25" s="139">
        <f>SUMIFS('WR-Value Added(19 RMB)'!AL:AL,'WR-Value Added(19 RMB)'!$A:$A,$A$2,'WR-Value Added(19 RMB)'!$B:$B,$A25)*$E25</f>
        <v>0</v>
      </c>
      <c r="AQ25" s="139">
        <f>SUMIFS('WR-Value Added(19 RMB)'!AM:AM,'WR-Value Added(19 RMB)'!$A:$A,$A$2,'WR-Value Added(19 RMB)'!$B:$B,$A25)*$E25</f>
        <v>0</v>
      </c>
      <c r="AR25" s="139">
        <f>SUMIFS('WR-Value Added(19 RMB)'!AN:AN,'WR-Value Added(19 RMB)'!$A:$A,$A$2,'WR-Value Added(19 RMB)'!$B:$B,$A25)*$E25</f>
        <v>0</v>
      </c>
      <c r="AS25" s="139">
        <f>SUMIFS('WR-Value Added(19 RMB)'!AO:AO,'WR-Value Added(19 RMB)'!$A:$A,$A$2,'WR-Value Added(19 RMB)'!$B:$B,$A25)*$E25</f>
        <v>0</v>
      </c>
      <c r="AT25" s="139">
        <f>SUMIFS('WR-Value Added(19 RMB)'!AP:AP,'WR-Value Added(19 RMB)'!$A:$A,$A$2,'WR-Value Added(19 RMB)'!$B:$B,$A25)*$E25</f>
        <v>0</v>
      </c>
      <c r="AU25" s="139">
        <f>SUMIFS('WR-Value Added(19 RMB)'!AQ:AQ,'WR-Value Added(19 RMB)'!$A:$A,$A$2,'WR-Value Added(19 RMB)'!$B:$B,$A25)*$E25</f>
        <v>0</v>
      </c>
      <c r="AV25" s="139">
        <f>SUMIFS('WR-Value Added(19 RMB)'!AR:AR,'WR-Value Added(19 RMB)'!$A:$A,$A$2,'WR-Value Added(19 RMB)'!$B:$B,$A25)*$E25</f>
        <v>0</v>
      </c>
      <c r="AW25" s="141">
        <f>SUMIFS('WR-Value Added(19 RMB)'!AS:AS,'WR-Value Added(19 RMB)'!$A:$A,$A$2,'WR-Value Added(19 RMB)'!$B:$B,$A25)*$E25</f>
        <v>0</v>
      </c>
    </row>
    <row r="26" spans="1:49">
      <c r="A26" s="175" t="s">
        <v>523</v>
      </c>
      <c r="B26" s="139" t="s">
        <v>303</v>
      </c>
      <c r="C26" s="139" t="s">
        <v>792</v>
      </c>
      <c r="D26" s="139">
        <f>SUMIFS('Industrial Asset'!E:E,'Industrial Asset'!A:A,$A$2,'Industrial Asset'!D:D,C26,'Industrial Asset'!C:C,B26)</f>
        <v>0</v>
      </c>
      <c r="E26" s="139">
        <v>1</v>
      </c>
      <c r="F26" s="139" t="str">
        <f>VLOOKUP(B26,'Sector Match'!$B$1:$C$43,2,0)</f>
        <v>refined petroleum and coke 19</v>
      </c>
      <c r="G26" s="139">
        <f>SUMIFS('WR-Value Added(19 RMB)'!C:C,'WR-Value Added(19 RMB)'!$A:$A,$A$2,'WR-Value Added(19 RMB)'!$B:$B,$A26)*$E26</f>
        <v>11676.295501117096</v>
      </c>
      <c r="H26" s="139">
        <f>SUMIFS('WR-Value Added(19 RMB)'!D:D,'WR-Value Added(19 RMB)'!$A:$A,$A$2,'WR-Value Added(19 RMB)'!$B:$B,$A26)*$E26</f>
        <v>11830.210181883156</v>
      </c>
      <c r="I26" s="139">
        <f>SUMIFS('WR-Value Added(19 RMB)'!E:E,'WR-Value Added(19 RMB)'!$A:$A,$A$2,'WR-Value Added(19 RMB)'!$B:$B,$A26)*$E26</f>
        <v>11028.79775370656</v>
      </c>
      <c r="J26" s="139">
        <f>SUMIFS('WR-Value Added(19 RMB)'!F:F,'WR-Value Added(19 RMB)'!$A:$A,$A$2,'WR-Value Added(19 RMB)'!$B:$B,$A26)*$E26</f>
        <v>12460.692592485086</v>
      </c>
      <c r="K26" s="139">
        <f>SUMIFS('WR-Value Added(19 RMB)'!G:G,'WR-Value Added(19 RMB)'!$A:$A,$A$2,'WR-Value Added(19 RMB)'!$B:$B,$A26)*$E26</f>
        <v>13191.717020120075</v>
      </c>
      <c r="L26" s="139">
        <f>SUMIFS('WR-Value Added(19 RMB)'!H:H,'WR-Value Added(19 RMB)'!$A:$A,$A$2,'WR-Value Added(19 RMB)'!$B:$B,$A26)*$E26</f>
        <v>13916.000657882578</v>
      </c>
      <c r="M26" s="139">
        <f>SUMIFS('WR-Value Added(19 RMB)'!I:I,'WR-Value Added(19 RMB)'!$A:$A,$A$2,'WR-Value Added(19 RMB)'!$B:$B,$A26)*$E26</f>
        <v>14633.674243314035</v>
      </c>
      <c r="N26" s="139">
        <f>SUMIFS('WR-Value Added(19 RMB)'!J:J,'WR-Value Added(19 RMB)'!$A:$A,$A$2,'WR-Value Added(19 RMB)'!$B:$B,$A26)*$E26</f>
        <v>15345.22841744138</v>
      </c>
      <c r="O26" s="139">
        <f>SUMIFS('WR-Value Added(19 RMB)'!K:K,'WR-Value Added(19 RMB)'!$A:$A,$A$2,'WR-Value Added(19 RMB)'!$B:$B,$A26)*$E26</f>
        <v>16051.401587842734</v>
      </c>
      <c r="P26" s="139">
        <f>SUMIFS('WR-Value Added(19 RMB)'!L:L,'WR-Value Added(19 RMB)'!$A:$A,$A$2,'WR-Value Added(19 RMB)'!$B:$B,$A26)*$E26</f>
        <v>16753.095292813636</v>
      </c>
      <c r="Q26" s="139">
        <f>SUMIFS('WR-Value Added(19 RMB)'!M:M,'WR-Value Added(19 RMB)'!$A:$A,$A$2,'WR-Value Added(19 RMB)'!$B:$B,$A26)*$E26</f>
        <v>17451.310831889146</v>
      </c>
      <c r="R26" s="139">
        <f>SUMIFS('WR-Value Added(19 RMB)'!N:N,'WR-Value Added(19 RMB)'!$A:$A,$A$2,'WR-Value Added(19 RMB)'!$B:$B,$A26)*$E26</f>
        <v>18147.102516487732</v>
      </c>
      <c r="S26" s="139">
        <f>SUMIFS('WR-Value Added(19 RMB)'!O:O,'WR-Value Added(19 RMB)'!$A:$A,$A$2,'WR-Value Added(19 RMB)'!$B:$B,$A26)*$E26</f>
        <v>18841.543875172298</v>
      </c>
      <c r="T26" s="139">
        <f>SUMIFS('WR-Value Added(19 RMB)'!P:P,'WR-Value Added(19 RMB)'!$A:$A,$A$2,'WR-Value Added(19 RMB)'!$B:$B,$A26)*$E26</f>
        <v>19535.703863192197</v>
      </c>
      <c r="U26" s="139">
        <f>SUMIFS('WR-Value Added(19 RMB)'!Q:Q,'WR-Value Added(19 RMB)'!$A:$A,$A$2,'WR-Value Added(19 RMB)'!$B:$B,$A26)*$E26</f>
        <v>20230.630702061211</v>
      </c>
      <c r="V26" s="139">
        <f>SUMIFS('WR-Value Added(19 RMB)'!R:R,'WR-Value Added(19 RMB)'!$A:$A,$A$2,'WR-Value Added(19 RMB)'!$B:$B,$A26)*$E26</f>
        <v>20927.341456078237</v>
      </c>
      <c r="W26" s="139">
        <f>SUMIFS('WR-Value Added(19 RMB)'!S:S,'WR-Value Added(19 RMB)'!$A:$A,$A$2,'WR-Value Added(19 RMB)'!$B:$B,$A26)*$E26</f>
        <v>21626.815855150577</v>
      </c>
      <c r="X26" s="139">
        <f>SUMIFS('WR-Value Added(19 RMB)'!T:T,'WR-Value Added(19 RMB)'!$A:$A,$A$2,'WR-Value Added(19 RMB)'!$B:$B,$A26)*$E26</f>
        <v>22329.993205701896</v>
      </c>
      <c r="Y26" s="139">
        <f>SUMIFS('WR-Value Added(19 RMB)'!U:U,'WR-Value Added(19 RMB)'!$A:$A,$A$2,'WR-Value Added(19 RMB)'!$B:$B,$A26)*$E26</f>
        <v>23037.771501472209</v>
      </c>
      <c r="Z26" s="139">
        <f>SUMIFS('WR-Value Added(19 RMB)'!V:V,'WR-Value Added(19 RMB)'!$A:$A,$A$2,'WR-Value Added(19 RMB)'!$B:$B,$A26)*$E26</f>
        <v>23751.008061785971</v>
      </c>
      <c r="AA26" s="139">
        <f>SUMIFS('WR-Value Added(19 RMB)'!W:W,'WR-Value Added(19 RMB)'!$A:$A,$A$2,'WR-Value Added(19 RMB)'!$B:$B,$A26)*$E26</f>
        <v>24470.521194651865</v>
      </c>
      <c r="AB26" s="139">
        <f>SUMIFS('WR-Value Added(19 RMB)'!X:X,'WR-Value Added(19 RMB)'!$A:$A,$A$2,'WR-Value Added(19 RMB)'!$B:$B,$A26)*$E26</f>
        <v>25197.092513911815</v>
      </c>
      <c r="AC26" s="139">
        <f>SUMIFS('WR-Value Added(19 RMB)'!Y:Y,'WR-Value Added(19 RMB)'!$A:$A,$A$2,'WR-Value Added(19 RMB)'!$B:$B,$A26)*$E26</f>
        <v>25931.469640761679</v>
      </c>
      <c r="AD26" s="139">
        <f>SUMIFS('WR-Value Added(19 RMB)'!Z:Z,'WR-Value Added(19 RMB)'!$A:$A,$A$2,'WR-Value Added(19 RMB)'!$B:$B,$A26)*$E26</f>
        <v>26674.369096702252</v>
      </c>
      <c r="AE26" s="139">
        <f>SUMIFS('WR-Value Added(19 RMB)'!AA:AA,'WR-Value Added(19 RMB)'!$A:$A,$A$2,'WR-Value Added(19 RMB)'!$B:$B,$A26)*$E26</f>
        <v>27426.479252587385</v>
      </c>
      <c r="AF26" s="139">
        <f>SUMIFS('WR-Value Added(19 RMB)'!AB:AB,'WR-Value Added(19 RMB)'!$A:$A,$A$2,'WR-Value Added(19 RMB)'!$B:$B,$A26)*$E26</f>
        <v>28188.463241247275</v>
      </c>
      <c r="AG26" s="139">
        <f>SUMIFS('WR-Value Added(19 RMB)'!AC:AC,'WR-Value Added(19 RMB)'!$A:$A,$A$2,'WR-Value Added(19 RMB)'!$B:$B,$A26)*$E26</f>
        <v>28960.961772680148</v>
      </c>
      <c r="AH26" s="139">
        <f>SUMIFS('WR-Value Added(19 RMB)'!AD:AD,'WR-Value Added(19 RMB)'!$A:$A,$A$2,'WR-Value Added(19 RMB)'!$B:$B,$A26)*$E26</f>
        <v>29744.595813713069</v>
      </c>
      <c r="AI26" s="139">
        <f>SUMIFS('WR-Value Added(19 RMB)'!AE:AE,'WR-Value Added(19 RMB)'!$A:$A,$A$2,'WR-Value Added(19 RMB)'!$B:$B,$A26)*$E26</f>
        <v>30539.969110484286</v>
      </c>
      <c r="AJ26" s="139">
        <f>SUMIFS('WR-Value Added(19 RMB)'!AF:AF,'WR-Value Added(19 RMB)'!$A:$A,$A$2,'WR-Value Added(19 RMB)'!$B:$B,$A26)*$E26</f>
        <v>31347.67054375427</v>
      </c>
      <c r="AK26" s="139">
        <f>SUMIFS('WR-Value Added(19 RMB)'!AG:AG,'WR-Value Added(19 RMB)'!$A:$A,$A$2,'WR-Value Added(19 RMB)'!$B:$B,$A26)*$E26</f>
        <v>32168.276315092156</v>
      </c>
      <c r="AL26" s="139">
        <f>SUMIFS('WR-Value Added(19 RMB)'!AH:AH,'WR-Value Added(19 RMB)'!$A:$A,$A$2,'WR-Value Added(19 RMB)'!$B:$B,$A26)*$E26</f>
        <v>33002.351967458031</v>
      </c>
      <c r="AM26" s="139">
        <f>SUMIFS('WR-Value Added(19 RMB)'!AI:AI,'WR-Value Added(19 RMB)'!$A:$A,$A$2,'WR-Value Added(19 RMB)'!$B:$B,$A26)*$E26</f>
        <v>33850.45424722365</v>
      </c>
      <c r="AN26" s="139">
        <f>SUMIFS('WR-Value Added(19 RMB)'!AJ:AJ,'WR-Value Added(19 RMB)'!$A:$A,$A$2,'WR-Value Added(19 RMB)'!$B:$B,$A26)*$E26</f>
        <v>34713.132816842779</v>
      </c>
      <c r="AO26" s="139">
        <f>SUMIFS('WR-Value Added(19 RMB)'!AK:AK,'WR-Value Added(19 RMB)'!$A:$A,$A$2,'WR-Value Added(19 RMB)'!$B:$B,$A26)*$E26</f>
        <v>35590.931828563102</v>
      </c>
      <c r="AP26" s="139">
        <f>SUMIFS('WR-Value Added(19 RMB)'!AL:AL,'WR-Value Added(19 RMB)'!$A:$A,$A$2,'WR-Value Added(19 RMB)'!$B:$B,$A26)*$E26</f>
        <v>36484.391370079262</v>
      </c>
      <c r="AQ26" s="139">
        <f>SUMIFS('WR-Value Added(19 RMB)'!AM:AM,'WR-Value Added(19 RMB)'!$A:$A,$A$2,'WR-Value Added(19 RMB)'!$B:$B,$A26)*$E26</f>
        <v>37394.048793045353</v>
      </c>
      <c r="AR26" s="139">
        <f>SUMIFS('WR-Value Added(19 RMB)'!AN:AN,'WR-Value Added(19 RMB)'!$A:$A,$A$2,'WR-Value Added(19 RMB)'!$B:$B,$A26)*$E26</f>
        <v>38320.439935082468</v>
      </c>
      <c r="AS26" s="139">
        <f>SUMIFS('WR-Value Added(19 RMB)'!AO:AO,'WR-Value Added(19 RMB)'!$A:$A,$A$2,'WR-Value Added(19 RMB)'!$B:$B,$A26)*$E26</f>
        <v>39264.100245434915</v>
      </c>
      <c r="AT26" s="139">
        <f>SUMIFS('WR-Value Added(19 RMB)'!AP:AP,'WR-Value Added(19 RMB)'!$A:$A,$A$2,'WR-Value Added(19 RMB)'!$B:$B,$A26)*$E26</f>
        <v>40225.56582381374</v>
      </c>
      <c r="AU26" s="139">
        <f>SUMIFS('WR-Value Added(19 RMB)'!AQ:AQ,'WR-Value Added(19 RMB)'!$A:$A,$A$2,'WR-Value Added(19 RMB)'!$B:$B,$A26)*$E26</f>
        <v>41205.374381309019</v>
      </c>
      <c r="AV26" s="139">
        <f>SUMIFS('WR-Value Added(19 RMB)'!AR:AR,'WR-Value Added(19 RMB)'!$A:$A,$A$2,'WR-Value Added(19 RMB)'!$B:$B,$A26)*$E26</f>
        <v>42204.066131547748</v>
      </c>
      <c r="AW26" s="141">
        <f>SUMIFS('WR-Value Added(19 RMB)'!AS:AS,'WR-Value Added(19 RMB)'!$A:$A,$A$2,'WR-Value Added(19 RMB)'!$B:$B,$A26)*$E26</f>
        <v>43222.184619604566</v>
      </c>
    </row>
    <row r="27" spans="1:49">
      <c r="A27" s="289" t="s">
        <v>524</v>
      </c>
      <c r="B27" s="283" t="s">
        <v>189</v>
      </c>
      <c r="C27" s="283" t="s">
        <v>792</v>
      </c>
      <c r="D27" s="283">
        <f>SUMIFS('Industrial Asset'!E:E,'Industrial Asset'!A:A,$A$2,'Industrial Asset'!D:D,C27,'Industrial Asset'!C:C,B27)</f>
        <v>73423.899999999994</v>
      </c>
      <c r="E27" s="283">
        <f>D27/SUM($D$27:$D$30)</f>
        <v>0.53633408317747699</v>
      </c>
      <c r="F27" s="283" t="str">
        <f>VLOOKUP(B27,'Sector Match'!$B$1:$C$43,2,0)</f>
        <v>chemicals 20</v>
      </c>
      <c r="G27" s="139">
        <f>SUMIFS('WR-Value Added(19 RMB)'!C:C,'WR-Value Added(19 RMB)'!$A:$A,$A$2,'WR-Value Added(19 RMB)'!$B:$B,$A27)*$E27</f>
        <v>16978.085628802299</v>
      </c>
      <c r="H27" s="139">
        <f>SUMIFS('WR-Value Added(19 RMB)'!D:D,'WR-Value Added(19 RMB)'!$A:$A,$A$2,'WR-Value Added(19 RMB)'!$B:$B,$A27)*$E27</f>
        <v>17681.080139403308</v>
      </c>
      <c r="I27" s="139">
        <f>SUMIFS('WR-Value Added(19 RMB)'!E:E,'WR-Value Added(19 RMB)'!$A:$A,$A$2,'WR-Value Added(19 RMB)'!$B:$B,$A27)*$E27</f>
        <v>18141.089704527385</v>
      </c>
      <c r="J27" s="139">
        <f>SUMIFS('WR-Value Added(19 RMB)'!F:F,'WR-Value Added(19 RMB)'!$A:$A,$A$2,'WR-Value Added(19 RMB)'!$B:$B,$A27)*$E27</f>
        <v>18762.302268886251</v>
      </c>
      <c r="K27" s="139">
        <f>SUMIFS('WR-Value Added(19 RMB)'!G:G,'WR-Value Added(19 RMB)'!$A:$A,$A$2,'WR-Value Added(19 RMB)'!$B:$B,$A27)*$E27</f>
        <v>19521.087676722702</v>
      </c>
      <c r="L27" s="139">
        <f>SUMIFS('WR-Value Added(19 RMB)'!H:H,'WR-Value Added(19 RMB)'!$A:$A,$A$2,'WR-Value Added(19 RMB)'!$B:$B,$A27)*$E27</f>
        <v>20267.588798168679</v>
      </c>
      <c r="M27" s="139">
        <f>SUMIFS('WR-Value Added(19 RMB)'!I:I,'WR-Value Added(19 RMB)'!$A:$A,$A$2,'WR-Value Added(19 RMB)'!$B:$B,$A27)*$E27</f>
        <v>21003.107311937219</v>
      </c>
      <c r="N27" s="139">
        <f>SUMIFS('WR-Value Added(19 RMB)'!J:J,'WR-Value Added(19 RMB)'!$A:$A,$A$2,'WR-Value Added(19 RMB)'!$B:$B,$A27)*$E27</f>
        <v>21729.098018208668</v>
      </c>
      <c r="O27" s="139">
        <f>SUMIFS('WR-Value Added(19 RMB)'!K:K,'WR-Value Added(19 RMB)'!$A:$A,$A$2,'WR-Value Added(19 RMB)'!$B:$B,$A27)*$E27</f>
        <v>22447.111950585095</v>
      </c>
      <c r="P27" s="139">
        <f>SUMIFS('WR-Value Added(19 RMB)'!L:L,'WR-Value Added(19 RMB)'!$A:$A,$A$2,'WR-Value Added(19 RMB)'!$B:$B,$A27)*$E27</f>
        <v>23158.743867262197</v>
      </c>
      <c r="Q27" s="139">
        <f>SUMIFS('WR-Value Added(19 RMB)'!M:M,'WR-Value Added(19 RMB)'!$A:$A,$A$2,'WR-Value Added(19 RMB)'!$B:$B,$A27)*$E27</f>
        <v>23865.589509772726</v>
      </c>
      <c r="R27" s="139">
        <f>SUMIFS('WR-Value Added(19 RMB)'!N:N,'WR-Value Added(19 RMB)'!$A:$A,$A$2,'WR-Value Added(19 RMB)'!$B:$B,$A27)*$E27</f>
        <v>24569.213615372882</v>
      </c>
      <c r="S27" s="139">
        <f>SUMIFS('WR-Value Added(19 RMB)'!O:O,'WR-Value Added(19 RMB)'!$A:$A,$A$2,'WR-Value Added(19 RMB)'!$B:$B,$A27)*$E27</f>
        <v>25271.127719384913</v>
      </c>
      <c r="T27" s="139">
        <f>SUMIFS('WR-Value Added(19 RMB)'!P:P,'WR-Value Added(19 RMB)'!$A:$A,$A$2,'WR-Value Added(19 RMB)'!$B:$B,$A27)*$E27</f>
        <v>25972.776075393554</v>
      </c>
      <c r="U27" s="139">
        <f>SUMIFS('WR-Value Added(19 RMB)'!Q:Q,'WR-Value Added(19 RMB)'!$A:$A,$A$2,'WR-Value Added(19 RMB)'!$B:$B,$A27)*$E27</f>
        <v>26675.527917222102</v>
      </c>
      <c r="V27" s="139">
        <f>SUMIFS('WR-Value Added(19 RMB)'!R:R,'WR-Value Added(19 RMB)'!$A:$A,$A$2,'WR-Value Added(19 RMB)'!$B:$B,$A27)*$E27</f>
        <v>27380.67445257914</v>
      </c>
      <c r="W27" s="139">
        <f>SUMIFS('WR-Value Added(19 RMB)'!S:S,'WR-Value Added(19 RMB)'!$A:$A,$A$2,'WR-Value Added(19 RMB)'!$B:$B,$A27)*$E27</f>
        <v>28089.429241760419</v>
      </c>
      <c r="X27" s="139">
        <f>SUMIFS('WR-Value Added(19 RMB)'!T:T,'WR-Value Added(19 RMB)'!$A:$A,$A$2,'WR-Value Added(19 RMB)'!$B:$B,$A27)*$E27</f>
        <v>28802.930890694282</v>
      </c>
      <c r="Y27" s="139">
        <f>SUMIFS('WR-Value Added(19 RMB)'!U:U,'WR-Value Added(19 RMB)'!$A:$A,$A$2,'WR-Value Added(19 RMB)'!$B:$B,$A27)*$E27</f>
        <v>29522.247237677271</v>
      </c>
      <c r="Z27" s="139">
        <f>SUMIFS('WR-Value Added(19 RMB)'!V:V,'WR-Value Added(19 RMB)'!$A:$A,$A$2,'WR-Value Added(19 RMB)'!$B:$B,$A27)*$E27</f>
        <v>30248.380423406954</v>
      </c>
      <c r="AA27" s="139">
        <f>SUMIFS('WR-Value Added(19 RMB)'!W:W,'WR-Value Added(19 RMB)'!$A:$A,$A$2,'WR-Value Added(19 RMB)'!$B:$B,$A27)*$E27</f>
        <v>30982.272402746428</v>
      </c>
      <c r="AB27" s="139">
        <f>SUMIFS('WR-Value Added(19 RMB)'!X:X,'WR-Value Added(19 RMB)'!$A:$A,$A$2,'WR-Value Added(19 RMB)'!$B:$B,$A27)*$E27</f>
        <v>31724.810587857017</v>
      </c>
      <c r="AC27" s="139">
        <f>SUMIFS('WR-Value Added(19 RMB)'!Y:Y,'WR-Value Added(19 RMB)'!$A:$A,$A$2,'WR-Value Added(19 RMB)'!$B:$B,$A27)*$E27</f>
        <v>32476.833411765383</v>
      </c>
      <c r="AD27" s="139">
        <f>SUMIFS('WR-Value Added(19 RMB)'!Z:Z,'WR-Value Added(19 RMB)'!$A:$A,$A$2,'WR-Value Added(19 RMB)'!$B:$B,$A27)*$E27</f>
        <v>33239.135675198224</v>
      </c>
      <c r="AE27" s="139">
        <f>SUMIFS('WR-Value Added(19 RMB)'!AA:AA,'WR-Value Added(19 RMB)'!$A:$A,$A$2,'WR-Value Added(19 RMB)'!$B:$B,$A27)*$E27</f>
        <v>34012.473593194183</v>
      </c>
      <c r="AF27" s="139">
        <f>SUMIFS('WR-Value Added(19 RMB)'!AB:AB,'WR-Value Added(19 RMB)'!$A:$A,$A$2,'WR-Value Added(19 RMB)'!$B:$B,$A27)*$E27</f>
        <v>34797.569496251723</v>
      </c>
      <c r="AG27" s="139">
        <f>SUMIFS('WR-Value Added(19 RMB)'!AC:AC,'WR-Value Added(19 RMB)'!$A:$A,$A$2,'WR-Value Added(19 RMB)'!$B:$B,$A27)*$E27</f>
        <v>35595.116167472974</v>
      </c>
      <c r="AH27" s="139">
        <f>SUMIFS('WR-Value Added(19 RMB)'!AD:AD,'WR-Value Added(19 RMB)'!$A:$A,$A$2,'WR-Value Added(19 RMB)'!$B:$B,$A27)*$E27</f>
        <v>36405.780815274426</v>
      </c>
      <c r="AI27" s="139">
        <f>SUMIFS('WR-Value Added(19 RMB)'!AE:AE,'WR-Value Added(19 RMB)'!$A:$A,$A$2,'WR-Value Added(19 RMB)'!$B:$B,$A27)*$E27</f>
        <v>37230.208693091488</v>
      </c>
      <c r="AJ27" s="139">
        <f>SUMIFS('WR-Value Added(19 RMB)'!AF:AF,'WR-Value Added(19 RMB)'!$A:$A,$A$2,'WR-Value Added(19 RMB)'!$B:$B,$A27)*$E27</f>
        <v>38069.026384879013</v>
      </c>
      <c r="AK27" s="139">
        <f>SUMIFS('WR-Value Added(19 RMB)'!AG:AG,'WR-Value Added(19 RMB)'!$A:$A,$A$2,'WR-Value Added(19 RMB)'!$B:$B,$A27)*$E27</f>
        <v>38922.844779383413</v>
      </c>
      <c r="AL27" s="139">
        <f>SUMIFS('WR-Value Added(19 RMB)'!AH:AH,'WR-Value Added(19 RMB)'!$A:$A,$A$2,'WR-Value Added(19 RMB)'!$B:$B,$A27)*$E27</f>
        <v>39792.26175814512</v>
      </c>
      <c r="AM27" s="139">
        <f>SUMIFS('WR-Value Added(19 RMB)'!AI:AI,'WR-Value Added(19 RMB)'!$A:$A,$A$2,'WR-Value Added(19 RMB)'!$B:$B,$A27)*$E27</f>
        <v>40677.864622650312</v>
      </c>
      <c r="AN27" s="139">
        <f>SUMIFS('WR-Value Added(19 RMB)'!AJ:AJ,'WR-Value Added(19 RMB)'!$A:$A,$A$2,'WR-Value Added(19 RMB)'!$B:$B,$A27)*$E27</f>
        <v>41580.232285537706</v>
      </c>
      <c r="AO27" s="139">
        <f>SUMIFS('WR-Value Added(19 RMB)'!AK:AK,'WR-Value Added(19 RMB)'!$A:$A,$A$2,'WR-Value Added(19 RMB)'!$B:$B,$A27)*$E27</f>
        <v>42499.937249628194</v>
      </c>
      <c r="AP27" s="139">
        <f>SUMIFS('WR-Value Added(19 RMB)'!AL:AL,'WR-Value Added(19 RMB)'!$A:$A,$A$2,'WR-Value Added(19 RMB)'!$B:$B,$A27)*$E27</f>
        <v>43437.54739702418</v>
      </c>
      <c r="AQ27" s="139">
        <f>SUMIFS('WR-Value Added(19 RMB)'!AM:AM,'WR-Value Added(19 RMB)'!$A:$A,$A$2,'WR-Value Added(19 RMB)'!$B:$B,$A27)*$E27</f>
        <v>44393.627608854586</v>
      </c>
      <c r="AR27" s="139">
        <f>SUMIFS('WR-Value Added(19 RMB)'!AN:AN,'WR-Value Added(19 RMB)'!$A:$A,$A$2,'WR-Value Added(19 RMB)'!$B:$B,$A27)*$E27</f>
        <v>45368.7412344646</v>
      </c>
      <c r="AS27" s="139">
        <f>SUMIFS('WR-Value Added(19 RMB)'!AO:AO,'WR-Value Added(19 RMB)'!$A:$A,$A$2,'WR-Value Added(19 RMB)'!$B:$B,$A27)*$E27</f>
        <v>46363.451427123131</v>
      </c>
      <c r="AT27" s="139">
        <f>SUMIFS('WR-Value Added(19 RMB)'!AP:AP,'WR-Value Added(19 RMB)'!$A:$A,$A$2,'WR-Value Added(19 RMB)'!$B:$B,$A27)*$E27</f>
        <v>47378.322361643644</v>
      </c>
      <c r="AU27" s="139">
        <f>SUMIFS('WR-Value Added(19 RMB)'!AQ:AQ,'WR-Value Added(19 RMB)'!$A:$A,$A$2,'WR-Value Added(19 RMB)'!$B:$B,$A27)*$E27</f>
        <v>48413.920347751678</v>
      </c>
      <c r="AV27" s="139">
        <f>SUMIFS('WR-Value Added(19 RMB)'!AR:AR,'WR-Value Added(19 RMB)'!$A:$A,$A$2,'WR-Value Added(19 RMB)'!$B:$B,$A27)*$E27</f>
        <v>49470.814851558949</v>
      </c>
      <c r="AW27" s="141">
        <f>SUMIFS('WR-Value Added(19 RMB)'!AS:AS,'WR-Value Added(19 RMB)'!$A:$A,$A$2,'WR-Value Added(19 RMB)'!$B:$B,$A27)*$E27</f>
        <v>50549.579436197229</v>
      </c>
    </row>
    <row r="28" spans="1:49">
      <c r="A28" s="289" t="s">
        <v>524</v>
      </c>
      <c r="B28" s="283" t="s">
        <v>304</v>
      </c>
      <c r="C28" s="283" t="s">
        <v>792</v>
      </c>
      <c r="D28" s="283">
        <f>SUMIFS('Industrial Asset'!E:E,'Industrial Asset'!A:A,$A$2,'Industrial Asset'!D:D,C28,'Industrial Asset'!C:C,B28)</f>
        <v>32856.550000000003</v>
      </c>
      <c r="E28" s="283">
        <f t="shared" ref="E28:E30" si="1">D28/SUM($D$27:$D$30)</f>
        <v>0.24000478891239682</v>
      </c>
      <c r="F28" s="283">
        <f>VLOOKUP(B28,'Sector Match'!$B$1:$C$43,2,0)</f>
        <v>0</v>
      </c>
      <c r="G28" s="139">
        <f>SUMIFS('WR-Value Added(19 RMB)'!C:C,'WR-Value Added(19 RMB)'!$A:$A,$A$2,'WR-Value Added(19 RMB)'!$B:$B,$A28)*$E28</f>
        <v>7597.5441152952126</v>
      </c>
      <c r="H28" s="139">
        <f>SUMIFS('WR-Value Added(19 RMB)'!D:D,'WR-Value Added(19 RMB)'!$A:$A,$A$2,'WR-Value Added(19 RMB)'!$B:$B,$A28)*$E28</f>
        <v>7912.1279808660638</v>
      </c>
      <c r="I28" s="139">
        <f>SUMIFS('WR-Value Added(19 RMB)'!E:E,'WR-Value Added(19 RMB)'!$A:$A,$A$2,'WR-Value Added(19 RMB)'!$B:$B,$A28)*$E28</f>
        <v>8117.9782186902266</v>
      </c>
      <c r="J28" s="139">
        <f>SUMIFS('WR-Value Added(19 RMB)'!F:F,'WR-Value Added(19 RMB)'!$A:$A,$A$2,'WR-Value Added(19 RMB)'!$B:$B,$A28)*$E28</f>
        <v>8395.9653820183157</v>
      </c>
      <c r="K28" s="139">
        <f>SUMIFS('WR-Value Added(19 RMB)'!G:G,'WR-Value Added(19 RMB)'!$A:$A,$A$2,'WR-Value Added(19 RMB)'!$B:$B,$A28)*$E28</f>
        <v>8735.5151838110378</v>
      </c>
      <c r="L28" s="139">
        <f>SUMIFS('WR-Value Added(19 RMB)'!H:H,'WR-Value Added(19 RMB)'!$A:$A,$A$2,'WR-Value Added(19 RMB)'!$B:$B,$A28)*$E28</f>
        <v>9069.567875398463</v>
      </c>
      <c r="M28" s="139">
        <f>SUMIFS('WR-Value Added(19 RMB)'!I:I,'WR-Value Added(19 RMB)'!$A:$A,$A$2,'WR-Value Added(19 RMB)'!$B:$B,$A28)*$E28</f>
        <v>9398.7059465655038</v>
      </c>
      <c r="N28" s="139">
        <f>SUMIFS('WR-Value Added(19 RMB)'!J:J,'WR-Value Added(19 RMB)'!$A:$A,$A$2,'WR-Value Added(19 RMB)'!$B:$B,$A28)*$E28</f>
        <v>9723.5804076080694</v>
      </c>
      <c r="O28" s="139">
        <f>SUMIFS('WR-Value Added(19 RMB)'!K:K,'WR-Value Added(19 RMB)'!$A:$A,$A$2,'WR-Value Added(19 RMB)'!$B:$B,$A28)*$E28</f>
        <v>10044.885332432585</v>
      </c>
      <c r="P28" s="139">
        <f>SUMIFS('WR-Value Added(19 RMB)'!L:L,'WR-Value Added(19 RMB)'!$A:$A,$A$2,'WR-Value Added(19 RMB)'!$B:$B,$A28)*$E28</f>
        <v>10363.334361316871</v>
      </c>
      <c r="Q28" s="139">
        <f>SUMIFS('WR-Value Added(19 RMB)'!M:M,'WR-Value Added(19 RMB)'!$A:$A,$A$2,'WR-Value Added(19 RMB)'!$B:$B,$A28)*$E28</f>
        <v>10679.641574573445</v>
      </c>
      <c r="R28" s="139">
        <f>SUMIFS('WR-Value Added(19 RMB)'!N:N,'WR-Value Added(19 RMB)'!$A:$A,$A$2,'WR-Value Added(19 RMB)'!$B:$B,$A28)*$E28</f>
        <v>10994.507178373526</v>
      </c>
      <c r="S28" s="139">
        <f>SUMIFS('WR-Value Added(19 RMB)'!O:O,'WR-Value Added(19 RMB)'!$A:$A,$A$2,'WR-Value Added(19 RMB)'!$B:$B,$A28)*$E28</f>
        <v>11308.607571490435</v>
      </c>
      <c r="T28" s="139">
        <f>SUMIFS('WR-Value Added(19 RMB)'!P:P,'WR-Value Added(19 RMB)'!$A:$A,$A$2,'WR-Value Added(19 RMB)'!$B:$B,$A28)*$E28</f>
        <v>11622.58904471122</v>
      </c>
      <c r="U28" s="139">
        <f>SUMIFS('WR-Value Added(19 RMB)'!Q:Q,'WR-Value Added(19 RMB)'!$A:$A,$A$2,'WR-Value Added(19 RMB)'!$B:$B,$A28)*$E28</f>
        <v>11937.06431813897</v>
      </c>
      <c r="V28" s="139">
        <f>SUMIFS('WR-Value Added(19 RMB)'!R:R,'WR-Value Added(19 RMB)'!$A:$A,$A$2,'WR-Value Added(19 RMB)'!$B:$B,$A28)*$E28</f>
        <v>12252.611195876127</v>
      </c>
      <c r="W28" s="139">
        <f>SUMIFS('WR-Value Added(19 RMB)'!S:S,'WR-Value Added(19 RMB)'!$A:$A,$A$2,'WR-Value Added(19 RMB)'!$B:$B,$A28)*$E28</f>
        <v>12569.772735490262</v>
      </c>
      <c r="X28" s="139">
        <f>SUMIFS('WR-Value Added(19 RMB)'!T:T,'WR-Value Added(19 RMB)'!$A:$A,$A$2,'WR-Value Added(19 RMB)'!$B:$B,$A28)*$E28</f>
        <v>12889.058453128222</v>
      </c>
      <c r="Y28" s="139">
        <f>SUMIFS('WR-Value Added(19 RMB)'!U:U,'WR-Value Added(19 RMB)'!$A:$A,$A$2,'WR-Value Added(19 RMB)'!$B:$B,$A28)*$E28</f>
        <v>13210.94619704354</v>
      </c>
      <c r="Z28" s="139">
        <f>SUMIFS('WR-Value Added(19 RMB)'!V:V,'WR-Value Added(19 RMB)'!$A:$A,$A$2,'WR-Value Added(19 RMB)'!$B:$B,$A28)*$E28</f>
        <v>13535.884416391555</v>
      </c>
      <c r="AA28" s="139">
        <f>SUMIFS('WR-Value Added(19 RMB)'!W:W,'WR-Value Added(19 RMB)'!$A:$A,$A$2,'WR-Value Added(19 RMB)'!$B:$B,$A28)*$E28</f>
        <v>13864.29462769559</v>
      </c>
      <c r="AB28" s="139">
        <f>SUMIFS('WR-Value Added(19 RMB)'!X:X,'WR-Value Added(19 RMB)'!$A:$A,$A$2,'WR-Value Added(19 RMB)'!$B:$B,$A28)*$E28</f>
        <v>14196.573940099252</v>
      </c>
      <c r="AC28" s="139">
        <f>SUMIFS('WR-Value Added(19 RMB)'!Y:Y,'WR-Value Added(19 RMB)'!$A:$A,$A$2,'WR-Value Added(19 RMB)'!$B:$B,$A28)*$E28</f>
        <v>14533.097545013816</v>
      </c>
      <c r="AD28" s="139">
        <f>SUMIFS('WR-Value Added(19 RMB)'!Z:Z,'WR-Value Added(19 RMB)'!$A:$A,$A$2,'WR-Value Added(19 RMB)'!$B:$B,$A28)*$E28</f>
        <v>14874.22110877976</v>
      </c>
      <c r="AE28" s="139">
        <f>SUMIFS('WR-Value Added(19 RMB)'!AA:AA,'WR-Value Added(19 RMB)'!$A:$A,$A$2,'WR-Value Added(19 RMB)'!$B:$B,$A28)*$E28</f>
        <v>15220.283030981254</v>
      </c>
      <c r="AF28" s="139">
        <f>SUMIFS('WR-Value Added(19 RMB)'!AB:AB,'WR-Value Added(19 RMB)'!$A:$A,$A$2,'WR-Value Added(19 RMB)'!$B:$B,$A28)*$E28</f>
        <v>15571.606548168509</v>
      </c>
      <c r="AG28" s="139">
        <f>SUMIFS('WR-Value Added(19 RMB)'!AC:AC,'WR-Value Added(19 RMB)'!$A:$A,$A$2,'WR-Value Added(19 RMB)'!$B:$B,$A28)*$E28</f>
        <v>15928.501674691541</v>
      </c>
      <c r="AH28" s="139">
        <f>SUMIFS('WR-Value Added(19 RMB)'!AD:AD,'WR-Value Added(19 RMB)'!$A:$A,$A$2,'WR-Value Added(19 RMB)'!$B:$B,$A28)*$E28</f>
        <v>16291.2669804533</v>
      </c>
      <c r="AI28" s="139">
        <f>SUMIFS('WR-Value Added(19 RMB)'!AE:AE,'WR-Value Added(19 RMB)'!$A:$A,$A$2,'WR-Value Added(19 RMB)'!$B:$B,$A28)*$E28</f>
        <v>16660.191210695637</v>
      </c>
      <c r="AJ28" s="139">
        <f>SUMIFS('WR-Value Added(19 RMB)'!AF:AF,'WR-Value Added(19 RMB)'!$A:$A,$A$2,'WR-Value Added(19 RMB)'!$B:$B,$A28)*$E28</f>
        <v>17035.554756231915</v>
      </c>
      <c r="AK28" s="139">
        <f>SUMIFS('WR-Value Added(19 RMB)'!AG:AG,'WR-Value Added(19 RMB)'!$A:$A,$A$2,'WR-Value Added(19 RMB)'!$B:$B,$A28)*$E28</f>
        <v>17417.630984407668</v>
      </c>
      <c r="AL28" s="139">
        <f>SUMIFS('WR-Value Added(19 RMB)'!AH:AH,'WR-Value Added(19 RMB)'!$A:$A,$A$2,'WR-Value Added(19 RMB)'!$B:$B,$A28)*$E28</f>
        <v>17806.687441958042</v>
      </c>
      <c r="AM28" s="139">
        <f>SUMIFS('WR-Value Added(19 RMB)'!AI:AI,'WR-Value Added(19 RMB)'!$A:$A,$A$2,'WR-Value Added(19 RMB)'!$B:$B,$A28)*$E28</f>
        <v>18202.986941136893</v>
      </c>
      <c r="AN28" s="139">
        <f>SUMIFS('WR-Value Added(19 RMB)'!AJ:AJ,'WR-Value Added(19 RMB)'!$A:$A,$A$2,'WR-Value Added(19 RMB)'!$B:$B,$A28)*$E28</f>
        <v>18606.788540262558</v>
      </c>
      <c r="AO28" s="139">
        <f>SUMIFS('WR-Value Added(19 RMB)'!AK:AK,'WR-Value Added(19 RMB)'!$A:$A,$A$2,'WR-Value Added(19 RMB)'!$B:$B,$A28)*$E28</f>
        <v>19018.348429316222</v>
      </c>
      <c r="AP28" s="139">
        <f>SUMIFS('WR-Value Added(19 RMB)'!AL:AL,'WR-Value Added(19 RMB)'!$A:$A,$A$2,'WR-Value Added(19 RMB)'!$B:$B,$A28)*$E28</f>
        <v>19437.920730548158</v>
      </c>
      <c r="AQ28" s="139">
        <f>SUMIFS('WR-Value Added(19 RMB)'!AM:AM,'WR-Value Added(19 RMB)'!$A:$A,$A$2,'WR-Value Added(19 RMB)'!$B:$B,$A28)*$E28</f>
        <v>19865.758223299377</v>
      </c>
      <c r="AR28" s="139">
        <f>SUMIFS('WR-Value Added(19 RMB)'!AN:AN,'WR-Value Added(19 RMB)'!$A:$A,$A$2,'WR-Value Added(19 RMB)'!$B:$B,$A28)*$E28</f>
        <v>20302.113001451136</v>
      </c>
      <c r="AS28" s="139">
        <f>SUMIFS('WR-Value Added(19 RMB)'!AO:AO,'WR-Value Added(19 RMB)'!$A:$A,$A$2,'WR-Value Added(19 RMB)'!$B:$B,$A28)*$E28</f>
        <v>20747.237071142266</v>
      </c>
      <c r="AT28" s="139">
        <f>SUMIFS('WR-Value Added(19 RMB)'!AP:AP,'WR-Value Added(19 RMB)'!$A:$A,$A$2,'WR-Value Added(19 RMB)'!$B:$B,$A28)*$E28</f>
        <v>21201.382895643823</v>
      </c>
      <c r="AU28" s="139">
        <f>SUMIFS('WR-Value Added(19 RMB)'!AQ:AQ,'WR-Value Added(19 RMB)'!$A:$A,$A$2,'WR-Value Added(19 RMB)'!$B:$B,$A28)*$E28</f>
        <v>21664.803893581251</v>
      </c>
      <c r="AV28" s="139">
        <f>SUMIFS('WR-Value Added(19 RMB)'!AR:AR,'WR-Value Added(19 RMB)'!$A:$A,$A$2,'WR-Value Added(19 RMB)'!$B:$B,$A28)*$E28</f>
        <v>22137.754896035069</v>
      </c>
      <c r="AW28" s="141">
        <f>SUMIFS('WR-Value Added(19 RMB)'!AS:AS,'WR-Value Added(19 RMB)'!$A:$A,$A$2,'WR-Value Added(19 RMB)'!$B:$B,$A28)*$E28</f>
        <v>22620.492567466263</v>
      </c>
    </row>
    <row r="29" spans="1:49">
      <c r="A29" s="289" t="s">
        <v>524</v>
      </c>
      <c r="B29" s="283" t="s">
        <v>223</v>
      </c>
      <c r="C29" s="283" t="s">
        <v>792</v>
      </c>
      <c r="D29" s="283">
        <f>SUMIFS('Industrial Asset'!E:E,'Industrial Asset'!A:A,$A$2,'Industrial Asset'!D:D,C29,'Industrial Asset'!C:C,B29)</f>
        <v>7838.25</v>
      </c>
      <c r="E29" s="283">
        <f t="shared" si="1"/>
        <v>5.7255479856911158E-2</v>
      </c>
      <c r="F29" s="283" t="str">
        <f>VLOOKUP(B29,'Sector Match'!$B$1:$C$43,2,0)</f>
        <v>chemicals 20</v>
      </c>
      <c r="G29" s="139">
        <f>SUMIFS('WR-Value Added(19 RMB)'!C:C,'WR-Value Added(19 RMB)'!$A:$A,$A$2,'WR-Value Added(19 RMB)'!$B:$B,$A29)*$E29</f>
        <v>1812.4681429338352</v>
      </c>
      <c r="H29" s="139">
        <f>SUMIFS('WR-Value Added(19 RMB)'!D:D,'WR-Value Added(19 RMB)'!$A:$A,$A$2,'WR-Value Added(19 RMB)'!$B:$B,$A29)*$E29</f>
        <v>1887.5151878704071</v>
      </c>
      <c r="I29" s="139">
        <f>SUMIFS('WR-Value Added(19 RMB)'!E:E,'WR-Value Added(19 RMB)'!$A:$A,$A$2,'WR-Value Added(19 RMB)'!$B:$B,$A29)*$E29</f>
        <v>1936.6227669261887</v>
      </c>
      <c r="J29" s="139">
        <f>SUMIFS('WR-Value Added(19 RMB)'!F:F,'WR-Value Added(19 RMB)'!$A:$A,$A$2,'WR-Value Added(19 RMB)'!$B:$B,$A29)*$E29</f>
        <v>2002.9393121190465</v>
      </c>
      <c r="K29" s="139">
        <f>SUMIFS('WR-Value Added(19 RMB)'!G:G,'WR-Value Added(19 RMB)'!$A:$A,$A$2,'WR-Value Added(19 RMB)'!$B:$B,$A29)*$E29</f>
        <v>2083.9422242903429</v>
      </c>
      <c r="L29" s="139">
        <f>SUMIFS('WR-Value Added(19 RMB)'!H:H,'WR-Value Added(19 RMB)'!$A:$A,$A$2,'WR-Value Added(19 RMB)'!$B:$B,$A29)*$E29</f>
        <v>2163.6337472845444</v>
      </c>
      <c r="M29" s="139">
        <f>SUMIFS('WR-Value Added(19 RMB)'!I:I,'WR-Value Added(19 RMB)'!$A:$A,$A$2,'WR-Value Added(19 RMB)'!$B:$B,$A29)*$E29</f>
        <v>2242.1528397128445</v>
      </c>
      <c r="N29" s="139">
        <f>SUMIFS('WR-Value Added(19 RMB)'!J:J,'WR-Value Added(19 RMB)'!$A:$A,$A$2,'WR-Value Added(19 RMB)'!$B:$B,$A29)*$E29</f>
        <v>2319.6548064216709</v>
      </c>
      <c r="O29" s="139">
        <f>SUMIFS('WR-Value Added(19 RMB)'!K:K,'WR-Value Added(19 RMB)'!$A:$A,$A$2,'WR-Value Added(19 RMB)'!$B:$B,$A29)*$E29</f>
        <v>2396.3052255011467</v>
      </c>
      <c r="P29" s="139">
        <f>SUMIFS('WR-Value Added(19 RMB)'!L:L,'WR-Value Added(19 RMB)'!$A:$A,$A$2,'WR-Value Added(19 RMB)'!$B:$B,$A29)*$E29</f>
        <v>2472.2743427898536</v>
      </c>
      <c r="Q29" s="139">
        <f>SUMIFS('WR-Value Added(19 RMB)'!M:M,'WR-Value Added(19 RMB)'!$A:$A,$A$2,'WR-Value Added(19 RMB)'!$B:$B,$A29)*$E29</f>
        <v>2547.7325091009343</v>
      </c>
      <c r="R29" s="139">
        <f>SUMIFS('WR-Value Added(19 RMB)'!N:N,'WR-Value Added(19 RMB)'!$A:$A,$A$2,'WR-Value Added(19 RMB)'!$B:$B,$A29)*$E29</f>
        <v>2622.8467654360024</v>
      </c>
      <c r="S29" s="139">
        <f>SUMIFS('WR-Value Added(19 RMB)'!O:O,'WR-Value Added(19 RMB)'!$A:$A,$A$2,'WR-Value Added(19 RMB)'!$B:$B,$A29)*$E29</f>
        <v>2697.7784733100366</v>
      </c>
      <c r="T29" s="139">
        <f>SUMIFS('WR-Value Added(19 RMB)'!P:P,'WR-Value Added(19 RMB)'!$A:$A,$A$2,'WR-Value Added(19 RMB)'!$B:$B,$A29)*$E29</f>
        <v>2772.681811684663</v>
      </c>
      <c r="U29" s="139">
        <f>SUMIFS('WR-Value Added(19 RMB)'!Q:Q,'WR-Value Added(19 RMB)'!$A:$A,$A$2,'WR-Value Added(19 RMB)'!$B:$B,$A29)*$E29</f>
        <v>2847.7029509078943</v>
      </c>
      <c r="V29" s="139">
        <f>SUMIFS('WR-Value Added(19 RMB)'!R:R,'WR-Value Added(19 RMB)'!$A:$A,$A$2,'WR-Value Added(19 RMB)'!$B:$B,$A29)*$E29</f>
        <v>2922.9797317757357</v>
      </c>
      <c r="W29" s="139">
        <f>SUMIFS('WR-Value Added(19 RMB)'!S:S,'WR-Value Added(19 RMB)'!$A:$A,$A$2,'WR-Value Added(19 RMB)'!$B:$B,$A29)*$E29</f>
        <v>2998.6417059598934</v>
      </c>
      <c r="X29" s="139">
        <f>SUMIFS('WR-Value Added(19 RMB)'!T:T,'WR-Value Added(19 RMB)'!$A:$A,$A$2,'WR-Value Added(19 RMB)'!$B:$B,$A29)*$E29</f>
        <v>3074.8104234994935</v>
      </c>
      <c r="Y29" s="139">
        <f>SUMIFS('WR-Value Added(19 RMB)'!U:U,'WR-Value Added(19 RMB)'!$A:$A,$A$2,'WR-Value Added(19 RMB)'!$B:$B,$A29)*$E29</f>
        <v>3151.5998797492898</v>
      </c>
      <c r="Z29" s="139">
        <f>SUMIFS('WR-Value Added(19 RMB)'!V:V,'WR-Value Added(19 RMB)'!$A:$A,$A$2,'WR-Value Added(19 RMB)'!$B:$B,$A29)*$E29</f>
        <v>3229.1170566228375</v>
      </c>
      <c r="AA29" s="139">
        <f>SUMIFS('WR-Value Added(19 RMB)'!W:W,'WR-Value Added(19 RMB)'!$A:$A,$A$2,'WR-Value Added(19 RMB)'!$B:$B,$A29)*$E29</f>
        <v>3307.462510992023</v>
      </c>
      <c r="AB29" s="139">
        <f>SUMIFS('WR-Value Added(19 RMB)'!X:X,'WR-Value Added(19 RMB)'!$A:$A,$A$2,'WR-Value Added(19 RMB)'!$B:$B,$A29)*$E29</f>
        <v>3386.7309771105902</v>
      </c>
      <c r="AC29" s="139">
        <f>SUMIFS('WR-Value Added(19 RMB)'!Y:Y,'WR-Value Added(19 RMB)'!$A:$A,$A$2,'WR-Value Added(19 RMB)'!$B:$B,$A29)*$E29</f>
        <v>3467.011960543774</v>
      </c>
      <c r="AD29" s="139">
        <f>SUMIFS('WR-Value Added(19 RMB)'!Z:Z,'WR-Value Added(19 RMB)'!$A:$A,$A$2,'WR-Value Added(19 RMB)'!$B:$B,$A29)*$E29</f>
        <v>3548.3903089610126</v>
      </c>
      <c r="AE29" s="139">
        <f>SUMIFS('WR-Value Added(19 RMB)'!AA:AA,'WR-Value Added(19 RMB)'!$A:$A,$A$2,'WR-Value Added(19 RMB)'!$B:$B,$A29)*$E29</f>
        <v>3630.9467508788598</v>
      </c>
      <c r="AF29" s="139">
        <f>SUMIFS('WR-Value Added(19 RMB)'!AB:AB,'WR-Value Added(19 RMB)'!$A:$A,$A$2,'WR-Value Added(19 RMB)'!$B:$B,$A29)*$E29</f>
        <v>3714.7583975244452</v>
      </c>
      <c r="AG29" s="139">
        <f>SUMIFS('WR-Value Added(19 RMB)'!AC:AC,'WR-Value Added(19 RMB)'!$A:$A,$A$2,'WR-Value Added(19 RMB)'!$B:$B,$A29)*$E29</f>
        <v>3799.8992058402655</v>
      </c>
      <c r="AH29" s="139">
        <f>SUMIFS('WR-Value Added(19 RMB)'!AD:AD,'WR-Value Added(19 RMB)'!$A:$A,$A$2,'WR-Value Added(19 RMB)'!$B:$B,$A29)*$E29</f>
        <v>3886.4404025845097</v>
      </c>
      <c r="AI29" s="139">
        <f>SUMIFS('WR-Value Added(19 RMB)'!AE:AE,'WR-Value Added(19 RMB)'!$A:$A,$A$2,'WR-Value Added(19 RMB)'!$B:$B,$A29)*$E29</f>
        <v>3974.4508707467785</v>
      </c>
      <c r="AJ29" s="139">
        <f>SUMIFS('WR-Value Added(19 RMB)'!AF:AF,'WR-Value Added(19 RMB)'!$A:$A,$A$2,'WR-Value Added(19 RMB)'!$B:$B,$A29)*$E29</f>
        <v>4063.9975002863907</v>
      </c>
      <c r="AK29" s="139">
        <f>SUMIFS('WR-Value Added(19 RMB)'!AG:AG,'WR-Value Added(19 RMB)'!$A:$A,$A$2,'WR-Value Added(19 RMB)'!$B:$B,$A29)*$E29</f>
        <v>4155.14550564601</v>
      </c>
      <c r="AL29" s="139">
        <f>SUMIFS('WR-Value Added(19 RMB)'!AH:AH,'WR-Value Added(19 RMB)'!$A:$A,$A$2,'WR-Value Added(19 RMB)'!$B:$B,$A29)*$E29</f>
        <v>4247.9587127050045</v>
      </c>
      <c r="AM29" s="139">
        <f>SUMIFS('WR-Value Added(19 RMB)'!AI:AI,'WR-Value Added(19 RMB)'!$A:$A,$A$2,'WR-Value Added(19 RMB)'!$B:$B,$A29)*$E29</f>
        <v>4342.4998178861215</v>
      </c>
      <c r="AN29" s="139">
        <f>SUMIFS('WR-Value Added(19 RMB)'!AJ:AJ,'WR-Value Added(19 RMB)'!$A:$A,$A$2,'WR-Value Added(19 RMB)'!$B:$B,$A29)*$E29</f>
        <v>4438.8306220742279</v>
      </c>
      <c r="AO29" s="139">
        <f>SUMIFS('WR-Value Added(19 RMB)'!AK:AK,'WR-Value Added(19 RMB)'!$A:$A,$A$2,'WR-Value Added(19 RMB)'!$B:$B,$A29)*$E29</f>
        <v>4537.0122418844303</v>
      </c>
      <c r="AP29" s="139">
        <f>SUMIFS('WR-Value Added(19 RMB)'!AL:AL,'WR-Value Added(19 RMB)'!$A:$A,$A$2,'WR-Value Added(19 RMB)'!$B:$B,$A29)*$E29</f>
        <v>4637.1053006544844</v>
      </c>
      <c r="AQ29" s="139">
        <f>SUMIFS('WR-Value Added(19 RMB)'!AM:AM,'WR-Value Added(19 RMB)'!$A:$A,$A$2,'WR-Value Added(19 RMB)'!$B:$B,$A29)*$E29</f>
        <v>4739.1701013580659</v>
      </c>
      <c r="AR29" s="139">
        <f>SUMIFS('WR-Value Added(19 RMB)'!AN:AN,'WR-Value Added(19 RMB)'!$A:$A,$A$2,'WR-Value Added(19 RMB)'!$B:$B,$A29)*$E29</f>
        <v>4843.266783445747</v>
      </c>
      <c r="AS29" s="139">
        <f>SUMIFS('WR-Value Added(19 RMB)'!AO:AO,'WR-Value Added(19 RMB)'!$A:$A,$A$2,'WR-Value Added(19 RMB)'!$B:$B,$A29)*$E29</f>
        <v>4949.4554654362937</v>
      </c>
      <c r="AT29" s="139">
        <f>SUMIFS('WR-Value Added(19 RMB)'!AP:AP,'WR-Value Added(19 RMB)'!$A:$A,$A$2,'WR-Value Added(19 RMB)'!$B:$B,$A29)*$E29</f>
        <v>5057.7963749018136</v>
      </c>
      <c r="AU29" s="139">
        <f>SUMIFS('WR-Value Added(19 RMB)'!AQ:AQ,'WR-Value Added(19 RMB)'!$A:$A,$A$2,'WR-Value Added(19 RMB)'!$B:$B,$A29)*$E29</f>
        <v>5168.3499673235092</v>
      </c>
      <c r="AV29" s="139">
        <f>SUMIFS('WR-Value Added(19 RMB)'!AR:AR,'WR-Value Added(19 RMB)'!$A:$A,$A$2,'WR-Value Added(19 RMB)'!$B:$B,$A29)*$E29</f>
        <v>5281.1770351374953</v>
      </c>
      <c r="AW29" s="141">
        <f>SUMIFS('WR-Value Added(19 RMB)'!AS:AS,'WR-Value Added(19 RMB)'!$A:$A,$A$2,'WR-Value Added(19 RMB)'!$B:$B,$A29)*$E29</f>
        <v>5396.3388081506555</v>
      </c>
    </row>
    <row r="30" spans="1:49">
      <c r="A30" s="289" t="s">
        <v>524</v>
      </c>
      <c r="B30" s="283" t="s">
        <v>230</v>
      </c>
      <c r="C30" s="283" t="s">
        <v>792</v>
      </c>
      <c r="D30" s="283">
        <f>SUMIFS('Industrial Asset'!E:E,'Industrial Asset'!A:A,$A$2,'Industrial Asset'!D:D,C30,'Industrial Asset'!C:C,B30)</f>
        <v>22780.86</v>
      </c>
      <c r="E30" s="283">
        <f t="shared" si="1"/>
        <v>0.16640564805321509</v>
      </c>
      <c r="F30" s="283" t="str">
        <f>VLOOKUP(B30,'Sector Match'!$B$1:$C$43,2,0)</f>
        <v>rubber and plastic products 22</v>
      </c>
      <c r="G30" s="139">
        <f>SUMIFS('WR-Value Added(19 RMB)'!C:C,'WR-Value Added(19 RMB)'!$A:$A,$A$2,'WR-Value Added(19 RMB)'!$B:$B,$A30)*$E30</f>
        <v>5267.7042731012261</v>
      </c>
      <c r="H30" s="139">
        <f>SUMIFS('WR-Value Added(19 RMB)'!D:D,'WR-Value Added(19 RMB)'!$A:$A,$A$2,'WR-Value Added(19 RMB)'!$B:$B,$A30)*$E30</f>
        <v>5485.8188042929787</v>
      </c>
      <c r="I30" s="139">
        <f>SUMIFS('WR-Value Added(19 RMB)'!E:E,'WR-Value Added(19 RMB)'!$A:$A,$A$2,'WR-Value Added(19 RMB)'!$B:$B,$A30)*$E30</f>
        <v>5628.5436323360618</v>
      </c>
      <c r="J30" s="139">
        <f>SUMIFS('WR-Value Added(19 RMB)'!F:F,'WR-Value Added(19 RMB)'!$A:$A,$A$2,'WR-Value Added(19 RMB)'!$B:$B,$A30)*$E30</f>
        <v>5821.2840950314549</v>
      </c>
      <c r="K30" s="139">
        <f>SUMIFS('WR-Value Added(19 RMB)'!G:G,'WR-Value Added(19 RMB)'!$A:$A,$A$2,'WR-Value Added(19 RMB)'!$B:$B,$A30)*$E30</f>
        <v>6056.7085841414737</v>
      </c>
      <c r="L30" s="139">
        <f>SUMIFS('WR-Value Added(19 RMB)'!H:H,'WR-Value Added(19 RMB)'!$A:$A,$A$2,'WR-Value Added(19 RMB)'!$B:$B,$A30)*$E30</f>
        <v>6288.3216901941869</v>
      </c>
      <c r="M30" s="139">
        <f>SUMIFS('WR-Value Added(19 RMB)'!I:I,'WR-Value Added(19 RMB)'!$A:$A,$A$2,'WR-Value Added(19 RMB)'!$B:$B,$A30)*$E30</f>
        <v>6516.5272784232129</v>
      </c>
      <c r="N30" s="139">
        <f>SUMIFS('WR-Value Added(19 RMB)'!J:J,'WR-Value Added(19 RMB)'!$A:$A,$A$2,'WR-Value Added(19 RMB)'!$B:$B,$A30)*$E30</f>
        <v>6741.7767222810171</v>
      </c>
      <c r="O30" s="139">
        <f>SUMIFS('WR-Value Added(19 RMB)'!K:K,'WR-Value Added(19 RMB)'!$A:$A,$A$2,'WR-Value Added(19 RMB)'!$B:$B,$A30)*$E30</f>
        <v>6964.5512530743536</v>
      </c>
      <c r="P30" s="139">
        <f>SUMIFS('WR-Value Added(19 RMB)'!L:L,'WR-Value Added(19 RMB)'!$A:$A,$A$2,'WR-Value Added(19 RMB)'!$B:$B,$A30)*$E30</f>
        <v>7185.3456683172471</v>
      </c>
      <c r="Q30" s="139">
        <f>SUMIFS('WR-Value Added(19 RMB)'!M:M,'WR-Value Added(19 RMB)'!$A:$A,$A$2,'WR-Value Added(19 RMB)'!$B:$B,$A30)*$E30</f>
        <v>7404.6550706187109</v>
      </c>
      <c r="R30" s="139">
        <f>SUMIFS('WR-Value Added(19 RMB)'!N:N,'WR-Value Added(19 RMB)'!$A:$A,$A$2,'WR-Value Added(19 RMB)'!$B:$B,$A30)*$E30</f>
        <v>7622.9649430485642</v>
      </c>
      <c r="S30" s="139">
        <f>SUMIFS('WR-Value Added(19 RMB)'!O:O,'WR-Value Added(19 RMB)'!$A:$A,$A$2,'WR-Value Added(19 RMB)'!$B:$B,$A30)*$E30</f>
        <v>7840.7442619831836</v>
      </c>
      <c r="T30" s="139">
        <f>SUMIFS('WR-Value Added(19 RMB)'!P:P,'WR-Value Added(19 RMB)'!$A:$A,$A$2,'WR-Value Added(19 RMB)'!$B:$B,$A30)*$E30</f>
        <v>8058.441128636453</v>
      </c>
      <c r="U30" s="139">
        <f>SUMIFS('WR-Value Added(19 RMB)'!Q:Q,'WR-Value Added(19 RMB)'!$A:$A,$A$2,'WR-Value Added(19 RMB)'!$B:$B,$A30)*$E30</f>
        <v>8276.4803682224501</v>
      </c>
      <c r="V30" s="139">
        <f>SUMIFS('WR-Value Added(19 RMB)'!R:R,'WR-Value Added(19 RMB)'!$A:$A,$A$2,'WR-Value Added(19 RMB)'!$B:$B,$A30)*$E30</f>
        <v>8495.2625971894995</v>
      </c>
      <c r="W30" s="139">
        <f>SUMIFS('WR-Value Added(19 RMB)'!S:S,'WR-Value Added(19 RMB)'!$A:$A,$A$2,'WR-Value Added(19 RMB)'!$B:$B,$A30)*$E30</f>
        <v>8715.1643407180818</v>
      </c>
      <c r="X30" s="139">
        <f>SUMIFS('WR-Value Added(19 RMB)'!T:T,'WR-Value Added(19 RMB)'!$A:$A,$A$2,'WR-Value Added(19 RMB)'!$B:$B,$A30)*$E30</f>
        <v>8936.5388682783378</v>
      </c>
      <c r="Y30" s="139">
        <f>SUMIFS('WR-Value Added(19 RMB)'!U:U,'WR-Value Added(19 RMB)'!$A:$A,$A$2,'WR-Value Added(19 RMB)'!$B:$B,$A30)*$E30</f>
        <v>9159.7174926272328</v>
      </c>
      <c r="Z30" s="139">
        <f>SUMIFS('WR-Value Added(19 RMB)'!V:V,'WR-Value Added(19 RMB)'!$A:$A,$A$2,'WR-Value Added(19 RMB)'!$B:$B,$A30)*$E30</f>
        <v>9385.0111428618548</v>
      </c>
      <c r="AA30" s="139">
        <f>SUMIFS('WR-Value Added(19 RMB)'!W:W,'WR-Value Added(19 RMB)'!$A:$A,$A$2,'WR-Value Added(19 RMB)'!$B:$B,$A30)*$E30</f>
        <v>9612.7120745265511</v>
      </c>
      <c r="AB30" s="139">
        <f>SUMIFS('WR-Value Added(19 RMB)'!X:X,'WR-Value Added(19 RMB)'!$A:$A,$A$2,'WR-Value Added(19 RMB)'!$B:$B,$A30)*$E30</f>
        <v>9843.0956204790054</v>
      </c>
      <c r="AC30" s="139">
        <f>SUMIFS('WR-Value Added(19 RMB)'!Y:Y,'WR-Value Added(19 RMB)'!$A:$A,$A$2,'WR-Value Added(19 RMB)'!$B:$B,$A30)*$E30</f>
        <v>10076.421917069913</v>
      </c>
      <c r="AD30" s="139">
        <f>SUMIFS('WR-Value Added(19 RMB)'!Z:Z,'WR-Value Added(19 RMB)'!$A:$A,$A$2,'WR-Value Added(19 RMB)'!$B:$B,$A30)*$E30</f>
        <v>10312.937563078183</v>
      </c>
      <c r="AE30" s="139">
        <f>SUMIFS('WR-Value Added(19 RMB)'!AA:AA,'WR-Value Added(19 RMB)'!$A:$A,$A$2,'WR-Value Added(19 RMB)'!$B:$B,$A30)*$E30</f>
        <v>10552.877185497553</v>
      </c>
      <c r="AF30" s="139">
        <f>SUMIFS('WR-Value Added(19 RMB)'!AB:AB,'WR-Value Added(19 RMB)'!$A:$A,$A$2,'WR-Value Added(19 RMB)'!$B:$B,$A30)*$E30</f>
        <v>10796.464898137816</v>
      </c>
      <c r="AG30" s="139">
        <f>SUMIFS('WR-Value Added(19 RMB)'!AC:AC,'WR-Value Added(19 RMB)'!$A:$A,$A$2,'WR-Value Added(19 RMB)'!$B:$B,$A30)*$E30</f>
        <v>11043.915647288395</v>
      </c>
      <c r="AH30" s="139">
        <f>SUMIFS('WR-Value Added(19 RMB)'!AD:AD,'WR-Value Added(19 RMB)'!$A:$A,$A$2,'WR-Value Added(19 RMB)'!$B:$B,$A30)*$E30</f>
        <v>11295.436444311084</v>
      </c>
      <c r="AI30" s="139">
        <f>SUMIFS('WR-Value Added(19 RMB)'!AE:AE,'WR-Value Added(19 RMB)'!$A:$A,$A$2,'WR-Value Added(19 RMB)'!$B:$B,$A30)*$E30</f>
        <v>11551.22748870736</v>
      </c>
      <c r="AJ30" s="139">
        <f>SUMIFS('WR-Value Added(19 RMB)'!AF:AF,'WR-Value Added(19 RMB)'!$A:$A,$A$2,'WR-Value Added(19 RMB)'!$B:$B,$A30)*$E30</f>
        <v>11811.483187493921</v>
      </c>
      <c r="AK30" s="139">
        <f>SUMIFS('WR-Value Added(19 RMB)'!AG:AG,'WR-Value Added(19 RMB)'!$A:$A,$A$2,'WR-Value Added(19 RMB)'!$B:$B,$A30)*$E30</f>
        <v>12076.393078014986</v>
      </c>
      <c r="AL30" s="139">
        <f>SUMIFS('WR-Value Added(19 RMB)'!AH:AH,'WR-Value Added(19 RMB)'!$A:$A,$A$2,'WR-Value Added(19 RMB)'!$B:$B,$A30)*$E30</f>
        <v>12346.142661935117</v>
      </c>
      <c r="AM30" s="139">
        <f>SUMIFS('WR-Value Added(19 RMB)'!AI:AI,'WR-Value Added(19 RMB)'!$A:$A,$A$2,'WR-Value Added(19 RMB)'!$B:$B,$A30)*$E30</f>
        <v>12620.914158299269</v>
      </c>
      <c r="AN30" s="139">
        <f>SUMIFS('WR-Value Added(19 RMB)'!AJ:AJ,'WR-Value Added(19 RMB)'!$A:$A,$A$2,'WR-Value Added(19 RMB)'!$B:$B,$A30)*$E30</f>
        <v>12900.887183387351</v>
      </c>
      <c r="AO30" s="139">
        <f>SUMIFS('WR-Value Added(19 RMB)'!AK:AK,'WR-Value Added(19 RMB)'!$A:$A,$A$2,'WR-Value Added(19 RMB)'!$B:$B,$A30)*$E30</f>
        <v>13186.239364737708</v>
      </c>
      <c r="AP30" s="139">
        <f>SUMIFS('WR-Value Added(19 RMB)'!AL:AL,'WR-Value Added(19 RMB)'!$A:$A,$A$2,'WR-Value Added(19 RMB)'!$B:$B,$A30)*$E30</f>
        <v>13477.146896241855</v>
      </c>
      <c r="AQ30" s="139">
        <f>SUMIFS('WR-Value Added(19 RMB)'!AM:AM,'WR-Value Added(19 RMB)'!$A:$A,$A$2,'WR-Value Added(19 RMB)'!$B:$B,$A30)*$E30</f>
        <v>13773.785040694531</v>
      </c>
      <c r="AR30" s="139">
        <f>SUMIFS('WR-Value Added(19 RMB)'!AN:AN,'WR-Value Added(19 RMB)'!$A:$A,$A$2,'WR-Value Added(19 RMB)'!$B:$B,$A30)*$E30</f>
        <v>14076.328585631727</v>
      </c>
      <c r="AS30" s="139">
        <f>SUMIFS('WR-Value Added(19 RMB)'!AO:AO,'WR-Value Added(19 RMB)'!$A:$A,$A$2,'WR-Value Added(19 RMB)'!$B:$B,$A30)*$E30</f>
        <v>14384.952257753843</v>
      </c>
      <c r="AT30" s="139">
        <f>SUMIFS('WR-Value Added(19 RMB)'!AP:AP,'WR-Value Added(19 RMB)'!$A:$A,$A$2,'WR-Value Added(19 RMB)'!$B:$B,$A30)*$E30</f>
        <v>14699.831100710713</v>
      </c>
      <c r="AU30" s="139">
        <f>SUMIFS('WR-Value Added(19 RMB)'!AQ:AQ,'WR-Value Added(19 RMB)'!$A:$A,$A$2,'WR-Value Added(19 RMB)'!$B:$B,$A30)*$E30</f>
        <v>15021.140820540482</v>
      </c>
      <c r="AV30" s="139">
        <f>SUMIFS('WR-Value Added(19 RMB)'!AR:AR,'WR-Value Added(19 RMB)'!$A:$A,$A$2,'WR-Value Added(19 RMB)'!$B:$B,$A30)*$E30</f>
        <v>15349.058102597182</v>
      </c>
      <c r="AW30" s="141">
        <f>SUMIFS('WR-Value Added(19 RMB)'!AS:AS,'WR-Value Added(19 RMB)'!$A:$A,$A$2,'WR-Value Added(19 RMB)'!$B:$B,$A30)*$E30</f>
        <v>15683.760903396415</v>
      </c>
    </row>
    <row r="31" spans="1:49">
      <c r="A31" s="175" t="s">
        <v>525</v>
      </c>
      <c r="B31" s="139" t="s">
        <v>165</v>
      </c>
      <c r="C31" s="139" t="s">
        <v>792</v>
      </c>
      <c r="D31" s="139">
        <f>SUMIFS('Industrial Asset'!E:E,'Industrial Asset'!A:A,$A$2,'Industrial Asset'!D:D,C31,'Industrial Asset'!C:C,B31)</f>
        <v>0</v>
      </c>
      <c r="E31" s="139">
        <v>1</v>
      </c>
      <c r="F31" s="139" t="str">
        <f>VLOOKUP(B31,'Sector Match'!$B$1:$C$43,2,0)</f>
        <v>cement and other nonmetallic minerals 239</v>
      </c>
      <c r="G31" s="139">
        <f>SUMIFS('WR-Value Added(19 RMB)'!C:C,'WR-Value Added(19 RMB)'!$A:$A,$A$2,'WR-Value Added(19 RMB)'!$B:$B,$A31)*$E31</f>
        <v>14475.6746859668</v>
      </c>
      <c r="H31" s="139">
        <f>SUMIFS('WR-Value Added(19 RMB)'!D:D,'WR-Value Added(19 RMB)'!$A:$A,$A$2,'WR-Value Added(19 RMB)'!$B:$B,$A31)*$E31</f>
        <v>15665.152573647536</v>
      </c>
      <c r="I31" s="139">
        <f>SUMIFS('WR-Value Added(19 RMB)'!E:E,'WR-Value Added(19 RMB)'!$A:$A,$A$2,'WR-Value Added(19 RMB)'!$B:$B,$A31)*$E31</f>
        <v>17256.943428929746</v>
      </c>
      <c r="J31" s="139">
        <f>SUMIFS('WR-Value Added(19 RMB)'!F:F,'WR-Value Added(19 RMB)'!$A:$A,$A$2,'WR-Value Added(19 RMB)'!$B:$B,$A31)*$E31</f>
        <v>17341.02383962788</v>
      </c>
      <c r="K31" s="139">
        <f>SUMIFS('WR-Value Added(19 RMB)'!G:G,'WR-Value Added(19 RMB)'!$A:$A,$A$2,'WR-Value Added(19 RMB)'!$B:$B,$A31)*$E31</f>
        <v>18224.644755278034</v>
      </c>
      <c r="L31" s="139">
        <f>SUMIFS('WR-Value Added(19 RMB)'!H:H,'WR-Value Added(19 RMB)'!$A:$A,$A$2,'WR-Value Added(19 RMB)'!$B:$B,$A31)*$E31</f>
        <v>19098.050063533094</v>
      </c>
      <c r="M31" s="139">
        <f>SUMIFS('WR-Value Added(19 RMB)'!I:I,'WR-Value Added(19 RMB)'!$A:$A,$A$2,'WR-Value Added(19 RMB)'!$B:$B,$A31)*$E31</f>
        <v>19961.853756597888</v>
      </c>
      <c r="N31" s="139">
        <f>SUMIFS('WR-Value Added(19 RMB)'!J:J,'WR-Value Added(19 RMB)'!$A:$A,$A$2,'WR-Value Added(19 RMB)'!$B:$B,$A31)*$E31</f>
        <v>20817.018649135054</v>
      </c>
      <c r="O31" s="139">
        <f>SUMIFS('WR-Value Added(19 RMB)'!K:K,'WR-Value Added(19 RMB)'!$A:$A,$A$2,'WR-Value Added(19 RMB)'!$B:$B,$A31)*$E31</f>
        <v>21664.744104295711</v>
      </c>
      <c r="P31" s="139">
        <f>SUMIFS('WR-Value Added(19 RMB)'!L:L,'WR-Value Added(19 RMB)'!$A:$A,$A$2,'WR-Value Added(19 RMB)'!$B:$B,$A31)*$E31</f>
        <v>22506.377551124664</v>
      </c>
      <c r="Q31" s="139">
        <f>SUMIFS('WR-Value Added(19 RMB)'!M:M,'WR-Value Added(19 RMB)'!$A:$A,$A$2,'WR-Value Added(19 RMB)'!$B:$B,$A31)*$E31</f>
        <v>23343.346895025446</v>
      </c>
      <c r="R31" s="139">
        <f>SUMIFS('WR-Value Added(19 RMB)'!N:N,'WR-Value Added(19 RMB)'!$A:$A,$A$2,'WR-Value Added(19 RMB)'!$B:$B,$A31)*$E31</f>
        <v>24177.110476736536</v>
      </c>
      <c r="S31" s="139">
        <f>SUMIFS('WR-Value Added(19 RMB)'!O:O,'WR-Value Added(19 RMB)'!$A:$A,$A$2,'WR-Value Added(19 RMB)'!$B:$B,$A31)*$E31</f>
        <v>25009.121260164698</v>
      </c>
      <c r="T31" s="139">
        <f>SUMIFS('WR-Value Added(19 RMB)'!P:P,'WR-Value Added(19 RMB)'!$A:$A,$A$2,'WR-Value Added(19 RMB)'!$B:$B,$A31)*$E31</f>
        <v>25840.80222655632</v>
      </c>
      <c r="U31" s="139">
        <f>SUMIFS('WR-Value Added(19 RMB)'!Q:Q,'WR-Value Added(19 RMB)'!$A:$A,$A$2,'WR-Value Added(19 RMB)'!$B:$B,$A31)*$E31</f>
        <v>26673.530374331909</v>
      </c>
      <c r="V31" s="139">
        <f>SUMIFS('WR-Value Added(19 RMB)'!R:R,'WR-Value Added(19 RMB)'!$A:$A,$A$2,'WR-Value Added(19 RMB)'!$B:$B,$A31)*$E31</f>
        <v>27508.627175092122</v>
      </c>
      <c r="W31" s="139">
        <f>SUMIFS('WR-Value Added(19 RMB)'!S:S,'WR-Value Added(19 RMB)'!$A:$A,$A$2,'WR-Value Added(19 RMB)'!$B:$B,$A31)*$E31</f>
        <v>28347.353762458944</v>
      </c>
      <c r="X31" s="139">
        <f>SUMIFS('WR-Value Added(19 RMB)'!T:T,'WR-Value Added(19 RMB)'!$A:$A,$A$2,'WR-Value Added(19 RMB)'!$B:$B,$A31)*$E31</f>
        <v>29190.909505181316</v>
      </c>
      <c r="Y31" s="139">
        <f>SUMIFS('WR-Value Added(19 RMB)'!U:U,'WR-Value Added(19 RMB)'!$A:$A,$A$2,'WR-Value Added(19 RMB)'!$B:$B,$A31)*$E31</f>
        <v>30040.432930510542</v>
      </c>
      <c r="Z31" s="139">
        <f>SUMIFS('WR-Value Added(19 RMB)'!V:V,'WR-Value Added(19 RMB)'!$A:$A,$A$2,'WR-Value Added(19 RMB)'!$B:$B,$A31)*$E31</f>
        <v>30897.004219294588</v>
      </c>
      <c r="AA31" s="139">
        <f>SUMIFS('WR-Value Added(19 RMB)'!W:W,'WR-Value Added(19 RMB)'!$A:$A,$A$2,'WR-Value Added(19 RMB)'!$B:$B,$A31)*$E31</f>
        <v>31761.648696598713</v>
      </c>
      <c r="AB31" s="139">
        <f>SUMIFS('WR-Value Added(19 RMB)'!X:X,'WR-Value Added(19 RMB)'!$A:$A,$A$2,'WR-Value Added(19 RMB)'!$B:$B,$A31)*$E31</f>
        <v>32635.340898778049</v>
      </c>
      <c r="AC31" s="139">
        <f>SUMIFS('WR-Value Added(19 RMB)'!Y:Y,'WR-Value Added(19 RMB)'!$A:$A,$A$2,'WR-Value Added(19 RMB)'!$B:$B,$A31)*$E31</f>
        <v>33519.008918032807</v>
      </c>
      <c r="AD31" s="139">
        <f>SUMIFS('WR-Value Added(19 RMB)'!Z:Z,'WR-Value Added(19 RMB)'!$A:$A,$A$2,'WR-Value Added(19 RMB)'!$B:$B,$A31)*$E31</f>
        <v>34413.538815890111</v>
      </c>
      <c r="AE31" s="139">
        <f>SUMIFS('WR-Value Added(19 RMB)'!AA:AA,'WR-Value Added(19 RMB)'!$A:$A,$A$2,'WR-Value Added(19 RMB)'!$B:$B,$A31)*$E31</f>
        <v>35319.778964319783</v>
      </c>
      <c r="AF31" s="139">
        <f>SUMIFS('WR-Value Added(19 RMB)'!AB:AB,'WR-Value Added(19 RMB)'!$A:$A,$A$2,'WR-Value Added(19 RMB)'!$B:$B,$A31)*$E31</f>
        <v>36238.544222511075</v>
      </c>
      <c r="AG31" s="139">
        <f>SUMIFS('WR-Value Added(19 RMB)'!AC:AC,'WR-Value Added(19 RMB)'!$A:$A,$A$2,'WR-Value Added(19 RMB)'!$B:$B,$A31)*$E31</f>
        <v>37170.619893080519</v>
      </c>
      <c r="AH31" s="139">
        <f>SUMIFS('WR-Value Added(19 RMB)'!AD:AD,'WR-Value Added(19 RMB)'!$A:$A,$A$2,'WR-Value Added(19 RMB)'!$B:$B,$A31)*$E31</f>
        <v>38116.765426955957</v>
      </c>
      <c r="AI31" s="139">
        <f>SUMIFS('WR-Value Added(19 RMB)'!AE:AE,'WR-Value Added(19 RMB)'!$A:$A,$A$2,'WR-Value Added(19 RMB)'!$B:$B,$A31)*$E31</f>
        <v>39077.717864030041</v>
      </c>
      <c r="AJ31" s="139">
        <f>SUMIFS('WR-Value Added(19 RMB)'!AF:AF,'WR-Value Added(19 RMB)'!$A:$A,$A$2,'WR-Value Added(19 RMB)'!$B:$B,$A31)*$E31</f>
        <v>40054.195008902498</v>
      </c>
      <c r="AK31" s="139">
        <f>SUMIFS('WR-Value Added(19 RMB)'!AG:AG,'WR-Value Added(19 RMB)'!$A:$A,$A$2,'WR-Value Added(19 RMB)'!$B:$B,$A31)*$E31</f>
        <v>41046.89834914259</v>
      </c>
      <c r="AL31" s="139">
        <f>SUMIFS('WR-Value Added(19 RMB)'!AH:AH,'WR-Value Added(19 RMB)'!$A:$A,$A$2,'WR-Value Added(19 RMB)'!$B:$B,$A31)*$E31</f>
        <v>42056.5157286467</v>
      </c>
      <c r="AM31" s="139">
        <f>SUMIFS('WR-Value Added(19 RMB)'!AI:AI,'WR-Value Added(19 RMB)'!$A:$A,$A$2,'WR-Value Added(19 RMB)'!$B:$B,$A31)*$E31</f>
        <v>43083.723791689736</v>
      </c>
      <c r="AN31" s="139">
        <f>SUMIFS('WR-Value Added(19 RMB)'!AJ:AJ,'WR-Value Added(19 RMB)'!$A:$A,$A$2,'WR-Value Added(19 RMB)'!$B:$B,$A31)*$E31</f>
        <v>44129.19021480457</v>
      </c>
      <c r="AO31" s="139">
        <f>SUMIFS('WR-Value Added(19 RMB)'!AK:AK,'WR-Value Added(19 RMB)'!$A:$A,$A$2,'WR-Value Added(19 RMB)'!$B:$B,$A31)*$E31</f>
        <v>45193.575744129732</v>
      </c>
      <c r="AP31" s="139">
        <f>SUMIFS('WR-Value Added(19 RMB)'!AL:AL,'WR-Value Added(19 RMB)'!$A:$A,$A$2,'WR-Value Added(19 RMB)'!$B:$B,$A31)*$E31</f>
        <v>46277.536055670986</v>
      </c>
      <c r="AQ31" s="139">
        <f>SUMIFS('WR-Value Added(19 RMB)'!AM:AM,'WR-Value Added(19 RMB)'!$A:$A,$A$2,'WR-Value Added(19 RMB)'!$B:$B,$A31)*$E31</f>
        <v>47381.723455289466</v>
      </c>
      <c r="AR31" s="139">
        <f>SUMIFS('WR-Value Added(19 RMB)'!AN:AN,'WR-Value Added(19 RMB)'!$A:$A,$A$2,'WR-Value Added(19 RMB)'!$B:$B,$A31)*$E31</f>
        <v>48506.788434313719</v>
      </c>
      <c r="AS31" s="139">
        <f>SUMIFS('WR-Value Added(19 RMB)'!AO:AO,'WR-Value Added(19 RMB)'!$A:$A,$A$2,'WR-Value Added(19 RMB)'!$B:$B,$A31)*$E31</f>
        <v>49653.381095589888</v>
      </c>
      <c r="AT31" s="139">
        <f>SUMIFS('WR-Value Added(19 RMB)'!AP:AP,'WR-Value Added(19 RMB)'!$A:$A,$A$2,'WR-Value Added(19 RMB)'!$B:$B,$A31)*$E31</f>
        <v>50822.152463668172</v>
      </c>
      <c r="AU31" s="139">
        <f>SUMIFS('WR-Value Added(19 RMB)'!AQ:AQ,'WR-Value Added(19 RMB)'!$A:$A,$A$2,'WR-Value Added(19 RMB)'!$B:$B,$A31)*$E31</f>
        <v>52013.75569164077</v>
      </c>
      <c r="AV31" s="139">
        <f>SUMIFS('WR-Value Added(19 RMB)'!AR:AR,'WR-Value Added(19 RMB)'!$A:$A,$A$2,'WR-Value Added(19 RMB)'!$B:$B,$A31)*$E31</f>
        <v>53228.847176055358</v>
      </c>
      <c r="AW31" s="141">
        <f>SUMIFS('WR-Value Added(19 RMB)'!AS:AS,'WR-Value Added(19 RMB)'!$A:$A,$A$2,'WR-Value Added(19 RMB)'!$B:$B,$A31)*$E31</f>
        <v>54468.087590233037</v>
      </c>
    </row>
    <row r="32" spans="1:49">
      <c r="A32" s="292" t="s">
        <v>526</v>
      </c>
      <c r="B32" s="293" t="s">
        <v>129</v>
      </c>
      <c r="C32" s="293" t="s">
        <v>792</v>
      </c>
      <c r="D32" s="293">
        <f>SUMIFS('Industrial Asset'!E:E,'Industrial Asset'!A:A,$A$2,'Industrial Asset'!D:D,C32,'Industrial Asset'!C:C,B32)</f>
        <v>61675.61</v>
      </c>
      <c r="E32" s="293">
        <f>D32/SUM(D32:D33)</f>
        <v>0.59082740308466808</v>
      </c>
      <c r="F32" s="293" t="str">
        <f>VLOOKUP(B32,'Sector Match'!$B$1:$C$43,2,0)</f>
        <v>iron and steel 241</v>
      </c>
      <c r="G32" s="139">
        <f>SUMIFS('WR-Value Added(19 RMB)'!C:C,'WR-Value Added(19 RMB)'!$A:$A,$A$2,'WR-Value Added(19 RMB)'!$B:$B,$A32)*$E32</f>
        <v>14136.814891290698</v>
      </c>
      <c r="H32" s="139">
        <f>SUMIFS('WR-Value Added(19 RMB)'!D:D,'WR-Value Added(19 RMB)'!$A:$A,$A$2,'WR-Value Added(19 RMB)'!$B:$B,$A32)*$E32</f>
        <v>14342.211708786321</v>
      </c>
      <c r="I32" s="139">
        <f>SUMIFS('WR-Value Added(19 RMB)'!E:E,'WR-Value Added(19 RMB)'!$A:$A,$A$2,'WR-Value Added(19 RMB)'!$B:$B,$A32)*$E32</f>
        <v>15356.704855705852</v>
      </c>
      <c r="J32" s="139">
        <f>SUMIFS('WR-Value Added(19 RMB)'!F:F,'WR-Value Added(19 RMB)'!$A:$A,$A$2,'WR-Value Added(19 RMB)'!$B:$B,$A32)*$E32</f>
        <v>15534.853767497754</v>
      </c>
      <c r="K32" s="139">
        <f>SUMIFS('WR-Value Added(19 RMB)'!G:G,'WR-Value Added(19 RMB)'!$A:$A,$A$2,'WR-Value Added(19 RMB)'!$B:$B,$A32)*$E32</f>
        <v>16351.575951194993</v>
      </c>
      <c r="L32" s="139">
        <f>SUMIFS('WR-Value Added(19 RMB)'!H:H,'WR-Value Added(19 RMB)'!$A:$A,$A$2,'WR-Value Added(19 RMB)'!$B:$B,$A32)*$E32</f>
        <v>17159.303455324643</v>
      </c>
      <c r="M32" s="139">
        <f>SUMIFS('WR-Value Added(19 RMB)'!I:I,'WR-Value Added(19 RMB)'!$A:$A,$A$2,'WR-Value Added(19 RMB)'!$B:$B,$A32)*$E32</f>
        <v>17958.505104916418</v>
      </c>
      <c r="N32" s="139">
        <f>SUMIFS('WR-Value Added(19 RMB)'!J:J,'WR-Value Added(19 RMB)'!$A:$A,$A$2,'WR-Value Added(19 RMB)'!$B:$B,$A32)*$E32</f>
        <v>18749.990795850987</v>
      </c>
      <c r="O32" s="139">
        <f>SUMIFS('WR-Value Added(19 RMB)'!K:K,'WR-Value Added(19 RMB)'!$A:$A,$A$2,'WR-Value Added(19 RMB)'!$B:$B,$A32)*$E32</f>
        <v>19534.802684748764</v>
      </c>
      <c r="P32" s="139">
        <f>SUMIFS('WR-Value Added(19 RMB)'!L:L,'WR-Value Added(19 RMB)'!$A:$A,$A$2,'WR-Value Added(19 RMB)'!$B:$B,$A32)*$E32</f>
        <v>20314.130414291241</v>
      </c>
      <c r="Q32" s="139">
        <f>SUMIFS('WR-Value Added(19 RMB)'!M:M,'WR-Value Added(19 RMB)'!$A:$A,$A$2,'WR-Value Added(19 RMB)'!$B:$B,$A32)*$E32</f>
        <v>21089.24669133779</v>
      </c>
      <c r="R32" s="139">
        <f>SUMIFS('WR-Value Added(19 RMB)'!N:N,'WR-Value Added(19 RMB)'!$A:$A,$A$2,'WR-Value Added(19 RMB)'!$B:$B,$A32)*$E32</f>
        <v>21861.459634890245</v>
      </c>
      <c r="S32" s="139">
        <f>SUMIFS('WR-Value Added(19 RMB)'!O:O,'WR-Value Added(19 RMB)'!$A:$A,$A$2,'WR-Value Added(19 RMB)'!$B:$B,$A32)*$E32</f>
        <v>22632.078585122996</v>
      </c>
      <c r="T32" s="139">
        <f>SUMIFS('WR-Value Added(19 RMB)'!P:P,'WR-Value Added(19 RMB)'!$A:$A,$A$2,'WR-Value Added(19 RMB)'!$B:$B,$A32)*$E32</f>
        <v>23402.390462135769</v>
      </c>
      <c r="U32" s="139">
        <f>SUMIFS('WR-Value Added(19 RMB)'!Q:Q,'WR-Value Added(19 RMB)'!$A:$A,$A$2,'WR-Value Added(19 RMB)'!$B:$B,$A32)*$E32</f>
        <v>24173.64421238891</v>
      </c>
      <c r="V32" s="139">
        <f>SUMIFS('WR-Value Added(19 RMB)'!R:R,'WR-Value Added(19 RMB)'!$A:$A,$A$2,'WR-Value Added(19 RMB)'!$B:$B,$A32)*$E32</f>
        <v>24947.041326037528</v>
      </c>
      <c r="W32" s="139">
        <f>SUMIFS('WR-Value Added(19 RMB)'!S:S,'WR-Value Added(19 RMB)'!$A:$A,$A$2,'WR-Value Added(19 RMB)'!$B:$B,$A32)*$E32</f>
        <v>25723.730815315375</v>
      </c>
      <c r="X32" s="139">
        <f>SUMIFS('WR-Value Added(19 RMB)'!T:T,'WR-Value Added(19 RMB)'!$A:$A,$A$2,'WR-Value Added(19 RMB)'!$B:$B,$A32)*$E32</f>
        <v>26504.807396373159</v>
      </c>
      <c r="Y32" s="139">
        <f>SUMIFS('WR-Value Added(19 RMB)'!U:U,'WR-Value Added(19 RMB)'!$A:$A,$A$2,'WR-Value Added(19 RMB)'!$B:$B,$A32)*$E32</f>
        <v>27291.311910285494</v>
      </c>
      <c r="Z32" s="139">
        <f>SUMIFS('WR-Value Added(19 RMB)'!V:V,'WR-Value Added(19 RMB)'!$A:$A,$A$2,'WR-Value Added(19 RMB)'!$B:$B,$A32)*$E32</f>
        <v>28084.233256217751</v>
      </c>
      <c r="AA32" s="139">
        <f>SUMIFS('WR-Value Added(19 RMB)'!W:W,'WR-Value Added(19 RMB)'!$A:$A,$A$2,'WR-Value Added(19 RMB)'!$B:$B,$A32)*$E32</f>
        <v>28884.511297382734</v>
      </c>
      <c r="AB32" s="139">
        <f>SUMIFS('WR-Value Added(19 RMB)'!X:X,'WR-Value Added(19 RMB)'!$A:$A,$A$2,'WR-Value Added(19 RMB)'!$B:$B,$A32)*$E32</f>
        <v>29693.040346152324</v>
      </c>
      <c r="AC32" s="139">
        <f>SUMIFS('WR-Value Added(19 RMB)'!Y:Y,'WR-Value Added(19 RMB)'!$A:$A,$A$2,'WR-Value Added(19 RMB)'!$B:$B,$A32)*$E32</f>
        <v>30510.672946141276</v>
      </c>
      <c r="AD32" s="139">
        <f>SUMIFS('WR-Value Added(19 RMB)'!Z:Z,'WR-Value Added(19 RMB)'!$A:$A,$A$2,'WR-Value Added(19 RMB)'!$B:$B,$A32)*$E32</f>
        <v>31338.223753162471</v>
      </c>
      <c r="AE32" s="139">
        <f>SUMIFS('WR-Value Added(19 RMB)'!AA:AA,'WR-Value Added(19 RMB)'!$A:$A,$A$2,'WR-Value Added(19 RMB)'!$B:$B,$A32)*$E32</f>
        <v>32176.473379624833</v>
      </c>
      <c r="AF32" s="139">
        <f>SUMIFS('WR-Value Added(19 RMB)'!AB:AB,'WR-Value Added(19 RMB)'!$A:$A,$A$2,'WR-Value Added(19 RMB)'!$B:$B,$A32)*$E32</f>
        <v>33026.172113081295</v>
      </c>
      <c r="AG32" s="139">
        <f>SUMIFS('WR-Value Added(19 RMB)'!AC:AC,'WR-Value Added(19 RMB)'!$A:$A,$A$2,'WR-Value Added(19 RMB)'!$B:$B,$A32)*$E32</f>
        <v>33888.043453150793</v>
      </c>
      <c r="AH32" s="139">
        <f>SUMIFS('WR-Value Added(19 RMB)'!AD:AD,'WR-Value Added(19 RMB)'!$A:$A,$A$2,'WR-Value Added(19 RMB)'!$B:$B,$A32)*$E32</f>
        <v>34762.787435081227</v>
      </c>
      <c r="AI32" s="139">
        <f>SUMIFS('WR-Value Added(19 RMB)'!AE:AE,'WR-Value Added(19 RMB)'!$A:$A,$A$2,'WR-Value Added(19 RMB)'!$B:$B,$A32)*$E32</f>
        <v>35651.083725156343</v>
      </c>
      <c r="AJ32" s="139">
        <f>SUMIFS('WR-Value Added(19 RMB)'!AF:AF,'WR-Value Added(19 RMB)'!$A:$A,$A$2,'WR-Value Added(19 RMB)'!$B:$B,$A32)*$E32</f>
        <v>36553.594484847534</v>
      </c>
      <c r="AK32" s="139">
        <f>SUMIFS('WR-Value Added(19 RMB)'!AG:AG,'WR-Value Added(19 RMB)'!$A:$A,$A$2,'WR-Value Added(19 RMB)'!$B:$B,$A32)*$E32</f>
        <v>37470.967008462409</v>
      </c>
      <c r="AL32" s="139">
        <f>SUMIFS('WR-Value Added(19 RMB)'!AH:AH,'WR-Value Added(19 RMB)'!$A:$A,$A$2,'WR-Value Added(19 RMB)'!$B:$B,$A32)*$E32</f>
        <v>38403.836144110093</v>
      </c>
      <c r="AM32" s="139">
        <f>SUMIFS('WR-Value Added(19 RMB)'!AI:AI,'WR-Value Added(19 RMB)'!$A:$A,$A$2,'WR-Value Added(19 RMB)'!$B:$B,$A32)*$E32</f>
        <v>39352.82651086984</v>
      </c>
      <c r="AN32" s="139">
        <f>SUMIFS('WR-Value Added(19 RMB)'!AJ:AJ,'WR-Value Added(19 RMB)'!$A:$A,$A$2,'WR-Value Added(19 RMB)'!$B:$B,$A32)*$E32</f>
        <v>40318.554526698834</v>
      </c>
      <c r="AO32" s="139">
        <f>SUMIFS('WR-Value Added(19 RMB)'!AK:AK,'WR-Value Added(19 RMB)'!$A:$A,$A$2,'WR-Value Added(19 RMB)'!$B:$B,$A32)*$E32</f>
        <v>41301.630262286002</v>
      </c>
      <c r="AP32" s="139">
        <f>SUMIFS('WR-Value Added(19 RMB)'!AL:AL,'WR-Value Added(19 RMB)'!$A:$A,$A$2,'WR-Value Added(19 RMB)'!$B:$B,$A32)*$E32</f>
        <v>42302.659136053517</v>
      </c>
      <c r="AQ32" s="139">
        <f>SUMIFS('WR-Value Added(19 RMB)'!AM:AM,'WR-Value Added(19 RMB)'!$A:$A,$A$2,'WR-Value Added(19 RMB)'!$B:$B,$A32)*$E32</f>
        <v>43322.243465062216</v>
      </c>
      <c r="AR32" s="139">
        <f>SUMIFS('WR-Value Added(19 RMB)'!AN:AN,'WR-Value Added(19 RMB)'!$A:$A,$A$2,'WR-Value Added(19 RMB)'!$B:$B,$A32)*$E32</f>
        <v>44360.98388585091</v>
      </c>
      <c r="AS32" s="139">
        <f>SUMIFS('WR-Value Added(19 RMB)'!AO:AO,'WR-Value Added(19 RMB)'!$A:$A,$A$2,'WR-Value Added(19 RMB)'!$B:$B,$A32)*$E32</f>
        <v>45419.480658367756</v>
      </c>
      <c r="AT32" s="139">
        <f>SUMIFS('WR-Value Added(19 RMB)'!AP:AP,'WR-Value Added(19 RMB)'!$A:$A,$A$2,'WR-Value Added(19 RMB)'!$B:$B,$A32)*$E32</f>
        <v>46498.334865165503</v>
      </c>
      <c r="AU32" s="139">
        <f>SUMIFS('WR-Value Added(19 RMB)'!AQ:AQ,'WR-Value Added(19 RMB)'!$A:$A,$A$2,'WR-Value Added(19 RMB)'!$B:$B,$A32)*$E32</f>
        <v>47598.149517058213</v>
      </c>
      <c r="AV32" s="139">
        <f>SUMIFS('WR-Value Added(19 RMB)'!AR:AR,'WR-Value Added(19 RMB)'!$A:$A,$A$2,'WR-Value Added(19 RMB)'!$B:$B,$A32)*$E32</f>
        <v>48719.530575459758</v>
      </c>
      <c r="AW32" s="141">
        <f>SUMIFS('WR-Value Added(19 RMB)'!AS:AS,'WR-Value Added(19 RMB)'!$A:$A,$A$2,'WR-Value Added(19 RMB)'!$B:$B,$A32)*$E32</f>
        <v>49863.087900675811</v>
      </c>
    </row>
    <row r="33" spans="1:49">
      <c r="A33" s="292" t="s">
        <v>526</v>
      </c>
      <c r="B33" s="293" t="s">
        <v>150</v>
      </c>
      <c r="C33" s="293" t="s">
        <v>792</v>
      </c>
      <c r="D33" s="293">
        <f>SUMIFS('Industrial Asset'!E:E,'Industrial Asset'!A:A,$A$2,'Industrial Asset'!D:D,C33,'Industrial Asset'!C:C,B33)</f>
        <v>42712.93</v>
      </c>
      <c r="E33" s="293">
        <f>D33/SUM(D32:D33)</f>
        <v>0.40917259691533187</v>
      </c>
      <c r="F33" s="293" t="str">
        <f>VLOOKUP(B33,'Sector Match'!$B$1:$C$43,2,0)</f>
        <v>other metals 242</v>
      </c>
      <c r="G33" s="139">
        <f>SUMIFS('WR-Value Added(19 RMB)'!C:C,'WR-Value Added(19 RMB)'!$A:$A,$A$2,'WR-Value Added(19 RMB)'!$B:$B,$A33)*$E33</f>
        <v>9790.3334052903119</v>
      </c>
      <c r="H33" s="139">
        <f>SUMIFS('WR-Value Added(19 RMB)'!D:D,'WR-Value Added(19 RMB)'!$A:$A,$A$2,'WR-Value Added(19 RMB)'!$B:$B,$A33)*$E33</f>
        <v>9932.5792604656926</v>
      </c>
      <c r="I33" s="139">
        <f>SUMIFS('WR-Value Added(19 RMB)'!E:E,'WR-Value Added(19 RMB)'!$A:$A,$A$2,'WR-Value Added(19 RMB)'!$B:$B,$A33)*$E33</f>
        <v>10635.15803949769</v>
      </c>
      <c r="J33" s="139">
        <f>SUMIFS('WR-Value Added(19 RMB)'!F:F,'WR-Value Added(19 RMB)'!$A:$A,$A$2,'WR-Value Added(19 RMB)'!$B:$B,$A33)*$E33</f>
        <v>10758.533584529894</v>
      </c>
      <c r="K33" s="139">
        <f>SUMIFS('WR-Value Added(19 RMB)'!G:G,'WR-Value Added(19 RMB)'!$A:$A,$A$2,'WR-Value Added(19 RMB)'!$B:$B,$A33)*$E33</f>
        <v>11324.14773024661</v>
      </c>
      <c r="L33" s="139">
        <f>SUMIFS('WR-Value Added(19 RMB)'!H:H,'WR-Value Added(19 RMB)'!$A:$A,$A$2,'WR-Value Added(19 RMB)'!$B:$B,$A33)*$E33</f>
        <v>11883.532685546841</v>
      </c>
      <c r="M33" s="139">
        <f>SUMIFS('WR-Value Added(19 RMB)'!I:I,'WR-Value Added(19 RMB)'!$A:$A,$A$2,'WR-Value Added(19 RMB)'!$B:$B,$A33)*$E33</f>
        <v>12437.0131313</v>
      </c>
      <c r="N33" s="139">
        <f>SUMIFS('WR-Value Added(19 RMB)'!J:J,'WR-Value Added(19 RMB)'!$A:$A,$A$2,'WR-Value Added(19 RMB)'!$B:$B,$A33)*$E33</f>
        <v>12985.149954152501</v>
      </c>
      <c r="O33" s="139">
        <f>SUMIFS('WR-Value Added(19 RMB)'!K:K,'WR-Value Added(19 RMB)'!$A:$A,$A$2,'WR-Value Added(19 RMB)'!$B:$B,$A33)*$E33</f>
        <v>13528.664890991529</v>
      </c>
      <c r="P33" s="139">
        <f>SUMIFS('WR-Value Added(19 RMB)'!L:L,'WR-Value Added(19 RMB)'!$A:$A,$A$2,'WR-Value Added(19 RMB)'!$B:$B,$A33)*$E33</f>
        <v>14068.381818947439</v>
      </c>
      <c r="Q33" s="139">
        <f>SUMIFS('WR-Value Added(19 RMB)'!M:M,'WR-Value Added(19 RMB)'!$A:$A,$A$2,'WR-Value Added(19 RMB)'!$B:$B,$A33)*$E33</f>
        <v>14605.182140555118</v>
      </c>
      <c r="R33" s="139">
        <f>SUMIFS('WR-Value Added(19 RMB)'!N:N,'WR-Value Added(19 RMB)'!$A:$A,$A$2,'WR-Value Added(19 RMB)'!$B:$B,$A33)*$E33</f>
        <v>15139.971782733768</v>
      </c>
      <c r="S33" s="139">
        <f>SUMIFS('WR-Value Added(19 RMB)'!O:O,'WR-Value Added(19 RMB)'!$A:$A,$A$2,'WR-Value Added(19 RMB)'!$B:$B,$A33)*$E33</f>
        <v>15673.657518115468</v>
      </c>
      <c r="T33" s="139">
        <f>SUMIFS('WR-Value Added(19 RMB)'!P:P,'WR-Value Added(19 RMB)'!$A:$A,$A$2,'WR-Value Added(19 RMB)'!$B:$B,$A33)*$E33</f>
        <v>16207.130592496333</v>
      </c>
      <c r="U33" s="139">
        <f>SUMIFS('WR-Value Added(19 RMB)'!Q:Q,'WR-Value Added(19 RMB)'!$A:$A,$A$2,'WR-Value Added(19 RMB)'!$B:$B,$A33)*$E33</f>
        <v>16741.255953344807</v>
      </c>
      <c r="V33" s="139">
        <f>SUMIFS('WR-Value Added(19 RMB)'!R:R,'WR-Value Added(19 RMB)'!$A:$A,$A$2,'WR-Value Added(19 RMB)'!$B:$B,$A33)*$E33</f>
        <v>17276.865682660424</v>
      </c>
      <c r="W33" s="139">
        <f>SUMIFS('WR-Value Added(19 RMB)'!S:S,'WR-Value Added(19 RMB)'!$A:$A,$A$2,'WR-Value Added(19 RMB)'!$B:$B,$A33)*$E33</f>
        <v>17814.755519295366</v>
      </c>
      <c r="X33" s="139">
        <f>SUMIFS('WR-Value Added(19 RMB)'!T:T,'WR-Value Added(19 RMB)'!$A:$A,$A$2,'WR-Value Added(19 RMB)'!$B:$B,$A33)*$E33</f>
        <v>18355.683599801752</v>
      </c>
      <c r="Y33" s="139">
        <f>SUMIFS('WR-Value Added(19 RMB)'!U:U,'WR-Value Added(19 RMB)'!$A:$A,$A$2,'WR-Value Added(19 RMB)'!$B:$B,$A33)*$E33</f>
        <v>18900.370749996484</v>
      </c>
      <c r="Z33" s="139">
        <f>SUMIFS('WR-Value Added(19 RMB)'!V:V,'WR-Value Added(19 RMB)'!$A:$A,$A$2,'WR-Value Added(19 RMB)'!$B:$B,$A33)*$E33</f>
        <v>19449.501823759841</v>
      </c>
      <c r="AA33" s="139">
        <f>SUMIFS('WR-Value Added(19 RMB)'!W:W,'WR-Value Added(19 RMB)'!$A:$A,$A$2,'WR-Value Added(19 RMB)'!$B:$B,$A33)*$E33</f>
        <v>20003.727715531601</v>
      </c>
      <c r="AB33" s="139">
        <f>SUMIFS('WR-Value Added(19 RMB)'!X:X,'WR-Value Added(19 RMB)'!$A:$A,$A$2,'WR-Value Added(19 RMB)'!$B:$B,$A33)*$E33</f>
        <v>20563.667773896032</v>
      </c>
      <c r="AC33" s="139">
        <f>SUMIFS('WR-Value Added(19 RMB)'!Y:Y,'WR-Value Added(19 RMB)'!$A:$A,$A$2,'WR-Value Added(19 RMB)'!$B:$B,$A33)*$E33</f>
        <v>21129.912420832577</v>
      </c>
      <c r="AD33" s="139">
        <f>SUMIFS('WR-Value Added(19 RMB)'!Z:Z,'WR-Value Added(19 RMB)'!$A:$A,$A$2,'WR-Value Added(19 RMB)'!$B:$B,$A33)*$E33</f>
        <v>21703.025839439058</v>
      </c>
      <c r="AE33" s="139">
        <f>SUMIFS('WR-Value Added(19 RMB)'!AA:AA,'WR-Value Added(19 RMB)'!$A:$A,$A$2,'WR-Value Added(19 RMB)'!$B:$B,$A33)*$E33</f>
        <v>22283.548636337426</v>
      </c>
      <c r="AF33" s="139">
        <f>SUMIFS('WR-Value Added(19 RMB)'!AB:AB,'WR-Value Added(19 RMB)'!$A:$A,$A$2,'WR-Value Added(19 RMB)'!$B:$B,$A33)*$E33</f>
        <v>22872.000416923212</v>
      </c>
      <c r="AG33" s="139">
        <f>SUMIFS('WR-Value Added(19 RMB)'!AC:AC,'WR-Value Added(19 RMB)'!$A:$A,$A$2,'WR-Value Added(19 RMB)'!$B:$B,$A33)*$E33</f>
        <v>23468.882234831373</v>
      </c>
      <c r="AH33" s="139">
        <f>SUMIFS('WR-Value Added(19 RMB)'!AD:AD,'WR-Value Added(19 RMB)'!$A:$A,$A$2,'WR-Value Added(19 RMB)'!$B:$B,$A33)*$E33</f>
        <v>24074.67889364214</v>
      </c>
      <c r="AI33" s="139">
        <f>SUMIFS('WR-Value Added(19 RMB)'!AE:AE,'WR-Value Added(19 RMB)'!$A:$A,$A$2,'WR-Value Added(19 RMB)'!$B:$B,$A33)*$E33</f>
        <v>24689.861090579278</v>
      </c>
      <c r="AJ33" s="139">
        <f>SUMIFS('WR-Value Added(19 RMB)'!AF:AF,'WR-Value Added(19 RMB)'!$A:$A,$A$2,'WR-Value Added(19 RMB)'!$B:$B,$A33)*$E33</f>
        <v>25314.887400054558</v>
      </c>
      <c r="AK33" s="139">
        <f>SUMIFS('WR-Value Added(19 RMB)'!AG:AG,'WR-Value Added(19 RMB)'!$A:$A,$A$2,'WR-Value Added(19 RMB)'!$B:$B,$A33)*$E33</f>
        <v>25950.2061003493</v>
      </c>
      <c r="AL33" s="139">
        <f>SUMIFS('WR-Value Added(19 RMB)'!AH:AH,'WR-Value Added(19 RMB)'!$A:$A,$A$2,'WR-Value Added(19 RMB)'!$B:$B,$A33)*$E33</f>
        <v>26596.256850233738</v>
      </c>
      <c r="AM33" s="139">
        <f>SUMIFS('WR-Value Added(19 RMB)'!AI:AI,'WR-Value Added(19 RMB)'!$A:$A,$A$2,'WR-Value Added(19 RMB)'!$B:$B,$A33)*$E33</f>
        <v>27253.472224448655</v>
      </c>
      <c r="AN33" s="139">
        <f>SUMIFS('WR-Value Added(19 RMB)'!AJ:AJ,'WR-Value Added(19 RMB)'!$A:$A,$A$2,'WR-Value Added(19 RMB)'!$B:$B,$A33)*$E33</f>
        <v>27922.279118116068</v>
      </c>
      <c r="AO33" s="139">
        <f>SUMIFS('WR-Value Added(19 RMB)'!AK:AK,'WR-Value Added(19 RMB)'!$A:$A,$A$2,'WR-Value Added(19 RMB)'!$B:$B,$A33)*$E33</f>
        <v>28603.100030610214</v>
      </c>
      <c r="AP33" s="139">
        <f>SUMIFS('WR-Value Added(19 RMB)'!AL:AL,'WR-Value Added(19 RMB)'!$A:$A,$A$2,'WR-Value Added(19 RMB)'!$B:$B,$A33)*$E33</f>
        <v>29296.354239416753</v>
      </c>
      <c r="AQ33" s="139">
        <f>SUMIFS('WR-Value Added(19 RMB)'!AM:AM,'WR-Value Added(19 RMB)'!$A:$A,$A$2,'WR-Value Added(19 RMB)'!$B:$B,$A33)*$E33</f>
        <v>30002.458874199376</v>
      </c>
      <c r="AR33" s="139">
        <f>SUMIFS('WR-Value Added(19 RMB)'!AN:AN,'WR-Value Added(19 RMB)'!$A:$A,$A$2,'WR-Value Added(19 RMB)'!$B:$B,$A33)*$E33</f>
        <v>30721.829900790242</v>
      </c>
      <c r="AS33" s="139">
        <f>SUMIFS('WR-Value Added(19 RMB)'!AO:AO,'WR-Value Added(19 RMB)'!$A:$A,$A$2,'WR-Value Added(19 RMB)'!$B:$B,$A33)*$E33</f>
        <v>31454.883024216801</v>
      </c>
      <c r="AT33" s="139">
        <f>SUMIFS('WR-Value Added(19 RMB)'!AP:AP,'WR-Value Added(19 RMB)'!$A:$A,$A$2,'WR-Value Added(19 RMB)'!$B:$B,$A33)*$E33</f>
        <v>32202.034519194436</v>
      </c>
      <c r="AU33" s="139">
        <f>SUMIFS('WR-Value Added(19 RMB)'!AQ:AQ,'WR-Value Added(19 RMB)'!$A:$A,$A$2,'WR-Value Added(19 RMB)'!$B:$B,$A33)*$E33</f>
        <v>32963.701995839867</v>
      </c>
      <c r="AV33" s="139">
        <f>SUMIFS('WR-Value Added(19 RMB)'!AR:AR,'WR-Value Added(19 RMB)'!$A:$A,$A$2,'WR-Value Added(19 RMB)'!$B:$B,$A33)*$E33</f>
        <v>33740.305107683125</v>
      </c>
      <c r="AW33" s="141">
        <f>SUMIFS('WR-Value Added(19 RMB)'!AS:AS,'WR-Value Added(19 RMB)'!$A:$A,$A$2,'WR-Value Added(19 RMB)'!$B:$B,$A33)*$E33</f>
        <v>34532.266208399284</v>
      </c>
    </row>
    <row r="34" spans="1:49">
      <c r="A34" s="175" t="s">
        <v>527</v>
      </c>
      <c r="B34" s="139" t="s">
        <v>305</v>
      </c>
      <c r="C34" s="139" t="s">
        <v>792</v>
      </c>
      <c r="D34" s="139">
        <f>SUMIFS('Industrial Asset'!E:E,'Industrial Asset'!A:A,$A$2,'Industrial Asset'!D:D,C34,'Industrial Asset'!C:C,B34)</f>
        <v>0</v>
      </c>
      <c r="E34" s="139">
        <v>1</v>
      </c>
      <c r="F34" s="139" t="str">
        <f>VLOOKUP(B34,'Sector Match'!$B$1:$C$43,2,0)</f>
        <v>metal products except machinery and vehicles 25</v>
      </c>
      <c r="G34" s="139">
        <f>SUMIFS('WR-Value Added(19 RMB)'!C:C,'WR-Value Added(19 RMB)'!$A:$A,$A$2,'WR-Value Added(19 RMB)'!$B:$B,$A34)*$E34</f>
        <v>9429.5876659328333</v>
      </c>
      <c r="H34" s="139">
        <f>SUMIFS('WR-Value Added(19 RMB)'!D:D,'WR-Value Added(19 RMB)'!$A:$A,$A$2,'WR-Value Added(19 RMB)'!$B:$B,$A34)*$E34</f>
        <v>9930.8190913685958</v>
      </c>
      <c r="I34" s="139">
        <f>SUMIFS('WR-Value Added(19 RMB)'!E:E,'WR-Value Added(19 RMB)'!$A:$A,$A$2,'WR-Value Added(19 RMB)'!$B:$B,$A34)*$E34</f>
        <v>10640.986669176949</v>
      </c>
      <c r="J34" s="139">
        <f>SUMIFS('WR-Value Added(19 RMB)'!F:F,'WR-Value Added(19 RMB)'!$A:$A,$A$2,'WR-Value Added(19 RMB)'!$B:$B,$A34)*$E34</f>
        <v>10958.381702360128</v>
      </c>
      <c r="K34" s="139">
        <f>SUMIFS('WR-Value Added(19 RMB)'!G:G,'WR-Value Added(19 RMB)'!$A:$A,$A$2,'WR-Value Added(19 RMB)'!$B:$B,$A34)*$E34</f>
        <v>11476.091125759129</v>
      </c>
      <c r="L34" s="139">
        <f>SUMIFS('WR-Value Added(19 RMB)'!H:H,'WR-Value Added(19 RMB)'!$A:$A,$A$2,'WR-Value Added(19 RMB)'!$B:$B,$A34)*$E34</f>
        <v>11987.091006397372</v>
      </c>
      <c r="M34" s="139">
        <f>SUMIFS('WR-Value Added(19 RMB)'!I:I,'WR-Value Added(19 RMB)'!$A:$A,$A$2,'WR-Value Added(19 RMB)'!$B:$B,$A34)*$E34</f>
        <v>12491.900790963842</v>
      </c>
      <c r="N34" s="139">
        <f>SUMIFS('WR-Value Added(19 RMB)'!J:J,'WR-Value Added(19 RMB)'!$A:$A,$A$2,'WR-Value Added(19 RMB)'!$B:$B,$A34)*$E34</f>
        <v>12991.214103192333</v>
      </c>
      <c r="O34" s="139">
        <f>SUMIFS('WR-Value Added(19 RMB)'!K:K,'WR-Value Added(19 RMB)'!$A:$A,$A$2,'WR-Value Added(19 RMB)'!$B:$B,$A34)*$E34</f>
        <v>13485.841114172114</v>
      </c>
      <c r="P34" s="139">
        <f>SUMIFS('WR-Value Added(19 RMB)'!L:L,'WR-Value Added(19 RMB)'!$A:$A,$A$2,'WR-Value Added(19 RMB)'!$B:$B,$A34)*$E34</f>
        <v>13976.661541707886</v>
      </c>
      <c r="Q34" s="139">
        <f>SUMIFS('WR-Value Added(19 RMB)'!M:M,'WR-Value Added(19 RMB)'!$A:$A,$A$2,'WR-Value Added(19 RMB)'!$B:$B,$A34)*$E34</f>
        <v>14464.588205136695</v>
      </c>
      <c r="R34" s="139">
        <f>SUMIFS('WR-Value Added(19 RMB)'!N:N,'WR-Value Added(19 RMB)'!$A:$A,$A$2,'WR-Value Added(19 RMB)'!$B:$B,$A34)*$E34</f>
        <v>14950.53997171539</v>
      </c>
      <c r="S34" s="139">
        <f>SUMIFS('WR-Value Added(19 RMB)'!O:O,'WR-Value Added(19 RMB)'!$A:$A,$A$2,'WR-Value Added(19 RMB)'!$B:$B,$A34)*$E34</f>
        <v>15435.422538757204</v>
      </c>
      <c r="T34" s="139">
        <f>SUMIFS('WR-Value Added(19 RMB)'!P:P,'WR-Value Added(19 RMB)'!$A:$A,$A$2,'WR-Value Added(19 RMB)'!$B:$B,$A34)*$E34</f>
        <v>15920.115471075642</v>
      </c>
      <c r="U34" s="139">
        <f>SUMIFS('WR-Value Added(19 RMB)'!Q:Q,'WR-Value Added(19 RMB)'!$A:$A,$A$2,'WR-Value Added(19 RMB)'!$B:$B,$A34)*$E34</f>
        <v>16405.464064293275</v>
      </c>
      <c r="V34" s="139">
        <f>SUMIFS('WR-Value Added(19 RMB)'!R:R,'WR-Value Added(19 RMB)'!$A:$A,$A$2,'WR-Value Added(19 RMB)'!$B:$B,$A34)*$E34</f>
        <v>16892.274823254687</v>
      </c>
      <c r="W34" s="139">
        <f>SUMIFS('WR-Value Added(19 RMB)'!S:S,'WR-Value Added(19 RMB)'!$A:$A,$A$2,'WR-Value Added(19 RMB)'!$B:$B,$A34)*$E34</f>
        <v>17381.313573323921</v>
      </c>
      <c r="X34" s="139">
        <f>SUMIFS('WR-Value Added(19 RMB)'!T:T,'WR-Value Added(19 RMB)'!$A:$A,$A$2,'WR-Value Added(19 RMB)'!$B:$B,$A34)*$E34</f>
        <v>17873.305432459667</v>
      </c>
      <c r="Y34" s="139">
        <f>SUMIFS('WR-Value Added(19 RMB)'!U:U,'WR-Value Added(19 RMB)'!$A:$A,$A$2,'WR-Value Added(19 RMB)'!$B:$B,$A34)*$E34</f>
        <v>18368.936052126453</v>
      </c>
      <c r="Z34" s="139">
        <f>SUMIFS('WR-Value Added(19 RMB)'!V:V,'WR-Value Added(19 RMB)'!$A:$A,$A$2,'WR-Value Added(19 RMB)'!$B:$B,$A34)*$E34</f>
        <v>18868.853682888432</v>
      </c>
      <c r="AA34" s="139">
        <f>SUMIFS('WR-Value Added(19 RMB)'!W:W,'WR-Value Added(19 RMB)'!$A:$A,$A$2,'WR-Value Added(19 RMB)'!$B:$B,$A34)*$E34</f>
        <v>19373.6717380712</v>
      </c>
      <c r="AB34" s="139">
        <f>SUMIFS('WR-Value Added(19 RMB)'!X:X,'WR-Value Added(19 RMB)'!$A:$A,$A$2,'WR-Value Added(19 RMB)'!$B:$B,$A34)*$E34</f>
        <v>19883.971620172364</v>
      </c>
      <c r="AC34" s="139">
        <f>SUMIFS('WR-Value Added(19 RMB)'!Y:Y,'WR-Value Added(19 RMB)'!$A:$A,$A$2,'WR-Value Added(19 RMB)'!$B:$B,$A34)*$E34</f>
        <v>20400.30564429484</v>
      </c>
      <c r="AD34" s="139">
        <f>SUMIFS('WR-Value Added(19 RMB)'!Z:Z,'WR-Value Added(19 RMB)'!$A:$A,$A$2,'WR-Value Added(19 RMB)'!$B:$B,$A34)*$E34</f>
        <v>20923.199945064174</v>
      </c>
      <c r="AE34" s="139">
        <f>SUMIFS('WR-Value Added(19 RMB)'!AA:AA,'WR-Value Added(19 RMB)'!$A:$A,$A$2,'WR-Value Added(19 RMB)'!$B:$B,$A34)*$E34</f>
        <v>21453.157292042917</v>
      </c>
      <c r="AF34" s="139">
        <f>SUMIFS('WR-Value Added(19 RMB)'!AB:AB,'WR-Value Added(19 RMB)'!$A:$A,$A$2,'WR-Value Added(19 RMB)'!$B:$B,$A34)*$E34</f>
        <v>21990.659766721674</v>
      </c>
      <c r="AG34" s="139">
        <f>SUMIFS('WR-Value Added(19 RMB)'!AC:AC,'WR-Value Added(19 RMB)'!$A:$A,$A$2,'WR-Value Added(19 RMB)'!$B:$B,$A34)*$E34</f>
        <v>22536.171274270553</v>
      </c>
      <c r="AH34" s="139">
        <f>SUMIFS('WR-Value Added(19 RMB)'!AD:AD,'WR-Value Added(19 RMB)'!$A:$A,$A$2,'WR-Value Added(19 RMB)'!$B:$B,$A34)*$E34</f>
        <v>23090.139877392321</v>
      </c>
      <c r="AI34" s="139">
        <f>SUMIFS('WR-Value Added(19 RMB)'!AE:AE,'WR-Value Added(19 RMB)'!$A:$A,$A$2,'WR-Value Added(19 RMB)'!$B:$B,$A34)*$E34</f>
        <v>23652.999949357567</v>
      </c>
      <c r="AJ34" s="139">
        <f>SUMIFS('WR-Value Added(19 RMB)'!AF:AF,'WR-Value Added(19 RMB)'!$A:$A,$A$2,'WR-Value Added(19 RMB)'!$B:$B,$A34)*$E34</f>
        <v>24225.174149820617</v>
      </c>
      <c r="AK34" s="139">
        <f>SUMIFS('WR-Value Added(19 RMB)'!AG:AG,'WR-Value Added(19 RMB)'!$A:$A,$A$2,'WR-Value Added(19 RMB)'!$B:$B,$A34)*$E34</f>
        <v>24807.075231192721</v>
      </c>
      <c r="AL34" s="139">
        <f>SUMIFS('WR-Value Added(19 RMB)'!AH:AH,'WR-Value Added(19 RMB)'!$A:$A,$A$2,'WR-Value Added(19 RMB)'!$B:$B,$A34)*$E34</f>
        <v>25399.107685860785</v>
      </c>
      <c r="AM34" s="139">
        <f>SUMIFS('WR-Value Added(19 RMB)'!AI:AI,'WR-Value Added(19 RMB)'!$A:$A,$A$2,'WR-Value Added(19 RMB)'!$B:$B,$A34)*$E34</f>
        <v>26001.669245869569</v>
      </c>
      <c r="AN34" s="139">
        <f>SUMIFS('WR-Value Added(19 RMB)'!AJ:AJ,'WR-Value Added(19 RMB)'!$A:$A,$A$2,'WR-Value Added(19 RMB)'!$B:$B,$A34)*$E34</f>
        <v>26615.15224720916</v>
      </c>
      <c r="AO34" s="139">
        <f>SUMIFS('WR-Value Added(19 RMB)'!AK:AK,'WR-Value Added(19 RMB)'!$A:$A,$A$2,'WR-Value Added(19 RMB)'!$B:$B,$A34)*$E34</f>
        <v>27239.94487082008</v>
      </c>
      <c r="AP34" s="139">
        <f>SUMIFS('WR-Value Added(19 RMB)'!AL:AL,'WR-Value Added(19 RMB)'!$A:$A,$A$2,'WR-Value Added(19 RMB)'!$B:$B,$A34)*$E34</f>
        <v>27876.432272036804</v>
      </c>
      <c r="AQ34" s="139">
        <f>SUMIFS('WR-Value Added(19 RMB)'!AM:AM,'WR-Value Added(19 RMB)'!$A:$A,$A$2,'WR-Value Added(19 RMB)'!$B:$B,$A34)*$E34</f>
        <v>28524.997609584436</v>
      </c>
      <c r="AR34" s="139">
        <f>SUMIFS('WR-Value Added(19 RMB)'!AN:AN,'WR-Value Added(19 RMB)'!$A:$A,$A$2,'WR-Value Added(19 RMB)'!$B:$B,$A34)*$E34</f>
        <v>29186.022984505285</v>
      </c>
      <c r="AS34" s="139">
        <f>SUMIFS('WR-Value Added(19 RMB)'!AO:AO,'WR-Value Added(19 RMB)'!$A:$A,$A$2,'WR-Value Added(19 RMB)'!$B:$B,$A34)*$E34</f>
        <v>29859.89029859368</v>
      </c>
      <c r="AT34" s="139">
        <f>SUMIFS('WR-Value Added(19 RMB)'!AP:AP,'WR-Value Added(19 RMB)'!$A:$A,$A$2,'WR-Value Added(19 RMB)'!$B:$B,$A34)*$E34</f>
        <v>30546.982041109866</v>
      </c>
      <c r="AU34" s="139">
        <f>SUMIFS('WR-Value Added(19 RMB)'!AQ:AQ,'WR-Value Added(19 RMB)'!$A:$A,$A$2,'WR-Value Added(19 RMB)'!$B:$B,$A34)*$E34</f>
        <v>31247.682011748188</v>
      </c>
      <c r="AV34" s="139">
        <f>SUMIFS('WR-Value Added(19 RMB)'!AR:AR,'WR-Value Added(19 RMB)'!$A:$A,$A$2,'WR-Value Added(19 RMB)'!$B:$B,$A34)*$E34</f>
        <v>31962.375987072988</v>
      </c>
      <c r="AW34" s="141">
        <f>SUMIFS('WR-Value Added(19 RMB)'!AS:AS,'WR-Value Added(19 RMB)'!$A:$A,$A$2,'WR-Value Added(19 RMB)'!$B:$B,$A34)*$E34</f>
        <v>32691.452336925831</v>
      </c>
    </row>
    <row r="35" spans="1:49">
      <c r="A35" s="175" t="s">
        <v>528</v>
      </c>
      <c r="B35" s="139" t="s">
        <v>306</v>
      </c>
      <c r="C35" s="139" t="s">
        <v>792</v>
      </c>
      <c r="D35" s="139">
        <f>SUMIFS('Industrial Asset'!E:E,'Industrial Asset'!A:A,$A$2,'Industrial Asset'!D:D,C35,'Industrial Asset'!C:C,B35)</f>
        <v>0</v>
      </c>
      <c r="E35" s="139">
        <v>1</v>
      </c>
      <c r="F35" s="139" t="str">
        <f>VLOOKUP(B35,'Sector Match'!$B$1:$C$43,2,0)</f>
        <v>other manufacturing 31T33</v>
      </c>
      <c r="G35" s="139">
        <f>SUMIFS('WR-Value Added(19 RMB)'!C:C,'WR-Value Added(19 RMB)'!$A:$A,$A$2,'WR-Value Added(19 RMB)'!$B:$B,$A35)*$E35</f>
        <v>12034.484544767744</v>
      </c>
      <c r="H35" s="139">
        <f>SUMIFS('WR-Value Added(19 RMB)'!D:D,'WR-Value Added(19 RMB)'!$A:$A,$A$2,'WR-Value Added(19 RMB)'!$B:$B,$A35)*$E35</f>
        <v>12587.576623706495</v>
      </c>
      <c r="I35" s="139">
        <f>SUMIFS('WR-Value Added(19 RMB)'!E:E,'WR-Value Added(19 RMB)'!$A:$A,$A$2,'WR-Value Added(19 RMB)'!$B:$B,$A35)*$E35</f>
        <v>14415.583120825433</v>
      </c>
      <c r="J35" s="139">
        <f>SUMIFS('WR-Value Added(19 RMB)'!F:F,'WR-Value Added(19 RMB)'!$A:$A,$A$2,'WR-Value Added(19 RMB)'!$B:$B,$A35)*$E35</f>
        <v>14062.67537064683</v>
      </c>
      <c r="K35" s="139">
        <f>SUMIFS('WR-Value Added(19 RMB)'!G:G,'WR-Value Added(19 RMB)'!$A:$A,$A$2,'WR-Value Added(19 RMB)'!$B:$B,$A35)*$E35</f>
        <v>14590.480576812279</v>
      </c>
      <c r="L35" s="139">
        <f>SUMIFS('WR-Value Added(19 RMB)'!H:H,'WR-Value Added(19 RMB)'!$A:$A,$A$2,'WR-Value Added(19 RMB)'!$B:$B,$A35)*$E35</f>
        <v>15108.823060245119</v>
      </c>
      <c r="M35" s="139">
        <f>SUMIFS('WR-Value Added(19 RMB)'!I:I,'WR-Value Added(19 RMB)'!$A:$A,$A$2,'WR-Value Added(19 RMB)'!$B:$B,$A35)*$E35</f>
        <v>15618.810662494594</v>
      </c>
      <c r="N35" s="139">
        <f>SUMIFS('WR-Value Added(19 RMB)'!J:J,'WR-Value Added(19 RMB)'!$A:$A,$A$2,'WR-Value Added(19 RMB)'!$B:$B,$A35)*$E35</f>
        <v>16121.619466967972</v>
      </c>
      <c r="O35" s="139">
        <f>SUMIFS('WR-Value Added(19 RMB)'!K:K,'WR-Value Added(19 RMB)'!$A:$A,$A$2,'WR-Value Added(19 RMB)'!$B:$B,$A35)*$E35</f>
        <v>16618.464558037722</v>
      </c>
      <c r="P35" s="139">
        <f>SUMIFS('WR-Value Added(19 RMB)'!L:L,'WR-Value Added(19 RMB)'!$A:$A,$A$2,'WR-Value Added(19 RMB)'!$B:$B,$A35)*$E35</f>
        <v>17110.569631237871</v>
      </c>
      <c r="Q35" s="139">
        <f>SUMIFS('WR-Value Added(19 RMB)'!M:M,'WR-Value Added(19 RMB)'!$A:$A,$A$2,'WR-Value Added(19 RMB)'!$B:$B,$A35)*$E35</f>
        <v>17599.141261414741</v>
      </c>
      <c r="R35" s="139">
        <f>SUMIFS('WR-Value Added(19 RMB)'!N:N,'WR-Value Added(19 RMB)'!$A:$A,$A$2,'WR-Value Added(19 RMB)'!$B:$B,$A35)*$E35</f>
        <v>18085.349523095116</v>
      </c>
      <c r="S35" s="139">
        <f>SUMIFS('WR-Value Added(19 RMB)'!O:O,'WR-Value Added(19 RMB)'!$A:$A,$A$2,'WR-Value Added(19 RMB)'!$B:$B,$A35)*$E35</f>
        <v>18570.314785909442</v>
      </c>
      <c r="T35" s="139">
        <f>SUMIFS('WR-Value Added(19 RMB)'!P:P,'WR-Value Added(19 RMB)'!$A:$A,$A$2,'WR-Value Added(19 RMB)'!$B:$B,$A35)*$E35</f>
        <v>19055.099763313759</v>
      </c>
      <c r="U35" s="139">
        <f>SUMIFS('WR-Value Added(19 RMB)'!Q:Q,'WR-Value Added(19 RMB)'!$A:$A,$A$2,'WR-Value Added(19 RMB)'!$B:$B,$A35)*$E35</f>
        <v>19540.705698672584</v>
      </c>
      <c r="V35" s="139">
        <f>SUMIFS('WR-Value Added(19 RMB)'!R:R,'WR-Value Added(19 RMB)'!$A:$A,$A$2,'WR-Value Added(19 RMB)'!$B:$B,$A35)*$E35</f>
        <v>20028.071630331906</v>
      </c>
      <c r="W35" s="139">
        <f>SUMIFS('WR-Value Added(19 RMB)'!S:S,'WR-Value Added(19 RMB)'!$A:$A,$A$2,'WR-Value Added(19 RMB)'!$B:$B,$A35)*$E35</f>
        <v>20518.075833806659</v>
      </c>
      <c r="X35" s="139">
        <f>SUMIFS('WR-Value Added(19 RMB)'!T:T,'WR-Value Added(19 RMB)'!$A:$A,$A$2,'WR-Value Added(19 RMB)'!$B:$B,$A35)*$E35</f>
        <v>21011.538719139888</v>
      </c>
      <c r="Y35" s="139">
        <f>SUMIFS('WR-Value Added(19 RMB)'!U:U,'WR-Value Added(19 RMB)'!$A:$A,$A$2,'WR-Value Added(19 RMB)'!$B:$B,$A35)*$E35</f>
        <v>21509.226630166664</v>
      </c>
      <c r="Z35" s="139">
        <f>SUMIFS('WR-Value Added(19 RMB)'!V:V,'WR-Value Added(19 RMB)'!$A:$A,$A$2,'WR-Value Added(19 RMB)'!$B:$B,$A35)*$E35</f>
        <v>22011.856136298873</v>
      </c>
      <c r="AA35" s="139">
        <f>SUMIFS('WR-Value Added(19 RMB)'!W:W,'WR-Value Added(19 RMB)'!$A:$A,$A$2,'WR-Value Added(19 RMB)'!$B:$B,$A35)*$E35</f>
        <v>22520.098523599205</v>
      </c>
      <c r="AB35" s="139">
        <f>SUMIFS('WR-Value Added(19 RMB)'!X:X,'WR-Value Added(19 RMB)'!$A:$A,$A$2,'WR-Value Added(19 RMB)'!$B:$B,$A35)*$E35</f>
        <v>23034.584282189095</v>
      </c>
      <c r="AC35" s="139">
        <f>SUMIFS('WR-Value Added(19 RMB)'!Y:Y,'WR-Value Added(19 RMB)'!$A:$A,$A$2,'WR-Value Added(19 RMB)'!$B:$B,$A35)*$E35</f>
        <v>23555.907455240511</v>
      </c>
      <c r="AD35" s="139">
        <f>SUMIFS('WR-Value Added(19 RMB)'!Z:Z,'WR-Value Added(19 RMB)'!$A:$A,$A$2,'WR-Value Added(19 RMB)'!$B:$B,$A35)*$E35</f>
        <v>24084.629765097503</v>
      </c>
      <c r="AE35" s="139">
        <f>SUMIFS('WR-Value Added(19 RMB)'!AA:AA,'WR-Value Added(19 RMB)'!$A:$A,$A$2,'WR-Value Added(19 RMB)'!$B:$B,$A35)*$E35</f>
        <v>24621.284468337373</v>
      </c>
      <c r="AF35" s="139">
        <f>SUMIFS('WR-Value Added(19 RMB)'!AB:AB,'WR-Value Added(19 RMB)'!$A:$A,$A$2,'WR-Value Added(19 RMB)'!$B:$B,$A35)*$E35</f>
        <v>25166.379917125359</v>
      </c>
      <c r="AG35" s="139">
        <f>SUMIFS('WR-Value Added(19 RMB)'!AC:AC,'WR-Value Added(19 RMB)'!$A:$A,$A$2,'WR-Value Added(19 RMB)'!$B:$B,$A35)*$E35</f>
        <v>25720.402821739288</v>
      </c>
      <c r="AH35" s="139">
        <f>SUMIFS('WR-Value Added(19 RMB)'!AD:AD,'WR-Value Added(19 RMB)'!$A:$A,$A$2,'WR-Value Added(19 RMB)'!$B:$B,$A35)*$E35</f>
        <v>26283.821220753416</v>
      </c>
      <c r="AI35" s="139">
        <f>SUMIFS('WR-Value Added(19 RMB)'!AE:AE,'WR-Value Added(19 RMB)'!$A:$A,$A$2,'WR-Value Added(19 RMB)'!$B:$B,$A35)*$E35</f>
        <v>26857.087172715874</v>
      </c>
      <c r="AJ35" s="139">
        <f>SUMIFS('WR-Value Added(19 RMB)'!AF:AF,'WR-Value Added(19 RMB)'!$A:$A,$A$2,'WR-Value Added(19 RMB)'!$B:$B,$A35)*$E35</f>
        <v>27440.639187465404</v>
      </c>
      <c r="AK35" s="139">
        <f>SUMIFS('WR-Value Added(19 RMB)'!AG:AG,'WR-Value Added(19 RMB)'!$A:$A,$A$2,'WR-Value Added(19 RMB)'!$B:$B,$A35)*$E35</f>
        <v>28034.90441740421</v>
      </c>
      <c r="AL35" s="139">
        <f>SUMIFS('WR-Value Added(19 RMB)'!AH:AH,'WR-Value Added(19 RMB)'!$A:$A,$A$2,'WR-Value Added(19 RMB)'!$B:$B,$A35)*$E35</f>
        <v>28640.300629790207</v>
      </c>
      <c r="AM35" s="139">
        <f>SUMIFS('WR-Value Added(19 RMB)'!AI:AI,'WR-Value Added(19 RMB)'!$A:$A,$A$2,'WR-Value Added(19 RMB)'!$B:$B,$A35)*$E35</f>
        <v>29257.237980871771</v>
      </c>
      <c r="AN35" s="139">
        <f>SUMIFS('WR-Value Added(19 RMB)'!AJ:AJ,'WR-Value Added(19 RMB)'!$A:$A,$A$2,'WR-Value Added(19 RMB)'!$B:$B,$A35)*$E35</f>
        <v>29886.120611854898</v>
      </c>
      <c r="AO35" s="139">
        <f>SUMIFS('WR-Value Added(19 RMB)'!AK:AK,'WR-Value Added(19 RMB)'!$A:$A,$A$2,'WR-Value Added(19 RMB)'!$B:$B,$A35)*$E35</f>
        <v>30527.348085484453</v>
      </c>
      <c r="AP35" s="139">
        <f>SUMIFS('WR-Value Added(19 RMB)'!AL:AL,'WR-Value Added(19 RMB)'!$A:$A,$A$2,'WR-Value Added(19 RMB)'!$B:$B,$A35)*$E35</f>
        <v>31181.316680619479</v>
      </c>
      <c r="AQ35" s="139">
        <f>SUMIFS('WR-Value Added(19 RMB)'!AM:AM,'WR-Value Added(19 RMB)'!$A:$A,$A$2,'WR-Value Added(19 RMB)'!$B:$B,$A35)*$E35</f>
        <v>31848.420560711093</v>
      </c>
      <c r="AR35" s="139">
        <f>SUMIFS('WR-Value Added(19 RMB)'!AN:AN,'WR-Value Added(19 RMB)'!$A:$A,$A$2,'WR-Value Added(19 RMB)'!$B:$B,$A35)*$E35</f>
        <v>32529.052830613135</v>
      </c>
      <c r="AS35" s="139">
        <f>SUMIFS('WR-Value Added(19 RMB)'!AO:AO,'WR-Value Added(19 RMB)'!$A:$A,$A$2,'WR-Value Added(19 RMB)'!$B:$B,$A35)*$E35</f>
        <v>33223.606494732441</v>
      </c>
      <c r="AT35" s="139">
        <f>SUMIFS('WR-Value Added(19 RMB)'!AP:AP,'WR-Value Added(19 RMB)'!$A:$A,$A$2,'WR-Value Added(19 RMB)'!$B:$B,$A35)*$E35</f>
        <v>33932.475328182278</v>
      </c>
      <c r="AU35" s="139">
        <f>SUMIFS('WR-Value Added(19 RMB)'!AQ:AQ,'WR-Value Added(19 RMB)'!$A:$A,$A$2,'WR-Value Added(19 RMB)'!$B:$B,$A35)*$E35</f>
        <v>34656.054671362552</v>
      </c>
      <c r="AV35" s="139">
        <f>SUMIFS('WR-Value Added(19 RMB)'!AR:AR,'WR-Value Added(19 RMB)'!$A:$A,$A$2,'WR-Value Added(19 RMB)'!$B:$B,$A35)*$E35</f>
        <v>35394.742157236957</v>
      </c>
      <c r="AW35" s="141">
        <f>SUMIFS('WR-Value Added(19 RMB)'!AS:AS,'WR-Value Added(19 RMB)'!$A:$A,$A$2,'WR-Value Added(19 RMB)'!$B:$B,$A35)*$E35</f>
        <v>36148.938379558065</v>
      </c>
    </row>
    <row r="36" spans="1:49">
      <c r="A36" s="175" t="s">
        <v>529</v>
      </c>
      <c r="B36" s="139" t="s">
        <v>307</v>
      </c>
      <c r="C36" s="139" t="s">
        <v>792</v>
      </c>
      <c r="D36" s="139">
        <f>SUMIFS('Industrial Asset'!E:E,'Industrial Asset'!A:A,$A$2,'Industrial Asset'!D:D,C36,'Industrial Asset'!C:C,B36)</f>
        <v>0</v>
      </c>
      <c r="E36" s="139">
        <v>1</v>
      </c>
      <c r="F36" s="139" t="str">
        <f>VLOOKUP(B36,'Sector Match'!$B$1:$C$43,2,0)</f>
        <v>glass and glass products 231</v>
      </c>
      <c r="G36" s="139">
        <f>SUMIFS('WR-Value Added(19 RMB)'!C:C,'WR-Value Added(19 RMB)'!$A:$A,$A$2,'WR-Value Added(19 RMB)'!$B:$B,$A36)*$E36</f>
        <v>10826.086339509659</v>
      </c>
      <c r="H36" s="139">
        <f>SUMIFS('WR-Value Added(19 RMB)'!D:D,'WR-Value Added(19 RMB)'!$A:$A,$A$2,'WR-Value Added(19 RMB)'!$B:$B,$A36)*$E36</f>
        <v>11478.223752540616</v>
      </c>
      <c r="I36" s="139">
        <f>SUMIFS('WR-Value Added(19 RMB)'!E:E,'WR-Value Added(19 RMB)'!$A:$A,$A$2,'WR-Value Added(19 RMB)'!$B:$B,$A36)*$E36</f>
        <v>14015.40859562305</v>
      </c>
      <c r="J36" s="139">
        <f>SUMIFS('WR-Value Added(19 RMB)'!F:F,'WR-Value Added(19 RMB)'!$A:$A,$A$2,'WR-Value Added(19 RMB)'!$B:$B,$A36)*$E36</f>
        <v>13627.575372708881</v>
      </c>
      <c r="K36" s="139">
        <f>SUMIFS('WR-Value Added(19 RMB)'!G:G,'WR-Value Added(19 RMB)'!$A:$A,$A$2,'WR-Value Added(19 RMB)'!$B:$B,$A36)*$E36</f>
        <v>14471.014001068248</v>
      </c>
      <c r="L36" s="139">
        <f>SUMIFS('WR-Value Added(19 RMB)'!H:H,'WR-Value Added(19 RMB)'!$A:$A,$A$2,'WR-Value Added(19 RMB)'!$B:$B,$A36)*$E36</f>
        <v>15307.355006518501</v>
      </c>
      <c r="M36" s="139">
        <f>SUMIFS('WR-Value Added(19 RMB)'!I:I,'WR-Value Added(19 RMB)'!$A:$A,$A$2,'WR-Value Added(19 RMB)'!$B:$B,$A36)*$E36</f>
        <v>16136.599337893049</v>
      </c>
      <c r="N36" s="139">
        <f>SUMIFS('WR-Value Added(19 RMB)'!J:J,'WR-Value Added(19 RMB)'!$A:$A,$A$2,'WR-Value Added(19 RMB)'!$B:$B,$A36)*$E36</f>
        <v>16959.191532187822</v>
      </c>
      <c r="O36" s="139">
        <f>SUMIFS('WR-Value Added(19 RMB)'!K:K,'WR-Value Added(19 RMB)'!$A:$A,$A$2,'WR-Value Added(19 RMB)'!$B:$B,$A36)*$E36</f>
        <v>17775.882683615819</v>
      </c>
      <c r="P36" s="139">
        <f>SUMIFS('WR-Value Added(19 RMB)'!L:L,'WR-Value Added(19 RMB)'!$A:$A,$A$2,'WR-Value Added(19 RMB)'!$B:$B,$A36)*$E36</f>
        <v>18587.62824948784</v>
      </c>
      <c r="Q36" s="139">
        <f>SUMIFS('WR-Value Added(19 RMB)'!M:M,'WR-Value Added(19 RMB)'!$A:$A,$A$2,'WR-Value Added(19 RMB)'!$B:$B,$A36)*$E36</f>
        <v>19395.511974768706</v>
      </c>
      <c r="R36" s="139">
        <f>SUMIFS('WR-Value Added(19 RMB)'!N:N,'WR-Value Added(19 RMB)'!$A:$A,$A$2,'WR-Value Added(19 RMB)'!$B:$B,$A36)*$E36</f>
        <v>20200.689827844319</v>
      </c>
      <c r="S36" s="139">
        <f>SUMIFS('WR-Value Added(19 RMB)'!O:O,'WR-Value Added(19 RMB)'!$A:$A,$A$2,'WR-Value Added(19 RMB)'!$B:$B,$A36)*$E36</f>
        <v>21004.349353095851</v>
      </c>
      <c r="T36" s="139">
        <f>SUMIFS('WR-Value Added(19 RMB)'!P:P,'WR-Value Added(19 RMB)'!$A:$A,$A$2,'WR-Value Added(19 RMB)'!$B:$B,$A36)*$E36</f>
        <v>21807.680857528663</v>
      </c>
      <c r="U36" s="139">
        <f>SUMIFS('WR-Value Added(19 RMB)'!Q:Q,'WR-Value Added(19 RMB)'!$A:$A,$A$2,'WR-Value Added(19 RMB)'!$B:$B,$A36)*$E36</f>
        <v>22611.857603621418</v>
      </c>
      <c r="V36" s="139">
        <f>SUMIFS('WR-Value Added(19 RMB)'!R:R,'WR-Value Added(19 RMB)'!$A:$A,$A$2,'WR-Value Added(19 RMB)'!$B:$B,$A36)*$E36</f>
        <v>23418.022778556602</v>
      </c>
      <c r="W36" s="139">
        <f>SUMIFS('WR-Value Added(19 RMB)'!S:S,'WR-Value Added(19 RMB)'!$A:$A,$A$2,'WR-Value Added(19 RMB)'!$B:$B,$A36)*$E36</f>
        <v>24227.281494191393</v>
      </c>
      <c r="X36" s="139">
        <f>SUMIFS('WR-Value Added(19 RMB)'!T:T,'WR-Value Added(19 RMB)'!$A:$A,$A$2,'WR-Value Added(19 RMB)'!$B:$B,$A36)*$E36</f>
        <v>25040.696464527366</v>
      </c>
      <c r="Y36" s="139">
        <f>SUMIFS('WR-Value Added(19 RMB)'!U:U,'WR-Value Added(19 RMB)'!$A:$A,$A$2,'WR-Value Added(19 RMB)'!$B:$B,$A36)*$E36</f>
        <v>25859.286322890679</v>
      </c>
      <c r="Z36" s="139">
        <f>SUMIFS('WR-Value Added(19 RMB)'!V:V,'WR-Value Added(19 RMB)'!$A:$A,$A$2,'WR-Value Added(19 RMB)'!$B:$B,$A36)*$E36</f>
        <v>26684.025791734064</v>
      </c>
      <c r="AA36" s="139">
        <f>SUMIFS('WR-Value Added(19 RMB)'!W:W,'WR-Value Added(19 RMB)'!$A:$A,$A$2,'WR-Value Added(19 RMB)'!$B:$B,$A36)*$E36</f>
        <v>27515.847114839969</v>
      </c>
      <c r="AB36" s="139">
        <f>SUMIFS('WR-Value Added(19 RMB)'!X:X,'WR-Value Added(19 RMB)'!$A:$A,$A$2,'WR-Value Added(19 RMB)'!$B:$B,$A36)*$E36</f>
        <v>28355.642314523644</v>
      </c>
      <c r="AC36" s="139">
        <f>SUMIFS('WR-Value Added(19 RMB)'!Y:Y,'WR-Value Added(19 RMB)'!$A:$A,$A$2,'WR-Value Added(19 RMB)'!$B:$B,$A36)*$E36</f>
        <v>29204.265953841696</v>
      </c>
      <c r="AD36" s="139">
        <f>SUMIFS('WR-Value Added(19 RMB)'!Z:Z,'WR-Value Added(19 RMB)'!$A:$A,$A$2,'WR-Value Added(19 RMB)'!$B:$B,$A36)*$E36</f>
        <v>30062.538173073404</v>
      </c>
      <c r="AE36" s="139">
        <f>SUMIFS('WR-Value Added(19 RMB)'!AA:AA,'WR-Value Added(19 RMB)'!$A:$A,$A$2,'WR-Value Added(19 RMB)'!$B:$B,$A36)*$E36</f>
        <v>30931.247837004201</v>
      </c>
      <c r="AF36" s="139">
        <f>SUMIFS('WR-Value Added(19 RMB)'!AB:AB,'WR-Value Added(19 RMB)'!$A:$A,$A$2,'WR-Value Added(19 RMB)'!$B:$B,$A36)*$E36</f>
        <v>31811.155679735315</v>
      </c>
      <c r="AG36" s="139">
        <f>SUMIFS('WR-Value Added(19 RMB)'!AC:AC,'WR-Value Added(19 RMB)'!$A:$A,$A$2,'WR-Value Added(19 RMB)'!$B:$B,$A36)*$E36</f>
        <v>32702.997370874695</v>
      </c>
      <c r="AH36" s="139">
        <f>SUMIFS('WR-Value Added(19 RMB)'!AD:AD,'WR-Value Added(19 RMB)'!$A:$A,$A$2,'WR-Value Added(19 RMB)'!$B:$B,$A36)*$E36</f>
        <v>33607.486454116071</v>
      </c>
      <c r="AI36" s="139">
        <f>SUMIFS('WR-Value Added(19 RMB)'!AE:AE,'WR-Value Added(19 RMB)'!$A:$A,$A$2,'WR-Value Added(19 RMB)'!$B:$B,$A36)*$E36</f>
        <v>34525.317128884148</v>
      </c>
      <c r="AJ36" s="139">
        <f>SUMIFS('WR-Value Added(19 RMB)'!AF:AF,'WR-Value Added(19 RMB)'!$A:$A,$A$2,'WR-Value Added(19 RMB)'!$B:$B,$A36)*$E36</f>
        <v>35457.166859747718</v>
      </c>
      <c r="AK36" s="139">
        <f>SUMIFS('WR-Value Added(19 RMB)'!AG:AG,'WR-Value Added(19 RMB)'!$A:$A,$A$2,'WR-Value Added(19 RMB)'!$B:$B,$A36)*$E36</f>
        <v>36403.698808154477</v>
      </c>
      <c r="AL36" s="139">
        <f>SUMIFS('WR-Value Added(19 RMB)'!AH:AH,'WR-Value Added(19 RMB)'!$A:$A,$A$2,'WR-Value Added(19 RMB)'!$B:$B,$A36)*$E36</f>
        <v>37365.564087792787</v>
      </c>
      <c r="AM36" s="139">
        <f>SUMIFS('WR-Value Added(19 RMB)'!AI:AI,'WR-Value Added(19 RMB)'!$A:$A,$A$2,'WR-Value Added(19 RMB)'!$B:$B,$A36)*$E36</f>
        <v>38343.403849387192</v>
      </c>
      <c r="AN36" s="139">
        <f>SUMIFS('WR-Value Added(19 RMB)'!AJ:AJ,'WR-Value Added(19 RMB)'!$A:$A,$A$2,'WR-Value Added(19 RMB)'!$B:$B,$A36)*$E36</f>
        <v>39337.851203576247</v>
      </c>
      <c r="AO36" s="139">
        <f>SUMIFS('WR-Value Added(19 RMB)'!AK:AK,'WR-Value Added(19 RMB)'!$A:$A,$A$2,'WR-Value Added(19 RMB)'!$B:$B,$A36)*$E36</f>
        <v>40349.532992206776</v>
      </c>
      <c r="AP36" s="139">
        <f>SUMIFS('WR-Value Added(19 RMB)'!AL:AL,'WR-Value Added(19 RMB)'!$A:$A,$A$2,'WR-Value Added(19 RMB)'!$B:$B,$A36)*$E36</f>
        <v>41379.071419192849</v>
      </c>
      <c r="AQ36" s="139">
        <f>SUMIFS('WR-Value Added(19 RMB)'!AM:AM,'WR-Value Added(19 RMB)'!$A:$A,$A$2,'WR-Value Added(19 RMB)'!$B:$B,$A36)*$E36</f>
        <v>42427.085552372824</v>
      </c>
      <c r="AR36" s="139">
        <f>SUMIFS('WR-Value Added(19 RMB)'!AN:AN,'WR-Value Added(19 RMB)'!$A:$A,$A$2,'WR-Value Added(19 RMB)'!$B:$B,$A36)*$E36</f>
        <v>43494.192707620954</v>
      </c>
      <c r="AS36" s="139">
        <f>SUMIFS('WR-Value Added(19 RMB)'!AO:AO,'WR-Value Added(19 RMB)'!$A:$A,$A$2,'WR-Value Added(19 RMB)'!$B:$B,$A36)*$E36</f>
        <v>44581.00972609251</v>
      </c>
      <c r="AT36" s="139">
        <f>SUMIFS('WR-Value Added(19 RMB)'!AP:AP,'WR-Value Added(19 RMB)'!$A:$A,$A$2,'WR-Value Added(19 RMB)'!$B:$B,$A36)*$E36</f>
        <v>45688.154154908661</v>
      </c>
      <c r="AU36" s="139">
        <f>SUMIFS('WR-Value Added(19 RMB)'!AQ:AQ,'WR-Value Added(19 RMB)'!$A:$A,$A$2,'WR-Value Added(19 RMB)'!$B:$B,$A36)*$E36</f>
        <v>46816.245340923408</v>
      </c>
      <c r="AV36" s="139">
        <f>SUMIFS('WR-Value Added(19 RMB)'!AR:AR,'WR-Value Added(19 RMB)'!$A:$A,$A$2,'WR-Value Added(19 RMB)'!$B:$B,$A36)*$E36</f>
        <v>47965.905446521203</v>
      </c>
      <c r="AW36" s="141">
        <f>SUMIFS('WR-Value Added(19 RMB)'!AS:AS,'WR-Value Added(19 RMB)'!$A:$A,$A$2,'WR-Value Added(19 RMB)'!$B:$B,$A36)*$E36</f>
        <v>49137.760395676225</v>
      </c>
    </row>
    <row r="37" spans="1:49">
      <c r="A37" s="294" t="s">
        <v>530</v>
      </c>
      <c r="B37" s="295" t="s">
        <v>308</v>
      </c>
      <c r="C37" s="295" t="s">
        <v>792</v>
      </c>
      <c r="D37" s="295">
        <f>SUMIFS('Industrial Asset'!E:E,'Industrial Asset'!A:A,$A$2,'Industrial Asset'!D:D,C37,'Industrial Asset'!C:C,B37)</f>
        <v>79793.08</v>
      </c>
      <c r="E37" s="295">
        <f>D37/SUM($D$37:$D$38)</f>
        <v>0.76547981423513012</v>
      </c>
      <c r="F37" s="295" t="str">
        <f>VLOOKUP(B37,'Sector Match'!$B$1:$C$43,2,0)</f>
        <v>road vehicles 29</v>
      </c>
      <c r="G37" s="139">
        <f>SUMIFS('WR-Value Added(19 RMB)'!C:C,'WR-Value Added(19 RMB)'!$A:$A,$A$2,'WR-Value Added(19 RMB)'!$B:$B,$A37)*$E37</f>
        <v>19464.881304386785</v>
      </c>
      <c r="H37" s="139">
        <f>SUMIFS('WR-Value Added(19 RMB)'!D:D,'WR-Value Added(19 RMB)'!$A:$A,$A$2,'WR-Value Added(19 RMB)'!$B:$B,$A37)*$E37</f>
        <v>18622.452867488217</v>
      </c>
      <c r="I37" s="139">
        <f>SUMIFS('WR-Value Added(19 RMB)'!E:E,'WR-Value Added(19 RMB)'!$A:$A,$A$2,'WR-Value Added(19 RMB)'!$B:$B,$A37)*$E37</f>
        <v>19301.32562892752</v>
      </c>
      <c r="J37" s="139">
        <f>SUMIFS('WR-Value Added(19 RMB)'!F:F,'WR-Value Added(19 RMB)'!$A:$A,$A$2,'WR-Value Added(19 RMB)'!$B:$B,$A37)*$E37</f>
        <v>22003.194684321003</v>
      </c>
      <c r="K37" s="139">
        <f>SUMIFS('WR-Value Added(19 RMB)'!G:G,'WR-Value Added(19 RMB)'!$A:$A,$A$2,'WR-Value Added(19 RMB)'!$B:$B,$A37)*$E37</f>
        <v>23237.831994221979</v>
      </c>
      <c r="L37" s="139">
        <f>SUMIFS('WR-Value Added(19 RMB)'!H:H,'WR-Value Added(19 RMB)'!$A:$A,$A$2,'WR-Value Added(19 RMB)'!$B:$B,$A37)*$E37</f>
        <v>24460.2154530812</v>
      </c>
      <c r="M37" s="139">
        <f>SUMIFS('WR-Value Added(19 RMB)'!I:I,'WR-Value Added(19 RMB)'!$A:$A,$A$2,'WR-Value Added(19 RMB)'!$B:$B,$A37)*$E37</f>
        <v>25670.757545339427</v>
      </c>
      <c r="N37" s="139">
        <f>SUMIFS('WR-Value Added(19 RMB)'!J:J,'WR-Value Added(19 RMB)'!$A:$A,$A$2,'WR-Value Added(19 RMB)'!$B:$B,$A37)*$E37</f>
        <v>26870.442360764911</v>
      </c>
      <c r="O37" s="139">
        <f>SUMIFS('WR-Value Added(19 RMB)'!K:K,'WR-Value Added(19 RMB)'!$A:$A,$A$2,'WR-Value Added(19 RMB)'!$B:$B,$A37)*$E37</f>
        <v>28060.645987503092</v>
      </c>
      <c r="P37" s="139">
        <f>SUMIFS('WR-Value Added(19 RMB)'!L:L,'WR-Value Added(19 RMB)'!$A:$A,$A$2,'WR-Value Added(19 RMB)'!$B:$B,$A37)*$E37</f>
        <v>29242.999379318513</v>
      </c>
      <c r="Q37" s="139">
        <f>SUMIFS('WR-Value Added(19 RMB)'!M:M,'WR-Value Added(19 RMB)'!$A:$A,$A$2,'WR-Value Added(19 RMB)'!$B:$B,$A37)*$E37</f>
        <v>30419.285116777693</v>
      </c>
      <c r="R37" s="139">
        <f>SUMIFS('WR-Value Added(19 RMB)'!N:N,'WR-Value Added(19 RMB)'!$A:$A,$A$2,'WR-Value Added(19 RMB)'!$B:$B,$A37)*$E37</f>
        <v>31591.361170219232</v>
      </c>
      <c r="S37" s="139">
        <f>SUMIFS('WR-Value Added(19 RMB)'!O:O,'WR-Value Added(19 RMB)'!$A:$A,$A$2,'WR-Value Added(19 RMB)'!$B:$B,$A37)*$E37</f>
        <v>32761.105940817757</v>
      </c>
      <c r="T37" s="139">
        <f>SUMIFS('WR-Value Added(19 RMB)'!P:P,'WR-Value Added(19 RMB)'!$A:$A,$A$2,'WR-Value Added(19 RMB)'!$B:$B,$A37)*$E37</f>
        <v>33930.379825454249</v>
      </c>
      <c r="U37" s="139">
        <f>SUMIFS('WR-Value Added(19 RMB)'!Q:Q,'WR-Value Added(19 RMB)'!$A:$A,$A$2,'WR-Value Added(19 RMB)'!$B:$B,$A37)*$E37</f>
        <v>35100.9994086355</v>
      </c>
      <c r="V37" s="139">
        <f>SUMIFS('WR-Value Added(19 RMB)'!R:R,'WR-Value Added(19 RMB)'!$A:$A,$A$2,'WR-Value Added(19 RMB)'!$B:$B,$A37)*$E37</f>
        <v>36274.721142542228</v>
      </c>
      <c r="W37" s="139">
        <f>SUMIFS('WR-Value Added(19 RMB)'!S:S,'WR-Value Added(19 RMB)'!$A:$A,$A$2,'WR-Value Added(19 RMB)'!$B:$B,$A37)*$E37</f>
        <v>37453.232030626044</v>
      </c>
      <c r="X37" s="139">
        <f>SUMIFS('WR-Value Added(19 RMB)'!T:T,'WR-Value Added(19 RMB)'!$A:$A,$A$2,'WR-Value Added(19 RMB)'!$B:$B,$A37)*$E37</f>
        <v>38638.145380232847</v>
      </c>
      <c r="Y37" s="139">
        <f>SUMIFS('WR-Value Added(19 RMB)'!U:U,'WR-Value Added(19 RMB)'!$A:$A,$A$2,'WR-Value Added(19 RMB)'!$B:$B,$A37)*$E37</f>
        <v>39831.000140827287</v>
      </c>
      <c r="Z37" s="139">
        <f>SUMIFS('WR-Value Added(19 RMB)'!V:V,'WR-Value Added(19 RMB)'!$A:$A,$A$2,'WR-Value Added(19 RMB)'!$B:$B,$A37)*$E37</f>
        <v>41033.262706544912</v>
      </c>
      <c r="AA37" s="139">
        <f>SUMIFS('WR-Value Added(19 RMB)'!W:W,'WR-Value Added(19 RMB)'!$A:$A,$A$2,'WR-Value Added(19 RMB)'!$B:$B,$A37)*$E37</f>
        <v>42246.330347341951</v>
      </c>
      <c r="AB37" s="139">
        <f>SUMIFS('WR-Value Added(19 RMB)'!X:X,'WR-Value Added(19 RMB)'!$A:$A,$A$2,'WR-Value Added(19 RMB)'!$B:$B,$A37)*$E37</f>
        <v>43471.535654769425</v>
      </c>
      <c r="AC37" s="139">
        <f>SUMIFS('WR-Value Added(19 RMB)'!Y:Y,'WR-Value Added(19 RMB)'!$A:$A,$A$2,'WR-Value Added(19 RMB)'!$B:$B,$A37)*$E37</f>
        <v>44710.151558241581</v>
      </c>
      <c r="AD37" s="139">
        <f>SUMIFS('WR-Value Added(19 RMB)'!Z:Z,'WR-Value Added(19 RMB)'!$A:$A,$A$2,'WR-Value Added(19 RMB)'!$B:$B,$A37)*$E37</f>
        <v>45963.39659633382</v>
      </c>
      <c r="AE37" s="139">
        <f>SUMIFS('WR-Value Added(19 RMB)'!AA:AA,'WR-Value Added(19 RMB)'!$A:$A,$A$2,'WR-Value Added(19 RMB)'!$B:$B,$A37)*$E37</f>
        <v>47232.440223880352</v>
      </c>
      <c r="AF37" s="139">
        <f>SUMIFS('WR-Value Added(19 RMB)'!AB:AB,'WR-Value Added(19 RMB)'!$A:$A,$A$2,'WR-Value Added(19 RMB)'!$B:$B,$A37)*$E37</f>
        <v>48518.408006989244</v>
      </c>
      <c r="AG37" s="139">
        <f>SUMIFS('WR-Value Added(19 RMB)'!AC:AC,'WR-Value Added(19 RMB)'!$A:$A,$A$2,'WR-Value Added(19 RMB)'!$B:$B,$A37)*$E37</f>
        <v>49822.386610282003</v>
      </c>
      <c r="AH37" s="139">
        <f>SUMIFS('WR-Value Added(19 RMB)'!AD:AD,'WR-Value Added(19 RMB)'!$A:$A,$A$2,'WR-Value Added(19 RMB)'!$B:$B,$A37)*$E37</f>
        <v>51145.428518449917</v>
      </c>
      <c r="AI37" s="139">
        <f>SUMIFS('WR-Value Added(19 RMB)'!AE:AE,'WR-Value Added(19 RMB)'!$A:$A,$A$2,'WR-Value Added(19 RMB)'!$B:$B,$A37)*$E37</f>
        <v>52488.556461143831</v>
      </c>
      <c r="AJ37" s="139">
        <f>SUMIFS('WR-Value Added(19 RMB)'!AF:AF,'WR-Value Added(19 RMB)'!$A:$A,$A$2,'WR-Value Added(19 RMB)'!$B:$B,$A37)*$E37</f>
        <v>53852.767529098455</v>
      </c>
      <c r="AK37" s="139">
        <f>SUMIFS('WR-Value Added(19 RMB)'!AG:AG,'WR-Value Added(19 RMB)'!$A:$A,$A$2,'WR-Value Added(19 RMB)'!$B:$B,$A37)*$E37</f>
        <v>55239.036982328034</v>
      </c>
      <c r="AL37" s="139">
        <f>SUMIFS('WR-Value Added(19 RMB)'!AH:AH,'WR-Value Added(19 RMB)'!$A:$A,$A$2,'WR-Value Added(19 RMB)'!$B:$B,$A37)*$E37</f>
        <v>56648.321759817227</v>
      </c>
      <c r="AM37" s="139">
        <f>SUMIFS('WR-Value Added(19 RMB)'!AI:AI,'WR-Value Added(19 RMB)'!$A:$A,$A$2,'WR-Value Added(19 RMB)'!$B:$B,$A37)*$E37</f>
        <v>58081.563705597124</v>
      </c>
      <c r="AN37" s="139">
        <f>SUMIFS('WR-Value Added(19 RMB)'!AJ:AJ,'WR-Value Added(19 RMB)'!$A:$A,$A$2,'WR-Value Added(19 RMB)'!$B:$B,$A37)*$E37</f>
        <v>59539.692529270193</v>
      </c>
      <c r="AO37" s="139">
        <f>SUMIFS('WR-Value Added(19 RMB)'!AK:AK,'WR-Value Added(19 RMB)'!$A:$A,$A$2,'WR-Value Added(19 RMB)'!$B:$B,$A37)*$E37</f>
        <v>61023.628520686718</v>
      </c>
      <c r="AP37" s="139">
        <f>SUMIFS('WR-Value Added(19 RMB)'!AL:AL,'WR-Value Added(19 RMB)'!$A:$A,$A$2,'WR-Value Added(19 RMB)'!$B:$B,$A37)*$E37</f>
        <v>62534.285038960094</v>
      </c>
      <c r="AQ37" s="139">
        <f>SUMIFS('WR-Value Added(19 RMB)'!AM:AM,'WR-Value Added(19 RMB)'!$A:$A,$A$2,'WR-Value Added(19 RMB)'!$B:$B,$A37)*$E37</f>
        <v>64072.570795793858</v>
      </c>
      <c r="AR37" s="139">
        <f>SUMIFS('WR-Value Added(19 RMB)'!AN:AN,'WR-Value Added(19 RMB)'!$A:$A,$A$2,'WR-Value Added(19 RMB)'!$B:$B,$A37)*$E37</f>
        <v>65639.391952354476</v>
      </c>
      <c r="AS37" s="139">
        <f>SUMIFS('WR-Value Added(19 RMB)'!AO:AO,'WR-Value Added(19 RMB)'!$A:$A,$A$2,'WR-Value Added(19 RMB)'!$B:$B,$A37)*$E37</f>
        <v>67235.654047911506</v>
      </c>
      <c r="AT37" s="139">
        <f>SUMIFS('WR-Value Added(19 RMB)'!AP:AP,'WR-Value Added(19 RMB)'!$A:$A,$A$2,'WR-Value Added(19 RMB)'!$B:$B,$A37)*$E37</f>
        <v>68862.263777259373</v>
      </c>
      <c r="AU37" s="139">
        <f>SUMIFS('WR-Value Added(19 RMB)'!AQ:AQ,'WR-Value Added(19 RMB)'!$A:$A,$A$2,'WR-Value Added(19 RMB)'!$B:$B,$A37)*$E37</f>
        <v>70520.130632677756</v>
      </c>
      <c r="AV37" s="139">
        <f>SUMIFS('WR-Value Added(19 RMB)'!AR:AR,'WR-Value Added(19 RMB)'!$A:$A,$A$2,'WR-Value Added(19 RMB)'!$B:$B,$A37)*$E37</f>
        <v>72210.168424882853</v>
      </c>
      <c r="AW37" s="141">
        <f>SUMIFS('WR-Value Added(19 RMB)'!AS:AS,'WR-Value Added(19 RMB)'!$A:$A,$A$2,'WR-Value Added(19 RMB)'!$B:$B,$A37)*$E37</f>
        <v>73933.296696177131</v>
      </c>
    </row>
    <row r="38" spans="1:49">
      <c r="A38" s="294" t="s">
        <v>530</v>
      </c>
      <c r="B38" s="295" t="s">
        <v>309</v>
      </c>
      <c r="C38" s="295" t="s">
        <v>792</v>
      </c>
      <c r="D38" s="295">
        <f>SUMIFS('Industrial Asset'!E:E,'Industrial Asset'!A:A,$A$2,'Industrial Asset'!D:D,C38,'Industrial Asset'!C:C,B38)</f>
        <v>24446.22</v>
      </c>
      <c r="E38" s="295">
        <f>D38/SUM($D$37:$D$38)</f>
        <v>0.23452018576486988</v>
      </c>
      <c r="F38" s="295" t="str">
        <f>VLOOKUP(B38,'Sector Match'!$B$1:$C$43,2,0)</f>
        <v>nonroad vehicles 30</v>
      </c>
      <c r="G38" s="139">
        <f>SUMIFS('WR-Value Added(19 RMB)'!C:C,'WR-Value Added(19 RMB)'!$A:$A,$A$2,'WR-Value Added(19 RMB)'!$B:$B,$A38)*$E38</f>
        <v>5963.4591200255254</v>
      </c>
      <c r="H38" s="139">
        <f>SUMIFS('WR-Value Added(19 RMB)'!D:D,'WR-Value Added(19 RMB)'!$A:$A,$A$2,'WR-Value Added(19 RMB)'!$B:$B,$A38)*$E38</f>
        <v>5705.3641711567943</v>
      </c>
      <c r="I38" s="139">
        <f>SUMIFS('WR-Value Added(19 RMB)'!E:E,'WR-Value Added(19 RMB)'!$A:$A,$A$2,'WR-Value Added(19 RMB)'!$B:$B,$A38)*$E38</f>
        <v>5913.350538873804</v>
      </c>
      <c r="J38" s="139">
        <f>SUMIFS('WR-Value Added(19 RMB)'!F:F,'WR-Value Added(19 RMB)'!$A:$A,$A$2,'WR-Value Added(19 RMB)'!$B:$B,$A38)*$E38</f>
        <v>6741.1226381503484</v>
      </c>
      <c r="K38" s="139">
        <f>SUMIFS('WR-Value Added(19 RMB)'!G:G,'WR-Value Added(19 RMB)'!$A:$A,$A$2,'WR-Value Added(19 RMB)'!$B:$B,$A38)*$E38</f>
        <v>7119.3786886505595</v>
      </c>
      <c r="L38" s="139">
        <f>SUMIFS('WR-Value Added(19 RMB)'!H:H,'WR-Value Added(19 RMB)'!$A:$A,$A$2,'WR-Value Added(19 RMB)'!$B:$B,$A38)*$E38</f>
        <v>7493.8805246447782</v>
      </c>
      <c r="M38" s="139">
        <f>SUMIFS('WR-Value Added(19 RMB)'!I:I,'WR-Value Added(19 RMB)'!$A:$A,$A$2,'WR-Value Added(19 RMB)'!$B:$B,$A38)*$E38</f>
        <v>7864.7545190639039</v>
      </c>
      <c r="N38" s="139">
        <f>SUMIFS('WR-Value Added(19 RMB)'!J:J,'WR-Value Added(19 RMB)'!$A:$A,$A$2,'WR-Value Added(19 RMB)'!$B:$B,$A38)*$E38</f>
        <v>8232.3021676638928</v>
      </c>
      <c r="O38" s="139">
        <f>SUMIFS('WR-Value Added(19 RMB)'!K:K,'WR-Value Added(19 RMB)'!$A:$A,$A$2,'WR-Value Added(19 RMB)'!$B:$B,$A38)*$E38</f>
        <v>8596.9450628126888</v>
      </c>
      <c r="P38" s="139">
        <f>SUMIFS('WR-Value Added(19 RMB)'!L:L,'WR-Value Added(19 RMB)'!$A:$A,$A$2,'WR-Value Added(19 RMB)'!$B:$B,$A38)*$E38</f>
        <v>8959.1828801029351</v>
      </c>
      <c r="Q38" s="139">
        <f>SUMIFS('WR-Value Added(19 RMB)'!M:M,'WR-Value Added(19 RMB)'!$A:$A,$A$2,'WR-Value Added(19 RMB)'!$B:$B,$A38)*$E38</f>
        <v>9319.5617490573532</v>
      </c>
      <c r="R38" s="139">
        <f>SUMIFS('WR-Value Added(19 RMB)'!N:N,'WR-Value Added(19 RMB)'!$A:$A,$A$2,'WR-Value Added(19 RMB)'!$B:$B,$A38)*$E38</f>
        <v>9678.6508963764391</v>
      </c>
      <c r="S38" s="139">
        <f>SUMIFS('WR-Value Added(19 RMB)'!O:O,'WR-Value Added(19 RMB)'!$A:$A,$A$2,'WR-Value Added(19 RMB)'!$B:$B,$A38)*$E38</f>
        <v>10037.025808159528</v>
      </c>
      <c r="T38" s="139">
        <f>SUMIFS('WR-Value Added(19 RMB)'!P:P,'WR-Value Added(19 RMB)'!$A:$A,$A$2,'WR-Value Added(19 RMB)'!$B:$B,$A38)*$E38</f>
        <v>10395.256454527338</v>
      </c>
      <c r="U38" s="139">
        <f>SUMIFS('WR-Value Added(19 RMB)'!Q:Q,'WR-Value Added(19 RMB)'!$A:$A,$A$2,'WR-Value Added(19 RMB)'!$B:$B,$A38)*$E38</f>
        <v>10753.899382795767</v>
      </c>
      <c r="V38" s="139">
        <f>SUMIFS('WR-Value Added(19 RMB)'!R:R,'WR-Value Added(19 RMB)'!$A:$A,$A$2,'WR-Value Added(19 RMB)'!$B:$B,$A38)*$E38</f>
        <v>11113.492717529374</v>
      </c>
      <c r="W38" s="139">
        <f>SUMIFS('WR-Value Added(19 RMB)'!S:S,'WR-Value Added(19 RMB)'!$A:$A,$A$2,'WR-Value Added(19 RMB)'!$B:$B,$A38)*$E38</f>
        <v>11474.553306273314</v>
      </c>
      <c r="X38" s="139">
        <f>SUMIFS('WR-Value Added(19 RMB)'!T:T,'WR-Value Added(19 RMB)'!$A:$A,$A$2,'WR-Value Added(19 RMB)'!$B:$B,$A38)*$E38</f>
        <v>11837.575418283841</v>
      </c>
      <c r="Y38" s="139">
        <f>SUMIFS('WR-Value Added(19 RMB)'!U:U,'WR-Value Added(19 RMB)'!$A:$A,$A$2,'WR-Value Added(19 RMB)'!$B:$B,$A38)*$E38</f>
        <v>12203.030541779999</v>
      </c>
      <c r="Z38" s="139">
        <f>SUMIFS('WR-Value Added(19 RMB)'!V:V,'WR-Value Added(19 RMB)'!$A:$A,$A$2,'WR-Value Added(19 RMB)'!$B:$B,$A38)*$E38</f>
        <v>12571.367936191866</v>
      </c>
      <c r="AA38" s="139">
        <f>SUMIFS('WR-Value Added(19 RMB)'!W:W,'WR-Value Added(19 RMB)'!$A:$A,$A$2,'WR-Value Added(19 RMB)'!$B:$B,$A38)*$E38</f>
        <v>12943.01568336249</v>
      </c>
      <c r="AB38" s="139">
        <f>SUMIFS('WR-Value Added(19 RMB)'!X:X,'WR-Value Added(19 RMB)'!$A:$A,$A$2,'WR-Value Added(19 RMB)'!$B:$B,$A38)*$E38</f>
        <v>13318.38204960051</v>
      </c>
      <c r="AC38" s="139">
        <f>SUMIFS('WR-Value Added(19 RMB)'!Y:Y,'WR-Value Added(19 RMB)'!$A:$A,$A$2,'WR-Value Added(19 RMB)'!$B:$B,$A38)*$E38</f>
        <v>13697.857022515193</v>
      </c>
      <c r="AD38" s="139">
        <f>SUMIFS('WR-Value Added(19 RMB)'!Z:Z,'WR-Value Added(19 RMB)'!$A:$A,$A$2,'WR-Value Added(19 RMB)'!$B:$B,$A38)*$E38</f>
        <v>14081.813925984909</v>
      </c>
      <c r="AE38" s="139">
        <f>SUMIFS('WR-Value Added(19 RMB)'!AA:AA,'WR-Value Added(19 RMB)'!$A:$A,$A$2,'WR-Value Added(19 RMB)'!$B:$B,$A38)*$E38</f>
        <v>14470.611046093576</v>
      </c>
      <c r="AF38" s="139">
        <f>SUMIFS('WR-Value Added(19 RMB)'!AB:AB,'WR-Value Added(19 RMB)'!$A:$A,$A$2,'WR-Value Added(19 RMB)'!$B:$B,$A38)*$E38</f>
        <v>14864.593222728347</v>
      </c>
      <c r="AG38" s="139">
        <f>SUMIFS('WR-Value Added(19 RMB)'!AC:AC,'WR-Value Added(19 RMB)'!$A:$A,$A$2,'WR-Value Added(19 RMB)'!$B:$B,$A38)*$E38</f>
        <v>15264.093377521061</v>
      </c>
      <c r="AH38" s="139">
        <f>SUMIFS('WR-Value Added(19 RMB)'!AD:AD,'WR-Value Added(19 RMB)'!$A:$A,$A$2,'WR-Value Added(19 RMB)'!$B:$B,$A38)*$E38</f>
        <v>15669.433960392314</v>
      </c>
      <c r="AI38" s="139">
        <f>SUMIFS('WR-Value Added(19 RMB)'!AE:AE,'WR-Value Added(19 RMB)'!$A:$A,$A$2,'WR-Value Added(19 RMB)'!$B:$B,$A38)*$E38</f>
        <v>16080.928305205711</v>
      </c>
      <c r="AJ38" s="139">
        <f>SUMIFS('WR-Value Added(19 RMB)'!AF:AF,'WR-Value Added(19 RMB)'!$A:$A,$A$2,'WR-Value Added(19 RMB)'!$B:$B,$A38)*$E38</f>
        <v>16498.881890825585</v>
      </c>
      <c r="AK38" s="139">
        <f>SUMIFS('WR-Value Added(19 RMB)'!AG:AG,'WR-Value Added(19 RMB)'!$A:$A,$A$2,'WR-Value Added(19 RMB)'!$B:$B,$A38)*$E38</f>
        <v>16923.593507834605</v>
      </c>
      <c r="AL38" s="139">
        <f>SUMIFS('WR-Value Added(19 RMB)'!AH:AH,'WR-Value Added(19 RMB)'!$A:$A,$A$2,'WR-Value Added(19 RMB)'!$B:$B,$A38)*$E38</f>
        <v>17355.356333798358</v>
      </c>
      <c r="AM38" s="139">
        <f>SUMIFS('WR-Value Added(19 RMB)'!AI:AI,'WR-Value Added(19 RMB)'!$A:$A,$A$2,'WR-Value Added(19 RMB)'!$B:$B,$A38)*$E38</f>
        <v>17794.458921638852</v>
      </c>
      <c r="AN38" s="139">
        <f>SUMIFS('WR-Value Added(19 RMB)'!AJ:AJ,'WR-Value Added(19 RMB)'!$A:$A,$A$2,'WR-Value Added(19 RMB)'!$B:$B,$A38)*$E38</f>
        <v>18241.186106651046</v>
      </c>
      <c r="AO38" s="139">
        <f>SUMIFS('WR-Value Added(19 RMB)'!AK:AK,'WR-Value Added(19 RMB)'!$A:$A,$A$2,'WR-Value Added(19 RMB)'!$B:$B,$A38)*$E38</f>
        <v>18695.819838198779</v>
      </c>
      <c r="AP38" s="139">
        <f>SUMIFS('WR-Value Added(19 RMB)'!AL:AL,'WR-Value Added(19 RMB)'!$A:$A,$A$2,'WR-Value Added(19 RMB)'!$B:$B,$A38)*$E38</f>
        <v>19158.639942274782</v>
      </c>
      <c r="AQ38" s="139">
        <f>SUMIFS('WR-Value Added(19 RMB)'!AM:AM,'WR-Value Added(19 RMB)'!$A:$A,$A$2,'WR-Value Added(19 RMB)'!$B:$B,$A38)*$E38</f>
        <v>19629.924821044027</v>
      </c>
      <c r="AR38" s="139">
        <f>SUMIFS('WR-Value Added(19 RMB)'!AN:AN,'WR-Value Added(19 RMB)'!$A:$A,$A$2,'WR-Value Added(19 RMB)'!$B:$B,$A38)*$E38</f>
        <v>20109.952095262986</v>
      </c>
      <c r="AS38" s="139">
        <f>SUMIFS('WR-Value Added(19 RMB)'!AO:AO,'WR-Value Added(19 RMB)'!$A:$A,$A$2,'WR-Value Added(19 RMB)'!$B:$B,$A38)*$E38</f>
        <v>20598.999195157467</v>
      </c>
      <c r="AT38" s="139">
        <f>SUMIFS('WR-Value Added(19 RMB)'!AP:AP,'WR-Value Added(19 RMB)'!$A:$A,$A$2,'WR-Value Added(19 RMB)'!$B:$B,$A38)*$E38</f>
        <v>21097.343904971629</v>
      </c>
      <c r="AU38" s="139">
        <f>SUMIFS('WR-Value Added(19 RMB)'!AQ:AQ,'WR-Value Added(19 RMB)'!$A:$A,$A$2,'WR-Value Added(19 RMB)'!$B:$B,$A38)*$E38</f>
        <v>21605.264866015696</v>
      </c>
      <c r="AV38" s="139">
        <f>SUMIFS('WR-Value Added(19 RMB)'!AR:AR,'WR-Value Added(19 RMB)'!$A:$A,$A$2,'WR-Value Added(19 RMB)'!$B:$B,$A38)*$E38</f>
        <v>22123.042042640038</v>
      </c>
      <c r="AW38" s="141">
        <f>SUMIFS('WR-Value Added(19 RMB)'!AS:AS,'WR-Value Added(19 RMB)'!$A:$A,$A$2,'WR-Value Added(19 RMB)'!$B:$B,$A38)*$E38</f>
        <v>22650.957155182125</v>
      </c>
    </row>
    <row r="39" spans="1:49">
      <c r="A39" s="175" t="s">
        <v>531</v>
      </c>
      <c r="B39" s="139" t="s">
        <v>310</v>
      </c>
      <c r="C39" s="139" t="s">
        <v>792</v>
      </c>
      <c r="D39" s="139">
        <f>SUMIFS('Industrial Asset'!E:E,'Industrial Asset'!A:A,$A$2,'Industrial Asset'!D:D,C39,'Industrial Asset'!C:C,B39)</f>
        <v>0</v>
      </c>
      <c r="E39" s="139">
        <v>1</v>
      </c>
      <c r="F39" s="139" t="str">
        <f>VLOOKUP(B39,'Sector Match'!$B$1:$C$43,2,0)</f>
        <v>appliances and electrical equipment 27</v>
      </c>
      <c r="G39" s="139">
        <f>SUMIFS('WR-Value Added(19 RMB)'!C:C,'WR-Value Added(19 RMB)'!$A:$A,$A$2,'WR-Value Added(19 RMB)'!$B:$B,$A39)*$E39</f>
        <v>16478.928898439503</v>
      </c>
      <c r="H39" s="139">
        <f>SUMIFS('WR-Value Added(19 RMB)'!D:D,'WR-Value Added(19 RMB)'!$A:$A,$A$2,'WR-Value Added(19 RMB)'!$B:$B,$A39)*$E39</f>
        <v>17441.966306083486</v>
      </c>
      <c r="I39" s="139">
        <f>SUMIFS('WR-Value Added(19 RMB)'!E:E,'WR-Value Added(19 RMB)'!$A:$A,$A$2,'WR-Value Added(19 RMB)'!$B:$B,$A39)*$E39</f>
        <v>18487.721684924814</v>
      </c>
      <c r="J39" s="139">
        <f>SUMIFS('WR-Value Added(19 RMB)'!F:F,'WR-Value Added(19 RMB)'!$A:$A,$A$2,'WR-Value Added(19 RMB)'!$B:$B,$A39)*$E39</f>
        <v>19474.170159944737</v>
      </c>
      <c r="K39" s="139">
        <f>SUMIFS('WR-Value Added(19 RMB)'!G:G,'WR-Value Added(19 RMB)'!$A:$A,$A$2,'WR-Value Added(19 RMB)'!$B:$B,$A39)*$E39</f>
        <v>20618.018088597786</v>
      </c>
      <c r="L39" s="139">
        <f>SUMIFS('WR-Value Added(19 RMB)'!H:H,'WR-Value Added(19 RMB)'!$A:$A,$A$2,'WR-Value Added(19 RMB)'!$B:$B,$A39)*$E39</f>
        <v>21751.339724822265</v>
      </c>
      <c r="M39" s="139">
        <f>SUMIFS('WR-Value Added(19 RMB)'!I:I,'WR-Value Added(19 RMB)'!$A:$A,$A$2,'WR-Value Added(19 RMB)'!$B:$B,$A39)*$E39</f>
        <v>22874.334972118784</v>
      </c>
      <c r="N39" s="139">
        <f>SUMIFS('WR-Value Added(19 RMB)'!J:J,'WR-Value Added(19 RMB)'!$A:$A,$A$2,'WR-Value Added(19 RMB)'!$B:$B,$A39)*$E39</f>
        <v>23987.767763688993</v>
      </c>
      <c r="O39" s="139">
        <f>SUMIFS('WR-Value Added(19 RMB)'!K:K,'WR-Value Added(19 RMB)'!$A:$A,$A$2,'WR-Value Added(19 RMB)'!$B:$B,$A39)*$E39</f>
        <v>25092.790361591717</v>
      </c>
      <c r="P39" s="139">
        <f>SUMIFS('WR-Value Added(19 RMB)'!L:L,'WR-Value Added(19 RMB)'!$A:$A,$A$2,'WR-Value Added(19 RMB)'!$B:$B,$A39)*$E39</f>
        <v>26190.810784064015</v>
      </c>
      <c r="Q39" s="139">
        <f>SUMIFS('WR-Value Added(19 RMB)'!M:M,'WR-Value Added(19 RMB)'!$A:$A,$A$2,'WR-Value Added(19 RMB)'!$B:$B,$A39)*$E39</f>
        <v>27283.3935579422</v>
      </c>
      <c r="R39" s="139">
        <f>SUMIFS('WR-Value Added(19 RMB)'!N:N,'WR-Value Added(19 RMB)'!$A:$A,$A$2,'WR-Value Added(19 RMB)'!$B:$B,$A39)*$E39</f>
        <v>28372.186502899356</v>
      </c>
      <c r="S39" s="139">
        <f>SUMIFS('WR-Value Added(19 RMB)'!O:O,'WR-Value Added(19 RMB)'!$A:$A,$A$2,'WR-Value Added(19 RMB)'!$B:$B,$A39)*$E39</f>
        <v>29458.86780064628</v>
      </c>
      <c r="T39" s="139">
        <f>SUMIFS('WR-Value Added(19 RMB)'!P:P,'WR-Value Added(19 RMB)'!$A:$A,$A$2,'WR-Value Added(19 RMB)'!$B:$B,$A39)*$E39</f>
        <v>30545.108727088824</v>
      </c>
      <c r="U39" s="139">
        <f>SUMIFS('WR-Value Added(19 RMB)'!Q:Q,'WR-Value Added(19 RMB)'!$A:$A,$A$2,'WR-Value Added(19 RMB)'!$B:$B,$A39)*$E39</f>
        <v>31632.548329659883</v>
      </c>
      <c r="V39" s="139">
        <f>SUMIFS('WR-Value Added(19 RMB)'!R:R,'WR-Value Added(19 RMB)'!$A:$A,$A$2,'WR-Value Added(19 RMB)'!$B:$B,$A39)*$E39</f>
        <v>32722.77708624845</v>
      </c>
      <c r="W39" s="139">
        <f>SUMIFS('WR-Value Added(19 RMB)'!S:S,'WR-Value Added(19 RMB)'!$A:$A,$A$2,'WR-Value Added(19 RMB)'!$B:$B,$A39)*$E39</f>
        <v>33817.327212492353</v>
      </c>
      <c r="X39" s="139">
        <f>SUMIFS('WR-Value Added(19 RMB)'!T:T,'WR-Value Added(19 RMB)'!$A:$A,$A$2,'WR-Value Added(19 RMB)'!$B:$B,$A39)*$E39</f>
        <v>34917.667804616147</v>
      </c>
      <c r="Y39" s="139">
        <f>SUMIFS('WR-Value Added(19 RMB)'!U:U,'WR-Value Added(19 RMB)'!$A:$A,$A$2,'WR-Value Added(19 RMB)'!$B:$B,$A39)*$E39</f>
        <v>36025.203427644177</v>
      </c>
      <c r="Z39" s="139">
        <f>SUMIFS('WR-Value Added(19 RMB)'!V:V,'WR-Value Added(19 RMB)'!$A:$A,$A$2,'WR-Value Added(19 RMB)'!$B:$B,$A39)*$E39</f>
        <v>37141.275096480233</v>
      </c>
      <c r="AA39" s="139">
        <f>SUMIFS('WR-Value Added(19 RMB)'!W:W,'WR-Value Added(19 RMB)'!$A:$A,$A$2,'WR-Value Added(19 RMB)'!$B:$B,$A39)*$E39</f>
        <v>38267.162863048587</v>
      </c>
      <c r="AB39" s="139">
        <f>SUMIFS('WR-Value Added(19 RMB)'!X:X,'WR-Value Added(19 RMB)'!$A:$A,$A$2,'WR-Value Added(19 RMB)'!$B:$B,$A39)*$E39</f>
        <v>39404.08942903125</v>
      </c>
      <c r="AC39" s="139">
        <f>SUMIFS('WR-Value Added(19 RMB)'!Y:Y,'WR-Value Added(19 RMB)'!$A:$A,$A$2,'WR-Value Added(19 RMB)'!$B:$B,$A39)*$E39</f>
        <v>40553.224361947556</v>
      </c>
      <c r="AD39" s="139">
        <f>SUMIFS('WR-Value Added(19 RMB)'!Z:Z,'WR-Value Added(19 RMB)'!$A:$A,$A$2,'WR-Value Added(19 RMB)'!$B:$B,$A39)*$E39</f>
        <v>41715.688612439262</v>
      </c>
      <c r="AE39" s="139">
        <f>SUMIFS('WR-Value Added(19 RMB)'!AA:AA,'WR-Value Added(19 RMB)'!$A:$A,$A$2,'WR-Value Added(19 RMB)'!$B:$B,$A39)*$E39</f>
        <v>42892.559120752092</v>
      </c>
      <c r="AF39" s="139">
        <f>SUMIFS('WR-Value Added(19 RMB)'!AB:AB,'WR-Value Added(19 RMB)'!$A:$A,$A$2,'WR-Value Added(19 RMB)'!$B:$B,$A39)*$E39</f>
        <v>44084.873367468725</v>
      </c>
      <c r="AG39" s="139">
        <f>SUMIFS('WR-Value Added(19 RMB)'!AC:AC,'WR-Value Added(19 RMB)'!$A:$A,$A$2,'WR-Value Added(19 RMB)'!$B:$B,$A39)*$E39</f>
        <v>45293.633772829453</v>
      </c>
      <c r="AH39" s="139">
        <f>SUMIFS('WR-Value Added(19 RMB)'!AD:AD,'WR-Value Added(19 RMB)'!$A:$A,$A$2,'WR-Value Added(19 RMB)'!$B:$B,$A39)*$E39</f>
        <v>46519.811884881776</v>
      </c>
      <c r="AI39" s="139">
        <f>SUMIFS('WR-Value Added(19 RMB)'!AE:AE,'WR-Value Added(19 RMB)'!$A:$A,$A$2,'WR-Value Added(19 RMB)'!$B:$B,$A39)*$E39</f>
        <v>47764.35232245821</v>
      </c>
      <c r="AJ39" s="139">
        <f>SUMIFS('WR-Value Added(19 RMB)'!AF:AF,'WR-Value Added(19 RMB)'!$A:$A,$A$2,'WR-Value Added(19 RMB)'!$B:$B,$A39)*$E39</f>
        <v>49028.176457202877</v>
      </c>
      <c r="AK39" s="139">
        <f>SUMIFS('WR-Value Added(19 RMB)'!AG:AG,'WR-Value Added(19 RMB)'!$A:$A,$A$2,'WR-Value Added(19 RMB)'!$B:$B,$A39)*$E39</f>
        <v>50312.185831528077</v>
      </c>
      <c r="AL39" s="139">
        <f>SUMIFS('WR-Value Added(19 RMB)'!AH:AH,'WR-Value Added(19 RMB)'!$A:$A,$A$2,'WR-Value Added(19 RMB)'!$B:$B,$A39)*$E39</f>
        <v>51617.265317890844</v>
      </c>
      <c r="AM39" s="139">
        <f>SUMIFS('WR-Value Added(19 RMB)'!AI:AI,'WR-Value Added(19 RMB)'!$A:$A,$A$2,'WR-Value Added(19 RMB)'!$B:$B,$A39)*$E39</f>
        <v>52944.286030355695</v>
      </c>
      <c r="AN39" s="139">
        <f>SUMIFS('WR-Value Added(19 RMB)'!AJ:AJ,'WR-Value Added(19 RMB)'!$A:$A,$A$2,'WR-Value Added(19 RMB)'!$B:$B,$A39)*$E39</f>
        <v>54294.108002789515</v>
      </c>
      <c r="AO39" s="139">
        <f>SUMIFS('WR-Value Added(19 RMB)'!AK:AK,'WR-Value Added(19 RMB)'!$A:$A,$A$2,'WR-Value Added(19 RMB)'!$B:$B,$A39)*$E39</f>
        <v>55667.582649893906</v>
      </c>
      <c r="AP39" s="139">
        <f>SUMIFS('WR-Value Added(19 RMB)'!AL:AL,'WR-Value Added(19 RMB)'!$A:$A,$A$2,'WR-Value Added(19 RMB)'!$B:$B,$A39)*$E39</f>
        <v>57065.555028096438</v>
      </c>
      <c r="AQ39" s="139">
        <f>SUMIFS('WR-Value Added(19 RMB)'!AM:AM,'WR-Value Added(19 RMB)'!$A:$A,$A$2,'WR-Value Added(19 RMB)'!$B:$B,$A39)*$E39</f>
        <v>58488.865913330206</v>
      </c>
      <c r="AR39" s="139">
        <f>SUMIFS('WR-Value Added(19 RMB)'!AN:AN,'WR-Value Added(19 RMB)'!$A:$A,$A$2,'WR-Value Added(19 RMB)'!$B:$B,$A39)*$E39</f>
        <v>59938.353712334858</v>
      </c>
      <c r="AS39" s="139">
        <f>SUMIFS('WR-Value Added(19 RMB)'!AO:AO,'WR-Value Added(19 RMB)'!$A:$A,$A$2,'WR-Value Added(19 RMB)'!$B:$B,$A39)*$E39</f>
        <v>61414.85622332323</v>
      </c>
      <c r="AT39" s="139">
        <f>SUMIFS('WR-Value Added(19 RMB)'!AP:AP,'WR-Value Added(19 RMB)'!$A:$A,$A$2,'WR-Value Added(19 RMB)'!$B:$B,$A39)*$E39</f>
        <v>62919.212260916946</v>
      </c>
      <c r="AU39" s="139">
        <f>SUMIFS('WR-Value Added(19 RMB)'!AQ:AQ,'WR-Value Added(19 RMB)'!$A:$A,$A$2,'WR-Value Added(19 RMB)'!$B:$B,$A39)*$E39</f>
        <v>64452.263159244656</v>
      </c>
      <c r="AV39" s="139">
        <f>SUMIFS('WR-Value Added(19 RMB)'!AR:AR,'WR-Value Added(19 RMB)'!$A:$A,$A$2,'WR-Value Added(19 RMB)'!$B:$B,$A39)*$E39</f>
        <v>66014.85416596882</v>
      </c>
      <c r="AW39" s="141">
        <f>SUMIFS('WR-Value Added(19 RMB)'!AS:AS,'WR-Value Added(19 RMB)'!$A:$A,$A$2,'WR-Value Added(19 RMB)'!$B:$B,$A39)*$E39</f>
        <v>67607.835738973983</v>
      </c>
    </row>
    <row r="40" spans="1:49">
      <c r="A40" s="175" t="s">
        <v>532</v>
      </c>
      <c r="B40" s="139" t="s">
        <v>311</v>
      </c>
      <c r="C40" s="139" t="s">
        <v>792</v>
      </c>
      <c r="D40" s="139">
        <f>SUMIFS('Industrial Asset'!E:E,'Industrial Asset'!A:A,$A$2,'Industrial Asset'!D:D,C40,'Industrial Asset'!C:C,B40)</f>
        <v>0</v>
      </c>
      <c r="E40" s="139">
        <v>1</v>
      </c>
      <c r="F40" s="139" t="str">
        <f>VLOOKUP(B40,'Sector Match'!$B$1:$C$43,2,0)</f>
        <v>computers and electronics 26</v>
      </c>
      <c r="G40" s="139">
        <f>SUMIFS('WR-Value Added(19 RMB)'!C:C,'WR-Value Added(19 RMB)'!$A:$A,$A$2,'WR-Value Added(19 RMB)'!$B:$B,$A40)*$E40</f>
        <v>24563.358514517804</v>
      </c>
      <c r="H40" s="139">
        <f>SUMIFS('WR-Value Added(19 RMB)'!D:D,'WR-Value Added(19 RMB)'!$A:$A,$A$2,'WR-Value Added(19 RMB)'!$B:$B,$A40)*$E40</f>
        <v>25349.076592592228</v>
      </c>
      <c r="I40" s="139">
        <f>SUMIFS('WR-Value Added(19 RMB)'!E:E,'WR-Value Added(19 RMB)'!$A:$A,$A$2,'WR-Value Added(19 RMB)'!$B:$B,$A40)*$E40</f>
        <v>26897.850193053458</v>
      </c>
      <c r="J40" s="139">
        <f>SUMIFS('WR-Value Added(19 RMB)'!F:F,'WR-Value Added(19 RMB)'!$A:$A,$A$2,'WR-Value Added(19 RMB)'!$B:$B,$A40)*$E40</f>
        <v>29430.221086748388</v>
      </c>
      <c r="K40" s="139">
        <f>SUMIFS('WR-Value Added(19 RMB)'!G:G,'WR-Value Added(19 RMB)'!$A:$A,$A$2,'WR-Value Added(19 RMB)'!$B:$B,$A40)*$E40</f>
        <v>31464.630562172006</v>
      </c>
      <c r="L40" s="139">
        <f>SUMIFS('WR-Value Added(19 RMB)'!H:H,'WR-Value Added(19 RMB)'!$A:$A,$A$2,'WR-Value Added(19 RMB)'!$B:$B,$A40)*$E40</f>
        <v>33485.041086410471</v>
      </c>
      <c r="M40" s="139">
        <f>SUMIFS('WR-Value Added(19 RMB)'!I:I,'WR-Value Added(19 RMB)'!$A:$A,$A$2,'WR-Value Added(19 RMB)'!$B:$B,$A40)*$E40</f>
        <v>35490.766761402519</v>
      </c>
      <c r="N40" s="139">
        <f>SUMIFS('WR-Value Added(19 RMB)'!J:J,'WR-Value Added(19 RMB)'!$A:$A,$A$2,'WR-Value Added(19 RMB)'!$B:$B,$A40)*$E40</f>
        <v>37482.32175689665</v>
      </c>
      <c r="O40" s="139">
        <f>SUMIFS('WR-Value Added(19 RMB)'!K:K,'WR-Value Added(19 RMB)'!$A:$A,$A$2,'WR-Value Added(19 RMB)'!$B:$B,$A40)*$E40</f>
        <v>39461.054663413772</v>
      </c>
      <c r="P40" s="139">
        <f>SUMIFS('WR-Value Added(19 RMB)'!L:L,'WR-Value Added(19 RMB)'!$A:$A,$A$2,'WR-Value Added(19 RMB)'!$B:$B,$A40)*$E40</f>
        <v>41428.881136589436</v>
      </c>
      <c r="Q40" s="139">
        <f>SUMIFS('WR-Value Added(19 RMB)'!M:M,'WR-Value Added(19 RMB)'!$A:$A,$A$2,'WR-Value Added(19 RMB)'!$B:$B,$A40)*$E40</f>
        <v>43388.086804367638</v>
      </c>
      <c r="R40" s="139">
        <f>SUMIFS('WR-Value Added(19 RMB)'!N:N,'WR-Value Added(19 RMB)'!$A:$A,$A$2,'WR-Value Added(19 RMB)'!$B:$B,$A40)*$E40</f>
        <v>45341.182277151027</v>
      </c>
      <c r="S40" s="139">
        <f>SUMIFS('WR-Value Added(19 RMB)'!O:O,'WR-Value Added(19 RMB)'!$A:$A,$A$2,'WR-Value Added(19 RMB)'!$B:$B,$A40)*$E40</f>
        <v>47290.797502148635</v>
      </c>
      <c r="T40" s="139">
        <f>SUMIFS('WR-Value Added(19 RMB)'!P:P,'WR-Value Added(19 RMB)'!$A:$A,$A$2,'WR-Value Added(19 RMB)'!$B:$B,$A40)*$E40</f>
        <v>49239.605999619191</v>
      </c>
      <c r="U40" s="139">
        <f>SUMIFS('WR-Value Added(19 RMB)'!Q:Q,'WR-Value Added(19 RMB)'!$A:$A,$A$2,'WR-Value Added(19 RMB)'!$B:$B,$A40)*$E40</f>
        <v>51190.271753867361</v>
      </c>
      <c r="V40" s="139">
        <f>SUMIFS('WR-Value Added(19 RMB)'!R:R,'WR-Value Added(19 RMB)'!$A:$A,$A$2,'WR-Value Added(19 RMB)'!$B:$B,$A40)*$E40</f>
        <v>53145.413171087457</v>
      </c>
      <c r="W40" s="139">
        <f>SUMIFS('WR-Value Added(19 RMB)'!S:S,'WR-Value Added(19 RMB)'!$A:$A,$A$2,'WR-Value Added(19 RMB)'!$B:$B,$A40)*$E40</f>
        <v>55107.579775069527</v>
      </c>
      <c r="X40" s="139">
        <f>SUMIFS('WR-Value Added(19 RMB)'!T:T,'WR-Value Added(19 RMB)'!$A:$A,$A$2,'WR-Value Added(19 RMB)'!$B:$B,$A40)*$E40</f>
        <v>57079.238299075812</v>
      </c>
      <c r="Y40" s="139">
        <f>SUMIFS('WR-Value Added(19 RMB)'!U:U,'WR-Value Added(19 RMB)'!$A:$A,$A$2,'WR-Value Added(19 RMB)'!$B:$B,$A40)*$E40</f>
        <v>59062.765610948343</v>
      </c>
      <c r="Z40" s="139">
        <f>SUMIFS('WR-Value Added(19 RMB)'!V:V,'WR-Value Added(19 RMB)'!$A:$A,$A$2,'WR-Value Added(19 RMB)'!$B:$B,$A40)*$E40</f>
        <v>61060.446521248814</v>
      </c>
      <c r="AA40" s="139">
        <f>SUMIFS('WR-Value Added(19 RMB)'!W:W,'WR-Value Added(19 RMB)'!$A:$A,$A$2,'WR-Value Added(19 RMB)'!$B:$B,$A40)*$E40</f>
        <v>63074.47500349606</v>
      </c>
      <c r="AB40" s="139">
        <f>SUMIFS('WR-Value Added(19 RMB)'!X:X,'WR-Value Added(19 RMB)'!$A:$A,$A$2,'WR-Value Added(19 RMB)'!$B:$B,$A40)*$E40</f>
        <v>65106.957727499757</v>
      </c>
      <c r="AC40" s="139">
        <f>SUMIFS('WR-Value Added(19 RMB)'!Y:Y,'WR-Value Added(19 RMB)'!$A:$A,$A$2,'WR-Value Added(19 RMB)'!$B:$B,$A40)*$E40</f>
        <v>67159.919093229793</v>
      </c>
      <c r="AD40" s="139">
        <f>SUMIFS('WR-Value Added(19 RMB)'!Z:Z,'WR-Value Added(19 RMB)'!$A:$A,$A$2,'WR-Value Added(19 RMB)'!$B:$B,$A40)*$E40</f>
        <v>69235.307171436187</v>
      </c>
      <c r="AE40" s="139">
        <f>SUMIFS('WR-Value Added(19 RMB)'!AA:AA,'WR-Value Added(19 RMB)'!$A:$A,$A$2,'WR-Value Added(19 RMB)'!$B:$B,$A40)*$E40</f>
        <v>71335.000123098478</v>
      </c>
      <c r="AF40" s="139">
        <f>SUMIFS('WR-Value Added(19 RMB)'!AB:AB,'WR-Value Added(19 RMB)'!$A:$A,$A$2,'WR-Value Added(19 RMB)'!$B:$B,$A40)*$E40</f>
        <v>73460.812794497557</v>
      </c>
      <c r="AG40" s="139">
        <f>SUMIFS('WR-Value Added(19 RMB)'!AC:AC,'WR-Value Added(19 RMB)'!$A:$A,$A$2,'WR-Value Added(19 RMB)'!$B:$B,$A40)*$E40</f>
        <v>75614.503277798183</v>
      </c>
      <c r="AH40" s="139">
        <f>SUMIFS('WR-Value Added(19 RMB)'!AD:AD,'WR-Value Added(19 RMB)'!$A:$A,$A$2,'WR-Value Added(19 RMB)'!$B:$B,$A40)*$E40</f>
        <v>77797.779295904111</v>
      </c>
      <c r="AI40" s="139">
        <f>SUMIFS('WR-Value Added(19 RMB)'!AE:AE,'WR-Value Added(19 RMB)'!$A:$A,$A$2,'WR-Value Added(19 RMB)'!$B:$B,$A40)*$E40</f>
        <v>80012.304320832933</v>
      </c>
      <c r="AJ40" s="139">
        <f>SUMIFS('WR-Value Added(19 RMB)'!AF:AF,'WR-Value Added(19 RMB)'!$A:$A,$A$2,'WR-Value Added(19 RMB)'!$B:$B,$A40)*$E40</f>
        <v>82259.703371506694</v>
      </c>
      <c r="AK40" s="139">
        <f>SUMIFS('WR-Value Added(19 RMB)'!AG:AG,'WR-Value Added(19 RMB)'!$A:$A,$A$2,'WR-Value Added(19 RMB)'!$B:$B,$A40)*$E40</f>
        <v>84541.568463044518</v>
      </c>
      <c r="AL40" s="139">
        <f>SUMIFS('WR-Value Added(19 RMB)'!AH:AH,'WR-Value Added(19 RMB)'!$A:$A,$A$2,'WR-Value Added(19 RMB)'!$B:$B,$A40)*$E40</f>
        <v>86859.463698163774</v>
      </c>
      <c r="AM40" s="139">
        <f>SUMIFS('WR-Value Added(19 RMB)'!AI:AI,'WR-Value Added(19 RMB)'!$A:$A,$A$2,'WR-Value Added(19 RMB)'!$B:$B,$A40)*$E40</f>
        <v>89214.930003967005</v>
      </c>
      <c r="AN40" s="139">
        <f>SUMIFS('WR-Value Added(19 RMB)'!AJ:AJ,'WR-Value Added(19 RMB)'!$A:$A,$A$2,'WR-Value Added(19 RMB)'!$B:$B,$A40)*$E40</f>
        <v>91609.489525953555</v>
      </c>
      <c r="AO40" s="139">
        <f>SUMIFS('WR-Value Added(19 RMB)'!AK:AK,'WR-Value Added(19 RMB)'!$A:$A,$A$2,'WR-Value Added(19 RMB)'!$B:$B,$A40)*$E40</f>
        <v>94044.649696496999</v>
      </c>
      <c r="AP40" s="139">
        <f>SUMIFS('WR-Value Added(19 RMB)'!AL:AL,'WR-Value Added(19 RMB)'!$A:$A,$A$2,'WR-Value Added(19 RMB)'!$B:$B,$A40)*$E40</f>
        <v>96521.906998246704</v>
      </c>
      <c r="AQ40" s="139">
        <f>SUMIFS('WR-Value Added(19 RMB)'!AM:AM,'WR-Value Added(19 RMB)'!$A:$A,$A$2,'WR-Value Added(19 RMB)'!$B:$B,$A40)*$E40</f>
        <v>99042.750444543068</v>
      </c>
      <c r="AR40" s="139">
        <f>SUMIFS('WR-Value Added(19 RMB)'!AN:AN,'WR-Value Added(19 RMB)'!$A:$A,$A$2,'WR-Value Added(19 RMB)'!$B:$B,$A40)*$E40</f>
        <v>101608.66479945884</v>
      </c>
      <c r="AS40" s="139">
        <f>SUMIFS('WR-Value Added(19 RMB)'!AO:AO,'WR-Value Added(19 RMB)'!$A:$A,$A$2,'WR-Value Added(19 RMB)'!$B:$B,$A40)*$E40</f>
        <v>104221.13355982064</v>
      </c>
      <c r="AT40" s="139">
        <f>SUMIFS('WR-Value Added(19 RMB)'!AP:AP,'WR-Value Added(19 RMB)'!$A:$A,$A$2,'WR-Value Added(19 RMB)'!$B:$B,$A40)*$E40</f>
        <v>106881.64172083563</v>
      </c>
      <c r="AU40" s="139">
        <f>SUMIFS('WR-Value Added(19 RMB)'!AQ:AQ,'WR-Value Added(19 RMB)'!$A:$A,$A$2,'WR-Value Added(19 RMB)'!$B:$B,$A40)*$E40</f>
        <v>109591.67834585505</v>
      </c>
      <c r="AV40" s="139">
        <f>SUMIFS('WR-Value Added(19 RMB)'!AR:AR,'WR-Value Added(19 RMB)'!$A:$A,$A$2,'WR-Value Added(19 RMB)'!$B:$B,$A40)*$E40</f>
        <v>112352.73895958417</v>
      </c>
      <c r="AW40" s="141">
        <f>SUMIFS('WR-Value Added(19 RMB)'!AS:AS,'WR-Value Added(19 RMB)'!$A:$A,$A$2,'WR-Value Added(19 RMB)'!$B:$B,$A40)*$E40</f>
        <v>115166.32778265433</v>
      </c>
    </row>
    <row r="41" spans="1:49">
      <c r="A41" s="175" t="s">
        <v>533</v>
      </c>
      <c r="B41" s="139" t="s">
        <v>312</v>
      </c>
      <c r="C41" s="139" t="s">
        <v>792</v>
      </c>
      <c r="D41" s="139">
        <f>SUMIFS('Industrial Asset'!E:E,'Industrial Asset'!A:A,$A$2,'Industrial Asset'!D:D,C41,'Industrial Asset'!C:C,B41)</f>
        <v>0</v>
      </c>
      <c r="E41" s="139">
        <v>1</v>
      </c>
      <c r="F41" s="139" t="str">
        <f>VLOOKUP(B41,'Sector Match'!$B$1:$C$43,2,0)</f>
        <v>computers and electronics 26</v>
      </c>
      <c r="G41" s="139">
        <f>SUMIFS('WR-Value Added(19 RMB)'!C:C,'WR-Value Added(19 RMB)'!$A:$A,$A$2,'WR-Value Added(19 RMB)'!$B:$B,$A41)*$E41</f>
        <v>2966.1408285914272</v>
      </c>
      <c r="H41" s="139">
        <f>SUMIFS('WR-Value Added(19 RMB)'!D:D,'WR-Value Added(19 RMB)'!$A:$A,$A$2,'WR-Value Added(19 RMB)'!$B:$B,$A41)*$E41</f>
        <v>3280.73407057227</v>
      </c>
      <c r="I41" s="139">
        <f>SUMIFS('WR-Value Added(19 RMB)'!E:E,'WR-Value Added(19 RMB)'!$A:$A,$A$2,'WR-Value Added(19 RMB)'!$B:$B,$A41)*$E41</f>
        <v>5731.4670828823337</v>
      </c>
      <c r="J41" s="139">
        <f>SUMIFS('WR-Value Added(19 RMB)'!F:F,'WR-Value Added(19 RMB)'!$A:$A,$A$2,'WR-Value Added(19 RMB)'!$B:$B,$A41)*$E41</f>
        <v>4728.1526692028774</v>
      </c>
      <c r="K41" s="139">
        <f>SUMIFS('WR-Value Added(19 RMB)'!G:G,'WR-Value Added(19 RMB)'!$A:$A,$A$2,'WR-Value Added(19 RMB)'!$B:$B,$A41)*$E41</f>
        <v>5128.3171869548078</v>
      </c>
      <c r="L41" s="139">
        <f>SUMIFS('WR-Value Added(19 RMB)'!H:H,'WR-Value Added(19 RMB)'!$A:$A,$A$2,'WR-Value Added(19 RMB)'!$B:$B,$A41)*$E41</f>
        <v>5526.6904155127331</v>
      </c>
      <c r="M41" s="139">
        <f>SUMIFS('WR-Value Added(19 RMB)'!I:I,'WR-Value Added(19 RMB)'!$A:$A,$A$2,'WR-Value Added(19 RMB)'!$B:$B,$A41)*$E41</f>
        <v>5922.9252431282757</v>
      </c>
      <c r="N41" s="139">
        <f>SUMIFS('WR-Value Added(19 RMB)'!J:J,'WR-Value Added(19 RMB)'!$A:$A,$A$2,'WR-Value Added(19 RMB)'!$B:$B,$A41)*$E41</f>
        <v>6316.9507289026442</v>
      </c>
      <c r="O41" s="139">
        <f>SUMIFS('WR-Value Added(19 RMB)'!K:K,'WR-Value Added(19 RMB)'!$A:$A,$A$2,'WR-Value Added(19 RMB)'!$B:$B,$A41)*$E41</f>
        <v>6708.8893509181644</v>
      </c>
      <c r="P41" s="139">
        <f>SUMIFS('WR-Value Added(19 RMB)'!L:L,'WR-Value Added(19 RMB)'!$A:$A,$A$2,'WR-Value Added(19 RMB)'!$B:$B,$A41)*$E41</f>
        <v>7098.9979861315051</v>
      </c>
      <c r="Q41" s="139">
        <f>SUMIFS('WR-Value Added(19 RMB)'!M:M,'WR-Value Added(19 RMB)'!$A:$A,$A$2,'WR-Value Added(19 RMB)'!$B:$B,$A41)*$E41</f>
        <v>7487.6249504882226</v>
      </c>
      <c r="R41" s="139">
        <f>SUMIFS('WR-Value Added(19 RMB)'!N:N,'WR-Value Added(19 RMB)'!$A:$A,$A$2,'WR-Value Added(19 RMB)'!$B:$B,$A41)*$E41</f>
        <v>7875.1784700965618</v>
      </c>
      <c r="S41" s="139">
        <f>SUMIFS('WR-Value Added(19 RMB)'!O:O,'WR-Value Added(19 RMB)'!$A:$A,$A$2,'WR-Value Added(19 RMB)'!$B:$B,$A41)*$E41</f>
        <v>8262.1035568047446</v>
      </c>
      <c r="T41" s="139">
        <f>SUMIFS('WR-Value Added(19 RMB)'!P:P,'WR-Value Added(19 RMB)'!$A:$A,$A$2,'WR-Value Added(19 RMB)'!$B:$B,$A41)*$E41</f>
        <v>8648.8651739429479</v>
      </c>
      <c r="U41" s="139">
        <f>SUMIFS('WR-Value Added(19 RMB)'!Q:Q,'WR-Value Added(19 RMB)'!$A:$A,$A$2,'WR-Value Added(19 RMB)'!$B:$B,$A41)*$E41</f>
        <v>9035.9361453958572</v>
      </c>
      <c r="V41" s="139">
        <f>SUMIFS('WR-Value Added(19 RMB)'!R:R,'WR-Value Added(19 RMB)'!$A:$A,$A$2,'WR-Value Added(19 RMB)'!$B:$B,$A41)*$E41</f>
        <v>9423.7886442916333</v>
      </c>
      <c r="W41" s="139">
        <f>SUMIFS('WR-Value Added(19 RMB)'!S:S,'WR-Value Added(19 RMB)'!$A:$A,$A$2,'WR-Value Added(19 RMB)'!$B:$B,$A41)*$E41</f>
        <v>9812.8883732910854</v>
      </c>
      <c r="X41" s="139">
        <f>SUMIFS('WR-Value Added(19 RMB)'!T:T,'WR-Value Added(19 RMB)'!$A:$A,$A$2,'WR-Value Added(19 RMB)'!$B:$B,$A41)*$E41</f>
        <v>10203.690755240546</v>
      </c>
      <c r="Y41" s="139">
        <f>SUMIFS('WR-Value Added(19 RMB)'!U:U,'WR-Value Added(19 RMB)'!$A:$A,$A$2,'WR-Value Added(19 RMB)'!$B:$B,$A41)*$E41</f>
        <v>10596.638611635355</v>
      </c>
      <c r="Z41" s="139">
        <f>SUMIFS('WR-Value Added(19 RMB)'!V:V,'WR-Value Added(19 RMB)'!$A:$A,$A$2,'WR-Value Added(19 RMB)'!$B:$B,$A41)*$E41</f>
        <v>10992.160929355994</v>
      </c>
      <c r="AA41" s="139">
        <f>SUMIFS('WR-Value Added(19 RMB)'!W:W,'WR-Value Added(19 RMB)'!$A:$A,$A$2,'WR-Value Added(19 RMB)'!$B:$B,$A41)*$E41</f>
        <v>11390.672411759855</v>
      </c>
      <c r="AB41" s="139">
        <f>SUMIFS('WR-Value Added(19 RMB)'!X:X,'WR-Value Added(19 RMB)'!$A:$A,$A$2,'WR-Value Added(19 RMB)'!$B:$B,$A41)*$E41</f>
        <v>11792.57358439637</v>
      </c>
      <c r="AC41" s="139">
        <f>SUMIFS('WR-Value Added(19 RMB)'!Y:Y,'WR-Value Added(19 RMB)'!$A:$A,$A$2,'WR-Value Added(19 RMB)'!$B:$B,$A41)*$E41</f>
        <v>12198.251282965304</v>
      </c>
      <c r="AD41" s="139">
        <f>SUMIFS('WR-Value Added(19 RMB)'!Z:Z,'WR-Value Added(19 RMB)'!$A:$A,$A$2,'WR-Value Added(19 RMB)'!$B:$B,$A41)*$E41</f>
        <v>12608.079395234798</v>
      </c>
      <c r="AE41" s="139">
        <f>SUMIFS('WR-Value Added(19 RMB)'!AA:AA,'WR-Value Added(19 RMB)'!$A:$A,$A$2,'WR-Value Added(19 RMB)'!$B:$B,$A41)*$E41</f>
        <v>13022.419762378984</v>
      </c>
      <c r="AF41" s="139">
        <f>SUMIFS('WR-Value Added(19 RMB)'!AB:AB,'WR-Value Added(19 RMB)'!$A:$A,$A$2,'WR-Value Added(19 RMB)'!$B:$B,$A41)*$E41</f>
        <v>13441.623170851302</v>
      </c>
      <c r="AG41" s="139">
        <f>SUMIFS('WR-Value Added(19 RMB)'!AC:AC,'WR-Value Added(19 RMB)'!$A:$A,$A$2,'WR-Value Added(19 RMB)'!$B:$B,$A41)*$E41</f>
        <v>13866.030385313683</v>
      </c>
      <c r="AH41" s="139">
        <f>SUMIFS('WR-Value Added(19 RMB)'!AD:AD,'WR-Value Added(19 RMB)'!$A:$A,$A$2,'WR-Value Added(19 RMB)'!$B:$B,$A41)*$E41</f>
        <v>14295.973187722218</v>
      </c>
      <c r="AI41" s="139">
        <f>SUMIFS('WR-Value Added(19 RMB)'!AE:AE,'WR-Value Added(19 RMB)'!$A:$A,$A$2,'WR-Value Added(19 RMB)'!$B:$B,$A41)*$E41</f>
        <v>14731.775398549316</v>
      </c>
      <c r="AJ41" s="139">
        <f>SUMIFS('WR-Value Added(19 RMB)'!AF:AF,'WR-Value Added(19 RMB)'!$A:$A,$A$2,'WR-Value Added(19 RMB)'!$B:$B,$A41)*$E41</f>
        <v>15173.753864188942</v>
      </c>
      <c r="AK41" s="139">
        <f>SUMIFS('WR-Value Added(19 RMB)'!AG:AG,'WR-Value Added(19 RMB)'!$A:$A,$A$2,'WR-Value Added(19 RMB)'!$B:$B,$A41)*$E41</f>
        <v>15622.219400509197</v>
      </c>
      <c r="AL41" s="139">
        <f>SUMIFS('WR-Value Added(19 RMB)'!AH:AH,'WR-Value Added(19 RMB)'!$A:$A,$A$2,'WR-Value Added(19 RMB)'!$B:$B,$A41)*$E41</f>
        <v>16077.47768681985</v>
      </c>
      <c r="AM41" s="139">
        <f>SUMIFS('WR-Value Added(19 RMB)'!AI:AI,'WR-Value Added(19 RMB)'!$A:$A,$A$2,'WR-Value Added(19 RMB)'!$B:$B,$A41)*$E41</f>
        <v>16539.830107610327</v>
      </c>
      <c r="AN41" s="139">
        <f>SUMIFS('WR-Value Added(19 RMB)'!AJ:AJ,'WR-Value Added(19 RMB)'!$A:$A,$A$2,'WR-Value Added(19 RMB)'!$B:$B,$A41)*$E41</f>
        <v>17009.574541591497</v>
      </c>
      <c r="AO41" s="139">
        <f>SUMIFS('WR-Value Added(19 RMB)'!AK:AK,'WR-Value Added(19 RMB)'!$A:$A,$A$2,'WR-Value Added(19 RMB)'!$B:$B,$A41)*$E41</f>
        <v>17487.006099068352</v>
      </c>
      <c r="AP41" s="139">
        <f>SUMIFS('WR-Value Added(19 RMB)'!AL:AL,'WR-Value Added(19 RMB)'!$A:$A,$A$2,'WR-Value Added(19 RMB)'!$B:$B,$A41)*$E41</f>
        <v>17972.417809682229</v>
      </c>
      <c r="AQ41" s="139">
        <f>SUMIFS('WR-Value Added(19 RMB)'!AM:AM,'WR-Value Added(19 RMB)'!$A:$A,$A$2,'WR-Value Added(19 RMB)'!$B:$B,$A41)*$E41</f>
        <v>18466.101263181077</v>
      </c>
      <c r="AR41" s="139">
        <f>SUMIFS('WR-Value Added(19 RMB)'!AN:AN,'WR-Value Added(19 RMB)'!$A:$A,$A$2,'WR-Value Added(19 RMB)'!$B:$B,$A41)*$E41</f>
        <v>18968.347206256996</v>
      </c>
      <c r="AS41" s="139">
        <f>SUMIFS('WR-Value Added(19 RMB)'!AO:AO,'WR-Value Added(19 RMB)'!$A:$A,$A$2,'WR-Value Added(19 RMB)'!$B:$B,$A41)*$E41</f>
        <v>19479.446098656175</v>
      </c>
      <c r="AT41" s="139">
        <f>SUMIFS('WR-Value Added(19 RMB)'!AP:AP,'WR-Value Added(19 RMB)'!$A:$A,$A$2,'WR-Value Added(19 RMB)'!$B:$B,$A41)*$E41</f>
        <v>19999.688631815578</v>
      </c>
      <c r="AU41" s="139">
        <f>SUMIFS('WR-Value Added(19 RMB)'!AQ:AQ,'WR-Value Added(19 RMB)'!$A:$A,$A$2,'WR-Value Added(19 RMB)'!$B:$B,$A41)*$E41</f>
        <v>20529.366213227786</v>
      </c>
      <c r="AV41" s="139">
        <f>SUMIFS('WR-Value Added(19 RMB)'!AR:AR,'WR-Value Added(19 RMB)'!$A:$A,$A$2,'WR-Value Added(19 RMB)'!$B:$B,$A41)*$E41</f>
        <v>21068.771419621833</v>
      </c>
      <c r="AW41" s="141">
        <f>SUMIFS('WR-Value Added(19 RMB)'!AS:AS,'WR-Value Added(19 RMB)'!$A:$A,$A$2,'WR-Value Added(19 RMB)'!$B:$B,$A41)*$E41</f>
        <v>21618.198421896188</v>
      </c>
    </row>
    <row r="42" spans="1:49">
      <c r="A42" s="296" t="s">
        <v>786</v>
      </c>
      <c r="B42" s="297" t="s">
        <v>313</v>
      </c>
      <c r="C42" s="297" t="s">
        <v>792</v>
      </c>
      <c r="D42" s="297">
        <f>SUMIFS('Industrial Asset'!E:E,'Industrial Asset'!A:A,$A$2,'Industrial Asset'!D:D,C42,'Industrial Asset'!C:C,B42)</f>
        <v>4547.8999999999996</v>
      </c>
      <c r="E42" s="297">
        <f>D42/SUM($D$42:$D$43)</f>
        <v>0.47416138940265612</v>
      </c>
      <c r="F42" s="297" t="str">
        <f>VLOOKUP(B42,'Sector Match'!$B$1:$C$43,2,0)</f>
        <v>other machinery 28</v>
      </c>
      <c r="G42" s="139">
        <f>SUMIFS('WR-Value Added(19 RMB)'!C:C,'WR-Value Added(19 RMB)'!$A:$A,$A$2,'WR-Value Added(19 RMB)'!$B:$B,$A42)*$E42</f>
        <v>2109.9661774412343</v>
      </c>
      <c r="H42" s="139">
        <f>SUMIFS('WR-Value Added(19 RMB)'!D:D,'WR-Value Added(19 RMB)'!$A:$A,$A$2,'WR-Value Added(19 RMB)'!$B:$B,$A42)*$E42</f>
        <v>2465.0703309316123</v>
      </c>
      <c r="I42" s="139">
        <f>SUMIFS('WR-Value Added(19 RMB)'!E:E,'WR-Value Added(19 RMB)'!$A:$A,$A$2,'WR-Value Added(19 RMB)'!$B:$B,$A42)*$E42</f>
        <v>2509.9674845428644</v>
      </c>
      <c r="J42" s="139">
        <f>SUMIFS('WR-Value Added(19 RMB)'!F:F,'WR-Value Added(19 RMB)'!$A:$A,$A$2,'WR-Value Added(19 RMB)'!$B:$B,$A42)*$E42</f>
        <v>2710.9597262182933</v>
      </c>
      <c r="K42" s="139">
        <f>SUMIFS('WR-Value Added(19 RMB)'!G:G,'WR-Value Added(19 RMB)'!$A:$A,$A$2,'WR-Value Added(19 RMB)'!$B:$B,$A42)*$E42</f>
        <v>2860.3650489018378</v>
      </c>
      <c r="L42" s="139">
        <f>SUMIFS('WR-Value Added(19 RMB)'!H:H,'WR-Value Added(19 RMB)'!$A:$A,$A$2,'WR-Value Added(19 RMB)'!$B:$B,$A42)*$E42</f>
        <v>3008.243678900551</v>
      </c>
      <c r="M42" s="139">
        <f>SUMIFS('WR-Value Added(19 RMB)'!I:I,'WR-Value Added(19 RMB)'!$A:$A,$A$2,'WR-Value Added(19 RMB)'!$B:$B,$A42)*$E42</f>
        <v>3154.655198011551</v>
      </c>
      <c r="N42" s="139">
        <f>SUMIFS('WR-Value Added(19 RMB)'!J:J,'WR-Value Added(19 RMB)'!$A:$A,$A$2,'WR-Value Added(19 RMB)'!$B:$B,$A42)*$E42</f>
        <v>3299.726531235613</v>
      </c>
      <c r="O42" s="139">
        <f>SUMIFS('WR-Value Added(19 RMB)'!K:K,'WR-Value Added(19 RMB)'!$A:$A,$A$2,'WR-Value Added(19 RMB)'!$B:$B,$A42)*$E42</f>
        <v>3443.6307056102419</v>
      </c>
      <c r="P42" s="139">
        <f>SUMIFS('WR-Value Added(19 RMB)'!L:L,'WR-Value Added(19 RMB)'!$A:$A,$A$2,'WR-Value Added(19 RMB)'!$B:$B,$A42)*$E42</f>
        <v>3586.5705485601698</v>
      </c>
      <c r="Q42" s="139">
        <f>SUMIFS('WR-Value Added(19 RMB)'!M:M,'WR-Value Added(19 RMB)'!$A:$A,$A$2,'WR-Value Added(19 RMB)'!$B:$B,$A42)*$E42</f>
        <v>3728.7663857797106</v>
      </c>
      <c r="R42" s="139">
        <f>SUMIFS('WR-Value Added(19 RMB)'!N:N,'WR-Value Added(19 RMB)'!$A:$A,$A$2,'WR-Value Added(19 RMB)'!$B:$B,$A42)*$E42</f>
        <v>3870.446952774098</v>
      </c>
      <c r="S42" s="139">
        <f>SUMIFS('WR-Value Added(19 RMB)'!O:O,'WR-Value Added(19 RMB)'!$A:$A,$A$2,'WR-Value Added(19 RMB)'!$B:$B,$A42)*$E42</f>
        <v>4011.8428509803675</v>
      </c>
      <c r="T42" s="139">
        <f>SUMIFS('WR-Value Added(19 RMB)'!P:P,'WR-Value Added(19 RMB)'!$A:$A,$A$2,'WR-Value Added(19 RMB)'!$B:$B,$A42)*$E42</f>
        <v>4153.1819846692852</v>
      </c>
      <c r="U42" s="139">
        <f>SUMIFS('WR-Value Added(19 RMB)'!Q:Q,'WR-Value Added(19 RMB)'!$A:$A,$A$2,'WR-Value Added(19 RMB)'!$B:$B,$A42)*$E42</f>
        <v>4294.6865127839192</v>
      </c>
      <c r="V42" s="139">
        <f>SUMIFS('WR-Value Added(19 RMB)'!R:R,'WR-Value Added(19 RMB)'!$A:$A,$A$2,'WR-Value Added(19 RMB)'!$B:$B,$A42)*$E42</f>
        <v>4436.5709388105033</v>
      </c>
      <c r="W42" s="139">
        <f>SUMIFS('WR-Value Added(19 RMB)'!S:S,'WR-Value Added(19 RMB)'!$A:$A,$A$2,'WR-Value Added(19 RMB)'!$B:$B,$A42)*$E42</f>
        <v>4579.0410396819789</v>
      </c>
      <c r="X42" s="139">
        <f>SUMIFS('WR-Value Added(19 RMB)'!T:T,'WR-Value Added(19 RMB)'!$A:$A,$A$2,'WR-Value Added(19 RMB)'!$B:$B,$A42)*$E42</f>
        <v>4722.2934007052472</v>
      </c>
      <c r="Y42" s="139">
        <f>SUMIFS('WR-Value Added(19 RMB)'!U:U,'WR-Value Added(19 RMB)'!$A:$A,$A$2,'WR-Value Added(19 RMB)'!$B:$B,$A42)*$E42</f>
        <v>4866.5153778411113</v>
      </c>
      <c r="Z42" s="139">
        <f>SUMIFS('WR-Value Added(19 RMB)'!V:V,'WR-Value Added(19 RMB)'!$A:$A,$A$2,'WR-Value Added(19 RMB)'!$B:$B,$A42)*$E42</f>
        <v>5011.885352373075</v>
      </c>
      <c r="AA42" s="139">
        <f>SUMIFS('WR-Value Added(19 RMB)'!W:W,'WR-Value Added(19 RMB)'!$A:$A,$A$2,'WR-Value Added(19 RMB)'!$B:$B,$A42)*$E42</f>
        <v>5158.5731775001341</v>
      </c>
      <c r="AB42" s="139">
        <f>SUMIFS('WR-Value Added(19 RMB)'!X:X,'WR-Value Added(19 RMB)'!$A:$A,$A$2,'WR-Value Added(19 RMB)'!$B:$B,$A42)*$E42</f>
        <v>5306.7407431701986</v>
      </c>
      <c r="AC42" s="139">
        <f>SUMIFS('WR-Value Added(19 RMB)'!Y:Y,'WR-Value Added(19 RMB)'!$A:$A,$A$2,'WR-Value Added(19 RMB)'!$B:$B,$A42)*$E42</f>
        <v>5456.542605984363</v>
      </c>
      <c r="AD42" s="139">
        <f>SUMIFS('WR-Value Added(19 RMB)'!Z:Z,'WR-Value Added(19 RMB)'!$A:$A,$A$2,'WR-Value Added(19 RMB)'!$B:$B,$A42)*$E42</f>
        <v>5608.1266465164344</v>
      </c>
      <c r="AE42" s="139">
        <f>SUMIFS('WR-Value Added(19 RMB)'!AA:AA,'WR-Value Added(19 RMB)'!$A:$A,$A$2,'WR-Value Added(19 RMB)'!$B:$B,$A42)*$E42</f>
        <v>5761.6347279947286</v>
      </c>
      <c r="AF42" s="139">
        <f>SUMIFS('WR-Value Added(19 RMB)'!AB:AB,'WR-Value Added(19 RMB)'!$A:$A,$A$2,'WR-Value Added(19 RMB)'!$B:$B,$A42)*$E42</f>
        <v>5917.2033388691989</v>
      </c>
      <c r="AG42" s="139">
        <f>SUMIFS('WR-Value Added(19 RMB)'!AC:AC,'WR-Value Added(19 RMB)'!$A:$A,$A$2,'WR-Value Added(19 RMB)'!$B:$B,$A42)*$E42</f>
        <v>6074.9642080558724</v>
      </c>
      <c r="AH42" s="139">
        <f>SUMIFS('WR-Value Added(19 RMB)'!AD:AD,'WR-Value Added(19 RMB)'!$A:$A,$A$2,'WR-Value Added(19 RMB)'!$B:$B,$A42)*$E42</f>
        <v>6235.0448861761479</v>
      </c>
      <c r="AI42" s="139">
        <f>SUMIFS('WR-Value Added(19 RMB)'!AE:AE,'WR-Value Added(19 RMB)'!$A:$A,$A$2,'WR-Value Added(19 RMB)'!$B:$B,$A42)*$E42</f>
        <v>6397.5692893212672</v>
      </c>
      <c r="AJ42" s="139">
        <f>SUMIFS('WR-Value Added(19 RMB)'!AF:AF,'WR-Value Added(19 RMB)'!$A:$A,$A$2,'WR-Value Added(19 RMB)'!$B:$B,$A42)*$E42</f>
        <v>6562.658204121366</v>
      </c>
      <c r="AK42" s="139">
        <f>SUMIFS('WR-Value Added(19 RMB)'!AG:AG,'WR-Value Added(19 RMB)'!$A:$A,$A$2,'WR-Value Added(19 RMB)'!$B:$B,$A42)*$E42</f>
        <v>6730.4297544255742</v>
      </c>
      <c r="AL42" s="139">
        <f>SUMIFS('WR-Value Added(19 RMB)'!AH:AH,'WR-Value Added(19 RMB)'!$A:$A,$A$2,'WR-Value Added(19 RMB)'!$B:$B,$A42)*$E42</f>
        <v>6900.9998309128414</v>
      </c>
      <c r="AM42" s="139">
        <f>SUMIFS('WR-Value Added(19 RMB)'!AI:AI,'WR-Value Added(19 RMB)'!$A:$A,$A$2,'WR-Value Added(19 RMB)'!$B:$B,$A42)*$E42</f>
        <v>7074.4824855823263</v>
      </c>
      <c r="AN42" s="139">
        <f>SUMIFS('WR-Value Added(19 RMB)'!AJ:AJ,'WR-Value Added(19 RMB)'!$A:$A,$A$2,'WR-Value Added(19 RMB)'!$B:$B,$A42)*$E42</f>
        <v>7250.9902934400579</v>
      </c>
      <c r="AO42" s="139">
        <f>SUMIFS('WR-Value Added(19 RMB)'!AK:AK,'WR-Value Added(19 RMB)'!$A:$A,$A$2,'WR-Value Added(19 RMB)'!$B:$B,$A42)*$E42</f>
        <v>7430.6346838697773</v>
      </c>
      <c r="AP42" s="139">
        <f>SUMIFS('WR-Value Added(19 RMB)'!AL:AL,'WR-Value Added(19 RMB)'!$A:$A,$A$2,'WR-Value Added(19 RMB)'!$B:$B,$A42)*$E42</f>
        <v>7613.5262442253106</v>
      </c>
      <c r="AQ42" s="139">
        <f>SUMIFS('WR-Value Added(19 RMB)'!AM:AM,'WR-Value Added(19 RMB)'!$A:$A,$A$2,'WR-Value Added(19 RMB)'!$B:$B,$A42)*$E42</f>
        <v>7799.7749981355046</v>
      </c>
      <c r="AR42" s="139">
        <f>SUMIFS('WR-Value Added(19 RMB)'!AN:AN,'WR-Value Added(19 RMB)'!$A:$A,$A$2,'WR-Value Added(19 RMB)'!$B:$B,$A42)*$E42</f>
        <v>7989.4906609143973</v>
      </c>
      <c r="AS42" s="139">
        <f>SUMIFS('WR-Value Added(19 RMB)'!AO:AO,'WR-Value Added(19 RMB)'!$A:$A,$A$2,'WR-Value Added(19 RMB)'!$B:$B,$A42)*$E42</f>
        <v>8182.7828743354257</v>
      </c>
      <c r="AT42" s="139">
        <f>SUMIFS('WR-Value Added(19 RMB)'!AP:AP,'WR-Value Added(19 RMB)'!$A:$A,$A$2,'WR-Value Added(19 RMB)'!$B:$B,$A42)*$E42</f>
        <v>8379.7614228760904</v>
      </c>
      <c r="AU42" s="139">
        <f>SUMIFS('WR-Value Added(19 RMB)'!AQ:AQ,'WR-Value Added(19 RMB)'!$A:$A,$A$2,'WR-Value Added(19 RMB)'!$B:$B,$A42)*$E42</f>
        <v>8580.5364333742946</v>
      </c>
      <c r="AV42" s="139">
        <f>SUMIFS('WR-Value Added(19 RMB)'!AR:AR,'WR-Value Added(19 RMB)'!$A:$A,$A$2,'WR-Value Added(19 RMB)'!$B:$B,$A42)*$E42</f>
        <v>8785.2185598814358</v>
      </c>
      <c r="AW42" s="141">
        <f>SUMIFS('WR-Value Added(19 RMB)'!AS:AS,'WR-Value Added(19 RMB)'!$A:$A,$A$2,'WR-Value Added(19 RMB)'!$B:$B,$A42)*$E42</f>
        <v>8993.9191553349101</v>
      </c>
    </row>
    <row r="43" spans="1:49">
      <c r="A43" s="296" t="s">
        <v>786</v>
      </c>
      <c r="B43" s="297" t="s">
        <v>314</v>
      </c>
      <c r="C43" s="297" t="s">
        <v>792</v>
      </c>
      <c r="D43" s="297">
        <f>SUMIFS('Industrial Asset'!E:E,'Industrial Asset'!A:A,$A$2,'Industrial Asset'!D:D,C43,'Industrial Asset'!C:C,B43)</f>
        <v>5043.5600000000004</v>
      </c>
      <c r="E43" s="297">
        <f>D43/SUM($D$42:$D$43)</f>
        <v>0.52583861059734394</v>
      </c>
      <c r="F43" s="297" t="str">
        <f>VLOOKUP(B43,'Sector Match'!$B$1:$C$43,2,0)</f>
        <v>water and waste 36T39</v>
      </c>
      <c r="G43" s="139">
        <f>SUMIFS('WR-Value Added(19 RMB)'!C:C,'WR-Value Added(19 RMB)'!$A:$A,$A$2,'WR-Value Added(19 RMB)'!$B:$B,$A43)*$E43</f>
        <v>2339.9241438676122</v>
      </c>
      <c r="H43" s="139">
        <f>SUMIFS('WR-Value Added(19 RMB)'!D:D,'WR-Value Added(19 RMB)'!$A:$A,$A$2,'WR-Value Added(19 RMB)'!$B:$B,$A43)*$E43</f>
        <v>2733.72987934507</v>
      </c>
      <c r="I43" s="139">
        <f>SUMIFS('WR-Value Added(19 RMB)'!E:E,'WR-Value Added(19 RMB)'!$A:$A,$A$2,'WR-Value Added(19 RMB)'!$B:$B,$A43)*$E43</f>
        <v>2783.5202195169222</v>
      </c>
      <c r="J43" s="139">
        <f>SUMIFS('WR-Value Added(19 RMB)'!F:F,'WR-Value Added(19 RMB)'!$A:$A,$A$2,'WR-Value Added(19 RMB)'!$B:$B,$A43)*$E43</f>
        <v>3006.4179152500133</v>
      </c>
      <c r="K43" s="139">
        <f>SUMIFS('WR-Value Added(19 RMB)'!G:G,'WR-Value Added(19 RMB)'!$A:$A,$A$2,'WR-Value Added(19 RMB)'!$B:$B,$A43)*$E43</f>
        <v>3172.1064108796045</v>
      </c>
      <c r="L43" s="139">
        <f>SUMIFS('WR-Value Added(19 RMB)'!H:H,'WR-Value Added(19 RMB)'!$A:$A,$A$2,'WR-Value Added(19 RMB)'!$B:$B,$A43)*$E43</f>
        <v>3336.1018248324863</v>
      </c>
      <c r="M43" s="139">
        <f>SUMIFS('WR-Value Added(19 RMB)'!I:I,'WR-Value Added(19 RMB)'!$A:$A,$A$2,'WR-Value Added(19 RMB)'!$B:$B,$A43)*$E43</f>
        <v>3498.4702325211942</v>
      </c>
      <c r="N43" s="139">
        <f>SUMIFS('WR-Value Added(19 RMB)'!J:J,'WR-Value Added(19 RMB)'!$A:$A,$A$2,'WR-Value Added(19 RMB)'!$B:$B,$A43)*$E43</f>
        <v>3659.3523920663797</v>
      </c>
      <c r="O43" s="139">
        <f>SUMIFS('WR-Value Added(19 RMB)'!K:K,'WR-Value Added(19 RMB)'!$A:$A,$A$2,'WR-Value Added(19 RMB)'!$B:$B,$A43)*$E43</f>
        <v>3818.9401881280573</v>
      </c>
      <c r="P43" s="139">
        <f>SUMIFS('WR-Value Added(19 RMB)'!L:L,'WR-Value Added(19 RMB)'!$A:$A,$A$2,'WR-Value Added(19 RMB)'!$B:$B,$A43)*$E43</f>
        <v>3977.4585535953147</v>
      </c>
      <c r="Q43" s="139">
        <f>SUMIFS('WR-Value Added(19 RMB)'!M:M,'WR-Value Added(19 RMB)'!$A:$A,$A$2,'WR-Value Added(19 RMB)'!$B:$B,$A43)*$E43</f>
        <v>4135.1518267031197</v>
      </c>
      <c r="R43" s="139">
        <f>SUMIFS('WR-Value Added(19 RMB)'!N:N,'WR-Value Added(19 RMB)'!$A:$A,$A$2,'WR-Value Added(19 RMB)'!$B:$B,$A43)*$E43</f>
        <v>4292.2736720537678</v>
      </c>
      <c r="S43" s="139">
        <f>SUMIFS('WR-Value Added(19 RMB)'!O:O,'WR-Value Added(19 RMB)'!$A:$A,$A$2,'WR-Value Added(19 RMB)'!$B:$B,$A43)*$E43</f>
        <v>4449.0798235428538</v>
      </c>
      <c r="T43" s="139">
        <f>SUMIFS('WR-Value Added(19 RMB)'!P:P,'WR-Value Added(19 RMB)'!$A:$A,$A$2,'WR-Value Added(19 RMB)'!$B:$B,$A43)*$E43</f>
        <v>4605.8230239448148</v>
      </c>
      <c r="U43" s="139">
        <f>SUMIFS('WR-Value Added(19 RMB)'!Q:Q,'WR-Value Added(19 RMB)'!$A:$A,$A$2,'WR-Value Added(19 RMB)'!$B:$B,$A43)*$E43</f>
        <v>4762.7496445428578</v>
      </c>
      <c r="V43" s="139">
        <f>SUMIFS('WR-Value Added(19 RMB)'!R:R,'WR-Value Added(19 RMB)'!$A:$A,$A$2,'WR-Value Added(19 RMB)'!$B:$B,$A43)*$E43</f>
        <v>4920.0975668214132</v>
      </c>
      <c r="W43" s="139">
        <f>SUMIFS('WR-Value Added(19 RMB)'!S:S,'WR-Value Added(19 RMB)'!$A:$A,$A$2,'WR-Value Added(19 RMB)'!$B:$B,$A43)*$E43</f>
        <v>5078.0949946345445</v>
      </c>
      <c r="X43" s="139">
        <f>SUMIFS('WR-Value Added(19 RMB)'!T:T,'WR-Value Added(19 RMB)'!$A:$A,$A$2,'WR-Value Added(19 RMB)'!$B:$B,$A43)*$E43</f>
        <v>5236.9599384465264</v>
      </c>
      <c r="Y43" s="139">
        <f>SUMIFS('WR-Value Added(19 RMB)'!U:U,'WR-Value Added(19 RMB)'!$A:$A,$A$2,'WR-Value Added(19 RMB)'!$B:$B,$A43)*$E43</f>
        <v>5396.9001735008069</v>
      </c>
      <c r="Z43" s="139">
        <f>SUMIFS('WR-Value Added(19 RMB)'!V:V,'WR-Value Added(19 RMB)'!$A:$A,$A$2,'WR-Value Added(19 RMB)'!$B:$B,$A43)*$E43</f>
        <v>5558.1135222442772</v>
      </c>
      <c r="AA43" s="139">
        <f>SUMIFS('WR-Value Added(19 RMB)'!W:W,'WR-Value Added(19 RMB)'!$A:$A,$A$2,'WR-Value Added(19 RMB)'!$B:$B,$A43)*$E43</f>
        <v>5720.7883495926862</v>
      </c>
      <c r="AB43" s="139">
        <f>SUMIFS('WR-Value Added(19 RMB)'!X:X,'WR-Value Added(19 RMB)'!$A:$A,$A$2,'WR-Value Added(19 RMB)'!$B:$B,$A43)*$E43</f>
        <v>5885.1041893233114</v>
      </c>
      <c r="AC43" s="139">
        <f>SUMIFS('WR-Value Added(19 RMB)'!Y:Y,'WR-Value Added(19 RMB)'!$A:$A,$A$2,'WR-Value Added(19 RMB)'!$B:$B,$A43)*$E43</f>
        <v>6051.2324426303339</v>
      </c>
      <c r="AD43" s="139">
        <f>SUMIFS('WR-Value Added(19 RMB)'!Z:Z,'WR-Value Added(19 RMB)'!$A:$A,$A$2,'WR-Value Added(19 RMB)'!$B:$B,$A43)*$E43</f>
        <v>6219.3371070833637</v>
      </c>
      <c r="AE43" s="139">
        <f>SUMIFS('WR-Value Added(19 RMB)'!AA:AA,'WR-Value Added(19 RMB)'!$A:$A,$A$2,'WR-Value Added(19 RMB)'!$B:$B,$A43)*$E43</f>
        <v>6389.5755070967025</v>
      </c>
      <c r="AF43" s="139">
        <f>SUMIFS('WR-Value Added(19 RMB)'!AB:AB,'WR-Value Added(19 RMB)'!$A:$A,$A$2,'WR-Value Added(19 RMB)'!$B:$B,$A43)*$E43</f>
        <v>6562.0990065276583</v>
      </c>
      <c r="AG43" s="139">
        <f>SUMIFS('WR-Value Added(19 RMB)'!AC:AC,'WR-Value Added(19 RMB)'!$A:$A,$A$2,'WR-Value Added(19 RMB)'!$B:$B,$A43)*$E43</f>
        <v>6737.0536909743569</v>
      </c>
      <c r="AH43" s="139">
        <f>SUMIFS('WR-Value Added(19 RMB)'!AD:AD,'WR-Value Added(19 RMB)'!$A:$A,$A$2,'WR-Value Added(19 RMB)'!$B:$B,$A43)*$E43</f>
        <v>6914.581012362316</v>
      </c>
      <c r="AI43" s="139">
        <f>SUMIFS('WR-Value Added(19 RMB)'!AE:AE,'WR-Value Added(19 RMB)'!$A:$A,$A$2,'WR-Value Added(19 RMB)'!$B:$B,$A43)*$E43</f>
        <v>7094.8183919719368</v>
      </c>
      <c r="AJ43" s="139">
        <f>SUMIFS('WR-Value Added(19 RMB)'!AF:AF,'WR-Value Added(19 RMB)'!$A:$A,$A$2,'WR-Value Added(19 RMB)'!$B:$B,$A43)*$E43</f>
        <v>7277.8997805533008</v>
      </c>
      <c r="AK43" s="139">
        <f>SUMIFS('WR-Value Added(19 RMB)'!AG:AG,'WR-Value Added(19 RMB)'!$A:$A,$A$2,'WR-Value Added(19 RMB)'!$B:$B,$A43)*$E43</f>
        <v>7463.9561758681266</v>
      </c>
      <c r="AL43" s="139">
        <f>SUMIFS('WR-Value Added(19 RMB)'!AH:AH,'WR-Value Added(19 RMB)'!$A:$A,$A$2,'WR-Value Added(19 RMB)'!$B:$B,$A43)*$E43</f>
        <v>7653.1160991224024</v>
      </c>
      <c r="AM43" s="139">
        <f>SUMIFS('WR-Value Added(19 RMB)'!AI:AI,'WR-Value Added(19 RMB)'!$A:$A,$A$2,'WR-Value Added(19 RMB)'!$B:$B,$A43)*$E43</f>
        <v>7845.5060324509332</v>
      </c>
      <c r="AN43" s="139">
        <f>SUMIFS('WR-Value Added(19 RMB)'!AJ:AJ,'WR-Value Added(19 RMB)'!$A:$A,$A$2,'WR-Value Added(19 RMB)'!$B:$B,$A43)*$E43</f>
        <v>8041.2508200229868</v>
      </c>
      <c r="AO43" s="139">
        <f>SUMIFS('WR-Value Added(19 RMB)'!AK:AK,'WR-Value Added(19 RMB)'!$A:$A,$A$2,'WR-Value Added(19 RMB)'!$B:$B,$A43)*$E43</f>
        <v>8240.4740355281028</v>
      </c>
      <c r="AP43" s="139">
        <f>SUMIFS('WR-Value Added(19 RMB)'!AL:AL,'WR-Value Added(19 RMB)'!$A:$A,$A$2,'WR-Value Added(19 RMB)'!$B:$B,$A43)*$E43</f>
        <v>8443.2983188559574</v>
      </c>
      <c r="AQ43" s="139">
        <f>SUMIFS('WR-Value Added(19 RMB)'!AM:AM,'WR-Value Added(19 RMB)'!$A:$A,$A$2,'WR-Value Added(19 RMB)'!$B:$B,$A43)*$E43</f>
        <v>8649.8456847328016</v>
      </c>
      <c r="AR43" s="139">
        <f>SUMIFS('WR-Value Added(19 RMB)'!AN:AN,'WR-Value Added(19 RMB)'!$A:$A,$A$2,'WR-Value Added(19 RMB)'!$B:$B,$A43)*$E43</f>
        <v>8860.2378059679013</v>
      </c>
      <c r="AS43" s="139">
        <f>SUMIFS('WR-Value Added(19 RMB)'!AO:AO,'WR-Value Added(19 RMB)'!$A:$A,$A$2,'WR-Value Added(19 RMB)'!$B:$B,$A43)*$E43</f>
        <v>9074.5962738149883</v>
      </c>
      <c r="AT43" s="139">
        <f>SUMIFS('WR-Value Added(19 RMB)'!AP:AP,'WR-Value Added(19 RMB)'!$A:$A,$A$2,'WR-Value Added(19 RMB)'!$B:$B,$A43)*$E43</f>
        <v>9293.0428377846783</v>
      </c>
      <c r="AU43" s="139">
        <f>SUMIFS('WR-Value Added(19 RMB)'!AQ:AQ,'WR-Value Added(19 RMB)'!$A:$A,$A$2,'WR-Value Added(19 RMB)'!$B:$B,$A43)*$E43</f>
        <v>9515.6996270606778</v>
      </c>
      <c r="AV43" s="139">
        <f>SUMIFS('WR-Value Added(19 RMB)'!AR:AR,'WR-Value Added(19 RMB)'!$A:$A,$A$2,'WR-Value Added(19 RMB)'!$B:$B,$A43)*$E43</f>
        <v>9742.6893554993767</v>
      </c>
      <c r="AW43" s="141">
        <f>SUMIFS('WR-Value Added(19 RMB)'!AS:AS,'WR-Value Added(19 RMB)'!$A:$A,$A$2,'WR-Value Added(19 RMB)'!$B:$B,$A43)*$E43</f>
        <v>9974.1355120123444</v>
      </c>
    </row>
    <row r="44" spans="1:49">
      <c r="A44" s="175" t="s">
        <v>535</v>
      </c>
      <c r="B44" s="139" t="s">
        <v>315</v>
      </c>
      <c r="C44" s="139" t="s">
        <v>792</v>
      </c>
      <c r="D44" s="139">
        <f>SUMIFS('Industrial Asset'!E:E,'Industrial Asset'!A:A,$A$2,'Industrial Asset'!D:D,C44,'Industrial Asset'!C:C,B44)</f>
        <v>0</v>
      </c>
      <c r="E44" s="139">
        <v>1</v>
      </c>
      <c r="F44" s="139" t="str">
        <f>VLOOKUP(B44,'Sector Match'!$B$1:$C$43,2,0)</f>
        <v>other machinery 28</v>
      </c>
      <c r="G44" s="139">
        <f>SUMIFS('WR-Value Added(19 RMB)'!C:C,'WR-Value Added(19 RMB)'!$A:$A,$A$2,'WR-Value Added(19 RMB)'!$B:$B,$A44)*$E44</f>
        <v>557.30909959635017</v>
      </c>
      <c r="H44" s="139">
        <f>SUMIFS('WR-Value Added(19 RMB)'!D:D,'WR-Value Added(19 RMB)'!$A:$A,$A$2,'WR-Value Added(19 RMB)'!$B:$B,$A44)*$E44</f>
        <v>600.4770101161663</v>
      </c>
      <c r="I44" s="139">
        <f>SUMIFS('WR-Value Added(19 RMB)'!E:E,'WR-Value Added(19 RMB)'!$A:$A,$A$2,'WR-Value Added(19 RMB)'!$B:$B,$A44)*$E44</f>
        <v>586.26826634545102</v>
      </c>
      <c r="J44" s="139">
        <f>SUMIFS('WR-Value Added(19 RMB)'!F:F,'WR-Value Added(19 RMB)'!$A:$A,$A$2,'WR-Value Added(19 RMB)'!$B:$B,$A44)*$E44</f>
        <v>665.32664383060751</v>
      </c>
      <c r="K44" s="139">
        <f>SUMIFS('WR-Value Added(19 RMB)'!G:G,'WR-Value Added(19 RMB)'!$A:$A,$A$2,'WR-Value Added(19 RMB)'!$B:$B,$A44)*$E44</f>
        <v>715.36844579057413</v>
      </c>
      <c r="L44" s="139">
        <f>SUMIFS('WR-Value Added(19 RMB)'!H:H,'WR-Value Added(19 RMB)'!$A:$A,$A$2,'WR-Value Added(19 RMB)'!$B:$B,$A44)*$E44</f>
        <v>765.11905762520291</v>
      </c>
      <c r="M44" s="139">
        <f>SUMIFS('WR-Value Added(19 RMB)'!I:I,'WR-Value Added(19 RMB)'!$A:$A,$A$2,'WR-Value Added(19 RMB)'!$B:$B,$A44)*$E44</f>
        <v>814.54988701243963</v>
      </c>
      <c r="N44" s="139">
        <f>SUMIFS('WR-Value Added(19 RMB)'!J:J,'WR-Value Added(19 RMB)'!$A:$A,$A$2,'WR-Value Added(19 RMB)'!$B:$B,$A44)*$E44</f>
        <v>863.66407657894274</v>
      </c>
      <c r="O44" s="139">
        <f>SUMIFS('WR-Value Added(19 RMB)'!K:K,'WR-Value Added(19 RMB)'!$A:$A,$A$2,'WR-Value Added(19 RMB)'!$B:$B,$A44)*$E44</f>
        <v>912.48691163402714</v>
      </c>
      <c r="P44" s="139">
        <f>SUMIFS('WR-Value Added(19 RMB)'!L:L,'WR-Value Added(19 RMB)'!$A:$A,$A$2,'WR-Value Added(19 RMB)'!$B:$B,$A44)*$E44</f>
        <v>961.05888857290654</v>
      </c>
      <c r="Q44" s="139">
        <f>SUMIFS('WR-Value Added(19 RMB)'!M:M,'WR-Value Added(19 RMB)'!$A:$A,$A$2,'WR-Value Added(19 RMB)'!$B:$B,$A44)*$E44</f>
        <v>1009.4306352936475</v>
      </c>
      <c r="R44" s="139">
        <f>SUMIFS('WR-Value Added(19 RMB)'!N:N,'WR-Value Added(19 RMB)'!$A:$A,$A$2,'WR-Value Added(19 RMB)'!$B:$B,$A44)*$E44</f>
        <v>1057.6591785430019</v>
      </c>
      <c r="S44" s="139">
        <f>SUMIFS('WR-Value Added(19 RMB)'!O:O,'WR-Value Added(19 RMB)'!$A:$A,$A$2,'WR-Value Added(19 RMB)'!$B:$B,$A44)*$E44</f>
        <v>1105.8052157972518</v>
      </c>
      <c r="T44" s="139">
        <f>SUMIFS('WR-Value Added(19 RMB)'!P:P,'WR-Value Added(19 RMB)'!$A:$A,$A$2,'WR-Value Added(19 RMB)'!$B:$B,$A44)*$E44</f>
        <v>1153.9311449510003</v>
      </c>
      <c r="U44" s="139">
        <f>SUMIFS('WR-Value Added(19 RMB)'!Q:Q,'WR-Value Added(19 RMB)'!$A:$A,$A$2,'WR-Value Added(19 RMB)'!$B:$B,$A44)*$E44</f>
        <v>1202.0996671235253</v>
      </c>
      <c r="V44" s="139">
        <f>SUMIFS('WR-Value Added(19 RMB)'!R:R,'WR-Value Added(19 RMB)'!$A:$A,$A$2,'WR-Value Added(19 RMB)'!$B:$B,$A44)*$E44</f>
        <v>1250.37282156589</v>
      </c>
      <c r="W44" s="139">
        <f>SUMIFS('WR-Value Added(19 RMB)'!S:S,'WR-Value Added(19 RMB)'!$A:$A,$A$2,'WR-Value Added(19 RMB)'!$B:$B,$A44)*$E44</f>
        <v>1298.8113441687001</v>
      </c>
      <c r="X44" s="139">
        <f>SUMIFS('WR-Value Added(19 RMB)'!T:T,'WR-Value Added(19 RMB)'!$A:$A,$A$2,'WR-Value Added(19 RMB)'!$B:$B,$A44)*$E44</f>
        <v>1347.4742660509301</v>
      </c>
      <c r="Y44" s="139">
        <f>SUMIFS('WR-Value Added(19 RMB)'!U:U,'WR-Value Added(19 RMB)'!$A:$A,$A$2,'WR-Value Added(19 RMB)'!$B:$B,$A44)*$E44</f>
        <v>1396.4186881692565</v>
      </c>
      <c r="Z44" s="139">
        <f>SUMIFS('WR-Value Added(19 RMB)'!V:V,'WR-Value Added(19 RMB)'!$A:$A,$A$2,'WR-Value Added(19 RMB)'!$B:$B,$A44)*$E44</f>
        <v>1445.6996830972539</v>
      </c>
      <c r="AA44" s="139">
        <f>SUMIFS('WR-Value Added(19 RMB)'!W:W,'WR-Value Added(19 RMB)'!$A:$A,$A$2,'WR-Value Added(19 RMB)'!$B:$B,$A44)*$E44</f>
        <v>1495.3702869873657</v>
      </c>
      <c r="AB44" s="139">
        <f>SUMIFS('WR-Value Added(19 RMB)'!X:X,'WR-Value Added(19 RMB)'!$A:$A,$A$2,'WR-Value Added(19 RMB)'!$B:$B,$A44)*$E44</f>
        <v>1545.4815539331262</v>
      </c>
      <c r="AC44" s="139">
        <f>SUMIFS('WR-Value Added(19 RMB)'!Y:Y,'WR-Value Added(19 RMB)'!$A:$A,$A$2,'WR-Value Added(19 RMB)'!$B:$B,$A44)*$E44</f>
        <v>1596.0826520520125</v>
      </c>
      <c r="AD44" s="139">
        <f>SUMIFS('WR-Value Added(19 RMB)'!Z:Z,'WR-Value Added(19 RMB)'!$A:$A,$A$2,'WR-Value Added(19 RMB)'!$B:$B,$A44)*$E44</f>
        <v>1647.2209860480248</v>
      </c>
      <c r="AE44" s="139">
        <f>SUMIFS('WR-Value Added(19 RMB)'!AA:AA,'WR-Value Added(19 RMB)'!$A:$A,$A$2,'WR-Value Added(19 RMB)'!$B:$B,$A44)*$E44</f>
        <v>1698.9423351557264</v>
      </c>
      <c r="AF44" s="139">
        <f>SUMIFS('WR-Value Added(19 RMB)'!AB:AB,'WR-Value Added(19 RMB)'!$A:$A,$A$2,'WR-Value Added(19 RMB)'!$B:$B,$A44)*$E44</f>
        <v>1751.2909984968417</v>
      </c>
      <c r="AG44" s="139">
        <f>SUMIFS('WR-Value Added(19 RMB)'!AC:AC,'WR-Value Added(19 RMB)'!$A:$A,$A$2,'WR-Value Added(19 RMB)'!$B:$B,$A44)*$E44</f>
        <v>1804.309942231054</v>
      </c>
      <c r="AH44" s="139">
        <f>SUMIFS('WR-Value Added(19 RMB)'!AD:AD,'WR-Value Added(19 RMB)'!$A:$A,$A$2,'WR-Value Added(19 RMB)'!$B:$B,$A44)*$E44</f>
        <v>1858.0409446334822</v>
      </c>
      <c r="AI44" s="139">
        <f>SUMIFS('WR-Value Added(19 RMB)'!AE:AE,'WR-Value Added(19 RMB)'!$A:$A,$A$2,'WR-Value Added(19 RMB)'!$B:$B,$A44)*$E44</f>
        <v>1912.5247365259922</v>
      </c>
      <c r="AJ44" s="139">
        <f>SUMIFS('WR-Value Added(19 RMB)'!AF:AF,'WR-Value Added(19 RMB)'!$A:$A,$A$2,'WR-Value Added(19 RMB)'!$B:$B,$A44)*$E44</f>
        <v>1967.8011354379455</v>
      </c>
      <c r="AK44" s="139">
        <f>SUMIFS('WR-Value Added(19 RMB)'!AG:AG,'WR-Value Added(19 RMB)'!$A:$A,$A$2,'WR-Value Added(19 RMB)'!$B:$B,$A44)*$E44</f>
        <v>2023.909172558921</v>
      </c>
      <c r="AL44" s="139">
        <f>SUMIFS('WR-Value Added(19 RMB)'!AH:AH,'WR-Value Added(19 RMB)'!$A:$A,$A$2,'WR-Value Added(19 RMB)'!$B:$B,$A44)*$E44</f>
        <v>2080.8872120374604</v>
      </c>
      <c r="AM44" s="139">
        <f>SUMIFS('WR-Value Added(19 RMB)'!AI:AI,'WR-Value Added(19 RMB)'!$A:$A,$A$2,'WR-Value Added(19 RMB)'!$B:$B,$A44)*$E44</f>
        <v>2138.7730625252598</v>
      </c>
      <c r="AN44" s="139">
        <f>SUMIFS('WR-Value Added(19 RMB)'!AJ:AJ,'WR-Value Added(19 RMB)'!$A:$A,$A$2,'WR-Value Added(19 RMB)'!$B:$B,$A44)*$E44</f>
        <v>2197.604081103113</v>
      </c>
      <c r="AO44" s="139">
        <f>SUMIFS('WR-Value Added(19 RMB)'!AK:AK,'WR-Value Added(19 RMB)'!$A:$A,$A$2,'WR-Value Added(19 RMB)'!$B:$B,$A44)*$E44</f>
        <v>2257.4172698823213</v>
      </c>
      <c r="AP44" s="139">
        <f>SUMIFS('WR-Value Added(19 RMB)'!AL:AL,'WR-Value Added(19 RMB)'!$A:$A,$A$2,'WR-Value Added(19 RMB)'!$B:$B,$A44)*$E44</f>
        <v>2318.2493656753568</v>
      </c>
      <c r="AQ44" s="139">
        <f>SUMIFS('WR-Value Added(19 RMB)'!AM:AM,'WR-Value Added(19 RMB)'!$A:$A,$A$2,'WR-Value Added(19 RMB)'!$B:$B,$A44)*$E44</f>
        <v>2380.1369231855679</v>
      </c>
      <c r="AR44" s="139">
        <f>SUMIFS('WR-Value Added(19 RMB)'!AN:AN,'WR-Value Added(19 RMB)'!$A:$A,$A$2,'WR-Value Added(19 RMB)'!$B:$B,$A44)*$E44</f>
        <v>2443.1163921944894</v>
      </c>
      <c r="AS44" s="139">
        <f>SUMIFS('WR-Value Added(19 RMB)'!AO:AO,'WR-Value Added(19 RMB)'!$A:$A,$A$2,'WR-Value Added(19 RMB)'!$B:$B,$A44)*$E44</f>
        <v>2507.2241892310653</v>
      </c>
      <c r="AT44" s="139">
        <f>SUMIFS('WR-Value Added(19 RMB)'!AP:AP,'WR-Value Added(19 RMB)'!$A:$A,$A$2,'WR-Value Added(19 RMB)'!$B:$B,$A44)*$E44</f>
        <v>2572.4967641989633</v>
      </c>
      <c r="AU44" s="139">
        <f>SUMIFS('WR-Value Added(19 RMB)'!AQ:AQ,'WR-Value Added(19 RMB)'!$A:$A,$A$2,'WR-Value Added(19 RMB)'!$B:$B,$A44)*$E44</f>
        <v>2638.9706624213636</v>
      </c>
      <c r="AV44" s="139">
        <f>SUMIFS('WR-Value Added(19 RMB)'!AR:AR,'WR-Value Added(19 RMB)'!$A:$A,$A$2,'WR-Value Added(19 RMB)'!$B:$B,$A44)*$E44</f>
        <v>2706.6825825384299</v>
      </c>
      <c r="AW44" s="141">
        <f>SUMIFS('WR-Value Added(19 RMB)'!AS:AS,'WR-Value Added(19 RMB)'!$A:$A,$A$2,'WR-Value Added(19 RMB)'!$B:$B,$A44)*$E44</f>
        <v>2775.6694306661088</v>
      </c>
    </row>
    <row r="45" spans="1:49">
      <c r="A45" s="175" t="s">
        <v>536</v>
      </c>
      <c r="B45" s="139" t="s">
        <v>316</v>
      </c>
      <c r="C45" s="139" t="s">
        <v>792</v>
      </c>
      <c r="D45" s="139">
        <f>SUMIFS('Industrial Asset'!E:E,'Industrial Asset'!A:A,$A$2,'Industrial Asset'!D:D,C45,'Industrial Asset'!C:C,B45)</f>
        <v>0</v>
      </c>
      <c r="E45" s="139">
        <v>1</v>
      </c>
      <c r="F45" s="139">
        <f>VLOOKUP(B45,'Sector Match'!$B$1:$C$43,2,0)</f>
        <v>0</v>
      </c>
      <c r="G45" s="139">
        <f>SUMIFS('WR-Value Added(19 RMB)'!C:C,'WR-Value Added(19 RMB)'!$A:$A,$A$2,'WR-Value Added(19 RMB)'!$B:$B,$A45)*$E45</f>
        <v>19731.812716392753</v>
      </c>
      <c r="H45" s="139">
        <f>SUMIFS('WR-Value Added(19 RMB)'!D:D,'WR-Value Added(19 RMB)'!$A:$A,$A$2,'WR-Value Added(19 RMB)'!$B:$B,$A45)*$E45</f>
        <v>20594.943898538411</v>
      </c>
      <c r="I45" s="139">
        <f>SUMIFS('WR-Value Added(19 RMB)'!E:E,'WR-Value Added(19 RMB)'!$A:$A,$A$2,'WR-Value Added(19 RMB)'!$B:$B,$A45)*$E45</f>
        <v>21157.900534369921</v>
      </c>
      <c r="J45" s="139">
        <f>SUMIFS('WR-Value Added(19 RMB)'!F:F,'WR-Value Added(19 RMB)'!$A:$A,$A$2,'WR-Value Added(19 RMB)'!$B:$B,$A45)*$E45</f>
        <v>22802.446627765752</v>
      </c>
      <c r="K45" s="139">
        <f>SUMIFS('WR-Value Added(19 RMB)'!G:G,'WR-Value Added(19 RMB)'!$A:$A,$A$2,'WR-Value Added(19 RMB)'!$B:$B,$A45)*$E45</f>
        <v>24107.519734135454</v>
      </c>
      <c r="L45" s="139">
        <f>SUMIFS('WR-Value Added(19 RMB)'!H:H,'WR-Value Added(19 RMB)'!$A:$A,$A$2,'WR-Value Added(19 RMB)'!$B:$B,$A45)*$E45</f>
        <v>25400.053614690143</v>
      </c>
      <c r="M45" s="139">
        <f>SUMIFS('WR-Value Added(19 RMB)'!I:I,'WR-Value Added(19 RMB)'!$A:$A,$A$2,'WR-Value Added(19 RMB)'!$B:$B,$A45)*$E45</f>
        <v>26680.39305784964</v>
      </c>
      <c r="N45" s="139">
        <f>SUMIFS('WR-Value Added(19 RMB)'!J:J,'WR-Value Added(19 RMB)'!$A:$A,$A$2,'WR-Value Added(19 RMB)'!$B:$B,$A45)*$E45</f>
        <v>27949.504315706054</v>
      </c>
      <c r="O45" s="139">
        <f>SUMIFS('WR-Value Added(19 RMB)'!K:K,'WR-Value Added(19 RMB)'!$A:$A,$A$2,'WR-Value Added(19 RMB)'!$B:$B,$A45)*$E45</f>
        <v>29208.78059457002</v>
      </c>
      <c r="P45" s="139">
        <f>SUMIFS('WR-Value Added(19 RMB)'!L:L,'WR-Value Added(19 RMB)'!$A:$A,$A$2,'WR-Value Added(19 RMB)'!$B:$B,$A45)*$E45</f>
        <v>30459.894333665059</v>
      </c>
      <c r="Q45" s="139">
        <f>SUMIFS('WR-Value Added(19 RMB)'!M:M,'WR-Value Added(19 RMB)'!$A:$A,$A$2,'WR-Value Added(19 RMB)'!$B:$B,$A45)*$E45</f>
        <v>31704.686274277621</v>
      </c>
      <c r="R45" s="139">
        <f>SUMIFS('WR-Value Added(19 RMB)'!N:N,'WR-Value Added(19 RMB)'!$A:$A,$A$2,'WR-Value Added(19 RMB)'!$B:$B,$A45)*$E45</f>
        <v>32945.083579532366</v>
      </c>
      <c r="S45" s="139">
        <f>SUMIFS('WR-Value Added(19 RMB)'!O:O,'WR-Value Added(19 RMB)'!$A:$A,$A$2,'WR-Value Added(19 RMB)'!$B:$B,$A45)*$E45</f>
        <v>34183.04073226724</v>
      </c>
      <c r="T45" s="139">
        <f>SUMIFS('WR-Value Added(19 RMB)'!P:P,'WR-Value Added(19 RMB)'!$A:$A,$A$2,'WR-Value Added(19 RMB)'!$B:$B,$A45)*$E45</f>
        <v>35420.498076720571</v>
      </c>
      <c r="U45" s="139">
        <f>SUMIFS('WR-Value Added(19 RMB)'!Q:Q,'WR-Value Added(19 RMB)'!$A:$A,$A$2,'WR-Value Added(19 RMB)'!$B:$B,$A45)*$E45</f>
        <v>36659.353831106811</v>
      </c>
      <c r="V45" s="139">
        <f>SUMIFS('WR-Value Added(19 RMB)'!R:R,'WR-Value Added(19 RMB)'!$A:$A,$A$2,'WR-Value Added(19 RMB)'!$B:$B,$A45)*$E45</f>
        <v>37901.446225310552</v>
      </c>
      <c r="W45" s="139">
        <f>SUMIFS('WR-Value Added(19 RMB)'!S:S,'WR-Value Added(19 RMB)'!$A:$A,$A$2,'WR-Value Added(19 RMB)'!$B:$B,$A45)*$E45</f>
        <v>39148.543121685885</v>
      </c>
      <c r="X45" s="139">
        <f>SUMIFS('WR-Value Added(19 RMB)'!T:T,'WR-Value Added(19 RMB)'!$A:$A,$A$2,'WR-Value Added(19 RMB)'!$B:$B,$A45)*$E45</f>
        <v>40402.337063788378</v>
      </c>
      <c r="Y45" s="139">
        <f>SUMIFS('WR-Value Added(19 RMB)'!U:U,'WR-Value Added(19 RMB)'!$A:$A,$A$2,'WR-Value Added(19 RMB)'!$B:$B,$A45)*$E45</f>
        <v>41664.4441770501</v>
      </c>
      <c r="Z45" s="139">
        <f>SUMIFS('WR-Value Added(19 RMB)'!V:V,'WR-Value Added(19 RMB)'!$A:$A,$A$2,'WR-Value Added(19 RMB)'!$B:$B,$A45)*$E45</f>
        <v>42936.405729311387</v>
      </c>
      <c r="AA45" s="139">
        <f>SUMIFS('WR-Value Added(19 RMB)'!W:W,'WR-Value Added(19 RMB)'!$A:$A,$A$2,'WR-Value Added(19 RMB)'!$B:$B,$A45)*$E45</f>
        <v>44219.691461537885</v>
      </c>
      <c r="AB45" s="139">
        <f>SUMIFS('WR-Value Added(19 RMB)'!X:X,'WR-Value Added(19 RMB)'!$A:$A,$A$2,'WR-Value Added(19 RMB)'!$B:$B,$A45)*$E45</f>
        <v>45515.704033870497</v>
      </c>
      <c r="AC45" s="139">
        <f>SUMIFS('WR-Value Added(19 RMB)'!Y:Y,'WR-Value Added(19 RMB)'!$A:$A,$A$2,'WR-Value Added(19 RMB)'!$B:$B,$A45)*$E45</f>
        <v>46825.784112175163</v>
      </c>
      <c r="AD45" s="139">
        <f>SUMIFS('WR-Value Added(19 RMB)'!Z:Z,'WR-Value Added(19 RMB)'!$A:$A,$A$2,'WR-Value Added(19 RMB)'!$B:$B,$A45)*$E45</f>
        <v>48151.215756660538</v>
      </c>
      <c r="AE45" s="139">
        <f>SUMIFS('WR-Value Added(19 RMB)'!AA:AA,'WR-Value Added(19 RMB)'!$A:$A,$A$2,'WR-Value Added(19 RMB)'!$B:$B,$A45)*$E45</f>
        <v>49493.23187638996</v>
      </c>
      <c r="AF45" s="139">
        <f>SUMIFS('WR-Value Added(19 RMB)'!AB:AB,'WR-Value Added(19 RMB)'!$A:$A,$A$2,'WR-Value Added(19 RMB)'!$B:$B,$A45)*$E45</f>
        <v>50853.019589388816</v>
      </c>
      <c r="AG45" s="139">
        <f>SUMIFS('WR-Value Added(19 RMB)'!AC:AC,'WR-Value Added(19 RMB)'!$A:$A,$A$2,'WR-Value Added(19 RMB)'!$B:$B,$A45)*$E45</f>
        <v>52231.725383691519</v>
      </c>
      <c r="AH45" s="139">
        <f>SUMIFS('WR-Value Added(19 RMB)'!AD:AD,'WR-Value Added(19 RMB)'!$A:$A,$A$2,'WR-Value Added(19 RMB)'!$B:$B,$A45)*$E45</f>
        <v>53630.460015047465</v>
      </c>
      <c r="AI45" s="139">
        <f>SUMIFS('WR-Value Added(19 RMB)'!AE:AE,'WR-Value Added(19 RMB)'!$A:$A,$A$2,'WR-Value Added(19 RMB)'!$B:$B,$A45)*$E45</f>
        <v>55050.303105904241</v>
      </c>
      <c r="AJ45" s="139">
        <f>SUMIFS('WR-Value Added(19 RMB)'!AF:AF,'WR-Value Added(19 RMB)'!$A:$A,$A$2,'WR-Value Added(19 RMB)'!$B:$B,$A45)*$E45</f>
        <v>56492.307430564106</v>
      </c>
      <c r="AK45" s="139">
        <f>SUMIFS('WR-Value Added(19 RMB)'!AG:AG,'WR-Value Added(19 RMB)'!$A:$A,$A$2,'WR-Value Added(19 RMB)'!$B:$B,$A45)*$E45</f>
        <v>57957.502885479378</v>
      </c>
      <c r="AL45" s="139">
        <f>SUMIFS('WR-Value Added(19 RMB)'!AH:AH,'WR-Value Added(19 RMB)'!$A:$A,$A$2,'WR-Value Added(19 RMB)'!$B:$B,$A45)*$E45</f>
        <v>59446.900152951319</v>
      </c>
      <c r="AM45" s="139">
        <f>SUMIFS('WR-Value Added(19 RMB)'!AI:AI,'WR-Value Added(19 RMB)'!$A:$A,$A$2,'WR-Value Added(19 RMB)'!$B:$B,$A45)*$E45</f>
        <v>60961.494072567111</v>
      </c>
      <c r="AN45" s="139">
        <f>SUMIFS('WR-Value Added(19 RMB)'!AJ:AJ,'WR-Value Added(19 RMB)'!$A:$A,$A$2,'WR-Value Added(19 RMB)'!$B:$B,$A45)*$E45</f>
        <v>62502.26673827121</v>
      </c>
      <c r="AO45" s="139">
        <f>SUMIFS('WR-Value Added(19 RMB)'!AK:AK,'WR-Value Added(19 RMB)'!$A:$A,$A$2,'WR-Value Added(19 RMB)'!$B:$B,$A45)*$E45</f>
        <v>64070.190340875553</v>
      </c>
      <c r="AP45" s="139">
        <f>SUMIFS('WR-Value Added(19 RMB)'!AL:AL,'WR-Value Added(19 RMB)'!$A:$A,$A$2,'WR-Value Added(19 RMB)'!$B:$B,$A45)*$E45</f>
        <v>65666.229776497668</v>
      </c>
      <c r="AQ45" s="139">
        <f>SUMIFS('WR-Value Added(19 RMB)'!AM:AM,'WR-Value Added(19 RMB)'!$A:$A,$A$2,'WR-Value Added(19 RMB)'!$B:$B,$A45)*$E45</f>
        <v>67291.34504130976</v>
      </c>
      <c r="AR45" s="139">
        <f>SUMIFS('WR-Value Added(19 RMB)'!AN:AN,'WR-Value Added(19 RMB)'!$A:$A,$A$2,'WR-Value Added(19 RMB)'!$B:$B,$A45)*$E45</f>
        <v>68946.493432331219</v>
      </c>
      <c r="AS45" s="139">
        <f>SUMIFS('WR-Value Added(19 RMB)'!AO:AO,'WR-Value Added(19 RMB)'!$A:$A,$A$2,'WR-Value Added(19 RMB)'!$B:$B,$A45)*$E45</f>
        <v>70632.631573002393</v>
      </c>
      <c r="AT45" s="139">
        <f>SUMIFS('WR-Value Added(19 RMB)'!AP:AP,'WR-Value Added(19 RMB)'!$A:$A,$A$2,'WR-Value Added(19 RMB)'!$B:$B,$A45)*$E45</f>
        <v>72350.717281113772</v>
      </c>
      <c r="AU45" s="139">
        <f>SUMIFS('WR-Value Added(19 RMB)'!AQ:AQ,'WR-Value Added(19 RMB)'!$A:$A,$A$2,'WR-Value Added(19 RMB)'!$B:$B,$A45)*$E45</f>
        <v>74101.711295359142</v>
      </c>
      <c r="AV45" s="139">
        <f>SUMIFS('WR-Value Added(19 RMB)'!AR:AR,'WR-Value Added(19 RMB)'!$A:$A,$A$2,'WR-Value Added(19 RMB)'!$B:$B,$A45)*$E45</f>
        <v>75886.578875514271</v>
      </c>
      <c r="AW45" s="141">
        <f>SUMIFS('WR-Value Added(19 RMB)'!AS:AS,'WR-Value Added(19 RMB)'!$A:$A,$A$2,'WR-Value Added(19 RMB)'!$B:$B,$A45)*$E45</f>
        <v>77706.291289925153</v>
      </c>
    </row>
    <row r="46" spans="1:49">
      <c r="A46" s="175" t="s">
        <v>537</v>
      </c>
      <c r="B46" s="139" t="s">
        <v>317</v>
      </c>
      <c r="C46" s="139" t="s">
        <v>792</v>
      </c>
      <c r="D46" s="139">
        <f>SUMIFS('Industrial Asset'!E:E,'Industrial Asset'!A:A,$A$2,'Industrial Asset'!D:D,C46,'Industrial Asset'!C:C,B46)</f>
        <v>0</v>
      </c>
      <c r="E46" s="139">
        <v>1</v>
      </c>
      <c r="F46" s="139" t="str">
        <f>VLOOKUP(B46,'Sector Match'!$B$1:$C$43,2,0)</f>
        <v>energy pipelines and gas processing 352T353</v>
      </c>
      <c r="G46" s="139">
        <f>SUMIFS('WR-Value Added(19 RMB)'!C:C,'WR-Value Added(19 RMB)'!$A:$A,$A$2,'WR-Value Added(19 RMB)'!$B:$B,$A46)*$E46</f>
        <v>2805.1497506235164</v>
      </c>
      <c r="H46" s="139">
        <f>SUMIFS('WR-Value Added(19 RMB)'!D:D,'WR-Value Added(19 RMB)'!$A:$A,$A$2,'WR-Value Added(19 RMB)'!$B:$B,$A46)*$E46</f>
        <v>3631.6044788693898</v>
      </c>
      <c r="I46" s="139">
        <f>SUMIFS('WR-Value Added(19 RMB)'!E:E,'WR-Value Added(19 RMB)'!$A:$A,$A$2,'WR-Value Added(19 RMB)'!$B:$B,$A46)*$E46</f>
        <v>4073.909670727634</v>
      </c>
      <c r="J46" s="139">
        <f>SUMIFS('WR-Value Added(19 RMB)'!F:F,'WR-Value Added(19 RMB)'!$A:$A,$A$2,'WR-Value Added(19 RMB)'!$B:$B,$A46)*$E46</f>
        <v>4087.860178597778</v>
      </c>
      <c r="K46" s="139">
        <f>SUMIFS('WR-Value Added(19 RMB)'!G:G,'WR-Value Added(19 RMB)'!$A:$A,$A$2,'WR-Value Added(19 RMB)'!$B:$B,$A46)*$E46</f>
        <v>4485.7301070022377</v>
      </c>
      <c r="L46" s="139">
        <f>SUMIFS('WR-Value Added(19 RMB)'!H:H,'WR-Value Added(19 RMB)'!$A:$A,$A$2,'WR-Value Added(19 RMB)'!$B:$B,$A46)*$E46</f>
        <v>4882.3752930199562</v>
      </c>
      <c r="M46" s="139">
        <f>SUMIFS('WR-Value Added(19 RMB)'!I:I,'WR-Value Added(19 RMB)'!$A:$A,$A$2,'WR-Value Added(19 RMB)'!$B:$B,$A46)*$E46</f>
        <v>5277.3279481549998</v>
      </c>
      <c r="N46" s="139">
        <f>SUMIFS('WR-Value Added(19 RMB)'!J:J,'WR-Value Added(19 RMB)'!$A:$A,$A$2,'WR-Value Added(19 RMB)'!$B:$B,$A46)*$E46</f>
        <v>5670.4180636666015</v>
      </c>
      <c r="O46" s="139">
        <f>SUMIFS('WR-Value Added(19 RMB)'!K:K,'WR-Value Added(19 RMB)'!$A:$A,$A$2,'WR-Value Added(19 RMB)'!$B:$B,$A46)*$E46</f>
        <v>6061.6848727108272</v>
      </c>
      <c r="P46" s="139">
        <f>SUMIFS('WR-Value Added(19 RMB)'!L:L,'WR-Value Added(19 RMB)'!$A:$A,$A$2,'WR-Value Added(19 RMB)'!$B:$B,$A46)*$E46</f>
        <v>6451.3144505850769</v>
      </c>
      <c r="Q46" s="139">
        <f>SUMIFS('WR-Value Added(19 RMB)'!M:M,'WR-Value Added(19 RMB)'!$A:$A,$A$2,'WR-Value Added(19 RMB)'!$B:$B,$A46)*$E46</f>
        <v>6839.5945778007517</v>
      </c>
      <c r="R46" s="139">
        <f>SUMIFS('WR-Value Added(19 RMB)'!N:N,'WR-Value Added(19 RMB)'!$A:$A,$A$2,'WR-Value Added(19 RMB)'!$B:$B,$A46)*$E46</f>
        <v>7226.8816522573461</v>
      </c>
      <c r="S46" s="139">
        <f>SUMIFS('WR-Value Added(19 RMB)'!O:O,'WR-Value Added(19 RMB)'!$A:$A,$A$2,'WR-Value Added(19 RMB)'!$B:$B,$A46)*$E46</f>
        <v>7613.5763423223452</v>
      </c>
      <c r="T46" s="139">
        <f>SUMIFS('WR-Value Added(19 RMB)'!P:P,'WR-Value Added(19 RMB)'!$A:$A,$A$2,'WR-Value Added(19 RMB)'!$B:$B,$A46)*$E46</f>
        <v>8000.1057324414405</v>
      </c>
      <c r="U46" s="139">
        <f>SUMIFS('WR-Value Added(19 RMB)'!Q:Q,'WR-Value Added(19 RMB)'!$A:$A,$A$2,'WR-Value Added(19 RMB)'!$B:$B,$A46)*$E46</f>
        <v>8386.9103508935768</v>
      </c>
      <c r="V46" s="139">
        <f>SUMIFS('WR-Value Added(19 RMB)'!R:R,'WR-Value Added(19 RMB)'!$A:$A,$A$2,'WR-Value Added(19 RMB)'!$B:$B,$A46)*$E46</f>
        <v>8774.4348853193478</v>
      </c>
      <c r="W46" s="139">
        <f>SUMIFS('WR-Value Added(19 RMB)'!S:S,'WR-Value Added(19 RMB)'!$A:$A,$A$2,'WR-Value Added(19 RMB)'!$B:$B,$A46)*$E46</f>
        <v>9163.1216819858655</v>
      </c>
      <c r="X46" s="139">
        <f>SUMIFS('WR-Value Added(19 RMB)'!T:T,'WR-Value Added(19 RMB)'!$A:$A,$A$2,'WR-Value Added(19 RMB)'!$B:$B,$A46)*$E46</f>
        <v>9553.4063376299091</v>
      </c>
      <c r="Y46" s="139">
        <f>SUMIFS('WR-Value Added(19 RMB)'!U:U,'WR-Value Added(19 RMB)'!$A:$A,$A$2,'WR-Value Added(19 RMB)'!$B:$B,$A46)*$E46</f>
        <v>9945.714853663696</v>
      </c>
      <c r="Z46" s="139">
        <f>SUMIFS('WR-Value Added(19 RMB)'!V:V,'WR-Value Added(19 RMB)'!$A:$A,$A$2,'WR-Value Added(19 RMB)'!$B:$B,$A46)*$E46</f>
        <v>10340.461946287016</v>
      </c>
      <c r="AA46" s="139">
        <f>SUMIFS('WR-Value Added(19 RMB)'!W:W,'WR-Value Added(19 RMB)'!$A:$A,$A$2,'WR-Value Added(19 RMB)'!$B:$B,$A46)*$E46</f>
        <v>10738.05020189686</v>
      </c>
      <c r="AB46" s="139">
        <f>SUMIFS('WR-Value Added(19 RMB)'!X:X,'WR-Value Added(19 RMB)'!$A:$A,$A$2,'WR-Value Added(19 RMB)'!$B:$B,$A46)*$E46</f>
        <v>11138.869841541902</v>
      </c>
      <c r="AC46" s="139">
        <f>SUMIFS('WR-Value Added(19 RMB)'!Y:Y,'WR-Value Added(19 RMB)'!$A:$A,$A$2,'WR-Value Added(19 RMB)'!$B:$B,$A46)*$E46</f>
        <v>11543.298915772732</v>
      </c>
      <c r="AD46" s="139">
        <f>SUMIFS('WR-Value Added(19 RMB)'!Z:Z,'WR-Value Added(19 RMB)'!$A:$A,$A$2,'WR-Value Added(19 RMB)'!$B:$B,$A46)*$E46</f>
        <v>11951.703795702522</v>
      </c>
      <c r="AE46" s="139">
        <f>SUMIFS('WR-Value Added(19 RMB)'!AA:AA,'WR-Value Added(19 RMB)'!$A:$A,$A$2,'WR-Value Added(19 RMB)'!$B:$B,$A46)*$E46</f>
        <v>12364.439860282155</v>
      </c>
      <c r="AF46" s="139">
        <f>SUMIFS('WR-Value Added(19 RMB)'!AB:AB,'WR-Value Added(19 RMB)'!$A:$A,$A$2,'WR-Value Added(19 RMB)'!$B:$B,$A46)*$E46</f>
        <v>12781.852305960165</v>
      </c>
      <c r="AG46" s="139">
        <f>SUMIFS('WR-Value Added(19 RMB)'!AC:AC,'WR-Value Added(19 RMB)'!$A:$A,$A$2,'WR-Value Added(19 RMB)'!$B:$B,$A46)*$E46</f>
        <v>13204.277024819692</v>
      </c>
      <c r="AH46" s="139">
        <f>SUMIFS('WR-Value Added(19 RMB)'!AD:AD,'WR-Value Added(19 RMB)'!$A:$A,$A$2,'WR-Value Added(19 RMB)'!$B:$B,$A46)*$E46</f>
        <v>13632.041512373418</v>
      </c>
      <c r="AI46" s="139">
        <f>SUMIFS('WR-Value Added(19 RMB)'!AE:AE,'WR-Value Added(19 RMB)'!$A:$A,$A$2,'WR-Value Added(19 RMB)'!$B:$B,$A46)*$E46</f>
        <v>14065.465777576774</v>
      </c>
      <c r="AJ46" s="139">
        <f>SUMIFS('WR-Value Added(19 RMB)'!AF:AF,'WR-Value Added(19 RMB)'!$A:$A,$A$2,'WR-Value Added(19 RMB)'!$B:$B,$A46)*$E46</f>
        <v>14504.863236118199</v>
      </c>
      <c r="AK46" s="139">
        <f>SUMIFS('WR-Value Added(19 RMB)'!AG:AG,'WR-Value Added(19 RMB)'!$A:$A,$A$2,'WR-Value Added(19 RMB)'!$B:$B,$A46)*$E46</f>
        <v>14950.541574385481</v>
      </c>
      <c r="AL46" s="139">
        <f>SUMIFS('WR-Value Added(19 RMB)'!AH:AH,'WR-Value Added(19 RMB)'!$A:$A,$A$2,'WR-Value Added(19 RMB)'!$B:$B,$A46)*$E46</f>
        <v>15402.803576163295</v>
      </c>
      <c r="AM46" s="139">
        <f>SUMIFS('WR-Value Added(19 RMB)'!AI:AI,'WR-Value Added(19 RMB)'!$A:$A,$A$2,'WR-Value Added(19 RMB)'!$B:$B,$A46)*$E46</f>
        <v>15861.947907529919</v>
      </c>
      <c r="AN46" s="139">
        <f>SUMIFS('WR-Value Added(19 RMB)'!AJ:AJ,'WR-Value Added(19 RMB)'!$A:$A,$A$2,'WR-Value Added(19 RMB)'!$B:$B,$A46)*$E46</f>
        <v>16328.269857870117</v>
      </c>
      <c r="AO46" s="139">
        <f>SUMIFS('WR-Value Added(19 RMB)'!AK:AK,'WR-Value Added(19 RMB)'!$A:$A,$A$2,'WR-Value Added(19 RMB)'!$B:$B,$A46)*$E46</f>
        <v>16802.062036667896</v>
      </c>
      <c r="AP46" s="139">
        <f>SUMIFS('WR-Value Added(19 RMB)'!AL:AL,'WR-Value Added(19 RMB)'!$A:$A,$A$2,'WR-Value Added(19 RMB)'!$B:$B,$A46)*$E46</f>
        <v>17283.615026946511</v>
      </c>
      <c r="AQ46" s="139">
        <f>SUMIFS('WR-Value Added(19 RMB)'!AM:AM,'WR-Value Added(19 RMB)'!$A:$A,$A$2,'WR-Value Added(19 RMB)'!$B:$B,$A46)*$E46</f>
        <v>17773.217997033942</v>
      </c>
      <c r="AR46" s="139">
        <f>SUMIFS('WR-Value Added(19 RMB)'!AN:AN,'WR-Value Added(19 RMB)'!$A:$A,$A$2,'WR-Value Added(19 RMB)'!$B:$B,$A46)*$E46</f>
        <v>18271.159272855242</v>
      </c>
      <c r="AS46" s="139">
        <f>SUMIFS('WR-Value Added(19 RMB)'!AO:AO,'WR-Value Added(19 RMB)'!$A:$A,$A$2,'WR-Value Added(19 RMB)'!$B:$B,$A46)*$E46</f>
        <v>18777.726873251617</v>
      </c>
      <c r="AT46" s="139">
        <f>SUMIFS('WR-Value Added(19 RMB)'!AP:AP,'WR-Value Added(19 RMB)'!$A:$A,$A$2,'WR-Value Added(19 RMB)'!$B:$B,$A46)*$E46</f>
        <v>19293.209010986571</v>
      </c>
      <c r="AU46" s="139">
        <f>SUMIFS('WR-Value Added(19 RMB)'!AQ:AQ,'WR-Value Added(19 RMB)'!$A:$A,$A$2,'WR-Value Added(19 RMB)'!$B:$B,$A46)*$E46</f>
        <v>19817.894562132238</v>
      </c>
      <c r="AV46" s="139">
        <f>SUMIFS('WR-Value Added(19 RMB)'!AR:AR,'WR-Value Added(19 RMB)'!$A:$A,$A$2,'WR-Value Added(19 RMB)'!$B:$B,$A46)*$E46</f>
        <v>20352.073506501867</v>
      </c>
      <c r="AW46" s="141">
        <f>SUMIFS('WR-Value Added(19 RMB)'!AS:AS,'WR-Value Added(19 RMB)'!$A:$A,$A$2,'WR-Value Added(19 RMB)'!$B:$B,$A46)*$E46</f>
        <v>20896.037341705392</v>
      </c>
    </row>
    <row r="47" spans="1:49">
      <c r="A47" s="175" t="s">
        <v>538</v>
      </c>
      <c r="B47" s="139" t="s">
        <v>318</v>
      </c>
      <c r="C47" s="139" t="s">
        <v>792</v>
      </c>
      <c r="D47" s="139">
        <f>SUMIFS('Industrial Asset'!E:E,'Industrial Asset'!A:A,$A$2,'Industrial Asset'!D:D,C47,'Industrial Asset'!C:C,B47)</f>
        <v>0</v>
      </c>
      <c r="E47" s="139">
        <v>1</v>
      </c>
      <c r="F47" s="139" t="str">
        <f>VLOOKUP(B47,'Sector Match'!$B$1:$C$43,2,0)</f>
        <v>water and waste 36T39</v>
      </c>
      <c r="G47" s="139">
        <f>SUMIFS('WR-Value Added(19 RMB)'!C:C,'WR-Value Added(19 RMB)'!$A:$A,$A$2,'WR-Value Added(19 RMB)'!$B:$B,$A47)*$E47</f>
        <v>3821.1542250223761</v>
      </c>
      <c r="H47" s="139">
        <f>SUMIFS('WR-Value Added(19 RMB)'!D:D,'WR-Value Added(19 RMB)'!$A:$A,$A$2,'WR-Value Added(19 RMB)'!$B:$B,$A47)*$E47</f>
        <v>5912.2854975735954</v>
      </c>
      <c r="I47" s="139">
        <f>SUMIFS('WR-Value Added(19 RMB)'!E:E,'WR-Value Added(19 RMB)'!$A:$A,$A$2,'WR-Value Added(19 RMB)'!$B:$B,$A47)*$E47</f>
        <v>7463.9348186696507</v>
      </c>
      <c r="J47" s="139">
        <f>SUMIFS('WR-Value Added(19 RMB)'!F:F,'WR-Value Added(19 RMB)'!$A:$A,$A$2,'WR-Value Added(19 RMB)'!$B:$B,$A47)*$E47</f>
        <v>7197.7272986745838</v>
      </c>
      <c r="K47" s="139">
        <f>SUMIFS('WR-Value Added(19 RMB)'!G:G,'WR-Value Added(19 RMB)'!$A:$A,$A$2,'WR-Value Added(19 RMB)'!$B:$B,$A47)*$E47</f>
        <v>8181.1609130365205</v>
      </c>
      <c r="L47" s="139">
        <f>SUMIFS('WR-Value Added(19 RMB)'!H:H,'WR-Value Added(19 RMB)'!$A:$A,$A$2,'WR-Value Added(19 RMB)'!$B:$B,$A47)*$E47</f>
        <v>9164.2039747204435</v>
      </c>
      <c r="M47" s="139">
        <f>SUMIFS('WR-Value Added(19 RMB)'!I:I,'WR-Value Added(19 RMB)'!$A:$A,$A$2,'WR-Value Added(19 RMB)'!$B:$B,$A47)*$E47</f>
        <v>10145.118796898081</v>
      </c>
      <c r="N47" s="139">
        <f>SUMIFS('WR-Value Added(19 RMB)'!J:J,'WR-Value Added(19 RMB)'!$A:$A,$A$2,'WR-Value Added(19 RMB)'!$B:$B,$A47)*$E47</f>
        <v>11123.013659395152</v>
      </c>
      <c r="O47" s="139">
        <f>SUMIFS('WR-Value Added(19 RMB)'!K:K,'WR-Value Added(19 RMB)'!$A:$A,$A$2,'WR-Value Added(19 RMB)'!$B:$B,$A47)*$E47</f>
        <v>12097.594291289186</v>
      </c>
      <c r="P47" s="139">
        <f>SUMIFS('WR-Value Added(19 RMB)'!L:L,'WR-Value Added(19 RMB)'!$A:$A,$A$2,'WR-Value Added(19 RMB)'!$B:$B,$A47)*$E47</f>
        <v>13068.99201114224</v>
      </c>
      <c r="Q47" s="139">
        <f>SUMIFS('WR-Value Added(19 RMB)'!M:M,'WR-Value Added(19 RMB)'!$A:$A,$A$2,'WR-Value Added(19 RMB)'!$B:$B,$A47)*$E47</f>
        <v>14037.640673347662</v>
      </c>
      <c r="R47" s="139">
        <f>SUMIFS('WR-Value Added(19 RMB)'!N:N,'WR-Value Added(19 RMB)'!$A:$A,$A$2,'WR-Value Added(19 RMB)'!$B:$B,$A47)*$E47</f>
        <v>15004.186636942482</v>
      </c>
      <c r="S47" s="139">
        <f>SUMIFS('WR-Value Added(19 RMB)'!O:O,'WR-Value Added(19 RMB)'!$A:$A,$A$2,'WR-Value Added(19 RMB)'!$B:$B,$A47)*$E47</f>
        <v>15969.422163154917</v>
      </c>
      <c r="T47" s="139">
        <f>SUMIFS('WR-Value Added(19 RMB)'!P:P,'WR-Value Added(19 RMB)'!$A:$A,$A$2,'WR-Value Added(19 RMB)'!$B:$B,$A47)*$E47</f>
        <v>16934.235990986497</v>
      </c>
      <c r="U47" s="139">
        <f>SUMIFS('WR-Value Added(19 RMB)'!Q:Q,'WR-Value Added(19 RMB)'!$A:$A,$A$2,'WR-Value Added(19 RMB)'!$B:$B,$A47)*$E47</f>
        <v>17899.576767125265</v>
      </c>
      <c r="V47" s="139">
        <f>SUMIFS('WR-Value Added(19 RMB)'!R:R,'WR-Value Added(19 RMB)'!$A:$A,$A$2,'WR-Value Added(19 RMB)'!$B:$B,$A47)*$E47</f>
        <v>18866.426201022699</v>
      </c>
      <c r="W47" s="139">
        <f>SUMIFS('WR-Value Added(19 RMB)'!S:S,'WR-Value Added(19 RMB)'!$A:$A,$A$2,'WR-Value Added(19 RMB)'!$B:$B,$A47)*$E47</f>
        <v>19835.779610563404</v>
      </c>
      <c r="X47" s="139">
        <f>SUMIFS('WR-Value Added(19 RMB)'!T:T,'WR-Value Added(19 RMB)'!$A:$A,$A$2,'WR-Value Added(19 RMB)'!$B:$B,$A47)*$E47</f>
        <v>20808.632084363366</v>
      </c>
      <c r="Y47" s="139">
        <f>SUMIFS('WR-Value Added(19 RMB)'!U:U,'WR-Value Added(19 RMB)'!$A:$A,$A$2,'WR-Value Added(19 RMB)'!$B:$B,$A47)*$E47</f>
        <v>21785.968899655585</v>
      </c>
      <c r="Z47" s="139">
        <f>SUMIFS('WR-Value Added(19 RMB)'!V:V,'WR-Value Added(19 RMB)'!$A:$A,$A$2,'WR-Value Added(19 RMB)'!$B:$B,$A47)*$E47</f>
        <v>22768.759147435165</v>
      </c>
      <c r="AA47" s="139">
        <f>SUMIFS('WR-Value Added(19 RMB)'!W:W,'WR-Value Added(19 RMB)'!$A:$A,$A$2,'WR-Value Added(19 RMB)'!$B:$B,$A47)*$E47</f>
        <v>23757.951757142193</v>
      </c>
      <c r="AB47" s="139">
        <f>SUMIFS('WR-Value Added(19 RMB)'!X:X,'WR-Value Added(19 RMB)'!$A:$A,$A$2,'WR-Value Added(19 RMB)'!$B:$B,$A47)*$E47</f>
        <v>24754.473299781137</v>
      </c>
      <c r="AC47" s="139">
        <f>SUMIFS('WR-Value Added(19 RMB)'!Y:Y,'WR-Value Added(19 RMB)'!$A:$A,$A$2,'WR-Value Added(19 RMB)'!$B:$B,$A47)*$E47</f>
        <v>25759.227093495712</v>
      </c>
      <c r="AD47" s="139">
        <f>SUMIFS('WR-Value Added(19 RMB)'!Z:Z,'WR-Value Added(19 RMB)'!$A:$A,$A$2,'WR-Value Added(19 RMB)'!$B:$B,$A47)*$E47</f>
        <v>26773.0932484605</v>
      </c>
      <c r="AE47" s="139">
        <f>SUMIFS('WR-Value Added(19 RMB)'!AA:AA,'WR-Value Added(19 RMB)'!$A:$A,$A$2,'WR-Value Added(19 RMB)'!$B:$B,$A47)*$E47</f>
        <v>27796.929375518568</v>
      </c>
      <c r="AF47" s="139">
        <f>SUMIFS('WR-Value Added(19 RMB)'!AB:AB,'WR-Value Added(19 RMB)'!$A:$A,$A$2,'WR-Value Added(19 RMB)'!$B:$B,$A47)*$E47</f>
        <v>28831.571750734194</v>
      </c>
      <c r="AG47" s="139">
        <f>SUMIFS('WR-Value Added(19 RMB)'!AC:AC,'WR-Value Added(19 RMB)'!$A:$A,$A$2,'WR-Value Added(19 RMB)'!$B:$B,$A47)*$E47</f>
        <v>29877.836780289173</v>
      </c>
      <c r="AH47" s="139">
        <f>SUMIFS('WR-Value Added(19 RMB)'!AD:AD,'WR-Value Added(19 RMB)'!$A:$A,$A$2,'WR-Value Added(19 RMB)'!$B:$B,$A47)*$E47</f>
        <v>30936.522650271971</v>
      </c>
      <c r="AI47" s="139">
        <f>SUMIFS('WR-Value Added(19 RMB)'!AE:AE,'WR-Value Added(19 RMB)'!$A:$A,$A$2,'WR-Value Added(19 RMB)'!$B:$B,$A47)*$E47</f>
        <v>32008.411076617565</v>
      </c>
      <c r="AJ47" s="139">
        <f>SUMIFS('WR-Value Added(19 RMB)'!AF:AF,'WR-Value Added(19 RMB)'!$A:$A,$A$2,'WR-Value Added(19 RMB)'!$B:$B,$A47)*$E47</f>
        <v>33094.269093844618</v>
      </c>
      <c r="AK47" s="139">
        <f>SUMIFS('WR-Value Added(19 RMB)'!AG:AG,'WR-Value Added(19 RMB)'!$A:$A,$A$2,'WR-Value Added(19 RMB)'!$B:$B,$A47)*$E47</f>
        <v>34194.850838970116</v>
      </c>
      <c r="AL47" s="139">
        <f>SUMIFS('WR-Value Added(19 RMB)'!AH:AH,'WR-Value Added(19 RMB)'!$A:$A,$A$2,'WR-Value Added(19 RMB)'!$B:$B,$A47)*$E47</f>
        <v>35310.89930034172</v>
      </c>
      <c r="AM47" s="139">
        <f>SUMIFS('WR-Value Added(19 RMB)'!AI:AI,'WR-Value Added(19 RMB)'!$A:$A,$A$2,'WR-Value Added(19 RMB)'!$B:$B,$A47)*$E47</f>
        <v>36443.148011150246</v>
      </c>
      <c r="AN47" s="139">
        <f>SUMIFS('WR-Value Added(19 RMB)'!AJ:AJ,'WR-Value Added(19 RMB)'!$A:$A,$A$2,'WR-Value Added(19 RMB)'!$B:$B,$A47)*$E47</f>
        <v>37592.322674832489</v>
      </c>
      <c r="AO47" s="139">
        <f>SUMIFS('WR-Value Added(19 RMB)'!AK:AK,'WR-Value Added(19 RMB)'!$A:$A,$A$2,'WR-Value Added(19 RMB)'!$B:$B,$A47)*$E47</f>
        <v>38759.142715047885</v>
      </c>
      <c r="AP47" s="139">
        <f>SUMIFS('WR-Value Added(19 RMB)'!AL:AL,'WR-Value Added(19 RMB)'!$A:$A,$A$2,'WR-Value Added(19 RMB)'!$B:$B,$A47)*$E47</f>
        <v>39944.322746927573</v>
      </c>
      <c r="AQ47" s="139">
        <f>SUMIFS('WR-Value Added(19 RMB)'!AM:AM,'WR-Value Added(19 RMB)'!$A:$A,$A$2,'WR-Value Added(19 RMB)'!$B:$B,$A47)*$E47</f>
        <v>41148.573969136633</v>
      </c>
      <c r="AR47" s="139">
        <f>SUMIFS('WR-Value Added(19 RMB)'!AN:AN,'WR-Value Added(19 RMB)'!$A:$A,$A$2,'WR-Value Added(19 RMB)'!$B:$B,$A47)*$E47</f>
        <v>42372.605478312202</v>
      </c>
      <c r="AS47" s="139">
        <f>SUMIFS('WR-Value Added(19 RMB)'!AO:AO,'WR-Value Added(19 RMB)'!$A:$A,$A$2,'WR-Value Added(19 RMB)'!$B:$B,$A47)*$E47</f>
        <v>43617.125508810779</v>
      </c>
      <c r="AT47" s="139">
        <f>SUMIFS('WR-Value Added(19 RMB)'!AP:AP,'WR-Value Added(19 RMB)'!$A:$A,$A$2,'WR-Value Added(19 RMB)'!$B:$B,$A47)*$E47</f>
        <v>44882.842601589567</v>
      </c>
      <c r="AU47" s="139">
        <f>SUMIFS('WR-Value Added(19 RMB)'!AQ:AQ,'WR-Value Added(19 RMB)'!$A:$A,$A$2,'WR-Value Added(19 RMB)'!$B:$B,$A47)*$E47</f>
        <v>46170.4667065826</v>
      </c>
      <c r="AV47" s="139">
        <f>SUMIFS('WR-Value Added(19 RMB)'!AR:AR,'WR-Value Added(19 RMB)'!$A:$A,$A$2,'WR-Value Added(19 RMB)'!$B:$B,$A47)*$E47</f>
        <v>47480.710223232447</v>
      </c>
      <c r="AW47" s="141">
        <f>SUMIFS('WR-Value Added(19 RMB)'!AS:AS,'WR-Value Added(19 RMB)'!$A:$A,$A$2,'WR-Value Added(19 RMB)'!$B:$B,$A47)*$E47</f>
        <v>48814.288983912294</v>
      </c>
    </row>
    <row r="48" spans="1:49">
      <c r="A48" s="176" t="s">
        <v>319</v>
      </c>
      <c r="B48" s="174" t="s">
        <v>478</v>
      </c>
      <c r="C48" s="174" t="s">
        <v>792</v>
      </c>
      <c r="D48" s="174">
        <f>SUMIFS('Industrial Asset'!E:E,'Industrial Asset'!A:A,$A$2,'Industrial Asset'!D:D,C48,'Industrial Asset'!C:C,B48)</f>
        <v>0</v>
      </c>
      <c r="E48" s="174">
        <v>1</v>
      </c>
      <c r="F48" s="174" t="str">
        <f>VLOOKUP(B48,'Sector Match'!$B$1:$C$43,2,0)</f>
        <v>construction 41T43</v>
      </c>
      <c r="G48" s="174">
        <f>SUMIFS('WR-Value Added(19 RMB)'!C:C,'WR-Value Added(19 RMB)'!$A:$A,$A$2,'WR-Value Added(19 RMB)'!$B:$B,$A48)*$E48</f>
        <v>65223.80000000001</v>
      </c>
      <c r="H48" s="174">
        <f>SUMIFS('WR-Value Added(19 RMB)'!D:D,'WR-Value Added(19 RMB)'!$A:$A,$A$2,'WR-Value Added(19 RMB)'!$B:$B,$A48)*$E48</f>
        <v>70613.100000000006</v>
      </c>
      <c r="I48" s="174">
        <f>SUMIFS('WR-Value Added(19 RMB)'!E:E,'WR-Value Added(19 RMB)'!$A:$A,$A$2,'WR-Value Added(19 RMB)'!$B:$B,$A48)*$E48</f>
        <v>73028.60000000002</v>
      </c>
      <c r="J48" s="174">
        <f>SUMIFS('WR-Value Added(19 RMB)'!F:F,'WR-Value Added(19 RMB)'!$A:$A,$A$2,'WR-Value Added(19 RMB)'!$B:$B,$A48)*$E48</f>
        <v>80072.899999999994</v>
      </c>
      <c r="K48" s="174">
        <f>SUMIFS('WR-Value Added(19 RMB)'!G:G,'WR-Value Added(19 RMB)'!$A:$A,$A$2,'WR-Value Added(19 RMB)'!$B:$B,$A48)*$E48</f>
        <v>85981.802788250134</v>
      </c>
      <c r="L48" s="174">
        <f>SUMIFS('WR-Value Added(19 RMB)'!H:H,'WR-Value Added(19 RMB)'!$A:$A,$A$2,'WR-Value Added(19 RMB)'!$B:$B,$A48)*$E48</f>
        <v>92122.496258429965</v>
      </c>
      <c r="M48" s="174">
        <f>SUMIFS('WR-Value Added(19 RMB)'!I:I,'WR-Value Added(19 RMB)'!$A:$A,$A$2,'WR-Value Added(19 RMB)'!$B:$B,$A48)*$E48</f>
        <v>98460.911281999666</v>
      </c>
      <c r="N48" s="174">
        <f>SUMIFS('WR-Value Added(19 RMB)'!J:J,'WR-Value Added(19 RMB)'!$A:$A,$A$2,'WR-Value Added(19 RMB)'!$B:$B,$A48)*$E48</f>
        <v>105064.29337378334</v>
      </c>
      <c r="O48" s="174">
        <f>SUMIFS('WR-Value Added(19 RMB)'!K:K,'WR-Value Added(19 RMB)'!$A:$A,$A$2,'WR-Value Added(19 RMB)'!$B:$B,$A48)*$E48</f>
        <v>111878.73162049723</v>
      </c>
      <c r="P48" s="174">
        <f>SUMIFS('WR-Value Added(19 RMB)'!L:L,'WR-Value Added(19 RMB)'!$A:$A,$A$2,'WR-Value Added(19 RMB)'!$B:$B,$A48)*$E48</f>
        <v>118923.45143818131</v>
      </c>
      <c r="Q48" s="174">
        <f>SUMIFS('WR-Value Added(19 RMB)'!M:M,'WR-Value Added(19 RMB)'!$A:$A,$A$2,'WR-Value Added(19 RMB)'!$B:$B,$A48)*$E48</f>
        <v>126218.56840515103</v>
      </c>
      <c r="R48" s="174">
        <f>SUMIFS('WR-Value Added(19 RMB)'!N:N,'WR-Value Added(19 RMB)'!$A:$A,$A$2,'WR-Value Added(19 RMB)'!$B:$B,$A48)*$E48</f>
        <v>133727.06662143202</v>
      </c>
      <c r="S48" s="174">
        <f>SUMIFS('WR-Value Added(19 RMB)'!O:O,'WR-Value Added(19 RMB)'!$A:$A,$A$2,'WR-Value Added(19 RMB)'!$B:$B,$A48)*$E48</f>
        <v>141493.56402920085</v>
      </c>
      <c r="T48" s="174">
        <f>SUMIFS('WR-Value Added(19 RMB)'!P:P,'WR-Value Added(19 RMB)'!$A:$A,$A$2,'WR-Value Added(19 RMB)'!$B:$B,$A48)*$E48</f>
        <v>149498.97778198912</v>
      </c>
      <c r="U48" s="174">
        <f>SUMIFS('WR-Value Added(19 RMB)'!Q:Q,'WR-Value Added(19 RMB)'!$A:$A,$A$2,'WR-Value Added(19 RMB)'!$B:$B,$A48)*$E48</f>
        <v>157721.36751977797</v>
      </c>
      <c r="V48" s="174">
        <f>SUMIFS('WR-Value Added(19 RMB)'!R:R,'WR-Value Added(19 RMB)'!$A:$A,$A$2,'WR-Value Added(19 RMB)'!$B:$B,$A48)*$E48</f>
        <v>166210.54772015166</v>
      </c>
      <c r="W48" s="174">
        <f>SUMIFS('WR-Value Added(19 RMB)'!S:S,'WR-Value Added(19 RMB)'!$A:$A,$A$2,'WR-Value Added(19 RMB)'!$B:$B,$A48)*$E48</f>
        <v>174939.54924745657</v>
      </c>
      <c r="X48" s="174">
        <f>SUMIFS('WR-Value Added(19 RMB)'!T:T,'WR-Value Added(19 RMB)'!$A:$A,$A$2,'WR-Value Added(19 RMB)'!$B:$B,$A48)*$E48</f>
        <v>183897.00492456648</v>
      </c>
      <c r="Y48" s="174">
        <f>SUMIFS('WR-Value Added(19 RMB)'!U:U,'WR-Value Added(19 RMB)'!$A:$A,$A$2,'WR-Value Added(19 RMB)'!$B:$B,$A48)*$E48</f>
        <v>193120.64022067733</v>
      </c>
      <c r="Z48" s="174">
        <f>SUMIFS('WR-Value Added(19 RMB)'!V:V,'WR-Value Added(19 RMB)'!$A:$A,$A$2,'WR-Value Added(19 RMB)'!$B:$B,$A48)*$E48</f>
        <v>202587.33660162313</v>
      </c>
      <c r="AA48" s="174">
        <f>SUMIFS('WR-Value Added(19 RMB)'!W:W,'WR-Value Added(19 RMB)'!$A:$A,$A$2,'WR-Value Added(19 RMB)'!$B:$B,$A48)*$E48</f>
        <v>212332.88950737455</v>
      </c>
      <c r="AB48" s="174">
        <f>SUMIFS('WR-Value Added(19 RMB)'!X:X,'WR-Value Added(19 RMB)'!$A:$A,$A$2,'WR-Value Added(19 RMB)'!$B:$B,$A48)*$E48</f>
        <v>222325.28190385376</v>
      </c>
      <c r="AC48" s="174">
        <f>SUMIFS('WR-Value Added(19 RMB)'!Y:Y,'WR-Value Added(19 RMB)'!$A:$A,$A$2,'WR-Value Added(19 RMB)'!$B:$B,$A48)*$E48</f>
        <v>232563.02113465141</v>
      </c>
      <c r="AD48" s="174">
        <f>SUMIFS('WR-Value Added(19 RMB)'!Z:Z,'WR-Value Added(19 RMB)'!$A:$A,$A$2,'WR-Value Added(19 RMB)'!$B:$B,$A48)*$E48</f>
        <v>243082.30589932136</v>
      </c>
      <c r="AE48" s="174">
        <f>SUMIFS('WR-Value Added(19 RMB)'!AA:AA,'WR-Value Added(19 RMB)'!$A:$A,$A$2,'WR-Value Added(19 RMB)'!$B:$B,$A48)*$E48</f>
        <v>253869.79508851963</v>
      </c>
      <c r="AF48" s="174">
        <f>SUMIFS('WR-Value Added(19 RMB)'!AB:AB,'WR-Value Added(19 RMB)'!$A:$A,$A$2,'WR-Value Added(19 RMB)'!$B:$B,$A48)*$E48</f>
        <v>264931.30332246417</v>
      </c>
      <c r="AG48" s="174">
        <f>SUMIFS('WR-Value Added(19 RMB)'!AC:AC,'WR-Value Added(19 RMB)'!$A:$A,$A$2,'WR-Value Added(19 RMB)'!$B:$B,$A48)*$E48</f>
        <v>276262.05221949285</v>
      </c>
      <c r="AH48" s="174">
        <f>SUMIFS('WR-Value Added(19 RMB)'!AD:AD,'WR-Value Added(19 RMB)'!$A:$A,$A$2,'WR-Value Added(19 RMB)'!$B:$B,$A48)*$E48</f>
        <v>287887.56076303206</v>
      </c>
      <c r="AI48" s="174">
        <f>SUMIFS('WR-Value Added(19 RMB)'!AE:AE,'WR-Value Added(19 RMB)'!$A:$A,$A$2,'WR-Value Added(19 RMB)'!$B:$B,$A48)*$E48</f>
        <v>299820.58337256248</v>
      </c>
      <c r="AJ48" s="174">
        <f>SUMIFS('WR-Value Added(19 RMB)'!AF:AF,'WR-Value Added(19 RMB)'!$A:$A,$A$2,'WR-Value Added(19 RMB)'!$B:$B,$A48)*$E48</f>
        <v>312036.5003377269</v>
      </c>
      <c r="AK48" s="174">
        <f>SUMIFS('WR-Value Added(19 RMB)'!AG:AG,'WR-Value Added(19 RMB)'!$A:$A,$A$2,'WR-Value Added(19 RMB)'!$B:$B,$A48)*$E48</f>
        <v>324556.53894709831</v>
      </c>
      <c r="AL48" s="174">
        <f>SUMIFS('WR-Value Added(19 RMB)'!AH:AH,'WR-Value Added(19 RMB)'!$A:$A,$A$2,'WR-Value Added(19 RMB)'!$B:$B,$A48)*$E48</f>
        <v>337422.52329234674</v>
      </c>
      <c r="AM48" s="174">
        <f>SUMIFS('WR-Value Added(19 RMB)'!AI:AI,'WR-Value Added(19 RMB)'!$A:$A,$A$2,'WR-Value Added(19 RMB)'!$B:$B,$A48)*$E48</f>
        <v>350605.12597665592</v>
      </c>
      <c r="AN48" s="174">
        <f>SUMIFS('WR-Value Added(19 RMB)'!AJ:AJ,'WR-Value Added(19 RMB)'!$A:$A,$A$2,'WR-Value Added(19 RMB)'!$B:$B,$A48)*$E48</f>
        <v>364139.62093650392</v>
      </c>
      <c r="AO48" s="174">
        <f>SUMIFS('WR-Value Added(19 RMB)'!AK:AK,'WR-Value Added(19 RMB)'!$A:$A,$A$2,'WR-Value Added(19 RMB)'!$B:$B,$A48)*$E48</f>
        <v>378035.25597352133</v>
      </c>
      <c r="AP48" s="174">
        <f>SUMIFS('WR-Value Added(19 RMB)'!AL:AL,'WR-Value Added(19 RMB)'!$A:$A,$A$2,'WR-Value Added(19 RMB)'!$B:$B,$A48)*$E48</f>
        <v>392299.67678744538</v>
      </c>
      <c r="AQ48" s="174">
        <f>SUMIFS('WR-Value Added(19 RMB)'!AM:AM,'WR-Value Added(19 RMB)'!$A:$A,$A$2,'WR-Value Added(19 RMB)'!$B:$B,$A48)*$E48</f>
        <v>406968.2359305867</v>
      </c>
      <c r="AR48" s="174">
        <f>SUMIFS('WR-Value Added(19 RMB)'!AN:AN,'WR-Value Added(19 RMB)'!$A:$A,$A$2,'WR-Value Added(19 RMB)'!$B:$B,$A48)*$E48</f>
        <v>422060.78253065055</v>
      </c>
      <c r="AS48" s="174">
        <f>SUMIFS('WR-Value Added(19 RMB)'!AO:AO,'WR-Value Added(19 RMB)'!$A:$A,$A$2,'WR-Value Added(19 RMB)'!$B:$B,$A48)*$E48</f>
        <v>437608.28613639873</v>
      </c>
      <c r="AT48" s="174">
        <f>SUMIFS('WR-Value Added(19 RMB)'!AP:AP,'WR-Value Added(19 RMB)'!$A:$A,$A$2,'WR-Value Added(19 RMB)'!$B:$B,$A48)*$E48</f>
        <v>453619.73459637136</v>
      </c>
      <c r="AU48" s="174">
        <f>SUMIFS('WR-Value Added(19 RMB)'!AQ:AQ,'WR-Value Added(19 RMB)'!$A:$A,$A$2,'WR-Value Added(19 RMB)'!$B:$B,$A48)*$E48</f>
        <v>470138.67878108117</v>
      </c>
      <c r="AV48" s="174">
        <f>SUMIFS('WR-Value Added(19 RMB)'!AR:AR,'WR-Value Added(19 RMB)'!$A:$A,$A$2,'WR-Value Added(19 RMB)'!$B:$B,$A48)*$E48</f>
        <v>487209.0149694701</v>
      </c>
      <c r="AW48" s="142">
        <f>SUMIFS('WR-Value Added(19 RMB)'!AS:AS,'WR-Value Added(19 RMB)'!$A:$A,$A$2,'WR-Value Added(19 RMB)'!$B:$B,$A48)*$E48</f>
        <v>504847.58471447561</v>
      </c>
    </row>
    <row r="52" spans="1:44">
      <c r="A52" s="138" t="s">
        <v>820</v>
      </c>
    </row>
    <row r="53" spans="1:44">
      <c r="A53" s="298" t="s">
        <v>767</v>
      </c>
      <c r="B53" s="302">
        <v>2018</v>
      </c>
      <c r="C53" s="173">
        <v>2019</v>
      </c>
      <c r="D53" s="173">
        <v>2020</v>
      </c>
      <c r="E53" s="173">
        <v>2021</v>
      </c>
      <c r="F53" s="173">
        <v>2022</v>
      </c>
      <c r="G53" s="173">
        <v>2023</v>
      </c>
      <c r="H53" s="173">
        <v>2024</v>
      </c>
      <c r="I53" s="173">
        <v>2025</v>
      </c>
      <c r="J53" s="173">
        <v>2026</v>
      </c>
      <c r="K53" s="173">
        <v>2027</v>
      </c>
      <c r="L53" s="173">
        <v>2028</v>
      </c>
      <c r="M53" s="173">
        <v>2029</v>
      </c>
      <c r="N53" s="173">
        <v>2030</v>
      </c>
      <c r="O53" s="173">
        <v>2031</v>
      </c>
      <c r="P53" s="173">
        <v>2032</v>
      </c>
      <c r="Q53" s="173">
        <v>2033</v>
      </c>
      <c r="R53" s="173">
        <v>2034</v>
      </c>
      <c r="S53" s="173">
        <v>2035</v>
      </c>
      <c r="T53" s="173">
        <v>2036</v>
      </c>
      <c r="U53" s="173">
        <v>2037</v>
      </c>
      <c r="V53" s="173">
        <v>2038</v>
      </c>
      <c r="W53" s="173">
        <v>2039</v>
      </c>
      <c r="X53" s="173">
        <v>2040</v>
      </c>
      <c r="Y53" s="173">
        <v>2041</v>
      </c>
      <c r="Z53" s="173">
        <v>2042</v>
      </c>
      <c r="AA53" s="173">
        <v>2043</v>
      </c>
      <c r="AB53" s="173">
        <v>2044</v>
      </c>
      <c r="AC53" s="173">
        <v>2045</v>
      </c>
      <c r="AD53" s="173">
        <v>2046</v>
      </c>
      <c r="AE53" s="173">
        <v>2047</v>
      </c>
      <c r="AF53" s="173">
        <v>2048</v>
      </c>
      <c r="AG53" s="173">
        <v>2049</v>
      </c>
      <c r="AH53" s="173">
        <v>2050</v>
      </c>
      <c r="AI53" s="173">
        <v>2051</v>
      </c>
      <c r="AJ53" s="173">
        <v>2052</v>
      </c>
      <c r="AK53" s="173">
        <v>2053</v>
      </c>
      <c r="AL53" s="173">
        <v>2054</v>
      </c>
      <c r="AM53" s="173">
        <v>2055</v>
      </c>
      <c r="AN53" s="173">
        <v>2056</v>
      </c>
      <c r="AO53" s="173">
        <v>2057</v>
      </c>
      <c r="AP53" s="173">
        <v>2058</v>
      </c>
      <c r="AQ53" s="173">
        <v>2059</v>
      </c>
      <c r="AR53" s="140">
        <v>2060</v>
      </c>
    </row>
    <row r="54" spans="1:44">
      <c r="A54" s="299" t="s">
        <v>821</v>
      </c>
      <c r="B54" s="285">
        <f t="shared" ref="B54:B78" si="2">SUMIFS(G$6:G$48,$F$6:$F$48,$A54)/SUMIFS($G$6:$G$48,$F$6:$F$48,$A54)</f>
        <v>1</v>
      </c>
      <c r="C54" s="286">
        <v>1</v>
      </c>
      <c r="D54" s="286">
        <v>1</v>
      </c>
      <c r="E54" s="286">
        <v>1</v>
      </c>
      <c r="F54" s="286">
        <v>1</v>
      </c>
      <c r="G54" s="286">
        <f>SUMIFS(L$6:L$48,$F$6:$F$48,$A54)/SUMIFS($K$6:$K$48,$F$6:$F$48,$A54)</f>
        <v>1.0587150402311942</v>
      </c>
      <c r="H54" s="286">
        <f t="shared" ref="H54:AR55" si="3">SUMIFS(M$6:M$48,$F$6:$F$48,$A54)/SUMIFS($K$6:$K$48,$F$6:$F$48,$A54)</f>
        <v>1.1185556524612694</v>
      </c>
      <c r="I54" s="286">
        <f t="shared" si="3"/>
        <v>1.180312323669787</v>
      </c>
      <c r="J54" s="286">
        <f t="shared" si="3"/>
        <v>1.2432871736700533</v>
      </c>
      <c r="K54" s="286">
        <f t="shared" si="3"/>
        <v>1.3076328414745397</v>
      </c>
      <c r="L54" s="286">
        <f t="shared" si="3"/>
        <v>1.3735715747157915</v>
      </c>
      <c r="M54" s="286">
        <f t="shared" si="3"/>
        <v>1.4407681068191303</v>
      </c>
      <c r="N54" s="286">
        <f t="shared" si="3"/>
        <v>1.5096969985480861</v>
      </c>
      <c r="O54" s="286">
        <f t="shared" si="3"/>
        <v>1.5799463360142962</v>
      </c>
      <c r="P54" s="286">
        <f t="shared" si="3"/>
        <v>1.6513976443955252</v>
      </c>
      <c r="Q54" s="286">
        <f t="shared" si="3"/>
        <v>1.724523884357122</v>
      </c>
      <c r="R54" s="286">
        <f t="shared" si="3"/>
        <v>1.7989690991503449</v>
      </c>
      <c r="S54" s="286">
        <f t="shared" si="3"/>
        <v>1.8746179842486648</v>
      </c>
      <c r="T54" s="286">
        <f t="shared" si="3"/>
        <v>1.9517957667668675</v>
      </c>
      <c r="U54" s="286">
        <f t="shared" si="3"/>
        <v>2.0302459641253323</v>
      </c>
      <c r="V54" s="286">
        <f t="shared" si="3"/>
        <v>2.1104665759657468</v>
      </c>
      <c r="W54" s="286">
        <f t="shared" si="3"/>
        <v>2.191985186787043</v>
      </c>
      <c r="X54" s="286">
        <f t="shared" si="3"/>
        <v>2.2746982080848337</v>
      </c>
      <c r="Y54" s="286">
        <f t="shared" si="3"/>
        <v>2.359071533416004</v>
      </c>
      <c r="Z54" s="286">
        <f t="shared" si="3"/>
        <v>2.4448903019153732</v>
      </c>
      <c r="AA54" s="286">
        <f t="shared" si="3"/>
        <v>2.5320747964820902</v>
      </c>
      <c r="AB54" s="286">
        <f t="shared" si="3"/>
        <v>2.6207241721027046</v>
      </c>
      <c r="AC54" s="286">
        <f t="shared" si="3"/>
        <v>2.7109381723245671</v>
      </c>
      <c r="AD54" s="286">
        <f t="shared" si="3"/>
        <v>2.802941138975144</v>
      </c>
      <c r="AE54" s="286">
        <f t="shared" si="3"/>
        <v>2.8964254887614933</v>
      </c>
      <c r="AF54" s="286">
        <f t="shared" si="3"/>
        <v>2.9914777062540341</v>
      </c>
      <c r="AG54" s="286">
        <f t="shared" si="3"/>
        <v>3.0885827746419561</v>
      </c>
      <c r="AH54" s="286">
        <f t="shared" si="3"/>
        <v>3.187271846448203</v>
      </c>
      <c r="AI54" s="286">
        <f t="shared" si="3"/>
        <v>3.287931586593138</v>
      </c>
      <c r="AJ54" s="286">
        <f t="shared" si="3"/>
        <v>3.3906551126706042</v>
      </c>
      <c r="AK54" s="286">
        <f t="shared" si="3"/>
        <v>3.4953037863662777</v>
      </c>
      <c r="AL54" s="286">
        <f t="shared" si="3"/>
        <v>3.6022662939888388</v>
      </c>
      <c r="AM54" s="286">
        <f t="shared" si="3"/>
        <v>3.7116410372039592</v>
      </c>
      <c r="AN54" s="286">
        <f t="shared" si="3"/>
        <v>3.8235657150821241</v>
      </c>
      <c r="AO54" s="286">
        <f t="shared" si="3"/>
        <v>3.938247862139312</v>
      </c>
      <c r="AP54" s="286">
        <f t="shared" si="3"/>
        <v>4.0557115758621807</v>
      </c>
      <c r="AQ54" s="286">
        <f t="shared" si="3"/>
        <v>4.17641990870111</v>
      </c>
      <c r="AR54" s="287">
        <f>SUMIFS(AW$6:AW$48,$F$6:$F$48,$A54)/SUMIFS($K$6:$K$48,$F$6:$F$48,$A54)</f>
        <v>4.3003935279911305</v>
      </c>
    </row>
    <row r="55" spans="1:44">
      <c r="A55" s="300" t="s">
        <v>42</v>
      </c>
      <c r="B55" s="175">
        <f t="shared" si="2"/>
        <v>1</v>
      </c>
      <c r="C55" s="139">
        <v>1</v>
      </c>
      <c r="D55" s="139">
        <v>1</v>
      </c>
      <c r="E55" s="139">
        <v>1</v>
      </c>
      <c r="F55" s="139">
        <v>1</v>
      </c>
      <c r="G55" s="139">
        <f>SUMIFS(L$6:L$48,$F$6:$F$48,$A55)/SUMIFS($K$6:$K$48,$F$6:$F$48,$A55)</f>
        <v>1.0449126192144109</v>
      </c>
      <c r="H55" s="139">
        <f t="shared" si="3"/>
        <v>1.0892872703156986</v>
      </c>
      <c r="I55" s="139">
        <f t="shared" si="3"/>
        <v>1.1331835309463227</v>
      </c>
      <c r="J55" s="139">
        <f t="shared" si="3"/>
        <v>1.1766714546872854</v>
      </c>
      <c r="K55" s="139">
        <f t="shared" si="3"/>
        <v>1.2198273893844376</v>
      </c>
      <c r="L55" s="139">
        <f t="shared" si="3"/>
        <v>1.2627307409570681</v>
      </c>
      <c r="M55" s="139">
        <f t="shared" si="3"/>
        <v>1.3054615719588298</v>
      </c>
      <c r="N55" s="139">
        <f t="shared" si="3"/>
        <v>1.3480988940378982</v>
      </c>
      <c r="O55" s="139">
        <f t="shared" si="3"/>
        <v>1.3907195133891226</v>
      </c>
      <c r="P55" s="139">
        <f t="shared" si="3"/>
        <v>1.4333973025828288</v>
      </c>
      <c r="Q55" s="139">
        <f t="shared" si="3"/>
        <v>1.4762027918562182</v>
      </c>
      <c r="R55" s="139">
        <f t="shared" si="3"/>
        <v>1.5192029932609987</v>
      </c>
      <c r="S55" s="139">
        <f t="shared" si="3"/>
        <v>1.5624613896265076</v>
      </c>
      <c r="T55" s="139">
        <f t="shared" si="3"/>
        <v>1.6060380361725657</v>
      </c>
      <c r="U55" s="139">
        <f t="shared" si="3"/>
        <v>1.6499897356144246</v>
      </c>
      <c r="V55" s="139">
        <f t="shared" si="3"/>
        <v>1.694370257940967</v>
      </c>
      <c r="W55" s="139">
        <f t="shared" si="3"/>
        <v>1.739230584079174</v>
      </c>
      <c r="X55" s="139">
        <f t="shared" si="3"/>
        <v>1.7846191587806473</v>
      </c>
      <c r="Y55" s="139">
        <f t="shared" si="3"/>
        <v>1.8305821426613922</v>
      </c>
      <c r="Z55" s="139">
        <f t="shared" si="3"/>
        <v>1.8771636567219279</v>
      </c>
      <c r="AA55" s="139">
        <f t="shared" si="3"/>
        <v>1.9244060151509981</v>
      </c>
      <c r="AB55" s="139">
        <f t="shared" si="3"/>
        <v>1.972349943990956</v>
      </c>
      <c r="AC55" s="139">
        <f t="shared" si="3"/>
        <v>2.0210347844955856</v>
      </c>
      <c r="AD55" s="139">
        <f t="shared" si="3"/>
        <v>2.0704986808745245</v>
      </c>
      <c r="AE55" s="139">
        <f t="shared" si="3"/>
        <v>2.120778752698008</v>
      </c>
      <c r="AF55" s="139">
        <f t="shared" si="3"/>
        <v>2.1719112526091409</v>
      </c>
      <c r="AG55" s="139">
        <f t="shared" si="3"/>
        <v>2.2239317102161689</v>
      </c>
      <c r="AH55" s="139">
        <f t="shared" si="3"/>
        <v>2.2768750631603627</v>
      </c>
      <c r="AI55" s="139">
        <f t="shared" si="3"/>
        <v>2.3307757764032955</v>
      </c>
      <c r="AJ55" s="139">
        <f t="shared" si="3"/>
        <v>2.3856679507792906</v>
      </c>
      <c r="AK55" s="139">
        <f t="shared" si="3"/>
        <v>2.4415854218273592</v>
      </c>
      <c r="AL55" s="139">
        <f t="shared" si="3"/>
        <v>2.4985618498656081</v>
      </c>
      <c r="AM55" s="139">
        <f t="shared" si="3"/>
        <v>2.5566308022087156</v>
      </c>
      <c r="AN55" s="139">
        <f t="shared" si="3"/>
        <v>2.615825828360864</v>
      </c>
      <c r="AO55" s="139">
        <f t="shared" si="3"/>
        <v>2.676180528946885</v>
      </c>
      <c r="AP55" s="139">
        <f t="shared" si="3"/>
        <v>2.7377286190754022</v>
      </c>
      <c r="AQ55" s="139">
        <f t="shared" si="3"/>
        <v>2.8005039867625365</v>
      </c>
      <c r="AR55" s="141">
        <f t="shared" si="3"/>
        <v>2.8645407469830912</v>
      </c>
    </row>
    <row r="56" spans="1:44">
      <c r="A56" s="300" t="s">
        <v>46</v>
      </c>
      <c r="B56" s="175">
        <f>IF(SUMIFS(G$6:G$48,$F$6:$F$48,$A56)=0,1,SUMIFS(G$6:G$48,$F$6:$F$48,$A56)/SUMIFS($G$6:$G$48,$F$6:$F$48,$A56))</f>
        <v>1</v>
      </c>
      <c r="C56" s="175">
        <v>1</v>
      </c>
      <c r="D56" s="139">
        <v>1</v>
      </c>
      <c r="E56" s="139">
        <v>1</v>
      </c>
      <c r="F56" s="139">
        <v>1</v>
      </c>
      <c r="G56" s="139">
        <f t="shared" ref="G56:AR56" si="4">IF(SUMIFS(L$6:L$48,$F$6:$F$48,$A56)=0,1,SUMIFS(L$6:L$48,$F$6:$F$48,$A56)/SUMIFS($G$6:$G$48,$F$6:$F$48,$A56))</f>
        <v>1.1147944251837103</v>
      </c>
      <c r="H56" s="139">
        <f t="shared" si="4"/>
        <v>1.142794583712609</v>
      </c>
      <c r="I56" s="139">
        <f t="shared" si="4"/>
        <v>1.1702459284854612</v>
      </c>
      <c r="J56" s="139">
        <f t="shared" si="4"/>
        <v>1.1972528997760279</v>
      </c>
      <c r="K56" s="139">
        <f t="shared" si="4"/>
        <v>1.2239145461568872</v>
      </c>
      <c r="L56" s="139">
        <f t="shared" si="4"/>
        <v>1.2503241664175633</v>
      </c>
      <c r="M56" s="139">
        <f t="shared" si="4"/>
        <v>1.2765690019534546</v>
      </c>
      <c r="N56" s="139">
        <f t="shared" si="4"/>
        <v>1.302730102565165</v>
      </c>
      <c r="O56" s="139">
        <f t="shared" si="4"/>
        <v>1.3288823792611837</v>
      </c>
      <c r="P56" s="139">
        <f t="shared" si="4"/>
        <v>1.3550948140124639</v>
      </c>
      <c r="Q56" s="139">
        <f t="shared" si="4"/>
        <v>1.3814307840283133</v>
      </c>
      <c r="R56" s="139">
        <f t="shared" si="4"/>
        <v>1.4079484596386898</v>
      </c>
      <c r="S56" s="139">
        <f t="shared" si="4"/>
        <v>1.4347012416710665</v>
      </c>
      <c r="T56" s="139">
        <f t="shared" si="4"/>
        <v>1.4617382122015505</v>
      </c>
      <c r="U56" s="139">
        <f t="shared" si="4"/>
        <v>1.489104579945314</v>
      </c>
      <c r="V56" s="139">
        <f t="shared" si="4"/>
        <v>1.5168421076806853</v>
      </c>
      <c r="W56" s="139">
        <f t="shared" si="4"/>
        <v>1.5449895138721317</v>
      </c>
      <c r="X56" s="139">
        <f t="shared" si="4"/>
        <v>1.5735828442025577</v>
      </c>
      <c r="Y56" s="139">
        <f t="shared" si="4"/>
        <v>1.6026558112553768</v>
      </c>
      <c r="Z56" s="139">
        <f t="shared" si="4"/>
        <v>1.632240102322835</v>
      </c>
      <c r="AA56" s="139">
        <f t="shared" si="4"/>
        <v>1.6623656564524019</v>
      </c>
      <c r="AB56" s="139">
        <f t="shared" si="4"/>
        <v>1.6930609125391494</v>
      </c>
      <c r="AC56" s="139">
        <f t="shared" si="4"/>
        <v>1.7243530306547725</v>
      </c>
      <c r="AD56" s="139">
        <f t="shared" si="4"/>
        <v>1.7562680889692583</v>
      </c>
      <c r="AE56" s="139">
        <f t="shared" si="4"/>
        <v>1.7888312586414501</v>
      </c>
      <c r="AF56" s="139">
        <f t="shared" si="4"/>
        <v>1.8220669589798502</v>
      </c>
      <c r="AG56" s="139">
        <f t="shared" si="4"/>
        <v>1.8559989950446665</v>
      </c>
      <c r="AH56" s="139">
        <f t="shared" si="4"/>
        <v>1.8906506796988043</v>
      </c>
      <c r="AI56" s="139">
        <f t="shared" si="4"/>
        <v>1.9260449419401284</v>
      </c>
      <c r="AJ56" s="139">
        <f t="shared" si="4"/>
        <v>1.9622044231686615</v>
      </c>
      <c r="AK56" s="139">
        <f t="shared" si="4"/>
        <v>1.9991515628699577</v>
      </c>
      <c r="AL56" s="139">
        <f t="shared" si="4"/>
        <v>2.0369086750332732</v>
      </c>
      <c r="AM56" s="139">
        <f t="shared" si="4"/>
        <v>2.0754980164719599</v>
      </c>
      <c r="AN56" s="139">
        <f t="shared" si="4"/>
        <v>2.1149418480775513</v>
      </c>
      <c r="AO56" s="139">
        <f t="shared" si="4"/>
        <v>2.155262489914195</v>
      </c>
      <c r="AP56" s="139">
        <f t="shared" si="4"/>
        <v>2.1964823709505534</v>
      </c>
      <c r="AQ56" s="139">
        <f t="shared" si="4"/>
        <v>2.2386240741276442</v>
      </c>
      <c r="AR56" s="141">
        <f t="shared" si="4"/>
        <v>2.2817103773745218</v>
      </c>
    </row>
    <row r="57" spans="1:44">
      <c r="A57" s="300" t="s">
        <v>51</v>
      </c>
      <c r="B57" s="175">
        <f t="shared" si="2"/>
        <v>1</v>
      </c>
      <c r="C57" s="139">
        <v>1</v>
      </c>
      <c r="D57" s="139">
        <v>1</v>
      </c>
      <c r="E57" s="139">
        <v>1</v>
      </c>
      <c r="F57" s="139">
        <v>1</v>
      </c>
      <c r="G57" s="139">
        <f>SUMIFS(L$6:L$48,$F$6:$F$48,$A57)/SUMIFS($K$6:$K$48,$F$6:$F$48,$A57)</f>
        <v>1.0328354809764855</v>
      </c>
      <c r="H57" s="139">
        <f t="shared" ref="H57:AR63" si="5">SUMIFS(M$6:M$48,$F$6:$F$48,$A57)/SUMIFS($K$6:$K$48,$F$6:$F$48,$A57)</f>
        <v>1.0650884021427491</v>
      </c>
      <c r="I57" s="139">
        <f t="shared" si="5"/>
        <v>1.0968453974169152</v>
      </c>
      <c r="J57" s="139">
        <f t="shared" si="5"/>
        <v>1.1281935371092628</v>
      </c>
      <c r="K57" s="139">
        <f t="shared" si="5"/>
        <v>1.159218846684579</v>
      </c>
      <c r="L57" s="139">
        <f t="shared" si="5"/>
        <v>1.1900049652641151</v>
      </c>
      <c r="M57" s="139">
        <f t="shared" si="5"/>
        <v>1.2206321250135257</v>
      </c>
      <c r="N57" s="139">
        <f t="shared" si="5"/>
        <v>1.2511764761688438</v>
      </c>
      <c r="O57" s="139">
        <f t="shared" si="5"/>
        <v>1.281709716806456</v>
      </c>
      <c r="P57" s="139">
        <f t="shared" si="5"/>
        <v>1.3122989652430528</v>
      </c>
      <c r="Q57" s="139">
        <f t="shared" si="5"/>
        <v>1.3430068123807501</v>
      </c>
      <c r="R57" s="139">
        <f t="shared" si="5"/>
        <v>1.3738914992914351</v>
      </c>
      <c r="S57" s="139">
        <f t="shared" si="5"/>
        <v>1.4050071758805804</v>
      </c>
      <c r="T57" s="139">
        <f t="shared" si="5"/>
        <v>1.4364042067938541</v>
      </c>
      <c r="U57" s="139">
        <f t="shared" si="5"/>
        <v>1.4681294996902012</v>
      </c>
      <c r="V57" s="139">
        <f t="shared" si="5"/>
        <v>1.5002268382837349</v>
      </c>
      <c r="W57" s="139">
        <f t="shared" si="5"/>
        <v>1.532737208215335</v>
      </c>
      <c r="X57" s="139">
        <f t="shared" si="5"/>
        <v>1.5656991080748539</v>
      </c>
      <c r="Y57" s="139">
        <f t="shared" si="5"/>
        <v>1.5991488410125159</v>
      </c>
      <c r="Z57" s="139">
        <f t="shared" si="5"/>
        <v>1.6331207846025799</v>
      </c>
      <c r="AA57" s="139">
        <f t="shared" si="5"/>
        <v>1.6676476381654139</v>
      </c>
      <c r="AB57" s="139">
        <f t="shared" si="5"/>
        <v>1.7027606477900481</v>
      </c>
      <c r="AC57" s="139">
        <f t="shared" si="5"/>
        <v>1.7384898099650874</v>
      </c>
      <c r="AD57" s="139">
        <f t="shared" si="5"/>
        <v>1.7748640551252211</v>
      </c>
      <c r="AE57" s="139">
        <f t="shared" si="5"/>
        <v>1.8119114126351095</v>
      </c>
      <c r="AF57" s="139">
        <f t="shared" si="5"/>
        <v>1.8496591588170057</v>
      </c>
      <c r="AG57" s="139">
        <f t="shared" si="5"/>
        <v>1.8881339496290073</v>
      </c>
      <c r="AH57" s="139">
        <f t="shared" si="5"/>
        <v>1.9273619395452375</v>
      </c>
      <c r="AI57" s="139">
        <f t="shared" si="5"/>
        <v>1.9673688881013209</v>
      </c>
      <c r="AJ57" s="139">
        <f t="shared" si="5"/>
        <v>2.008180255461625</v>
      </c>
      <c r="AK57" s="139">
        <f t="shared" si="5"/>
        <v>2.0498212882502815</v>
      </c>
      <c r="AL57" s="139">
        <f t="shared" si="5"/>
        <v>2.0923170967727711</v>
      </c>
      <c r="AM57" s="139">
        <f t="shared" si="5"/>
        <v>2.1356927246422659</v>
      </c>
      <c r="AN57" s="139">
        <f t="shared" si="5"/>
        <v>2.1799732117193642</v>
      </c>
      <c r="AO57" s="139">
        <f t="shared" si="5"/>
        <v>2.2251836511751772</v>
      </c>
      <c r="AP57" s="139">
        <f t="shared" si="5"/>
        <v>2.2713492413975231</v>
      </c>
      <c r="AQ57" s="139">
        <f t="shared" si="5"/>
        <v>2.3184953333783858</v>
      </c>
      <c r="AR57" s="141">
        <f t="shared" si="5"/>
        <v>2.3666474741470767</v>
      </c>
    </row>
    <row r="58" spans="1:44">
      <c r="A58" s="300" t="s">
        <v>52</v>
      </c>
      <c r="B58" s="175">
        <f t="shared" si="2"/>
        <v>1</v>
      </c>
      <c r="C58" s="139">
        <v>1</v>
      </c>
      <c r="D58" s="139">
        <v>1</v>
      </c>
      <c r="E58" s="139">
        <v>1</v>
      </c>
      <c r="F58" s="139">
        <v>1</v>
      </c>
      <c r="G58" s="139">
        <f t="shared" ref="G58:G78" si="6">SUMIFS(L$6:L$48,$F$6:$F$48,$A58)/SUMIFS($K$6:$K$48,$F$6:$F$48,$A58)</f>
        <v>1.0175964327855238</v>
      </c>
      <c r="H58" s="139">
        <f t="shared" si="5"/>
        <v>1.0345540395322181</v>
      </c>
      <c r="I58" s="139">
        <f t="shared" si="5"/>
        <v>1.0509935940248434</v>
      </c>
      <c r="J58" s="139">
        <f t="shared" si="5"/>
        <v>1.0670236384449501</v>
      </c>
      <c r="K58" s="139">
        <f t="shared" si="5"/>
        <v>1.0827424095691527</v>
      </c>
      <c r="L58" s="139">
        <f t="shared" si="5"/>
        <v>1.0982388880133496</v>
      </c>
      <c r="M58" s="139">
        <f t="shared" si="5"/>
        <v>1.1135935199611646</v>
      </c>
      <c r="N58" s="139">
        <f t="shared" si="5"/>
        <v>1.1288788450915901</v>
      </c>
      <c r="O58" s="139">
        <f t="shared" si="5"/>
        <v>1.1441601160083783</v>
      </c>
      <c r="P58" s="139">
        <f t="shared" si="5"/>
        <v>1.1594959284465693</v>
      </c>
      <c r="Q58" s="139">
        <f t="shared" si="5"/>
        <v>1.1749388553796023</v>
      </c>
      <c r="R58" s="139">
        <f t="shared" si="5"/>
        <v>1.1905360705733614</v>
      </c>
      <c r="S58" s="139">
        <f t="shared" si="5"/>
        <v>1.2063299475610016</v>
      </c>
      <c r="T58" s="139">
        <f t="shared" si="5"/>
        <v>1.2223586233292589</v>
      </c>
      <c r="U58" s="139">
        <f t="shared" si="5"/>
        <v>1.2386565198607935</v>
      </c>
      <c r="V58" s="139">
        <f t="shared" si="5"/>
        <v>1.2552548200928975</v>
      </c>
      <c r="W58" s="139">
        <f t="shared" si="5"/>
        <v>1.272181897519195</v>
      </c>
      <c r="X58" s="139">
        <f t="shared" si="5"/>
        <v>1.2894637005677552</v>
      </c>
      <c r="Y58" s="139">
        <f t="shared" si="5"/>
        <v>1.3071240941445406</v>
      </c>
      <c r="Z58" s="139">
        <f t="shared" si="5"/>
        <v>1.3251851614755819</v>
      </c>
      <c r="AA58" s="139">
        <f t="shared" si="5"/>
        <v>1.3436674697486273</v>
      </c>
      <c r="AB58" s="139">
        <f t="shared" si="5"/>
        <v>1.362590303157315</v>
      </c>
      <c r="AC58" s="139">
        <f t="shared" si="5"/>
        <v>1.3819718668763556</v>
      </c>
      <c r="AD58" s="139">
        <f t="shared" si="5"/>
        <v>1.4018294653113763</v>
      </c>
      <c r="AE58" s="139">
        <f t="shared" si="5"/>
        <v>1.4221796577189065</v>
      </c>
      <c r="AF58" s="139">
        <f t="shared" si="5"/>
        <v>1.4430383940140832</v>
      </c>
      <c r="AG58" s="139">
        <f t="shared" si="5"/>
        <v>1.4644211332985209</v>
      </c>
      <c r="AH58" s="139">
        <f t="shared" si="5"/>
        <v>1.4863429473623191</v>
      </c>
      <c r="AI58" s="139">
        <f t="shared" si="5"/>
        <v>1.5088186111516522</v>
      </c>
      <c r="AJ58" s="139">
        <f t="shared" si="5"/>
        <v>1.5318626819510772</v>
      </c>
      <c r="AK58" s="139">
        <f t="shared" si="5"/>
        <v>1.5554895688100896</v>
      </c>
      <c r="AL58" s="139">
        <f t="shared" si="5"/>
        <v>1.5797135935467064</v>
      </c>
      <c r="AM58" s="139">
        <f t="shared" si="5"/>
        <v>1.604549044486252</v>
      </c>
      <c r="AN58" s="139">
        <f t="shared" si="5"/>
        <v>1.6300102239398691</v>
      </c>
      <c r="AO58" s="139">
        <f t="shared" si="5"/>
        <v>1.6561114902924692</v>
      </c>
      <c r="AP58" s="139">
        <f t="shared" si="5"/>
        <v>1.6828672954523982</v>
      </c>
      <c r="AQ58" s="139">
        <f t="shared" si="5"/>
        <v>1.7102922183131135</v>
      </c>
      <c r="AR58" s="141">
        <f t="shared" si="5"/>
        <v>1.7384009947885872</v>
      </c>
    </row>
    <row r="59" spans="1:44">
      <c r="A59" s="300" t="s">
        <v>53</v>
      </c>
      <c r="B59" s="175">
        <f t="shared" si="2"/>
        <v>1</v>
      </c>
      <c r="C59" s="139">
        <v>1</v>
      </c>
      <c r="D59" s="139">
        <v>1</v>
      </c>
      <c r="E59" s="139">
        <v>1</v>
      </c>
      <c r="F59" s="139">
        <v>1</v>
      </c>
      <c r="G59" s="139">
        <f t="shared" si="6"/>
        <v>1.0258906995256181</v>
      </c>
      <c r="H59" s="139">
        <f t="shared" si="5"/>
        <v>1.0511731974387293</v>
      </c>
      <c r="I59" s="139">
        <f t="shared" si="5"/>
        <v>1.0759496859724866</v>
      </c>
      <c r="J59" s="139">
        <f t="shared" si="5"/>
        <v>1.1003170206581021</v>
      </c>
      <c r="K59" s="139">
        <f t="shared" si="5"/>
        <v>1.1243667919333704</v>
      </c>
      <c r="L59" s="139">
        <f t="shared" si="5"/>
        <v>1.1481850731603545</v>
      </c>
      <c r="M59" s="139">
        <f t="shared" si="5"/>
        <v>1.171852194037569</v>
      </c>
      <c r="N59" s="139">
        <f t="shared" si="5"/>
        <v>1.1954426593879415</v>
      </c>
      <c r="O59" s="139">
        <f t="shared" si="5"/>
        <v>1.2190252299391342</v>
      </c>
      <c r="P59" s="139">
        <f t="shared" si="5"/>
        <v>1.2426631400732155</v>
      </c>
      <c r="Q59" s="139">
        <f t="shared" si="5"/>
        <v>1.2664144152939676</v>
      </c>
      <c r="R59" s="139">
        <f t="shared" si="5"/>
        <v>1.2903322530497698</v>
      </c>
      <c r="S59" s="139">
        <f t="shared" si="5"/>
        <v>1.3144654364849404</v>
      </c>
      <c r="T59" s="139">
        <f t="shared" si="5"/>
        <v>1.3388587578223874</v>
      </c>
      <c r="U59" s="139">
        <f t="shared" si="5"/>
        <v>1.3635534347139233</v>
      </c>
      <c r="V59" s="139">
        <f t="shared" si="5"/>
        <v>1.3885875084125712</v>
      </c>
      <c r="W59" s="139">
        <f t="shared" si="5"/>
        <v>1.4139962169163478</v>
      </c>
      <c r="X59" s="139">
        <f t="shared" si="5"/>
        <v>1.4398123394204931</v>
      </c>
      <c r="Y59" s="139">
        <f t="shared" si="5"/>
        <v>1.4660665106839132</v>
      </c>
      <c r="Z59" s="139">
        <f t="shared" si="5"/>
        <v>1.4927875054662809</v>
      </c>
      <c r="AA59" s="139">
        <f t="shared" si="5"/>
        <v>1.5200024941987158</v>
      </c>
      <c r="AB59" s="139">
        <f t="shared" si="5"/>
        <v>1.547737271662015</v>
      </c>
      <c r="AC59" s="139">
        <f t="shared" si="5"/>
        <v>1.5760164607743747</v>
      </c>
      <c r="AD59" s="139">
        <f t="shared" si="5"/>
        <v>1.6048636937241814</v>
      </c>
      <c r="AE59" s="139">
        <f t="shared" si="5"/>
        <v>1.6343017726864983</v>
      </c>
      <c r="AF59" s="139">
        <f t="shared" si="5"/>
        <v>1.6643528122817948</v>
      </c>
      <c r="AG59" s="139">
        <f t="shared" si="5"/>
        <v>1.6950383658055852</v>
      </c>
      <c r="AH59" s="139">
        <f t="shared" si="5"/>
        <v>1.7263795371003803</v>
      </c>
      <c r="AI59" s="139">
        <f t="shared" si="5"/>
        <v>1.7583970797741311</v>
      </c>
      <c r="AJ59" s="139">
        <f t="shared" si="5"/>
        <v>1.7911114853004733</v>
      </c>
      <c r="AK59" s="139">
        <f t="shared" si="5"/>
        <v>1.8245430613738793</v>
      </c>
      <c r="AL59" s="139">
        <f t="shared" si="5"/>
        <v>1.858712001740281</v>
      </c>
      <c r="AM59" s="139">
        <f t="shared" si="5"/>
        <v>1.8936384485831528</v>
      </c>
      <c r="AN59" s="139">
        <f t="shared" si="5"/>
        <v>1.9293425484171618</v>
      </c>
      <c r="AO59" s="139">
        <f t="shared" si="5"/>
        <v>1.9658445023267914</v>
      </c>
      <c r="AP59" s="139">
        <f t="shared" si="5"/>
        <v>2.0031646112843178</v>
      </c>
      <c r="AQ59" s="139">
        <f t="shared" si="5"/>
        <v>2.0413233171910088</v>
      </c>
      <c r="AR59" s="141">
        <f t="shared" si="5"/>
        <v>2.0803412402046195</v>
      </c>
    </row>
    <row r="60" spans="1:44">
      <c r="A60" s="300" t="s">
        <v>54</v>
      </c>
      <c r="B60" s="175">
        <f t="shared" si="2"/>
        <v>1</v>
      </c>
      <c r="C60" s="139">
        <v>1</v>
      </c>
      <c r="D60" s="139">
        <v>1</v>
      </c>
      <c r="E60" s="139">
        <v>1</v>
      </c>
      <c r="F60" s="139">
        <v>1</v>
      </c>
      <c r="G60" s="139">
        <f t="shared" si="6"/>
        <v>1.0172567889725543</v>
      </c>
      <c r="H60" s="139">
        <f t="shared" si="5"/>
        <v>1.0338734978596933</v>
      </c>
      <c r="I60" s="139">
        <f t="shared" si="5"/>
        <v>1.0499716613463399</v>
      </c>
      <c r="J60" s="139">
        <f t="shared" si="5"/>
        <v>1.0656603001733713</v>
      </c>
      <c r="K60" s="139">
        <f t="shared" si="5"/>
        <v>1.0810379232798064</v>
      </c>
      <c r="L60" s="139">
        <f t="shared" si="5"/>
        <v>1.0961936303313748</v>
      </c>
      <c r="M60" s="139">
        <f t="shared" si="5"/>
        <v>1.1112078722816552</v>
      </c>
      <c r="N60" s="139">
        <f t="shared" si="5"/>
        <v>1.1261531083385097</v>
      </c>
      <c r="O60" s="139">
        <f t="shared" si="5"/>
        <v>1.1410944474507443</v>
      </c>
      <c r="P60" s="139">
        <f t="shared" si="5"/>
        <v>1.156090295404379</v>
      </c>
      <c r="Q60" s="139">
        <f t="shared" si="5"/>
        <v>1.1711930018959484</v>
      </c>
      <c r="R60" s="139">
        <f t="shared" si="5"/>
        <v>1.1864494940262025</v>
      </c>
      <c r="S60" s="139">
        <f t="shared" si="5"/>
        <v>1.2019018828596657</v>
      </c>
      <c r="T60" s="139">
        <f t="shared" si="5"/>
        <v>1.2175880328562971</v>
      </c>
      <c r="U60" s="139">
        <f t="shared" si="5"/>
        <v>1.2335420877213459</v>
      </c>
      <c r="V60" s="139">
        <f t="shared" si="5"/>
        <v>1.2497949495493939</v>
      </c>
      <c r="W60" s="139">
        <f t="shared" si="5"/>
        <v>1.2663747107379058</v>
      </c>
      <c r="X60" s="139">
        <f t="shared" si="5"/>
        <v>1.2833070400003219</v>
      </c>
      <c r="Y60" s="139">
        <f t="shared" si="5"/>
        <v>1.3006155250223572</v>
      </c>
      <c r="Z60" s="139">
        <f t="shared" si="5"/>
        <v>1.3183219750168853</v>
      </c>
      <c r="AA60" s="139">
        <f t="shared" si="5"/>
        <v>1.3364466867739866</v>
      </c>
      <c r="AB60" s="139">
        <f t="shared" si="5"/>
        <v>1.3550086778837471</v>
      </c>
      <c r="AC60" s="139">
        <f t="shared" si="5"/>
        <v>1.3740258907192664</v>
      </c>
      <c r="AD60" s="139">
        <f t="shared" si="5"/>
        <v>1.3935153705683465</v>
      </c>
      <c r="AE60" s="139">
        <f t="shared" si="5"/>
        <v>1.4134934210448244</v>
      </c>
      <c r="AF60" s="139">
        <f t="shared" si="5"/>
        <v>1.433975739623933</v>
      </c>
      <c r="AG60" s="139">
        <f t="shared" si="5"/>
        <v>1.4549775358547374</v>
      </c>
      <c r="AH60" s="139">
        <f t="shared" si="5"/>
        <v>1.4765136345194636</v>
      </c>
      <c r="AI60" s="139">
        <f t="shared" si="5"/>
        <v>1.4985985657427092</v>
      </c>
      <c r="AJ60" s="139">
        <f t="shared" si="5"/>
        <v>1.521246643808573</v>
      </c>
      <c r="AK60" s="139">
        <f t="shared" si="5"/>
        <v>1.5444720362215898</v>
      </c>
      <c r="AL60" s="139">
        <f t="shared" si="5"/>
        <v>1.5682888243488677</v>
      </c>
      <c r="AM60" s="139">
        <f t="shared" si="5"/>
        <v>1.5927110568047769</v>
      </c>
      <c r="AN60" s="139">
        <f t="shared" si="5"/>
        <v>1.6177527965848326</v>
      </c>
      <c r="AO60" s="139">
        <f t="shared" si="5"/>
        <v>1.6434281628199057</v>
      </c>
      <c r="AP60" s="139">
        <f t="shared" si="5"/>
        <v>1.6697513679037108</v>
      </c>
      <c r="AQ60" s="139">
        <f t="shared" si="5"/>
        <v>1.6967367506440569</v>
      </c>
      <c r="AR60" s="141">
        <f t="shared" si="5"/>
        <v>1.724398805999686</v>
      </c>
    </row>
    <row r="61" spans="1:44">
      <c r="A61" s="300" t="s">
        <v>55</v>
      </c>
      <c r="B61" s="175">
        <f t="shared" si="2"/>
        <v>1</v>
      </c>
      <c r="C61" s="139">
        <v>1</v>
      </c>
      <c r="D61" s="139">
        <v>1</v>
      </c>
      <c r="E61" s="139">
        <v>1</v>
      </c>
      <c r="F61" s="139">
        <v>1</v>
      </c>
      <c r="G61" s="139">
        <f t="shared" si="6"/>
        <v>1.0396171132127032</v>
      </c>
      <c r="H61" s="139">
        <f t="shared" si="5"/>
        <v>1.0786767060313667</v>
      </c>
      <c r="I61" s="139">
        <f t="shared" si="5"/>
        <v>1.1172502195604004</v>
      </c>
      <c r="J61" s="139">
        <f t="shared" si="5"/>
        <v>1.155415168766968</v>
      </c>
      <c r="K61" s="139">
        <f t="shared" si="5"/>
        <v>1.1932521448771209</v>
      </c>
      <c r="L61" s="139">
        <f t="shared" si="5"/>
        <v>1.2308424099573239</v>
      </c>
      <c r="M61" s="139">
        <f t="shared" si="5"/>
        <v>1.268266100931642</v>
      </c>
      <c r="N61" s="139">
        <f t="shared" si="5"/>
        <v>1.3056009747946224</v>
      </c>
      <c r="O61" s="139">
        <f t="shared" si="5"/>
        <v>1.342921597966138</v>
      </c>
      <c r="P61" s="139">
        <f t="shared" si="5"/>
        <v>1.3802988814547783</v>
      </c>
      <c r="Q61" s="139">
        <f t="shared" si="5"/>
        <v>1.4177998743090638</v>
      </c>
      <c r="R61" s="139">
        <f t="shared" si="5"/>
        <v>1.455487742737819</v>
      </c>
      <c r="S61" s="139">
        <f t="shared" si="5"/>
        <v>1.4934218773298971</v>
      </c>
      <c r="T61" s="139">
        <f t="shared" si="5"/>
        <v>1.5316580842443848</v>
      </c>
      <c r="U61" s="139">
        <f t="shared" si="5"/>
        <v>1.570248827475798</v>
      </c>
      <c r="V61" s="139">
        <f t="shared" si="5"/>
        <v>1.6092434982954096</v>
      </c>
      <c r="W61" s="139">
        <f t="shared" si="5"/>
        <v>1.6486886949613366</v>
      </c>
      <c r="X61" s="139">
        <f t="shared" si="5"/>
        <v>1.6886285010960862</v>
      </c>
      <c r="Y61" s="139">
        <f t="shared" si="5"/>
        <v>1.7291047550773608</v>
      </c>
      <c r="Z61" s="139">
        <f t="shared" si="5"/>
        <v>1.7701573056707569</v>
      </c>
      <c r="AA61" s="139">
        <f t="shared" si="5"/>
        <v>1.8118242511992402</v>
      </c>
      <c r="AB61" s="139">
        <f t="shared" si="5"/>
        <v>1.8541421609961528</v>
      </c>
      <c r="AC61" s="139">
        <f t="shared" si="5"/>
        <v>1.8971462788826368</v>
      </c>
      <c r="AD61" s="139">
        <f t="shared" si="5"/>
        <v>1.9408707090715076</v>
      </c>
      <c r="AE61" s="139">
        <f t="shared" si="5"/>
        <v>1.9853485853180475</v>
      </c>
      <c r="AF61" s="139">
        <f t="shared" si="5"/>
        <v>2.0306122243857998</v>
      </c>
      <c r="AG61" s="139">
        <f t="shared" si="5"/>
        <v>2.0766932650219458</v>
      </c>
      <c r="AH61" s="139">
        <f t="shared" si="5"/>
        <v>2.1236227936810077</v>
      </c>
      <c r="AI61" s="139">
        <f t="shared" si="5"/>
        <v>2.1714314582252991</v>
      </c>
      <c r="AJ61" s="139">
        <f t="shared" si="5"/>
        <v>2.2201495707837329</v>
      </c>
      <c r="AK61" s="139">
        <f t="shared" si="5"/>
        <v>2.2698072008830219</v>
      </c>
      <c r="AL61" s="139">
        <f t="shared" si="5"/>
        <v>2.3204342598867016</v>
      </c>
      <c r="AM61" s="139">
        <f t="shared" si="5"/>
        <v>2.3720605776915322</v>
      </c>
      <c r="AN61" s="139">
        <f t="shared" si="5"/>
        <v>2.4247159725478893</v>
      </c>
      <c r="AO61" s="139">
        <f t="shared" si="5"/>
        <v>2.4784303147868911</v>
      </c>
      <c r="AP61" s="139">
        <f t="shared" si="5"/>
        <v>2.5332335851601364</v>
      </c>
      <c r="AQ61" s="139">
        <f t="shared" si="5"/>
        <v>2.5891559284242214</v>
      </c>
      <c r="AR61" s="141">
        <f t="shared" si="5"/>
        <v>2.646227702736291</v>
      </c>
    </row>
    <row r="62" spans="1:44">
      <c r="A62" s="300" t="s">
        <v>44</v>
      </c>
      <c r="B62" s="175">
        <f t="shared" si="2"/>
        <v>1</v>
      </c>
      <c r="C62" s="139">
        <v>1</v>
      </c>
      <c r="D62" s="139">
        <v>1</v>
      </c>
      <c r="E62" s="139">
        <v>1</v>
      </c>
      <c r="F62" s="139">
        <v>1</v>
      </c>
      <c r="G62" s="139">
        <f t="shared" si="6"/>
        <v>1.0549044250007653</v>
      </c>
      <c r="H62" s="139">
        <f t="shared" si="5"/>
        <v>1.109307774036896</v>
      </c>
      <c r="I62" s="139">
        <f t="shared" si="5"/>
        <v>1.1632472402217815</v>
      </c>
      <c r="J62" s="139">
        <f t="shared" si="5"/>
        <v>1.2167787986477465</v>
      </c>
      <c r="K62" s="139">
        <f t="shared" si="5"/>
        <v>1.2699707905545372</v>
      </c>
      <c r="L62" s="139">
        <f t="shared" si="5"/>
        <v>1.322899119596965</v>
      </c>
      <c r="M62" s="139">
        <f t="shared" si="5"/>
        <v>1.3756437080032626</v>
      </c>
      <c r="N62" s="139">
        <f t="shared" si="5"/>
        <v>1.4282859347600527</v>
      </c>
      <c r="O62" s="139">
        <f t="shared" si="5"/>
        <v>1.4809068321732675</v>
      </c>
      <c r="P62" s="139">
        <f t="shared" si="5"/>
        <v>1.5335858608250426</v>
      </c>
      <c r="Q62" s="139">
        <f t="shared" si="5"/>
        <v>1.5864001194203716</v>
      </c>
      <c r="R62" s="139">
        <f t="shared" si="5"/>
        <v>1.6394238765253413</v>
      </c>
      <c r="S62" s="139">
        <f t="shared" si="5"/>
        <v>1.6927283363980652</v>
      </c>
      <c r="T62" s="139">
        <f t="shared" si="5"/>
        <v>1.74638157158275</v>
      </c>
      <c r="U62" s="139">
        <f t="shared" si="5"/>
        <v>1.8004485712936997</v>
      </c>
      <c r="V62" s="139">
        <f t="shared" si="5"/>
        <v>1.8549913674868328</v>
      </c>
      <c r="W62" s="139">
        <f t="shared" si="5"/>
        <v>1.9100692105114958</v>
      </c>
      <c r="X62" s="139">
        <f t="shared" si="5"/>
        <v>1.965738773899627</v>
      </c>
      <c r="Y62" s="139">
        <f t="shared" si="5"/>
        <v>2.0220543736663217</v>
      </c>
      <c r="Z62" s="139">
        <f t="shared" si="5"/>
        <v>2.0790681918628469</v>
      </c>
      <c r="AA62" s="139">
        <f t="shared" si="5"/>
        <v>2.1368304973684689</v>
      </c>
      <c r="AB62" s="139">
        <f t="shared" si="5"/>
        <v>2.1953898592964616</v>
      </c>
      <c r="AC62" s="139">
        <f t="shared" si="5"/>
        <v>2.2547933501261781</v>
      </c>
      <c r="AD62" s="139">
        <f t="shared" si="5"/>
        <v>2.3150867369201875</v>
      </c>
      <c r="AE62" s="139">
        <f t="shared" si="5"/>
        <v>2.3763146598689646</v>
      </c>
      <c r="AF62" s="139">
        <f t="shared" si="5"/>
        <v>2.4385207980150678</v>
      </c>
      <c r="AG62" s="139">
        <f t="shared" si="5"/>
        <v>2.5017480224236675</v>
      </c>
      <c r="AH62" s="139">
        <f t="shared" si="5"/>
        <v>2.566038537333295</v>
      </c>
      <c r="AI62" s="139">
        <f t="shared" si="5"/>
        <v>2.631434009985063</v>
      </c>
      <c r="AJ62" s="139">
        <f t="shared" si="5"/>
        <v>2.6979756899181226</v>
      </c>
      <c r="AK62" s="139">
        <f t="shared" si="5"/>
        <v>2.7657045185575977</v>
      </c>
      <c r="AL62" s="139">
        <f t="shared" si="5"/>
        <v>2.8346612299226672</v>
      </c>
      <c r="AM62" s="139">
        <f t="shared" si="5"/>
        <v>2.9048864432610202</v>
      </c>
      <c r="AN62" s="139">
        <f t="shared" si="5"/>
        <v>2.9764207483793887</v>
      </c>
      <c r="AO62" s="139">
        <f t="shared" si="5"/>
        <v>3.0493047843932293</v>
      </c>
      <c r="AP62" s="139">
        <f t="shared" si="5"/>
        <v>3.1235793125688165</v>
      </c>
      <c r="AQ62" s="139">
        <f t="shared" si="5"/>
        <v>3.1992852838775945</v>
      </c>
      <c r="AR62" s="141">
        <f t="shared" si="5"/>
        <v>3.2764639018318742</v>
      </c>
    </row>
    <row r="63" spans="1:44">
      <c r="A63" s="300" t="s">
        <v>45</v>
      </c>
      <c r="B63" s="175">
        <f t="shared" si="2"/>
        <v>1</v>
      </c>
      <c r="C63" s="139">
        <v>1</v>
      </c>
      <c r="D63" s="139">
        <v>1</v>
      </c>
      <c r="E63" s="139">
        <v>1</v>
      </c>
      <c r="F63" s="139">
        <v>1</v>
      </c>
      <c r="G63" s="139">
        <f t="shared" si="6"/>
        <v>1.0382407545014061</v>
      </c>
      <c r="H63" s="139">
        <f t="shared" si="5"/>
        <v>1.0759189067616199</v>
      </c>
      <c r="I63" s="139">
        <f t="shared" si="5"/>
        <v>1.1131089813258119</v>
      </c>
      <c r="J63" s="139">
        <f t="shared" si="5"/>
        <v>1.1498904324553307</v>
      </c>
      <c r="K63" s="139">
        <f t="shared" si="5"/>
        <v>1.1863449542761444</v>
      </c>
      <c r="L63" s="139">
        <f t="shared" si="5"/>
        <v>1.2225542912872875</v>
      </c>
      <c r="M63" s="139">
        <f t="shared" si="5"/>
        <v>1.2585985997424549</v>
      </c>
      <c r="N63" s="139">
        <f t="shared" si="5"/>
        <v>1.2945553105382885</v>
      </c>
      <c r="O63" s="139">
        <f t="shared" si="5"/>
        <v>1.3304984079531574</v>
      </c>
      <c r="P63" s="139">
        <f t="shared" si="5"/>
        <v>1.3664980332540837</v>
      </c>
      <c r="Q63" s="139">
        <f t="shared" si="5"/>
        <v>1.4026203306913247</v>
      </c>
      <c r="R63" s="139">
        <f t="shared" si="5"/>
        <v>1.438927466898003</v>
      </c>
      <c r="S63" s="139">
        <f t="shared" si="5"/>
        <v>1.4754777688458118</v>
      </c>
      <c r="T63" s="139">
        <f t="shared" si="5"/>
        <v>1.5123259383174708</v>
      </c>
      <c r="U63" s="139">
        <f t="shared" si="5"/>
        <v>1.5495233116275418</v>
      </c>
      <c r="V63" s="139">
        <f t="shared" si="5"/>
        <v>1.5871181419716818</v>
      </c>
      <c r="W63" s="139">
        <f t="shared" si="5"/>
        <v>1.6251558885054471</v>
      </c>
      <c r="X63" s="139">
        <f t="shared" si="5"/>
        <v>1.6636795013472201</v>
      </c>
      <c r="Y63" s="139">
        <f t="shared" si="5"/>
        <v>1.7027296954786577</v>
      </c>
      <c r="Z63" s="139">
        <f t="shared" si="5"/>
        <v>1.7423452092657354</v>
      </c>
      <c r="AA63" s="139">
        <f t="shared" si="5"/>
        <v>1.7825630452828185</v>
      </c>
      <c r="AB63" s="139">
        <f t="shared" si="5"/>
        <v>1.8234186924900315</v>
      </c>
      <c r="AC63" s="139">
        <f t="shared" si="5"/>
        <v>1.8649463297419302</v>
      </c>
      <c r="AD63" s="139">
        <f t="shared" si="5"/>
        <v>1.9071790112128568</v>
      </c>
      <c r="AE63" s="139">
        <f t="shared" si="5"/>
        <v>1.9501488347021367</v>
      </c>
      <c r="AF63" s="139">
        <f t="shared" si="5"/>
        <v>1.9938870939960851</v>
      </c>
      <c r="AG63" s="139">
        <f t="shared" si="5"/>
        <v>2.0384244165653809</v>
      </c>
      <c r="AH63" s="139">
        <f t="shared" si="5"/>
        <v>2.0837908878999265</v>
      </c>
      <c r="AI63" s="139">
        <f t="shared" si="5"/>
        <v>2.1300161637570394</v>
      </c>
      <c r="AJ63" s="139">
        <f t="shared" si="5"/>
        <v>2.1771295715405188</v>
      </c>
      <c r="AK63" s="139">
        <f t="shared" si="5"/>
        <v>2.2251602019502172</v>
      </c>
      <c r="AL63" s="139">
        <f t="shared" si="5"/>
        <v>2.274136991956158</v>
      </c>
      <c r="AM63" s="139">
        <f t="shared" si="5"/>
        <v>2.3240888000602093</v>
      </c>
      <c r="AN63" s="139">
        <f t="shared" si="5"/>
        <v>2.3750444747199078</v>
      </c>
      <c r="AO63" s="139">
        <f t="shared" ref="AO63:AO78" si="7">SUMIFS(AT$6:AT$48,$F$6:$F$48,$A63)/SUMIFS($K$6:$K$48,$F$6:$F$48,$A63)</f>
        <v>2.4270329167230993</v>
      </c>
      <c r="AP63" s="139">
        <f t="shared" ref="AP63:AP78" si="8">SUMIFS(AU$6:AU$48,$F$6:$F$48,$A63)/SUMIFS($K$6:$K$48,$F$6:$F$48,$A63)</f>
        <v>2.4800831362220315</v>
      </c>
      <c r="AQ63" s="139">
        <f t="shared" ref="AQ63:AQ78" si="9">SUMIFS(AV$6:AV$48,$F$6:$F$48,$A63)/SUMIFS($K$6:$K$48,$F$6:$F$48,$A63)</f>
        <v>2.5342243050600528</v>
      </c>
      <c r="AR63" s="141">
        <f t="shared" ref="AR63:AR78" si="10">SUMIFS(AW$6:AW$48,$F$6:$F$48,$A63)/SUMIFS($K$6:$K$48,$F$6:$F$48,$A63)</f>
        <v>2.5894858049571421</v>
      </c>
    </row>
    <row r="64" spans="1:44">
      <c r="A64" s="300" t="s">
        <v>56</v>
      </c>
      <c r="B64" s="175">
        <f t="shared" si="2"/>
        <v>1</v>
      </c>
      <c r="C64" s="139">
        <v>1</v>
      </c>
      <c r="D64" s="139">
        <v>1</v>
      </c>
      <c r="E64" s="139">
        <v>1</v>
      </c>
      <c r="F64" s="139">
        <v>1</v>
      </c>
      <c r="G64" s="139">
        <f t="shared" si="6"/>
        <v>1.0382407545014061</v>
      </c>
      <c r="H64" s="139">
        <f t="shared" ref="H64:H78" si="11">SUMIFS(M$6:M$48,$F$6:$F$48,$A64)/SUMIFS($K$6:$K$48,$F$6:$F$48,$A64)</f>
        <v>1.0759189067616199</v>
      </c>
      <c r="I64" s="139">
        <f t="shared" ref="I64:I78" si="12">SUMIFS(N$6:N$48,$F$6:$F$48,$A64)/SUMIFS($K$6:$K$48,$F$6:$F$48,$A64)</f>
        <v>1.1131089813258119</v>
      </c>
      <c r="J64" s="139">
        <f t="shared" ref="J64:J78" si="13">SUMIFS(O$6:O$48,$F$6:$F$48,$A64)/SUMIFS($K$6:$K$48,$F$6:$F$48,$A64)</f>
        <v>1.1498904324553307</v>
      </c>
      <c r="K64" s="139">
        <f t="shared" ref="K64:K78" si="14">SUMIFS(P$6:P$48,$F$6:$F$48,$A64)/SUMIFS($K$6:$K$48,$F$6:$F$48,$A64)</f>
        <v>1.1863449542761442</v>
      </c>
      <c r="L64" s="139">
        <f t="shared" ref="L64:L78" si="15">SUMIFS(Q$6:Q$48,$F$6:$F$48,$A64)/SUMIFS($K$6:$K$48,$F$6:$F$48,$A64)</f>
        <v>1.2225542912872878</v>
      </c>
      <c r="M64" s="139">
        <f t="shared" ref="M64:M78" si="16">SUMIFS(R$6:R$48,$F$6:$F$48,$A64)/SUMIFS($K$6:$K$48,$F$6:$F$48,$A64)</f>
        <v>1.2585985997424547</v>
      </c>
      <c r="N64" s="139">
        <f t="shared" ref="N64:N78" si="17">SUMIFS(S$6:S$48,$F$6:$F$48,$A64)/SUMIFS($K$6:$K$48,$F$6:$F$48,$A64)</f>
        <v>1.2945553105382885</v>
      </c>
      <c r="O64" s="139">
        <f t="shared" ref="O64:O78" si="18">SUMIFS(T$6:T$48,$F$6:$F$48,$A64)/SUMIFS($K$6:$K$48,$F$6:$F$48,$A64)</f>
        <v>1.3304984079531574</v>
      </c>
      <c r="P64" s="139">
        <f t="shared" ref="P64:P78" si="19">SUMIFS(U$6:U$48,$F$6:$F$48,$A64)/SUMIFS($K$6:$K$48,$F$6:$F$48,$A64)</f>
        <v>1.3664980332540837</v>
      </c>
      <c r="Q64" s="139">
        <f t="shared" ref="Q64:Q78" si="20">SUMIFS(V$6:V$48,$F$6:$F$48,$A64)/SUMIFS($K$6:$K$48,$F$6:$F$48,$A64)</f>
        <v>1.4026203306913247</v>
      </c>
      <c r="R64" s="139">
        <f t="shared" ref="R64:R78" si="21">SUMIFS(W$6:W$48,$F$6:$F$48,$A64)/SUMIFS($K$6:$K$48,$F$6:$F$48,$A64)</f>
        <v>1.4389274668980032</v>
      </c>
      <c r="S64" s="139">
        <f t="shared" ref="S64:S78" si="22">SUMIFS(X$6:X$48,$F$6:$F$48,$A64)/SUMIFS($K$6:$K$48,$F$6:$F$48,$A64)</f>
        <v>1.4754777688458118</v>
      </c>
      <c r="T64" s="139">
        <f t="shared" ref="T64:T78" si="23">SUMIFS(Y$6:Y$48,$F$6:$F$48,$A64)/SUMIFS($K$6:$K$48,$F$6:$F$48,$A64)</f>
        <v>1.5123259383174705</v>
      </c>
      <c r="U64" s="139">
        <f t="shared" ref="U64:U78" si="24">SUMIFS(Z$6:Z$48,$F$6:$F$48,$A64)/SUMIFS($K$6:$K$48,$F$6:$F$48,$A64)</f>
        <v>1.5495233116275415</v>
      </c>
      <c r="V64" s="139">
        <f t="shared" ref="V64:V78" si="25">SUMIFS(AA$6:AA$48,$F$6:$F$48,$A64)/SUMIFS($K$6:$K$48,$F$6:$F$48,$A64)</f>
        <v>1.5871181419716818</v>
      </c>
      <c r="W64" s="139">
        <f t="shared" ref="W64:W78" si="26">SUMIFS(AB$6:AB$48,$F$6:$F$48,$A64)/SUMIFS($K$6:$K$48,$F$6:$F$48,$A64)</f>
        <v>1.6251558885054471</v>
      </c>
      <c r="X64" s="139">
        <f t="shared" ref="X64:X78" si="27">SUMIFS(AC$6:AC$48,$F$6:$F$48,$A64)/SUMIFS($K$6:$K$48,$F$6:$F$48,$A64)</f>
        <v>1.6636795013472199</v>
      </c>
      <c r="Y64" s="139">
        <f t="shared" ref="Y64:Y78" si="28">SUMIFS(AD$6:AD$48,$F$6:$F$48,$A64)/SUMIFS($K$6:$K$48,$F$6:$F$48,$A64)</f>
        <v>1.7027296954786577</v>
      </c>
      <c r="Z64" s="139">
        <f t="shared" ref="Z64:Z78" si="29">SUMIFS(AE$6:AE$48,$F$6:$F$48,$A64)/SUMIFS($K$6:$K$48,$F$6:$F$48,$A64)</f>
        <v>1.7423452092657357</v>
      </c>
      <c r="AA64" s="139">
        <f t="shared" ref="AA64:AA78" si="30">SUMIFS(AF$6:AF$48,$F$6:$F$48,$A64)/SUMIFS($K$6:$K$48,$F$6:$F$48,$A64)</f>
        <v>1.7825630452828189</v>
      </c>
      <c r="AB64" s="139">
        <f t="shared" ref="AB64:AB78" si="31">SUMIFS(AG$6:AG$48,$F$6:$F$48,$A64)/SUMIFS($K$6:$K$48,$F$6:$F$48,$A64)</f>
        <v>1.8234186924900313</v>
      </c>
      <c r="AC64" s="139">
        <f t="shared" ref="AC64:AC78" si="32">SUMIFS(AH$6:AH$48,$F$6:$F$48,$A64)/SUMIFS($K$6:$K$48,$F$6:$F$48,$A64)</f>
        <v>1.8649463297419302</v>
      </c>
      <c r="AD64" s="139">
        <f t="shared" ref="AD64:AD78" si="33">SUMIFS(AI$6:AI$48,$F$6:$F$48,$A64)/SUMIFS($K$6:$K$48,$F$6:$F$48,$A64)</f>
        <v>1.9071790112128573</v>
      </c>
      <c r="AE64" s="139">
        <f t="shared" ref="AE64:AE78" si="34">SUMIFS(AJ$6:AJ$48,$F$6:$F$48,$A64)/SUMIFS($K$6:$K$48,$F$6:$F$48,$A64)</f>
        <v>1.9501488347021363</v>
      </c>
      <c r="AF64" s="139">
        <f t="shared" ref="AF64:AF78" si="35">SUMIFS(AK$6:AK$48,$F$6:$F$48,$A64)/SUMIFS($K$6:$K$48,$F$6:$F$48,$A64)</f>
        <v>1.9938870939960851</v>
      </c>
      <c r="AG64" s="139">
        <f t="shared" ref="AG64:AG78" si="36">SUMIFS(AL$6:AL$48,$F$6:$F$48,$A64)/SUMIFS($K$6:$K$48,$F$6:$F$48,$A64)</f>
        <v>2.0384244165653809</v>
      </c>
      <c r="AH64" s="139">
        <f t="shared" ref="AH64:AH78" si="37">SUMIFS(AM$6:AM$48,$F$6:$F$48,$A64)/SUMIFS($K$6:$K$48,$F$6:$F$48,$A64)</f>
        <v>2.0837908878999265</v>
      </c>
      <c r="AI64" s="139">
        <f t="shared" ref="AI64:AI78" si="38">SUMIFS(AN$6:AN$48,$F$6:$F$48,$A64)/SUMIFS($K$6:$K$48,$F$6:$F$48,$A64)</f>
        <v>2.1300161637570394</v>
      </c>
      <c r="AJ64" s="139">
        <f t="shared" ref="AJ64:AJ78" si="39">SUMIFS(AO$6:AO$48,$F$6:$F$48,$A64)/SUMIFS($K$6:$K$48,$F$6:$F$48,$A64)</f>
        <v>2.1771295715405188</v>
      </c>
      <c r="AK64" s="139">
        <f t="shared" ref="AK64:AK78" si="40">SUMIFS(AP$6:AP$48,$F$6:$F$48,$A64)/SUMIFS($K$6:$K$48,$F$6:$F$48,$A64)</f>
        <v>2.2251602019502172</v>
      </c>
      <c r="AL64" s="139">
        <f t="shared" ref="AL64:AL78" si="41">SUMIFS(AQ$6:AQ$48,$F$6:$F$48,$A64)/SUMIFS($K$6:$K$48,$F$6:$F$48,$A64)</f>
        <v>2.274136991956158</v>
      </c>
      <c r="AM64" s="139">
        <f t="shared" ref="AM64:AM78" si="42">SUMIFS(AR$6:AR$48,$F$6:$F$48,$A64)/SUMIFS($K$6:$K$48,$F$6:$F$48,$A64)</f>
        <v>2.3240888000602093</v>
      </c>
      <c r="AN64" s="139">
        <f t="shared" ref="AN64:AN78" si="43">SUMIFS(AS$6:AS$48,$F$6:$F$48,$A64)/SUMIFS($K$6:$K$48,$F$6:$F$48,$A64)</f>
        <v>2.3750444747199078</v>
      </c>
      <c r="AO64" s="139">
        <f t="shared" si="7"/>
        <v>2.4270329167230993</v>
      </c>
      <c r="AP64" s="139">
        <f t="shared" si="8"/>
        <v>2.480083136222031</v>
      </c>
      <c r="AQ64" s="139">
        <f t="shared" si="9"/>
        <v>2.5342243050600528</v>
      </c>
      <c r="AR64" s="141">
        <f t="shared" si="10"/>
        <v>2.5894858049571416</v>
      </c>
    </row>
    <row r="65" spans="1:44">
      <c r="A65" s="300" t="s">
        <v>57</v>
      </c>
      <c r="B65" s="175">
        <f t="shared" si="2"/>
        <v>1</v>
      </c>
      <c r="C65" s="139">
        <v>1</v>
      </c>
      <c r="D65" s="139">
        <v>1</v>
      </c>
      <c r="E65" s="139">
        <v>1</v>
      </c>
      <c r="F65" s="139">
        <v>1</v>
      </c>
      <c r="G65" s="139">
        <f t="shared" si="6"/>
        <v>1.0577942226708172</v>
      </c>
      <c r="H65" s="139">
        <f t="shared" si="11"/>
        <v>1.1150980392045677</v>
      </c>
      <c r="I65" s="139">
        <f t="shared" si="12"/>
        <v>1.1719421687337113</v>
      </c>
      <c r="J65" s="139">
        <f t="shared" si="13"/>
        <v>1.228378514615742</v>
      </c>
      <c r="K65" s="139">
        <f t="shared" si="14"/>
        <v>1.2844731024457376</v>
      </c>
      <c r="L65" s="139">
        <f t="shared" si="15"/>
        <v>1.3403008229649236</v>
      </c>
      <c r="M65" s="139">
        <f t="shared" si="16"/>
        <v>1.3959415578171031</v>
      </c>
      <c r="N65" s="139">
        <f t="shared" si="17"/>
        <v>1.4514773706628514</v>
      </c>
      <c r="O65" s="139">
        <f t="shared" si="18"/>
        <v>1.5069905160701818</v>
      </c>
      <c r="P65" s="139">
        <f t="shared" si="19"/>
        <v>1.5625620707679651</v>
      </c>
      <c r="Q65" s="139">
        <f t="shared" si="20"/>
        <v>1.6182710331720975</v>
      </c>
      <c r="R65" s="139">
        <f t="shared" si="21"/>
        <v>1.6741937705542222</v>
      </c>
      <c r="S65" s="139">
        <f t="shared" si="22"/>
        <v>1.7304037203390767</v>
      </c>
      <c r="T65" s="139">
        <f t="shared" si="23"/>
        <v>1.7869712738154873</v>
      </c>
      <c r="U65" s="139">
        <f t="shared" si="24"/>
        <v>1.8439637878703077</v>
      </c>
      <c r="V65" s="139">
        <f t="shared" si="25"/>
        <v>1.9014456839588956</v>
      </c>
      <c r="W65" s="139">
        <f t="shared" si="26"/>
        <v>1.9594786040861016</v>
      </c>
      <c r="X65" s="139">
        <f t="shared" si="27"/>
        <v>2.0181216016849848</v>
      </c>
      <c r="Y65" s="139">
        <f t="shared" si="28"/>
        <v>2.0774313514487783</v>
      </c>
      <c r="Z65" s="139">
        <f t="shared" si="29"/>
        <v>2.1374623668196895</v>
      </c>
      <c r="AA65" s="139">
        <f t="shared" si="30"/>
        <v>2.1982672173067499</v>
      </c>
      <c r="AB65" s="139">
        <f t="shared" si="31"/>
        <v>2.2598967403708246</v>
      </c>
      <c r="AC65" s="139">
        <f t="shared" si="32"/>
        <v>2.3224002444911718</v>
      </c>
      <c r="AD65" s="139">
        <f t="shared" si="33"/>
        <v>2.3858257013873039</v>
      </c>
      <c r="AE65" s="139">
        <f t="shared" si="34"/>
        <v>2.450219926338975</v>
      </c>
      <c r="AF65" s="139">
        <f t="shared" si="35"/>
        <v>2.5156287462279536</v>
      </c>
      <c r="AG65" s="139">
        <f t="shared" si="36"/>
        <v>2.5820971553917693</v>
      </c>
      <c r="AH65" s="139">
        <f t="shared" si="37"/>
        <v>2.6496694596907093</v>
      </c>
      <c r="AI65" s="139">
        <f t="shared" si="38"/>
        <v>2.7183894093857095</v>
      </c>
      <c r="AJ65" s="139">
        <f t="shared" si="39"/>
        <v>2.7883003215412674</v>
      </c>
      <c r="AK65" s="139">
        <f t="shared" si="40"/>
        <v>2.8594451927237614</v>
      </c>
      <c r="AL65" s="139">
        <f t="shared" si="41"/>
        <v>2.9318668027852688</v>
      </c>
      <c r="AM65" s="139">
        <f t="shared" si="42"/>
        <v>3.0056078105107367</v>
      </c>
      <c r="AN65" s="139">
        <f t="shared" si="43"/>
        <v>3.080710841880296</v>
      </c>
      <c r="AO65" s="139">
        <f t="shared" si="7"/>
        <v>3.1572185716589019</v>
      </c>
      <c r="AP65" s="139">
        <f t="shared" si="8"/>
        <v>3.2351737989796319</v>
      </c>
      <c r="AQ65" s="139">
        <f t="shared" si="9"/>
        <v>3.3146195175390174</v>
      </c>
      <c r="AR65" s="141">
        <f t="shared" si="10"/>
        <v>3.3955989809731979</v>
      </c>
    </row>
    <row r="66" spans="1:44">
      <c r="A66" s="300" t="s">
        <v>48</v>
      </c>
      <c r="B66" s="175">
        <f t="shared" si="2"/>
        <v>1</v>
      </c>
      <c r="C66" s="139">
        <v>1</v>
      </c>
      <c r="D66" s="139">
        <v>1</v>
      </c>
      <c r="E66" s="139">
        <v>1</v>
      </c>
      <c r="F66" s="139">
        <v>1</v>
      </c>
      <c r="G66" s="139">
        <f t="shared" si="6"/>
        <v>1.0479244078544858</v>
      </c>
      <c r="H66" s="139">
        <f t="shared" si="11"/>
        <v>1.0953219678433919</v>
      </c>
      <c r="I66" s="139">
        <f t="shared" si="12"/>
        <v>1.1422455103332669</v>
      </c>
      <c r="J66" s="139">
        <f t="shared" si="13"/>
        <v>1.1887608452845915</v>
      </c>
      <c r="K66" s="139">
        <f t="shared" si="14"/>
        <v>1.2349419071450816</v>
      </c>
      <c r="L66" s="139">
        <f t="shared" si="15"/>
        <v>1.2808670461609402</v>
      </c>
      <c r="M66" s="139">
        <f t="shared" si="16"/>
        <v>1.3266162825881482</v>
      </c>
      <c r="N66" s="139">
        <f t="shared" si="17"/>
        <v>1.3722693416518759</v>
      </c>
      <c r="O66" s="139">
        <f t="shared" si="18"/>
        <v>1.4179043034061101</v>
      </c>
      <c r="P66" s="139">
        <f t="shared" si="19"/>
        <v>1.463596724792509</v>
      </c>
      <c r="Q66" s="139">
        <f t="shared" si="20"/>
        <v>1.5094191159542552</v>
      </c>
      <c r="R66" s="139">
        <f t="shared" si="21"/>
        <v>1.5554406762441433</v>
      </c>
      <c r="S66" s="139">
        <f t="shared" si="22"/>
        <v>1.601727215929811</v>
      </c>
      <c r="T66" s="139">
        <f t="shared" si="23"/>
        <v>1.6483412068600427</v>
      </c>
      <c r="U66" s="139">
        <f t="shared" si="24"/>
        <v>1.6953419193724759</v>
      </c>
      <c r="V66" s="139">
        <f t="shared" si="25"/>
        <v>1.7427856138265867</v>
      </c>
      <c r="W66" s="139">
        <f t="shared" si="26"/>
        <v>1.7907257637670297</v>
      </c>
      <c r="X66" s="139">
        <f t="shared" si="27"/>
        <v>1.8392132943126573</v>
      </c>
      <c r="Y66" s="139">
        <f t="shared" si="28"/>
        <v>1.8882968243275973</v>
      </c>
      <c r="Z66" s="139">
        <f t="shared" si="29"/>
        <v>1.9380229046215474</v>
      </c>
      <c r="AA66" s="139">
        <f t="shared" si="30"/>
        <v>1.9884362471326658</v>
      </c>
      <c r="AB66" s="139">
        <f t="shared" si="31"/>
        <v>2.0395799420076788</v>
      </c>
      <c r="AC66" s="139">
        <f t="shared" si="32"/>
        <v>2.0914956608916602</v>
      </c>
      <c r="AD66" s="139">
        <f t="shared" si="33"/>
        <v>2.1442238457192837</v>
      </c>
      <c r="AE66" s="139">
        <f t="shared" si="34"/>
        <v>2.1978038829701969</v>
      </c>
      <c r="AF66" s="139">
        <f t="shared" si="35"/>
        <v>2.2522742637962812</v>
      </c>
      <c r="AG66" s="139">
        <f t="shared" si="36"/>
        <v>2.3076727307107991</v>
      </c>
      <c r="AH66" s="139">
        <f t="shared" si="37"/>
        <v>2.3640364116953374</v>
      </c>
      <c r="AI66" s="139">
        <f t="shared" si="38"/>
        <v>2.4214019426647164</v>
      </c>
      <c r="AJ66" s="139">
        <f t="shared" si="39"/>
        <v>2.4798055792577922</v>
      </c>
      <c r="AK66" s="139">
        <f t="shared" si="40"/>
        <v>2.5392832989114131</v>
      </c>
      <c r="AL66" s="139">
        <f t="shared" si="41"/>
        <v>2.5998708941400497</v>
      </c>
      <c r="AM66" s="139">
        <f t="shared" si="42"/>
        <v>2.6616040578934017</v>
      </c>
      <c r="AN66" s="139">
        <f t="shared" si="43"/>
        <v>2.7245184618048475</v>
      </c>
      <c r="AO66" s="139">
        <f t="shared" si="7"/>
        <v>2.7886498280823599</v>
      </c>
      <c r="AP66" s="139">
        <f t="shared" si="8"/>
        <v>2.854033995728618</v>
      </c>
      <c r="AQ66" s="139">
        <f t="shared" si="9"/>
        <v>2.920706981717148</v>
      </c>
      <c r="AR66" s="141">
        <f t="shared" si="10"/>
        <v>2.9887050376912589</v>
      </c>
    </row>
    <row r="67" spans="1:44">
      <c r="A67" s="300" t="s">
        <v>49</v>
      </c>
      <c r="B67" s="175">
        <f t="shared" si="2"/>
        <v>1</v>
      </c>
      <c r="C67" s="139">
        <v>1</v>
      </c>
      <c r="D67" s="139">
        <v>1</v>
      </c>
      <c r="E67" s="139">
        <v>1</v>
      </c>
      <c r="F67" s="139">
        <v>1</v>
      </c>
      <c r="G67" s="139">
        <f t="shared" si="6"/>
        <v>1.0493975324788569</v>
      </c>
      <c r="H67" s="139">
        <f t="shared" si="11"/>
        <v>1.0982736562223525</v>
      </c>
      <c r="I67" s="139">
        <f t="shared" si="12"/>
        <v>1.1466779013726023</v>
      </c>
      <c r="J67" s="139">
        <f t="shared" si="13"/>
        <v>1.1946740022524334</v>
      </c>
      <c r="K67" s="139">
        <f t="shared" si="14"/>
        <v>1.2423347128694748</v>
      </c>
      <c r="L67" s="139">
        <f t="shared" si="15"/>
        <v>1.2897378671195643</v>
      </c>
      <c r="M67" s="139">
        <f t="shared" si="16"/>
        <v>1.336963464570067</v>
      </c>
      <c r="N67" s="139">
        <f t="shared" si="17"/>
        <v>1.3840915794706024</v>
      </c>
      <c r="O67" s="139">
        <f t="shared" si="18"/>
        <v>1.4312009149445619</v>
      </c>
      <c r="P67" s="139">
        <f t="shared" si="19"/>
        <v>1.4783678517924306</v>
      </c>
      <c r="Q67" s="139">
        <f t="shared" si="20"/>
        <v>1.5256658685681221</v>
      </c>
      <c r="R67" s="139">
        <f t="shared" si="21"/>
        <v>1.5731652344760967</v>
      </c>
      <c r="S67" s="139">
        <f t="shared" si="22"/>
        <v>1.6209328981795272</v>
      </c>
      <c r="T67" s="139">
        <f t="shared" si="23"/>
        <v>1.6690325135474793</v>
      </c>
      <c r="U67" s="139">
        <f t="shared" si="24"/>
        <v>1.7175245578800202</v>
      </c>
      <c r="V67" s="139">
        <f t="shared" si="25"/>
        <v>1.7664665096254419</v>
      </c>
      <c r="W67" s="139">
        <f t="shared" si="26"/>
        <v>1.815913061516393</v>
      </c>
      <c r="X67" s="139">
        <f t="shared" si="27"/>
        <v>1.8659163518676938</v>
      </c>
      <c r="Y67" s="139">
        <f t="shared" si="28"/>
        <v>1.9165262019207534</v>
      </c>
      <c r="Z67" s="139">
        <f t="shared" si="29"/>
        <v>1.9677903509522785</v>
      </c>
      <c r="AA67" s="139">
        <f t="shared" si="30"/>
        <v>2.0197546836864801</v>
      </c>
      <c r="AB67" s="139">
        <f t="shared" si="31"/>
        <v>2.0724634465997274</v>
      </c>
      <c r="AC67" s="139">
        <f t="shared" si="32"/>
        <v>2.125959451176981</v>
      </c>
      <c r="AD67" s="139">
        <f t="shared" si="33"/>
        <v>2.1802842632150643</v>
      </c>
      <c r="AE67" s="139">
        <f t="shared" si="34"/>
        <v>2.2354783779832643</v>
      </c>
      <c r="AF67" s="139">
        <f t="shared" si="35"/>
        <v>2.2915813815318509</v>
      </c>
      <c r="AG67" s="139">
        <f t="shared" si="36"/>
        <v>2.3486320987490807</v>
      </c>
      <c r="AH67" s="139">
        <f t="shared" si="37"/>
        <v>2.4066687289547701</v>
      </c>
      <c r="AI67" s="139">
        <f t="shared" si="38"/>
        <v>2.4657289699193981</v>
      </c>
      <c r="AJ67" s="139">
        <f t="shared" si="39"/>
        <v>2.5258501312387343</v>
      </c>
      <c r="AK67" s="139">
        <f t="shared" si="40"/>
        <v>2.5870692379936617</v>
      </c>
      <c r="AL67" s="139">
        <f t="shared" si="41"/>
        <v>2.6494231255976386</v>
      </c>
      <c r="AM67" s="139">
        <f t="shared" si="42"/>
        <v>2.7129485266898055</v>
      </c>
      <c r="AN67" s="139">
        <f t="shared" si="43"/>
        <v>2.7776821508784568</v>
      </c>
      <c r="AO67" s="139">
        <f t="shared" si="7"/>
        <v>2.843660758079245</v>
      </c>
      <c r="AP67" s="139">
        <f t="shared" si="8"/>
        <v>2.9109212261329271</v>
      </c>
      <c r="AQ67" s="139">
        <f t="shared" si="9"/>
        <v>2.979500613327688</v>
      </c>
      <c r="AR67" s="141">
        <f t="shared" si="10"/>
        <v>3.04943621639306</v>
      </c>
    </row>
    <row r="68" spans="1:44">
      <c r="A68" s="300" t="s">
        <v>50</v>
      </c>
      <c r="B68" s="175">
        <f t="shared" si="2"/>
        <v>1</v>
      </c>
      <c r="C68" s="139">
        <v>1</v>
      </c>
      <c r="D68" s="139">
        <v>1</v>
      </c>
      <c r="E68" s="139">
        <v>1</v>
      </c>
      <c r="F68" s="139">
        <v>1</v>
      </c>
      <c r="G68" s="139">
        <f t="shared" si="6"/>
        <v>1.0493975324788569</v>
      </c>
      <c r="H68" s="139">
        <f t="shared" si="11"/>
        <v>1.0982736562223525</v>
      </c>
      <c r="I68" s="139">
        <f t="shared" si="12"/>
        <v>1.1466779013726023</v>
      </c>
      <c r="J68" s="139">
        <f t="shared" si="13"/>
        <v>1.1946740022524336</v>
      </c>
      <c r="K68" s="139">
        <f t="shared" si="14"/>
        <v>1.2423347128694748</v>
      </c>
      <c r="L68" s="139">
        <f t="shared" si="15"/>
        <v>1.2897378671195643</v>
      </c>
      <c r="M68" s="139">
        <f t="shared" si="16"/>
        <v>1.336963464570067</v>
      </c>
      <c r="N68" s="139">
        <f t="shared" si="17"/>
        <v>1.3840915794706024</v>
      </c>
      <c r="O68" s="139">
        <f t="shared" si="18"/>
        <v>1.4312009149445619</v>
      </c>
      <c r="P68" s="139">
        <f t="shared" si="19"/>
        <v>1.4783678517924304</v>
      </c>
      <c r="Q68" s="139">
        <f t="shared" si="20"/>
        <v>1.5256658685681221</v>
      </c>
      <c r="R68" s="139">
        <f t="shared" si="21"/>
        <v>1.5731652344760967</v>
      </c>
      <c r="S68" s="139">
        <f t="shared" si="22"/>
        <v>1.6209328981795272</v>
      </c>
      <c r="T68" s="139">
        <f t="shared" si="23"/>
        <v>1.6690325135474795</v>
      </c>
      <c r="U68" s="139">
        <f t="shared" si="24"/>
        <v>1.71752455788002</v>
      </c>
      <c r="V68" s="139">
        <f t="shared" si="25"/>
        <v>1.7664665096254419</v>
      </c>
      <c r="W68" s="139">
        <f t="shared" si="26"/>
        <v>1.8159130615163928</v>
      </c>
      <c r="X68" s="139">
        <f t="shared" si="27"/>
        <v>1.8659163518676936</v>
      </c>
      <c r="Y68" s="139">
        <f t="shared" si="28"/>
        <v>1.9165262019207536</v>
      </c>
      <c r="Z68" s="139">
        <f t="shared" si="29"/>
        <v>1.9677903509522785</v>
      </c>
      <c r="AA68" s="139">
        <f t="shared" si="30"/>
        <v>2.0197546836864801</v>
      </c>
      <c r="AB68" s="139">
        <f t="shared" si="31"/>
        <v>2.0724634465997278</v>
      </c>
      <c r="AC68" s="139">
        <f t="shared" si="32"/>
        <v>2.125959451176981</v>
      </c>
      <c r="AD68" s="139">
        <f t="shared" si="33"/>
        <v>2.1802842632150647</v>
      </c>
      <c r="AE68" s="139">
        <f t="shared" si="34"/>
        <v>2.2354783779832643</v>
      </c>
      <c r="AF68" s="139">
        <f t="shared" si="35"/>
        <v>2.2915813815318509</v>
      </c>
      <c r="AG68" s="139">
        <f t="shared" si="36"/>
        <v>2.3486320987490812</v>
      </c>
      <c r="AH68" s="139">
        <f t="shared" si="37"/>
        <v>2.4066687289547701</v>
      </c>
      <c r="AI68" s="139">
        <f t="shared" si="38"/>
        <v>2.4657289699193985</v>
      </c>
      <c r="AJ68" s="139">
        <f t="shared" si="39"/>
        <v>2.5258501312387343</v>
      </c>
      <c r="AK68" s="139">
        <f t="shared" si="40"/>
        <v>2.5870692379936617</v>
      </c>
      <c r="AL68" s="139">
        <f t="shared" si="41"/>
        <v>2.6494231255976382</v>
      </c>
      <c r="AM68" s="139">
        <f t="shared" si="42"/>
        <v>2.712948526689805</v>
      </c>
      <c r="AN68" s="139">
        <f t="shared" si="43"/>
        <v>2.7776821508784568</v>
      </c>
      <c r="AO68" s="139">
        <f t="shared" si="7"/>
        <v>2.843660758079245</v>
      </c>
      <c r="AP68" s="139">
        <f t="shared" si="8"/>
        <v>2.9109212261329271</v>
      </c>
      <c r="AQ68" s="139">
        <f t="shared" si="9"/>
        <v>2.9795006133276885</v>
      </c>
      <c r="AR68" s="141">
        <f t="shared" si="10"/>
        <v>3.0494362163930604</v>
      </c>
    </row>
    <row r="69" spans="1:44">
      <c r="A69" s="300" t="s">
        <v>58</v>
      </c>
      <c r="B69" s="175">
        <f t="shared" si="2"/>
        <v>1</v>
      </c>
      <c r="C69" s="139">
        <v>1</v>
      </c>
      <c r="D69" s="139">
        <v>1</v>
      </c>
      <c r="E69" s="139">
        <v>1</v>
      </c>
      <c r="F69" s="139">
        <v>1</v>
      </c>
      <c r="G69" s="139">
        <f t="shared" si="6"/>
        <v>1.04452734603085</v>
      </c>
      <c r="H69" s="139">
        <f t="shared" si="11"/>
        <v>1.0885153014273856</v>
      </c>
      <c r="I69" s="139">
        <f t="shared" si="12"/>
        <v>1.1320243069552116</v>
      </c>
      <c r="J69" s="139">
        <f t="shared" si="13"/>
        <v>1.1751249590465449</v>
      </c>
      <c r="K69" s="139">
        <f t="shared" si="14"/>
        <v>1.2178939142733016</v>
      </c>
      <c r="L69" s="139">
        <f t="shared" si="15"/>
        <v>1.2604107135982576</v>
      </c>
      <c r="M69" s="139">
        <f t="shared" si="16"/>
        <v>1.3027554249859123</v>
      </c>
      <c r="N69" s="139">
        <f t="shared" si="17"/>
        <v>1.3450069688023822</v>
      </c>
      <c r="O69" s="139">
        <f t="shared" si="18"/>
        <v>1.3872419882882854</v>
      </c>
      <c r="P69" s="139">
        <f t="shared" si="19"/>
        <v>1.4295341405463156</v>
      </c>
      <c r="Q69" s="139">
        <f t="shared" si="20"/>
        <v>1.4719537025406189</v>
      </c>
      <c r="R69" s="139">
        <f t="shared" si="21"/>
        <v>1.514567406519628</v>
      </c>
      <c r="S69" s="139">
        <f t="shared" si="22"/>
        <v>1.5574384375827592</v>
      </c>
      <c r="T69" s="139">
        <f t="shared" si="23"/>
        <v>1.6006265418105394</v>
      </c>
      <c r="U69" s="139">
        <f t="shared" si="24"/>
        <v>1.6441882062556628</v>
      </c>
      <c r="V69" s="139">
        <f t="shared" si="25"/>
        <v>1.6881768823345462</v>
      </c>
      <c r="W69" s="139">
        <f t="shared" si="26"/>
        <v>1.7326432321141982</v>
      </c>
      <c r="X69" s="139">
        <f t="shared" si="27"/>
        <v>1.7776353830534251</v>
      </c>
      <c r="Y69" s="139">
        <f t="shared" si="28"/>
        <v>1.823199181304874</v>
      </c>
      <c r="Z69" s="139">
        <f t="shared" si="29"/>
        <v>1.869378437043721</v>
      </c>
      <c r="AA69" s="139">
        <f t="shared" si="30"/>
        <v>1.9162151577344695</v>
      </c>
      <c r="AB69" s="139">
        <f t="shared" si="31"/>
        <v>1.9637497669991544</v>
      </c>
      <c r="AC69" s="139">
        <f t="shared" si="32"/>
        <v>2.0120213079839009</v>
      </c>
      <c r="AD69" s="139">
        <f t="shared" si="33"/>
        <v>2.0610676309694211</v>
      </c>
      <c r="AE69" s="139">
        <f t="shared" si="34"/>
        <v>2.1109255655390373</v>
      </c>
      <c r="AF69" s="139">
        <f t="shared" si="35"/>
        <v>2.1616310779818564</v>
      </c>
      <c r="AG69" s="139">
        <f t="shared" si="36"/>
        <v>2.2132194148275959</v>
      </c>
      <c r="AH69" s="139">
        <f t="shared" si="37"/>
        <v>2.265725233525417</v>
      </c>
      <c r="AI69" s="139">
        <f t="shared" si="38"/>
        <v>2.3191827213247751</v>
      </c>
      <c r="AJ69" s="139">
        <f t="shared" si="39"/>
        <v>2.3736257034137305</v>
      </c>
      <c r="AK69" s="139">
        <f t="shared" si="40"/>
        <v>2.4290877413360392</v>
      </c>
      <c r="AL69" s="139">
        <f t="shared" si="41"/>
        <v>2.4856022226555425</v>
      </c>
      <c r="AM69" s="139">
        <f t="shared" si="42"/>
        <v>2.5432024427720519</v>
      </c>
      <c r="AN69" s="139">
        <f t="shared" si="43"/>
        <v>2.6019216797233726</v>
      </c>
      <c r="AO69" s="139">
        <f t="shared" si="7"/>
        <v>2.661793262737727</v>
      </c>
      <c r="AP69" s="139">
        <f t="shared" si="8"/>
        <v>2.7228506352315316</v>
      </c>
      <c r="AQ69" s="139">
        <f t="shared" si="9"/>
        <v>2.7851274128810752</v>
      </c>
      <c r="AR69" s="141">
        <f t="shared" si="10"/>
        <v>2.8486574373348166</v>
      </c>
    </row>
    <row r="70" spans="1:44">
      <c r="A70" s="300" t="s">
        <v>59</v>
      </c>
      <c r="B70" s="175">
        <f t="shared" si="2"/>
        <v>1</v>
      </c>
      <c r="C70" s="139">
        <v>1</v>
      </c>
      <c r="D70" s="139">
        <v>1</v>
      </c>
      <c r="E70" s="139">
        <v>1</v>
      </c>
      <c r="F70" s="139">
        <v>1</v>
      </c>
      <c r="G70" s="139">
        <f t="shared" si="6"/>
        <v>1.0660997241703249</v>
      </c>
      <c r="H70" s="139">
        <f t="shared" si="11"/>
        <v>1.1317397081113536</v>
      </c>
      <c r="I70" s="139">
        <f t="shared" si="12"/>
        <v>1.1969320642348209</v>
      </c>
      <c r="J70" s="139">
        <f t="shared" si="13"/>
        <v>1.2617169934180461</v>
      </c>
      <c r="K70" s="139">
        <f t="shared" si="14"/>
        <v>1.3261538659147494</v>
      </c>
      <c r="L70" s="139">
        <f t="shared" si="15"/>
        <v>1.3903146612743125</v>
      </c>
      <c r="M70" s="139">
        <f t="shared" si="16"/>
        <v>1.4542791444976566</v>
      </c>
      <c r="N70" s="139">
        <f t="shared" si="17"/>
        <v>1.5181313470511266</v>
      </c>
      <c r="O70" s="139">
        <f t="shared" si="18"/>
        <v>1.5819570363785052</v>
      </c>
      <c r="P70" s="139">
        <f t="shared" si="19"/>
        <v>1.6458419341388082</v>
      </c>
      <c r="Q70" s="139">
        <f t="shared" si="20"/>
        <v>1.7098704986638342</v>
      </c>
      <c r="R70" s="139">
        <f t="shared" si="21"/>
        <v>1.7741251290669733</v>
      </c>
      <c r="S70" s="139">
        <f t="shared" si="22"/>
        <v>1.8386856810660159</v>
      </c>
      <c r="T70" s="139">
        <f t="shared" si="23"/>
        <v>1.903629210200644</v>
      </c>
      <c r="U70" s="139">
        <f t="shared" si="24"/>
        <v>1.9690298782317732</v>
      </c>
      <c r="V70" s="139">
        <f t="shared" si="25"/>
        <v>2.0349589742201846</v>
      </c>
      <c r="W70" s="139">
        <f t="shared" si="26"/>
        <v>2.101485013973249</v>
      </c>
      <c r="X70" s="139">
        <f t="shared" si="27"/>
        <v>2.168673890943611</v>
      </c>
      <c r="Y70" s="139">
        <f t="shared" si="28"/>
        <v>2.2365890588473829</v>
      </c>
      <c r="Z70" s="139">
        <f t="shared" si="29"/>
        <v>2.3052917317241932</v>
      </c>
      <c r="AA70" s="139">
        <f t="shared" si="30"/>
        <v>2.374841091270723</v>
      </c>
      <c r="AB70" s="139">
        <f t="shared" si="31"/>
        <v>2.4452944943536852</v>
      </c>
      <c r="AC70" s="139">
        <f t="shared" si="32"/>
        <v>2.51670767588883</v>
      </c>
      <c r="AD70" s="139">
        <f t="shared" si="33"/>
        <v>2.5891349439494951</v>
      </c>
      <c r="AE70" s="139">
        <f t="shared" si="34"/>
        <v>2.6626293651901989</v>
      </c>
      <c r="AF70" s="139">
        <f t="shared" si="35"/>
        <v>2.7372429395482043</v>
      </c>
      <c r="AG70" s="139">
        <f t="shared" si="36"/>
        <v>2.8130267638096997</v>
      </c>
      <c r="AH70" s="139">
        <f t="shared" si="37"/>
        <v>2.8900311840578863</v>
      </c>
      <c r="AI70" s="139">
        <f t="shared" si="38"/>
        <v>2.9683059373137533</v>
      </c>
      <c r="AJ70" s="139">
        <f t="shared" si="39"/>
        <v>3.0479002828687598</v>
      </c>
      <c r="AK70" s="139">
        <f t="shared" si="40"/>
        <v>3.1288631239242273</v>
      </c>
      <c r="AL70" s="139">
        <f t="shared" si="41"/>
        <v>3.2112431202137346</v>
      </c>
      <c r="AM70" s="139">
        <f t="shared" si="42"/>
        <v>3.2950887923095253</v>
      </c>
      <c r="AN70" s="139">
        <f t="shared" si="43"/>
        <v>3.3804486183113953</v>
      </c>
      <c r="AO70" s="139">
        <f t="shared" si="7"/>
        <v>3.4673711235979581</v>
      </c>
      <c r="AP70" s="139">
        <f t="shared" si="8"/>
        <v>3.5559049642888581</v>
      </c>
      <c r="AQ70" s="139">
        <f t="shared" si="9"/>
        <v>3.6460990050299991</v>
      </c>
      <c r="AR70" s="141">
        <f t="shared" si="10"/>
        <v>3.7380023916716167</v>
      </c>
    </row>
    <row r="71" spans="1:44">
      <c r="A71" s="300" t="s">
        <v>60</v>
      </c>
      <c r="B71" s="175">
        <f t="shared" si="2"/>
        <v>1</v>
      </c>
      <c r="C71" s="139">
        <v>1</v>
      </c>
      <c r="D71" s="139">
        <v>1</v>
      </c>
      <c r="E71" s="139">
        <v>1</v>
      </c>
      <c r="F71" s="139">
        <v>1</v>
      </c>
      <c r="G71" s="139">
        <f t="shared" si="6"/>
        <v>1.0549675352574859</v>
      </c>
      <c r="H71" s="139">
        <f t="shared" si="11"/>
        <v>1.109434227568594</v>
      </c>
      <c r="I71" s="139">
        <f t="shared" si="12"/>
        <v>1.163437128661496</v>
      </c>
      <c r="J71" s="139">
        <f t="shared" si="13"/>
        <v>1.2170321247059424</v>
      </c>
      <c r="K71" s="139">
        <f t="shared" si="14"/>
        <v>1.2702875063703676</v>
      </c>
      <c r="L71" s="139">
        <f t="shared" si="15"/>
        <v>1.3232791551885634</v>
      </c>
      <c r="M71" s="139">
        <f t="shared" si="16"/>
        <v>1.3760869925024362</v>
      </c>
      <c r="N71" s="139">
        <f t="shared" si="17"/>
        <v>1.428792412251189</v>
      </c>
      <c r="O71" s="139">
        <f t="shared" si="18"/>
        <v>1.4814764734337358</v>
      </c>
      <c r="P71" s="139">
        <f t="shared" si="19"/>
        <v>1.5342186719272195</v>
      </c>
      <c r="Q71" s="139">
        <f t="shared" si="20"/>
        <v>1.5870961479243662</v>
      </c>
      <c r="R71" s="139">
        <f t="shared" si="21"/>
        <v>1.6401832158249039</v>
      </c>
      <c r="S71" s="139">
        <f t="shared" si="22"/>
        <v>1.6935511286570448</v>
      </c>
      <c r="T71" s="139">
        <f t="shared" si="23"/>
        <v>1.7472680096040318</v>
      </c>
      <c r="U71" s="139">
        <f t="shared" si="24"/>
        <v>1.801398899587743</v>
      </c>
      <c r="V71" s="139">
        <f t="shared" si="25"/>
        <v>1.8560058827483115</v>
      </c>
      <c r="W71" s="139">
        <f t="shared" si="26"/>
        <v>1.9111482616664581</v>
      </c>
      <c r="X71" s="139">
        <f t="shared" si="27"/>
        <v>1.9668827618486946</v>
      </c>
      <c r="Y71" s="139">
        <f t="shared" si="28"/>
        <v>2.0232637508213727</v>
      </c>
      <c r="Z71" s="139">
        <f t="shared" si="29"/>
        <v>2.0803434615508758</v>
      </c>
      <c r="AA71" s="139">
        <f t="shared" si="30"/>
        <v>2.1381722131599363</v>
      </c>
      <c r="AB71" s="139">
        <f t="shared" si="31"/>
        <v>2.196798624300258</v>
      </c>
      <c r="AC71" s="139">
        <f t="shared" si="32"/>
        <v>2.2562698162830812</v>
      </c>
      <c r="AD71" s="139">
        <f t="shared" si="33"/>
        <v>2.3166316043186002</v>
      </c>
      <c r="AE71" s="139">
        <f t="shared" si="34"/>
        <v>2.377928676098918</v>
      </c>
      <c r="AF71" s="139">
        <f t="shared" si="35"/>
        <v>2.4402047575732708</v>
      </c>
      <c r="AG71" s="139">
        <f t="shared" si="36"/>
        <v>2.5035027661769451</v>
      </c>
      <c r="AH71" s="139">
        <f t="shared" si="37"/>
        <v>2.5678649520457566</v>
      </c>
      <c r="AI71" s="139">
        <f t="shared" si="38"/>
        <v>2.6333330279118989</v>
      </c>
      <c r="AJ71" s="139">
        <f t="shared" si="39"/>
        <v>2.6999482884671293</v>
      </c>
      <c r="AK71" s="139">
        <f t="shared" si="40"/>
        <v>2.7677517200188575</v>
      </c>
      <c r="AL71" s="139">
        <f t="shared" si="41"/>
        <v>2.8367841012650885</v>
      </c>
      <c r="AM71" s="139">
        <f t="shared" si="42"/>
        <v>2.9070860959949432</v>
      </c>
      <c r="AN71" s="139">
        <f t="shared" si="43"/>
        <v>2.9786983384832215</v>
      </c>
      <c r="AO71" s="139">
        <f t="shared" si="7"/>
        <v>3.0516615123018367</v>
      </c>
      <c r="AP71" s="139">
        <f t="shared" si="8"/>
        <v>3.1260164232219858</v>
      </c>
      <c r="AQ71" s="139">
        <f t="shared" si="9"/>
        <v>3.2018040668262131</v>
      </c>
      <c r="AR71" s="141">
        <f t="shared" si="10"/>
        <v>3.2790656913994365</v>
      </c>
    </row>
    <row r="72" spans="1:44">
      <c r="A72" s="300" t="s">
        <v>61</v>
      </c>
      <c r="B72" s="175">
        <f t="shared" si="2"/>
        <v>1</v>
      </c>
      <c r="C72" s="139">
        <v>1</v>
      </c>
      <c r="D72" s="139">
        <v>1</v>
      </c>
      <c r="E72" s="139">
        <v>1</v>
      </c>
      <c r="F72" s="139">
        <v>1</v>
      </c>
      <c r="G72" s="139">
        <f t="shared" si="6"/>
        <v>1.0552695669648451</v>
      </c>
      <c r="H72" s="139">
        <f t="shared" si="11"/>
        <v>1.1100394061569807</v>
      </c>
      <c r="I72" s="139">
        <f t="shared" si="12"/>
        <v>1.1643458926663366</v>
      </c>
      <c r="J72" s="139">
        <f t="shared" si="13"/>
        <v>1.2182444870989992</v>
      </c>
      <c r="K72" s="139">
        <f t="shared" si="14"/>
        <v>1.2718032381001783</v>
      </c>
      <c r="L72" s="139">
        <f t="shared" si="15"/>
        <v>1.3250979213373792</v>
      </c>
      <c r="M72" s="139">
        <f t="shared" si="16"/>
        <v>1.3782084539108024</v>
      </c>
      <c r="N72" s="139">
        <f t="shared" si="17"/>
        <v>1.4312163013194148</v>
      </c>
      <c r="O72" s="139">
        <f t="shared" si="18"/>
        <v>1.4842026503087609</v>
      </c>
      <c r="P72" s="139">
        <f t="shared" si="19"/>
        <v>1.5372471656700699</v>
      </c>
      <c r="Q72" s="139">
        <f t="shared" si="20"/>
        <v>1.5904271861473249</v>
      </c>
      <c r="R72" s="139">
        <f t="shared" si="21"/>
        <v>1.6438172454897391</v>
      </c>
      <c r="S72" s="139">
        <f t="shared" si="22"/>
        <v>1.6974888301283495</v>
      </c>
      <c r="T72" s="139">
        <f t="shared" si="23"/>
        <v>1.7515103055937091</v>
      </c>
      <c r="U72" s="139">
        <f t="shared" si="24"/>
        <v>1.8059469602685858</v>
      </c>
      <c r="V72" s="139">
        <f t="shared" si="25"/>
        <v>1.8608611280354601</v>
      </c>
      <c r="W72" s="139">
        <f t="shared" si="26"/>
        <v>1.9163123614425741</v>
      </c>
      <c r="X72" s="139">
        <f t="shared" si="27"/>
        <v>1.9723576347355967</v>
      </c>
      <c r="Y72" s="139">
        <f t="shared" si="28"/>
        <v>2.0290515619617144</v>
      </c>
      <c r="Z72" s="139">
        <f t="shared" si="29"/>
        <v>2.0864466197563249</v>
      </c>
      <c r="AA72" s="139">
        <f t="shared" si="30"/>
        <v>2.1445933676960709</v>
      </c>
      <c r="AB72" s="139">
        <f t="shared" si="31"/>
        <v>2.2035406615125015</v>
      </c>
      <c r="AC72" s="139">
        <f t="shared" si="32"/>
        <v>2.2633358562159303</v>
      </c>
      <c r="AD72" s="139">
        <f t="shared" si="33"/>
        <v>2.3240249974396097</v>
      </c>
      <c r="AE72" s="139">
        <f t="shared" si="34"/>
        <v>2.3856530002085932</v>
      </c>
      <c r="AF72" s="139">
        <f t="shared" si="35"/>
        <v>2.4482638149568112</v>
      </c>
      <c r="AG72" s="139">
        <f t="shared" si="36"/>
        <v>2.5119005810367119</v>
      </c>
      <c r="AH72" s="139">
        <f t="shared" si="37"/>
        <v>2.5766057682383625</v>
      </c>
      <c r="AI72" s="139">
        <f t="shared" si="38"/>
        <v>2.6424213070040188</v>
      </c>
      <c r="AJ72" s="139">
        <f t="shared" si="39"/>
        <v>2.7093887081160881</v>
      </c>
      <c r="AK72" s="139">
        <f t="shared" si="40"/>
        <v>2.7775491726782082</v>
      </c>
      <c r="AL72" s="139">
        <f t="shared" si="41"/>
        <v>2.8469436932118897</v>
      </c>
      <c r="AM72" s="139">
        <f t="shared" si="42"/>
        <v>2.9176131466716897</v>
      </c>
      <c r="AN72" s="139">
        <f t="shared" si="43"/>
        <v>2.9895983801460728</v>
      </c>
      <c r="AO72" s="139">
        <f t="shared" si="7"/>
        <v>3.0629402899662068</v>
      </c>
      <c r="AP72" s="139">
        <f t="shared" si="8"/>
        <v>3.1376798948940601</v>
      </c>
      <c r="AQ72" s="139">
        <f t="shared" si="9"/>
        <v>3.2138584040107299</v>
      </c>
      <c r="AR72" s="141">
        <f t="shared" si="10"/>
        <v>3.2915172798730765</v>
      </c>
    </row>
    <row r="73" spans="1:44">
      <c r="A73" s="300" t="s">
        <v>62</v>
      </c>
      <c r="B73" s="175">
        <f t="shared" si="2"/>
        <v>1</v>
      </c>
      <c r="C73" s="139">
        <v>1</v>
      </c>
      <c r="D73" s="139">
        <v>1</v>
      </c>
      <c r="E73" s="139">
        <v>1</v>
      </c>
      <c r="F73" s="139">
        <v>1</v>
      </c>
      <c r="G73" s="139">
        <f t="shared" si="6"/>
        <v>1.0526031627719472</v>
      </c>
      <c r="H73" s="139">
        <f t="shared" si="11"/>
        <v>1.1046967527660234</v>
      </c>
      <c r="I73" s="139">
        <f t="shared" si="12"/>
        <v>1.1563231185872318</v>
      </c>
      <c r="J73" s="139">
        <f t="shared" si="13"/>
        <v>1.2075414778142941</v>
      </c>
      <c r="K73" s="139">
        <f t="shared" si="14"/>
        <v>1.2584220157280466</v>
      </c>
      <c r="L73" s="139">
        <f t="shared" si="15"/>
        <v>1.3090414426070971</v>
      </c>
      <c r="M73" s="139">
        <f t="shared" si="16"/>
        <v>1.3594797129988001</v>
      </c>
      <c r="N73" s="139">
        <f t="shared" si="17"/>
        <v>1.4098176606562829</v>
      </c>
      <c r="O73" s="139">
        <f t="shared" si="18"/>
        <v>1.460135344548964</v>
      </c>
      <c r="P73" s="139">
        <f t="shared" si="19"/>
        <v>1.5105109382563426</v>
      </c>
      <c r="Q73" s="139">
        <f t="shared" si="20"/>
        <v>1.5610200276670316</v>
      </c>
      <c r="R73" s="139">
        <f t="shared" si="21"/>
        <v>1.6117352100634295</v>
      </c>
      <c r="S73" s="139">
        <f t="shared" si="22"/>
        <v>1.6627259113431974</v>
      </c>
      <c r="T73" s="139">
        <f t="shared" si="23"/>
        <v>1.7140583575408908</v>
      </c>
      <c r="U73" s="139">
        <f t="shared" si="24"/>
        <v>1.7657956523976814</v>
      </c>
      <c r="V73" s="139">
        <f t="shared" si="25"/>
        <v>1.8179979250149663</v>
      </c>
      <c r="W73" s="139">
        <f t="shared" si="26"/>
        <v>1.8707225211705851</v>
      </c>
      <c r="X73" s="139">
        <f t="shared" si="27"/>
        <v>1.9240242191852766</v>
      </c>
      <c r="Y73" s="139">
        <f t="shared" si="28"/>
        <v>1.9779554567638877</v>
      </c>
      <c r="Z73" s="139">
        <f t="shared" si="29"/>
        <v>2.0325665593771642</v>
      </c>
      <c r="AA73" s="139">
        <f t="shared" si="30"/>
        <v>2.0879059638202571</v>
      </c>
      <c r="AB73" s="139">
        <f t="shared" si="31"/>
        <v>2.144020432829973</v>
      </c>
      <c r="AC73" s="139">
        <f t="shared" si="32"/>
        <v>2.2009552582688041</v>
      </c>
      <c r="AD73" s="139">
        <f t="shared" si="33"/>
        <v>2.2587544515424227</v>
      </c>
      <c r="AE73" s="139">
        <f t="shared" si="34"/>
        <v>2.3174609207299888</v>
      </c>
      <c r="AF73" s="139">
        <f t="shared" si="35"/>
        <v>2.3771166344632779</v>
      </c>
      <c r="AG73" s="139">
        <f t="shared" si="36"/>
        <v>2.4377627729601743</v>
      </c>
      <c r="AH73" s="139">
        <f t="shared" si="37"/>
        <v>2.4994398668532822</v>
      </c>
      <c r="AI73" s="139">
        <f t="shared" si="38"/>
        <v>2.5621879245910106</v>
      </c>
      <c r="AJ73" s="139">
        <f t="shared" si="39"/>
        <v>2.6260465492589873</v>
      </c>
      <c r="AK73" s="139">
        <f t="shared" si="40"/>
        <v>2.6910550456905389</v>
      </c>
      <c r="AL73" s="139">
        <f t="shared" si="41"/>
        <v>2.757252518725728</v>
      </c>
      <c r="AM73" s="139">
        <f t="shared" si="42"/>
        <v>2.8246779634466557</v>
      </c>
      <c r="AN73" s="139">
        <f t="shared" si="43"/>
        <v>2.8933703481731627</v>
      </c>
      <c r="AO73" s="139">
        <f t="shared" si="7"/>
        <v>2.9633686909511088</v>
      </c>
      <c r="AP73" s="139">
        <f t="shared" si="8"/>
        <v>3.0347121302113034</v>
      </c>
      <c r="AQ73" s="139">
        <f t="shared" si="9"/>
        <v>3.1074399902210201</v>
      </c>
      <c r="AR73" s="141">
        <f t="shared" si="10"/>
        <v>3.1815918418964575</v>
      </c>
    </row>
    <row r="74" spans="1:44">
      <c r="A74" s="300" t="s">
        <v>63</v>
      </c>
      <c r="B74" s="175">
        <f t="shared" si="2"/>
        <v>1</v>
      </c>
      <c r="C74" s="139">
        <v>1</v>
      </c>
      <c r="D74" s="139">
        <v>1</v>
      </c>
      <c r="E74" s="139">
        <v>1</v>
      </c>
      <c r="F74" s="139">
        <v>1</v>
      </c>
      <c r="G74" s="139">
        <f t="shared" si="6"/>
        <v>1.0526031627719474</v>
      </c>
      <c r="H74" s="139">
        <f t="shared" si="11"/>
        <v>1.1046967527660234</v>
      </c>
      <c r="I74" s="139">
        <f t="shared" si="12"/>
        <v>1.156323118587232</v>
      </c>
      <c r="J74" s="139">
        <f t="shared" si="13"/>
        <v>1.2075414778142943</v>
      </c>
      <c r="K74" s="139">
        <f t="shared" si="14"/>
        <v>1.2584220157280468</v>
      </c>
      <c r="L74" s="139">
        <f t="shared" si="15"/>
        <v>1.3090414426070973</v>
      </c>
      <c r="M74" s="139">
        <f t="shared" si="16"/>
        <v>1.3594797129988005</v>
      </c>
      <c r="N74" s="139">
        <f t="shared" si="17"/>
        <v>1.4098176606562829</v>
      </c>
      <c r="O74" s="139">
        <f t="shared" si="18"/>
        <v>1.4601353445489642</v>
      </c>
      <c r="P74" s="139">
        <f t="shared" si="19"/>
        <v>1.5105109382563426</v>
      </c>
      <c r="Q74" s="139">
        <f t="shared" si="20"/>
        <v>1.5610200276670321</v>
      </c>
      <c r="R74" s="139">
        <f t="shared" si="21"/>
        <v>1.6117352100634297</v>
      </c>
      <c r="S74" s="139">
        <f t="shared" si="22"/>
        <v>1.6627259113431976</v>
      </c>
      <c r="T74" s="139">
        <f t="shared" si="23"/>
        <v>1.7140583575408908</v>
      </c>
      <c r="U74" s="139">
        <f t="shared" si="24"/>
        <v>1.7657956523976817</v>
      </c>
      <c r="V74" s="139">
        <f t="shared" si="25"/>
        <v>1.8179979250149665</v>
      </c>
      <c r="W74" s="139">
        <f t="shared" si="26"/>
        <v>1.8707225211705854</v>
      </c>
      <c r="X74" s="139">
        <f t="shared" si="27"/>
        <v>1.9240242191852768</v>
      </c>
      <c r="Y74" s="139">
        <f t="shared" si="28"/>
        <v>1.9779554567638882</v>
      </c>
      <c r="Z74" s="139">
        <f t="shared" si="29"/>
        <v>2.0325665593771642</v>
      </c>
      <c r="AA74" s="139">
        <f t="shared" si="30"/>
        <v>2.0879059638202575</v>
      </c>
      <c r="AB74" s="139">
        <f t="shared" si="31"/>
        <v>2.1440204328299735</v>
      </c>
      <c r="AC74" s="139">
        <f t="shared" si="32"/>
        <v>2.2009552582688046</v>
      </c>
      <c r="AD74" s="139">
        <f t="shared" si="33"/>
        <v>2.2587544515424232</v>
      </c>
      <c r="AE74" s="139">
        <f t="shared" si="34"/>
        <v>2.3174609207299888</v>
      </c>
      <c r="AF74" s="139">
        <f t="shared" si="35"/>
        <v>2.3771166344632784</v>
      </c>
      <c r="AG74" s="139">
        <f t="shared" si="36"/>
        <v>2.4377627729601743</v>
      </c>
      <c r="AH74" s="139">
        <f t="shared" si="37"/>
        <v>2.4994398668532827</v>
      </c>
      <c r="AI74" s="139">
        <f t="shared" si="38"/>
        <v>2.5621879245910106</v>
      </c>
      <c r="AJ74" s="139">
        <f t="shared" si="39"/>
        <v>2.6260465492589877</v>
      </c>
      <c r="AK74" s="139">
        <f t="shared" si="40"/>
        <v>2.6910550456905389</v>
      </c>
      <c r="AL74" s="139">
        <f t="shared" si="41"/>
        <v>2.7572525187257284</v>
      </c>
      <c r="AM74" s="139">
        <f t="shared" si="42"/>
        <v>2.8246779634466561</v>
      </c>
      <c r="AN74" s="139">
        <f t="shared" si="43"/>
        <v>2.8933703481731632</v>
      </c>
      <c r="AO74" s="139">
        <f t="shared" si="7"/>
        <v>2.9633686909511088</v>
      </c>
      <c r="AP74" s="139">
        <f t="shared" si="8"/>
        <v>3.0347121302113034</v>
      </c>
      <c r="AQ74" s="139">
        <f t="shared" si="9"/>
        <v>3.1074399902210206</v>
      </c>
      <c r="AR74" s="141">
        <f t="shared" si="10"/>
        <v>3.1815918418964579</v>
      </c>
    </row>
    <row r="75" spans="1:44">
      <c r="A75" s="300" t="s">
        <v>64</v>
      </c>
      <c r="B75" s="175">
        <f t="shared" si="2"/>
        <v>1</v>
      </c>
      <c r="C75" s="139">
        <v>1</v>
      </c>
      <c r="D75" s="139">
        <v>1</v>
      </c>
      <c r="E75" s="139">
        <v>1</v>
      </c>
      <c r="F75" s="139">
        <v>1</v>
      </c>
      <c r="G75" s="139">
        <f t="shared" si="6"/>
        <v>1.0355260733670835</v>
      </c>
      <c r="H75" s="139">
        <f t="shared" si="11"/>
        <v>1.0704795212377429</v>
      </c>
      <c r="I75" s="139">
        <f t="shared" si="12"/>
        <v>1.1049409498264939</v>
      </c>
      <c r="J75" s="139">
        <f t="shared" si="13"/>
        <v>1.1389936383897039</v>
      </c>
      <c r="K75" s="139">
        <f t="shared" si="14"/>
        <v>1.1727214563741382</v>
      </c>
      <c r="L75" s="139">
        <f t="shared" si="15"/>
        <v>1.2062070998116357</v>
      </c>
      <c r="M75" s="139">
        <f t="shared" si="16"/>
        <v>1.239530763081033</v>
      </c>
      <c r="N75" s="139">
        <f t="shared" si="17"/>
        <v>1.2727692338950138</v>
      </c>
      <c r="O75" s="139">
        <f t="shared" si="18"/>
        <v>1.3059953483366966</v>
      </c>
      <c r="P75" s="139">
        <f t="shared" si="19"/>
        <v>1.3392777294620015</v>
      </c>
      <c r="Q75" s="139">
        <f t="shared" si="20"/>
        <v>1.3726807369293403</v>
      </c>
      <c r="R75" s="139">
        <f t="shared" si="21"/>
        <v>1.4062645658440291</v>
      </c>
      <c r="S75" s="139">
        <f t="shared" si="22"/>
        <v>1.4400854453370224</v>
      </c>
      <c r="T75" s="139">
        <f t="shared" si="23"/>
        <v>1.47419589895825</v>
      </c>
      <c r="U75" s="139">
        <f t="shared" si="24"/>
        <v>1.5086450388262682</v>
      </c>
      <c r="V75" s="139">
        <f t="shared" si="25"/>
        <v>1.5434788734367642</v>
      </c>
      <c r="W75" s="139">
        <f t="shared" si="26"/>
        <v>1.5787406152197956</v>
      </c>
      <c r="X75" s="139">
        <f t="shared" si="27"/>
        <v>1.6144709786102875</v>
      </c>
      <c r="Y75" s="139">
        <f t="shared" si="28"/>
        <v>1.6507084628434838</v>
      </c>
      <c r="Z75" s="139">
        <f t="shared" si="29"/>
        <v>1.6874896161725073</v>
      </c>
      <c r="AA75" s="139">
        <f t="shared" si="30"/>
        <v>1.7248492799559108</v>
      </c>
      <c r="AB75" s="139">
        <f t="shared" si="31"/>
        <v>1.7628208122640652</v>
      </c>
      <c r="AC75" s="139">
        <f t="shared" si="32"/>
        <v>1.8014362914491397</v>
      </c>
      <c r="AD75" s="139">
        <f t="shared" si="33"/>
        <v>1.8407267006268546</v>
      </c>
      <c r="AE75" s="139">
        <f t="shared" si="34"/>
        <v>1.8807220943136762</v>
      </c>
      <c r="AF75" s="139">
        <f t="shared" si="35"/>
        <v>1.92145174861192</v>
      </c>
      <c r="AG75" s="139">
        <f t="shared" si="36"/>
        <v>1.9629442963863994</v>
      </c>
      <c r="AH75" s="139">
        <f t="shared" si="37"/>
        <v>2.0052278488597857</v>
      </c>
      <c r="AI75" s="139">
        <f t="shared" si="38"/>
        <v>2.0483301049967473</v>
      </c>
      <c r="AJ75" s="139">
        <f t="shared" si="39"/>
        <v>2.092278449964124</v>
      </c>
      <c r="AK75" s="139">
        <f t="shared" si="40"/>
        <v>2.1371000438583194</v>
      </c>
      <c r="AL75" s="139">
        <f t="shared" si="41"/>
        <v>2.1828219017902506</v>
      </c>
      <c r="AM75" s="139">
        <f t="shared" si="42"/>
        <v>2.2294709663168661</v>
      </c>
      <c r="AN75" s="139">
        <f t="shared" si="43"/>
        <v>2.2770741731106927</v>
      </c>
      <c r="AO75" s="139">
        <f t="shared" si="7"/>
        <v>2.3256585106668108</v>
      </c>
      <c r="AP75" s="139">
        <f t="shared" si="8"/>
        <v>2.3752510747616644</v>
      </c>
      <c r="AQ75" s="139">
        <f t="shared" si="9"/>
        <v>2.4258791182990618</v>
      </c>
      <c r="AR75" s="141">
        <f t="shared" si="10"/>
        <v>2.4775700971088828</v>
      </c>
    </row>
    <row r="76" spans="1:44">
      <c r="A76" s="300" t="s">
        <v>43</v>
      </c>
      <c r="B76" s="175">
        <f t="shared" si="2"/>
        <v>1</v>
      </c>
      <c r="C76" s="139">
        <v>1</v>
      </c>
      <c r="D76" s="139">
        <v>1</v>
      </c>
      <c r="E76" s="139">
        <v>1</v>
      </c>
      <c r="F76" s="139">
        <v>1</v>
      </c>
      <c r="G76" s="139">
        <f t="shared" si="6"/>
        <v>1.0884237741808305</v>
      </c>
      <c r="H76" s="139">
        <f t="shared" si="11"/>
        <v>1.1764702338905935</v>
      </c>
      <c r="I76" s="139">
        <f t="shared" si="12"/>
        <v>1.264101479225213</v>
      </c>
      <c r="J76" s="139">
        <f t="shared" si="13"/>
        <v>1.3513262563988233</v>
      </c>
      <c r="K76" s="139">
        <f t="shared" si="14"/>
        <v>1.4381860470193149</v>
      </c>
      <c r="L76" s="139">
        <f t="shared" si="15"/>
        <v>1.5247450057514884</v>
      </c>
      <c r="M76" s="139">
        <f t="shared" si="16"/>
        <v>1.6110825840761491</v>
      </c>
      <c r="N76" s="139">
        <f t="shared" si="17"/>
        <v>1.6972881026519029</v>
      </c>
      <c r="O76" s="139">
        <f t="shared" si="18"/>
        <v>1.7834567710512168</v>
      </c>
      <c r="P76" s="139">
        <f t="shared" si="19"/>
        <v>1.8696867958688788</v>
      </c>
      <c r="Q76" s="139">
        <f t="shared" si="20"/>
        <v>1.9560773109426333</v>
      </c>
      <c r="R76" s="139">
        <f t="shared" si="21"/>
        <v>2.0427269281498246</v>
      </c>
      <c r="S76" s="139">
        <f t="shared" si="22"/>
        <v>2.1297327547007372</v>
      </c>
      <c r="T76" s="139">
        <f t="shared" si="23"/>
        <v>2.2171897587281069</v>
      </c>
      <c r="U76" s="139">
        <f t="shared" si="24"/>
        <v>2.3051903925618542</v>
      </c>
      <c r="V76" s="139">
        <f t="shared" si="25"/>
        <v>2.3938244044452723</v>
      </c>
      <c r="W76" s="139">
        <f t="shared" si="26"/>
        <v>2.4831787860250651</v>
      </c>
      <c r="X76" s="139">
        <f t="shared" si="27"/>
        <v>2.573337815789142</v>
      </c>
      <c r="Y76" s="139">
        <f t="shared" si="28"/>
        <v>2.6643831685383565</v>
      </c>
      <c r="Z76" s="139">
        <f t="shared" si="29"/>
        <v>2.7563940686001658</v>
      </c>
      <c r="AA76" s="139">
        <f t="shared" si="30"/>
        <v>2.8494474703254342</v>
      </c>
      <c r="AB76" s="139">
        <f t="shared" si="31"/>
        <v>2.9436182538507563</v>
      </c>
      <c r="AC76" s="139">
        <f t="shared" si="32"/>
        <v>3.0389794274724111</v>
      </c>
      <c r="AD76" s="139">
        <f t="shared" si="33"/>
        <v>3.1356023305148342</v>
      </c>
      <c r="AE76" s="139">
        <f t="shared" si="34"/>
        <v>3.2335568324710544</v>
      </c>
      <c r="AF76" s="139">
        <f t="shared" si="35"/>
        <v>3.3329115256059749</v>
      </c>
      <c r="AG76" s="139">
        <f t="shared" si="36"/>
        <v>3.4337339092513552</v>
      </c>
      <c r="AH76" s="139">
        <f t="shared" si="37"/>
        <v>3.5360905647821683</v>
      </c>
      <c r="AI76" s="139">
        <f t="shared" si="38"/>
        <v>3.6400473208099702</v>
      </c>
      <c r="AJ76" s="139">
        <f t="shared" si="39"/>
        <v>3.7456694085183209</v>
      </c>
      <c r="AK76" s="139">
        <f t="shared" si="40"/>
        <v>3.8530216073336061</v>
      </c>
      <c r="AL76" s="139">
        <f t="shared" si="41"/>
        <v>3.9621683813053972</v>
      </c>
      <c r="AM76" s="139">
        <f t="shared" si="42"/>
        <v>4.0731740066870961</v>
      </c>
      <c r="AN76" s="139">
        <f t="shared" si="43"/>
        <v>4.186102691274165</v>
      </c>
      <c r="AO76" s="139">
        <f t="shared" si="7"/>
        <v>4.3010186860929984</v>
      </c>
      <c r="AP76" s="139">
        <f t="shared" si="8"/>
        <v>4.4179863900408201</v>
      </c>
      <c r="AQ76" s="139">
        <f t="shared" si="9"/>
        <v>4.5370704480709216</v>
      </c>
      <c r="AR76" s="141">
        <f t="shared" si="10"/>
        <v>4.6583358434977216</v>
      </c>
    </row>
    <row r="77" spans="1:44">
      <c r="A77" s="300" t="s">
        <v>47</v>
      </c>
      <c r="B77" s="175">
        <f t="shared" si="2"/>
        <v>1</v>
      </c>
      <c r="C77" s="139">
        <v>1</v>
      </c>
      <c r="D77" s="139">
        <v>1</v>
      </c>
      <c r="E77" s="139">
        <v>1</v>
      </c>
      <c r="F77" s="139">
        <v>1</v>
      </c>
      <c r="G77" s="139">
        <f t="shared" si="6"/>
        <v>1.1010315746922053</v>
      </c>
      <c r="H77" s="139">
        <f t="shared" si="11"/>
        <v>1.2017323859430751</v>
      </c>
      <c r="I77" s="139">
        <f t="shared" si="12"/>
        <v>1.3020362887361834</v>
      </c>
      <c r="J77" s="139">
        <f t="shared" si="13"/>
        <v>1.4019342648515294</v>
      </c>
      <c r="K77" s="139">
        <f t="shared" si="14"/>
        <v>1.5014576930491634</v>
      </c>
      <c r="L77" s="139">
        <f t="shared" si="15"/>
        <v>1.6006663087875195</v>
      </c>
      <c r="M77" s="139">
        <f t="shared" si="16"/>
        <v>1.6996393864828201</v>
      </c>
      <c r="N77" s="139">
        <f t="shared" si="17"/>
        <v>1.7984692339345658</v>
      </c>
      <c r="O77" s="139">
        <f t="shared" si="18"/>
        <v>1.8972563932812798</v>
      </c>
      <c r="P77" s="139">
        <f t="shared" si="19"/>
        <v>1.9961061221494363</v>
      </c>
      <c r="Q77" s="139">
        <f t="shared" si="20"/>
        <v>2.0951258425613584</v>
      </c>
      <c r="R77" s="139">
        <f t="shared" si="21"/>
        <v>2.1944233227659358</v>
      </c>
      <c r="S77" s="139">
        <f t="shared" si="22"/>
        <v>2.2941054129804361</v>
      </c>
      <c r="T77" s="139">
        <f t="shared" si="23"/>
        <v>2.3942771977098221</v>
      </c>
      <c r="U77" s="139">
        <f t="shared" si="24"/>
        <v>2.4950414591232004</v>
      </c>
      <c r="V77" s="139">
        <f t="shared" si="25"/>
        <v>2.5964983705295746</v>
      </c>
      <c r="W77" s="139">
        <f t="shared" si="26"/>
        <v>2.6987453580486842</v>
      </c>
      <c r="X77" s="139">
        <f t="shared" si="27"/>
        <v>2.8018770833587268</v>
      </c>
      <c r="Y77" s="139">
        <f t="shared" si="28"/>
        <v>2.9059855118573625</v>
      </c>
      <c r="Z77" s="139">
        <f t="shared" si="29"/>
        <v>3.0111600394187841</v>
      </c>
      <c r="AA77" s="139">
        <f t="shared" si="30"/>
        <v>3.1174876577338781</v>
      </c>
      <c r="AB77" s="139">
        <f t="shared" si="31"/>
        <v>3.2250531434358769</v>
      </c>
      <c r="AC77" s="139">
        <f t="shared" si="32"/>
        <v>3.3339392601898288</v>
      </c>
      <c r="AD77" s="139">
        <f t="shared" si="33"/>
        <v>3.4442269659428297</v>
      </c>
      <c r="AE77" s="139">
        <f t="shared" si="34"/>
        <v>3.5559956198117773</v>
      </c>
      <c r="AF77" s="139">
        <f t="shared" si="35"/>
        <v>3.6693231847965251</v>
      </c>
      <c r="AG77" s="139">
        <f t="shared" si="36"/>
        <v>3.784286423782047</v>
      </c>
      <c r="AH77" s="139">
        <f t="shared" si="37"/>
        <v>3.9009610872374427</v>
      </c>
      <c r="AI77" s="139">
        <f t="shared" si="38"/>
        <v>4.0194220917115615</v>
      </c>
      <c r="AJ77" s="139">
        <f t="shared" si="39"/>
        <v>4.1397436887238053</v>
      </c>
      <c r="AK77" s="139">
        <f t="shared" si="40"/>
        <v>4.2619996240071805</v>
      </c>
      <c r="AL77" s="139">
        <f t="shared" si="41"/>
        <v>4.3862632873064671</v>
      </c>
      <c r="AM77" s="139">
        <f t="shared" si="42"/>
        <v>4.5126078531028693</v>
      </c>
      <c r="AN77" s="139">
        <f t="shared" si="43"/>
        <v>4.6411064127441524</v>
      </c>
      <c r="AO77" s="139">
        <f t="shared" si="7"/>
        <v>4.7718320985229079</v>
      </c>
      <c r="AP77" s="139">
        <f t="shared" si="8"/>
        <v>4.9048582002766796</v>
      </c>
      <c r="AQ77" s="139">
        <f t="shared" si="9"/>
        <v>5.0402582750948159</v>
      </c>
      <c r="AR77" s="141">
        <f t="shared" si="10"/>
        <v>5.1781062507076188</v>
      </c>
    </row>
    <row r="78" spans="1:44">
      <c r="A78" s="301" t="s">
        <v>822</v>
      </c>
      <c r="B78" s="176">
        <f t="shared" si="2"/>
        <v>1</v>
      </c>
      <c r="C78" s="174">
        <v>1</v>
      </c>
      <c r="D78" s="174">
        <v>1</v>
      </c>
      <c r="E78" s="174">
        <v>1</v>
      </c>
      <c r="F78" s="174">
        <v>1</v>
      </c>
      <c r="G78" s="174">
        <f t="shared" si="6"/>
        <v>1.0714185242812679</v>
      </c>
      <c r="H78" s="174">
        <f t="shared" si="11"/>
        <v>1.1451366229722142</v>
      </c>
      <c r="I78" s="174">
        <f t="shared" si="12"/>
        <v>1.2219363861505463</v>
      </c>
      <c r="J78" s="174">
        <f t="shared" si="13"/>
        <v>1.3011908100604055</v>
      </c>
      <c r="K78" s="174">
        <f t="shared" si="14"/>
        <v>1.3831234933635612</v>
      </c>
      <c r="L78" s="174">
        <f t="shared" si="15"/>
        <v>1.4679683876365461</v>
      </c>
      <c r="M78" s="174">
        <f t="shared" si="16"/>
        <v>1.5552949843441353</v>
      </c>
      <c r="N78" s="174">
        <f t="shared" si="17"/>
        <v>1.6456222065692334</v>
      </c>
      <c r="O78" s="174">
        <f t="shared" si="18"/>
        <v>1.738728113786641</v>
      </c>
      <c r="P78" s="174">
        <f t="shared" si="19"/>
        <v>1.8343575315372593</v>
      </c>
      <c r="Q78" s="174">
        <f t="shared" si="20"/>
        <v>1.9330898205226421</v>
      </c>
      <c r="R78" s="174">
        <f t="shared" si="21"/>
        <v>2.0346113197729205</v>
      </c>
      <c r="S78" s="174">
        <f t="shared" si="22"/>
        <v>2.1387898248360173</v>
      </c>
      <c r="T78" s="174">
        <f t="shared" si="23"/>
        <v>2.2460640967982624</v>
      </c>
      <c r="U78" s="174">
        <f t="shared" si="24"/>
        <v>2.3561652586017625</v>
      </c>
      <c r="V78" s="174">
        <f t="shared" si="25"/>
        <v>2.4695096243828814</v>
      </c>
      <c r="W78" s="174">
        <f t="shared" si="26"/>
        <v>2.5857248242559026</v>
      </c>
      <c r="X78" s="174">
        <f t="shared" si="27"/>
        <v>2.7047934980776231</v>
      </c>
      <c r="Y78" s="174">
        <f t="shared" si="28"/>
        <v>2.8271366500417208</v>
      </c>
      <c r="Z78" s="174">
        <f t="shared" si="29"/>
        <v>2.9525991181381959</v>
      </c>
      <c r="AA78" s="174">
        <f t="shared" si="30"/>
        <v>3.0812485285394415</v>
      </c>
      <c r="AB78" s="174">
        <f t="shared" si="31"/>
        <v>3.2130293069087115</v>
      </c>
      <c r="AC78" s="174">
        <f t="shared" si="32"/>
        <v>3.3482382484119468</v>
      </c>
      <c r="AD78" s="174">
        <f t="shared" si="33"/>
        <v>3.4870236916401867</v>
      </c>
      <c r="AE78" s="174">
        <f t="shared" si="34"/>
        <v>3.6290993003041376</v>
      </c>
      <c r="AF78" s="174">
        <f t="shared" si="35"/>
        <v>3.7747119555796367</v>
      </c>
      <c r="AG78" s="174">
        <f t="shared" si="36"/>
        <v>3.9243480870403116</v>
      </c>
      <c r="AH78" s="174">
        <f t="shared" si="37"/>
        <v>4.077666606271344</v>
      </c>
      <c r="AI78" s="174">
        <f t="shared" si="38"/>
        <v>4.2350777621316116</v>
      </c>
      <c r="AJ78" s="174">
        <f t="shared" si="39"/>
        <v>4.3966891099564362</v>
      </c>
      <c r="AK78" s="174">
        <f t="shared" si="40"/>
        <v>4.5625895720466936</v>
      </c>
      <c r="AL78" s="174">
        <f t="shared" si="41"/>
        <v>4.733190311592316</v>
      </c>
      <c r="AM78" s="174">
        <f t="shared" si="42"/>
        <v>4.9087221812512096</v>
      </c>
      <c r="AN78" s="174">
        <f t="shared" si="43"/>
        <v>5.0895453682694844</v>
      </c>
      <c r="AO78" s="174">
        <f t="shared" si="7"/>
        <v>5.2757644046323824</v>
      </c>
      <c r="AP78" s="174">
        <f t="shared" si="8"/>
        <v>5.4678858029867694</v>
      </c>
      <c r="AQ78" s="174">
        <f t="shared" si="9"/>
        <v>5.6664200932066269</v>
      </c>
      <c r="AR78" s="142">
        <f t="shared" si="10"/>
        <v>5.871563148748792</v>
      </c>
    </row>
  </sheetData>
  <phoneticPr fontId="1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AR2"/>
  <sheetViews>
    <sheetView workbookViewId="0"/>
  </sheetViews>
  <sheetFormatPr defaultRowHeight="14.25"/>
  <cols>
    <col min="1" max="1" width="49.5" customWidth="1"/>
  </cols>
  <sheetData>
    <row r="1" spans="1:44">
      <c r="A1" s="4" t="s">
        <v>82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5</v>
      </c>
      <c r="B2">
        <f>SUM('GHG Emissions 2018-2021'!E4:F4)/SUM('GHG Emissions 2018-2021'!E4:F5)</f>
        <v>0.58567970956030668</v>
      </c>
      <c r="C2">
        <f>AVERAGE(B2,D2)</f>
        <v>0.59509802391985978</v>
      </c>
      <c r="D2">
        <f>SUM('GHG Emissions 2018-2021'!E19:F19)/SUM('GHG Emissions 2018-2021'!E19:F20)</f>
        <v>0.60451633827941287</v>
      </c>
      <c r="E2">
        <f>SUM('GHG Emissions 2018-2021'!E36:F36)/SUM('GHG Emissions 2018-2021'!E36:F37)</f>
        <v>0.61431742508324094</v>
      </c>
      <c r="F2">
        <f>$E$2</f>
        <v>0.61431742508324094</v>
      </c>
      <c r="G2">
        <f t="shared" ref="G2:AR2" si="0">$E$2</f>
        <v>0.61431742508324094</v>
      </c>
      <c r="H2">
        <f t="shared" si="0"/>
        <v>0.61431742508324094</v>
      </c>
      <c r="I2">
        <f t="shared" si="0"/>
        <v>0.61431742508324094</v>
      </c>
      <c r="J2">
        <f t="shared" si="0"/>
        <v>0.61431742508324094</v>
      </c>
      <c r="K2">
        <f t="shared" si="0"/>
        <v>0.61431742508324094</v>
      </c>
      <c r="L2">
        <f t="shared" si="0"/>
        <v>0.61431742508324094</v>
      </c>
      <c r="M2">
        <f t="shared" si="0"/>
        <v>0.61431742508324094</v>
      </c>
      <c r="N2">
        <f t="shared" si="0"/>
        <v>0.61431742508324094</v>
      </c>
      <c r="O2">
        <f t="shared" si="0"/>
        <v>0.61431742508324094</v>
      </c>
      <c r="P2">
        <f t="shared" si="0"/>
        <v>0.61431742508324094</v>
      </c>
      <c r="Q2">
        <f t="shared" si="0"/>
        <v>0.61431742508324094</v>
      </c>
      <c r="R2">
        <f t="shared" si="0"/>
        <v>0.61431742508324094</v>
      </c>
      <c r="S2">
        <f t="shared" si="0"/>
        <v>0.61431742508324094</v>
      </c>
      <c r="T2">
        <f t="shared" si="0"/>
        <v>0.61431742508324094</v>
      </c>
      <c r="U2">
        <f t="shared" si="0"/>
        <v>0.61431742508324094</v>
      </c>
      <c r="V2">
        <f t="shared" si="0"/>
        <v>0.61431742508324094</v>
      </c>
      <c r="W2">
        <f t="shared" si="0"/>
        <v>0.61431742508324094</v>
      </c>
      <c r="X2">
        <f t="shared" si="0"/>
        <v>0.61431742508324094</v>
      </c>
      <c r="Y2">
        <f t="shared" si="0"/>
        <v>0.61431742508324094</v>
      </c>
      <c r="Z2">
        <f t="shared" si="0"/>
        <v>0.61431742508324094</v>
      </c>
      <c r="AA2">
        <f t="shared" si="0"/>
        <v>0.61431742508324094</v>
      </c>
      <c r="AB2">
        <f t="shared" si="0"/>
        <v>0.61431742508324094</v>
      </c>
      <c r="AC2">
        <f t="shared" si="0"/>
        <v>0.61431742508324094</v>
      </c>
      <c r="AD2">
        <f t="shared" si="0"/>
        <v>0.61431742508324094</v>
      </c>
      <c r="AE2">
        <f t="shared" si="0"/>
        <v>0.61431742508324094</v>
      </c>
      <c r="AF2">
        <f t="shared" si="0"/>
        <v>0.61431742508324094</v>
      </c>
      <c r="AG2">
        <f t="shared" si="0"/>
        <v>0.61431742508324094</v>
      </c>
      <c r="AH2">
        <f t="shared" si="0"/>
        <v>0.61431742508324094</v>
      </c>
      <c r="AI2">
        <f t="shared" si="0"/>
        <v>0.61431742508324094</v>
      </c>
      <c r="AJ2">
        <f t="shared" si="0"/>
        <v>0.61431742508324094</v>
      </c>
      <c r="AK2">
        <f t="shared" si="0"/>
        <v>0.61431742508324094</v>
      </c>
      <c r="AL2">
        <f t="shared" si="0"/>
        <v>0.61431742508324094</v>
      </c>
      <c r="AM2">
        <f t="shared" si="0"/>
        <v>0.61431742508324094</v>
      </c>
      <c r="AN2">
        <f t="shared" si="0"/>
        <v>0.61431742508324094</v>
      </c>
      <c r="AO2">
        <f t="shared" si="0"/>
        <v>0.61431742508324094</v>
      </c>
      <c r="AP2">
        <f t="shared" si="0"/>
        <v>0.61431742508324094</v>
      </c>
      <c r="AQ2">
        <f t="shared" si="0"/>
        <v>0.61431742508324094</v>
      </c>
      <c r="AR2">
        <f t="shared" si="0"/>
        <v>0.61431742508324094</v>
      </c>
    </row>
  </sheetData>
  <phoneticPr fontId="1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"/>
  <sheetViews>
    <sheetView workbookViewId="0"/>
  </sheetViews>
  <sheetFormatPr defaultRowHeight="14.25"/>
  <sheetData/>
  <phoneticPr fontId="1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4918-96B1-4BCF-8656-3CBCE3048682}">
  <sheetPr>
    <tabColor theme="8" tint="-0.249977111117893"/>
  </sheetPr>
  <dimension ref="A1:AR27"/>
  <sheetViews>
    <sheetView workbookViewId="0">
      <selection activeCell="C35" sqref="C35"/>
    </sheetView>
  </sheetViews>
  <sheetFormatPr defaultRowHeight="14.25"/>
  <cols>
    <col min="1" max="1" width="30.125" customWidth="1"/>
    <col min="2" max="2" width="10.125" bestFit="1" customWidth="1"/>
    <col min="3" max="44" width="11.75" customWidth="1"/>
  </cols>
  <sheetData>
    <row r="1" spans="1:44">
      <c r="A1" s="11" t="s">
        <v>6</v>
      </c>
      <c r="B1" s="11" t="s">
        <v>1</v>
      </c>
      <c r="C1" s="13" t="str">
        <f>_xlfn.CONCAT("Unit: grams of ",B1)</f>
        <v>Unit: grams of CO2</v>
      </c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:44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5">
        <v>2033</v>
      </c>
      <c r="R2" s="15">
        <v>2034</v>
      </c>
      <c r="S2" s="15">
        <v>2035</v>
      </c>
      <c r="T2" s="15">
        <v>2036</v>
      </c>
      <c r="U2" s="15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>
      <c r="A3" t="s">
        <v>481</v>
      </c>
      <c r="B3" s="9">
        <f>IF('CN-Med-BPE-CO2'!B3=0,0,VLOOKUP($A3,'CN-Med-BPE-CO2'!$A$2:$AR$27,COLUMN('CN-Med-BPE-CO2'!B$2),0)*VLOOKUP($A3,'Subnational multipliers'!$A$7:$AS$31,COLUMN('Subnational multipliers'!C$6),0))</f>
        <v>0</v>
      </c>
      <c r="C3" s="9">
        <f>IF('CN-Med-BPE-CO2'!C3=0,0,VLOOKUP($A3,'CN-Med-BPE-CO2'!$A$2:$AR$27,COLUMN('CN-Med-BPE-CO2'!C$2),0)*VLOOKUP($A3,'Subnational multipliers'!$A$7:$AS$31,COLUMN('Subnational multipliers'!D$6),0))</f>
        <v>0</v>
      </c>
      <c r="D3" s="9">
        <f>IF('CN-Med-BPE-CO2'!D3=0,0,VLOOKUP($A3,'CN-Med-BPE-CO2'!$A$2:$AR$27,COLUMN('CN-Med-BPE-CO2'!D$2),0)*VLOOKUP($A3,'Subnational multipliers'!$A$7:$AS$31,COLUMN('Subnational multipliers'!E$6),0))</f>
        <v>0</v>
      </c>
      <c r="E3" s="9">
        <f>IF('CN-Med-BPE-CO2'!E3=0,0,VLOOKUP($A3,'CN-Med-BPE-CO2'!$A$2:$AR$27,COLUMN('CN-Med-BPE-CO2'!E$2),0)*VLOOKUP($A3,'Subnational multipliers'!$A$7:$AS$31,COLUMN('Subnational multipliers'!F$6),0))</f>
        <v>0</v>
      </c>
      <c r="F3" s="9">
        <f>IF('CN-Med-BPE-CO2'!F3=0,0,VLOOKUP($A3,'CN-Med-BPE-CO2'!$A$2:$AR$27,COLUMN('CN-Med-BPE-CO2'!F$2),0)*VLOOKUP($A3,'Subnational multipliers'!$A$7:$AS$31,COLUMN('Subnational multipliers'!G$6),0))</f>
        <v>0</v>
      </c>
      <c r="G3" s="9">
        <f>IF('CN-Med-BPE-CO2'!G3=0,0,VLOOKUP($A3,'CN-Med-BPE-CO2'!$A$2:$AR$27,COLUMN('CN-Med-BPE-CO2'!G$2),0)*VLOOKUP($A3,'Subnational multipliers'!$A$7:$AS$31,COLUMN('Subnational multipliers'!H$6),0))</f>
        <v>0</v>
      </c>
      <c r="H3" s="9">
        <f>IF('CN-Med-BPE-CO2'!H3=0,0,VLOOKUP($A3,'CN-Med-BPE-CO2'!$A$2:$AR$27,COLUMN('CN-Med-BPE-CO2'!H$2),0)*VLOOKUP($A3,'Subnational multipliers'!$A$7:$AS$31,COLUMN('Subnational multipliers'!I$6),0))</f>
        <v>0</v>
      </c>
      <c r="I3" s="9">
        <f>IF('CN-Med-BPE-CO2'!I3=0,0,VLOOKUP($A3,'CN-Med-BPE-CO2'!$A$2:$AR$27,COLUMN('CN-Med-BPE-CO2'!I$2),0)*VLOOKUP($A3,'Subnational multipliers'!$A$7:$AS$31,COLUMN('Subnational multipliers'!J$6),0))</f>
        <v>0</v>
      </c>
      <c r="J3" s="9">
        <f>IF('CN-Med-BPE-CO2'!J3=0,0,VLOOKUP($A3,'CN-Med-BPE-CO2'!$A$2:$AR$27,COLUMN('CN-Med-BPE-CO2'!J$2),0)*VLOOKUP($A3,'Subnational multipliers'!$A$7:$AS$31,COLUMN('Subnational multipliers'!K$6),0))</f>
        <v>0</v>
      </c>
      <c r="K3" s="9">
        <f>IF('CN-Med-BPE-CO2'!K3=0,0,VLOOKUP($A3,'CN-Med-BPE-CO2'!$A$2:$AR$27,COLUMN('CN-Med-BPE-CO2'!K$2),0)*VLOOKUP($A3,'Subnational multipliers'!$A$7:$AS$31,COLUMN('Subnational multipliers'!L$6),0))</f>
        <v>0</v>
      </c>
      <c r="L3" s="9">
        <f>IF('CN-Med-BPE-CO2'!L3=0,0,VLOOKUP($A3,'CN-Med-BPE-CO2'!$A$2:$AR$27,COLUMN('CN-Med-BPE-CO2'!L$2),0)*VLOOKUP($A3,'Subnational multipliers'!$A$7:$AS$31,COLUMN('Subnational multipliers'!M$6),0))</f>
        <v>0</v>
      </c>
      <c r="M3" s="9">
        <f>IF('CN-Med-BPE-CO2'!M3=0,0,VLOOKUP($A3,'CN-Med-BPE-CO2'!$A$2:$AR$27,COLUMN('CN-Med-BPE-CO2'!M$2),0)*VLOOKUP($A3,'Subnational multipliers'!$A$7:$AS$31,COLUMN('Subnational multipliers'!N$6),0))</f>
        <v>0</v>
      </c>
      <c r="N3" s="9">
        <f>IF('CN-Med-BPE-CO2'!N3=0,0,VLOOKUP($A3,'CN-Med-BPE-CO2'!$A$2:$AR$27,COLUMN('CN-Med-BPE-CO2'!N$2),0)*VLOOKUP($A3,'Subnational multipliers'!$A$7:$AS$31,COLUMN('Subnational multipliers'!O$6),0))</f>
        <v>0</v>
      </c>
      <c r="O3" s="9">
        <f>IF('CN-Med-BPE-CO2'!O3=0,0,VLOOKUP($A3,'CN-Med-BPE-CO2'!$A$2:$AR$27,COLUMN('CN-Med-BPE-CO2'!O$2),0)*VLOOKUP($A3,'Subnational multipliers'!$A$7:$AS$31,COLUMN('Subnational multipliers'!P$6),0))</f>
        <v>0</v>
      </c>
      <c r="P3" s="9">
        <f>IF('CN-Med-BPE-CO2'!P3=0,0,VLOOKUP($A3,'CN-Med-BPE-CO2'!$A$2:$AR$27,COLUMN('CN-Med-BPE-CO2'!P$2),0)*VLOOKUP($A3,'Subnational multipliers'!$A$7:$AS$31,COLUMN('Subnational multipliers'!Q$6),0))</f>
        <v>0</v>
      </c>
      <c r="Q3" s="9">
        <f>IF('CN-Med-BPE-CO2'!Q3=0,0,VLOOKUP($A3,'CN-Med-BPE-CO2'!$A$2:$AR$27,COLUMN('CN-Med-BPE-CO2'!Q$2),0)*VLOOKUP($A3,'Subnational multipliers'!$A$7:$AS$31,COLUMN('Subnational multipliers'!R$6),0))</f>
        <v>0</v>
      </c>
      <c r="R3" s="9">
        <f>IF('CN-Med-BPE-CO2'!R3=0,0,VLOOKUP($A3,'CN-Med-BPE-CO2'!$A$2:$AR$27,COLUMN('CN-Med-BPE-CO2'!R$2),0)*VLOOKUP($A3,'Subnational multipliers'!$A$7:$AS$31,COLUMN('Subnational multipliers'!S$6),0))</f>
        <v>0</v>
      </c>
      <c r="S3" s="9">
        <f>IF('CN-Med-BPE-CO2'!S3=0,0,VLOOKUP($A3,'CN-Med-BPE-CO2'!$A$2:$AR$27,COLUMN('CN-Med-BPE-CO2'!S$2),0)*VLOOKUP($A3,'Subnational multipliers'!$A$7:$AS$31,COLUMN('Subnational multipliers'!T$6),0))</f>
        <v>0</v>
      </c>
      <c r="T3" s="9">
        <f>IF('CN-Med-BPE-CO2'!T3=0,0,VLOOKUP($A3,'CN-Med-BPE-CO2'!$A$2:$AR$27,COLUMN('CN-Med-BPE-CO2'!T$2),0)*VLOOKUP($A3,'Subnational multipliers'!$A$7:$AS$31,COLUMN('Subnational multipliers'!U$6),0))</f>
        <v>0</v>
      </c>
      <c r="U3" s="9">
        <f>IF('CN-Med-BPE-CO2'!U3=0,0,VLOOKUP($A3,'CN-Med-BPE-CO2'!$A$2:$AR$27,COLUMN('CN-Med-BPE-CO2'!U$2),0)*VLOOKUP($A3,'Subnational multipliers'!$A$7:$AS$31,COLUMN('Subnational multipliers'!V$6),0))</f>
        <v>0</v>
      </c>
      <c r="V3" s="9">
        <f>IF('CN-Med-BPE-CO2'!V3=0,0,VLOOKUP($A3,'CN-Med-BPE-CO2'!$A$2:$AR$27,COLUMN('CN-Med-BPE-CO2'!V$2),0)*VLOOKUP($A3,'Subnational multipliers'!$A$7:$AS$31,COLUMN('Subnational multipliers'!W$6),0))</f>
        <v>0</v>
      </c>
      <c r="W3" s="9">
        <f>IF('CN-Med-BPE-CO2'!W3=0,0,VLOOKUP($A3,'CN-Med-BPE-CO2'!$A$2:$AR$27,COLUMN('CN-Med-BPE-CO2'!W$2),0)*VLOOKUP($A3,'Subnational multipliers'!$A$7:$AS$31,COLUMN('Subnational multipliers'!X$6),0))</f>
        <v>0</v>
      </c>
      <c r="X3" s="9">
        <f>IF('CN-Med-BPE-CO2'!X3=0,0,VLOOKUP($A3,'CN-Med-BPE-CO2'!$A$2:$AR$27,COLUMN('CN-Med-BPE-CO2'!X$2),0)*VLOOKUP($A3,'Subnational multipliers'!$A$7:$AS$31,COLUMN('Subnational multipliers'!Y$6),0))</f>
        <v>0</v>
      </c>
      <c r="Y3" s="9">
        <f>IF('CN-Med-BPE-CO2'!Y3=0,0,VLOOKUP($A3,'CN-Med-BPE-CO2'!$A$2:$AR$27,COLUMN('CN-Med-BPE-CO2'!Y$2),0)*VLOOKUP($A3,'Subnational multipliers'!$A$7:$AS$31,COLUMN('Subnational multipliers'!Z$6),0))</f>
        <v>0</v>
      </c>
      <c r="Z3" s="9">
        <f>IF('CN-Med-BPE-CO2'!Z3=0,0,VLOOKUP($A3,'CN-Med-BPE-CO2'!$A$2:$AR$27,COLUMN('CN-Med-BPE-CO2'!Z$2),0)*VLOOKUP($A3,'Subnational multipliers'!$A$7:$AS$31,COLUMN('Subnational multipliers'!AA$6),0))</f>
        <v>0</v>
      </c>
      <c r="AA3" s="9">
        <f>IF('CN-Med-BPE-CO2'!AA3=0,0,VLOOKUP($A3,'CN-Med-BPE-CO2'!$A$2:$AR$27,COLUMN('CN-Med-BPE-CO2'!AA$2),0)*VLOOKUP($A3,'Subnational multipliers'!$A$7:$AS$31,COLUMN('Subnational multipliers'!AB$6),0))</f>
        <v>0</v>
      </c>
      <c r="AB3" s="9">
        <f>IF('CN-Med-BPE-CO2'!AB3=0,0,VLOOKUP($A3,'CN-Med-BPE-CO2'!$A$2:$AR$27,COLUMN('CN-Med-BPE-CO2'!AB$2),0)*VLOOKUP($A3,'Subnational multipliers'!$A$7:$AS$31,COLUMN('Subnational multipliers'!AC$6),0))</f>
        <v>0</v>
      </c>
      <c r="AC3" s="9">
        <f>IF('CN-Med-BPE-CO2'!AC3=0,0,VLOOKUP($A3,'CN-Med-BPE-CO2'!$A$2:$AR$27,COLUMN('CN-Med-BPE-CO2'!AC$2),0)*VLOOKUP($A3,'Subnational multipliers'!$A$7:$AS$31,COLUMN('Subnational multipliers'!AD$6),0))</f>
        <v>0</v>
      </c>
      <c r="AD3" s="9">
        <f>IF('CN-Med-BPE-CO2'!AD3=0,0,VLOOKUP($A3,'CN-Med-BPE-CO2'!$A$2:$AR$27,COLUMN('CN-Med-BPE-CO2'!AD$2),0)*VLOOKUP($A3,'Subnational multipliers'!$A$7:$AS$31,COLUMN('Subnational multipliers'!AE$6),0))</f>
        <v>0</v>
      </c>
      <c r="AE3" s="9">
        <f>IF('CN-Med-BPE-CO2'!AE3=0,0,VLOOKUP($A3,'CN-Med-BPE-CO2'!$A$2:$AR$27,COLUMN('CN-Med-BPE-CO2'!AE$2),0)*VLOOKUP($A3,'Subnational multipliers'!$A$7:$AS$31,COLUMN('Subnational multipliers'!AF$6),0))</f>
        <v>0</v>
      </c>
      <c r="AF3" s="9">
        <f>IF('CN-Med-BPE-CO2'!AF3=0,0,VLOOKUP($A3,'CN-Med-BPE-CO2'!$A$2:$AR$27,COLUMN('CN-Med-BPE-CO2'!AF$2),0)*VLOOKUP($A3,'Subnational multipliers'!$A$7:$AS$31,COLUMN('Subnational multipliers'!AG$6),0))</f>
        <v>0</v>
      </c>
      <c r="AG3" s="9">
        <f>IF('CN-Med-BPE-CO2'!AG3=0,0,VLOOKUP($A3,'CN-Med-BPE-CO2'!$A$2:$AR$27,COLUMN('CN-Med-BPE-CO2'!AG$2),0)*VLOOKUP($A3,'Subnational multipliers'!$A$7:$AS$31,COLUMN('Subnational multipliers'!AH$6),0))</f>
        <v>0</v>
      </c>
      <c r="AH3" s="9">
        <f>IF('CN-Med-BPE-CO2'!AH3=0,0,VLOOKUP($A3,'CN-Med-BPE-CO2'!$A$2:$AR$27,COLUMN('CN-Med-BPE-CO2'!AH$2),0)*VLOOKUP($A3,'Subnational multipliers'!$A$7:$AS$31,COLUMN('Subnational multipliers'!AI$6),0))</f>
        <v>0</v>
      </c>
      <c r="AI3" s="9">
        <f>IF('CN-Med-BPE-CO2'!AI3=0,0,VLOOKUP($A3,'CN-Med-BPE-CO2'!$A$2:$AR$27,COLUMN('CN-Med-BPE-CO2'!AI$2),0)*VLOOKUP($A3,'Subnational multipliers'!$A$7:$AS$31,COLUMN('Subnational multipliers'!AJ$6),0))</f>
        <v>0</v>
      </c>
      <c r="AJ3" s="9">
        <f>IF('CN-Med-BPE-CO2'!AJ3=0,0,VLOOKUP($A3,'CN-Med-BPE-CO2'!$A$2:$AR$27,COLUMN('CN-Med-BPE-CO2'!AJ$2),0)*VLOOKUP($A3,'Subnational multipliers'!$A$7:$AS$31,COLUMN('Subnational multipliers'!AK$6),0))</f>
        <v>0</v>
      </c>
      <c r="AK3" s="9">
        <f>IF('CN-Med-BPE-CO2'!AK3=0,0,VLOOKUP($A3,'CN-Med-BPE-CO2'!$A$2:$AR$27,COLUMN('CN-Med-BPE-CO2'!AK$2),0)*VLOOKUP($A3,'Subnational multipliers'!$A$7:$AS$31,COLUMN('Subnational multipliers'!AL$6),0))</f>
        <v>0</v>
      </c>
      <c r="AL3" s="9">
        <f>IF('CN-Med-BPE-CO2'!AL3=0,0,VLOOKUP($A3,'CN-Med-BPE-CO2'!$A$2:$AR$27,COLUMN('CN-Med-BPE-CO2'!AL$2),0)*VLOOKUP($A3,'Subnational multipliers'!$A$7:$AS$31,COLUMN('Subnational multipliers'!AM$6),0))</f>
        <v>0</v>
      </c>
      <c r="AM3" s="9">
        <f>IF('CN-Med-BPE-CO2'!AM3=0,0,VLOOKUP($A3,'CN-Med-BPE-CO2'!$A$2:$AR$27,COLUMN('CN-Med-BPE-CO2'!AM$2),0)*VLOOKUP($A3,'Subnational multipliers'!$A$7:$AS$31,COLUMN('Subnational multipliers'!AN$6),0))</f>
        <v>0</v>
      </c>
      <c r="AN3" s="9">
        <f>IF('CN-Med-BPE-CO2'!AN3=0,0,VLOOKUP($A3,'CN-Med-BPE-CO2'!$A$2:$AR$27,COLUMN('CN-Med-BPE-CO2'!AN$2),0)*VLOOKUP($A3,'Subnational multipliers'!$A$7:$AS$31,COLUMN('Subnational multipliers'!AO$6),0))</f>
        <v>0</v>
      </c>
      <c r="AO3" s="9">
        <f>IF('CN-Med-BPE-CO2'!AO3=0,0,VLOOKUP($A3,'CN-Med-BPE-CO2'!$A$2:$AR$27,COLUMN('CN-Med-BPE-CO2'!AO$2),0)*VLOOKUP($A3,'Subnational multipliers'!$A$7:$AS$31,COLUMN('Subnational multipliers'!AP$6),0))</f>
        <v>0</v>
      </c>
      <c r="AP3" s="9">
        <f>IF('CN-Med-BPE-CO2'!AP3=0,0,VLOOKUP($A3,'CN-Med-BPE-CO2'!$A$2:$AR$27,COLUMN('CN-Med-BPE-CO2'!AP$2),0)*VLOOKUP($A3,'Subnational multipliers'!$A$7:$AS$31,COLUMN('Subnational multipliers'!AQ$6),0))</f>
        <v>0</v>
      </c>
      <c r="AQ3" s="9">
        <f>IF('CN-Med-BPE-CO2'!AQ3=0,0,VLOOKUP($A3,'CN-Med-BPE-CO2'!$A$2:$AR$27,COLUMN('CN-Med-BPE-CO2'!AQ$2),0)*VLOOKUP($A3,'Subnational multipliers'!$A$7:$AS$31,COLUMN('Subnational multipliers'!AR$6),0))</f>
        <v>0</v>
      </c>
      <c r="AR3" s="9">
        <f>IF('CN-Med-BPE-CO2'!AR3=0,0,VLOOKUP($A3,'CN-Med-BPE-CO2'!$A$2:$AR$27,COLUMN('CN-Med-BPE-CO2'!AR$2),0)*VLOOKUP($A3,'Subnational multipliers'!$A$7:$AS$31,COLUMN('Subnational multipliers'!AS$6),0))</f>
        <v>0</v>
      </c>
    </row>
    <row r="4" spans="1:44">
      <c r="A4" t="s">
        <v>42</v>
      </c>
      <c r="B4" s="9">
        <f>IF('CN-Med-BPE-CO2'!B4=0,0,VLOOKUP($A4,'CN-Med-BPE-CO2'!$A$2:$AR$27,COLUMN('CN-Med-BPE-CO2'!B$2),0)*VLOOKUP($A4,'Subnational multipliers'!$A$7:$AS$31,COLUMN('Subnational multipliers'!C$6),0))</f>
        <v>0</v>
      </c>
      <c r="C4" s="9">
        <f>IF('CN-Med-BPE-CO2'!C4=0,0,VLOOKUP($A4,'CN-Med-BPE-CO2'!$A$2:$AR$27,COLUMN('CN-Med-BPE-CO2'!C$2),0)*VLOOKUP($A4,'Subnational multipliers'!$A$7:$AS$31,COLUMN('Subnational multipliers'!D$6),0))</f>
        <v>0</v>
      </c>
      <c r="D4" s="9">
        <f>IF('CN-Med-BPE-CO2'!D4=0,0,VLOOKUP($A4,'CN-Med-BPE-CO2'!$A$2:$AR$27,COLUMN('CN-Med-BPE-CO2'!D$2),0)*VLOOKUP($A4,'Subnational multipliers'!$A$7:$AS$31,COLUMN('Subnational multipliers'!E$6),0))</f>
        <v>0</v>
      </c>
      <c r="E4" s="9">
        <f>IF('CN-Med-BPE-CO2'!E4=0,0,VLOOKUP($A4,'CN-Med-BPE-CO2'!$A$2:$AR$27,COLUMN('CN-Med-BPE-CO2'!E$2),0)*VLOOKUP($A4,'Subnational multipliers'!$A$7:$AS$31,COLUMN('Subnational multipliers'!F$6),0))</f>
        <v>0</v>
      </c>
      <c r="F4" s="9">
        <f>IF('CN-Med-BPE-CO2'!F4=0,0,VLOOKUP($A4,'CN-Med-BPE-CO2'!$A$2:$AR$27,COLUMN('CN-Med-BPE-CO2'!F$2),0)*VLOOKUP($A4,'Subnational multipliers'!$A$7:$AS$31,COLUMN('Subnational multipliers'!G$6),0))</f>
        <v>0</v>
      </c>
      <c r="G4" s="9">
        <f>IF('CN-Med-BPE-CO2'!G4=0,0,VLOOKUP($A4,'CN-Med-BPE-CO2'!$A$2:$AR$27,COLUMN('CN-Med-BPE-CO2'!G$2),0)*VLOOKUP($A4,'Subnational multipliers'!$A$7:$AS$31,COLUMN('Subnational multipliers'!H$6),0))</f>
        <v>0</v>
      </c>
      <c r="H4" s="9">
        <f>IF('CN-Med-BPE-CO2'!H4=0,0,VLOOKUP($A4,'CN-Med-BPE-CO2'!$A$2:$AR$27,COLUMN('CN-Med-BPE-CO2'!H$2),0)*VLOOKUP($A4,'Subnational multipliers'!$A$7:$AS$31,COLUMN('Subnational multipliers'!I$6),0))</f>
        <v>0</v>
      </c>
      <c r="I4" s="9">
        <f>IF('CN-Med-BPE-CO2'!I4=0,0,VLOOKUP($A4,'CN-Med-BPE-CO2'!$A$2:$AR$27,COLUMN('CN-Med-BPE-CO2'!I$2),0)*VLOOKUP($A4,'Subnational multipliers'!$A$7:$AS$31,COLUMN('Subnational multipliers'!J$6),0))</f>
        <v>0</v>
      </c>
      <c r="J4" s="9">
        <f>IF('CN-Med-BPE-CO2'!J4=0,0,VLOOKUP($A4,'CN-Med-BPE-CO2'!$A$2:$AR$27,COLUMN('CN-Med-BPE-CO2'!J$2),0)*VLOOKUP($A4,'Subnational multipliers'!$A$7:$AS$31,COLUMN('Subnational multipliers'!K$6),0))</f>
        <v>0</v>
      </c>
      <c r="K4" s="9">
        <f>IF('CN-Med-BPE-CO2'!K4=0,0,VLOOKUP($A4,'CN-Med-BPE-CO2'!$A$2:$AR$27,COLUMN('CN-Med-BPE-CO2'!K$2),0)*VLOOKUP($A4,'Subnational multipliers'!$A$7:$AS$31,COLUMN('Subnational multipliers'!L$6),0))</f>
        <v>0</v>
      </c>
      <c r="L4" s="9">
        <f>IF('CN-Med-BPE-CO2'!L4=0,0,VLOOKUP($A4,'CN-Med-BPE-CO2'!$A$2:$AR$27,COLUMN('CN-Med-BPE-CO2'!L$2),0)*VLOOKUP($A4,'Subnational multipliers'!$A$7:$AS$31,COLUMN('Subnational multipliers'!M$6),0))</f>
        <v>0</v>
      </c>
      <c r="M4" s="9">
        <f>IF('CN-Med-BPE-CO2'!M4=0,0,VLOOKUP($A4,'CN-Med-BPE-CO2'!$A$2:$AR$27,COLUMN('CN-Med-BPE-CO2'!M$2),0)*VLOOKUP($A4,'Subnational multipliers'!$A$7:$AS$31,COLUMN('Subnational multipliers'!N$6),0))</f>
        <v>0</v>
      </c>
      <c r="N4" s="9">
        <f>IF('CN-Med-BPE-CO2'!N4=0,0,VLOOKUP($A4,'CN-Med-BPE-CO2'!$A$2:$AR$27,COLUMN('CN-Med-BPE-CO2'!N$2),0)*VLOOKUP($A4,'Subnational multipliers'!$A$7:$AS$31,COLUMN('Subnational multipliers'!O$6),0))</f>
        <v>0</v>
      </c>
      <c r="O4" s="9">
        <f>IF('CN-Med-BPE-CO2'!O4=0,0,VLOOKUP($A4,'CN-Med-BPE-CO2'!$A$2:$AR$27,COLUMN('CN-Med-BPE-CO2'!O$2),0)*VLOOKUP($A4,'Subnational multipliers'!$A$7:$AS$31,COLUMN('Subnational multipliers'!P$6),0))</f>
        <v>0</v>
      </c>
      <c r="P4" s="9">
        <f>IF('CN-Med-BPE-CO2'!P4=0,0,VLOOKUP($A4,'CN-Med-BPE-CO2'!$A$2:$AR$27,COLUMN('CN-Med-BPE-CO2'!P$2),0)*VLOOKUP($A4,'Subnational multipliers'!$A$7:$AS$31,COLUMN('Subnational multipliers'!Q$6),0))</f>
        <v>0</v>
      </c>
      <c r="Q4" s="9">
        <f>IF('CN-Med-BPE-CO2'!Q4=0,0,VLOOKUP($A4,'CN-Med-BPE-CO2'!$A$2:$AR$27,COLUMN('CN-Med-BPE-CO2'!Q$2),0)*VLOOKUP($A4,'Subnational multipliers'!$A$7:$AS$31,COLUMN('Subnational multipliers'!R$6),0))</f>
        <v>0</v>
      </c>
      <c r="R4" s="9">
        <f>IF('CN-Med-BPE-CO2'!R4=0,0,VLOOKUP($A4,'CN-Med-BPE-CO2'!$A$2:$AR$27,COLUMN('CN-Med-BPE-CO2'!R$2),0)*VLOOKUP($A4,'Subnational multipliers'!$A$7:$AS$31,COLUMN('Subnational multipliers'!S$6),0))</f>
        <v>0</v>
      </c>
      <c r="S4" s="9">
        <f>IF('CN-Med-BPE-CO2'!S4=0,0,VLOOKUP($A4,'CN-Med-BPE-CO2'!$A$2:$AR$27,COLUMN('CN-Med-BPE-CO2'!S$2),0)*VLOOKUP($A4,'Subnational multipliers'!$A$7:$AS$31,COLUMN('Subnational multipliers'!T$6),0))</f>
        <v>0</v>
      </c>
      <c r="T4" s="9">
        <f>IF('CN-Med-BPE-CO2'!T4=0,0,VLOOKUP($A4,'CN-Med-BPE-CO2'!$A$2:$AR$27,COLUMN('CN-Med-BPE-CO2'!T$2),0)*VLOOKUP($A4,'Subnational multipliers'!$A$7:$AS$31,COLUMN('Subnational multipliers'!U$6),0))</f>
        <v>0</v>
      </c>
      <c r="U4" s="9">
        <f>IF('CN-Med-BPE-CO2'!U4=0,0,VLOOKUP($A4,'CN-Med-BPE-CO2'!$A$2:$AR$27,COLUMN('CN-Med-BPE-CO2'!U$2),0)*VLOOKUP($A4,'Subnational multipliers'!$A$7:$AS$31,COLUMN('Subnational multipliers'!V$6),0))</f>
        <v>0</v>
      </c>
      <c r="V4" s="9">
        <f>IF('CN-Med-BPE-CO2'!V4=0,0,VLOOKUP($A4,'CN-Med-BPE-CO2'!$A$2:$AR$27,COLUMN('CN-Med-BPE-CO2'!V$2),0)*VLOOKUP($A4,'Subnational multipliers'!$A$7:$AS$31,COLUMN('Subnational multipliers'!W$6),0))</f>
        <v>0</v>
      </c>
      <c r="W4" s="9">
        <f>IF('CN-Med-BPE-CO2'!W4=0,0,VLOOKUP($A4,'CN-Med-BPE-CO2'!$A$2:$AR$27,COLUMN('CN-Med-BPE-CO2'!W$2),0)*VLOOKUP($A4,'Subnational multipliers'!$A$7:$AS$31,COLUMN('Subnational multipliers'!X$6),0))</f>
        <v>0</v>
      </c>
      <c r="X4" s="9">
        <f>IF('CN-Med-BPE-CO2'!X4=0,0,VLOOKUP($A4,'CN-Med-BPE-CO2'!$A$2:$AR$27,COLUMN('CN-Med-BPE-CO2'!X$2),0)*VLOOKUP($A4,'Subnational multipliers'!$A$7:$AS$31,COLUMN('Subnational multipliers'!Y$6),0))</f>
        <v>0</v>
      </c>
      <c r="Y4" s="9">
        <f>IF('CN-Med-BPE-CO2'!Y4=0,0,VLOOKUP($A4,'CN-Med-BPE-CO2'!$A$2:$AR$27,COLUMN('CN-Med-BPE-CO2'!Y$2),0)*VLOOKUP($A4,'Subnational multipliers'!$A$7:$AS$31,COLUMN('Subnational multipliers'!Z$6),0))</f>
        <v>0</v>
      </c>
      <c r="Z4" s="9">
        <f>IF('CN-Med-BPE-CO2'!Z4=0,0,VLOOKUP($A4,'CN-Med-BPE-CO2'!$A$2:$AR$27,COLUMN('CN-Med-BPE-CO2'!Z$2),0)*VLOOKUP($A4,'Subnational multipliers'!$A$7:$AS$31,COLUMN('Subnational multipliers'!AA$6),0))</f>
        <v>0</v>
      </c>
      <c r="AA4" s="9">
        <f>IF('CN-Med-BPE-CO2'!AA4=0,0,VLOOKUP($A4,'CN-Med-BPE-CO2'!$A$2:$AR$27,COLUMN('CN-Med-BPE-CO2'!AA$2),0)*VLOOKUP($A4,'Subnational multipliers'!$A$7:$AS$31,COLUMN('Subnational multipliers'!AB$6),0))</f>
        <v>0</v>
      </c>
      <c r="AB4" s="9">
        <f>IF('CN-Med-BPE-CO2'!AB4=0,0,VLOOKUP($A4,'CN-Med-BPE-CO2'!$A$2:$AR$27,COLUMN('CN-Med-BPE-CO2'!AB$2),0)*VLOOKUP($A4,'Subnational multipliers'!$A$7:$AS$31,COLUMN('Subnational multipliers'!AC$6),0))</f>
        <v>0</v>
      </c>
      <c r="AC4" s="9">
        <f>IF('CN-Med-BPE-CO2'!AC4=0,0,VLOOKUP($A4,'CN-Med-BPE-CO2'!$A$2:$AR$27,COLUMN('CN-Med-BPE-CO2'!AC$2),0)*VLOOKUP($A4,'Subnational multipliers'!$A$7:$AS$31,COLUMN('Subnational multipliers'!AD$6),0))</f>
        <v>0</v>
      </c>
      <c r="AD4" s="9">
        <f>IF('CN-Med-BPE-CO2'!AD4=0,0,VLOOKUP($A4,'CN-Med-BPE-CO2'!$A$2:$AR$27,COLUMN('CN-Med-BPE-CO2'!AD$2),0)*VLOOKUP($A4,'Subnational multipliers'!$A$7:$AS$31,COLUMN('Subnational multipliers'!AE$6),0))</f>
        <v>0</v>
      </c>
      <c r="AE4" s="9">
        <f>IF('CN-Med-BPE-CO2'!AE4=0,0,VLOOKUP($A4,'CN-Med-BPE-CO2'!$A$2:$AR$27,COLUMN('CN-Med-BPE-CO2'!AE$2),0)*VLOOKUP($A4,'Subnational multipliers'!$A$7:$AS$31,COLUMN('Subnational multipliers'!AF$6),0))</f>
        <v>0</v>
      </c>
      <c r="AF4" s="9">
        <f>IF('CN-Med-BPE-CO2'!AF4=0,0,VLOOKUP($A4,'CN-Med-BPE-CO2'!$A$2:$AR$27,COLUMN('CN-Med-BPE-CO2'!AF$2),0)*VLOOKUP($A4,'Subnational multipliers'!$A$7:$AS$31,COLUMN('Subnational multipliers'!AG$6),0))</f>
        <v>0</v>
      </c>
      <c r="AG4" s="9">
        <f>IF('CN-Med-BPE-CO2'!AG4=0,0,VLOOKUP($A4,'CN-Med-BPE-CO2'!$A$2:$AR$27,COLUMN('CN-Med-BPE-CO2'!AG$2),0)*VLOOKUP($A4,'Subnational multipliers'!$A$7:$AS$31,COLUMN('Subnational multipliers'!AH$6),0))</f>
        <v>0</v>
      </c>
      <c r="AH4" s="9">
        <f>IF('CN-Med-BPE-CO2'!AH4=0,0,VLOOKUP($A4,'CN-Med-BPE-CO2'!$A$2:$AR$27,COLUMN('CN-Med-BPE-CO2'!AH$2),0)*VLOOKUP($A4,'Subnational multipliers'!$A$7:$AS$31,COLUMN('Subnational multipliers'!AI$6),0))</f>
        <v>0</v>
      </c>
      <c r="AI4" s="9">
        <f>IF('CN-Med-BPE-CO2'!AI4=0,0,VLOOKUP($A4,'CN-Med-BPE-CO2'!$A$2:$AR$27,COLUMN('CN-Med-BPE-CO2'!AI$2),0)*VLOOKUP($A4,'Subnational multipliers'!$A$7:$AS$31,COLUMN('Subnational multipliers'!AJ$6),0))</f>
        <v>0</v>
      </c>
      <c r="AJ4" s="9">
        <f>IF('CN-Med-BPE-CO2'!AJ4=0,0,VLOOKUP($A4,'CN-Med-BPE-CO2'!$A$2:$AR$27,COLUMN('CN-Med-BPE-CO2'!AJ$2),0)*VLOOKUP($A4,'Subnational multipliers'!$A$7:$AS$31,COLUMN('Subnational multipliers'!AK$6),0))</f>
        <v>0</v>
      </c>
      <c r="AK4" s="9">
        <f>IF('CN-Med-BPE-CO2'!AK4=0,0,VLOOKUP($A4,'CN-Med-BPE-CO2'!$A$2:$AR$27,COLUMN('CN-Med-BPE-CO2'!AK$2),0)*VLOOKUP($A4,'Subnational multipliers'!$A$7:$AS$31,COLUMN('Subnational multipliers'!AL$6),0))</f>
        <v>0</v>
      </c>
      <c r="AL4" s="9">
        <f>IF('CN-Med-BPE-CO2'!AL4=0,0,VLOOKUP($A4,'CN-Med-BPE-CO2'!$A$2:$AR$27,COLUMN('CN-Med-BPE-CO2'!AL$2),0)*VLOOKUP($A4,'Subnational multipliers'!$A$7:$AS$31,COLUMN('Subnational multipliers'!AM$6),0))</f>
        <v>0</v>
      </c>
      <c r="AM4" s="9">
        <f>IF('CN-Med-BPE-CO2'!AM4=0,0,VLOOKUP($A4,'CN-Med-BPE-CO2'!$A$2:$AR$27,COLUMN('CN-Med-BPE-CO2'!AM$2),0)*VLOOKUP($A4,'Subnational multipliers'!$A$7:$AS$31,COLUMN('Subnational multipliers'!AN$6),0))</f>
        <v>0</v>
      </c>
      <c r="AN4" s="9">
        <f>IF('CN-Med-BPE-CO2'!AN4=0,0,VLOOKUP($A4,'CN-Med-BPE-CO2'!$A$2:$AR$27,COLUMN('CN-Med-BPE-CO2'!AN$2),0)*VLOOKUP($A4,'Subnational multipliers'!$A$7:$AS$31,COLUMN('Subnational multipliers'!AO$6),0))</f>
        <v>0</v>
      </c>
      <c r="AO4" s="9">
        <f>IF('CN-Med-BPE-CO2'!AO4=0,0,VLOOKUP($A4,'CN-Med-BPE-CO2'!$A$2:$AR$27,COLUMN('CN-Med-BPE-CO2'!AO$2),0)*VLOOKUP($A4,'Subnational multipliers'!$A$7:$AS$31,COLUMN('Subnational multipliers'!AP$6),0))</f>
        <v>0</v>
      </c>
      <c r="AP4" s="9">
        <f>IF('CN-Med-BPE-CO2'!AP4=0,0,VLOOKUP($A4,'CN-Med-BPE-CO2'!$A$2:$AR$27,COLUMN('CN-Med-BPE-CO2'!AP$2),0)*VLOOKUP($A4,'Subnational multipliers'!$A$7:$AS$31,COLUMN('Subnational multipliers'!AQ$6),0))</f>
        <v>0</v>
      </c>
      <c r="AQ4" s="9">
        <f>IF('CN-Med-BPE-CO2'!AQ4=0,0,VLOOKUP($A4,'CN-Med-BPE-CO2'!$A$2:$AR$27,COLUMN('CN-Med-BPE-CO2'!AQ$2),0)*VLOOKUP($A4,'Subnational multipliers'!$A$7:$AS$31,COLUMN('Subnational multipliers'!AR$6),0))</f>
        <v>0</v>
      </c>
      <c r="AR4" s="9">
        <f>IF('CN-Med-BPE-CO2'!AR4=0,0,VLOOKUP($A4,'CN-Med-BPE-CO2'!$A$2:$AR$27,COLUMN('CN-Med-BPE-CO2'!AR$2),0)*VLOOKUP($A4,'Subnational multipliers'!$A$7:$AS$31,COLUMN('Subnational multipliers'!AS$6),0))</f>
        <v>0</v>
      </c>
    </row>
    <row r="5" spans="1:44">
      <c r="A5" t="s">
        <v>46</v>
      </c>
      <c r="B5" s="9">
        <f>IF('CN-Med-BPE-CO2'!B5=0,0,VLOOKUP($A5,'CN-Med-BPE-CO2'!$A$2:$AR$27,COLUMN('CN-Med-BPE-CO2'!B$2),0)*VLOOKUP($A5,'Subnational multipliers'!$A$7:$AS$31,COLUMN('Subnational multipliers'!C$6),0))</f>
        <v>0</v>
      </c>
      <c r="C5" s="9">
        <f>IF('CN-Med-BPE-CO2'!C5=0,0,VLOOKUP($A5,'CN-Med-BPE-CO2'!$A$2:$AR$27,COLUMN('CN-Med-BPE-CO2'!C$2),0)*VLOOKUP($A5,'Subnational multipliers'!$A$7:$AS$31,COLUMN('Subnational multipliers'!D$6),0))</f>
        <v>0</v>
      </c>
      <c r="D5" s="9">
        <f>IF('CN-Med-BPE-CO2'!D5=0,0,VLOOKUP($A5,'CN-Med-BPE-CO2'!$A$2:$AR$27,COLUMN('CN-Med-BPE-CO2'!D$2),0)*VLOOKUP($A5,'Subnational multipliers'!$A$7:$AS$31,COLUMN('Subnational multipliers'!E$6),0))</f>
        <v>0</v>
      </c>
      <c r="E5" s="9">
        <f>IF('CN-Med-BPE-CO2'!E5=0,0,VLOOKUP($A5,'CN-Med-BPE-CO2'!$A$2:$AR$27,COLUMN('CN-Med-BPE-CO2'!E$2),0)*VLOOKUP($A5,'Subnational multipliers'!$A$7:$AS$31,COLUMN('Subnational multipliers'!F$6),0))</f>
        <v>0</v>
      </c>
      <c r="F5" s="9">
        <f>IF('CN-Med-BPE-CO2'!F5=0,0,VLOOKUP($A5,'CN-Med-BPE-CO2'!$A$2:$AR$27,COLUMN('CN-Med-BPE-CO2'!F$2),0)*VLOOKUP($A5,'Subnational multipliers'!$A$7:$AS$31,COLUMN('Subnational multipliers'!G$6),0))</f>
        <v>0</v>
      </c>
      <c r="G5" s="9">
        <f>IF('CN-Med-BPE-CO2'!G5=0,0,VLOOKUP($A5,'CN-Med-BPE-CO2'!$A$2:$AR$27,COLUMN('CN-Med-BPE-CO2'!G$2),0)*VLOOKUP($A5,'Subnational multipliers'!$A$7:$AS$31,COLUMN('Subnational multipliers'!H$6),0))</f>
        <v>0</v>
      </c>
      <c r="H5" s="9">
        <f>IF('CN-Med-BPE-CO2'!H5=0,0,VLOOKUP($A5,'CN-Med-BPE-CO2'!$A$2:$AR$27,COLUMN('CN-Med-BPE-CO2'!H$2),0)*VLOOKUP($A5,'Subnational multipliers'!$A$7:$AS$31,COLUMN('Subnational multipliers'!I$6),0))</f>
        <v>0</v>
      </c>
      <c r="I5" s="9">
        <f>IF('CN-Med-BPE-CO2'!I5=0,0,VLOOKUP($A5,'CN-Med-BPE-CO2'!$A$2:$AR$27,COLUMN('CN-Med-BPE-CO2'!I$2),0)*VLOOKUP($A5,'Subnational multipliers'!$A$7:$AS$31,COLUMN('Subnational multipliers'!J$6),0))</f>
        <v>0</v>
      </c>
      <c r="J5" s="9">
        <f>IF('CN-Med-BPE-CO2'!J5=0,0,VLOOKUP($A5,'CN-Med-BPE-CO2'!$A$2:$AR$27,COLUMN('CN-Med-BPE-CO2'!J$2),0)*VLOOKUP($A5,'Subnational multipliers'!$A$7:$AS$31,COLUMN('Subnational multipliers'!K$6),0))</f>
        <v>0</v>
      </c>
      <c r="K5" s="9">
        <f>IF('CN-Med-BPE-CO2'!K5=0,0,VLOOKUP($A5,'CN-Med-BPE-CO2'!$A$2:$AR$27,COLUMN('CN-Med-BPE-CO2'!K$2),0)*VLOOKUP($A5,'Subnational multipliers'!$A$7:$AS$31,COLUMN('Subnational multipliers'!L$6),0))</f>
        <v>0</v>
      </c>
      <c r="L5" s="9">
        <f>IF('CN-Med-BPE-CO2'!L5=0,0,VLOOKUP($A5,'CN-Med-BPE-CO2'!$A$2:$AR$27,COLUMN('CN-Med-BPE-CO2'!L$2),0)*VLOOKUP($A5,'Subnational multipliers'!$A$7:$AS$31,COLUMN('Subnational multipliers'!M$6),0))</f>
        <v>0</v>
      </c>
      <c r="M5" s="9">
        <f>IF('CN-Med-BPE-CO2'!M5=0,0,VLOOKUP($A5,'CN-Med-BPE-CO2'!$A$2:$AR$27,COLUMN('CN-Med-BPE-CO2'!M$2),0)*VLOOKUP($A5,'Subnational multipliers'!$A$7:$AS$31,COLUMN('Subnational multipliers'!N$6),0))</f>
        <v>0</v>
      </c>
      <c r="N5" s="9">
        <f>IF('CN-Med-BPE-CO2'!N5=0,0,VLOOKUP($A5,'CN-Med-BPE-CO2'!$A$2:$AR$27,COLUMN('CN-Med-BPE-CO2'!N$2),0)*VLOOKUP($A5,'Subnational multipliers'!$A$7:$AS$31,COLUMN('Subnational multipliers'!O$6),0))</f>
        <v>0</v>
      </c>
      <c r="O5" s="9">
        <f>IF('CN-Med-BPE-CO2'!O5=0,0,VLOOKUP($A5,'CN-Med-BPE-CO2'!$A$2:$AR$27,COLUMN('CN-Med-BPE-CO2'!O$2),0)*VLOOKUP($A5,'Subnational multipliers'!$A$7:$AS$31,COLUMN('Subnational multipliers'!P$6),0))</f>
        <v>0</v>
      </c>
      <c r="P5" s="9">
        <f>IF('CN-Med-BPE-CO2'!P5=0,0,VLOOKUP($A5,'CN-Med-BPE-CO2'!$A$2:$AR$27,COLUMN('CN-Med-BPE-CO2'!P$2),0)*VLOOKUP($A5,'Subnational multipliers'!$A$7:$AS$31,COLUMN('Subnational multipliers'!Q$6),0))</f>
        <v>0</v>
      </c>
      <c r="Q5" s="9">
        <f>IF('CN-Med-BPE-CO2'!Q5=0,0,VLOOKUP($A5,'CN-Med-BPE-CO2'!$A$2:$AR$27,COLUMN('CN-Med-BPE-CO2'!Q$2),0)*VLOOKUP($A5,'Subnational multipliers'!$A$7:$AS$31,COLUMN('Subnational multipliers'!R$6),0))</f>
        <v>0</v>
      </c>
      <c r="R5" s="9">
        <f>IF('CN-Med-BPE-CO2'!R5=0,0,VLOOKUP($A5,'CN-Med-BPE-CO2'!$A$2:$AR$27,COLUMN('CN-Med-BPE-CO2'!R$2),0)*VLOOKUP($A5,'Subnational multipliers'!$A$7:$AS$31,COLUMN('Subnational multipliers'!S$6),0))</f>
        <v>0</v>
      </c>
      <c r="S5" s="9">
        <f>IF('CN-Med-BPE-CO2'!S5=0,0,VLOOKUP($A5,'CN-Med-BPE-CO2'!$A$2:$AR$27,COLUMN('CN-Med-BPE-CO2'!S$2),0)*VLOOKUP($A5,'Subnational multipliers'!$A$7:$AS$31,COLUMN('Subnational multipliers'!T$6),0))</f>
        <v>0</v>
      </c>
      <c r="T5" s="9">
        <f>IF('CN-Med-BPE-CO2'!T5=0,0,VLOOKUP($A5,'CN-Med-BPE-CO2'!$A$2:$AR$27,COLUMN('CN-Med-BPE-CO2'!T$2),0)*VLOOKUP($A5,'Subnational multipliers'!$A$7:$AS$31,COLUMN('Subnational multipliers'!U$6),0))</f>
        <v>0</v>
      </c>
      <c r="U5" s="9">
        <f>IF('CN-Med-BPE-CO2'!U5=0,0,VLOOKUP($A5,'CN-Med-BPE-CO2'!$A$2:$AR$27,COLUMN('CN-Med-BPE-CO2'!U$2),0)*VLOOKUP($A5,'Subnational multipliers'!$A$7:$AS$31,COLUMN('Subnational multipliers'!V$6),0))</f>
        <v>0</v>
      </c>
      <c r="V5" s="9">
        <f>IF('CN-Med-BPE-CO2'!V5=0,0,VLOOKUP($A5,'CN-Med-BPE-CO2'!$A$2:$AR$27,COLUMN('CN-Med-BPE-CO2'!V$2),0)*VLOOKUP($A5,'Subnational multipliers'!$A$7:$AS$31,COLUMN('Subnational multipliers'!W$6),0))</f>
        <v>0</v>
      </c>
      <c r="W5" s="9">
        <f>IF('CN-Med-BPE-CO2'!W5=0,0,VLOOKUP($A5,'CN-Med-BPE-CO2'!$A$2:$AR$27,COLUMN('CN-Med-BPE-CO2'!W$2),0)*VLOOKUP($A5,'Subnational multipliers'!$A$7:$AS$31,COLUMN('Subnational multipliers'!X$6),0))</f>
        <v>0</v>
      </c>
      <c r="X5" s="9">
        <f>IF('CN-Med-BPE-CO2'!X5=0,0,VLOOKUP($A5,'CN-Med-BPE-CO2'!$A$2:$AR$27,COLUMN('CN-Med-BPE-CO2'!X$2),0)*VLOOKUP($A5,'Subnational multipliers'!$A$7:$AS$31,COLUMN('Subnational multipliers'!Y$6),0))</f>
        <v>0</v>
      </c>
      <c r="Y5" s="9">
        <f>IF('CN-Med-BPE-CO2'!Y5=0,0,VLOOKUP($A5,'CN-Med-BPE-CO2'!$A$2:$AR$27,COLUMN('CN-Med-BPE-CO2'!Y$2),0)*VLOOKUP($A5,'Subnational multipliers'!$A$7:$AS$31,COLUMN('Subnational multipliers'!Z$6),0))</f>
        <v>0</v>
      </c>
      <c r="Z5" s="9">
        <f>IF('CN-Med-BPE-CO2'!Z5=0,0,VLOOKUP($A5,'CN-Med-BPE-CO2'!$A$2:$AR$27,COLUMN('CN-Med-BPE-CO2'!Z$2),0)*VLOOKUP($A5,'Subnational multipliers'!$A$7:$AS$31,COLUMN('Subnational multipliers'!AA$6),0))</f>
        <v>0</v>
      </c>
      <c r="AA5" s="9">
        <f>IF('CN-Med-BPE-CO2'!AA5=0,0,VLOOKUP($A5,'CN-Med-BPE-CO2'!$A$2:$AR$27,COLUMN('CN-Med-BPE-CO2'!AA$2),0)*VLOOKUP($A5,'Subnational multipliers'!$A$7:$AS$31,COLUMN('Subnational multipliers'!AB$6),0))</f>
        <v>0</v>
      </c>
      <c r="AB5" s="9">
        <f>IF('CN-Med-BPE-CO2'!AB5=0,0,VLOOKUP($A5,'CN-Med-BPE-CO2'!$A$2:$AR$27,COLUMN('CN-Med-BPE-CO2'!AB$2),0)*VLOOKUP($A5,'Subnational multipliers'!$A$7:$AS$31,COLUMN('Subnational multipliers'!AC$6),0))</f>
        <v>0</v>
      </c>
      <c r="AC5" s="9">
        <f>IF('CN-Med-BPE-CO2'!AC5=0,0,VLOOKUP($A5,'CN-Med-BPE-CO2'!$A$2:$AR$27,COLUMN('CN-Med-BPE-CO2'!AC$2),0)*VLOOKUP($A5,'Subnational multipliers'!$A$7:$AS$31,COLUMN('Subnational multipliers'!AD$6),0))</f>
        <v>0</v>
      </c>
      <c r="AD5" s="9">
        <f>IF('CN-Med-BPE-CO2'!AD5=0,0,VLOOKUP($A5,'CN-Med-BPE-CO2'!$A$2:$AR$27,COLUMN('CN-Med-BPE-CO2'!AD$2),0)*VLOOKUP($A5,'Subnational multipliers'!$A$7:$AS$31,COLUMN('Subnational multipliers'!AE$6),0))</f>
        <v>0</v>
      </c>
      <c r="AE5" s="9">
        <f>IF('CN-Med-BPE-CO2'!AE5=0,0,VLOOKUP($A5,'CN-Med-BPE-CO2'!$A$2:$AR$27,COLUMN('CN-Med-BPE-CO2'!AE$2),0)*VLOOKUP($A5,'Subnational multipliers'!$A$7:$AS$31,COLUMN('Subnational multipliers'!AF$6),0))</f>
        <v>0</v>
      </c>
      <c r="AF5" s="9">
        <f>IF('CN-Med-BPE-CO2'!AF5=0,0,VLOOKUP($A5,'CN-Med-BPE-CO2'!$A$2:$AR$27,COLUMN('CN-Med-BPE-CO2'!AF$2),0)*VLOOKUP($A5,'Subnational multipliers'!$A$7:$AS$31,COLUMN('Subnational multipliers'!AG$6),0))</f>
        <v>0</v>
      </c>
      <c r="AG5" s="9">
        <f>IF('CN-Med-BPE-CO2'!AG5=0,0,VLOOKUP($A5,'CN-Med-BPE-CO2'!$A$2:$AR$27,COLUMN('CN-Med-BPE-CO2'!AG$2),0)*VLOOKUP($A5,'Subnational multipliers'!$A$7:$AS$31,COLUMN('Subnational multipliers'!AH$6),0))</f>
        <v>0</v>
      </c>
      <c r="AH5" s="9">
        <f>IF('CN-Med-BPE-CO2'!AH5=0,0,VLOOKUP($A5,'CN-Med-BPE-CO2'!$A$2:$AR$27,COLUMN('CN-Med-BPE-CO2'!AH$2),0)*VLOOKUP($A5,'Subnational multipliers'!$A$7:$AS$31,COLUMN('Subnational multipliers'!AI$6),0))</f>
        <v>0</v>
      </c>
      <c r="AI5" s="9">
        <f>IF('CN-Med-BPE-CO2'!AI5=0,0,VLOOKUP($A5,'CN-Med-BPE-CO2'!$A$2:$AR$27,COLUMN('CN-Med-BPE-CO2'!AI$2),0)*VLOOKUP($A5,'Subnational multipliers'!$A$7:$AS$31,COLUMN('Subnational multipliers'!AJ$6),0))</f>
        <v>0</v>
      </c>
      <c r="AJ5" s="9">
        <f>IF('CN-Med-BPE-CO2'!AJ5=0,0,VLOOKUP($A5,'CN-Med-BPE-CO2'!$A$2:$AR$27,COLUMN('CN-Med-BPE-CO2'!AJ$2),0)*VLOOKUP($A5,'Subnational multipliers'!$A$7:$AS$31,COLUMN('Subnational multipliers'!AK$6),0))</f>
        <v>0</v>
      </c>
      <c r="AK5" s="9">
        <f>IF('CN-Med-BPE-CO2'!AK5=0,0,VLOOKUP($A5,'CN-Med-BPE-CO2'!$A$2:$AR$27,COLUMN('CN-Med-BPE-CO2'!AK$2),0)*VLOOKUP($A5,'Subnational multipliers'!$A$7:$AS$31,COLUMN('Subnational multipliers'!AL$6),0))</f>
        <v>0</v>
      </c>
      <c r="AL5" s="9">
        <f>IF('CN-Med-BPE-CO2'!AL5=0,0,VLOOKUP($A5,'CN-Med-BPE-CO2'!$A$2:$AR$27,COLUMN('CN-Med-BPE-CO2'!AL$2),0)*VLOOKUP($A5,'Subnational multipliers'!$A$7:$AS$31,COLUMN('Subnational multipliers'!AM$6),0))</f>
        <v>0</v>
      </c>
      <c r="AM5" s="9">
        <f>IF('CN-Med-BPE-CO2'!AM5=0,0,VLOOKUP($A5,'CN-Med-BPE-CO2'!$A$2:$AR$27,COLUMN('CN-Med-BPE-CO2'!AM$2),0)*VLOOKUP($A5,'Subnational multipliers'!$A$7:$AS$31,COLUMN('Subnational multipliers'!AN$6),0))</f>
        <v>0</v>
      </c>
      <c r="AN5" s="9">
        <f>IF('CN-Med-BPE-CO2'!AN5=0,0,VLOOKUP($A5,'CN-Med-BPE-CO2'!$A$2:$AR$27,COLUMN('CN-Med-BPE-CO2'!AN$2),0)*VLOOKUP($A5,'Subnational multipliers'!$A$7:$AS$31,COLUMN('Subnational multipliers'!AO$6),0))</f>
        <v>0</v>
      </c>
      <c r="AO5" s="9">
        <f>IF('CN-Med-BPE-CO2'!AO5=0,0,VLOOKUP($A5,'CN-Med-BPE-CO2'!$A$2:$AR$27,COLUMN('CN-Med-BPE-CO2'!AO$2),0)*VLOOKUP($A5,'Subnational multipliers'!$A$7:$AS$31,COLUMN('Subnational multipliers'!AP$6),0))</f>
        <v>0</v>
      </c>
      <c r="AP5" s="9">
        <f>IF('CN-Med-BPE-CO2'!AP5=0,0,VLOOKUP($A5,'CN-Med-BPE-CO2'!$A$2:$AR$27,COLUMN('CN-Med-BPE-CO2'!AP$2),0)*VLOOKUP($A5,'Subnational multipliers'!$A$7:$AS$31,COLUMN('Subnational multipliers'!AQ$6),0))</f>
        <v>0</v>
      </c>
      <c r="AQ5" s="9">
        <f>IF('CN-Med-BPE-CO2'!AQ5=0,0,VLOOKUP($A5,'CN-Med-BPE-CO2'!$A$2:$AR$27,COLUMN('CN-Med-BPE-CO2'!AQ$2),0)*VLOOKUP($A5,'Subnational multipliers'!$A$7:$AS$31,COLUMN('Subnational multipliers'!AR$6),0))</f>
        <v>0</v>
      </c>
      <c r="AR5" s="9">
        <f>IF('CN-Med-BPE-CO2'!AR5=0,0,VLOOKUP($A5,'CN-Med-BPE-CO2'!$A$2:$AR$27,COLUMN('CN-Med-BPE-CO2'!AR$2),0)*VLOOKUP($A5,'Subnational multipliers'!$A$7:$AS$31,COLUMN('Subnational multipliers'!AS$6),0))</f>
        <v>0</v>
      </c>
    </row>
    <row r="6" spans="1:44">
      <c r="A6" t="s">
        <v>51</v>
      </c>
      <c r="B6" s="9">
        <f>IF('CN-Med-BPE-CO2'!B6=0,0,VLOOKUP($A6,'CN-Med-BPE-CO2'!$A$2:$AR$27,COLUMN('CN-Med-BPE-CO2'!B$2),0)*VLOOKUP($A6,'Subnational multipliers'!$A$7:$AS$31,COLUMN('Subnational multipliers'!C$6),0))</f>
        <v>0</v>
      </c>
      <c r="C6" s="9">
        <f>IF('CN-Med-BPE-CO2'!C6=0,0,VLOOKUP($A6,'CN-Med-BPE-CO2'!$A$2:$AR$27,COLUMN('CN-Med-BPE-CO2'!C$2),0)*VLOOKUP($A6,'Subnational multipliers'!$A$7:$AS$31,COLUMN('Subnational multipliers'!D$6),0))</f>
        <v>0</v>
      </c>
      <c r="D6" s="9">
        <f>IF('CN-Med-BPE-CO2'!D6=0,0,VLOOKUP($A6,'CN-Med-BPE-CO2'!$A$2:$AR$27,COLUMN('CN-Med-BPE-CO2'!D$2),0)*VLOOKUP($A6,'Subnational multipliers'!$A$7:$AS$31,COLUMN('Subnational multipliers'!E$6),0))</f>
        <v>0</v>
      </c>
      <c r="E6" s="9">
        <f>IF('CN-Med-BPE-CO2'!E6=0,0,VLOOKUP($A6,'CN-Med-BPE-CO2'!$A$2:$AR$27,COLUMN('CN-Med-BPE-CO2'!E$2),0)*VLOOKUP($A6,'Subnational multipliers'!$A$7:$AS$31,COLUMN('Subnational multipliers'!F$6),0))</f>
        <v>0</v>
      </c>
      <c r="F6" s="9">
        <f>IF('CN-Med-BPE-CO2'!F6=0,0,VLOOKUP($A6,'CN-Med-BPE-CO2'!$A$2:$AR$27,COLUMN('CN-Med-BPE-CO2'!F$2),0)*VLOOKUP($A6,'Subnational multipliers'!$A$7:$AS$31,COLUMN('Subnational multipliers'!G$6),0))</f>
        <v>0</v>
      </c>
      <c r="G6" s="9">
        <f>IF('CN-Med-BPE-CO2'!G6=0,0,VLOOKUP($A6,'CN-Med-BPE-CO2'!$A$2:$AR$27,COLUMN('CN-Med-BPE-CO2'!G$2),0)*VLOOKUP($A6,'Subnational multipliers'!$A$7:$AS$31,COLUMN('Subnational multipliers'!H$6),0))</f>
        <v>0</v>
      </c>
      <c r="H6" s="9">
        <f>IF('CN-Med-BPE-CO2'!H6=0,0,VLOOKUP($A6,'CN-Med-BPE-CO2'!$A$2:$AR$27,COLUMN('CN-Med-BPE-CO2'!H$2),0)*VLOOKUP($A6,'Subnational multipliers'!$A$7:$AS$31,COLUMN('Subnational multipliers'!I$6),0))</f>
        <v>0</v>
      </c>
      <c r="I6" s="9">
        <f>IF('CN-Med-BPE-CO2'!I6=0,0,VLOOKUP($A6,'CN-Med-BPE-CO2'!$A$2:$AR$27,COLUMN('CN-Med-BPE-CO2'!I$2),0)*VLOOKUP($A6,'Subnational multipliers'!$A$7:$AS$31,COLUMN('Subnational multipliers'!J$6),0))</f>
        <v>0</v>
      </c>
      <c r="J6" s="9">
        <f>IF('CN-Med-BPE-CO2'!J6=0,0,VLOOKUP($A6,'CN-Med-BPE-CO2'!$A$2:$AR$27,COLUMN('CN-Med-BPE-CO2'!J$2),0)*VLOOKUP($A6,'Subnational multipliers'!$A$7:$AS$31,COLUMN('Subnational multipliers'!K$6),0))</f>
        <v>0</v>
      </c>
      <c r="K6" s="9">
        <f>IF('CN-Med-BPE-CO2'!K6=0,0,VLOOKUP($A6,'CN-Med-BPE-CO2'!$A$2:$AR$27,COLUMN('CN-Med-BPE-CO2'!K$2),0)*VLOOKUP($A6,'Subnational multipliers'!$A$7:$AS$31,COLUMN('Subnational multipliers'!L$6),0))</f>
        <v>0</v>
      </c>
      <c r="L6" s="9">
        <f>IF('CN-Med-BPE-CO2'!L6=0,0,VLOOKUP($A6,'CN-Med-BPE-CO2'!$A$2:$AR$27,COLUMN('CN-Med-BPE-CO2'!L$2),0)*VLOOKUP($A6,'Subnational multipliers'!$A$7:$AS$31,COLUMN('Subnational multipliers'!M$6),0))</f>
        <v>0</v>
      </c>
      <c r="M6" s="9">
        <f>IF('CN-Med-BPE-CO2'!M6=0,0,VLOOKUP($A6,'CN-Med-BPE-CO2'!$A$2:$AR$27,COLUMN('CN-Med-BPE-CO2'!M$2),0)*VLOOKUP($A6,'Subnational multipliers'!$A$7:$AS$31,COLUMN('Subnational multipliers'!N$6),0))</f>
        <v>0</v>
      </c>
      <c r="N6" s="9">
        <f>IF('CN-Med-BPE-CO2'!N6=0,0,VLOOKUP($A6,'CN-Med-BPE-CO2'!$A$2:$AR$27,COLUMN('CN-Med-BPE-CO2'!N$2),0)*VLOOKUP($A6,'Subnational multipliers'!$A$7:$AS$31,COLUMN('Subnational multipliers'!O$6),0))</f>
        <v>0</v>
      </c>
      <c r="O6" s="9">
        <f>IF('CN-Med-BPE-CO2'!O6=0,0,VLOOKUP($A6,'CN-Med-BPE-CO2'!$A$2:$AR$27,COLUMN('CN-Med-BPE-CO2'!O$2),0)*VLOOKUP($A6,'Subnational multipliers'!$A$7:$AS$31,COLUMN('Subnational multipliers'!P$6),0))</f>
        <v>0</v>
      </c>
      <c r="P6" s="9">
        <f>IF('CN-Med-BPE-CO2'!P6=0,0,VLOOKUP($A6,'CN-Med-BPE-CO2'!$A$2:$AR$27,COLUMN('CN-Med-BPE-CO2'!P$2),0)*VLOOKUP($A6,'Subnational multipliers'!$A$7:$AS$31,COLUMN('Subnational multipliers'!Q$6),0))</f>
        <v>0</v>
      </c>
      <c r="Q6" s="9">
        <f>IF('CN-Med-BPE-CO2'!Q6=0,0,VLOOKUP($A6,'CN-Med-BPE-CO2'!$A$2:$AR$27,COLUMN('CN-Med-BPE-CO2'!Q$2),0)*VLOOKUP($A6,'Subnational multipliers'!$A$7:$AS$31,COLUMN('Subnational multipliers'!R$6),0))</f>
        <v>0</v>
      </c>
      <c r="R6" s="9">
        <f>IF('CN-Med-BPE-CO2'!R6=0,0,VLOOKUP($A6,'CN-Med-BPE-CO2'!$A$2:$AR$27,COLUMN('CN-Med-BPE-CO2'!R$2),0)*VLOOKUP($A6,'Subnational multipliers'!$A$7:$AS$31,COLUMN('Subnational multipliers'!S$6),0))</f>
        <v>0</v>
      </c>
      <c r="S6" s="9">
        <f>IF('CN-Med-BPE-CO2'!S6=0,0,VLOOKUP($A6,'CN-Med-BPE-CO2'!$A$2:$AR$27,COLUMN('CN-Med-BPE-CO2'!S$2),0)*VLOOKUP($A6,'Subnational multipliers'!$A$7:$AS$31,COLUMN('Subnational multipliers'!T$6),0))</f>
        <v>0</v>
      </c>
      <c r="T6" s="9">
        <f>IF('CN-Med-BPE-CO2'!T6=0,0,VLOOKUP($A6,'CN-Med-BPE-CO2'!$A$2:$AR$27,COLUMN('CN-Med-BPE-CO2'!T$2),0)*VLOOKUP($A6,'Subnational multipliers'!$A$7:$AS$31,COLUMN('Subnational multipliers'!U$6),0))</f>
        <v>0</v>
      </c>
      <c r="U6" s="9">
        <f>IF('CN-Med-BPE-CO2'!U6=0,0,VLOOKUP($A6,'CN-Med-BPE-CO2'!$A$2:$AR$27,COLUMN('CN-Med-BPE-CO2'!U$2),0)*VLOOKUP($A6,'Subnational multipliers'!$A$7:$AS$31,COLUMN('Subnational multipliers'!V$6),0))</f>
        <v>0</v>
      </c>
      <c r="V6" s="9">
        <f>IF('CN-Med-BPE-CO2'!V6=0,0,VLOOKUP($A6,'CN-Med-BPE-CO2'!$A$2:$AR$27,COLUMN('CN-Med-BPE-CO2'!V$2),0)*VLOOKUP($A6,'Subnational multipliers'!$A$7:$AS$31,COLUMN('Subnational multipliers'!W$6),0))</f>
        <v>0</v>
      </c>
      <c r="W6" s="9">
        <f>IF('CN-Med-BPE-CO2'!W6=0,0,VLOOKUP($A6,'CN-Med-BPE-CO2'!$A$2:$AR$27,COLUMN('CN-Med-BPE-CO2'!W$2),0)*VLOOKUP($A6,'Subnational multipliers'!$A$7:$AS$31,COLUMN('Subnational multipliers'!X$6),0))</f>
        <v>0</v>
      </c>
      <c r="X6" s="9">
        <f>IF('CN-Med-BPE-CO2'!X6=0,0,VLOOKUP($A6,'CN-Med-BPE-CO2'!$A$2:$AR$27,COLUMN('CN-Med-BPE-CO2'!X$2),0)*VLOOKUP($A6,'Subnational multipliers'!$A$7:$AS$31,COLUMN('Subnational multipliers'!Y$6),0))</f>
        <v>0</v>
      </c>
      <c r="Y6" s="9">
        <f>IF('CN-Med-BPE-CO2'!Y6=0,0,VLOOKUP($A6,'CN-Med-BPE-CO2'!$A$2:$AR$27,COLUMN('CN-Med-BPE-CO2'!Y$2),0)*VLOOKUP($A6,'Subnational multipliers'!$A$7:$AS$31,COLUMN('Subnational multipliers'!Z$6),0))</f>
        <v>0</v>
      </c>
      <c r="Z6" s="9">
        <f>IF('CN-Med-BPE-CO2'!Z6=0,0,VLOOKUP($A6,'CN-Med-BPE-CO2'!$A$2:$AR$27,COLUMN('CN-Med-BPE-CO2'!Z$2),0)*VLOOKUP($A6,'Subnational multipliers'!$A$7:$AS$31,COLUMN('Subnational multipliers'!AA$6),0))</f>
        <v>0</v>
      </c>
      <c r="AA6" s="9">
        <f>IF('CN-Med-BPE-CO2'!AA6=0,0,VLOOKUP($A6,'CN-Med-BPE-CO2'!$A$2:$AR$27,COLUMN('CN-Med-BPE-CO2'!AA$2),0)*VLOOKUP($A6,'Subnational multipliers'!$A$7:$AS$31,COLUMN('Subnational multipliers'!AB$6),0))</f>
        <v>0</v>
      </c>
      <c r="AB6" s="9">
        <f>IF('CN-Med-BPE-CO2'!AB6=0,0,VLOOKUP($A6,'CN-Med-BPE-CO2'!$A$2:$AR$27,COLUMN('CN-Med-BPE-CO2'!AB$2),0)*VLOOKUP($A6,'Subnational multipliers'!$A$7:$AS$31,COLUMN('Subnational multipliers'!AC$6),0))</f>
        <v>0</v>
      </c>
      <c r="AC6" s="9">
        <f>IF('CN-Med-BPE-CO2'!AC6=0,0,VLOOKUP($A6,'CN-Med-BPE-CO2'!$A$2:$AR$27,COLUMN('CN-Med-BPE-CO2'!AC$2),0)*VLOOKUP($A6,'Subnational multipliers'!$A$7:$AS$31,COLUMN('Subnational multipliers'!AD$6),0))</f>
        <v>0</v>
      </c>
      <c r="AD6" s="9">
        <f>IF('CN-Med-BPE-CO2'!AD6=0,0,VLOOKUP($A6,'CN-Med-BPE-CO2'!$A$2:$AR$27,COLUMN('CN-Med-BPE-CO2'!AD$2),0)*VLOOKUP($A6,'Subnational multipliers'!$A$7:$AS$31,COLUMN('Subnational multipliers'!AE$6),0))</f>
        <v>0</v>
      </c>
      <c r="AE6" s="9">
        <f>IF('CN-Med-BPE-CO2'!AE6=0,0,VLOOKUP($A6,'CN-Med-BPE-CO2'!$A$2:$AR$27,COLUMN('CN-Med-BPE-CO2'!AE$2),0)*VLOOKUP($A6,'Subnational multipliers'!$A$7:$AS$31,COLUMN('Subnational multipliers'!AF$6),0))</f>
        <v>0</v>
      </c>
      <c r="AF6" s="9">
        <f>IF('CN-Med-BPE-CO2'!AF6=0,0,VLOOKUP($A6,'CN-Med-BPE-CO2'!$A$2:$AR$27,COLUMN('CN-Med-BPE-CO2'!AF$2),0)*VLOOKUP($A6,'Subnational multipliers'!$A$7:$AS$31,COLUMN('Subnational multipliers'!AG$6),0))</f>
        <v>0</v>
      </c>
      <c r="AG6" s="9">
        <f>IF('CN-Med-BPE-CO2'!AG6=0,0,VLOOKUP($A6,'CN-Med-BPE-CO2'!$A$2:$AR$27,COLUMN('CN-Med-BPE-CO2'!AG$2),0)*VLOOKUP($A6,'Subnational multipliers'!$A$7:$AS$31,COLUMN('Subnational multipliers'!AH$6),0))</f>
        <v>0</v>
      </c>
      <c r="AH6" s="9">
        <f>IF('CN-Med-BPE-CO2'!AH6=0,0,VLOOKUP($A6,'CN-Med-BPE-CO2'!$A$2:$AR$27,COLUMN('CN-Med-BPE-CO2'!AH$2),0)*VLOOKUP($A6,'Subnational multipliers'!$A$7:$AS$31,COLUMN('Subnational multipliers'!AI$6),0))</f>
        <v>0</v>
      </c>
      <c r="AI6" s="9">
        <f>IF('CN-Med-BPE-CO2'!AI6=0,0,VLOOKUP($A6,'CN-Med-BPE-CO2'!$A$2:$AR$27,COLUMN('CN-Med-BPE-CO2'!AI$2),0)*VLOOKUP($A6,'Subnational multipliers'!$A$7:$AS$31,COLUMN('Subnational multipliers'!AJ$6),0))</f>
        <v>0</v>
      </c>
      <c r="AJ6" s="9">
        <f>IF('CN-Med-BPE-CO2'!AJ6=0,0,VLOOKUP($A6,'CN-Med-BPE-CO2'!$A$2:$AR$27,COLUMN('CN-Med-BPE-CO2'!AJ$2),0)*VLOOKUP($A6,'Subnational multipliers'!$A$7:$AS$31,COLUMN('Subnational multipliers'!AK$6),0))</f>
        <v>0</v>
      </c>
      <c r="AK6" s="9">
        <f>IF('CN-Med-BPE-CO2'!AK6=0,0,VLOOKUP($A6,'CN-Med-BPE-CO2'!$A$2:$AR$27,COLUMN('CN-Med-BPE-CO2'!AK$2),0)*VLOOKUP($A6,'Subnational multipliers'!$A$7:$AS$31,COLUMN('Subnational multipliers'!AL$6),0))</f>
        <v>0</v>
      </c>
      <c r="AL6" s="9">
        <f>IF('CN-Med-BPE-CO2'!AL6=0,0,VLOOKUP($A6,'CN-Med-BPE-CO2'!$A$2:$AR$27,COLUMN('CN-Med-BPE-CO2'!AL$2),0)*VLOOKUP($A6,'Subnational multipliers'!$A$7:$AS$31,COLUMN('Subnational multipliers'!AM$6),0))</f>
        <v>0</v>
      </c>
      <c r="AM6" s="9">
        <f>IF('CN-Med-BPE-CO2'!AM6=0,0,VLOOKUP($A6,'CN-Med-BPE-CO2'!$A$2:$AR$27,COLUMN('CN-Med-BPE-CO2'!AM$2),0)*VLOOKUP($A6,'Subnational multipliers'!$A$7:$AS$31,COLUMN('Subnational multipliers'!AN$6),0))</f>
        <v>0</v>
      </c>
      <c r="AN6" s="9">
        <f>IF('CN-Med-BPE-CO2'!AN6=0,0,VLOOKUP($A6,'CN-Med-BPE-CO2'!$A$2:$AR$27,COLUMN('CN-Med-BPE-CO2'!AN$2),0)*VLOOKUP($A6,'Subnational multipliers'!$A$7:$AS$31,COLUMN('Subnational multipliers'!AO$6),0))</f>
        <v>0</v>
      </c>
      <c r="AO6" s="9">
        <f>IF('CN-Med-BPE-CO2'!AO6=0,0,VLOOKUP($A6,'CN-Med-BPE-CO2'!$A$2:$AR$27,COLUMN('CN-Med-BPE-CO2'!AO$2),0)*VLOOKUP($A6,'Subnational multipliers'!$A$7:$AS$31,COLUMN('Subnational multipliers'!AP$6),0))</f>
        <v>0</v>
      </c>
      <c r="AP6" s="9">
        <f>IF('CN-Med-BPE-CO2'!AP6=0,0,VLOOKUP($A6,'CN-Med-BPE-CO2'!$A$2:$AR$27,COLUMN('CN-Med-BPE-CO2'!AP$2),0)*VLOOKUP($A6,'Subnational multipliers'!$A$7:$AS$31,COLUMN('Subnational multipliers'!AQ$6),0))</f>
        <v>0</v>
      </c>
      <c r="AQ6" s="9">
        <f>IF('CN-Med-BPE-CO2'!AQ6=0,0,VLOOKUP($A6,'CN-Med-BPE-CO2'!$A$2:$AR$27,COLUMN('CN-Med-BPE-CO2'!AQ$2),0)*VLOOKUP($A6,'Subnational multipliers'!$A$7:$AS$31,COLUMN('Subnational multipliers'!AR$6),0))</f>
        <v>0</v>
      </c>
      <c r="AR6" s="9">
        <f>IF('CN-Med-BPE-CO2'!AR6=0,0,VLOOKUP($A6,'CN-Med-BPE-CO2'!$A$2:$AR$27,COLUMN('CN-Med-BPE-CO2'!AR$2),0)*VLOOKUP($A6,'Subnational multipliers'!$A$7:$AS$31,COLUMN('Subnational multipliers'!AS$6),0))</f>
        <v>0</v>
      </c>
    </row>
    <row r="7" spans="1:44">
      <c r="A7" t="s">
        <v>52</v>
      </c>
      <c r="B7" s="9">
        <f>IF('CN-Med-BPE-CO2'!B7=0,0,VLOOKUP($A7,'CN-Med-BPE-CO2'!$A$2:$AR$27,COLUMN('CN-Med-BPE-CO2'!B$2),0)*VLOOKUP($A7,'Subnational multipliers'!$A$7:$AS$31,COLUMN('Subnational multipliers'!C$6),0))</f>
        <v>0</v>
      </c>
      <c r="C7" s="9">
        <f>IF('CN-Med-BPE-CO2'!C7=0,0,VLOOKUP($A7,'CN-Med-BPE-CO2'!$A$2:$AR$27,COLUMN('CN-Med-BPE-CO2'!C$2),0)*VLOOKUP($A7,'Subnational multipliers'!$A$7:$AS$31,COLUMN('Subnational multipliers'!D$6),0))</f>
        <v>0</v>
      </c>
      <c r="D7" s="9">
        <f>IF('CN-Med-BPE-CO2'!D7=0,0,VLOOKUP($A7,'CN-Med-BPE-CO2'!$A$2:$AR$27,COLUMN('CN-Med-BPE-CO2'!D$2),0)*VLOOKUP($A7,'Subnational multipliers'!$A$7:$AS$31,COLUMN('Subnational multipliers'!E$6),0))</f>
        <v>0</v>
      </c>
      <c r="E7" s="9">
        <f>IF('CN-Med-BPE-CO2'!E7=0,0,VLOOKUP($A7,'CN-Med-BPE-CO2'!$A$2:$AR$27,COLUMN('CN-Med-BPE-CO2'!E$2),0)*VLOOKUP($A7,'Subnational multipliers'!$A$7:$AS$31,COLUMN('Subnational multipliers'!F$6),0))</f>
        <v>0</v>
      </c>
      <c r="F7" s="9">
        <f>IF('CN-Med-BPE-CO2'!F7=0,0,VLOOKUP($A7,'CN-Med-BPE-CO2'!$A$2:$AR$27,COLUMN('CN-Med-BPE-CO2'!F$2),0)*VLOOKUP($A7,'Subnational multipliers'!$A$7:$AS$31,COLUMN('Subnational multipliers'!G$6),0))</f>
        <v>0</v>
      </c>
      <c r="G7" s="9">
        <f>IF('CN-Med-BPE-CO2'!G7=0,0,VLOOKUP($A7,'CN-Med-BPE-CO2'!$A$2:$AR$27,COLUMN('CN-Med-BPE-CO2'!G$2),0)*VLOOKUP($A7,'Subnational multipliers'!$A$7:$AS$31,COLUMN('Subnational multipliers'!H$6),0))</f>
        <v>0</v>
      </c>
      <c r="H7" s="9">
        <f>IF('CN-Med-BPE-CO2'!H7=0,0,VLOOKUP($A7,'CN-Med-BPE-CO2'!$A$2:$AR$27,COLUMN('CN-Med-BPE-CO2'!H$2),0)*VLOOKUP($A7,'Subnational multipliers'!$A$7:$AS$31,COLUMN('Subnational multipliers'!I$6),0))</f>
        <v>0</v>
      </c>
      <c r="I7" s="9">
        <f>IF('CN-Med-BPE-CO2'!I7=0,0,VLOOKUP($A7,'CN-Med-BPE-CO2'!$A$2:$AR$27,COLUMN('CN-Med-BPE-CO2'!I$2),0)*VLOOKUP($A7,'Subnational multipliers'!$A$7:$AS$31,COLUMN('Subnational multipliers'!J$6),0))</f>
        <v>0</v>
      </c>
      <c r="J7" s="9">
        <f>IF('CN-Med-BPE-CO2'!J7=0,0,VLOOKUP($A7,'CN-Med-BPE-CO2'!$A$2:$AR$27,COLUMN('CN-Med-BPE-CO2'!J$2),0)*VLOOKUP($A7,'Subnational multipliers'!$A$7:$AS$31,COLUMN('Subnational multipliers'!K$6),0))</f>
        <v>0</v>
      </c>
      <c r="K7" s="9">
        <f>IF('CN-Med-BPE-CO2'!K7=0,0,VLOOKUP($A7,'CN-Med-BPE-CO2'!$A$2:$AR$27,COLUMN('CN-Med-BPE-CO2'!K$2),0)*VLOOKUP($A7,'Subnational multipliers'!$A$7:$AS$31,COLUMN('Subnational multipliers'!L$6),0))</f>
        <v>0</v>
      </c>
      <c r="L7" s="9">
        <f>IF('CN-Med-BPE-CO2'!L7=0,0,VLOOKUP($A7,'CN-Med-BPE-CO2'!$A$2:$AR$27,COLUMN('CN-Med-BPE-CO2'!L$2),0)*VLOOKUP($A7,'Subnational multipliers'!$A$7:$AS$31,COLUMN('Subnational multipliers'!M$6),0))</f>
        <v>0</v>
      </c>
      <c r="M7" s="9">
        <f>IF('CN-Med-BPE-CO2'!M7=0,0,VLOOKUP($A7,'CN-Med-BPE-CO2'!$A$2:$AR$27,COLUMN('CN-Med-BPE-CO2'!M$2),0)*VLOOKUP($A7,'Subnational multipliers'!$A$7:$AS$31,COLUMN('Subnational multipliers'!N$6),0))</f>
        <v>0</v>
      </c>
      <c r="N7" s="9">
        <f>IF('CN-Med-BPE-CO2'!N7=0,0,VLOOKUP($A7,'CN-Med-BPE-CO2'!$A$2:$AR$27,COLUMN('CN-Med-BPE-CO2'!N$2),0)*VLOOKUP($A7,'Subnational multipliers'!$A$7:$AS$31,COLUMN('Subnational multipliers'!O$6),0))</f>
        <v>0</v>
      </c>
      <c r="O7" s="9">
        <f>IF('CN-Med-BPE-CO2'!O7=0,0,VLOOKUP($A7,'CN-Med-BPE-CO2'!$A$2:$AR$27,COLUMN('CN-Med-BPE-CO2'!O$2),0)*VLOOKUP($A7,'Subnational multipliers'!$A$7:$AS$31,COLUMN('Subnational multipliers'!P$6),0))</f>
        <v>0</v>
      </c>
      <c r="P7" s="9">
        <f>IF('CN-Med-BPE-CO2'!P7=0,0,VLOOKUP($A7,'CN-Med-BPE-CO2'!$A$2:$AR$27,COLUMN('CN-Med-BPE-CO2'!P$2),0)*VLOOKUP($A7,'Subnational multipliers'!$A$7:$AS$31,COLUMN('Subnational multipliers'!Q$6),0))</f>
        <v>0</v>
      </c>
      <c r="Q7" s="9">
        <f>IF('CN-Med-BPE-CO2'!Q7=0,0,VLOOKUP($A7,'CN-Med-BPE-CO2'!$A$2:$AR$27,COLUMN('CN-Med-BPE-CO2'!Q$2),0)*VLOOKUP($A7,'Subnational multipliers'!$A$7:$AS$31,COLUMN('Subnational multipliers'!R$6),0))</f>
        <v>0</v>
      </c>
      <c r="R7" s="9">
        <f>IF('CN-Med-BPE-CO2'!R7=0,0,VLOOKUP($A7,'CN-Med-BPE-CO2'!$A$2:$AR$27,COLUMN('CN-Med-BPE-CO2'!R$2),0)*VLOOKUP($A7,'Subnational multipliers'!$A$7:$AS$31,COLUMN('Subnational multipliers'!S$6),0))</f>
        <v>0</v>
      </c>
      <c r="S7" s="9">
        <f>IF('CN-Med-BPE-CO2'!S7=0,0,VLOOKUP($A7,'CN-Med-BPE-CO2'!$A$2:$AR$27,COLUMN('CN-Med-BPE-CO2'!S$2),0)*VLOOKUP($A7,'Subnational multipliers'!$A$7:$AS$31,COLUMN('Subnational multipliers'!T$6),0))</f>
        <v>0</v>
      </c>
      <c r="T7" s="9">
        <f>IF('CN-Med-BPE-CO2'!T7=0,0,VLOOKUP($A7,'CN-Med-BPE-CO2'!$A$2:$AR$27,COLUMN('CN-Med-BPE-CO2'!T$2),0)*VLOOKUP($A7,'Subnational multipliers'!$A$7:$AS$31,COLUMN('Subnational multipliers'!U$6),0))</f>
        <v>0</v>
      </c>
      <c r="U7" s="9">
        <f>IF('CN-Med-BPE-CO2'!U7=0,0,VLOOKUP($A7,'CN-Med-BPE-CO2'!$A$2:$AR$27,COLUMN('CN-Med-BPE-CO2'!U$2),0)*VLOOKUP($A7,'Subnational multipliers'!$A$7:$AS$31,COLUMN('Subnational multipliers'!V$6),0))</f>
        <v>0</v>
      </c>
      <c r="V7" s="9">
        <f>IF('CN-Med-BPE-CO2'!V7=0,0,VLOOKUP($A7,'CN-Med-BPE-CO2'!$A$2:$AR$27,COLUMN('CN-Med-BPE-CO2'!V$2),0)*VLOOKUP($A7,'Subnational multipliers'!$A$7:$AS$31,COLUMN('Subnational multipliers'!W$6),0))</f>
        <v>0</v>
      </c>
      <c r="W7" s="9">
        <f>IF('CN-Med-BPE-CO2'!W7=0,0,VLOOKUP($A7,'CN-Med-BPE-CO2'!$A$2:$AR$27,COLUMN('CN-Med-BPE-CO2'!W$2),0)*VLOOKUP($A7,'Subnational multipliers'!$A$7:$AS$31,COLUMN('Subnational multipliers'!X$6),0))</f>
        <v>0</v>
      </c>
      <c r="X7" s="9">
        <f>IF('CN-Med-BPE-CO2'!X7=0,0,VLOOKUP($A7,'CN-Med-BPE-CO2'!$A$2:$AR$27,COLUMN('CN-Med-BPE-CO2'!X$2),0)*VLOOKUP($A7,'Subnational multipliers'!$A$7:$AS$31,COLUMN('Subnational multipliers'!Y$6),0))</f>
        <v>0</v>
      </c>
      <c r="Y7" s="9">
        <f>IF('CN-Med-BPE-CO2'!Y7=0,0,VLOOKUP($A7,'CN-Med-BPE-CO2'!$A$2:$AR$27,COLUMN('CN-Med-BPE-CO2'!Y$2),0)*VLOOKUP($A7,'Subnational multipliers'!$A$7:$AS$31,COLUMN('Subnational multipliers'!Z$6),0))</f>
        <v>0</v>
      </c>
      <c r="Z7" s="9">
        <f>IF('CN-Med-BPE-CO2'!Z7=0,0,VLOOKUP($A7,'CN-Med-BPE-CO2'!$A$2:$AR$27,COLUMN('CN-Med-BPE-CO2'!Z$2),0)*VLOOKUP($A7,'Subnational multipliers'!$A$7:$AS$31,COLUMN('Subnational multipliers'!AA$6),0))</f>
        <v>0</v>
      </c>
      <c r="AA7" s="9">
        <f>IF('CN-Med-BPE-CO2'!AA7=0,0,VLOOKUP($A7,'CN-Med-BPE-CO2'!$A$2:$AR$27,COLUMN('CN-Med-BPE-CO2'!AA$2),0)*VLOOKUP($A7,'Subnational multipliers'!$A$7:$AS$31,COLUMN('Subnational multipliers'!AB$6),0))</f>
        <v>0</v>
      </c>
      <c r="AB7" s="9">
        <f>IF('CN-Med-BPE-CO2'!AB7=0,0,VLOOKUP($A7,'CN-Med-BPE-CO2'!$A$2:$AR$27,COLUMN('CN-Med-BPE-CO2'!AB$2),0)*VLOOKUP($A7,'Subnational multipliers'!$A$7:$AS$31,COLUMN('Subnational multipliers'!AC$6),0))</f>
        <v>0</v>
      </c>
      <c r="AC7" s="9">
        <f>IF('CN-Med-BPE-CO2'!AC7=0,0,VLOOKUP($A7,'CN-Med-BPE-CO2'!$A$2:$AR$27,COLUMN('CN-Med-BPE-CO2'!AC$2),0)*VLOOKUP($A7,'Subnational multipliers'!$A$7:$AS$31,COLUMN('Subnational multipliers'!AD$6),0))</f>
        <v>0</v>
      </c>
      <c r="AD7" s="9">
        <f>IF('CN-Med-BPE-CO2'!AD7=0,0,VLOOKUP($A7,'CN-Med-BPE-CO2'!$A$2:$AR$27,COLUMN('CN-Med-BPE-CO2'!AD$2),0)*VLOOKUP($A7,'Subnational multipliers'!$A$7:$AS$31,COLUMN('Subnational multipliers'!AE$6),0))</f>
        <v>0</v>
      </c>
      <c r="AE7" s="9">
        <f>IF('CN-Med-BPE-CO2'!AE7=0,0,VLOOKUP($A7,'CN-Med-BPE-CO2'!$A$2:$AR$27,COLUMN('CN-Med-BPE-CO2'!AE$2),0)*VLOOKUP($A7,'Subnational multipliers'!$A$7:$AS$31,COLUMN('Subnational multipliers'!AF$6),0))</f>
        <v>0</v>
      </c>
      <c r="AF7" s="9">
        <f>IF('CN-Med-BPE-CO2'!AF7=0,0,VLOOKUP($A7,'CN-Med-BPE-CO2'!$A$2:$AR$27,COLUMN('CN-Med-BPE-CO2'!AF$2),0)*VLOOKUP($A7,'Subnational multipliers'!$A$7:$AS$31,COLUMN('Subnational multipliers'!AG$6),0))</f>
        <v>0</v>
      </c>
      <c r="AG7" s="9">
        <f>IF('CN-Med-BPE-CO2'!AG7=0,0,VLOOKUP($A7,'CN-Med-BPE-CO2'!$A$2:$AR$27,COLUMN('CN-Med-BPE-CO2'!AG$2),0)*VLOOKUP($A7,'Subnational multipliers'!$A$7:$AS$31,COLUMN('Subnational multipliers'!AH$6),0))</f>
        <v>0</v>
      </c>
      <c r="AH7" s="9">
        <f>IF('CN-Med-BPE-CO2'!AH7=0,0,VLOOKUP($A7,'CN-Med-BPE-CO2'!$A$2:$AR$27,COLUMN('CN-Med-BPE-CO2'!AH$2),0)*VLOOKUP($A7,'Subnational multipliers'!$A$7:$AS$31,COLUMN('Subnational multipliers'!AI$6),0))</f>
        <v>0</v>
      </c>
      <c r="AI7" s="9">
        <f>IF('CN-Med-BPE-CO2'!AI7=0,0,VLOOKUP($A7,'CN-Med-BPE-CO2'!$A$2:$AR$27,COLUMN('CN-Med-BPE-CO2'!AI$2),0)*VLOOKUP($A7,'Subnational multipliers'!$A$7:$AS$31,COLUMN('Subnational multipliers'!AJ$6),0))</f>
        <v>0</v>
      </c>
      <c r="AJ7" s="9">
        <f>IF('CN-Med-BPE-CO2'!AJ7=0,0,VLOOKUP($A7,'CN-Med-BPE-CO2'!$A$2:$AR$27,COLUMN('CN-Med-BPE-CO2'!AJ$2),0)*VLOOKUP($A7,'Subnational multipliers'!$A$7:$AS$31,COLUMN('Subnational multipliers'!AK$6),0))</f>
        <v>0</v>
      </c>
      <c r="AK7" s="9">
        <f>IF('CN-Med-BPE-CO2'!AK7=0,0,VLOOKUP($A7,'CN-Med-BPE-CO2'!$A$2:$AR$27,COLUMN('CN-Med-BPE-CO2'!AK$2),0)*VLOOKUP($A7,'Subnational multipliers'!$A$7:$AS$31,COLUMN('Subnational multipliers'!AL$6),0))</f>
        <v>0</v>
      </c>
      <c r="AL7" s="9">
        <f>IF('CN-Med-BPE-CO2'!AL7=0,0,VLOOKUP($A7,'CN-Med-BPE-CO2'!$A$2:$AR$27,COLUMN('CN-Med-BPE-CO2'!AL$2),0)*VLOOKUP($A7,'Subnational multipliers'!$A$7:$AS$31,COLUMN('Subnational multipliers'!AM$6),0))</f>
        <v>0</v>
      </c>
      <c r="AM7" s="9">
        <f>IF('CN-Med-BPE-CO2'!AM7=0,0,VLOOKUP($A7,'CN-Med-BPE-CO2'!$A$2:$AR$27,COLUMN('CN-Med-BPE-CO2'!AM$2),0)*VLOOKUP($A7,'Subnational multipliers'!$A$7:$AS$31,COLUMN('Subnational multipliers'!AN$6),0))</f>
        <v>0</v>
      </c>
      <c r="AN7" s="9">
        <f>IF('CN-Med-BPE-CO2'!AN7=0,0,VLOOKUP($A7,'CN-Med-BPE-CO2'!$A$2:$AR$27,COLUMN('CN-Med-BPE-CO2'!AN$2),0)*VLOOKUP($A7,'Subnational multipliers'!$A$7:$AS$31,COLUMN('Subnational multipliers'!AO$6),0))</f>
        <v>0</v>
      </c>
      <c r="AO7" s="9">
        <f>IF('CN-Med-BPE-CO2'!AO7=0,0,VLOOKUP($A7,'CN-Med-BPE-CO2'!$A$2:$AR$27,COLUMN('CN-Med-BPE-CO2'!AO$2),0)*VLOOKUP($A7,'Subnational multipliers'!$A$7:$AS$31,COLUMN('Subnational multipliers'!AP$6),0))</f>
        <v>0</v>
      </c>
      <c r="AP7" s="9">
        <f>IF('CN-Med-BPE-CO2'!AP7=0,0,VLOOKUP($A7,'CN-Med-BPE-CO2'!$A$2:$AR$27,COLUMN('CN-Med-BPE-CO2'!AP$2),0)*VLOOKUP($A7,'Subnational multipliers'!$A$7:$AS$31,COLUMN('Subnational multipliers'!AQ$6),0))</f>
        <v>0</v>
      </c>
      <c r="AQ7" s="9">
        <f>IF('CN-Med-BPE-CO2'!AQ7=0,0,VLOOKUP($A7,'CN-Med-BPE-CO2'!$A$2:$AR$27,COLUMN('CN-Med-BPE-CO2'!AQ$2),0)*VLOOKUP($A7,'Subnational multipliers'!$A$7:$AS$31,COLUMN('Subnational multipliers'!AR$6),0))</f>
        <v>0</v>
      </c>
      <c r="AR7" s="9">
        <f>IF('CN-Med-BPE-CO2'!AR7=0,0,VLOOKUP($A7,'CN-Med-BPE-CO2'!$A$2:$AR$27,COLUMN('CN-Med-BPE-CO2'!AR$2),0)*VLOOKUP($A7,'Subnational multipliers'!$A$7:$AS$31,COLUMN('Subnational multipliers'!AS$6),0))</f>
        <v>0</v>
      </c>
    </row>
    <row r="8" spans="1:44">
      <c r="A8" t="s">
        <v>53</v>
      </c>
      <c r="B8" s="9">
        <f>IF('CN-Med-BPE-CO2'!B8=0,0,VLOOKUP($A8,'CN-Med-BPE-CO2'!$A$2:$AR$27,COLUMN('CN-Med-BPE-CO2'!B$2),0)*VLOOKUP($A8,'Subnational multipliers'!$A$7:$AS$31,COLUMN('Subnational multipliers'!C$6),0))</f>
        <v>0</v>
      </c>
      <c r="C8" s="9">
        <f>IF('CN-Med-BPE-CO2'!C8=0,0,VLOOKUP($A8,'CN-Med-BPE-CO2'!$A$2:$AR$27,COLUMN('CN-Med-BPE-CO2'!C$2),0)*VLOOKUP($A8,'Subnational multipliers'!$A$7:$AS$31,COLUMN('Subnational multipliers'!D$6),0))</f>
        <v>0</v>
      </c>
      <c r="D8" s="9">
        <f>IF('CN-Med-BPE-CO2'!D8=0,0,VLOOKUP($A8,'CN-Med-BPE-CO2'!$A$2:$AR$27,COLUMN('CN-Med-BPE-CO2'!D$2),0)*VLOOKUP($A8,'Subnational multipliers'!$A$7:$AS$31,COLUMN('Subnational multipliers'!E$6),0))</f>
        <v>0</v>
      </c>
      <c r="E8" s="9">
        <f>IF('CN-Med-BPE-CO2'!E8=0,0,VLOOKUP($A8,'CN-Med-BPE-CO2'!$A$2:$AR$27,COLUMN('CN-Med-BPE-CO2'!E$2),0)*VLOOKUP($A8,'Subnational multipliers'!$A$7:$AS$31,COLUMN('Subnational multipliers'!F$6),0))</f>
        <v>0</v>
      </c>
      <c r="F8" s="9">
        <f>IF('CN-Med-BPE-CO2'!F8=0,0,VLOOKUP($A8,'CN-Med-BPE-CO2'!$A$2:$AR$27,COLUMN('CN-Med-BPE-CO2'!F$2),0)*VLOOKUP($A8,'Subnational multipliers'!$A$7:$AS$31,COLUMN('Subnational multipliers'!G$6),0))</f>
        <v>0</v>
      </c>
      <c r="G8" s="9">
        <f>IF('CN-Med-BPE-CO2'!G8=0,0,VLOOKUP($A8,'CN-Med-BPE-CO2'!$A$2:$AR$27,COLUMN('CN-Med-BPE-CO2'!G$2),0)*VLOOKUP($A8,'Subnational multipliers'!$A$7:$AS$31,COLUMN('Subnational multipliers'!H$6),0))</f>
        <v>0</v>
      </c>
      <c r="H8" s="9">
        <f>IF('CN-Med-BPE-CO2'!H8=0,0,VLOOKUP($A8,'CN-Med-BPE-CO2'!$A$2:$AR$27,COLUMN('CN-Med-BPE-CO2'!H$2),0)*VLOOKUP($A8,'Subnational multipliers'!$A$7:$AS$31,COLUMN('Subnational multipliers'!I$6),0))</f>
        <v>0</v>
      </c>
      <c r="I8" s="9">
        <f>IF('CN-Med-BPE-CO2'!I8=0,0,VLOOKUP($A8,'CN-Med-BPE-CO2'!$A$2:$AR$27,COLUMN('CN-Med-BPE-CO2'!I$2),0)*VLOOKUP($A8,'Subnational multipliers'!$A$7:$AS$31,COLUMN('Subnational multipliers'!J$6),0))</f>
        <v>0</v>
      </c>
      <c r="J8" s="9">
        <f>IF('CN-Med-BPE-CO2'!J8=0,0,VLOOKUP($A8,'CN-Med-BPE-CO2'!$A$2:$AR$27,COLUMN('CN-Med-BPE-CO2'!J$2),0)*VLOOKUP($A8,'Subnational multipliers'!$A$7:$AS$31,COLUMN('Subnational multipliers'!K$6),0))</f>
        <v>0</v>
      </c>
      <c r="K8" s="9">
        <f>IF('CN-Med-BPE-CO2'!K8=0,0,VLOOKUP($A8,'CN-Med-BPE-CO2'!$A$2:$AR$27,COLUMN('CN-Med-BPE-CO2'!K$2),0)*VLOOKUP($A8,'Subnational multipliers'!$A$7:$AS$31,COLUMN('Subnational multipliers'!L$6),0))</f>
        <v>0</v>
      </c>
      <c r="L8" s="9">
        <f>IF('CN-Med-BPE-CO2'!L8=0,0,VLOOKUP($A8,'CN-Med-BPE-CO2'!$A$2:$AR$27,COLUMN('CN-Med-BPE-CO2'!L$2),0)*VLOOKUP($A8,'Subnational multipliers'!$A$7:$AS$31,COLUMN('Subnational multipliers'!M$6),0))</f>
        <v>0</v>
      </c>
      <c r="M8" s="9">
        <f>IF('CN-Med-BPE-CO2'!M8=0,0,VLOOKUP($A8,'CN-Med-BPE-CO2'!$A$2:$AR$27,COLUMN('CN-Med-BPE-CO2'!M$2),0)*VLOOKUP($A8,'Subnational multipliers'!$A$7:$AS$31,COLUMN('Subnational multipliers'!N$6),0))</f>
        <v>0</v>
      </c>
      <c r="N8" s="9">
        <f>IF('CN-Med-BPE-CO2'!N8=0,0,VLOOKUP($A8,'CN-Med-BPE-CO2'!$A$2:$AR$27,COLUMN('CN-Med-BPE-CO2'!N$2),0)*VLOOKUP($A8,'Subnational multipliers'!$A$7:$AS$31,COLUMN('Subnational multipliers'!O$6),0))</f>
        <v>0</v>
      </c>
      <c r="O8" s="9">
        <f>IF('CN-Med-BPE-CO2'!O8=0,0,VLOOKUP($A8,'CN-Med-BPE-CO2'!$A$2:$AR$27,COLUMN('CN-Med-BPE-CO2'!O$2),0)*VLOOKUP($A8,'Subnational multipliers'!$A$7:$AS$31,COLUMN('Subnational multipliers'!P$6),0))</f>
        <v>0</v>
      </c>
      <c r="P8" s="9">
        <f>IF('CN-Med-BPE-CO2'!P8=0,0,VLOOKUP($A8,'CN-Med-BPE-CO2'!$A$2:$AR$27,COLUMN('CN-Med-BPE-CO2'!P$2),0)*VLOOKUP($A8,'Subnational multipliers'!$A$7:$AS$31,COLUMN('Subnational multipliers'!Q$6),0))</f>
        <v>0</v>
      </c>
      <c r="Q8" s="9">
        <f>IF('CN-Med-BPE-CO2'!Q8=0,0,VLOOKUP($A8,'CN-Med-BPE-CO2'!$A$2:$AR$27,COLUMN('CN-Med-BPE-CO2'!Q$2),0)*VLOOKUP($A8,'Subnational multipliers'!$A$7:$AS$31,COLUMN('Subnational multipliers'!R$6),0))</f>
        <v>0</v>
      </c>
      <c r="R8" s="9">
        <f>IF('CN-Med-BPE-CO2'!R8=0,0,VLOOKUP($A8,'CN-Med-BPE-CO2'!$A$2:$AR$27,COLUMN('CN-Med-BPE-CO2'!R$2),0)*VLOOKUP($A8,'Subnational multipliers'!$A$7:$AS$31,COLUMN('Subnational multipliers'!S$6),0))</f>
        <v>0</v>
      </c>
      <c r="S8" s="9">
        <f>IF('CN-Med-BPE-CO2'!S8=0,0,VLOOKUP($A8,'CN-Med-BPE-CO2'!$A$2:$AR$27,COLUMN('CN-Med-BPE-CO2'!S$2),0)*VLOOKUP($A8,'Subnational multipliers'!$A$7:$AS$31,COLUMN('Subnational multipliers'!T$6),0))</f>
        <v>0</v>
      </c>
      <c r="T8" s="9">
        <f>IF('CN-Med-BPE-CO2'!T8=0,0,VLOOKUP($A8,'CN-Med-BPE-CO2'!$A$2:$AR$27,COLUMN('CN-Med-BPE-CO2'!T$2),0)*VLOOKUP($A8,'Subnational multipliers'!$A$7:$AS$31,COLUMN('Subnational multipliers'!U$6),0))</f>
        <v>0</v>
      </c>
      <c r="U8" s="9">
        <f>IF('CN-Med-BPE-CO2'!U8=0,0,VLOOKUP($A8,'CN-Med-BPE-CO2'!$A$2:$AR$27,COLUMN('CN-Med-BPE-CO2'!U$2),0)*VLOOKUP($A8,'Subnational multipliers'!$A$7:$AS$31,COLUMN('Subnational multipliers'!V$6),0))</f>
        <v>0</v>
      </c>
      <c r="V8" s="9">
        <f>IF('CN-Med-BPE-CO2'!V8=0,0,VLOOKUP($A8,'CN-Med-BPE-CO2'!$A$2:$AR$27,COLUMN('CN-Med-BPE-CO2'!V$2),0)*VLOOKUP($A8,'Subnational multipliers'!$A$7:$AS$31,COLUMN('Subnational multipliers'!W$6),0))</f>
        <v>0</v>
      </c>
      <c r="W8" s="9">
        <f>IF('CN-Med-BPE-CO2'!W8=0,0,VLOOKUP($A8,'CN-Med-BPE-CO2'!$A$2:$AR$27,COLUMN('CN-Med-BPE-CO2'!W$2),0)*VLOOKUP($A8,'Subnational multipliers'!$A$7:$AS$31,COLUMN('Subnational multipliers'!X$6),0))</f>
        <v>0</v>
      </c>
      <c r="X8" s="9">
        <f>IF('CN-Med-BPE-CO2'!X8=0,0,VLOOKUP($A8,'CN-Med-BPE-CO2'!$A$2:$AR$27,COLUMN('CN-Med-BPE-CO2'!X$2),0)*VLOOKUP($A8,'Subnational multipliers'!$A$7:$AS$31,COLUMN('Subnational multipliers'!Y$6),0))</f>
        <v>0</v>
      </c>
      <c r="Y8" s="9">
        <f>IF('CN-Med-BPE-CO2'!Y8=0,0,VLOOKUP($A8,'CN-Med-BPE-CO2'!$A$2:$AR$27,COLUMN('CN-Med-BPE-CO2'!Y$2),0)*VLOOKUP($A8,'Subnational multipliers'!$A$7:$AS$31,COLUMN('Subnational multipliers'!Z$6),0))</f>
        <v>0</v>
      </c>
      <c r="Z8" s="9">
        <f>IF('CN-Med-BPE-CO2'!Z8=0,0,VLOOKUP($A8,'CN-Med-BPE-CO2'!$A$2:$AR$27,COLUMN('CN-Med-BPE-CO2'!Z$2),0)*VLOOKUP($A8,'Subnational multipliers'!$A$7:$AS$31,COLUMN('Subnational multipliers'!AA$6),0))</f>
        <v>0</v>
      </c>
      <c r="AA8" s="9">
        <f>IF('CN-Med-BPE-CO2'!AA8=0,0,VLOOKUP($A8,'CN-Med-BPE-CO2'!$A$2:$AR$27,COLUMN('CN-Med-BPE-CO2'!AA$2),0)*VLOOKUP($A8,'Subnational multipliers'!$A$7:$AS$31,COLUMN('Subnational multipliers'!AB$6),0))</f>
        <v>0</v>
      </c>
      <c r="AB8" s="9">
        <f>IF('CN-Med-BPE-CO2'!AB8=0,0,VLOOKUP($A8,'CN-Med-BPE-CO2'!$A$2:$AR$27,COLUMN('CN-Med-BPE-CO2'!AB$2),0)*VLOOKUP($A8,'Subnational multipliers'!$A$7:$AS$31,COLUMN('Subnational multipliers'!AC$6),0))</f>
        <v>0</v>
      </c>
      <c r="AC8" s="9">
        <f>IF('CN-Med-BPE-CO2'!AC8=0,0,VLOOKUP($A8,'CN-Med-BPE-CO2'!$A$2:$AR$27,COLUMN('CN-Med-BPE-CO2'!AC$2),0)*VLOOKUP($A8,'Subnational multipliers'!$A$7:$AS$31,COLUMN('Subnational multipliers'!AD$6),0))</f>
        <v>0</v>
      </c>
      <c r="AD8" s="9">
        <f>IF('CN-Med-BPE-CO2'!AD8=0,0,VLOOKUP($A8,'CN-Med-BPE-CO2'!$A$2:$AR$27,COLUMN('CN-Med-BPE-CO2'!AD$2),0)*VLOOKUP($A8,'Subnational multipliers'!$A$7:$AS$31,COLUMN('Subnational multipliers'!AE$6),0))</f>
        <v>0</v>
      </c>
      <c r="AE8" s="9">
        <f>IF('CN-Med-BPE-CO2'!AE8=0,0,VLOOKUP($A8,'CN-Med-BPE-CO2'!$A$2:$AR$27,COLUMN('CN-Med-BPE-CO2'!AE$2),0)*VLOOKUP($A8,'Subnational multipliers'!$A$7:$AS$31,COLUMN('Subnational multipliers'!AF$6),0))</f>
        <v>0</v>
      </c>
      <c r="AF8" s="9">
        <f>IF('CN-Med-BPE-CO2'!AF8=0,0,VLOOKUP($A8,'CN-Med-BPE-CO2'!$A$2:$AR$27,COLUMN('CN-Med-BPE-CO2'!AF$2),0)*VLOOKUP($A8,'Subnational multipliers'!$A$7:$AS$31,COLUMN('Subnational multipliers'!AG$6),0))</f>
        <v>0</v>
      </c>
      <c r="AG8" s="9">
        <f>IF('CN-Med-BPE-CO2'!AG8=0,0,VLOOKUP($A8,'CN-Med-BPE-CO2'!$A$2:$AR$27,COLUMN('CN-Med-BPE-CO2'!AG$2),0)*VLOOKUP($A8,'Subnational multipliers'!$A$7:$AS$31,COLUMN('Subnational multipliers'!AH$6),0))</f>
        <v>0</v>
      </c>
      <c r="AH8" s="9">
        <f>IF('CN-Med-BPE-CO2'!AH8=0,0,VLOOKUP($A8,'CN-Med-BPE-CO2'!$A$2:$AR$27,COLUMN('CN-Med-BPE-CO2'!AH$2),0)*VLOOKUP($A8,'Subnational multipliers'!$A$7:$AS$31,COLUMN('Subnational multipliers'!AI$6),0))</f>
        <v>0</v>
      </c>
      <c r="AI8" s="9">
        <f>IF('CN-Med-BPE-CO2'!AI8=0,0,VLOOKUP($A8,'CN-Med-BPE-CO2'!$A$2:$AR$27,COLUMN('CN-Med-BPE-CO2'!AI$2),0)*VLOOKUP($A8,'Subnational multipliers'!$A$7:$AS$31,COLUMN('Subnational multipliers'!AJ$6),0))</f>
        <v>0</v>
      </c>
      <c r="AJ8" s="9">
        <f>IF('CN-Med-BPE-CO2'!AJ8=0,0,VLOOKUP($A8,'CN-Med-BPE-CO2'!$A$2:$AR$27,COLUMN('CN-Med-BPE-CO2'!AJ$2),0)*VLOOKUP($A8,'Subnational multipliers'!$A$7:$AS$31,COLUMN('Subnational multipliers'!AK$6),0))</f>
        <v>0</v>
      </c>
      <c r="AK8" s="9">
        <f>IF('CN-Med-BPE-CO2'!AK8=0,0,VLOOKUP($A8,'CN-Med-BPE-CO2'!$A$2:$AR$27,COLUMN('CN-Med-BPE-CO2'!AK$2),0)*VLOOKUP($A8,'Subnational multipliers'!$A$7:$AS$31,COLUMN('Subnational multipliers'!AL$6),0))</f>
        <v>0</v>
      </c>
      <c r="AL8" s="9">
        <f>IF('CN-Med-BPE-CO2'!AL8=0,0,VLOOKUP($A8,'CN-Med-BPE-CO2'!$A$2:$AR$27,COLUMN('CN-Med-BPE-CO2'!AL$2),0)*VLOOKUP($A8,'Subnational multipliers'!$A$7:$AS$31,COLUMN('Subnational multipliers'!AM$6),0))</f>
        <v>0</v>
      </c>
      <c r="AM8" s="9">
        <f>IF('CN-Med-BPE-CO2'!AM8=0,0,VLOOKUP($A8,'CN-Med-BPE-CO2'!$A$2:$AR$27,COLUMN('CN-Med-BPE-CO2'!AM$2),0)*VLOOKUP($A8,'Subnational multipliers'!$A$7:$AS$31,COLUMN('Subnational multipliers'!AN$6),0))</f>
        <v>0</v>
      </c>
      <c r="AN8" s="9">
        <f>IF('CN-Med-BPE-CO2'!AN8=0,0,VLOOKUP($A8,'CN-Med-BPE-CO2'!$A$2:$AR$27,COLUMN('CN-Med-BPE-CO2'!AN$2),0)*VLOOKUP($A8,'Subnational multipliers'!$A$7:$AS$31,COLUMN('Subnational multipliers'!AO$6),0))</f>
        <v>0</v>
      </c>
      <c r="AO8" s="9">
        <f>IF('CN-Med-BPE-CO2'!AO8=0,0,VLOOKUP($A8,'CN-Med-BPE-CO2'!$A$2:$AR$27,COLUMN('CN-Med-BPE-CO2'!AO$2),0)*VLOOKUP($A8,'Subnational multipliers'!$A$7:$AS$31,COLUMN('Subnational multipliers'!AP$6),0))</f>
        <v>0</v>
      </c>
      <c r="AP8" s="9">
        <f>IF('CN-Med-BPE-CO2'!AP8=0,0,VLOOKUP($A8,'CN-Med-BPE-CO2'!$A$2:$AR$27,COLUMN('CN-Med-BPE-CO2'!AP$2),0)*VLOOKUP($A8,'Subnational multipliers'!$A$7:$AS$31,COLUMN('Subnational multipliers'!AQ$6),0))</f>
        <v>0</v>
      </c>
      <c r="AQ8" s="9">
        <f>IF('CN-Med-BPE-CO2'!AQ8=0,0,VLOOKUP($A8,'CN-Med-BPE-CO2'!$A$2:$AR$27,COLUMN('CN-Med-BPE-CO2'!AQ$2),0)*VLOOKUP($A8,'Subnational multipliers'!$A$7:$AS$31,COLUMN('Subnational multipliers'!AR$6),0))</f>
        <v>0</v>
      </c>
      <c r="AR8" s="9">
        <f>IF('CN-Med-BPE-CO2'!AR8=0,0,VLOOKUP($A8,'CN-Med-BPE-CO2'!$A$2:$AR$27,COLUMN('CN-Med-BPE-CO2'!AR$2),0)*VLOOKUP($A8,'Subnational multipliers'!$A$7:$AS$31,COLUMN('Subnational multipliers'!AS$6),0))</f>
        <v>0</v>
      </c>
    </row>
    <row r="9" spans="1:44">
      <c r="A9" t="s">
        <v>54</v>
      </c>
      <c r="B9" s="9">
        <f>IF('CN-Med-BPE-CO2'!B9=0,0,VLOOKUP($A9,'CN-Med-BPE-CO2'!$A$2:$AR$27,COLUMN('CN-Med-BPE-CO2'!B$2),0)*VLOOKUP($A9,'Subnational multipliers'!$A$7:$AS$31,COLUMN('Subnational multipliers'!C$6),0))</f>
        <v>0</v>
      </c>
      <c r="C9" s="9">
        <f>IF('CN-Med-BPE-CO2'!C9=0,0,VLOOKUP($A9,'CN-Med-BPE-CO2'!$A$2:$AR$27,COLUMN('CN-Med-BPE-CO2'!C$2),0)*VLOOKUP($A9,'Subnational multipliers'!$A$7:$AS$31,COLUMN('Subnational multipliers'!D$6),0))</f>
        <v>0</v>
      </c>
      <c r="D9" s="9">
        <f>IF('CN-Med-BPE-CO2'!D9=0,0,VLOOKUP($A9,'CN-Med-BPE-CO2'!$A$2:$AR$27,COLUMN('CN-Med-BPE-CO2'!D$2),0)*VLOOKUP($A9,'Subnational multipliers'!$A$7:$AS$31,COLUMN('Subnational multipliers'!E$6),0))</f>
        <v>0</v>
      </c>
      <c r="E9" s="9">
        <f>IF('CN-Med-BPE-CO2'!E9=0,0,VLOOKUP($A9,'CN-Med-BPE-CO2'!$A$2:$AR$27,COLUMN('CN-Med-BPE-CO2'!E$2),0)*VLOOKUP($A9,'Subnational multipliers'!$A$7:$AS$31,COLUMN('Subnational multipliers'!F$6),0))</f>
        <v>0</v>
      </c>
      <c r="F9" s="9">
        <f>IF('CN-Med-BPE-CO2'!F9=0,0,VLOOKUP($A9,'CN-Med-BPE-CO2'!$A$2:$AR$27,COLUMN('CN-Med-BPE-CO2'!F$2),0)*VLOOKUP($A9,'Subnational multipliers'!$A$7:$AS$31,COLUMN('Subnational multipliers'!G$6),0))</f>
        <v>0</v>
      </c>
      <c r="G9" s="9">
        <f>IF('CN-Med-BPE-CO2'!G9=0,0,VLOOKUP($A9,'CN-Med-BPE-CO2'!$A$2:$AR$27,COLUMN('CN-Med-BPE-CO2'!G$2),0)*VLOOKUP($A9,'Subnational multipliers'!$A$7:$AS$31,COLUMN('Subnational multipliers'!H$6),0))</f>
        <v>0</v>
      </c>
      <c r="H9" s="9">
        <f>IF('CN-Med-BPE-CO2'!H9=0,0,VLOOKUP($A9,'CN-Med-BPE-CO2'!$A$2:$AR$27,COLUMN('CN-Med-BPE-CO2'!H$2),0)*VLOOKUP($A9,'Subnational multipliers'!$A$7:$AS$31,COLUMN('Subnational multipliers'!I$6),0))</f>
        <v>0</v>
      </c>
      <c r="I9" s="9">
        <f>IF('CN-Med-BPE-CO2'!I9=0,0,VLOOKUP($A9,'CN-Med-BPE-CO2'!$A$2:$AR$27,COLUMN('CN-Med-BPE-CO2'!I$2),0)*VLOOKUP($A9,'Subnational multipliers'!$A$7:$AS$31,COLUMN('Subnational multipliers'!J$6),0))</f>
        <v>0</v>
      </c>
      <c r="J9" s="9">
        <f>IF('CN-Med-BPE-CO2'!J9=0,0,VLOOKUP($A9,'CN-Med-BPE-CO2'!$A$2:$AR$27,COLUMN('CN-Med-BPE-CO2'!J$2),0)*VLOOKUP($A9,'Subnational multipliers'!$A$7:$AS$31,COLUMN('Subnational multipliers'!K$6),0))</f>
        <v>0</v>
      </c>
      <c r="K9" s="9">
        <f>IF('CN-Med-BPE-CO2'!K9=0,0,VLOOKUP($A9,'CN-Med-BPE-CO2'!$A$2:$AR$27,COLUMN('CN-Med-BPE-CO2'!K$2),0)*VLOOKUP($A9,'Subnational multipliers'!$A$7:$AS$31,COLUMN('Subnational multipliers'!L$6),0))</f>
        <v>0</v>
      </c>
      <c r="L9" s="9">
        <f>IF('CN-Med-BPE-CO2'!L9=0,0,VLOOKUP($A9,'CN-Med-BPE-CO2'!$A$2:$AR$27,COLUMN('CN-Med-BPE-CO2'!L$2),0)*VLOOKUP($A9,'Subnational multipliers'!$A$7:$AS$31,COLUMN('Subnational multipliers'!M$6),0))</f>
        <v>0</v>
      </c>
      <c r="M9" s="9">
        <f>IF('CN-Med-BPE-CO2'!M9=0,0,VLOOKUP($A9,'CN-Med-BPE-CO2'!$A$2:$AR$27,COLUMN('CN-Med-BPE-CO2'!M$2),0)*VLOOKUP($A9,'Subnational multipliers'!$A$7:$AS$31,COLUMN('Subnational multipliers'!N$6),0))</f>
        <v>0</v>
      </c>
      <c r="N9" s="9">
        <f>IF('CN-Med-BPE-CO2'!N9=0,0,VLOOKUP($A9,'CN-Med-BPE-CO2'!$A$2:$AR$27,COLUMN('CN-Med-BPE-CO2'!N$2),0)*VLOOKUP($A9,'Subnational multipliers'!$A$7:$AS$31,COLUMN('Subnational multipliers'!O$6),0))</f>
        <v>0</v>
      </c>
      <c r="O9" s="9">
        <f>IF('CN-Med-BPE-CO2'!O9=0,0,VLOOKUP($A9,'CN-Med-BPE-CO2'!$A$2:$AR$27,COLUMN('CN-Med-BPE-CO2'!O$2),0)*VLOOKUP($A9,'Subnational multipliers'!$A$7:$AS$31,COLUMN('Subnational multipliers'!P$6),0))</f>
        <v>0</v>
      </c>
      <c r="P9" s="9">
        <f>IF('CN-Med-BPE-CO2'!P9=0,0,VLOOKUP($A9,'CN-Med-BPE-CO2'!$A$2:$AR$27,COLUMN('CN-Med-BPE-CO2'!P$2),0)*VLOOKUP($A9,'Subnational multipliers'!$A$7:$AS$31,COLUMN('Subnational multipliers'!Q$6),0))</f>
        <v>0</v>
      </c>
      <c r="Q9" s="9">
        <f>IF('CN-Med-BPE-CO2'!Q9=0,0,VLOOKUP($A9,'CN-Med-BPE-CO2'!$A$2:$AR$27,COLUMN('CN-Med-BPE-CO2'!Q$2),0)*VLOOKUP($A9,'Subnational multipliers'!$A$7:$AS$31,COLUMN('Subnational multipliers'!R$6),0))</f>
        <v>0</v>
      </c>
      <c r="R9" s="9">
        <f>IF('CN-Med-BPE-CO2'!R9=0,0,VLOOKUP($A9,'CN-Med-BPE-CO2'!$A$2:$AR$27,COLUMN('CN-Med-BPE-CO2'!R$2),0)*VLOOKUP($A9,'Subnational multipliers'!$A$7:$AS$31,COLUMN('Subnational multipliers'!S$6),0))</f>
        <v>0</v>
      </c>
      <c r="S9" s="9">
        <f>IF('CN-Med-BPE-CO2'!S9=0,0,VLOOKUP($A9,'CN-Med-BPE-CO2'!$A$2:$AR$27,COLUMN('CN-Med-BPE-CO2'!S$2),0)*VLOOKUP($A9,'Subnational multipliers'!$A$7:$AS$31,COLUMN('Subnational multipliers'!T$6),0))</f>
        <v>0</v>
      </c>
      <c r="T9" s="9">
        <f>IF('CN-Med-BPE-CO2'!T9=0,0,VLOOKUP($A9,'CN-Med-BPE-CO2'!$A$2:$AR$27,COLUMN('CN-Med-BPE-CO2'!T$2),0)*VLOOKUP($A9,'Subnational multipliers'!$A$7:$AS$31,COLUMN('Subnational multipliers'!U$6),0))</f>
        <v>0</v>
      </c>
      <c r="U9" s="9">
        <f>IF('CN-Med-BPE-CO2'!U9=0,0,VLOOKUP($A9,'CN-Med-BPE-CO2'!$A$2:$AR$27,COLUMN('CN-Med-BPE-CO2'!U$2),0)*VLOOKUP($A9,'Subnational multipliers'!$A$7:$AS$31,COLUMN('Subnational multipliers'!V$6),0))</f>
        <v>0</v>
      </c>
      <c r="V9" s="9">
        <f>IF('CN-Med-BPE-CO2'!V9=0,0,VLOOKUP($A9,'CN-Med-BPE-CO2'!$A$2:$AR$27,COLUMN('CN-Med-BPE-CO2'!V$2),0)*VLOOKUP($A9,'Subnational multipliers'!$A$7:$AS$31,COLUMN('Subnational multipliers'!W$6),0))</f>
        <v>0</v>
      </c>
      <c r="W9" s="9">
        <f>IF('CN-Med-BPE-CO2'!W9=0,0,VLOOKUP($A9,'CN-Med-BPE-CO2'!$A$2:$AR$27,COLUMN('CN-Med-BPE-CO2'!W$2),0)*VLOOKUP($A9,'Subnational multipliers'!$A$7:$AS$31,COLUMN('Subnational multipliers'!X$6),0))</f>
        <v>0</v>
      </c>
      <c r="X9" s="9">
        <f>IF('CN-Med-BPE-CO2'!X9=0,0,VLOOKUP($A9,'CN-Med-BPE-CO2'!$A$2:$AR$27,COLUMN('CN-Med-BPE-CO2'!X$2),0)*VLOOKUP($A9,'Subnational multipliers'!$A$7:$AS$31,COLUMN('Subnational multipliers'!Y$6),0))</f>
        <v>0</v>
      </c>
      <c r="Y9" s="9">
        <f>IF('CN-Med-BPE-CO2'!Y9=0,0,VLOOKUP($A9,'CN-Med-BPE-CO2'!$A$2:$AR$27,COLUMN('CN-Med-BPE-CO2'!Y$2),0)*VLOOKUP($A9,'Subnational multipliers'!$A$7:$AS$31,COLUMN('Subnational multipliers'!Z$6),0))</f>
        <v>0</v>
      </c>
      <c r="Z9" s="9">
        <f>IF('CN-Med-BPE-CO2'!Z9=0,0,VLOOKUP($A9,'CN-Med-BPE-CO2'!$A$2:$AR$27,COLUMN('CN-Med-BPE-CO2'!Z$2),0)*VLOOKUP($A9,'Subnational multipliers'!$A$7:$AS$31,COLUMN('Subnational multipliers'!AA$6),0))</f>
        <v>0</v>
      </c>
      <c r="AA9" s="9">
        <f>IF('CN-Med-BPE-CO2'!AA9=0,0,VLOOKUP($A9,'CN-Med-BPE-CO2'!$A$2:$AR$27,COLUMN('CN-Med-BPE-CO2'!AA$2),0)*VLOOKUP($A9,'Subnational multipliers'!$A$7:$AS$31,COLUMN('Subnational multipliers'!AB$6),0))</f>
        <v>0</v>
      </c>
      <c r="AB9" s="9">
        <f>IF('CN-Med-BPE-CO2'!AB9=0,0,VLOOKUP($A9,'CN-Med-BPE-CO2'!$A$2:$AR$27,COLUMN('CN-Med-BPE-CO2'!AB$2),0)*VLOOKUP($A9,'Subnational multipliers'!$A$7:$AS$31,COLUMN('Subnational multipliers'!AC$6),0))</f>
        <v>0</v>
      </c>
      <c r="AC9" s="9">
        <f>IF('CN-Med-BPE-CO2'!AC9=0,0,VLOOKUP($A9,'CN-Med-BPE-CO2'!$A$2:$AR$27,COLUMN('CN-Med-BPE-CO2'!AC$2),0)*VLOOKUP($A9,'Subnational multipliers'!$A$7:$AS$31,COLUMN('Subnational multipliers'!AD$6),0))</f>
        <v>0</v>
      </c>
      <c r="AD9" s="9">
        <f>IF('CN-Med-BPE-CO2'!AD9=0,0,VLOOKUP($A9,'CN-Med-BPE-CO2'!$A$2:$AR$27,COLUMN('CN-Med-BPE-CO2'!AD$2),0)*VLOOKUP($A9,'Subnational multipliers'!$A$7:$AS$31,COLUMN('Subnational multipliers'!AE$6),0))</f>
        <v>0</v>
      </c>
      <c r="AE9" s="9">
        <f>IF('CN-Med-BPE-CO2'!AE9=0,0,VLOOKUP($A9,'CN-Med-BPE-CO2'!$A$2:$AR$27,COLUMN('CN-Med-BPE-CO2'!AE$2),0)*VLOOKUP($A9,'Subnational multipliers'!$A$7:$AS$31,COLUMN('Subnational multipliers'!AF$6),0))</f>
        <v>0</v>
      </c>
      <c r="AF9" s="9">
        <f>IF('CN-Med-BPE-CO2'!AF9=0,0,VLOOKUP($A9,'CN-Med-BPE-CO2'!$A$2:$AR$27,COLUMN('CN-Med-BPE-CO2'!AF$2),0)*VLOOKUP($A9,'Subnational multipliers'!$A$7:$AS$31,COLUMN('Subnational multipliers'!AG$6),0))</f>
        <v>0</v>
      </c>
      <c r="AG9" s="9">
        <f>IF('CN-Med-BPE-CO2'!AG9=0,0,VLOOKUP($A9,'CN-Med-BPE-CO2'!$A$2:$AR$27,COLUMN('CN-Med-BPE-CO2'!AG$2),0)*VLOOKUP($A9,'Subnational multipliers'!$A$7:$AS$31,COLUMN('Subnational multipliers'!AH$6),0))</f>
        <v>0</v>
      </c>
      <c r="AH9" s="9">
        <f>IF('CN-Med-BPE-CO2'!AH9=0,0,VLOOKUP($A9,'CN-Med-BPE-CO2'!$A$2:$AR$27,COLUMN('CN-Med-BPE-CO2'!AH$2),0)*VLOOKUP($A9,'Subnational multipliers'!$A$7:$AS$31,COLUMN('Subnational multipliers'!AI$6),0))</f>
        <v>0</v>
      </c>
      <c r="AI9" s="9">
        <f>IF('CN-Med-BPE-CO2'!AI9=0,0,VLOOKUP($A9,'CN-Med-BPE-CO2'!$A$2:$AR$27,COLUMN('CN-Med-BPE-CO2'!AI$2),0)*VLOOKUP($A9,'Subnational multipliers'!$A$7:$AS$31,COLUMN('Subnational multipliers'!AJ$6),0))</f>
        <v>0</v>
      </c>
      <c r="AJ9" s="9">
        <f>IF('CN-Med-BPE-CO2'!AJ9=0,0,VLOOKUP($A9,'CN-Med-BPE-CO2'!$A$2:$AR$27,COLUMN('CN-Med-BPE-CO2'!AJ$2),0)*VLOOKUP($A9,'Subnational multipliers'!$A$7:$AS$31,COLUMN('Subnational multipliers'!AK$6),0))</f>
        <v>0</v>
      </c>
      <c r="AK9" s="9">
        <f>IF('CN-Med-BPE-CO2'!AK9=0,0,VLOOKUP($A9,'CN-Med-BPE-CO2'!$A$2:$AR$27,COLUMN('CN-Med-BPE-CO2'!AK$2),0)*VLOOKUP($A9,'Subnational multipliers'!$A$7:$AS$31,COLUMN('Subnational multipliers'!AL$6),0))</f>
        <v>0</v>
      </c>
      <c r="AL9" s="9">
        <f>IF('CN-Med-BPE-CO2'!AL9=0,0,VLOOKUP($A9,'CN-Med-BPE-CO2'!$A$2:$AR$27,COLUMN('CN-Med-BPE-CO2'!AL$2),0)*VLOOKUP($A9,'Subnational multipliers'!$A$7:$AS$31,COLUMN('Subnational multipliers'!AM$6),0))</f>
        <v>0</v>
      </c>
      <c r="AM9" s="9">
        <f>IF('CN-Med-BPE-CO2'!AM9=0,0,VLOOKUP($A9,'CN-Med-BPE-CO2'!$A$2:$AR$27,COLUMN('CN-Med-BPE-CO2'!AM$2),0)*VLOOKUP($A9,'Subnational multipliers'!$A$7:$AS$31,COLUMN('Subnational multipliers'!AN$6),0))</f>
        <v>0</v>
      </c>
      <c r="AN9" s="9">
        <f>IF('CN-Med-BPE-CO2'!AN9=0,0,VLOOKUP($A9,'CN-Med-BPE-CO2'!$A$2:$AR$27,COLUMN('CN-Med-BPE-CO2'!AN$2),0)*VLOOKUP($A9,'Subnational multipliers'!$A$7:$AS$31,COLUMN('Subnational multipliers'!AO$6),0))</f>
        <v>0</v>
      </c>
      <c r="AO9" s="9">
        <f>IF('CN-Med-BPE-CO2'!AO9=0,0,VLOOKUP($A9,'CN-Med-BPE-CO2'!$A$2:$AR$27,COLUMN('CN-Med-BPE-CO2'!AO$2),0)*VLOOKUP($A9,'Subnational multipliers'!$A$7:$AS$31,COLUMN('Subnational multipliers'!AP$6),0))</f>
        <v>0</v>
      </c>
      <c r="AP9" s="9">
        <f>IF('CN-Med-BPE-CO2'!AP9=0,0,VLOOKUP($A9,'CN-Med-BPE-CO2'!$A$2:$AR$27,COLUMN('CN-Med-BPE-CO2'!AP$2),0)*VLOOKUP($A9,'Subnational multipliers'!$A$7:$AS$31,COLUMN('Subnational multipliers'!AQ$6),0))</f>
        <v>0</v>
      </c>
      <c r="AQ9" s="9">
        <f>IF('CN-Med-BPE-CO2'!AQ9=0,0,VLOOKUP($A9,'CN-Med-BPE-CO2'!$A$2:$AR$27,COLUMN('CN-Med-BPE-CO2'!AQ$2),0)*VLOOKUP($A9,'Subnational multipliers'!$A$7:$AS$31,COLUMN('Subnational multipliers'!AR$6),0))</f>
        <v>0</v>
      </c>
      <c r="AR9" s="9">
        <f>IF('CN-Med-BPE-CO2'!AR9=0,0,VLOOKUP($A9,'CN-Med-BPE-CO2'!$A$2:$AR$27,COLUMN('CN-Med-BPE-CO2'!AR$2),0)*VLOOKUP($A9,'Subnational multipliers'!$A$7:$AS$31,COLUMN('Subnational multipliers'!AS$6),0))</f>
        <v>0</v>
      </c>
    </row>
    <row r="10" spans="1:44">
      <c r="A10" t="s">
        <v>55</v>
      </c>
      <c r="B10" s="9">
        <f>IF('CN-Med-BPE-CO2'!B10=0,0,VLOOKUP($A10,'CN-Med-BPE-CO2'!$A$2:$AR$27,COLUMN('CN-Med-BPE-CO2'!B$2),0)*VLOOKUP($A10,'Subnational multipliers'!$A$7:$AS$31,COLUMN('Subnational multipliers'!C$6),0))</f>
        <v>0</v>
      </c>
      <c r="C10" s="9">
        <f>IF('CN-Med-BPE-CO2'!C10=0,0,VLOOKUP($A10,'CN-Med-BPE-CO2'!$A$2:$AR$27,COLUMN('CN-Med-BPE-CO2'!C$2),0)*VLOOKUP($A10,'Subnational multipliers'!$A$7:$AS$31,COLUMN('Subnational multipliers'!D$6),0))</f>
        <v>0</v>
      </c>
      <c r="D10" s="9">
        <f>IF('CN-Med-BPE-CO2'!D10=0,0,VLOOKUP($A10,'CN-Med-BPE-CO2'!$A$2:$AR$27,COLUMN('CN-Med-BPE-CO2'!D$2),0)*VLOOKUP($A10,'Subnational multipliers'!$A$7:$AS$31,COLUMN('Subnational multipliers'!E$6),0))</f>
        <v>0</v>
      </c>
      <c r="E10" s="9">
        <f>IF('CN-Med-BPE-CO2'!E10=0,0,VLOOKUP($A10,'CN-Med-BPE-CO2'!$A$2:$AR$27,COLUMN('CN-Med-BPE-CO2'!E$2),0)*VLOOKUP($A10,'Subnational multipliers'!$A$7:$AS$31,COLUMN('Subnational multipliers'!F$6),0))</f>
        <v>0</v>
      </c>
      <c r="F10" s="9">
        <f>IF('CN-Med-BPE-CO2'!F10=0,0,VLOOKUP($A10,'CN-Med-BPE-CO2'!$A$2:$AR$27,COLUMN('CN-Med-BPE-CO2'!F$2),0)*VLOOKUP($A10,'Subnational multipliers'!$A$7:$AS$31,COLUMN('Subnational multipliers'!G$6),0))</f>
        <v>0</v>
      </c>
      <c r="G10" s="9">
        <f>IF('CN-Med-BPE-CO2'!G10=0,0,VLOOKUP($A10,'CN-Med-BPE-CO2'!$A$2:$AR$27,COLUMN('CN-Med-BPE-CO2'!G$2),0)*VLOOKUP($A10,'Subnational multipliers'!$A$7:$AS$31,COLUMN('Subnational multipliers'!H$6),0))</f>
        <v>0</v>
      </c>
      <c r="H10" s="9">
        <f>IF('CN-Med-BPE-CO2'!H10=0,0,VLOOKUP($A10,'CN-Med-BPE-CO2'!$A$2:$AR$27,COLUMN('CN-Med-BPE-CO2'!H$2),0)*VLOOKUP($A10,'Subnational multipliers'!$A$7:$AS$31,COLUMN('Subnational multipliers'!I$6),0))</f>
        <v>0</v>
      </c>
      <c r="I10" s="9">
        <f>IF('CN-Med-BPE-CO2'!I10=0,0,VLOOKUP($A10,'CN-Med-BPE-CO2'!$A$2:$AR$27,COLUMN('CN-Med-BPE-CO2'!I$2),0)*VLOOKUP($A10,'Subnational multipliers'!$A$7:$AS$31,COLUMN('Subnational multipliers'!J$6),0))</f>
        <v>0</v>
      </c>
      <c r="J10" s="9">
        <f>IF('CN-Med-BPE-CO2'!J10=0,0,VLOOKUP($A10,'CN-Med-BPE-CO2'!$A$2:$AR$27,COLUMN('CN-Med-BPE-CO2'!J$2),0)*VLOOKUP($A10,'Subnational multipliers'!$A$7:$AS$31,COLUMN('Subnational multipliers'!K$6),0))</f>
        <v>0</v>
      </c>
      <c r="K10" s="9">
        <f>IF('CN-Med-BPE-CO2'!K10=0,0,VLOOKUP($A10,'CN-Med-BPE-CO2'!$A$2:$AR$27,COLUMN('CN-Med-BPE-CO2'!K$2),0)*VLOOKUP($A10,'Subnational multipliers'!$A$7:$AS$31,COLUMN('Subnational multipliers'!L$6),0))</f>
        <v>0</v>
      </c>
      <c r="L10" s="9">
        <f>IF('CN-Med-BPE-CO2'!L10=0,0,VLOOKUP($A10,'CN-Med-BPE-CO2'!$A$2:$AR$27,COLUMN('CN-Med-BPE-CO2'!L$2),0)*VLOOKUP($A10,'Subnational multipliers'!$A$7:$AS$31,COLUMN('Subnational multipliers'!M$6),0))</f>
        <v>0</v>
      </c>
      <c r="M10" s="9">
        <f>IF('CN-Med-BPE-CO2'!M10=0,0,VLOOKUP($A10,'CN-Med-BPE-CO2'!$A$2:$AR$27,COLUMN('CN-Med-BPE-CO2'!M$2),0)*VLOOKUP($A10,'Subnational multipliers'!$A$7:$AS$31,COLUMN('Subnational multipliers'!N$6),0))</f>
        <v>0</v>
      </c>
      <c r="N10" s="9">
        <f>IF('CN-Med-BPE-CO2'!N10=0,0,VLOOKUP($A10,'CN-Med-BPE-CO2'!$A$2:$AR$27,COLUMN('CN-Med-BPE-CO2'!N$2),0)*VLOOKUP($A10,'Subnational multipliers'!$A$7:$AS$31,COLUMN('Subnational multipliers'!O$6),0))</f>
        <v>0</v>
      </c>
      <c r="O10" s="9">
        <f>IF('CN-Med-BPE-CO2'!O10=0,0,VLOOKUP($A10,'CN-Med-BPE-CO2'!$A$2:$AR$27,COLUMN('CN-Med-BPE-CO2'!O$2),0)*VLOOKUP($A10,'Subnational multipliers'!$A$7:$AS$31,COLUMN('Subnational multipliers'!P$6),0))</f>
        <v>0</v>
      </c>
      <c r="P10" s="9">
        <f>IF('CN-Med-BPE-CO2'!P10=0,0,VLOOKUP($A10,'CN-Med-BPE-CO2'!$A$2:$AR$27,COLUMN('CN-Med-BPE-CO2'!P$2),0)*VLOOKUP($A10,'Subnational multipliers'!$A$7:$AS$31,COLUMN('Subnational multipliers'!Q$6),0))</f>
        <v>0</v>
      </c>
      <c r="Q10" s="9">
        <f>IF('CN-Med-BPE-CO2'!Q10=0,0,VLOOKUP($A10,'CN-Med-BPE-CO2'!$A$2:$AR$27,COLUMN('CN-Med-BPE-CO2'!Q$2),0)*VLOOKUP($A10,'Subnational multipliers'!$A$7:$AS$31,COLUMN('Subnational multipliers'!R$6),0))</f>
        <v>0</v>
      </c>
      <c r="R10" s="9">
        <f>IF('CN-Med-BPE-CO2'!R10=0,0,VLOOKUP($A10,'CN-Med-BPE-CO2'!$A$2:$AR$27,COLUMN('CN-Med-BPE-CO2'!R$2),0)*VLOOKUP($A10,'Subnational multipliers'!$A$7:$AS$31,COLUMN('Subnational multipliers'!S$6),0))</f>
        <v>0</v>
      </c>
      <c r="S10" s="9">
        <f>IF('CN-Med-BPE-CO2'!S10=0,0,VLOOKUP($A10,'CN-Med-BPE-CO2'!$A$2:$AR$27,COLUMN('CN-Med-BPE-CO2'!S$2),0)*VLOOKUP($A10,'Subnational multipliers'!$A$7:$AS$31,COLUMN('Subnational multipliers'!T$6),0))</f>
        <v>0</v>
      </c>
      <c r="T10" s="9">
        <f>IF('CN-Med-BPE-CO2'!T10=0,0,VLOOKUP($A10,'CN-Med-BPE-CO2'!$A$2:$AR$27,COLUMN('CN-Med-BPE-CO2'!T$2),0)*VLOOKUP($A10,'Subnational multipliers'!$A$7:$AS$31,COLUMN('Subnational multipliers'!U$6),0))</f>
        <v>0</v>
      </c>
      <c r="U10" s="9">
        <f>IF('CN-Med-BPE-CO2'!U10=0,0,VLOOKUP($A10,'CN-Med-BPE-CO2'!$A$2:$AR$27,COLUMN('CN-Med-BPE-CO2'!U$2),0)*VLOOKUP($A10,'Subnational multipliers'!$A$7:$AS$31,COLUMN('Subnational multipliers'!V$6),0))</f>
        <v>0</v>
      </c>
      <c r="V10" s="9">
        <f>IF('CN-Med-BPE-CO2'!V10=0,0,VLOOKUP($A10,'CN-Med-BPE-CO2'!$A$2:$AR$27,COLUMN('CN-Med-BPE-CO2'!V$2),0)*VLOOKUP($A10,'Subnational multipliers'!$A$7:$AS$31,COLUMN('Subnational multipliers'!W$6),0))</f>
        <v>0</v>
      </c>
      <c r="W10" s="9">
        <f>IF('CN-Med-BPE-CO2'!W10=0,0,VLOOKUP($A10,'CN-Med-BPE-CO2'!$A$2:$AR$27,COLUMN('CN-Med-BPE-CO2'!W$2),0)*VLOOKUP($A10,'Subnational multipliers'!$A$7:$AS$31,COLUMN('Subnational multipliers'!X$6),0))</f>
        <v>0</v>
      </c>
      <c r="X10" s="9">
        <f>IF('CN-Med-BPE-CO2'!X10=0,0,VLOOKUP($A10,'CN-Med-BPE-CO2'!$A$2:$AR$27,COLUMN('CN-Med-BPE-CO2'!X$2),0)*VLOOKUP($A10,'Subnational multipliers'!$A$7:$AS$31,COLUMN('Subnational multipliers'!Y$6),0))</f>
        <v>0</v>
      </c>
      <c r="Y10" s="9">
        <f>IF('CN-Med-BPE-CO2'!Y10=0,0,VLOOKUP($A10,'CN-Med-BPE-CO2'!$A$2:$AR$27,COLUMN('CN-Med-BPE-CO2'!Y$2),0)*VLOOKUP($A10,'Subnational multipliers'!$A$7:$AS$31,COLUMN('Subnational multipliers'!Z$6),0))</f>
        <v>0</v>
      </c>
      <c r="Z10" s="9">
        <f>IF('CN-Med-BPE-CO2'!Z10=0,0,VLOOKUP($A10,'CN-Med-BPE-CO2'!$A$2:$AR$27,COLUMN('CN-Med-BPE-CO2'!Z$2),0)*VLOOKUP($A10,'Subnational multipliers'!$A$7:$AS$31,COLUMN('Subnational multipliers'!AA$6),0))</f>
        <v>0</v>
      </c>
      <c r="AA10" s="9">
        <f>IF('CN-Med-BPE-CO2'!AA10=0,0,VLOOKUP($A10,'CN-Med-BPE-CO2'!$A$2:$AR$27,COLUMN('CN-Med-BPE-CO2'!AA$2),0)*VLOOKUP($A10,'Subnational multipliers'!$A$7:$AS$31,COLUMN('Subnational multipliers'!AB$6),0))</f>
        <v>0</v>
      </c>
      <c r="AB10" s="9">
        <f>IF('CN-Med-BPE-CO2'!AB10=0,0,VLOOKUP($A10,'CN-Med-BPE-CO2'!$A$2:$AR$27,COLUMN('CN-Med-BPE-CO2'!AB$2),0)*VLOOKUP($A10,'Subnational multipliers'!$A$7:$AS$31,COLUMN('Subnational multipliers'!AC$6),0))</f>
        <v>0</v>
      </c>
      <c r="AC10" s="9">
        <f>IF('CN-Med-BPE-CO2'!AC10=0,0,VLOOKUP($A10,'CN-Med-BPE-CO2'!$A$2:$AR$27,COLUMN('CN-Med-BPE-CO2'!AC$2),0)*VLOOKUP($A10,'Subnational multipliers'!$A$7:$AS$31,COLUMN('Subnational multipliers'!AD$6),0))</f>
        <v>0</v>
      </c>
      <c r="AD10" s="9">
        <f>IF('CN-Med-BPE-CO2'!AD10=0,0,VLOOKUP($A10,'CN-Med-BPE-CO2'!$A$2:$AR$27,COLUMN('CN-Med-BPE-CO2'!AD$2),0)*VLOOKUP($A10,'Subnational multipliers'!$A$7:$AS$31,COLUMN('Subnational multipliers'!AE$6),0))</f>
        <v>0</v>
      </c>
      <c r="AE10" s="9">
        <f>IF('CN-Med-BPE-CO2'!AE10=0,0,VLOOKUP($A10,'CN-Med-BPE-CO2'!$A$2:$AR$27,COLUMN('CN-Med-BPE-CO2'!AE$2),0)*VLOOKUP($A10,'Subnational multipliers'!$A$7:$AS$31,COLUMN('Subnational multipliers'!AF$6),0))</f>
        <v>0</v>
      </c>
      <c r="AF10" s="9">
        <f>IF('CN-Med-BPE-CO2'!AF10=0,0,VLOOKUP($A10,'CN-Med-BPE-CO2'!$A$2:$AR$27,COLUMN('CN-Med-BPE-CO2'!AF$2),0)*VLOOKUP($A10,'Subnational multipliers'!$A$7:$AS$31,COLUMN('Subnational multipliers'!AG$6),0))</f>
        <v>0</v>
      </c>
      <c r="AG10" s="9">
        <f>IF('CN-Med-BPE-CO2'!AG10=0,0,VLOOKUP($A10,'CN-Med-BPE-CO2'!$A$2:$AR$27,COLUMN('CN-Med-BPE-CO2'!AG$2),0)*VLOOKUP($A10,'Subnational multipliers'!$A$7:$AS$31,COLUMN('Subnational multipliers'!AH$6),0))</f>
        <v>0</v>
      </c>
      <c r="AH10" s="9">
        <f>IF('CN-Med-BPE-CO2'!AH10=0,0,VLOOKUP($A10,'CN-Med-BPE-CO2'!$A$2:$AR$27,COLUMN('CN-Med-BPE-CO2'!AH$2),0)*VLOOKUP($A10,'Subnational multipliers'!$A$7:$AS$31,COLUMN('Subnational multipliers'!AI$6),0))</f>
        <v>0</v>
      </c>
      <c r="AI10" s="9">
        <f>IF('CN-Med-BPE-CO2'!AI10=0,0,VLOOKUP($A10,'CN-Med-BPE-CO2'!$A$2:$AR$27,COLUMN('CN-Med-BPE-CO2'!AI$2),0)*VLOOKUP($A10,'Subnational multipliers'!$A$7:$AS$31,COLUMN('Subnational multipliers'!AJ$6),0))</f>
        <v>0</v>
      </c>
      <c r="AJ10" s="9">
        <f>IF('CN-Med-BPE-CO2'!AJ10=0,0,VLOOKUP($A10,'CN-Med-BPE-CO2'!$A$2:$AR$27,COLUMN('CN-Med-BPE-CO2'!AJ$2),0)*VLOOKUP($A10,'Subnational multipliers'!$A$7:$AS$31,COLUMN('Subnational multipliers'!AK$6),0))</f>
        <v>0</v>
      </c>
      <c r="AK10" s="9">
        <f>IF('CN-Med-BPE-CO2'!AK10=0,0,VLOOKUP($A10,'CN-Med-BPE-CO2'!$A$2:$AR$27,COLUMN('CN-Med-BPE-CO2'!AK$2),0)*VLOOKUP($A10,'Subnational multipliers'!$A$7:$AS$31,COLUMN('Subnational multipliers'!AL$6),0))</f>
        <v>0</v>
      </c>
      <c r="AL10" s="9">
        <f>IF('CN-Med-BPE-CO2'!AL10=0,0,VLOOKUP($A10,'CN-Med-BPE-CO2'!$A$2:$AR$27,COLUMN('CN-Med-BPE-CO2'!AL$2),0)*VLOOKUP($A10,'Subnational multipliers'!$A$7:$AS$31,COLUMN('Subnational multipliers'!AM$6),0))</f>
        <v>0</v>
      </c>
      <c r="AM10" s="9">
        <f>IF('CN-Med-BPE-CO2'!AM10=0,0,VLOOKUP($A10,'CN-Med-BPE-CO2'!$A$2:$AR$27,COLUMN('CN-Med-BPE-CO2'!AM$2),0)*VLOOKUP($A10,'Subnational multipliers'!$A$7:$AS$31,COLUMN('Subnational multipliers'!AN$6),0))</f>
        <v>0</v>
      </c>
      <c r="AN10" s="9">
        <f>IF('CN-Med-BPE-CO2'!AN10=0,0,VLOOKUP($A10,'CN-Med-BPE-CO2'!$A$2:$AR$27,COLUMN('CN-Med-BPE-CO2'!AN$2),0)*VLOOKUP($A10,'Subnational multipliers'!$A$7:$AS$31,COLUMN('Subnational multipliers'!AO$6),0))</f>
        <v>0</v>
      </c>
      <c r="AO10" s="9">
        <f>IF('CN-Med-BPE-CO2'!AO10=0,0,VLOOKUP($A10,'CN-Med-BPE-CO2'!$A$2:$AR$27,COLUMN('CN-Med-BPE-CO2'!AO$2),0)*VLOOKUP($A10,'Subnational multipliers'!$A$7:$AS$31,COLUMN('Subnational multipliers'!AP$6),0))</f>
        <v>0</v>
      </c>
      <c r="AP10" s="9">
        <f>IF('CN-Med-BPE-CO2'!AP10=0,0,VLOOKUP($A10,'CN-Med-BPE-CO2'!$A$2:$AR$27,COLUMN('CN-Med-BPE-CO2'!AP$2),0)*VLOOKUP($A10,'Subnational multipliers'!$A$7:$AS$31,COLUMN('Subnational multipliers'!AQ$6),0))</f>
        <v>0</v>
      </c>
      <c r="AQ10" s="9">
        <f>IF('CN-Med-BPE-CO2'!AQ10=0,0,VLOOKUP($A10,'CN-Med-BPE-CO2'!$A$2:$AR$27,COLUMN('CN-Med-BPE-CO2'!AQ$2),0)*VLOOKUP($A10,'Subnational multipliers'!$A$7:$AS$31,COLUMN('Subnational multipliers'!AR$6),0))</f>
        <v>0</v>
      </c>
      <c r="AR10" s="9">
        <f>IF('CN-Med-BPE-CO2'!AR10=0,0,VLOOKUP($A10,'CN-Med-BPE-CO2'!$A$2:$AR$27,COLUMN('CN-Med-BPE-CO2'!AR$2),0)*VLOOKUP($A10,'Subnational multipliers'!$A$7:$AS$31,COLUMN('Subnational multipliers'!AS$6),0))</f>
        <v>0</v>
      </c>
    </row>
    <row r="11" spans="1:44">
      <c r="A11" t="s">
        <v>44</v>
      </c>
      <c r="B11" s="9">
        <f>IF('CN-Med-BPE-CO2'!B11=0,0,VLOOKUP($A11,'CN-Med-BPE-CO2'!$A$2:$AR$27,COLUMN('CN-Med-BPE-CO2'!B$2),0)*VLOOKUP($A11,'Subnational multipliers'!$A$7:$AS$31,COLUMN('Subnational multipliers'!C$6),0))</f>
        <v>2645000000000</v>
      </c>
      <c r="C11" s="9">
        <f>IF('CN-Med-BPE-CO2'!C11=0,0,VLOOKUP($A11,'CN-Med-BPE-CO2'!$A$2:$AR$27,COLUMN('CN-Med-BPE-CO2'!C$2),0)*VLOOKUP($A11,'Subnational multipliers'!$A$7:$AS$31,COLUMN('Subnational multipliers'!D$6),0))</f>
        <v>2561000000000</v>
      </c>
      <c r="D11" s="9">
        <f>IF('CN-Med-BPE-CO2'!D11=0,0,VLOOKUP($A11,'CN-Med-BPE-CO2'!$A$2:$AR$27,COLUMN('CN-Med-BPE-CO2'!D$2),0)*VLOOKUP($A11,'Subnational multipliers'!$A$7:$AS$31,COLUMN('Subnational multipliers'!E$6),0))</f>
        <v>2477000000000</v>
      </c>
      <c r="E11" s="9">
        <f>IF('CN-Med-BPE-CO2'!E11=0,0,VLOOKUP($A11,'CN-Med-BPE-CO2'!$A$2:$AR$27,COLUMN('CN-Med-BPE-CO2'!E$2),0)*VLOOKUP($A11,'Subnational multipliers'!$A$7:$AS$31,COLUMN('Subnational multipliers'!F$6),0))</f>
        <v>2748000000000</v>
      </c>
      <c r="F11" s="9">
        <f>IF('CN-Med-BPE-CO2'!F11=0,0,VLOOKUP($A11,'CN-Med-BPE-CO2'!$A$2:$AR$27,COLUMN('CN-Med-BPE-CO2'!F$2),0)*VLOOKUP($A11,'Subnational multipliers'!$A$7:$AS$31,COLUMN('Subnational multipliers'!G$6),0))</f>
        <v>2653390285714.2861</v>
      </c>
      <c r="G11" s="9">
        <f>IF('CN-Med-BPE-CO2'!G11=0,0,VLOOKUP($A11,'CN-Med-BPE-CO2'!$A$2:$AR$27,COLUMN('CN-Med-BPE-CO2'!G$2),0)*VLOOKUP($A11,'Subnational multipliers'!$A$7:$AS$31,COLUMN('Subnational multipliers'!H$6),0))</f>
        <v>2710332587338.8042</v>
      </c>
      <c r="H11" s="9">
        <f>IF('CN-Med-BPE-CO2'!H11=0,0,VLOOKUP($A11,'CN-Med-BPE-CO2'!$A$2:$AR$27,COLUMN('CN-Med-BPE-CO2'!H$2),0)*VLOOKUP($A11,'Subnational multipliers'!$A$7:$AS$31,COLUMN('Subnational multipliers'!I$6),0))</f>
        <v>2767274888963.3228</v>
      </c>
      <c r="I11" s="9">
        <f>IF('CN-Med-BPE-CO2'!I11=0,0,VLOOKUP($A11,'CN-Med-BPE-CO2'!$A$2:$AR$27,COLUMN('CN-Med-BPE-CO2'!I$2),0)*VLOOKUP($A11,'Subnational multipliers'!$A$7:$AS$31,COLUMN('Subnational multipliers'!J$6),0))</f>
        <v>2822273030061.9658</v>
      </c>
      <c r="J11" s="9">
        <f>IF('CN-Med-BPE-CO2'!J11=0,0,VLOOKUP($A11,'CN-Med-BPE-CO2'!$A$2:$AR$27,COLUMN('CN-Med-BPE-CO2'!J$2),0)*VLOOKUP($A11,'Subnational multipliers'!$A$7:$AS$31,COLUMN('Subnational multipliers'!K$6),0))</f>
        <v>2837826314268.9668</v>
      </c>
      <c r="K11" s="9">
        <f>IF('CN-Med-BPE-CO2'!K11=0,0,VLOOKUP($A11,'CN-Med-BPE-CO2'!$A$2:$AR$27,COLUMN('CN-Med-BPE-CO2'!K$2),0)*VLOOKUP($A11,'Subnational multipliers'!$A$7:$AS$31,COLUMN('Subnational multipliers'!L$6),0))</f>
        <v>2853379598475.9678</v>
      </c>
      <c r="L11" s="9">
        <f>IF('CN-Med-BPE-CO2'!L11=0,0,VLOOKUP($A11,'CN-Med-BPE-CO2'!$A$2:$AR$27,COLUMN('CN-Med-BPE-CO2'!L$2),0)*VLOOKUP($A11,'Subnational multipliers'!$A$7:$AS$31,COLUMN('Subnational multipliers'!M$6),0))</f>
        <v>2868932882682.9678</v>
      </c>
      <c r="M11" s="9">
        <f>IF('CN-Med-BPE-CO2'!M11=0,0,VLOOKUP($A11,'CN-Med-BPE-CO2'!$A$2:$AR$27,COLUMN('CN-Med-BPE-CO2'!M$2),0)*VLOOKUP($A11,'Subnational multipliers'!$A$7:$AS$31,COLUMN('Subnational multipliers'!N$6),0))</f>
        <v>2889385451415.1738</v>
      </c>
      <c r="N11" s="9">
        <f>IF('CN-Med-BPE-CO2'!N11=0,0,VLOOKUP($A11,'CN-Med-BPE-CO2'!$A$2:$AR$27,COLUMN('CN-Med-BPE-CO2'!N$2),0)*VLOOKUP($A11,'Subnational multipliers'!$A$7:$AS$31,COLUMN('Subnational multipliers'!O$6),0))</f>
        <v>2909760253726.3438</v>
      </c>
      <c r="O11" s="9">
        <f>IF('CN-Med-BPE-CO2'!O11=0,0,VLOOKUP($A11,'CN-Med-BPE-CO2'!$A$2:$AR$27,COLUMN('CN-Med-BPE-CO2'!O$2),0)*VLOOKUP($A11,'Subnational multipliers'!$A$7:$AS$31,COLUMN('Subnational multipliers'!P$6),0))</f>
        <v>2926609644950.5947</v>
      </c>
      <c r="P11" s="9">
        <f>IF('CN-Med-BPE-CO2'!P11=0,0,VLOOKUP($A11,'CN-Med-BPE-CO2'!$A$2:$AR$27,COLUMN('CN-Med-BPE-CO2'!P$2),0)*VLOOKUP($A11,'Subnational multipliers'!$A$7:$AS$31,COLUMN('Subnational multipliers'!Q$6),0))</f>
        <v>2946828914419.6953</v>
      </c>
      <c r="Q11" s="9">
        <f>IF('CN-Med-BPE-CO2'!Q11=0,0,VLOOKUP($A11,'CN-Med-BPE-CO2'!$A$2:$AR$27,COLUMN('CN-Med-BPE-CO2'!Q$2),0)*VLOOKUP($A11,'Subnational multipliers'!$A$7:$AS$31,COLUMN('Subnational multipliers'!R$6),0))</f>
        <v>2968085069502.5952</v>
      </c>
      <c r="R11" s="9">
        <f>IF('CN-Med-BPE-CO2'!R11=0,0,VLOOKUP($A11,'CN-Med-BPE-CO2'!$A$2:$AR$27,COLUMN('CN-Med-BPE-CO2'!R$2),0)*VLOOKUP($A11,'Subnational multipliers'!$A$7:$AS$31,COLUMN('Subnational multipliers'!S$6),0))</f>
        <v>2991414995813.0962</v>
      </c>
      <c r="S11" s="9">
        <f>IF('CN-Med-BPE-CO2'!S11=0,0,VLOOKUP($A11,'CN-Med-BPE-CO2'!$A$2:$AR$27,COLUMN('CN-Med-BPE-CO2'!S$2),0)*VLOOKUP($A11,'Subnational multipliers'!$A$7:$AS$31,COLUMN('Subnational multipliers'!T$6),0))</f>
        <v>3013448815106.3467</v>
      </c>
      <c r="T11" s="9">
        <f>IF('CN-Med-BPE-CO2'!T11=0,0,VLOOKUP($A11,'CN-Med-BPE-CO2'!$A$2:$AR$27,COLUMN('CN-Med-BPE-CO2'!T$2),0)*VLOOKUP($A11,'Subnational multipliers'!$A$7:$AS$31,COLUMN('Subnational multipliers'!U$6),0))</f>
        <v>3013967257913.2471</v>
      </c>
      <c r="U11" s="9">
        <f>IF('CN-Med-BPE-CO2'!U11=0,0,VLOOKUP($A11,'CN-Med-BPE-CO2'!$A$2:$AR$27,COLUMN('CN-Med-BPE-CO2'!U$2),0)*VLOOKUP($A11,'Subnational multipliers'!$A$7:$AS$31,COLUMN('Subnational multipliers'!V$6),0))</f>
        <v>3014485700720.147</v>
      </c>
      <c r="V11" s="9">
        <f>IF('CN-Med-BPE-CO2'!V11=0,0,VLOOKUP($A11,'CN-Med-BPE-CO2'!$A$2:$AR$27,COLUMN('CN-Med-BPE-CO2'!V$2),0)*VLOOKUP($A11,'Subnational multipliers'!$A$7:$AS$31,COLUMN('Subnational multipliers'!W$6),0))</f>
        <v>3015004143527.0469</v>
      </c>
      <c r="W11" s="9">
        <f>IF('CN-Med-BPE-CO2'!W11=0,0,VLOOKUP($A11,'CN-Med-BPE-CO2'!$A$2:$AR$27,COLUMN('CN-Med-BPE-CO2'!W$2),0)*VLOOKUP($A11,'Subnational multipliers'!$A$7:$AS$31,COLUMN('Subnational multipliers'!X$6),0))</f>
        <v>3015522586333.9473</v>
      </c>
      <c r="X11" s="9">
        <f>IF('CN-Med-BPE-CO2'!X11=0,0,VLOOKUP($A11,'CN-Med-BPE-CO2'!$A$2:$AR$27,COLUMN('CN-Med-BPE-CO2'!X$2),0)*VLOOKUP($A11,'Subnational multipliers'!$A$7:$AS$31,COLUMN('Subnational multipliers'!Y$6),0))</f>
        <v>3016041029140.8467</v>
      </c>
      <c r="Y11" s="9">
        <f>IF('CN-Med-BPE-CO2'!Y11=0,0,VLOOKUP($A11,'CN-Med-BPE-CO2'!$A$2:$AR$27,COLUMN('CN-Med-BPE-CO2'!Y$2),0)*VLOOKUP($A11,'Subnational multipliers'!$A$7:$AS$31,COLUMN('Subnational multipliers'!Z$6),0))</f>
        <v>2992451881426.896</v>
      </c>
      <c r="Z11" s="9">
        <f>IF('CN-Med-BPE-CO2'!Z11=0,0,VLOOKUP($A11,'CN-Med-BPE-CO2'!$A$2:$AR$27,COLUMN('CN-Med-BPE-CO2'!Z$2),0)*VLOOKUP($A11,'Subnational multipliers'!$A$7:$AS$31,COLUMN('Subnational multipliers'!AA$6),0))</f>
        <v>2968862733712.9458</v>
      </c>
      <c r="AA11" s="9">
        <f>IF('CN-Med-BPE-CO2'!AA11=0,0,VLOOKUP($A11,'CN-Med-BPE-CO2'!$A$2:$AR$27,COLUMN('CN-Med-BPE-CO2'!AA$2),0)*VLOOKUP($A11,'Subnational multipliers'!$A$7:$AS$31,COLUMN('Subnational multipliers'!AB$6),0))</f>
        <v>2945273585998.9951</v>
      </c>
      <c r="AB11" s="9">
        <f>IF('CN-Med-BPE-CO2'!AB11=0,0,VLOOKUP($A11,'CN-Med-BPE-CO2'!$A$2:$AR$27,COLUMN('CN-Med-BPE-CO2'!AB$2),0)*VLOOKUP($A11,'Subnational multipliers'!$A$7:$AS$31,COLUMN('Subnational multipliers'!AC$6),0))</f>
        <v>2921684438285.0444</v>
      </c>
      <c r="AC11" s="9">
        <f>IF('CN-Med-BPE-CO2'!AC11=0,0,VLOOKUP($A11,'CN-Med-BPE-CO2'!$A$2:$AR$27,COLUMN('CN-Med-BPE-CO2'!AC$2),0)*VLOOKUP($A11,'Subnational multipliers'!$A$7:$AS$31,COLUMN('Subnational multipliers'!AD$6),0))</f>
        <v>2898095290571.0933</v>
      </c>
      <c r="AD11" s="9">
        <f>IF('CN-Med-BPE-CO2'!AD11=0,0,VLOOKUP($A11,'CN-Med-BPE-CO2'!$A$2:$AR$27,COLUMN('CN-Med-BPE-CO2'!AD$2),0)*VLOOKUP($A11,'Subnational multipliers'!$A$7:$AS$31,COLUMN('Subnational multipliers'!AE$6),0))</f>
        <v>2862841179701.8921</v>
      </c>
      <c r="AE11" s="9">
        <f>IF('CN-Med-BPE-CO2'!AE11=0,0,VLOOKUP($A11,'CN-Med-BPE-CO2'!$A$2:$AR$27,COLUMN('CN-Med-BPE-CO2'!AE$2),0)*VLOOKUP($A11,'Subnational multipliers'!$A$7:$AS$31,COLUMN('Subnational multipliers'!AF$6),0))</f>
        <v>2827587068832.6914</v>
      </c>
      <c r="AF11" s="9">
        <f>IF('CN-Med-BPE-CO2'!AF11=0,0,VLOOKUP($A11,'CN-Med-BPE-CO2'!$A$2:$AR$27,COLUMN('CN-Med-BPE-CO2'!AF$2),0)*VLOOKUP($A11,'Subnational multipliers'!$A$7:$AS$31,COLUMN('Subnational multipliers'!AG$6),0))</f>
        <v>2792332957963.4902</v>
      </c>
      <c r="AG11" s="9">
        <f>IF('CN-Med-BPE-CO2'!AG11=0,0,VLOOKUP($A11,'CN-Med-BPE-CO2'!$A$2:$AR$27,COLUMN('CN-Med-BPE-CO2'!AG$2),0)*VLOOKUP($A11,'Subnational multipliers'!$A$7:$AS$31,COLUMN('Subnational multipliers'!AH$6),0))</f>
        <v>2757078847094.2891</v>
      </c>
      <c r="AH11" s="9">
        <f>IF('CN-Med-BPE-CO2'!AH11=0,0,VLOOKUP($A11,'CN-Med-BPE-CO2'!$A$2:$AR$27,COLUMN('CN-Med-BPE-CO2'!AH$2),0)*VLOOKUP($A11,'Subnational multipliers'!$A$7:$AS$31,COLUMN('Subnational multipliers'!AI$6),0))</f>
        <v>2721824736225.0879</v>
      </c>
      <c r="AI11" s="9">
        <f>IF('CN-Med-BPE-CO2'!AI11=0,0,VLOOKUP($A11,'CN-Med-BPE-CO2'!$A$2:$AR$27,COLUMN('CN-Med-BPE-CO2'!AI$2),0)*VLOOKUP($A11,'Subnational multipliers'!$A$7:$AS$31,COLUMN('Subnational multipliers'!AJ$6),0))</f>
        <v>2671276562552.3359</v>
      </c>
      <c r="AJ11" s="9">
        <f>IF('CN-Med-BPE-CO2'!AJ11=0,0,VLOOKUP($A11,'CN-Med-BPE-CO2'!$A$2:$AR$27,COLUMN('CN-Med-BPE-CO2'!AJ$2),0)*VLOOKUP($A11,'Subnational multipliers'!$A$7:$AS$31,COLUMN('Subnational multipliers'!AK$6),0))</f>
        <v>2620728388879.5845</v>
      </c>
      <c r="AK11" s="9">
        <f>IF('CN-Med-BPE-CO2'!AK11=0,0,VLOOKUP($A11,'CN-Med-BPE-CO2'!$A$2:$AR$27,COLUMN('CN-Med-BPE-CO2'!AK$2),0)*VLOOKUP($A11,'Subnational multipliers'!$A$7:$AS$31,COLUMN('Subnational multipliers'!AL$6),0))</f>
        <v>2570180215206.8325</v>
      </c>
      <c r="AL11" s="9">
        <f>IF('CN-Med-BPE-CO2'!AL11=0,0,VLOOKUP($A11,'CN-Med-BPE-CO2'!$A$2:$AR$27,COLUMN('CN-Med-BPE-CO2'!AL$2),0)*VLOOKUP($A11,'Subnational multipliers'!$A$7:$AS$31,COLUMN('Subnational multipliers'!AM$6),0))</f>
        <v>2519632041534.0811</v>
      </c>
      <c r="AM11" s="9">
        <f>IF('CN-Med-BPE-CO2'!AM11=0,0,VLOOKUP($A11,'CN-Med-BPE-CO2'!$A$2:$AR$27,COLUMN('CN-Med-BPE-CO2'!AM$2),0)*VLOOKUP($A11,'Subnational multipliers'!$A$7:$AS$31,COLUMN('Subnational multipliers'!AN$6),0))</f>
        <v>2469083867861.3296</v>
      </c>
      <c r="AN11" s="9">
        <f>IF('CN-Med-BPE-CO2'!AN11=0,0,VLOOKUP($A11,'CN-Med-BPE-CO2'!$A$2:$AR$27,COLUMN('CN-Med-BPE-CO2'!AN$2),0)*VLOOKUP($A11,'Subnational multipliers'!$A$7:$AS$31,COLUMN('Subnational multipliers'!AO$6),0))</f>
        <v>2437199635236.9785</v>
      </c>
      <c r="AO11" s="9">
        <f>IF('CN-Med-BPE-CO2'!AO11=0,0,VLOOKUP($A11,'CN-Med-BPE-CO2'!$A$2:$AR$27,COLUMN('CN-Med-BPE-CO2'!AO$2),0)*VLOOKUP($A11,'Subnational multipliers'!$A$7:$AS$31,COLUMN('Subnational multipliers'!AP$6),0))</f>
        <v>2405315402612.6274</v>
      </c>
      <c r="AP11" s="9">
        <f>IF('CN-Med-BPE-CO2'!AP11=0,0,VLOOKUP($A11,'CN-Med-BPE-CO2'!$A$2:$AR$27,COLUMN('CN-Med-BPE-CO2'!AP$2),0)*VLOOKUP($A11,'Subnational multipliers'!$A$7:$AS$31,COLUMN('Subnational multipliers'!AQ$6),0))</f>
        <v>2373431169988.2764</v>
      </c>
      <c r="AQ11" s="9">
        <f>IF('CN-Med-BPE-CO2'!AQ11=0,0,VLOOKUP($A11,'CN-Med-BPE-CO2'!$A$2:$AR$27,COLUMN('CN-Med-BPE-CO2'!AQ$2),0)*VLOOKUP($A11,'Subnational multipliers'!$A$7:$AS$31,COLUMN('Subnational multipliers'!AR$6),0))</f>
        <v>2341546937363.9258</v>
      </c>
      <c r="AR11" s="9">
        <f>IF('CN-Med-BPE-CO2'!AR11=0,0,VLOOKUP($A11,'CN-Med-BPE-CO2'!$A$2:$AR$27,COLUMN('CN-Med-BPE-CO2'!AR$2),0)*VLOOKUP($A11,'Subnational multipliers'!$A$7:$AS$31,COLUMN('Subnational multipliers'!AS$6),0))</f>
        <v>2309662704739.5742</v>
      </c>
    </row>
    <row r="12" spans="1:44">
      <c r="A12" t="s">
        <v>45</v>
      </c>
      <c r="B12" s="9">
        <f>IF('CN-Med-BPE-CO2'!B12=0,0,VLOOKUP($A12,'CN-Med-BPE-CO2'!$A$2:$AR$27,COLUMN('CN-Med-BPE-CO2'!B$2),0)*VLOOKUP($A12,'Subnational multipliers'!$A$7:$AS$31,COLUMN('Subnational multipliers'!C$6),0))</f>
        <v>290576000000000</v>
      </c>
      <c r="C12" s="9">
        <f>IF('CN-Med-BPE-CO2'!C12=0,0,VLOOKUP($A12,'CN-Med-BPE-CO2'!$A$2:$AR$27,COLUMN('CN-Med-BPE-CO2'!C$2),0)*VLOOKUP($A12,'Subnational multipliers'!$A$7:$AS$31,COLUMN('Subnational multipliers'!D$6),0))</f>
        <v>303168500000000</v>
      </c>
      <c r="D12" s="9">
        <f>IF('CN-Med-BPE-CO2'!D12=0,0,VLOOKUP($A12,'CN-Med-BPE-CO2'!$A$2:$AR$27,COLUMN('CN-Med-BPE-CO2'!D$2),0)*VLOOKUP($A12,'Subnational multipliers'!$A$7:$AS$31,COLUMN('Subnational multipliers'!E$6),0))</f>
        <v>315761000000000</v>
      </c>
      <c r="E12" s="9">
        <f>IF('CN-Med-BPE-CO2'!E12=0,0,VLOOKUP($A12,'CN-Med-BPE-CO2'!$A$2:$AR$27,COLUMN('CN-Med-BPE-CO2'!E$2),0)*VLOOKUP($A12,'Subnational multipliers'!$A$7:$AS$31,COLUMN('Subnational multipliers'!F$6),0))</f>
        <v>328775000000000</v>
      </c>
      <c r="F12" s="9">
        <f>IF('CN-Med-BPE-CO2'!F12=0,0,VLOOKUP($A12,'CN-Med-BPE-CO2'!$A$2:$AR$27,COLUMN('CN-Med-BPE-CO2'!F$2),0)*VLOOKUP($A12,'Subnational multipliers'!$A$7:$AS$31,COLUMN('Subnational multipliers'!G$6),0))</f>
        <v>332272606382978.75</v>
      </c>
      <c r="G12" s="9">
        <f>IF('CN-Med-BPE-CO2'!G12=0,0,VLOOKUP($A12,'CN-Med-BPE-CO2'!$A$2:$AR$27,COLUMN('CN-Med-BPE-CO2'!G$2),0)*VLOOKUP($A12,'Subnational multipliers'!$A$7:$AS$31,COLUMN('Subnational multipliers'!H$6),0))</f>
        <v>338101950354609.94</v>
      </c>
      <c r="H12" s="9">
        <f>IF('CN-Med-BPE-CO2'!H12=0,0,VLOOKUP($A12,'CN-Med-BPE-CO2'!$A$2:$AR$27,COLUMN('CN-Med-BPE-CO2'!H$2),0)*VLOOKUP($A12,'Subnational multipliers'!$A$7:$AS$31,COLUMN('Subnational multipliers'!I$6),0))</f>
        <v>343931294326241.13</v>
      </c>
      <c r="I12" s="9">
        <f>IF('CN-Med-BPE-CO2'!I12=0,0,VLOOKUP($A12,'CN-Med-BPE-CO2'!$A$2:$AR$27,COLUMN('CN-Med-BPE-CO2'!I$2),0)*VLOOKUP($A12,'Subnational multipliers'!$A$7:$AS$31,COLUMN('Subnational multipliers'!J$6),0))</f>
        <v>349760638297872.31</v>
      </c>
      <c r="J12" s="9">
        <f>IF('CN-Med-BPE-CO2'!J12=0,0,VLOOKUP($A12,'CN-Med-BPE-CO2'!$A$2:$AR$27,COLUMN('CN-Med-BPE-CO2'!J$2),0)*VLOOKUP($A12,'Subnational multipliers'!$A$7:$AS$31,COLUMN('Subnational multipliers'!K$6),0))</f>
        <v>352675310283687.94</v>
      </c>
      <c r="K12" s="9">
        <f>IF('CN-Med-BPE-CO2'!K12=0,0,VLOOKUP($A12,'CN-Med-BPE-CO2'!$A$2:$AR$27,COLUMN('CN-Med-BPE-CO2'!K$2),0)*VLOOKUP($A12,'Subnational multipliers'!$A$7:$AS$31,COLUMN('Subnational multipliers'!L$6),0))</f>
        <v>355589982269503.5</v>
      </c>
      <c r="L12" s="9">
        <f>IF('CN-Med-BPE-CO2'!L12=0,0,VLOOKUP($A12,'CN-Med-BPE-CO2'!$A$2:$AR$27,COLUMN('CN-Med-BPE-CO2'!L$2),0)*VLOOKUP($A12,'Subnational multipliers'!$A$7:$AS$31,COLUMN('Subnational multipliers'!M$6),0))</f>
        <v>358504654255319.19</v>
      </c>
      <c r="M12" s="9">
        <f>IF('CN-Med-BPE-CO2'!M12=0,0,VLOOKUP($A12,'CN-Med-BPE-CO2'!$A$2:$AR$27,COLUMN('CN-Med-BPE-CO2'!M$2),0)*VLOOKUP($A12,'Subnational multipliers'!$A$7:$AS$31,COLUMN('Subnational multipliers'!N$6),0))</f>
        <v>361419326241134.75</v>
      </c>
      <c r="N12" s="9">
        <f>IF('CN-Med-BPE-CO2'!N12=0,0,VLOOKUP($A12,'CN-Med-BPE-CO2'!$A$2:$AR$27,COLUMN('CN-Med-BPE-CO2'!N$2),0)*VLOOKUP($A12,'Subnational multipliers'!$A$7:$AS$31,COLUMN('Subnational multipliers'!O$6),0))</f>
        <v>364333998226950.38</v>
      </c>
      <c r="O12" s="9">
        <f>IF('CN-Med-BPE-CO2'!O12=0,0,VLOOKUP($A12,'CN-Med-BPE-CO2'!$A$2:$AR$27,COLUMN('CN-Med-BPE-CO2'!O$2),0)*VLOOKUP($A12,'Subnational multipliers'!$A$7:$AS$31,COLUMN('Subnational multipliers'!P$6),0))</f>
        <v>367248670212765.94</v>
      </c>
      <c r="P12" s="9">
        <f>IF('CN-Med-BPE-CO2'!P12=0,0,VLOOKUP($A12,'CN-Med-BPE-CO2'!$A$2:$AR$27,COLUMN('CN-Med-BPE-CO2'!P$2),0)*VLOOKUP($A12,'Subnational multipliers'!$A$7:$AS$31,COLUMN('Subnational multipliers'!Q$6),0))</f>
        <v>370163342198581.56</v>
      </c>
      <c r="Q12" s="9">
        <f>IF('CN-Med-BPE-CO2'!Q12=0,0,VLOOKUP($A12,'CN-Med-BPE-CO2'!$A$2:$AR$27,COLUMN('CN-Med-BPE-CO2'!Q$2),0)*VLOOKUP($A12,'Subnational multipliers'!$A$7:$AS$31,COLUMN('Subnational multipliers'!R$6),0))</f>
        <v>373078014184397.19</v>
      </c>
      <c r="R12" s="9">
        <f>IF('CN-Med-BPE-CO2'!R12=0,0,VLOOKUP($A12,'CN-Med-BPE-CO2'!$A$2:$AR$27,COLUMN('CN-Med-BPE-CO2'!R$2),0)*VLOOKUP($A12,'Subnational multipliers'!$A$7:$AS$31,COLUMN('Subnational multipliers'!S$6),0))</f>
        <v>370649120862884.13</v>
      </c>
      <c r="S12" s="9">
        <f>IF('CN-Med-BPE-CO2'!S12=0,0,VLOOKUP($A12,'CN-Med-BPE-CO2'!$A$2:$AR$27,COLUMN('CN-Med-BPE-CO2'!S$2),0)*VLOOKUP($A12,'Subnational multipliers'!$A$7:$AS$31,COLUMN('Subnational multipliers'!T$6),0))</f>
        <v>368220227541371.13</v>
      </c>
      <c r="T12" s="9">
        <f>IF('CN-Med-BPE-CO2'!T12=0,0,VLOOKUP($A12,'CN-Med-BPE-CO2'!$A$2:$AR$27,COLUMN('CN-Med-BPE-CO2'!T$2),0)*VLOOKUP($A12,'Subnational multipliers'!$A$7:$AS$31,COLUMN('Subnational multipliers'!U$6),0))</f>
        <v>365791334219858.06</v>
      </c>
      <c r="U12" s="9">
        <f>IF('CN-Med-BPE-CO2'!U12=0,0,VLOOKUP($A12,'CN-Med-BPE-CO2'!$A$2:$AR$27,COLUMN('CN-Med-BPE-CO2'!U$2),0)*VLOOKUP($A12,'Subnational multipliers'!$A$7:$AS$31,COLUMN('Subnational multipliers'!V$6),0))</f>
        <v>363362440898345.06</v>
      </c>
      <c r="V12" s="9">
        <f>IF('CN-Med-BPE-CO2'!V12=0,0,VLOOKUP($A12,'CN-Med-BPE-CO2'!$A$2:$AR$27,COLUMN('CN-Med-BPE-CO2'!V$2),0)*VLOOKUP($A12,'Subnational multipliers'!$A$7:$AS$31,COLUMN('Subnational multipliers'!W$6),0))</f>
        <v>360933547576832.06</v>
      </c>
      <c r="W12" s="9">
        <f>IF('CN-Med-BPE-CO2'!W12=0,0,VLOOKUP($A12,'CN-Med-BPE-CO2'!$A$2:$AR$27,COLUMN('CN-Med-BPE-CO2'!W$2),0)*VLOOKUP($A12,'Subnational multipliers'!$A$7:$AS$31,COLUMN('Subnational multipliers'!X$6),0))</f>
        <v>358504654255319</v>
      </c>
      <c r="X12" s="9">
        <f>IF('CN-Med-BPE-CO2'!X12=0,0,VLOOKUP($A12,'CN-Med-BPE-CO2'!$A$2:$AR$27,COLUMN('CN-Med-BPE-CO2'!X$2),0)*VLOOKUP($A12,'Subnational multipliers'!$A$7:$AS$31,COLUMN('Subnational multipliers'!Y$6),0))</f>
        <v>356075760933806</v>
      </c>
      <c r="Y12" s="9">
        <f>IF('CN-Med-BPE-CO2'!Y12=0,0,VLOOKUP($A12,'CN-Med-BPE-CO2'!$A$2:$AR$27,COLUMN('CN-Med-BPE-CO2'!Y$2),0)*VLOOKUP($A12,'Subnational multipliers'!$A$7:$AS$31,COLUMN('Subnational multipliers'!Z$6),0))</f>
        <v>353646867612293.06</v>
      </c>
      <c r="Z12" s="9">
        <f>IF('CN-Med-BPE-CO2'!Z12=0,0,VLOOKUP($A12,'CN-Med-BPE-CO2'!$A$2:$AR$27,COLUMN('CN-Med-BPE-CO2'!Z$2),0)*VLOOKUP($A12,'Subnational multipliers'!$A$7:$AS$31,COLUMN('Subnational multipliers'!AA$6),0))</f>
        <v>351217974290780</v>
      </c>
      <c r="AA12" s="9">
        <f>IF('CN-Med-BPE-CO2'!AA12=0,0,VLOOKUP($A12,'CN-Med-BPE-CO2'!$A$2:$AR$27,COLUMN('CN-Med-BPE-CO2'!AA$2),0)*VLOOKUP($A12,'Subnational multipliers'!$A$7:$AS$31,COLUMN('Subnational multipliers'!AB$6),0))</f>
        <v>348789080969267</v>
      </c>
      <c r="AB12" s="9">
        <f>IF('CN-Med-BPE-CO2'!AB12=0,0,VLOOKUP($A12,'CN-Med-BPE-CO2'!$A$2:$AR$27,COLUMN('CN-Med-BPE-CO2'!AB$2),0)*VLOOKUP($A12,'Subnational multipliers'!$A$7:$AS$31,COLUMN('Subnational multipliers'!AC$6),0))</f>
        <v>346360187647753.94</v>
      </c>
      <c r="AC12" s="9">
        <f>IF('CN-Med-BPE-CO2'!AC12=0,0,VLOOKUP($A12,'CN-Med-BPE-CO2'!$A$2:$AR$27,COLUMN('CN-Med-BPE-CO2'!AC$2),0)*VLOOKUP($A12,'Subnational multipliers'!$A$7:$AS$31,COLUMN('Subnational multipliers'!AD$6),0))</f>
        <v>343931294326241.13</v>
      </c>
      <c r="AD12" s="9">
        <f>IF('CN-Med-BPE-CO2'!AD12=0,0,VLOOKUP($A12,'CN-Med-BPE-CO2'!$A$2:$AR$27,COLUMN('CN-Med-BPE-CO2'!AD$2),0)*VLOOKUP($A12,'Subnational multipliers'!$A$7:$AS$31,COLUMN('Subnational multipliers'!AE$6),0))</f>
        <v>341832730496453.94</v>
      </c>
      <c r="AE12" s="9">
        <f>IF('CN-Med-BPE-CO2'!AE12=0,0,VLOOKUP($A12,'CN-Med-BPE-CO2'!$A$2:$AR$27,COLUMN('CN-Med-BPE-CO2'!AE$2),0)*VLOOKUP($A12,'Subnational multipliers'!$A$7:$AS$31,COLUMN('Subnational multipliers'!AF$6),0))</f>
        <v>339734166666666.69</v>
      </c>
      <c r="AF12" s="9">
        <f>IF('CN-Med-BPE-CO2'!AF12=0,0,VLOOKUP($A12,'CN-Med-BPE-CO2'!$A$2:$AR$27,COLUMN('CN-Med-BPE-CO2'!AF$2),0)*VLOOKUP($A12,'Subnational multipliers'!$A$7:$AS$31,COLUMN('Subnational multipliers'!AG$6),0))</f>
        <v>337635602836879.44</v>
      </c>
      <c r="AG12" s="9">
        <f>IF('CN-Med-BPE-CO2'!AG12=0,0,VLOOKUP($A12,'CN-Med-BPE-CO2'!$A$2:$AR$27,COLUMN('CN-Med-BPE-CO2'!AG$2),0)*VLOOKUP($A12,'Subnational multipliers'!$A$7:$AS$31,COLUMN('Subnational multipliers'!AH$6),0))</f>
        <v>335537039007092.19</v>
      </c>
      <c r="AH12" s="9">
        <f>IF('CN-Med-BPE-CO2'!AH12=0,0,VLOOKUP($A12,'CN-Med-BPE-CO2'!$A$2:$AR$27,COLUMN('CN-Med-BPE-CO2'!AH$2),0)*VLOOKUP($A12,'Subnational multipliers'!$A$7:$AS$31,COLUMN('Subnational multipliers'!AI$6),0))</f>
        <v>333438475177305</v>
      </c>
      <c r="AI12" s="9">
        <f>IF('CN-Med-BPE-CO2'!AI12=0,0,VLOOKUP($A12,'CN-Med-BPE-CO2'!$A$2:$AR$27,COLUMN('CN-Med-BPE-CO2'!AI$2),0)*VLOOKUP($A12,'Subnational multipliers'!$A$7:$AS$31,COLUMN('Subnational multipliers'!AJ$6),0))</f>
        <v>331339911347517.75</v>
      </c>
      <c r="AJ12" s="9">
        <f>IF('CN-Med-BPE-CO2'!AJ12=0,0,VLOOKUP($A12,'CN-Med-BPE-CO2'!$A$2:$AR$27,COLUMN('CN-Med-BPE-CO2'!AJ$2),0)*VLOOKUP($A12,'Subnational multipliers'!$A$7:$AS$31,COLUMN('Subnational multipliers'!AK$6),0))</f>
        <v>329241347517730.44</v>
      </c>
      <c r="AK12" s="9">
        <f>IF('CN-Med-BPE-CO2'!AK12=0,0,VLOOKUP($A12,'CN-Med-BPE-CO2'!$A$2:$AR$27,COLUMN('CN-Med-BPE-CO2'!AK$2),0)*VLOOKUP($A12,'Subnational multipliers'!$A$7:$AS$31,COLUMN('Subnational multipliers'!AL$6),0))</f>
        <v>327142783687943.25</v>
      </c>
      <c r="AL12" s="9">
        <f>IF('CN-Med-BPE-CO2'!AL12=0,0,VLOOKUP($A12,'CN-Med-BPE-CO2'!$A$2:$AR$27,COLUMN('CN-Med-BPE-CO2'!AL$2),0)*VLOOKUP($A12,'Subnational multipliers'!$A$7:$AS$31,COLUMN('Subnational multipliers'!AM$6),0))</f>
        <v>325044219858156</v>
      </c>
      <c r="AM12" s="9">
        <f>IF('CN-Med-BPE-CO2'!AM12=0,0,VLOOKUP($A12,'CN-Med-BPE-CO2'!$A$2:$AR$27,COLUMN('CN-Med-BPE-CO2'!AM$2),0)*VLOOKUP($A12,'Subnational multipliers'!$A$7:$AS$31,COLUMN('Subnational multipliers'!AN$6),0))</f>
        <v>322945656028368.81</v>
      </c>
      <c r="AN12" s="9">
        <f>IF('CN-Med-BPE-CO2'!AN12=0,0,VLOOKUP($A12,'CN-Med-BPE-CO2'!$A$2:$AR$27,COLUMN('CN-Med-BPE-CO2'!AN$2),0)*VLOOKUP($A12,'Subnational multipliers'!$A$7:$AS$31,COLUMN('Subnational multipliers'!AO$6),0))</f>
        <v>320847092198581.56</v>
      </c>
      <c r="AO12" s="9">
        <f>IF('CN-Med-BPE-CO2'!AO12=0,0,VLOOKUP($A12,'CN-Med-BPE-CO2'!$A$2:$AR$27,COLUMN('CN-Med-BPE-CO2'!AO$2),0)*VLOOKUP($A12,'Subnational multipliers'!$A$7:$AS$31,COLUMN('Subnational multipliers'!AP$6),0))</f>
        <v>318748528368794.31</v>
      </c>
      <c r="AP12" s="9">
        <f>IF('CN-Med-BPE-CO2'!AP12=0,0,VLOOKUP($A12,'CN-Med-BPE-CO2'!$A$2:$AR$27,COLUMN('CN-Med-BPE-CO2'!AP$2),0)*VLOOKUP($A12,'Subnational multipliers'!$A$7:$AS$31,COLUMN('Subnational multipliers'!AQ$6),0))</f>
        <v>316649964539007.06</v>
      </c>
      <c r="AQ12" s="9">
        <f>IF('CN-Med-BPE-CO2'!AQ12=0,0,VLOOKUP($A12,'CN-Med-BPE-CO2'!$A$2:$AR$27,COLUMN('CN-Med-BPE-CO2'!AQ$2),0)*VLOOKUP($A12,'Subnational multipliers'!$A$7:$AS$31,COLUMN('Subnational multipliers'!AR$6),0))</f>
        <v>314551400709219.88</v>
      </c>
      <c r="AR12" s="9">
        <f>IF('CN-Med-BPE-CO2'!AR12=0,0,VLOOKUP($A12,'CN-Med-BPE-CO2'!$A$2:$AR$27,COLUMN('CN-Med-BPE-CO2'!AR$2),0)*VLOOKUP($A12,'Subnational multipliers'!$A$7:$AS$31,COLUMN('Subnational multipliers'!AS$6),0))</f>
        <v>312452836879432.63</v>
      </c>
    </row>
    <row r="13" spans="1:44">
      <c r="A13" t="s">
        <v>56</v>
      </c>
      <c r="B13" s="9">
        <f>IF('CN-Med-BPE-CO2'!B13=0,0,VLOOKUP($A13,'CN-Med-BPE-CO2'!$A$2:$AR$27,COLUMN('CN-Med-BPE-CO2'!B$2),0)*VLOOKUP($A13,'Subnational multipliers'!$A$7:$AS$31,COLUMN('Subnational multipliers'!C$6),0))</f>
        <v>0</v>
      </c>
      <c r="C13" s="9">
        <f>IF('CN-Med-BPE-CO2'!C13=0,0,VLOOKUP($A13,'CN-Med-BPE-CO2'!$A$2:$AR$27,COLUMN('CN-Med-BPE-CO2'!C$2),0)*VLOOKUP($A13,'Subnational multipliers'!$A$7:$AS$31,COLUMN('Subnational multipliers'!D$6),0))</f>
        <v>0</v>
      </c>
      <c r="D13" s="9">
        <f>IF('CN-Med-BPE-CO2'!D13=0,0,VLOOKUP($A13,'CN-Med-BPE-CO2'!$A$2:$AR$27,COLUMN('CN-Med-BPE-CO2'!D$2),0)*VLOOKUP($A13,'Subnational multipliers'!$A$7:$AS$31,COLUMN('Subnational multipliers'!E$6),0))</f>
        <v>0</v>
      </c>
      <c r="E13" s="9">
        <f>IF('CN-Med-BPE-CO2'!E13=0,0,VLOOKUP($A13,'CN-Med-BPE-CO2'!$A$2:$AR$27,COLUMN('CN-Med-BPE-CO2'!E$2),0)*VLOOKUP($A13,'Subnational multipliers'!$A$7:$AS$31,COLUMN('Subnational multipliers'!F$6),0))</f>
        <v>0</v>
      </c>
      <c r="F13" s="9">
        <f>IF('CN-Med-BPE-CO2'!F13=0,0,VLOOKUP($A13,'CN-Med-BPE-CO2'!$A$2:$AR$27,COLUMN('CN-Med-BPE-CO2'!F$2),0)*VLOOKUP($A13,'Subnational multipliers'!$A$7:$AS$31,COLUMN('Subnational multipliers'!G$6),0))</f>
        <v>0</v>
      </c>
      <c r="G13" s="9">
        <f>IF('CN-Med-BPE-CO2'!G13=0,0,VLOOKUP($A13,'CN-Med-BPE-CO2'!$A$2:$AR$27,COLUMN('CN-Med-BPE-CO2'!G$2),0)*VLOOKUP($A13,'Subnational multipliers'!$A$7:$AS$31,COLUMN('Subnational multipliers'!H$6),0))</f>
        <v>0</v>
      </c>
      <c r="H13" s="9">
        <f>IF('CN-Med-BPE-CO2'!H13=0,0,VLOOKUP($A13,'CN-Med-BPE-CO2'!$A$2:$AR$27,COLUMN('CN-Med-BPE-CO2'!H$2),0)*VLOOKUP($A13,'Subnational multipliers'!$A$7:$AS$31,COLUMN('Subnational multipliers'!I$6),0))</f>
        <v>0</v>
      </c>
      <c r="I13" s="9">
        <f>IF('CN-Med-BPE-CO2'!I13=0,0,VLOOKUP($A13,'CN-Med-BPE-CO2'!$A$2:$AR$27,COLUMN('CN-Med-BPE-CO2'!I$2),0)*VLOOKUP($A13,'Subnational multipliers'!$A$7:$AS$31,COLUMN('Subnational multipliers'!J$6),0))</f>
        <v>0</v>
      </c>
      <c r="J13" s="9">
        <f>IF('CN-Med-BPE-CO2'!J13=0,0,VLOOKUP($A13,'CN-Med-BPE-CO2'!$A$2:$AR$27,COLUMN('CN-Med-BPE-CO2'!J$2),0)*VLOOKUP($A13,'Subnational multipliers'!$A$7:$AS$31,COLUMN('Subnational multipliers'!K$6),0))</f>
        <v>0</v>
      </c>
      <c r="K13" s="9">
        <f>IF('CN-Med-BPE-CO2'!K13=0,0,VLOOKUP($A13,'CN-Med-BPE-CO2'!$A$2:$AR$27,COLUMN('CN-Med-BPE-CO2'!K$2),0)*VLOOKUP($A13,'Subnational multipliers'!$A$7:$AS$31,COLUMN('Subnational multipliers'!L$6),0))</f>
        <v>0</v>
      </c>
      <c r="L13" s="9">
        <f>IF('CN-Med-BPE-CO2'!L13=0,0,VLOOKUP($A13,'CN-Med-BPE-CO2'!$A$2:$AR$27,COLUMN('CN-Med-BPE-CO2'!L$2),0)*VLOOKUP($A13,'Subnational multipliers'!$A$7:$AS$31,COLUMN('Subnational multipliers'!M$6),0))</f>
        <v>0</v>
      </c>
      <c r="M13" s="9">
        <f>IF('CN-Med-BPE-CO2'!M13=0,0,VLOOKUP($A13,'CN-Med-BPE-CO2'!$A$2:$AR$27,COLUMN('CN-Med-BPE-CO2'!M$2),0)*VLOOKUP($A13,'Subnational multipliers'!$A$7:$AS$31,COLUMN('Subnational multipliers'!N$6),0))</f>
        <v>0</v>
      </c>
      <c r="N13" s="9">
        <f>IF('CN-Med-BPE-CO2'!N13=0,0,VLOOKUP($A13,'CN-Med-BPE-CO2'!$A$2:$AR$27,COLUMN('CN-Med-BPE-CO2'!N$2),0)*VLOOKUP($A13,'Subnational multipliers'!$A$7:$AS$31,COLUMN('Subnational multipliers'!O$6),0))</f>
        <v>0</v>
      </c>
      <c r="O13" s="9">
        <f>IF('CN-Med-BPE-CO2'!O13=0,0,VLOOKUP($A13,'CN-Med-BPE-CO2'!$A$2:$AR$27,COLUMN('CN-Med-BPE-CO2'!O$2),0)*VLOOKUP($A13,'Subnational multipliers'!$A$7:$AS$31,COLUMN('Subnational multipliers'!P$6),0))</f>
        <v>0</v>
      </c>
      <c r="P13" s="9">
        <f>IF('CN-Med-BPE-CO2'!P13=0,0,VLOOKUP($A13,'CN-Med-BPE-CO2'!$A$2:$AR$27,COLUMN('CN-Med-BPE-CO2'!P$2),0)*VLOOKUP($A13,'Subnational multipliers'!$A$7:$AS$31,COLUMN('Subnational multipliers'!Q$6),0))</f>
        <v>0</v>
      </c>
      <c r="Q13" s="9">
        <f>IF('CN-Med-BPE-CO2'!Q13=0,0,VLOOKUP($A13,'CN-Med-BPE-CO2'!$A$2:$AR$27,COLUMN('CN-Med-BPE-CO2'!Q$2),0)*VLOOKUP($A13,'Subnational multipliers'!$A$7:$AS$31,COLUMN('Subnational multipliers'!R$6),0))</f>
        <v>0</v>
      </c>
      <c r="R13" s="9">
        <f>IF('CN-Med-BPE-CO2'!R13=0,0,VLOOKUP($A13,'CN-Med-BPE-CO2'!$A$2:$AR$27,COLUMN('CN-Med-BPE-CO2'!R$2),0)*VLOOKUP($A13,'Subnational multipliers'!$A$7:$AS$31,COLUMN('Subnational multipliers'!S$6),0))</f>
        <v>0</v>
      </c>
      <c r="S13" s="9">
        <f>IF('CN-Med-BPE-CO2'!S13=0,0,VLOOKUP($A13,'CN-Med-BPE-CO2'!$A$2:$AR$27,COLUMN('CN-Med-BPE-CO2'!S$2),0)*VLOOKUP($A13,'Subnational multipliers'!$A$7:$AS$31,COLUMN('Subnational multipliers'!T$6),0))</f>
        <v>0</v>
      </c>
      <c r="T13" s="9">
        <f>IF('CN-Med-BPE-CO2'!T13=0,0,VLOOKUP($A13,'CN-Med-BPE-CO2'!$A$2:$AR$27,COLUMN('CN-Med-BPE-CO2'!T$2),0)*VLOOKUP($A13,'Subnational multipliers'!$A$7:$AS$31,COLUMN('Subnational multipliers'!U$6),0))</f>
        <v>0</v>
      </c>
      <c r="U13" s="9">
        <f>IF('CN-Med-BPE-CO2'!U13=0,0,VLOOKUP($A13,'CN-Med-BPE-CO2'!$A$2:$AR$27,COLUMN('CN-Med-BPE-CO2'!U$2),0)*VLOOKUP($A13,'Subnational multipliers'!$A$7:$AS$31,COLUMN('Subnational multipliers'!V$6),0))</f>
        <v>0</v>
      </c>
      <c r="V13" s="9">
        <f>IF('CN-Med-BPE-CO2'!V13=0,0,VLOOKUP($A13,'CN-Med-BPE-CO2'!$A$2:$AR$27,COLUMN('CN-Med-BPE-CO2'!V$2),0)*VLOOKUP($A13,'Subnational multipliers'!$A$7:$AS$31,COLUMN('Subnational multipliers'!W$6),0))</f>
        <v>0</v>
      </c>
      <c r="W13" s="9">
        <f>IF('CN-Med-BPE-CO2'!W13=0,0,VLOOKUP($A13,'CN-Med-BPE-CO2'!$A$2:$AR$27,COLUMN('CN-Med-BPE-CO2'!W$2),0)*VLOOKUP($A13,'Subnational multipliers'!$A$7:$AS$31,COLUMN('Subnational multipliers'!X$6),0))</f>
        <v>0</v>
      </c>
      <c r="X13" s="9">
        <f>IF('CN-Med-BPE-CO2'!X13=0,0,VLOOKUP($A13,'CN-Med-BPE-CO2'!$A$2:$AR$27,COLUMN('CN-Med-BPE-CO2'!X$2),0)*VLOOKUP($A13,'Subnational multipliers'!$A$7:$AS$31,COLUMN('Subnational multipliers'!Y$6),0))</f>
        <v>0</v>
      </c>
      <c r="Y13" s="9">
        <f>IF('CN-Med-BPE-CO2'!Y13=0,0,VLOOKUP($A13,'CN-Med-BPE-CO2'!$A$2:$AR$27,COLUMN('CN-Med-BPE-CO2'!Y$2),0)*VLOOKUP($A13,'Subnational multipliers'!$A$7:$AS$31,COLUMN('Subnational multipliers'!Z$6),0))</f>
        <v>0</v>
      </c>
      <c r="Z13" s="9">
        <f>IF('CN-Med-BPE-CO2'!Z13=0,0,VLOOKUP($A13,'CN-Med-BPE-CO2'!$A$2:$AR$27,COLUMN('CN-Med-BPE-CO2'!Z$2),0)*VLOOKUP($A13,'Subnational multipliers'!$A$7:$AS$31,COLUMN('Subnational multipliers'!AA$6),0))</f>
        <v>0</v>
      </c>
      <c r="AA13" s="9">
        <f>IF('CN-Med-BPE-CO2'!AA13=0,0,VLOOKUP($A13,'CN-Med-BPE-CO2'!$A$2:$AR$27,COLUMN('CN-Med-BPE-CO2'!AA$2),0)*VLOOKUP($A13,'Subnational multipliers'!$A$7:$AS$31,COLUMN('Subnational multipliers'!AB$6),0))</f>
        <v>0</v>
      </c>
      <c r="AB13" s="9">
        <f>IF('CN-Med-BPE-CO2'!AB13=0,0,VLOOKUP($A13,'CN-Med-BPE-CO2'!$A$2:$AR$27,COLUMN('CN-Med-BPE-CO2'!AB$2),0)*VLOOKUP($A13,'Subnational multipliers'!$A$7:$AS$31,COLUMN('Subnational multipliers'!AC$6),0))</f>
        <v>0</v>
      </c>
      <c r="AC13" s="9">
        <f>IF('CN-Med-BPE-CO2'!AC13=0,0,VLOOKUP($A13,'CN-Med-BPE-CO2'!$A$2:$AR$27,COLUMN('CN-Med-BPE-CO2'!AC$2),0)*VLOOKUP($A13,'Subnational multipliers'!$A$7:$AS$31,COLUMN('Subnational multipliers'!AD$6),0))</f>
        <v>0</v>
      </c>
      <c r="AD13" s="9">
        <f>IF('CN-Med-BPE-CO2'!AD13=0,0,VLOOKUP($A13,'CN-Med-BPE-CO2'!$A$2:$AR$27,COLUMN('CN-Med-BPE-CO2'!AD$2),0)*VLOOKUP($A13,'Subnational multipliers'!$A$7:$AS$31,COLUMN('Subnational multipliers'!AE$6),0))</f>
        <v>0</v>
      </c>
      <c r="AE13" s="9">
        <f>IF('CN-Med-BPE-CO2'!AE13=0,0,VLOOKUP($A13,'CN-Med-BPE-CO2'!$A$2:$AR$27,COLUMN('CN-Med-BPE-CO2'!AE$2),0)*VLOOKUP($A13,'Subnational multipliers'!$A$7:$AS$31,COLUMN('Subnational multipliers'!AF$6),0))</f>
        <v>0</v>
      </c>
      <c r="AF13" s="9">
        <f>IF('CN-Med-BPE-CO2'!AF13=0,0,VLOOKUP($A13,'CN-Med-BPE-CO2'!$A$2:$AR$27,COLUMN('CN-Med-BPE-CO2'!AF$2),0)*VLOOKUP($A13,'Subnational multipliers'!$A$7:$AS$31,COLUMN('Subnational multipliers'!AG$6),0))</f>
        <v>0</v>
      </c>
      <c r="AG13" s="9">
        <f>IF('CN-Med-BPE-CO2'!AG13=0,0,VLOOKUP($A13,'CN-Med-BPE-CO2'!$A$2:$AR$27,COLUMN('CN-Med-BPE-CO2'!AG$2),0)*VLOOKUP($A13,'Subnational multipliers'!$A$7:$AS$31,COLUMN('Subnational multipliers'!AH$6),0))</f>
        <v>0</v>
      </c>
      <c r="AH13" s="9">
        <f>IF('CN-Med-BPE-CO2'!AH13=0,0,VLOOKUP($A13,'CN-Med-BPE-CO2'!$A$2:$AR$27,COLUMN('CN-Med-BPE-CO2'!AH$2),0)*VLOOKUP($A13,'Subnational multipliers'!$A$7:$AS$31,COLUMN('Subnational multipliers'!AI$6),0))</f>
        <v>0</v>
      </c>
      <c r="AI13" s="9">
        <f>IF('CN-Med-BPE-CO2'!AI13=0,0,VLOOKUP($A13,'CN-Med-BPE-CO2'!$A$2:$AR$27,COLUMN('CN-Med-BPE-CO2'!AI$2),0)*VLOOKUP($A13,'Subnational multipliers'!$A$7:$AS$31,COLUMN('Subnational multipliers'!AJ$6),0))</f>
        <v>0</v>
      </c>
      <c r="AJ13" s="9">
        <f>IF('CN-Med-BPE-CO2'!AJ13=0,0,VLOOKUP($A13,'CN-Med-BPE-CO2'!$A$2:$AR$27,COLUMN('CN-Med-BPE-CO2'!AJ$2),0)*VLOOKUP($A13,'Subnational multipliers'!$A$7:$AS$31,COLUMN('Subnational multipliers'!AK$6),0))</f>
        <v>0</v>
      </c>
      <c r="AK13" s="9">
        <f>IF('CN-Med-BPE-CO2'!AK13=0,0,VLOOKUP($A13,'CN-Med-BPE-CO2'!$A$2:$AR$27,COLUMN('CN-Med-BPE-CO2'!AK$2),0)*VLOOKUP($A13,'Subnational multipliers'!$A$7:$AS$31,COLUMN('Subnational multipliers'!AL$6),0))</f>
        <v>0</v>
      </c>
      <c r="AL13" s="9">
        <f>IF('CN-Med-BPE-CO2'!AL13=0,0,VLOOKUP($A13,'CN-Med-BPE-CO2'!$A$2:$AR$27,COLUMN('CN-Med-BPE-CO2'!AL$2),0)*VLOOKUP($A13,'Subnational multipliers'!$A$7:$AS$31,COLUMN('Subnational multipliers'!AM$6),0))</f>
        <v>0</v>
      </c>
      <c r="AM13" s="9">
        <f>IF('CN-Med-BPE-CO2'!AM13=0,0,VLOOKUP($A13,'CN-Med-BPE-CO2'!$A$2:$AR$27,COLUMN('CN-Med-BPE-CO2'!AM$2),0)*VLOOKUP($A13,'Subnational multipliers'!$A$7:$AS$31,COLUMN('Subnational multipliers'!AN$6),0))</f>
        <v>0</v>
      </c>
      <c r="AN13" s="9">
        <f>IF('CN-Med-BPE-CO2'!AN13=0,0,VLOOKUP($A13,'CN-Med-BPE-CO2'!$A$2:$AR$27,COLUMN('CN-Med-BPE-CO2'!AN$2),0)*VLOOKUP($A13,'Subnational multipliers'!$A$7:$AS$31,COLUMN('Subnational multipliers'!AO$6),0))</f>
        <v>0</v>
      </c>
      <c r="AO13" s="9">
        <f>IF('CN-Med-BPE-CO2'!AO13=0,0,VLOOKUP($A13,'CN-Med-BPE-CO2'!$A$2:$AR$27,COLUMN('CN-Med-BPE-CO2'!AO$2),0)*VLOOKUP($A13,'Subnational multipliers'!$A$7:$AS$31,COLUMN('Subnational multipliers'!AP$6),0))</f>
        <v>0</v>
      </c>
      <c r="AP13" s="9">
        <f>IF('CN-Med-BPE-CO2'!AP13=0,0,VLOOKUP($A13,'CN-Med-BPE-CO2'!$A$2:$AR$27,COLUMN('CN-Med-BPE-CO2'!AP$2),0)*VLOOKUP($A13,'Subnational multipliers'!$A$7:$AS$31,COLUMN('Subnational multipliers'!AQ$6),0))</f>
        <v>0</v>
      </c>
      <c r="AQ13" s="9">
        <f>IF('CN-Med-BPE-CO2'!AQ13=0,0,VLOOKUP($A13,'CN-Med-BPE-CO2'!$A$2:$AR$27,COLUMN('CN-Med-BPE-CO2'!AQ$2),0)*VLOOKUP($A13,'Subnational multipliers'!$A$7:$AS$31,COLUMN('Subnational multipliers'!AR$6),0))</f>
        <v>0</v>
      </c>
      <c r="AR13" s="9">
        <f>IF('CN-Med-BPE-CO2'!AR13=0,0,VLOOKUP($A13,'CN-Med-BPE-CO2'!$A$2:$AR$27,COLUMN('CN-Med-BPE-CO2'!AR$2),0)*VLOOKUP($A13,'Subnational multipliers'!$A$7:$AS$31,COLUMN('Subnational multipliers'!AS$6),0))</f>
        <v>0</v>
      </c>
    </row>
    <row r="14" spans="1:44">
      <c r="A14" t="s">
        <v>57</v>
      </c>
      <c r="B14" s="9">
        <f>IF('CN-Med-BPE-CO2'!B14=0,0,VLOOKUP($A14,'CN-Med-BPE-CO2'!$A$2:$AR$27,COLUMN('CN-Med-BPE-CO2'!B$2),0)*VLOOKUP($A14,'Subnational multipliers'!$A$7:$AS$31,COLUMN('Subnational multipliers'!C$6),0))</f>
        <v>0</v>
      </c>
      <c r="C14" s="9">
        <f>IF('CN-Med-BPE-CO2'!C14=0,0,VLOOKUP($A14,'CN-Med-BPE-CO2'!$A$2:$AR$27,COLUMN('CN-Med-BPE-CO2'!C$2),0)*VLOOKUP($A14,'Subnational multipliers'!$A$7:$AS$31,COLUMN('Subnational multipliers'!D$6),0))</f>
        <v>0</v>
      </c>
      <c r="D14" s="9">
        <f>IF('CN-Med-BPE-CO2'!D14=0,0,VLOOKUP($A14,'CN-Med-BPE-CO2'!$A$2:$AR$27,COLUMN('CN-Med-BPE-CO2'!D$2),0)*VLOOKUP($A14,'Subnational multipliers'!$A$7:$AS$31,COLUMN('Subnational multipliers'!E$6),0))</f>
        <v>0</v>
      </c>
      <c r="E14" s="9">
        <f>IF('CN-Med-BPE-CO2'!E14=0,0,VLOOKUP($A14,'CN-Med-BPE-CO2'!$A$2:$AR$27,COLUMN('CN-Med-BPE-CO2'!E$2),0)*VLOOKUP($A14,'Subnational multipliers'!$A$7:$AS$31,COLUMN('Subnational multipliers'!F$6),0))</f>
        <v>0</v>
      </c>
      <c r="F14" s="9">
        <f>IF('CN-Med-BPE-CO2'!F14=0,0,VLOOKUP($A14,'CN-Med-BPE-CO2'!$A$2:$AR$27,COLUMN('CN-Med-BPE-CO2'!F$2),0)*VLOOKUP($A14,'Subnational multipliers'!$A$7:$AS$31,COLUMN('Subnational multipliers'!G$6),0))</f>
        <v>0</v>
      </c>
      <c r="G14" s="9">
        <f>IF('CN-Med-BPE-CO2'!G14=0,0,VLOOKUP($A14,'CN-Med-BPE-CO2'!$A$2:$AR$27,COLUMN('CN-Med-BPE-CO2'!G$2),0)*VLOOKUP($A14,'Subnational multipliers'!$A$7:$AS$31,COLUMN('Subnational multipliers'!H$6),0))</f>
        <v>0</v>
      </c>
      <c r="H14" s="9">
        <f>IF('CN-Med-BPE-CO2'!H14=0,0,VLOOKUP($A14,'CN-Med-BPE-CO2'!$A$2:$AR$27,COLUMN('CN-Med-BPE-CO2'!H$2),0)*VLOOKUP($A14,'Subnational multipliers'!$A$7:$AS$31,COLUMN('Subnational multipliers'!I$6),0))</f>
        <v>0</v>
      </c>
      <c r="I14" s="9">
        <f>IF('CN-Med-BPE-CO2'!I14=0,0,VLOOKUP($A14,'CN-Med-BPE-CO2'!$A$2:$AR$27,COLUMN('CN-Med-BPE-CO2'!I$2),0)*VLOOKUP($A14,'Subnational multipliers'!$A$7:$AS$31,COLUMN('Subnational multipliers'!J$6),0))</f>
        <v>0</v>
      </c>
      <c r="J14" s="9">
        <f>IF('CN-Med-BPE-CO2'!J14=0,0,VLOOKUP($A14,'CN-Med-BPE-CO2'!$A$2:$AR$27,COLUMN('CN-Med-BPE-CO2'!J$2),0)*VLOOKUP($A14,'Subnational multipliers'!$A$7:$AS$31,COLUMN('Subnational multipliers'!K$6),0))</f>
        <v>0</v>
      </c>
      <c r="K14" s="9">
        <f>IF('CN-Med-BPE-CO2'!K14=0,0,VLOOKUP($A14,'CN-Med-BPE-CO2'!$A$2:$AR$27,COLUMN('CN-Med-BPE-CO2'!K$2),0)*VLOOKUP($A14,'Subnational multipliers'!$A$7:$AS$31,COLUMN('Subnational multipliers'!L$6),0))</f>
        <v>0</v>
      </c>
      <c r="L14" s="9">
        <f>IF('CN-Med-BPE-CO2'!L14=0,0,VLOOKUP($A14,'CN-Med-BPE-CO2'!$A$2:$AR$27,COLUMN('CN-Med-BPE-CO2'!L$2),0)*VLOOKUP($A14,'Subnational multipliers'!$A$7:$AS$31,COLUMN('Subnational multipliers'!M$6),0))</f>
        <v>0</v>
      </c>
      <c r="M14" s="9">
        <f>IF('CN-Med-BPE-CO2'!M14=0,0,VLOOKUP($A14,'CN-Med-BPE-CO2'!$A$2:$AR$27,COLUMN('CN-Med-BPE-CO2'!M$2),0)*VLOOKUP($A14,'Subnational multipliers'!$A$7:$AS$31,COLUMN('Subnational multipliers'!N$6),0))</f>
        <v>0</v>
      </c>
      <c r="N14" s="9">
        <f>IF('CN-Med-BPE-CO2'!N14=0,0,VLOOKUP($A14,'CN-Med-BPE-CO2'!$A$2:$AR$27,COLUMN('CN-Med-BPE-CO2'!N$2),0)*VLOOKUP($A14,'Subnational multipliers'!$A$7:$AS$31,COLUMN('Subnational multipliers'!O$6),0))</f>
        <v>0</v>
      </c>
      <c r="O14" s="9">
        <f>IF('CN-Med-BPE-CO2'!O14=0,0,VLOOKUP($A14,'CN-Med-BPE-CO2'!$A$2:$AR$27,COLUMN('CN-Med-BPE-CO2'!O$2),0)*VLOOKUP($A14,'Subnational multipliers'!$A$7:$AS$31,COLUMN('Subnational multipliers'!P$6),0))</f>
        <v>0</v>
      </c>
      <c r="P14" s="9">
        <f>IF('CN-Med-BPE-CO2'!P14=0,0,VLOOKUP($A14,'CN-Med-BPE-CO2'!$A$2:$AR$27,COLUMN('CN-Med-BPE-CO2'!P$2),0)*VLOOKUP($A14,'Subnational multipliers'!$A$7:$AS$31,COLUMN('Subnational multipliers'!Q$6),0))</f>
        <v>0</v>
      </c>
      <c r="Q14" s="9">
        <f>IF('CN-Med-BPE-CO2'!Q14=0,0,VLOOKUP($A14,'CN-Med-BPE-CO2'!$A$2:$AR$27,COLUMN('CN-Med-BPE-CO2'!Q$2),0)*VLOOKUP($A14,'Subnational multipliers'!$A$7:$AS$31,COLUMN('Subnational multipliers'!R$6),0))</f>
        <v>0</v>
      </c>
      <c r="R14" s="9">
        <f>IF('CN-Med-BPE-CO2'!R14=0,0,VLOOKUP($A14,'CN-Med-BPE-CO2'!$A$2:$AR$27,COLUMN('CN-Med-BPE-CO2'!R$2),0)*VLOOKUP($A14,'Subnational multipliers'!$A$7:$AS$31,COLUMN('Subnational multipliers'!S$6),0))</f>
        <v>0</v>
      </c>
      <c r="S14" s="9">
        <f>IF('CN-Med-BPE-CO2'!S14=0,0,VLOOKUP($A14,'CN-Med-BPE-CO2'!$A$2:$AR$27,COLUMN('CN-Med-BPE-CO2'!S$2),0)*VLOOKUP($A14,'Subnational multipliers'!$A$7:$AS$31,COLUMN('Subnational multipliers'!T$6),0))</f>
        <v>0</v>
      </c>
      <c r="T14" s="9">
        <f>IF('CN-Med-BPE-CO2'!T14=0,0,VLOOKUP($A14,'CN-Med-BPE-CO2'!$A$2:$AR$27,COLUMN('CN-Med-BPE-CO2'!T$2),0)*VLOOKUP($A14,'Subnational multipliers'!$A$7:$AS$31,COLUMN('Subnational multipliers'!U$6),0))</f>
        <v>0</v>
      </c>
      <c r="U14" s="9">
        <f>IF('CN-Med-BPE-CO2'!U14=0,0,VLOOKUP($A14,'CN-Med-BPE-CO2'!$A$2:$AR$27,COLUMN('CN-Med-BPE-CO2'!U$2),0)*VLOOKUP($A14,'Subnational multipliers'!$A$7:$AS$31,COLUMN('Subnational multipliers'!V$6),0))</f>
        <v>0</v>
      </c>
      <c r="V14" s="9">
        <f>IF('CN-Med-BPE-CO2'!V14=0,0,VLOOKUP($A14,'CN-Med-BPE-CO2'!$A$2:$AR$27,COLUMN('CN-Med-BPE-CO2'!V$2),0)*VLOOKUP($A14,'Subnational multipliers'!$A$7:$AS$31,COLUMN('Subnational multipliers'!W$6),0))</f>
        <v>0</v>
      </c>
      <c r="W14" s="9">
        <f>IF('CN-Med-BPE-CO2'!W14=0,0,VLOOKUP($A14,'CN-Med-BPE-CO2'!$A$2:$AR$27,COLUMN('CN-Med-BPE-CO2'!W$2),0)*VLOOKUP($A14,'Subnational multipliers'!$A$7:$AS$31,COLUMN('Subnational multipliers'!X$6),0))</f>
        <v>0</v>
      </c>
      <c r="X14" s="9">
        <f>IF('CN-Med-BPE-CO2'!X14=0,0,VLOOKUP($A14,'CN-Med-BPE-CO2'!$A$2:$AR$27,COLUMN('CN-Med-BPE-CO2'!X$2),0)*VLOOKUP($A14,'Subnational multipliers'!$A$7:$AS$31,COLUMN('Subnational multipliers'!Y$6),0))</f>
        <v>0</v>
      </c>
      <c r="Y14" s="9">
        <f>IF('CN-Med-BPE-CO2'!Y14=0,0,VLOOKUP($A14,'CN-Med-BPE-CO2'!$A$2:$AR$27,COLUMN('CN-Med-BPE-CO2'!Y$2),0)*VLOOKUP($A14,'Subnational multipliers'!$A$7:$AS$31,COLUMN('Subnational multipliers'!Z$6),0))</f>
        <v>0</v>
      </c>
      <c r="Z14" s="9">
        <f>IF('CN-Med-BPE-CO2'!Z14=0,0,VLOOKUP($A14,'CN-Med-BPE-CO2'!$A$2:$AR$27,COLUMN('CN-Med-BPE-CO2'!Z$2),0)*VLOOKUP($A14,'Subnational multipliers'!$A$7:$AS$31,COLUMN('Subnational multipliers'!AA$6),0))</f>
        <v>0</v>
      </c>
      <c r="AA14" s="9">
        <f>IF('CN-Med-BPE-CO2'!AA14=0,0,VLOOKUP($A14,'CN-Med-BPE-CO2'!$A$2:$AR$27,COLUMN('CN-Med-BPE-CO2'!AA$2),0)*VLOOKUP($A14,'Subnational multipliers'!$A$7:$AS$31,COLUMN('Subnational multipliers'!AB$6),0))</f>
        <v>0</v>
      </c>
      <c r="AB14" s="9">
        <f>IF('CN-Med-BPE-CO2'!AB14=0,0,VLOOKUP($A14,'CN-Med-BPE-CO2'!$A$2:$AR$27,COLUMN('CN-Med-BPE-CO2'!AB$2),0)*VLOOKUP($A14,'Subnational multipliers'!$A$7:$AS$31,COLUMN('Subnational multipliers'!AC$6),0))</f>
        <v>0</v>
      </c>
      <c r="AC14" s="9">
        <f>IF('CN-Med-BPE-CO2'!AC14=0,0,VLOOKUP($A14,'CN-Med-BPE-CO2'!$A$2:$AR$27,COLUMN('CN-Med-BPE-CO2'!AC$2),0)*VLOOKUP($A14,'Subnational multipliers'!$A$7:$AS$31,COLUMN('Subnational multipliers'!AD$6),0))</f>
        <v>0</v>
      </c>
      <c r="AD14" s="9">
        <f>IF('CN-Med-BPE-CO2'!AD14=0,0,VLOOKUP($A14,'CN-Med-BPE-CO2'!$A$2:$AR$27,COLUMN('CN-Med-BPE-CO2'!AD$2),0)*VLOOKUP($A14,'Subnational multipliers'!$A$7:$AS$31,COLUMN('Subnational multipliers'!AE$6),0))</f>
        <v>0</v>
      </c>
      <c r="AE14" s="9">
        <f>IF('CN-Med-BPE-CO2'!AE14=0,0,VLOOKUP($A14,'CN-Med-BPE-CO2'!$A$2:$AR$27,COLUMN('CN-Med-BPE-CO2'!AE$2),0)*VLOOKUP($A14,'Subnational multipliers'!$A$7:$AS$31,COLUMN('Subnational multipliers'!AF$6),0))</f>
        <v>0</v>
      </c>
      <c r="AF14" s="9">
        <f>IF('CN-Med-BPE-CO2'!AF14=0,0,VLOOKUP($A14,'CN-Med-BPE-CO2'!$A$2:$AR$27,COLUMN('CN-Med-BPE-CO2'!AF$2),0)*VLOOKUP($A14,'Subnational multipliers'!$A$7:$AS$31,COLUMN('Subnational multipliers'!AG$6),0))</f>
        <v>0</v>
      </c>
      <c r="AG14" s="9">
        <f>IF('CN-Med-BPE-CO2'!AG14=0,0,VLOOKUP($A14,'CN-Med-BPE-CO2'!$A$2:$AR$27,COLUMN('CN-Med-BPE-CO2'!AG$2),0)*VLOOKUP($A14,'Subnational multipliers'!$A$7:$AS$31,COLUMN('Subnational multipliers'!AH$6),0))</f>
        <v>0</v>
      </c>
      <c r="AH14" s="9">
        <f>IF('CN-Med-BPE-CO2'!AH14=0,0,VLOOKUP($A14,'CN-Med-BPE-CO2'!$A$2:$AR$27,COLUMN('CN-Med-BPE-CO2'!AH$2),0)*VLOOKUP($A14,'Subnational multipliers'!$A$7:$AS$31,COLUMN('Subnational multipliers'!AI$6),0))</f>
        <v>0</v>
      </c>
      <c r="AI14" s="9">
        <f>IF('CN-Med-BPE-CO2'!AI14=0,0,VLOOKUP($A14,'CN-Med-BPE-CO2'!$A$2:$AR$27,COLUMN('CN-Med-BPE-CO2'!AI$2),0)*VLOOKUP($A14,'Subnational multipliers'!$A$7:$AS$31,COLUMN('Subnational multipliers'!AJ$6),0))</f>
        <v>0</v>
      </c>
      <c r="AJ14" s="9">
        <f>IF('CN-Med-BPE-CO2'!AJ14=0,0,VLOOKUP($A14,'CN-Med-BPE-CO2'!$A$2:$AR$27,COLUMN('CN-Med-BPE-CO2'!AJ$2),0)*VLOOKUP($A14,'Subnational multipliers'!$A$7:$AS$31,COLUMN('Subnational multipliers'!AK$6),0))</f>
        <v>0</v>
      </c>
      <c r="AK14" s="9">
        <f>IF('CN-Med-BPE-CO2'!AK14=0,0,VLOOKUP($A14,'CN-Med-BPE-CO2'!$A$2:$AR$27,COLUMN('CN-Med-BPE-CO2'!AK$2),0)*VLOOKUP($A14,'Subnational multipliers'!$A$7:$AS$31,COLUMN('Subnational multipliers'!AL$6),0))</f>
        <v>0</v>
      </c>
      <c r="AL14" s="9">
        <f>IF('CN-Med-BPE-CO2'!AL14=0,0,VLOOKUP($A14,'CN-Med-BPE-CO2'!$A$2:$AR$27,COLUMN('CN-Med-BPE-CO2'!AL$2),0)*VLOOKUP($A14,'Subnational multipliers'!$A$7:$AS$31,COLUMN('Subnational multipliers'!AM$6),0))</f>
        <v>0</v>
      </c>
      <c r="AM14" s="9">
        <f>IF('CN-Med-BPE-CO2'!AM14=0,0,VLOOKUP($A14,'CN-Med-BPE-CO2'!$A$2:$AR$27,COLUMN('CN-Med-BPE-CO2'!AM$2),0)*VLOOKUP($A14,'Subnational multipliers'!$A$7:$AS$31,COLUMN('Subnational multipliers'!AN$6),0))</f>
        <v>0</v>
      </c>
      <c r="AN14" s="9">
        <f>IF('CN-Med-BPE-CO2'!AN14=0,0,VLOOKUP($A14,'CN-Med-BPE-CO2'!$A$2:$AR$27,COLUMN('CN-Med-BPE-CO2'!AN$2),0)*VLOOKUP($A14,'Subnational multipliers'!$A$7:$AS$31,COLUMN('Subnational multipliers'!AO$6),0))</f>
        <v>0</v>
      </c>
      <c r="AO14" s="9">
        <f>IF('CN-Med-BPE-CO2'!AO14=0,0,VLOOKUP($A14,'CN-Med-BPE-CO2'!$A$2:$AR$27,COLUMN('CN-Med-BPE-CO2'!AO$2),0)*VLOOKUP($A14,'Subnational multipliers'!$A$7:$AS$31,COLUMN('Subnational multipliers'!AP$6),0))</f>
        <v>0</v>
      </c>
      <c r="AP14" s="9">
        <f>IF('CN-Med-BPE-CO2'!AP14=0,0,VLOOKUP($A14,'CN-Med-BPE-CO2'!$A$2:$AR$27,COLUMN('CN-Med-BPE-CO2'!AP$2),0)*VLOOKUP($A14,'Subnational multipliers'!$A$7:$AS$31,COLUMN('Subnational multipliers'!AQ$6),0))</f>
        <v>0</v>
      </c>
      <c r="AQ14" s="9">
        <f>IF('CN-Med-BPE-CO2'!AQ14=0,0,VLOOKUP($A14,'CN-Med-BPE-CO2'!$A$2:$AR$27,COLUMN('CN-Med-BPE-CO2'!AQ$2),0)*VLOOKUP($A14,'Subnational multipliers'!$A$7:$AS$31,COLUMN('Subnational multipliers'!AR$6),0))</f>
        <v>0</v>
      </c>
      <c r="AR14" s="9">
        <f>IF('CN-Med-BPE-CO2'!AR14=0,0,VLOOKUP($A14,'CN-Med-BPE-CO2'!$A$2:$AR$27,COLUMN('CN-Med-BPE-CO2'!AR$2),0)*VLOOKUP($A14,'Subnational multipliers'!$A$7:$AS$31,COLUMN('Subnational multipliers'!AS$6),0))</f>
        <v>0</v>
      </c>
    </row>
    <row r="15" spans="1:44">
      <c r="A15" t="s">
        <v>48</v>
      </c>
      <c r="B15" s="9">
        <f>IF('CN-Med-BPE-CO2'!B15=0,0,VLOOKUP($A15,'CN-Med-BPE-CO2'!$A$2:$AR$27,COLUMN('CN-Med-BPE-CO2'!B$2),0)*VLOOKUP($A15,'Subnational multipliers'!$A$7:$AS$31,COLUMN('Subnational multipliers'!C$6),0))</f>
        <v>991360000000000</v>
      </c>
      <c r="C15" s="9">
        <f>IF('CN-Med-BPE-CO2'!C15=0,0,VLOOKUP($A15,'CN-Med-BPE-CO2'!$A$2:$AR$27,COLUMN('CN-Med-BPE-CO2'!C$2),0)*VLOOKUP($A15,'Subnational multipliers'!$A$7:$AS$31,COLUMN('Subnational multipliers'!D$6),0))</f>
        <v>1013153500000000</v>
      </c>
      <c r="D15" s="9">
        <f>IF('CN-Med-BPE-CO2'!D15=0,0,VLOOKUP($A15,'CN-Med-BPE-CO2'!$A$2:$AR$27,COLUMN('CN-Med-BPE-CO2'!D$2),0)*VLOOKUP($A15,'Subnational multipliers'!$A$7:$AS$31,COLUMN('Subnational multipliers'!E$6),0))</f>
        <v>1034947000000000</v>
      </c>
      <c r="E15" s="9">
        <f>IF('CN-Med-BPE-CO2'!E15=0,0,VLOOKUP($A15,'CN-Med-BPE-CO2'!$A$2:$AR$27,COLUMN('CN-Med-BPE-CO2'!E$2),0)*VLOOKUP($A15,'Subnational multipliers'!$A$7:$AS$31,COLUMN('Subnational multipliers'!F$6),0))</f>
        <v>1013027000000000</v>
      </c>
      <c r="F15" s="9">
        <f>IF('CN-Med-BPE-CO2'!F15=0,0,VLOOKUP($A15,'CN-Med-BPE-CO2'!$A$2:$AR$27,COLUMN('CN-Med-BPE-CO2'!F$2),0)*VLOOKUP($A15,'Subnational multipliers'!$A$7:$AS$31,COLUMN('Subnational multipliers'!G$6),0))</f>
        <v>907357009678977.63</v>
      </c>
      <c r="G15" s="9">
        <f>IF('CN-Med-BPE-CO2'!G15=0,0,VLOOKUP($A15,'CN-Med-BPE-CO2'!$A$2:$AR$27,COLUMN('CN-Med-BPE-CO2'!G$2),0)*VLOOKUP($A15,'Subnational multipliers'!$A$7:$AS$31,COLUMN('Subnational multipliers'!H$6),0))</f>
        <v>937289889299611.75</v>
      </c>
      <c r="H15" s="9">
        <f>IF('CN-Med-BPE-CO2'!H15=0,0,VLOOKUP($A15,'CN-Med-BPE-CO2'!$A$2:$AR$27,COLUMN('CN-Med-BPE-CO2'!H$2),0)*VLOOKUP($A15,'Subnational multipliers'!$A$7:$AS$31,COLUMN('Subnational multipliers'!I$6),0))</f>
        <v>967222768920246</v>
      </c>
      <c r="I15" s="9">
        <f>IF('CN-Med-BPE-CO2'!I15=0,0,VLOOKUP($A15,'CN-Med-BPE-CO2'!$A$2:$AR$27,COLUMN('CN-Med-BPE-CO2'!I$2),0)*VLOOKUP($A15,'Subnational multipliers'!$A$7:$AS$31,COLUMN('Subnational multipliers'!J$6),0))</f>
        <v>1001416997466268.6</v>
      </c>
      <c r="J15" s="9">
        <f>IF('CN-Med-BPE-CO2'!J15=0,0,VLOOKUP($A15,'CN-Med-BPE-CO2'!$A$2:$AR$27,COLUMN('CN-Med-BPE-CO2'!J$2),0)*VLOOKUP($A15,'Subnational multipliers'!$A$7:$AS$31,COLUMN('Subnational multipliers'!K$6),0))</f>
        <v>1010365830209584.3</v>
      </c>
      <c r="K15" s="9">
        <f>IF('CN-Med-BPE-CO2'!K15=0,0,VLOOKUP($A15,'CN-Med-BPE-CO2'!$A$2:$AR$27,COLUMN('CN-Med-BPE-CO2'!K$2),0)*VLOOKUP($A15,'Subnational multipliers'!$A$7:$AS$31,COLUMN('Subnational multipliers'!L$6),0))</f>
        <v>1019314662952899.9</v>
      </c>
      <c r="L15" s="9">
        <f>IF('CN-Med-BPE-CO2'!L15=0,0,VLOOKUP($A15,'CN-Med-BPE-CO2'!$A$2:$AR$27,COLUMN('CN-Med-BPE-CO2'!L$2),0)*VLOOKUP($A15,'Subnational multipliers'!$A$7:$AS$31,COLUMN('Subnational multipliers'!M$6),0))</f>
        <v>1028263495696215.4</v>
      </c>
      <c r="M15" s="9">
        <f>IF('CN-Med-BPE-CO2'!M15=0,0,VLOOKUP($A15,'CN-Med-BPE-CO2'!$A$2:$AR$27,COLUMN('CN-Med-BPE-CO2'!M$2),0)*VLOOKUP($A15,'Subnational multipliers'!$A$7:$AS$31,COLUMN('Subnational multipliers'!N$6),0))</f>
        <v>1032814616348530.1</v>
      </c>
      <c r="N15" s="9">
        <f>IF('CN-Med-BPE-CO2'!N15=0,0,VLOOKUP($A15,'CN-Med-BPE-CO2'!$A$2:$AR$27,COLUMN('CN-Med-BPE-CO2'!N$2),0)*VLOOKUP($A15,'Subnational multipliers'!$A$7:$AS$31,COLUMN('Subnational multipliers'!O$6),0))</f>
        <v>1038064598224608.8</v>
      </c>
      <c r="O15" s="9">
        <f>IF('CN-Med-BPE-CO2'!O15=0,0,VLOOKUP($A15,'CN-Med-BPE-CO2'!$A$2:$AR$27,COLUMN('CN-Med-BPE-CO2'!O$2),0)*VLOOKUP($A15,'Subnational multipliers'!$A$7:$AS$31,COLUMN('Subnational multipliers'!P$6),0))</f>
        <v>1025280551448443.5</v>
      </c>
      <c r="P15" s="9">
        <f>IF('CN-Med-BPE-CO2'!P15=0,0,VLOOKUP($A15,'CN-Med-BPE-CO2'!$A$2:$AR$27,COLUMN('CN-Med-BPE-CO2'!P$2),0)*VLOOKUP($A15,'Subnational multipliers'!$A$7:$AS$31,COLUMN('Subnational multipliers'!Q$6),0))</f>
        <v>1009257879488983.3</v>
      </c>
      <c r="Q15" s="9">
        <f>IF('CN-Med-BPE-CO2'!Q15=0,0,VLOOKUP($A15,'CN-Med-BPE-CO2'!$A$2:$AR$27,COLUMN('CN-Med-BPE-CO2'!Q$2),0)*VLOOKUP($A15,'Subnational multipliers'!$A$7:$AS$31,COLUMN('Subnational multipliers'!R$6),0))</f>
        <v>991615894937875.38</v>
      </c>
      <c r="R15" s="9">
        <f>IF('CN-Med-BPE-CO2'!R15=0,0,VLOOKUP($A15,'CN-Med-BPE-CO2'!$A$2:$AR$27,COLUMN('CN-Med-BPE-CO2'!R$2),0)*VLOOKUP($A15,'Subnational multipliers'!$A$7:$AS$31,COLUMN('Subnational multipliers'!S$6),0))</f>
        <v>970735285203472.38</v>
      </c>
      <c r="S15" s="9">
        <f>IF('CN-Med-BPE-CO2'!S15=0,0,VLOOKUP($A15,'CN-Med-BPE-CO2'!$A$2:$AR$27,COLUMN('CN-Med-BPE-CO2'!S$2),0)*VLOOKUP($A15,'Subnational multipliers'!$A$7:$AS$31,COLUMN('Subnational multipliers'!T$6),0))</f>
        <v>949854675469069.25</v>
      </c>
      <c r="T15" s="9">
        <f>IF('CN-Med-BPE-CO2'!T15=0,0,VLOOKUP($A15,'CN-Med-BPE-CO2'!$A$2:$AR$27,COLUMN('CN-Med-BPE-CO2'!T$2),0)*VLOOKUP($A15,'Subnational multipliers'!$A$7:$AS$31,COLUMN('Subnational multipliers'!U$6),0))</f>
        <v>931573488579153.13</v>
      </c>
      <c r="U15" s="9">
        <f>IF('CN-Med-BPE-CO2'!U15=0,0,VLOOKUP($A15,'CN-Med-BPE-CO2'!$A$2:$AR$27,COLUMN('CN-Med-BPE-CO2'!U$2),0)*VLOOKUP($A15,'Subnational multipliers'!$A$7:$AS$31,COLUMN('Subnational multipliers'!V$6),0))</f>
        <v>913292301689237</v>
      </c>
      <c r="V15" s="9">
        <f>IF('CN-Med-BPE-CO2'!V15=0,0,VLOOKUP($A15,'CN-Med-BPE-CO2'!$A$2:$AR$27,COLUMN('CN-Med-BPE-CO2'!V$2),0)*VLOOKUP($A15,'Subnational multipliers'!$A$7:$AS$31,COLUMN('Subnational multipliers'!W$6),0))</f>
        <v>895011114799320.88</v>
      </c>
      <c r="W15" s="9">
        <f>IF('CN-Med-BPE-CO2'!W15=0,0,VLOOKUP($A15,'CN-Med-BPE-CO2'!$A$2:$AR$27,COLUMN('CN-Med-BPE-CO2'!W$2),0)*VLOOKUP($A15,'Subnational multipliers'!$A$7:$AS$31,COLUMN('Subnational multipliers'!X$6),0))</f>
        <v>876729927909404.75</v>
      </c>
      <c r="X15" s="9">
        <f>IF('CN-Med-BPE-CO2'!X15=0,0,VLOOKUP($A15,'CN-Med-BPE-CO2'!$A$2:$AR$27,COLUMN('CN-Med-BPE-CO2'!X$2),0)*VLOOKUP($A15,'Subnational multipliers'!$A$7:$AS$31,COLUMN('Subnational multipliers'!Y$6),0))</f>
        <v>858448741019488.63</v>
      </c>
      <c r="Y15" s="9">
        <f>IF('CN-Med-BPE-CO2'!Y15=0,0,VLOOKUP($A15,'CN-Med-BPE-CO2'!$A$2:$AR$27,COLUMN('CN-Med-BPE-CO2'!Y$2),0)*VLOOKUP($A15,'Subnational multipliers'!$A$7:$AS$31,COLUMN('Subnational multipliers'!Z$6),0))</f>
        <v>833349395848951.13</v>
      </c>
      <c r="Z15" s="9">
        <f>IF('CN-Med-BPE-CO2'!Z15=0,0,VLOOKUP($A15,'CN-Med-BPE-CO2'!$A$2:$AR$27,COLUMN('CN-Med-BPE-CO2'!Z$2),0)*VLOOKUP($A15,'Subnational multipliers'!$A$7:$AS$31,COLUMN('Subnational multipliers'!AA$6),0))</f>
        <v>808250050678413.5</v>
      </c>
      <c r="AA15" s="9">
        <f>IF('CN-Med-BPE-CO2'!AA15=0,0,VLOOKUP($A15,'CN-Med-BPE-CO2'!$A$2:$AR$27,COLUMN('CN-Med-BPE-CO2'!AA$2),0)*VLOOKUP($A15,'Subnational multipliers'!$A$7:$AS$31,COLUMN('Subnational multipliers'!AB$6),0))</f>
        <v>783150705507876</v>
      </c>
      <c r="AB15" s="9">
        <f>IF('CN-Med-BPE-CO2'!AB15=0,0,VLOOKUP($A15,'CN-Med-BPE-CO2'!$A$2:$AR$27,COLUMN('CN-Med-BPE-CO2'!AB$2),0)*VLOOKUP($A15,'Subnational multipliers'!$A$7:$AS$31,COLUMN('Subnational multipliers'!AC$6),0))</f>
        <v>758051360337338.5</v>
      </c>
      <c r="AC15" s="9">
        <f>IF('CN-Med-BPE-CO2'!AC15=0,0,VLOOKUP($A15,'CN-Med-BPE-CO2'!$A$2:$AR$27,COLUMN('CN-Med-BPE-CO2'!AC$2),0)*VLOOKUP($A15,'Subnational multipliers'!$A$7:$AS$31,COLUMN('Subnational multipliers'!AD$6),0))</f>
        <v>732952015166800.88</v>
      </c>
      <c r="AD15" s="9">
        <f>IF('CN-Med-BPE-CO2'!AD15=0,0,VLOOKUP($A15,'CN-Med-BPE-CO2'!$A$2:$AR$27,COLUMN('CN-Med-BPE-CO2'!AD$2),0)*VLOOKUP($A15,'Subnational multipliers'!$A$7:$AS$31,COLUMN('Subnational multipliers'!AE$6),0))</f>
        <v>714969122701661.88</v>
      </c>
      <c r="AE15" s="9">
        <f>IF('CN-Med-BPE-CO2'!AE15=0,0,VLOOKUP($A15,'CN-Med-BPE-CO2'!$A$2:$AR$27,COLUMN('CN-Med-BPE-CO2'!AE$2),0)*VLOOKUP($A15,'Subnational multipliers'!$A$7:$AS$31,COLUMN('Subnational multipliers'!AF$6),0))</f>
        <v>696986230236522.88</v>
      </c>
      <c r="AF15" s="9">
        <f>IF('CN-Med-BPE-CO2'!AF15=0,0,VLOOKUP($A15,'CN-Med-BPE-CO2'!$A$2:$AR$27,COLUMN('CN-Med-BPE-CO2'!AF$2),0)*VLOOKUP($A15,'Subnational multipliers'!$A$7:$AS$31,COLUMN('Subnational multipliers'!AG$6),0))</f>
        <v>679003337771384</v>
      </c>
      <c r="AG15" s="9">
        <f>IF('CN-Med-BPE-CO2'!AG15=0,0,VLOOKUP($A15,'CN-Med-BPE-CO2'!$A$2:$AR$27,COLUMN('CN-Med-BPE-CO2'!AG$2),0)*VLOOKUP($A15,'Subnational multipliers'!$A$7:$AS$31,COLUMN('Subnational multipliers'!AH$6),0))</f>
        <v>661020445306245.13</v>
      </c>
      <c r="AH15" s="9">
        <f>IF('CN-Med-BPE-CO2'!AH15=0,0,VLOOKUP($A15,'CN-Med-BPE-CO2'!$A$2:$AR$27,COLUMN('CN-Med-BPE-CO2'!AH$2),0)*VLOOKUP($A15,'Subnational multipliers'!$A$7:$AS$31,COLUMN('Subnational multipliers'!AI$6),0))</f>
        <v>643037552841106.13</v>
      </c>
      <c r="AI15" s="9">
        <f>IF('CN-Med-BPE-CO2'!AI15=0,0,VLOOKUP($A15,'CN-Med-BPE-CO2'!$A$2:$AR$27,COLUMN('CN-Med-BPE-CO2'!AI$2),0)*VLOOKUP($A15,'Subnational multipliers'!$A$7:$AS$31,COLUMN('Subnational multipliers'!AJ$6),0))</f>
        <v>631191002828526.5</v>
      </c>
      <c r="AJ15" s="9">
        <f>IF('CN-Med-BPE-CO2'!AJ15=0,0,VLOOKUP($A15,'CN-Med-BPE-CO2'!$A$2:$AR$27,COLUMN('CN-Med-BPE-CO2'!AJ$2),0)*VLOOKUP($A15,'Subnational multipliers'!$A$7:$AS$31,COLUMN('Subnational multipliers'!AK$6),0))</f>
        <v>619344452815946.75</v>
      </c>
      <c r="AK15" s="9">
        <f>IF('CN-Med-BPE-CO2'!AK15=0,0,VLOOKUP($A15,'CN-Med-BPE-CO2'!$A$2:$AR$27,COLUMN('CN-Med-BPE-CO2'!AK$2),0)*VLOOKUP($A15,'Subnational multipliers'!$A$7:$AS$31,COLUMN('Subnational multipliers'!AL$6),0))</f>
        <v>607497902803367</v>
      </c>
      <c r="AL15" s="9">
        <f>IF('CN-Med-BPE-CO2'!AL15=0,0,VLOOKUP($A15,'CN-Med-BPE-CO2'!$A$2:$AR$27,COLUMN('CN-Med-BPE-CO2'!AL$2),0)*VLOOKUP($A15,'Subnational multipliers'!$A$7:$AS$31,COLUMN('Subnational multipliers'!AM$6),0))</f>
        <v>595651352790787.38</v>
      </c>
      <c r="AM15" s="9">
        <f>IF('CN-Med-BPE-CO2'!AM15=0,0,VLOOKUP($A15,'CN-Med-BPE-CO2'!$A$2:$AR$27,COLUMN('CN-Med-BPE-CO2'!AM$2),0)*VLOOKUP($A15,'Subnational multipliers'!$A$7:$AS$31,COLUMN('Subnational multipliers'!AN$6),0))</f>
        <v>583804802778207.63</v>
      </c>
      <c r="AN15" s="9">
        <f>IF('CN-Med-BPE-CO2'!AN15=0,0,VLOOKUP($A15,'CN-Med-BPE-CO2'!$A$2:$AR$27,COLUMN('CN-Med-BPE-CO2'!AN$2),0)*VLOOKUP($A15,'Subnational multipliers'!$A$7:$AS$31,COLUMN('Subnational multipliers'!AO$6),0))</f>
        <v>577741397403401.38</v>
      </c>
      <c r="AO15" s="9">
        <f>IF('CN-Med-BPE-CO2'!AO15=0,0,VLOOKUP($A15,'CN-Med-BPE-CO2'!$A$2:$AR$27,COLUMN('CN-Med-BPE-CO2'!AO$2),0)*VLOOKUP($A15,'Subnational multipliers'!$A$7:$AS$31,COLUMN('Subnational multipliers'!AP$6),0))</f>
        <v>571677992028595.25</v>
      </c>
      <c r="AP15" s="9">
        <f>IF('CN-Med-BPE-CO2'!AP15=0,0,VLOOKUP($A15,'CN-Med-BPE-CO2'!$A$2:$AR$27,COLUMN('CN-Med-BPE-CO2'!AP$2),0)*VLOOKUP($A15,'Subnational multipliers'!$A$7:$AS$31,COLUMN('Subnational multipliers'!AQ$6),0))</f>
        <v>565614586653789</v>
      </c>
      <c r="AQ15" s="9">
        <f>IF('CN-Med-BPE-CO2'!AQ15=0,0,VLOOKUP($A15,'CN-Med-BPE-CO2'!$A$2:$AR$27,COLUMN('CN-Med-BPE-CO2'!AQ$2),0)*VLOOKUP($A15,'Subnational multipliers'!$A$7:$AS$31,COLUMN('Subnational multipliers'!AR$6),0))</f>
        <v>559551181278982.69</v>
      </c>
      <c r="AR15" s="9">
        <f>IF('CN-Med-BPE-CO2'!AR15=0,0,VLOOKUP($A15,'CN-Med-BPE-CO2'!$A$2:$AR$27,COLUMN('CN-Med-BPE-CO2'!AR$2),0)*VLOOKUP($A15,'Subnational multipliers'!$A$7:$AS$31,COLUMN('Subnational multipliers'!AS$6),0))</f>
        <v>553487775904176.25</v>
      </c>
    </row>
    <row r="16" spans="1:44">
      <c r="A16" t="s">
        <v>49</v>
      </c>
      <c r="B16" s="9">
        <f>IF('CN-Med-BPE-CO2'!B16=0,0,VLOOKUP($A16,'CN-Med-BPE-CO2'!$A$2:$AR$27,COLUMN('CN-Med-BPE-CO2'!B$2),0)*VLOOKUP($A16,'Subnational multipliers'!$A$7:$AS$31,COLUMN('Subnational multipliers'!C$6),0))</f>
        <v>118941602564102.55</v>
      </c>
      <c r="C16" s="9">
        <f>IF('CN-Med-BPE-CO2'!C16=0,0,VLOOKUP($A16,'CN-Med-BPE-CO2'!$A$2:$AR$27,COLUMN('CN-Med-BPE-CO2'!C$2),0)*VLOOKUP($A16,'Subnational multipliers'!$A$7:$AS$31,COLUMN('Subnational multipliers'!D$6),0))</f>
        <v>118045301282051.28</v>
      </c>
      <c r="D16" s="9">
        <f>IF('CN-Med-BPE-CO2'!D16=0,0,VLOOKUP($A16,'CN-Med-BPE-CO2'!$A$2:$AR$27,COLUMN('CN-Med-BPE-CO2'!D$2),0)*VLOOKUP($A16,'Subnational multipliers'!$A$7:$AS$31,COLUMN('Subnational multipliers'!E$6),0))</f>
        <v>117149000000000</v>
      </c>
      <c r="E16" s="9">
        <f>IF('CN-Med-BPE-CO2'!E16=0,0,VLOOKUP($A16,'CN-Med-BPE-CO2'!$A$2:$AR$27,COLUMN('CN-Med-BPE-CO2'!E$2),0)*VLOOKUP($A16,'Subnational multipliers'!$A$7:$AS$31,COLUMN('Subnational multipliers'!F$6),0))</f>
        <v>116430000000000</v>
      </c>
      <c r="F16" s="9">
        <f>IF('CN-Med-BPE-CO2'!F16=0,0,VLOOKUP($A16,'CN-Med-BPE-CO2'!$A$2:$AR$27,COLUMN('CN-Med-BPE-CO2'!F$2),0)*VLOOKUP($A16,'Subnational multipliers'!$A$7:$AS$31,COLUMN('Subnational multipliers'!G$6),0))</f>
        <v>114486175868342.36</v>
      </c>
      <c r="G16" s="9">
        <f>IF('CN-Med-BPE-CO2'!G16=0,0,VLOOKUP($A16,'CN-Med-BPE-CO2'!$A$2:$AR$27,COLUMN('CN-Med-BPE-CO2'!G$2),0)*VLOOKUP($A16,'Subnational multipliers'!$A$7:$AS$31,COLUMN('Subnational multipliers'!H$6),0))</f>
        <v>121985472371403.56</v>
      </c>
      <c r="H16" s="9">
        <f>IF('CN-Med-BPE-CO2'!H16=0,0,VLOOKUP($A16,'CN-Med-BPE-CO2'!$A$2:$AR$27,COLUMN('CN-Med-BPE-CO2'!H$2),0)*VLOOKUP($A16,'Subnational multipliers'!$A$7:$AS$31,COLUMN('Subnational multipliers'!I$6),0))</f>
        <v>129484768874464.78</v>
      </c>
      <c r="I16" s="9">
        <f>IF('CN-Med-BPE-CO2'!I16=0,0,VLOOKUP($A16,'CN-Med-BPE-CO2'!$A$2:$AR$27,COLUMN('CN-Med-BPE-CO2'!I$2),0)*VLOOKUP($A16,'Subnational multipliers'!$A$7:$AS$31,COLUMN('Subnational multipliers'!J$6),0))</f>
        <v>137771330121075</v>
      </c>
      <c r="J16" s="9">
        <f>IF('CN-Med-BPE-CO2'!J16=0,0,VLOOKUP($A16,'CN-Med-BPE-CO2'!$A$2:$AR$27,COLUMN('CN-Med-BPE-CO2'!J$2),0)*VLOOKUP($A16,'Subnational multipliers'!$A$7:$AS$31,COLUMN('Subnational multipliers'!K$6),0))</f>
        <v>140358057135593.14</v>
      </c>
      <c r="K16" s="9">
        <f>IF('CN-Med-BPE-CO2'!K16=0,0,VLOOKUP($A16,'CN-Med-BPE-CO2'!$A$2:$AR$27,COLUMN('CN-Med-BPE-CO2'!K$2),0)*VLOOKUP($A16,'Subnational multipliers'!$A$7:$AS$31,COLUMN('Subnational multipliers'!L$6),0))</f>
        <v>142944784150111.28</v>
      </c>
      <c r="L16" s="9">
        <f>IF('CN-Med-BPE-CO2'!L16=0,0,VLOOKUP($A16,'CN-Med-BPE-CO2'!$A$2:$AR$27,COLUMN('CN-Med-BPE-CO2'!L$2),0)*VLOOKUP($A16,'Subnational multipliers'!$A$7:$AS$31,COLUMN('Subnational multipliers'!M$6),0))</f>
        <v>145531511164629.44</v>
      </c>
      <c r="M16" s="9">
        <f>IF('CN-Med-BPE-CO2'!M16=0,0,VLOOKUP($A16,'CN-Med-BPE-CO2'!$A$2:$AR$27,COLUMN('CN-Med-BPE-CO2'!M$2),0)*VLOOKUP($A16,'Subnational multipliers'!$A$7:$AS$31,COLUMN('Subnational multipliers'!N$6),0))</f>
        <v>147375959992372.81</v>
      </c>
      <c r="N16" s="9">
        <f>IF('CN-Med-BPE-CO2'!N16=0,0,VLOOKUP($A16,'CN-Med-BPE-CO2'!$A$2:$AR$27,COLUMN('CN-Med-BPE-CO2'!N$2),0)*VLOOKUP($A16,'Subnational multipliers'!$A$7:$AS$31,COLUMN('Subnational multipliers'!O$6),0))</f>
        <v>149355368490438.88</v>
      </c>
      <c r="O16" s="9">
        <f>IF('CN-Med-BPE-CO2'!O16=0,0,VLOOKUP($A16,'CN-Med-BPE-CO2'!$A$2:$AR$27,COLUMN('CN-Med-BPE-CO2'!O$2),0)*VLOOKUP($A16,'Subnational multipliers'!$A$7:$AS$31,COLUMN('Subnational multipliers'!P$6),0))</f>
        <v>149040462593019.25</v>
      </c>
      <c r="P16" s="9">
        <f>IF('CN-Med-BPE-CO2'!P16=0,0,VLOOKUP($A16,'CN-Med-BPE-CO2'!$A$2:$AR$27,COLUMN('CN-Med-BPE-CO2'!P$2),0)*VLOOKUP($A16,'Subnational multipliers'!$A$7:$AS$31,COLUMN('Subnational multipliers'!Q$6),0))</f>
        <v>148113739523470.16</v>
      </c>
      <c r="Q16" s="9">
        <f>IF('CN-Med-BPE-CO2'!Q16=0,0,VLOOKUP($A16,'CN-Med-BPE-CO2'!$A$2:$AR$27,COLUMN('CN-Med-BPE-CO2'!Q$2),0)*VLOOKUP($A16,'Subnational multipliers'!$A$7:$AS$31,COLUMN('Subnational multipliers'!R$6),0))</f>
        <v>146791134754307.84</v>
      </c>
      <c r="R16" s="9">
        <f>IF('CN-Med-BPE-CO2'!R16=0,0,VLOOKUP($A16,'CN-Med-BPE-CO2'!$A$2:$AR$27,COLUMN('CN-Med-BPE-CO2'!R$2),0)*VLOOKUP($A16,'Subnational multipliers'!$A$7:$AS$31,COLUMN('Subnational multipliers'!S$6),0))</f>
        <v>144676766585919.09</v>
      </c>
      <c r="S16" s="9">
        <f>IF('CN-Med-BPE-CO2'!S16=0,0,VLOOKUP($A16,'CN-Med-BPE-CO2'!$A$2:$AR$27,COLUMN('CN-Med-BPE-CO2'!S$2),0)*VLOOKUP($A16,'Subnational multipliers'!$A$7:$AS$31,COLUMN('Subnational multipliers'!T$6),0))</f>
        <v>142382452190433.44</v>
      </c>
      <c r="T16" s="9">
        <f>IF('CN-Med-BPE-CO2'!T16=0,0,VLOOKUP($A16,'CN-Med-BPE-CO2'!$A$2:$AR$27,COLUMN('CN-Med-BPE-CO2'!T$2),0)*VLOOKUP($A16,'Subnational multipliers'!$A$7:$AS$31,COLUMN('Subnational multipliers'!U$6),0))</f>
        <v>140481770166722.28</v>
      </c>
      <c r="U16" s="9">
        <f>IF('CN-Med-BPE-CO2'!U16=0,0,VLOOKUP($A16,'CN-Med-BPE-CO2'!$A$2:$AR$27,COLUMN('CN-Med-BPE-CO2'!U$2),0)*VLOOKUP($A16,'Subnational multipliers'!$A$7:$AS$31,COLUMN('Subnational multipliers'!V$6),0))</f>
        <v>138581088143011.13</v>
      </c>
      <c r="V16" s="9">
        <f>IF('CN-Med-BPE-CO2'!V16=0,0,VLOOKUP($A16,'CN-Med-BPE-CO2'!$A$2:$AR$27,COLUMN('CN-Med-BPE-CO2'!V$2),0)*VLOOKUP($A16,'Subnational multipliers'!$A$7:$AS$31,COLUMN('Subnational multipliers'!W$6),0))</f>
        <v>136680406119299.97</v>
      </c>
      <c r="W16" s="9">
        <f>IF('CN-Med-BPE-CO2'!W16=0,0,VLOOKUP($A16,'CN-Med-BPE-CO2'!$A$2:$AR$27,COLUMN('CN-Med-BPE-CO2'!W$2),0)*VLOOKUP($A16,'Subnational multipliers'!$A$7:$AS$31,COLUMN('Subnational multipliers'!X$6),0))</f>
        <v>134779724095588.81</v>
      </c>
      <c r="X16" s="9">
        <f>IF('CN-Med-BPE-CO2'!X16=0,0,VLOOKUP($A16,'CN-Med-BPE-CO2'!$A$2:$AR$27,COLUMN('CN-Med-BPE-CO2'!X$2),0)*VLOOKUP($A16,'Subnational multipliers'!$A$7:$AS$31,COLUMN('Subnational multipliers'!Y$6),0))</f>
        <v>132879042071877.66</v>
      </c>
      <c r="Y16" s="9">
        <f>IF('CN-Med-BPE-CO2'!Y16=0,0,VLOOKUP($A16,'CN-Med-BPE-CO2'!$A$2:$AR$27,COLUMN('CN-Med-BPE-CO2'!Y$2),0)*VLOOKUP($A16,'Subnational multipliers'!$A$7:$AS$31,COLUMN('Subnational multipliers'!Z$6),0))</f>
        <v>129909929324778.56</v>
      </c>
      <c r="Z16" s="9">
        <f>IF('CN-Med-BPE-CO2'!Z16=0,0,VLOOKUP($A16,'CN-Med-BPE-CO2'!$A$2:$AR$27,COLUMN('CN-Med-BPE-CO2'!Z$2),0)*VLOOKUP($A16,'Subnational multipliers'!$A$7:$AS$31,COLUMN('Subnational multipliers'!AA$6),0))</f>
        <v>126940816577679.47</v>
      </c>
      <c r="AA16" s="9">
        <f>IF('CN-Med-BPE-CO2'!AA16=0,0,VLOOKUP($A16,'CN-Med-BPE-CO2'!$A$2:$AR$27,COLUMN('CN-Med-BPE-CO2'!AA$2),0)*VLOOKUP($A16,'Subnational multipliers'!$A$7:$AS$31,COLUMN('Subnational multipliers'!AB$6),0))</f>
        <v>123971703830580.39</v>
      </c>
      <c r="AB16" s="9">
        <f>IF('CN-Med-BPE-CO2'!AB16=0,0,VLOOKUP($A16,'CN-Med-BPE-CO2'!$A$2:$AR$27,COLUMN('CN-Med-BPE-CO2'!AB$2),0)*VLOOKUP($A16,'Subnational multipliers'!$A$7:$AS$31,COLUMN('Subnational multipliers'!AC$6),0))</f>
        <v>121002591083481.3</v>
      </c>
      <c r="AC16" s="9">
        <f>IF('CN-Med-BPE-CO2'!AC16=0,0,VLOOKUP($A16,'CN-Med-BPE-CO2'!$A$2:$AR$27,COLUMN('CN-Med-BPE-CO2'!AC$2),0)*VLOOKUP($A16,'Subnational multipliers'!$A$7:$AS$31,COLUMN('Subnational multipliers'!AD$6),0))</f>
        <v>118033478336382.23</v>
      </c>
      <c r="AD16" s="9">
        <f>IF('CN-Med-BPE-CO2'!AD16=0,0,VLOOKUP($A16,'CN-Med-BPE-CO2'!$A$2:$AR$27,COLUMN('CN-Med-BPE-CO2'!AD$2),0)*VLOOKUP($A16,'Subnational multipliers'!$A$7:$AS$31,COLUMN('Subnational multipliers'!AE$6),0))</f>
        <v>114963145836541.13</v>
      </c>
      <c r="AE16" s="9">
        <f>IF('CN-Med-BPE-CO2'!AE16=0,0,VLOOKUP($A16,'CN-Med-BPE-CO2'!$A$2:$AR$27,COLUMN('CN-Med-BPE-CO2'!AE$2),0)*VLOOKUP($A16,'Subnational multipliers'!$A$7:$AS$31,COLUMN('Subnational multipliers'!AF$6),0))</f>
        <v>111892813336700.02</v>
      </c>
      <c r="AF16" s="9">
        <f>IF('CN-Med-BPE-CO2'!AF16=0,0,VLOOKUP($A16,'CN-Med-BPE-CO2'!$A$2:$AR$27,COLUMN('CN-Med-BPE-CO2'!AF$2),0)*VLOOKUP($A16,'Subnational multipliers'!$A$7:$AS$31,COLUMN('Subnational multipliers'!AG$6),0))</f>
        <v>108822480836858.92</v>
      </c>
      <c r="AG16" s="9">
        <f>IF('CN-Med-BPE-CO2'!AG16=0,0,VLOOKUP($A16,'CN-Med-BPE-CO2'!$A$2:$AR$27,COLUMN('CN-Med-BPE-CO2'!AG$2),0)*VLOOKUP($A16,'Subnational multipliers'!$A$7:$AS$31,COLUMN('Subnational multipliers'!AH$6),0))</f>
        <v>105752148337017.83</v>
      </c>
      <c r="AH16" s="9">
        <f>IF('CN-Med-BPE-CO2'!AH16=0,0,VLOOKUP($A16,'CN-Med-BPE-CO2'!$A$2:$AR$27,COLUMN('CN-Med-BPE-CO2'!AH$2),0)*VLOOKUP($A16,'Subnational multipliers'!$A$7:$AS$31,COLUMN('Subnational multipliers'!AI$6),0))</f>
        <v>102681815837176.72</v>
      </c>
      <c r="AI16" s="9">
        <f>IF('CN-Med-BPE-CO2'!AI16=0,0,VLOOKUP($A16,'CN-Med-BPE-CO2'!$A$2:$AR$27,COLUMN('CN-Med-BPE-CO2'!AI$2),0)*VLOOKUP($A16,'Subnational multipliers'!$A$7:$AS$31,COLUMN('Subnational multipliers'!AJ$6),0))</f>
        <v>99960129152335.891</v>
      </c>
      <c r="AJ16" s="9">
        <f>IF('CN-Med-BPE-CO2'!AJ16=0,0,VLOOKUP($A16,'CN-Med-BPE-CO2'!$A$2:$AR$27,COLUMN('CN-Med-BPE-CO2'!AJ$2),0)*VLOOKUP($A16,'Subnational multipliers'!$A$7:$AS$31,COLUMN('Subnational multipliers'!AK$6),0))</f>
        <v>97238442467495.063</v>
      </c>
      <c r="AK16" s="9">
        <f>IF('CN-Med-BPE-CO2'!AK16=0,0,VLOOKUP($A16,'CN-Med-BPE-CO2'!$A$2:$AR$27,COLUMN('CN-Med-BPE-CO2'!AK$2),0)*VLOOKUP($A16,'Subnational multipliers'!$A$7:$AS$31,COLUMN('Subnational multipliers'!AL$6),0))</f>
        <v>94516755782654.234</v>
      </c>
      <c r="AL16" s="9">
        <f>IF('CN-Med-BPE-CO2'!AL16=0,0,VLOOKUP($A16,'CN-Med-BPE-CO2'!$A$2:$AR$27,COLUMN('CN-Med-BPE-CO2'!AL$2),0)*VLOOKUP($A16,'Subnational multipliers'!$A$7:$AS$31,COLUMN('Subnational multipliers'!AM$6),0))</f>
        <v>91795069097813.406</v>
      </c>
      <c r="AM16" s="9">
        <f>IF('CN-Med-BPE-CO2'!AM16=0,0,VLOOKUP($A16,'CN-Med-BPE-CO2'!$A$2:$AR$27,COLUMN('CN-Med-BPE-CO2'!AM$2),0)*VLOOKUP($A16,'Subnational multipliers'!$A$7:$AS$31,COLUMN('Subnational multipliers'!AN$6),0))</f>
        <v>89073382412972.578</v>
      </c>
      <c r="AN16" s="9">
        <f>IF('CN-Med-BPE-CO2'!AN16=0,0,VLOOKUP($A16,'CN-Med-BPE-CO2'!$A$2:$AR$27,COLUMN('CN-Med-BPE-CO2'!AN$2),0)*VLOOKUP($A16,'Subnational multipliers'!$A$7:$AS$31,COLUMN('Subnational multipliers'!AO$6),0))</f>
        <v>86370881144999.25</v>
      </c>
      <c r="AO16" s="9">
        <f>IF('CN-Med-BPE-CO2'!AO16=0,0,VLOOKUP($A16,'CN-Med-BPE-CO2'!$A$2:$AR$27,COLUMN('CN-Med-BPE-CO2'!AO$2),0)*VLOOKUP($A16,'Subnational multipliers'!$A$7:$AS$31,COLUMN('Subnational multipliers'!AP$6),0))</f>
        <v>83668379877025.922</v>
      </c>
      <c r="AP16" s="9">
        <f>IF('CN-Med-BPE-CO2'!AP16=0,0,VLOOKUP($A16,'CN-Med-BPE-CO2'!$A$2:$AR$27,COLUMN('CN-Med-BPE-CO2'!AP$2),0)*VLOOKUP($A16,'Subnational multipliers'!$A$7:$AS$31,COLUMN('Subnational multipliers'!AQ$6),0))</f>
        <v>80965878609052.609</v>
      </c>
      <c r="AQ16" s="9">
        <f>IF('CN-Med-BPE-CO2'!AQ16=0,0,VLOOKUP($A16,'CN-Med-BPE-CO2'!$A$2:$AR$27,COLUMN('CN-Med-BPE-CO2'!AQ$2),0)*VLOOKUP($A16,'Subnational multipliers'!$A$7:$AS$31,COLUMN('Subnational multipliers'!AR$6),0))</f>
        <v>78263377341079.281</v>
      </c>
      <c r="AR16" s="9">
        <f>IF('CN-Med-BPE-CO2'!AR16=0,0,VLOOKUP($A16,'CN-Med-BPE-CO2'!$A$2:$AR$27,COLUMN('CN-Med-BPE-CO2'!AR$2),0)*VLOOKUP($A16,'Subnational multipliers'!$A$7:$AS$31,COLUMN('Subnational multipliers'!AS$6),0))</f>
        <v>75560876073105.953</v>
      </c>
    </row>
    <row r="17" spans="1:44">
      <c r="A17" t="s">
        <v>50</v>
      </c>
      <c r="B17" s="9">
        <f>IF('CN-Med-BPE-CO2'!B17=0,0,VLOOKUP($A17,'CN-Med-BPE-CO2'!$A$2:$AR$27,COLUMN('CN-Med-BPE-CO2'!B$2),0)*VLOOKUP($A17,'Subnational multipliers'!$A$7:$AS$31,COLUMN('Subnational multipliers'!C$6),0))</f>
        <v>62728397435897.438</v>
      </c>
      <c r="C17" s="9">
        <f>IF('CN-Med-BPE-CO2'!C17=0,0,VLOOKUP($A17,'CN-Med-BPE-CO2'!$A$2:$AR$27,COLUMN('CN-Med-BPE-CO2'!C$2),0)*VLOOKUP($A17,'Subnational multipliers'!$A$7:$AS$31,COLUMN('Subnational multipliers'!D$6),0))</f>
        <v>62255698717948.719</v>
      </c>
      <c r="D17" s="9">
        <f>IF('CN-Med-BPE-CO2'!D17=0,0,VLOOKUP($A17,'CN-Med-BPE-CO2'!$A$2:$AR$27,COLUMN('CN-Med-BPE-CO2'!D$2),0)*VLOOKUP($A17,'Subnational multipliers'!$A$7:$AS$31,COLUMN('Subnational multipliers'!E$6),0))</f>
        <v>61783000000000</v>
      </c>
      <c r="E17" s="9">
        <f>IF('CN-Med-BPE-CO2'!E17=0,0,VLOOKUP($A17,'CN-Med-BPE-CO2'!$A$2:$AR$27,COLUMN('CN-Med-BPE-CO2'!E$2),0)*VLOOKUP($A17,'Subnational multipliers'!$A$7:$AS$31,COLUMN('Subnational multipliers'!F$6),0))</f>
        <v>63003000000000</v>
      </c>
      <c r="F17" s="9">
        <f>IF('CN-Med-BPE-CO2'!F17=0,0,VLOOKUP($A17,'CN-Med-BPE-CO2'!$A$2:$AR$27,COLUMN('CN-Med-BPE-CO2'!F$2),0)*VLOOKUP($A17,'Subnational multipliers'!$A$7:$AS$31,COLUMN('Subnational multipliers'!G$6),0))</f>
        <v>65688341044380.711</v>
      </c>
      <c r="G17" s="9">
        <f>IF('CN-Med-BPE-CO2'!G17=0,0,VLOOKUP($A17,'CN-Med-BPE-CO2'!$A$2:$AR$27,COLUMN('CN-Med-BPE-CO2'!G$2),0)*VLOOKUP($A17,'Subnational multipliers'!$A$7:$AS$31,COLUMN('Subnational multipliers'!H$6),0))</f>
        <v>70654910204866.078</v>
      </c>
      <c r="H17" s="9">
        <f>IF('CN-Med-BPE-CO2'!H17=0,0,VLOOKUP($A17,'CN-Med-BPE-CO2'!$A$2:$AR$27,COLUMN('CN-Med-BPE-CO2'!H$2),0)*VLOOKUP($A17,'Subnational multipliers'!$A$7:$AS$31,COLUMN('Subnational multipliers'!I$6),0))</f>
        <v>75621479365351.422</v>
      </c>
      <c r="I17" s="9">
        <f>IF('CN-Med-BPE-CO2'!I17=0,0,VLOOKUP($A17,'CN-Med-BPE-CO2'!$A$2:$AR$27,COLUMN('CN-Med-BPE-CO2'!I$2),0)*VLOOKUP($A17,'Subnational multipliers'!$A$7:$AS$31,COLUMN('Subnational multipliers'!J$6),0))</f>
        <v>80792586720064.813</v>
      </c>
      <c r="J17" s="9">
        <f>IF('CN-Med-BPE-CO2'!J17=0,0,VLOOKUP($A17,'CN-Med-BPE-CO2'!$A$2:$AR$27,COLUMN('CN-Med-BPE-CO2'!J$2),0)*VLOOKUP($A17,'Subnational multipliers'!$A$7:$AS$31,COLUMN('Subnational multipliers'!K$6),0))</f>
        <v>84556089493860.25</v>
      </c>
      <c r="K17" s="9">
        <f>IF('CN-Med-BPE-CO2'!K17=0,0,VLOOKUP($A17,'CN-Med-BPE-CO2'!$A$2:$AR$27,COLUMN('CN-Med-BPE-CO2'!K$2),0)*VLOOKUP($A17,'Subnational multipliers'!$A$7:$AS$31,COLUMN('Subnational multipliers'!L$6),0))</f>
        <v>88319592267655.672</v>
      </c>
      <c r="L17" s="9">
        <f>IF('CN-Med-BPE-CO2'!L17=0,0,VLOOKUP($A17,'CN-Med-BPE-CO2'!$A$2:$AR$27,COLUMN('CN-Med-BPE-CO2'!L$2),0)*VLOOKUP($A17,'Subnational multipliers'!$A$7:$AS$31,COLUMN('Subnational multipliers'!M$6),0))</f>
        <v>92083095041451.094</v>
      </c>
      <c r="M17" s="9">
        <f>IF('CN-Med-BPE-CO2'!M17=0,0,VLOOKUP($A17,'CN-Med-BPE-CO2'!$A$2:$AR$27,COLUMN('CN-Med-BPE-CO2'!M$2),0)*VLOOKUP($A17,'Subnational multipliers'!$A$7:$AS$31,COLUMN('Subnational multipliers'!N$6),0))</f>
        <v>95488246898959.047</v>
      </c>
      <c r="N17" s="9">
        <f>IF('CN-Med-BPE-CO2'!N17=0,0,VLOOKUP($A17,'CN-Med-BPE-CO2'!$A$2:$AR$27,COLUMN('CN-Med-BPE-CO2'!N$2),0)*VLOOKUP($A17,'Subnational multipliers'!$A$7:$AS$31,COLUMN('Subnational multipliers'!O$6),0))</f>
        <v>98914670728666.703</v>
      </c>
      <c r="O17" s="9">
        <f>IF('CN-Med-BPE-CO2'!O17=0,0,VLOOKUP($A17,'CN-Med-BPE-CO2'!$A$2:$AR$27,COLUMN('CN-Med-BPE-CO2'!O$2),0)*VLOOKUP($A17,'Subnational multipliers'!$A$7:$AS$31,COLUMN('Subnational multipliers'!P$6),0))</f>
        <v>100910963504332.09</v>
      </c>
      <c r="P17" s="9">
        <f>IF('CN-Med-BPE-CO2'!P17=0,0,VLOOKUP($A17,'CN-Med-BPE-CO2'!$A$2:$AR$27,COLUMN('CN-Med-BPE-CO2'!P$2),0)*VLOOKUP($A17,'Subnational multipliers'!$A$7:$AS$31,COLUMN('Subnational multipliers'!Q$6),0))</f>
        <v>102589813002555.64</v>
      </c>
      <c r="Q17" s="9">
        <f>IF('CN-Med-BPE-CO2'!Q17=0,0,VLOOKUP($A17,'CN-Med-BPE-CO2'!$A$2:$AR$27,COLUMN('CN-Med-BPE-CO2'!Q$2),0)*VLOOKUP($A17,'Subnational multipliers'!$A$7:$AS$31,COLUMN('Subnational multipliers'!R$6),0))</f>
        <v>104060851695443.48</v>
      </c>
      <c r="R17" s="9">
        <f>IF('CN-Med-BPE-CO2'!R17=0,0,VLOOKUP($A17,'CN-Med-BPE-CO2'!$A$2:$AR$27,COLUMN('CN-Med-BPE-CO2'!R$2),0)*VLOOKUP($A17,'Subnational multipliers'!$A$7:$AS$31,COLUMN('Subnational multipliers'!S$6),0))</f>
        <v>105116268777660.03</v>
      </c>
      <c r="S17" s="9">
        <f>IF('CN-Med-BPE-CO2'!S17=0,0,VLOOKUP($A17,'CN-Med-BPE-CO2'!$A$2:$AR$27,COLUMN('CN-Med-BPE-CO2'!S$2),0)*VLOOKUP($A17,'Subnational multipliers'!$A$7:$AS$31,COLUMN('Subnational multipliers'!T$6),0))</f>
        <v>106073507526647.14</v>
      </c>
      <c r="T17" s="9">
        <f>IF('CN-Med-BPE-CO2'!T17=0,0,VLOOKUP($A17,'CN-Med-BPE-CO2'!$A$2:$AR$27,COLUMN('CN-Med-BPE-CO2'!T$2),0)*VLOOKUP($A17,'Subnational multipliers'!$A$7:$AS$31,COLUMN('Subnational multipliers'!U$6),0))</f>
        <v>106138959748800.09</v>
      </c>
      <c r="U17" s="9">
        <f>IF('CN-Med-BPE-CO2'!U17=0,0,VLOOKUP($A17,'CN-Med-BPE-CO2'!$A$2:$AR$27,COLUMN('CN-Med-BPE-CO2'!U$2),0)*VLOOKUP($A17,'Subnational multipliers'!$A$7:$AS$31,COLUMN('Subnational multipliers'!V$6),0))</f>
        <v>106204411970953.06</v>
      </c>
      <c r="V17" s="9">
        <f>IF('CN-Med-BPE-CO2'!V17=0,0,VLOOKUP($A17,'CN-Med-BPE-CO2'!$A$2:$AR$27,COLUMN('CN-Med-BPE-CO2'!V$2),0)*VLOOKUP($A17,'Subnational multipliers'!$A$7:$AS$31,COLUMN('Subnational multipliers'!W$6),0))</f>
        <v>106269864193106.02</v>
      </c>
      <c r="W17" s="9">
        <f>IF('CN-Med-BPE-CO2'!W17=0,0,VLOOKUP($A17,'CN-Med-BPE-CO2'!$A$2:$AR$27,COLUMN('CN-Med-BPE-CO2'!W$2),0)*VLOOKUP($A17,'Subnational multipliers'!$A$7:$AS$31,COLUMN('Subnational multipliers'!X$6),0))</f>
        <v>106335316415259</v>
      </c>
      <c r="X17" s="9">
        <f>IF('CN-Med-BPE-CO2'!X17=0,0,VLOOKUP($A17,'CN-Med-BPE-CO2'!$A$2:$AR$27,COLUMN('CN-Med-BPE-CO2'!X$2),0)*VLOOKUP($A17,'Subnational multipliers'!$A$7:$AS$31,COLUMN('Subnational multipliers'!Y$6),0))</f>
        <v>106400768637411.95</v>
      </c>
      <c r="Y17" s="9">
        <f>IF('CN-Med-BPE-CO2'!Y17=0,0,VLOOKUP($A17,'CN-Med-BPE-CO2'!$A$2:$AR$27,COLUMN('CN-Med-BPE-CO2'!Y$2),0)*VLOOKUP($A17,'Subnational multipliers'!$A$7:$AS$31,COLUMN('Subnational multipliers'!Z$6),0))</f>
        <v>105558071277192.55</v>
      </c>
      <c r="Z17" s="9">
        <f>IF('CN-Med-BPE-CO2'!Z17=0,0,VLOOKUP($A17,'CN-Med-BPE-CO2'!$A$2:$AR$27,COLUMN('CN-Med-BPE-CO2'!Z$2),0)*VLOOKUP($A17,'Subnational multipliers'!$A$7:$AS$31,COLUMN('Subnational multipliers'!AA$6),0))</f>
        <v>104715373916973.13</v>
      </c>
      <c r="AA17" s="9">
        <f>IF('CN-Med-BPE-CO2'!AA17=0,0,VLOOKUP($A17,'CN-Med-BPE-CO2'!$A$2:$AR$27,COLUMN('CN-Med-BPE-CO2'!AA$2),0)*VLOOKUP($A17,'Subnational multipliers'!$A$7:$AS$31,COLUMN('Subnational multipliers'!AB$6),0))</f>
        <v>103872676556753.72</v>
      </c>
      <c r="AB17" s="9">
        <f>IF('CN-Med-BPE-CO2'!AB17=0,0,VLOOKUP($A17,'CN-Med-BPE-CO2'!$A$2:$AR$27,COLUMN('CN-Med-BPE-CO2'!AB$2),0)*VLOOKUP($A17,'Subnational multipliers'!$A$7:$AS$31,COLUMN('Subnational multipliers'!AC$6),0))</f>
        <v>103029979196534.31</v>
      </c>
      <c r="AC17" s="9">
        <f>IF('CN-Med-BPE-CO2'!AC17=0,0,VLOOKUP($A17,'CN-Med-BPE-CO2'!$A$2:$AR$27,COLUMN('CN-Med-BPE-CO2'!AC$2),0)*VLOOKUP($A17,'Subnational multipliers'!$A$7:$AS$31,COLUMN('Subnational multipliers'!AD$6),0))</f>
        <v>102187281836314.89</v>
      </c>
      <c r="AD17" s="9">
        <f>IF('CN-Med-BPE-CO2'!AD17=0,0,VLOOKUP($A17,'CN-Med-BPE-CO2'!$A$2:$AR$27,COLUMN('CN-Med-BPE-CO2'!AD$2),0)*VLOOKUP($A17,'Subnational multipliers'!$A$7:$AS$31,COLUMN('Subnational multipliers'!AE$6),0))</f>
        <v>100550976282490.81</v>
      </c>
      <c r="AE17" s="9">
        <f>IF('CN-Med-BPE-CO2'!AE17=0,0,VLOOKUP($A17,'CN-Med-BPE-CO2'!$A$2:$AR$27,COLUMN('CN-Med-BPE-CO2'!AE$2),0)*VLOOKUP($A17,'Subnational multipliers'!$A$7:$AS$31,COLUMN('Subnational multipliers'!AF$6),0))</f>
        <v>98914670728666.703</v>
      </c>
      <c r="AF17" s="9">
        <f>IF('CN-Med-BPE-CO2'!AF17=0,0,VLOOKUP($A17,'CN-Med-BPE-CO2'!$A$2:$AR$27,COLUMN('CN-Med-BPE-CO2'!AF$2),0)*VLOOKUP($A17,'Subnational multipliers'!$A$7:$AS$31,COLUMN('Subnational multipliers'!AG$6),0))</f>
        <v>97278365174842.609</v>
      </c>
      <c r="AG17" s="9">
        <f>IF('CN-Med-BPE-CO2'!AG17=0,0,VLOOKUP($A17,'CN-Med-BPE-CO2'!$A$2:$AR$27,COLUMN('CN-Med-BPE-CO2'!AG$2),0)*VLOOKUP($A17,'Subnational multipliers'!$A$7:$AS$31,COLUMN('Subnational multipliers'!AH$6),0))</f>
        <v>95642059621018.5</v>
      </c>
      <c r="AH17" s="9">
        <f>IF('CN-Med-BPE-CO2'!AH17=0,0,VLOOKUP($A17,'CN-Med-BPE-CO2'!$A$2:$AR$27,COLUMN('CN-Med-BPE-CO2'!AH$2),0)*VLOOKUP($A17,'Subnational multipliers'!$A$7:$AS$31,COLUMN('Subnational multipliers'!AI$6),0))</f>
        <v>94005754067194.406</v>
      </c>
      <c r="AI17" s="9">
        <f>IF('CN-Med-BPE-CO2'!AI17=0,0,VLOOKUP($A17,'CN-Med-BPE-CO2'!$A$2:$AR$27,COLUMN('CN-Med-BPE-CO2'!AI$2),0)*VLOOKUP($A17,'Subnational multipliers'!$A$7:$AS$31,COLUMN('Subnational multipliers'!AJ$6),0))</f>
        <v>91976735180452.531</v>
      </c>
      <c r="AJ17" s="9">
        <f>IF('CN-Med-BPE-CO2'!AJ17=0,0,VLOOKUP($A17,'CN-Med-BPE-CO2'!$A$2:$AR$27,COLUMN('CN-Med-BPE-CO2'!AJ$2),0)*VLOOKUP($A17,'Subnational multipliers'!$A$7:$AS$31,COLUMN('Subnational multipliers'!AK$6),0))</f>
        <v>89947716293710.656</v>
      </c>
      <c r="AK17" s="9">
        <f>IF('CN-Med-BPE-CO2'!AK17=0,0,VLOOKUP($A17,'CN-Med-BPE-CO2'!$A$2:$AR$27,COLUMN('CN-Med-BPE-CO2'!AK$2),0)*VLOOKUP($A17,'Subnational multipliers'!$A$7:$AS$31,COLUMN('Subnational multipliers'!AL$6),0))</f>
        <v>87918697406968.766</v>
      </c>
      <c r="AL17" s="9">
        <f>IF('CN-Med-BPE-CO2'!AL17=0,0,VLOOKUP($A17,'CN-Med-BPE-CO2'!$A$2:$AR$27,COLUMN('CN-Med-BPE-CO2'!AL$2),0)*VLOOKUP($A17,'Subnational multipliers'!$A$7:$AS$31,COLUMN('Subnational multipliers'!AM$6),0))</f>
        <v>85889678520226.891</v>
      </c>
      <c r="AM17" s="9">
        <f>IF('CN-Med-BPE-CO2'!AM17=0,0,VLOOKUP($A17,'CN-Med-BPE-CO2'!$A$2:$AR$27,COLUMN('CN-Med-BPE-CO2'!AM$2),0)*VLOOKUP($A17,'Subnational multipliers'!$A$7:$AS$31,COLUMN('Subnational multipliers'!AN$6),0))</f>
        <v>83860659633485</v>
      </c>
      <c r="AN17" s="9">
        <f>IF('CN-Med-BPE-CO2'!AN17=0,0,VLOOKUP($A17,'CN-Med-BPE-CO2'!$A$2:$AR$27,COLUMN('CN-Med-BPE-CO2'!AN$2),0)*VLOOKUP($A17,'Subnational multipliers'!$A$7:$AS$31,COLUMN('Subnational multipliers'!AO$6),0))</f>
        <v>81684373246898.953</v>
      </c>
      <c r="AO17" s="9">
        <f>IF('CN-Med-BPE-CO2'!AO17=0,0,VLOOKUP($A17,'CN-Med-BPE-CO2'!$A$2:$AR$27,COLUMN('CN-Med-BPE-CO2'!AO$2),0)*VLOOKUP($A17,'Subnational multipliers'!$A$7:$AS$31,COLUMN('Subnational multipliers'!AP$6),0))</f>
        <v>79508086860312.906</v>
      </c>
      <c r="AP17" s="9">
        <f>IF('CN-Med-BPE-CO2'!AP17=0,0,VLOOKUP($A17,'CN-Med-BPE-CO2'!$A$2:$AR$27,COLUMN('CN-Med-BPE-CO2'!AP$2),0)*VLOOKUP($A17,'Subnational multipliers'!$A$7:$AS$31,COLUMN('Subnational multipliers'!AQ$6),0))</f>
        <v>77331800473726.859</v>
      </c>
      <c r="AQ17" s="9">
        <f>IF('CN-Med-BPE-CO2'!AQ17=0,0,VLOOKUP($A17,'CN-Med-BPE-CO2'!$A$2:$AR$27,COLUMN('CN-Med-BPE-CO2'!AQ$2),0)*VLOOKUP($A17,'Subnational multipliers'!$A$7:$AS$31,COLUMN('Subnational multipliers'!AR$6),0))</f>
        <v>75155514087140.813</v>
      </c>
      <c r="AR17" s="9">
        <f>IF('CN-Med-BPE-CO2'!AR17=0,0,VLOOKUP($A17,'CN-Med-BPE-CO2'!$A$2:$AR$27,COLUMN('CN-Med-BPE-CO2'!AR$2),0)*VLOOKUP($A17,'Subnational multipliers'!$A$7:$AS$31,COLUMN('Subnational multipliers'!AS$6),0))</f>
        <v>72979227700554.766</v>
      </c>
    </row>
    <row r="18" spans="1:44">
      <c r="A18" t="s">
        <v>58</v>
      </c>
      <c r="B18" s="9">
        <f>IF('CN-Med-BPE-CO2'!B18=0,0,VLOOKUP($A18,'CN-Med-BPE-CO2'!$A$2:$AR$27,COLUMN('CN-Med-BPE-CO2'!B$2),0)*VLOOKUP($A18,'Subnational multipliers'!$A$7:$AS$31,COLUMN('Subnational multipliers'!C$6),0))</f>
        <v>0</v>
      </c>
      <c r="C18" s="9">
        <f>IF('CN-Med-BPE-CO2'!C18=0,0,VLOOKUP($A18,'CN-Med-BPE-CO2'!$A$2:$AR$27,COLUMN('CN-Med-BPE-CO2'!C$2),0)*VLOOKUP($A18,'Subnational multipliers'!$A$7:$AS$31,COLUMN('Subnational multipliers'!D$6),0))</f>
        <v>0</v>
      </c>
      <c r="D18" s="9">
        <f>IF('CN-Med-BPE-CO2'!D18=0,0,VLOOKUP($A18,'CN-Med-BPE-CO2'!$A$2:$AR$27,COLUMN('CN-Med-BPE-CO2'!D$2),0)*VLOOKUP($A18,'Subnational multipliers'!$A$7:$AS$31,COLUMN('Subnational multipliers'!E$6),0))</f>
        <v>0</v>
      </c>
      <c r="E18" s="9">
        <f>IF('CN-Med-BPE-CO2'!E18=0,0,VLOOKUP($A18,'CN-Med-BPE-CO2'!$A$2:$AR$27,COLUMN('CN-Med-BPE-CO2'!E$2),0)*VLOOKUP($A18,'Subnational multipliers'!$A$7:$AS$31,COLUMN('Subnational multipliers'!F$6),0))</f>
        <v>0</v>
      </c>
      <c r="F18" s="9">
        <f>IF('CN-Med-BPE-CO2'!F18=0,0,VLOOKUP($A18,'CN-Med-BPE-CO2'!$A$2:$AR$27,COLUMN('CN-Med-BPE-CO2'!F$2),0)*VLOOKUP($A18,'Subnational multipliers'!$A$7:$AS$31,COLUMN('Subnational multipliers'!G$6),0))</f>
        <v>0</v>
      </c>
      <c r="G18" s="9">
        <f>IF('CN-Med-BPE-CO2'!G18=0,0,VLOOKUP($A18,'CN-Med-BPE-CO2'!$A$2:$AR$27,COLUMN('CN-Med-BPE-CO2'!G$2),0)*VLOOKUP($A18,'Subnational multipliers'!$A$7:$AS$31,COLUMN('Subnational multipliers'!H$6),0))</f>
        <v>0</v>
      </c>
      <c r="H18" s="9">
        <f>IF('CN-Med-BPE-CO2'!H18=0,0,VLOOKUP($A18,'CN-Med-BPE-CO2'!$A$2:$AR$27,COLUMN('CN-Med-BPE-CO2'!H$2),0)*VLOOKUP($A18,'Subnational multipliers'!$A$7:$AS$31,COLUMN('Subnational multipliers'!I$6),0))</f>
        <v>0</v>
      </c>
      <c r="I18" s="9">
        <f>IF('CN-Med-BPE-CO2'!I18=0,0,VLOOKUP($A18,'CN-Med-BPE-CO2'!$A$2:$AR$27,COLUMN('CN-Med-BPE-CO2'!I$2),0)*VLOOKUP($A18,'Subnational multipliers'!$A$7:$AS$31,COLUMN('Subnational multipliers'!J$6),0))</f>
        <v>0</v>
      </c>
      <c r="J18" s="9">
        <f>IF('CN-Med-BPE-CO2'!J18=0,0,VLOOKUP($A18,'CN-Med-BPE-CO2'!$A$2:$AR$27,COLUMN('CN-Med-BPE-CO2'!J$2),0)*VLOOKUP($A18,'Subnational multipliers'!$A$7:$AS$31,COLUMN('Subnational multipliers'!K$6),0))</f>
        <v>0</v>
      </c>
      <c r="K18" s="9">
        <f>IF('CN-Med-BPE-CO2'!K18=0,0,VLOOKUP($A18,'CN-Med-BPE-CO2'!$A$2:$AR$27,COLUMN('CN-Med-BPE-CO2'!K$2),0)*VLOOKUP($A18,'Subnational multipliers'!$A$7:$AS$31,COLUMN('Subnational multipliers'!L$6),0))</f>
        <v>0</v>
      </c>
      <c r="L18" s="9">
        <f>IF('CN-Med-BPE-CO2'!L18=0,0,VLOOKUP($A18,'CN-Med-BPE-CO2'!$A$2:$AR$27,COLUMN('CN-Med-BPE-CO2'!L$2),0)*VLOOKUP($A18,'Subnational multipliers'!$A$7:$AS$31,COLUMN('Subnational multipliers'!M$6),0))</f>
        <v>0</v>
      </c>
      <c r="M18" s="9">
        <f>IF('CN-Med-BPE-CO2'!M18=0,0,VLOOKUP($A18,'CN-Med-BPE-CO2'!$A$2:$AR$27,COLUMN('CN-Med-BPE-CO2'!M$2),0)*VLOOKUP($A18,'Subnational multipliers'!$A$7:$AS$31,COLUMN('Subnational multipliers'!N$6),0))</f>
        <v>0</v>
      </c>
      <c r="N18" s="9">
        <f>IF('CN-Med-BPE-CO2'!N18=0,0,VLOOKUP($A18,'CN-Med-BPE-CO2'!$A$2:$AR$27,COLUMN('CN-Med-BPE-CO2'!N$2),0)*VLOOKUP($A18,'Subnational multipliers'!$A$7:$AS$31,COLUMN('Subnational multipliers'!O$6),0))</f>
        <v>0</v>
      </c>
      <c r="O18" s="9">
        <f>IF('CN-Med-BPE-CO2'!O18=0,0,VLOOKUP($A18,'CN-Med-BPE-CO2'!$A$2:$AR$27,COLUMN('CN-Med-BPE-CO2'!O$2),0)*VLOOKUP($A18,'Subnational multipliers'!$A$7:$AS$31,COLUMN('Subnational multipliers'!P$6),0))</f>
        <v>0</v>
      </c>
      <c r="P18" s="9">
        <f>IF('CN-Med-BPE-CO2'!P18=0,0,VLOOKUP($A18,'CN-Med-BPE-CO2'!$A$2:$AR$27,COLUMN('CN-Med-BPE-CO2'!P$2),0)*VLOOKUP($A18,'Subnational multipliers'!$A$7:$AS$31,COLUMN('Subnational multipliers'!Q$6),0))</f>
        <v>0</v>
      </c>
      <c r="Q18" s="9">
        <f>IF('CN-Med-BPE-CO2'!Q18=0,0,VLOOKUP($A18,'CN-Med-BPE-CO2'!$A$2:$AR$27,COLUMN('CN-Med-BPE-CO2'!Q$2),0)*VLOOKUP($A18,'Subnational multipliers'!$A$7:$AS$31,COLUMN('Subnational multipliers'!R$6),0))</f>
        <v>0</v>
      </c>
      <c r="R18" s="9">
        <f>IF('CN-Med-BPE-CO2'!R18=0,0,VLOOKUP($A18,'CN-Med-BPE-CO2'!$A$2:$AR$27,COLUMN('CN-Med-BPE-CO2'!R$2),0)*VLOOKUP($A18,'Subnational multipliers'!$A$7:$AS$31,COLUMN('Subnational multipliers'!S$6),0))</f>
        <v>0</v>
      </c>
      <c r="S18" s="9">
        <f>IF('CN-Med-BPE-CO2'!S18=0,0,VLOOKUP($A18,'CN-Med-BPE-CO2'!$A$2:$AR$27,COLUMN('CN-Med-BPE-CO2'!S$2),0)*VLOOKUP($A18,'Subnational multipliers'!$A$7:$AS$31,COLUMN('Subnational multipliers'!T$6),0))</f>
        <v>0</v>
      </c>
      <c r="T18" s="9">
        <f>IF('CN-Med-BPE-CO2'!T18=0,0,VLOOKUP($A18,'CN-Med-BPE-CO2'!$A$2:$AR$27,COLUMN('CN-Med-BPE-CO2'!T$2),0)*VLOOKUP($A18,'Subnational multipliers'!$A$7:$AS$31,COLUMN('Subnational multipliers'!U$6),0))</f>
        <v>0</v>
      </c>
      <c r="U18" s="9">
        <f>IF('CN-Med-BPE-CO2'!U18=0,0,VLOOKUP($A18,'CN-Med-BPE-CO2'!$A$2:$AR$27,COLUMN('CN-Med-BPE-CO2'!U$2),0)*VLOOKUP($A18,'Subnational multipliers'!$A$7:$AS$31,COLUMN('Subnational multipliers'!V$6),0))</f>
        <v>0</v>
      </c>
      <c r="V18" s="9">
        <f>IF('CN-Med-BPE-CO2'!V18=0,0,VLOOKUP($A18,'CN-Med-BPE-CO2'!$A$2:$AR$27,COLUMN('CN-Med-BPE-CO2'!V$2),0)*VLOOKUP($A18,'Subnational multipliers'!$A$7:$AS$31,COLUMN('Subnational multipliers'!W$6),0))</f>
        <v>0</v>
      </c>
      <c r="W18" s="9">
        <f>IF('CN-Med-BPE-CO2'!W18=0,0,VLOOKUP($A18,'CN-Med-BPE-CO2'!$A$2:$AR$27,COLUMN('CN-Med-BPE-CO2'!W$2),0)*VLOOKUP($A18,'Subnational multipliers'!$A$7:$AS$31,COLUMN('Subnational multipliers'!X$6),0))</f>
        <v>0</v>
      </c>
      <c r="X18" s="9">
        <f>IF('CN-Med-BPE-CO2'!X18=0,0,VLOOKUP($A18,'CN-Med-BPE-CO2'!$A$2:$AR$27,COLUMN('CN-Med-BPE-CO2'!X$2),0)*VLOOKUP($A18,'Subnational multipliers'!$A$7:$AS$31,COLUMN('Subnational multipliers'!Y$6),0))</f>
        <v>0</v>
      </c>
      <c r="Y18" s="9">
        <f>IF('CN-Med-BPE-CO2'!Y18=0,0,VLOOKUP($A18,'CN-Med-BPE-CO2'!$A$2:$AR$27,COLUMN('CN-Med-BPE-CO2'!Y$2),0)*VLOOKUP($A18,'Subnational multipliers'!$A$7:$AS$31,COLUMN('Subnational multipliers'!Z$6),0))</f>
        <v>0</v>
      </c>
      <c r="Z18" s="9">
        <f>IF('CN-Med-BPE-CO2'!Z18=0,0,VLOOKUP($A18,'CN-Med-BPE-CO2'!$A$2:$AR$27,COLUMN('CN-Med-BPE-CO2'!Z$2),0)*VLOOKUP($A18,'Subnational multipliers'!$A$7:$AS$31,COLUMN('Subnational multipliers'!AA$6),0))</f>
        <v>0</v>
      </c>
      <c r="AA18" s="9">
        <f>IF('CN-Med-BPE-CO2'!AA18=0,0,VLOOKUP($A18,'CN-Med-BPE-CO2'!$A$2:$AR$27,COLUMN('CN-Med-BPE-CO2'!AA$2),0)*VLOOKUP($A18,'Subnational multipliers'!$A$7:$AS$31,COLUMN('Subnational multipliers'!AB$6),0))</f>
        <v>0</v>
      </c>
      <c r="AB18" s="9">
        <f>IF('CN-Med-BPE-CO2'!AB18=0,0,VLOOKUP($A18,'CN-Med-BPE-CO2'!$A$2:$AR$27,COLUMN('CN-Med-BPE-CO2'!AB$2),0)*VLOOKUP($A18,'Subnational multipliers'!$A$7:$AS$31,COLUMN('Subnational multipliers'!AC$6),0))</f>
        <v>0</v>
      </c>
      <c r="AC18" s="9">
        <f>IF('CN-Med-BPE-CO2'!AC18=0,0,VLOOKUP($A18,'CN-Med-BPE-CO2'!$A$2:$AR$27,COLUMN('CN-Med-BPE-CO2'!AC$2),0)*VLOOKUP($A18,'Subnational multipliers'!$A$7:$AS$31,COLUMN('Subnational multipliers'!AD$6),0))</f>
        <v>0</v>
      </c>
      <c r="AD18" s="9">
        <f>IF('CN-Med-BPE-CO2'!AD18=0,0,VLOOKUP($A18,'CN-Med-BPE-CO2'!$A$2:$AR$27,COLUMN('CN-Med-BPE-CO2'!AD$2),0)*VLOOKUP($A18,'Subnational multipliers'!$A$7:$AS$31,COLUMN('Subnational multipliers'!AE$6),0))</f>
        <v>0</v>
      </c>
      <c r="AE18" s="9">
        <f>IF('CN-Med-BPE-CO2'!AE18=0,0,VLOOKUP($A18,'CN-Med-BPE-CO2'!$A$2:$AR$27,COLUMN('CN-Med-BPE-CO2'!AE$2),0)*VLOOKUP($A18,'Subnational multipliers'!$A$7:$AS$31,COLUMN('Subnational multipliers'!AF$6),0))</f>
        <v>0</v>
      </c>
      <c r="AF18" s="9">
        <f>IF('CN-Med-BPE-CO2'!AF18=0,0,VLOOKUP($A18,'CN-Med-BPE-CO2'!$A$2:$AR$27,COLUMN('CN-Med-BPE-CO2'!AF$2),0)*VLOOKUP($A18,'Subnational multipliers'!$A$7:$AS$31,COLUMN('Subnational multipliers'!AG$6),0))</f>
        <v>0</v>
      </c>
      <c r="AG18" s="9">
        <f>IF('CN-Med-BPE-CO2'!AG18=0,0,VLOOKUP($A18,'CN-Med-BPE-CO2'!$A$2:$AR$27,COLUMN('CN-Med-BPE-CO2'!AG$2),0)*VLOOKUP($A18,'Subnational multipliers'!$A$7:$AS$31,COLUMN('Subnational multipliers'!AH$6),0))</f>
        <v>0</v>
      </c>
      <c r="AH18" s="9">
        <f>IF('CN-Med-BPE-CO2'!AH18=0,0,VLOOKUP($A18,'CN-Med-BPE-CO2'!$A$2:$AR$27,COLUMN('CN-Med-BPE-CO2'!AH$2),0)*VLOOKUP($A18,'Subnational multipliers'!$A$7:$AS$31,COLUMN('Subnational multipliers'!AI$6),0))</f>
        <v>0</v>
      </c>
      <c r="AI18" s="9">
        <f>IF('CN-Med-BPE-CO2'!AI18=0,0,VLOOKUP($A18,'CN-Med-BPE-CO2'!$A$2:$AR$27,COLUMN('CN-Med-BPE-CO2'!AI$2),0)*VLOOKUP($A18,'Subnational multipliers'!$A$7:$AS$31,COLUMN('Subnational multipliers'!AJ$6),0))</f>
        <v>0</v>
      </c>
      <c r="AJ18" s="9">
        <f>IF('CN-Med-BPE-CO2'!AJ18=0,0,VLOOKUP($A18,'CN-Med-BPE-CO2'!$A$2:$AR$27,COLUMN('CN-Med-BPE-CO2'!AJ$2),0)*VLOOKUP($A18,'Subnational multipliers'!$A$7:$AS$31,COLUMN('Subnational multipliers'!AK$6),0))</f>
        <v>0</v>
      </c>
      <c r="AK18" s="9">
        <f>IF('CN-Med-BPE-CO2'!AK18=0,0,VLOOKUP($A18,'CN-Med-BPE-CO2'!$A$2:$AR$27,COLUMN('CN-Med-BPE-CO2'!AK$2),0)*VLOOKUP($A18,'Subnational multipliers'!$A$7:$AS$31,COLUMN('Subnational multipliers'!AL$6),0))</f>
        <v>0</v>
      </c>
      <c r="AL18" s="9">
        <f>IF('CN-Med-BPE-CO2'!AL18=0,0,VLOOKUP($A18,'CN-Med-BPE-CO2'!$A$2:$AR$27,COLUMN('CN-Med-BPE-CO2'!AL$2),0)*VLOOKUP($A18,'Subnational multipliers'!$A$7:$AS$31,COLUMN('Subnational multipliers'!AM$6),0))</f>
        <v>0</v>
      </c>
      <c r="AM18" s="9">
        <f>IF('CN-Med-BPE-CO2'!AM18=0,0,VLOOKUP($A18,'CN-Med-BPE-CO2'!$A$2:$AR$27,COLUMN('CN-Med-BPE-CO2'!AM$2),0)*VLOOKUP($A18,'Subnational multipliers'!$A$7:$AS$31,COLUMN('Subnational multipliers'!AN$6),0))</f>
        <v>0</v>
      </c>
      <c r="AN18" s="9">
        <f>IF('CN-Med-BPE-CO2'!AN18=0,0,VLOOKUP($A18,'CN-Med-BPE-CO2'!$A$2:$AR$27,COLUMN('CN-Med-BPE-CO2'!AN$2),0)*VLOOKUP($A18,'Subnational multipliers'!$A$7:$AS$31,COLUMN('Subnational multipliers'!AO$6),0))</f>
        <v>0</v>
      </c>
      <c r="AO18" s="9">
        <f>IF('CN-Med-BPE-CO2'!AO18=0,0,VLOOKUP($A18,'CN-Med-BPE-CO2'!$A$2:$AR$27,COLUMN('CN-Med-BPE-CO2'!AO$2),0)*VLOOKUP($A18,'Subnational multipliers'!$A$7:$AS$31,COLUMN('Subnational multipliers'!AP$6),0))</f>
        <v>0</v>
      </c>
      <c r="AP18" s="9">
        <f>IF('CN-Med-BPE-CO2'!AP18=0,0,VLOOKUP($A18,'CN-Med-BPE-CO2'!$A$2:$AR$27,COLUMN('CN-Med-BPE-CO2'!AP$2),0)*VLOOKUP($A18,'Subnational multipliers'!$A$7:$AS$31,COLUMN('Subnational multipliers'!AQ$6),0))</f>
        <v>0</v>
      </c>
      <c r="AQ18" s="9">
        <f>IF('CN-Med-BPE-CO2'!AQ18=0,0,VLOOKUP($A18,'CN-Med-BPE-CO2'!$A$2:$AR$27,COLUMN('CN-Med-BPE-CO2'!AQ$2),0)*VLOOKUP($A18,'Subnational multipliers'!$A$7:$AS$31,COLUMN('Subnational multipliers'!AR$6),0))</f>
        <v>0</v>
      </c>
      <c r="AR18" s="9">
        <f>IF('CN-Med-BPE-CO2'!AR18=0,0,VLOOKUP($A18,'CN-Med-BPE-CO2'!$A$2:$AR$27,COLUMN('CN-Med-BPE-CO2'!AR$2),0)*VLOOKUP($A18,'Subnational multipliers'!$A$7:$AS$31,COLUMN('Subnational multipliers'!AS$6),0))</f>
        <v>0</v>
      </c>
    </row>
    <row r="19" spans="1:44">
      <c r="A19" t="s">
        <v>59</v>
      </c>
      <c r="B19" s="9">
        <f>IF('CN-Med-BPE-CO2'!B19=0,0,VLOOKUP($A19,'CN-Med-BPE-CO2'!$A$2:$AR$27,COLUMN('CN-Med-BPE-CO2'!B$2),0)*VLOOKUP($A19,'Subnational multipliers'!$A$7:$AS$31,COLUMN('Subnational multipliers'!C$6),0))</f>
        <v>0</v>
      </c>
      <c r="C19" s="9">
        <f>IF('CN-Med-BPE-CO2'!C19=0,0,VLOOKUP($A19,'CN-Med-BPE-CO2'!$A$2:$AR$27,COLUMN('CN-Med-BPE-CO2'!C$2),0)*VLOOKUP($A19,'Subnational multipliers'!$A$7:$AS$31,COLUMN('Subnational multipliers'!D$6),0))</f>
        <v>0</v>
      </c>
      <c r="D19" s="9">
        <f>IF('CN-Med-BPE-CO2'!D19=0,0,VLOOKUP($A19,'CN-Med-BPE-CO2'!$A$2:$AR$27,COLUMN('CN-Med-BPE-CO2'!D$2),0)*VLOOKUP($A19,'Subnational multipliers'!$A$7:$AS$31,COLUMN('Subnational multipliers'!E$6),0))</f>
        <v>0</v>
      </c>
      <c r="E19" s="9">
        <f>IF('CN-Med-BPE-CO2'!E19=0,0,VLOOKUP($A19,'CN-Med-BPE-CO2'!$A$2:$AR$27,COLUMN('CN-Med-BPE-CO2'!E$2),0)*VLOOKUP($A19,'Subnational multipliers'!$A$7:$AS$31,COLUMN('Subnational multipliers'!F$6),0))</f>
        <v>0</v>
      </c>
      <c r="F19" s="9">
        <f>IF('CN-Med-BPE-CO2'!F19=0,0,VLOOKUP($A19,'CN-Med-BPE-CO2'!$A$2:$AR$27,COLUMN('CN-Med-BPE-CO2'!F$2),0)*VLOOKUP($A19,'Subnational multipliers'!$A$7:$AS$31,COLUMN('Subnational multipliers'!G$6),0))</f>
        <v>0</v>
      </c>
      <c r="G19" s="9">
        <f>IF('CN-Med-BPE-CO2'!G19=0,0,VLOOKUP($A19,'CN-Med-BPE-CO2'!$A$2:$AR$27,COLUMN('CN-Med-BPE-CO2'!G$2),0)*VLOOKUP($A19,'Subnational multipliers'!$A$7:$AS$31,COLUMN('Subnational multipliers'!H$6),0))</f>
        <v>0</v>
      </c>
      <c r="H19" s="9">
        <f>IF('CN-Med-BPE-CO2'!H19=0,0,VLOOKUP($A19,'CN-Med-BPE-CO2'!$A$2:$AR$27,COLUMN('CN-Med-BPE-CO2'!H$2),0)*VLOOKUP($A19,'Subnational multipliers'!$A$7:$AS$31,COLUMN('Subnational multipliers'!I$6),0))</f>
        <v>0</v>
      </c>
      <c r="I19" s="9">
        <f>IF('CN-Med-BPE-CO2'!I19=0,0,VLOOKUP($A19,'CN-Med-BPE-CO2'!$A$2:$AR$27,COLUMN('CN-Med-BPE-CO2'!I$2),0)*VLOOKUP($A19,'Subnational multipliers'!$A$7:$AS$31,COLUMN('Subnational multipliers'!J$6),0))</f>
        <v>0</v>
      </c>
      <c r="J19" s="9">
        <f>IF('CN-Med-BPE-CO2'!J19=0,0,VLOOKUP($A19,'CN-Med-BPE-CO2'!$A$2:$AR$27,COLUMN('CN-Med-BPE-CO2'!J$2),0)*VLOOKUP($A19,'Subnational multipliers'!$A$7:$AS$31,COLUMN('Subnational multipliers'!K$6),0))</f>
        <v>0</v>
      </c>
      <c r="K19" s="9">
        <f>IF('CN-Med-BPE-CO2'!K19=0,0,VLOOKUP($A19,'CN-Med-BPE-CO2'!$A$2:$AR$27,COLUMN('CN-Med-BPE-CO2'!K$2),0)*VLOOKUP($A19,'Subnational multipliers'!$A$7:$AS$31,COLUMN('Subnational multipliers'!L$6),0))</f>
        <v>0</v>
      </c>
      <c r="L19" s="9">
        <f>IF('CN-Med-BPE-CO2'!L19=0,0,VLOOKUP($A19,'CN-Med-BPE-CO2'!$A$2:$AR$27,COLUMN('CN-Med-BPE-CO2'!L$2),0)*VLOOKUP($A19,'Subnational multipliers'!$A$7:$AS$31,COLUMN('Subnational multipliers'!M$6),0))</f>
        <v>0</v>
      </c>
      <c r="M19" s="9">
        <f>IF('CN-Med-BPE-CO2'!M19=0,0,VLOOKUP($A19,'CN-Med-BPE-CO2'!$A$2:$AR$27,COLUMN('CN-Med-BPE-CO2'!M$2),0)*VLOOKUP($A19,'Subnational multipliers'!$A$7:$AS$31,COLUMN('Subnational multipliers'!N$6),0))</f>
        <v>0</v>
      </c>
      <c r="N19" s="9">
        <f>IF('CN-Med-BPE-CO2'!N19=0,0,VLOOKUP($A19,'CN-Med-BPE-CO2'!$A$2:$AR$27,COLUMN('CN-Med-BPE-CO2'!N$2),0)*VLOOKUP($A19,'Subnational multipliers'!$A$7:$AS$31,COLUMN('Subnational multipliers'!O$6),0))</f>
        <v>0</v>
      </c>
      <c r="O19" s="9">
        <f>IF('CN-Med-BPE-CO2'!O19=0,0,VLOOKUP($A19,'CN-Med-BPE-CO2'!$A$2:$AR$27,COLUMN('CN-Med-BPE-CO2'!O$2),0)*VLOOKUP($A19,'Subnational multipliers'!$A$7:$AS$31,COLUMN('Subnational multipliers'!P$6),0))</f>
        <v>0</v>
      </c>
      <c r="P19" s="9">
        <f>IF('CN-Med-BPE-CO2'!P19=0,0,VLOOKUP($A19,'CN-Med-BPE-CO2'!$A$2:$AR$27,COLUMN('CN-Med-BPE-CO2'!P$2),0)*VLOOKUP($A19,'Subnational multipliers'!$A$7:$AS$31,COLUMN('Subnational multipliers'!Q$6),0))</f>
        <v>0</v>
      </c>
      <c r="Q19" s="9">
        <f>IF('CN-Med-BPE-CO2'!Q19=0,0,VLOOKUP($A19,'CN-Med-BPE-CO2'!$A$2:$AR$27,COLUMN('CN-Med-BPE-CO2'!Q$2),0)*VLOOKUP($A19,'Subnational multipliers'!$A$7:$AS$31,COLUMN('Subnational multipliers'!R$6),0))</f>
        <v>0</v>
      </c>
      <c r="R19" s="9">
        <f>IF('CN-Med-BPE-CO2'!R19=0,0,VLOOKUP($A19,'CN-Med-BPE-CO2'!$A$2:$AR$27,COLUMN('CN-Med-BPE-CO2'!R$2),0)*VLOOKUP($A19,'Subnational multipliers'!$A$7:$AS$31,COLUMN('Subnational multipliers'!S$6),0))</f>
        <v>0</v>
      </c>
      <c r="S19" s="9">
        <f>IF('CN-Med-BPE-CO2'!S19=0,0,VLOOKUP($A19,'CN-Med-BPE-CO2'!$A$2:$AR$27,COLUMN('CN-Med-BPE-CO2'!S$2),0)*VLOOKUP($A19,'Subnational multipliers'!$A$7:$AS$31,COLUMN('Subnational multipliers'!T$6),0))</f>
        <v>0</v>
      </c>
      <c r="T19" s="9">
        <f>IF('CN-Med-BPE-CO2'!T19=0,0,VLOOKUP($A19,'CN-Med-BPE-CO2'!$A$2:$AR$27,COLUMN('CN-Med-BPE-CO2'!T$2),0)*VLOOKUP($A19,'Subnational multipliers'!$A$7:$AS$31,COLUMN('Subnational multipliers'!U$6),0))</f>
        <v>0</v>
      </c>
      <c r="U19" s="9">
        <f>IF('CN-Med-BPE-CO2'!U19=0,0,VLOOKUP($A19,'CN-Med-BPE-CO2'!$A$2:$AR$27,COLUMN('CN-Med-BPE-CO2'!U$2),0)*VLOOKUP($A19,'Subnational multipliers'!$A$7:$AS$31,COLUMN('Subnational multipliers'!V$6),0))</f>
        <v>0</v>
      </c>
      <c r="V19" s="9">
        <f>IF('CN-Med-BPE-CO2'!V19=0,0,VLOOKUP($A19,'CN-Med-BPE-CO2'!$A$2:$AR$27,COLUMN('CN-Med-BPE-CO2'!V$2),0)*VLOOKUP($A19,'Subnational multipliers'!$A$7:$AS$31,COLUMN('Subnational multipliers'!W$6),0))</f>
        <v>0</v>
      </c>
      <c r="W19" s="9">
        <f>IF('CN-Med-BPE-CO2'!W19=0,0,VLOOKUP($A19,'CN-Med-BPE-CO2'!$A$2:$AR$27,COLUMN('CN-Med-BPE-CO2'!W$2),0)*VLOOKUP($A19,'Subnational multipliers'!$A$7:$AS$31,COLUMN('Subnational multipliers'!X$6),0))</f>
        <v>0</v>
      </c>
      <c r="X19" s="9">
        <f>IF('CN-Med-BPE-CO2'!X19=0,0,VLOOKUP($A19,'CN-Med-BPE-CO2'!$A$2:$AR$27,COLUMN('CN-Med-BPE-CO2'!X$2),0)*VLOOKUP($A19,'Subnational multipliers'!$A$7:$AS$31,COLUMN('Subnational multipliers'!Y$6),0))</f>
        <v>0</v>
      </c>
      <c r="Y19" s="9">
        <f>IF('CN-Med-BPE-CO2'!Y19=0,0,VLOOKUP($A19,'CN-Med-BPE-CO2'!$A$2:$AR$27,COLUMN('CN-Med-BPE-CO2'!Y$2),0)*VLOOKUP($A19,'Subnational multipliers'!$A$7:$AS$31,COLUMN('Subnational multipliers'!Z$6),0))</f>
        <v>0</v>
      </c>
      <c r="Z19" s="9">
        <f>IF('CN-Med-BPE-CO2'!Z19=0,0,VLOOKUP($A19,'CN-Med-BPE-CO2'!$A$2:$AR$27,COLUMN('CN-Med-BPE-CO2'!Z$2),0)*VLOOKUP($A19,'Subnational multipliers'!$A$7:$AS$31,COLUMN('Subnational multipliers'!AA$6),0))</f>
        <v>0</v>
      </c>
      <c r="AA19" s="9">
        <f>IF('CN-Med-BPE-CO2'!AA19=0,0,VLOOKUP($A19,'CN-Med-BPE-CO2'!$A$2:$AR$27,COLUMN('CN-Med-BPE-CO2'!AA$2),0)*VLOOKUP($A19,'Subnational multipliers'!$A$7:$AS$31,COLUMN('Subnational multipliers'!AB$6),0))</f>
        <v>0</v>
      </c>
      <c r="AB19" s="9">
        <f>IF('CN-Med-BPE-CO2'!AB19=0,0,VLOOKUP($A19,'CN-Med-BPE-CO2'!$A$2:$AR$27,COLUMN('CN-Med-BPE-CO2'!AB$2),0)*VLOOKUP($A19,'Subnational multipliers'!$A$7:$AS$31,COLUMN('Subnational multipliers'!AC$6),0))</f>
        <v>0</v>
      </c>
      <c r="AC19" s="9">
        <f>IF('CN-Med-BPE-CO2'!AC19=0,0,VLOOKUP($A19,'CN-Med-BPE-CO2'!$A$2:$AR$27,COLUMN('CN-Med-BPE-CO2'!AC$2),0)*VLOOKUP($A19,'Subnational multipliers'!$A$7:$AS$31,COLUMN('Subnational multipliers'!AD$6),0))</f>
        <v>0</v>
      </c>
      <c r="AD19" s="9">
        <f>IF('CN-Med-BPE-CO2'!AD19=0,0,VLOOKUP($A19,'CN-Med-BPE-CO2'!$A$2:$AR$27,COLUMN('CN-Med-BPE-CO2'!AD$2),0)*VLOOKUP($A19,'Subnational multipliers'!$A$7:$AS$31,COLUMN('Subnational multipliers'!AE$6),0))</f>
        <v>0</v>
      </c>
      <c r="AE19" s="9">
        <f>IF('CN-Med-BPE-CO2'!AE19=0,0,VLOOKUP($A19,'CN-Med-BPE-CO2'!$A$2:$AR$27,COLUMN('CN-Med-BPE-CO2'!AE$2),0)*VLOOKUP($A19,'Subnational multipliers'!$A$7:$AS$31,COLUMN('Subnational multipliers'!AF$6),0))</f>
        <v>0</v>
      </c>
      <c r="AF19" s="9">
        <f>IF('CN-Med-BPE-CO2'!AF19=0,0,VLOOKUP($A19,'CN-Med-BPE-CO2'!$A$2:$AR$27,COLUMN('CN-Med-BPE-CO2'!AF$2),0)*VLOOKUP($A19,'Subnational multipliers'!$A$7:$AS$31,COLUMN('Subnational multipliers'!AG$6),0))</f>
        <v>0</v>
      </c>
      <c r="AG19" s="9">
        <f>IF('CN-Med-BPE-CO2'!AG19=0,0,VLOOKUP($A19,'CN-Med-BPE-CO2'!$A$2:$AR$27,COLUMN('CN-Med-BPE-CO2'!AG$2),0)*VLOOKUP($A19,'Subnational multipliers'!$A$7:$AS$31,COLUMN('Subnational multipliers'!AH$6),0))</f>
        <v>0</v>
      </c>
      <c r="AH19" s="9">
        <f>IF('CN-Med-BPE-CO2'!AH19=0,0,VLOOKUP($A19,'CN-Med-BPE-CO2'!$A$2:$AR$27,COLUMN('CN-Med-BPE-CO2'!AH$2),0)*VLOOKUP($A19,'Subnational multipliers'!$A$7:$AS$31,COLUMN('Subnational multipliers'!AI$6),0))</f>
        <v>0</v>
      </c>
      <c r="AI19" s="9">
        <f>IF('CN-Med-BPE-CO2'!AI19=0,0,VLOOKUP($A19,'CN-Med-BPE-CO2'!$A$2:$AR$27,COLUMN('CN-Med-BPE-CO2'!AI$2),0)*VLOOKUP($A19,'Subnational multipliers'!$A$7:$AS$31,COLUMN('Subnational multipliers'!AJ$6),0))</f>
        <v>0</v>
      </c>
      <c r="AJ19" s="9">
        <f>IF('CN-Med-BPE-CO2'!AJ19=0,0,VLOOKUP($A19,'CN-Med-BPE-CO2'!$A$2:$AR$27,COLUMN('CN-Med-BPE-CO2'!AJ$2),0)*VLOOKUP($A19,'Subnational multipliers'!$A$7:$AS$31,COLUMN('Subnational multipliers'!AK$6),0))</f>
        <v>0</v>
      </c>
      <c r="AK19" s="9">
        <f>IF('CN-Med-BPE-CO2'!AK19=0,0,VLOOKUP($A19,'CN-Med-BPE-CO2'!$A$2:$AR$27,COLUMN('CN-Med-BPE-CO2'!AK$2),0)*VLOOKUP($A19,'Subnational multipliers'!$A$7:$AS$31,COLUMN('Subnational multipliers'!AL$6),0))</f>
        <v>0</v>
      </c>
      <c r="AL19" s="9">
        <f>IF('CN-Med-BPE-CO2'!AL19=0,0,VLOOKUP($A19,'CN-Med-BPE-CO2'!$A$2:$AR$27,COLUMN('CN-Med-BPE-CO2'!AL$2),0)*VLOOKUP($A19,'Subnational multipliers'!$A$7:$AS$31,COLUMN('Subnational multipliers'!AM$6),0))</f>
        <v>0</v>
      </c>
      <c r="AM19" s="9">
        <f>IF('CN-Med-BPE-CO2'!AM19=0,0,VLOOKUP($A19,'CN-Med-BPE-CO2'!$A$2:$AR$27,COLUMN('CN-Med-BPE-CO2'!AM$2),0)*VLOOKUP($A19,'Subnational multipliers'!$A$7:$AS$31,COLUMN('Subnational multipliers'!AN$6),0))</f>
        <v>0</v>
      </c>
      <c r="AN19" s="9">
        <f>IF('CN-Med-BPE-CO2'!AN19=0,0,VLOOKUP($A19,'CN-Med-BPE-CO2'!$A$2:$AR$27,COLUMN('CN-Med-BPE-CO2'!AN$2),0)*VLOOKUP($A19,'Subnational multipliers'!$A$7:$AS$31,COLUMN('Subnational multipliers'!AO$6),0))</f>
        <v>0</v>
      </c>
      <c r="AO19" s="9">
        <f>IF('CN-Med-BPE-CO2'!AO19=0,0,VLOOKUP($A19,'CN-Med-BPE-CO2'!$A$2:$AR$27,COLUMN('CN-Med-BPE-CO2'!AO$2),0)*VLOOKUP($A19,'Subnational multipliers'!$A$7:$AS$31,COLUMN('Subnational multipliers'!AP$6),0))</f>
        <v>0</v>
      </c>
      <c r="AP19" s="9">
        <f>IF('CN-Med-BPE-CO2'!AP19=0,0,VLOOKUP($A19,'CN-Med-BPE-CO2'!$A$2:$AR$27,COLUMN('CN-Med-BPE-CO2'!AP$2),0)*VLOOKUP($A19,'Subnational multipliers'!$A$7:$AS$31,COLUMN('Subnational multipliers'!AQ$6),0))</f>
        <v>0</v>
      </c>
      <c r="AQ19" s="9">
        <f>IF('CN-Med-BPE-CO2'!AQ19=0,0,VLOOKUP($A19,'CN-Med-BPE-CO2'!$A$2:$AR$27,COLUMN('CN-Med-BPE-CO2'!AQ$2),0)*VLOOKUP($A19,'Subnational multipliers'!$A$7:$AS$31,COLUMN('Subnational multipliers'!AR$6),0))</f>
        <v>0</v>
      </c>
      <c r="AR19" s="9">
        <f>IF('CN-Med-BPE-CO2'!AR19=0,0,VLOOKUP($A19,'CN-Med-BPE-CO2'!$A$2:$AR$27,COLUMN('CN-Med-BPE-CO2'!AR$2),0)*VLOOKUP($A19,'Subnational multipliers'!$A$7:$AS$31,COLUMN('Subnational multipliers'!AS$6),0))</f>
        <v>0</v>
      </c>
    </row>
    <row r="20" spans="1:44">
      <c r="A20" t="s">
        <v>60</v>
      </c>
      <c r="B20" s="9">
        <f>IF('CN-Med-BPE-CO2'!B20=0,0,VLOOKUP($A20,'CN-Med-BPE-CO2'!$A$2:$AR$27,COLUMN('CN-Med-BPE-CO2'!B$2),0)*VLOOKUP($A20,'Subnational multipliers'!$A$7:$AS$31,COLUMN('Subnational multipliers'!C$6),0))</f>
        <v>0</v>
      </c>
      <c r="C20" s="9">
        <f>IF('CN-Med-BPE-CO2'!C20=0,0,VLOOKUP($A20,'CN-Med-BPE-CO2'!$A$2:$AR$27,COLUMN('CN-Med-BPE-CO2'!C$2),0)*VLOOKUP($A20,'Subnational multipliers'!$A$7:$AS$31,COLUMN('Subnational multipliers'!D$6),0))</f>
        <v>0</v>
      </c>
      <c r="D20" s="9">
        <f>IF('CN-Med-BPE-CO2'!D20=0,0,VLOOKUP($A20,'CN-Med-BPE-CO2'!$A$2:$AR$27,COLUMN('CN-Med-BPE-CO2'!D$2),0)*VLOOKUP($A20,'Subnational multipliers'!$A$7:$AS$31,COLUMN('Subnational multipliers'!E$6),0))</f>
        <v>0</v>
      </c>
      <c r="E20" s="9">
        <f>IF('CN-Med-BPE-CO2'!E20=0,0,VLOOKUP($A20,'CN-Med-BPE-CO2'!$A$2:$AR$27,COLUMN('CN-Med-BPE-CO2'!E$2),0)*VLOOKUP($A20,'Subnational multipliers'!$A$7:$AS$31,COLUMN('Subnational multipliers'!F$6),0))</f>
        <v>0</v>
      </c>
      <c r="F20" s="9">
        <f>IF('CN-Med-BPE-CO2'!F20=0,0,VLOOKUP($A20,'CN-Med-BPE-CO2'!$A$2:$AR$27,COLUMN('CN-Med-BPE-CO2'!F$2),0)*VLOOKUP($A20,'Subnational multipliers'!$A$7:$AS$31,COLUMN('Subnational multipliers'!G$6),0))</f>
        <v>0</v>
      </c>
      <c r="G20" s="9">
        <f>IF('CN-Med-BPE-CO2'!G20=0,0,VLOOKUP($A20,'CN-Med-BPE-CO2'!$A$2:$AR$27,COLUMN('CN-Med-BPE-CO2'!G$2),0)*VLOOKUP($A20,'Subnational multipliers'!$A$7:$AS$31,COLUMN('Subnational multipliers'!H$6),0))</f>
        <v>0</v>
      </c>
      <c r="H20" s="9">
        <f>IF('CN-Med-BPE-CO2'!H20=0,0,VLOOKUP($A20,'CN-Med-BPE-CO2'!$A$2:$AR$27,COLUMN('CN-Med-BPE-CO2'!H$2),0)*VLOOKUP($A20,'Subnational multipliers'!$A$7:$AS$31,COLUMN('Subnational multipliers'!I$6),0))</f>
        <v>0</v>
      </c>
      <c r="I20" s="9">
        <f>IF('CN-Med-BPE-CO2'!I20=0,0,VLOOKUP($A20,'CN-Med-BPE-CO2'!$A$2:$AR$27,COLUMN('CN-Med-BPE-CO2'!I$2),0)*VLOOKUP($A20,'Subnational multipliers'!$A$7:$AS$31,COLUMN('Subnational multipliers'!J$6),0))</f>
        <v>0</v>
      </c>
      <c r="J20" s="9">
        <f>IF('CN-Med-BPE-CO2'!J20=0,0,VLOOKUP($A20,'CN-Med-BPE-CO2'!$A$2:$AR$27,COLUMN('CN-Med-BPE-CO2'!J$2),0)*VLOOKUP($A20,'Subnational multipliers'!$A$7:$AS$31,COLUMN('Subnational multipliers'!K$6),0))</f>
        <v>0</v>
      </c>
      <c r="K20" s="9">
        <f>IF('CN-Med-BPE-CO2'!K20=0,0,VLOOKUP($A20,'CN-Med-BPE-CO2'!$A$2:$AR$27,COLUMN('CN-Med-BPE-CO2'!K$2),0)*VLOOKUP($A20,'Subnational multipliers'!$A$7:$AS$31,COLUMN('Subnational multipliers'!L$6),0))</f>
        <v>0</v>
      </c>
      <c r="L20" s="9">
        <f>IF('CN-Med-BPE-CO2'!L20=0,0,VLOOKUP($A20,'CN-Med-BPE-CO2'!$A$2:$AR$27,COLUMN('CN-Med-BPE-CO2'!L$2),0)*VLOOKUP($A20,'Subnational multipliers'!$A$7:$AS$31,COLUMN('Subnational multipliers'!M$6),0))</f>
        <v>0</v>
      </c>
      <c r="M20" s="9">
        <f>IF('CN-Med-BPE-CO2'!M20=0,0,VLOOKUP($A20,'CN-Med-BPE-CO2'!$A$2:$AR$27,COLUMN('CN-Med-BPE-CO2'!M$2),0)*VLOOKUP($A20,'Subnational multipliers'!$A$7:$AS$31,COLUMN('Subnational multipliers'!N$6),0))</f>
        <v>0</v>
      </c>
      <c r="N20" s="9">
        <f>IF('CN-Med-BPE-CO2'!N20=0,0,VLOOKUP($A20,'CN-Med-BPE-CO2'!$A$2:$AR$27,COLUMN('CN-Med-BPE-CO2'!N$2),0)*VLOOKUP($A20,'Subnational multipliers'!$A$7:$AS$31,COLUMN('Subnational multipliers'!O$6),0))</f>
        <v>0</v>
      </c>
      <c r="O20" s="9">
        <f>IF('CN-Med-BPE-CO2'!O20=0,0,VLOOKUP($A20,'CN-Med-BPE-CO2'!$A$2:$AR$27,COLUMN('CN-Med-BPE-CO2'!O$2),0)*VLOOKUP($A20,'Subnational multipliers'!$A$7:$AS$31,COLUMN('Subnational multipliers'!P$6),0))</f>
        <v>0</v>
      </c>
      <c r="P20" s="9">
        <f>IF('CN-Med-BPE-CO2'!P20=0,0,VLOOKUP($A20,'CN-Med-BPE-CO2'!$A$2:$AR$27,COLUMN('CN-Med-BPE-CO2'!P$2),0)*VLOOKUP($A20,'Subnational multipliers'!$A$7:$AS$31,COLUMN('Subnational multipliers'!Q$6),0))</f>
        <v>0</v>
      </c>
      <c r="Q20" s="9">
        <f>IF('CN-Med-BPE-CO2'!Q20=0,0,VLOOKUP($A20,'CN-Med-BPE-CO2'!$A$2:$AR$27,COLUMN('CN-Med-BPE-CO2'!Q$2),0)*VLOOKUP($A20,'Subnational multipliers'!$A$7:$AS$31,COLUMN('Subnational multipliers'!R$6),0))</f>
        <v>0</v>
      </c>
      <c r="R20" s="9">
        <f>IF('CN-Med-BPE-CO2'!R20=0,0,VLOOKUP($A20,'CN-Med-BPE-CO2'!$A$2:$AR$27,COLUMN('CN-Med-BPE-CO2'!R$2),0)*VLOOKUP($A20,'Subnational multipliers'!$A$7:$AS$31,COLUMN('Subnational multipliers'!S$6),0))</f>
        <v>0</v>
      </c>
      <c r="S20" s="9">
        <f>IF('CN-Med-BPE-CO2'!S20=0,0,VLOOKUP($A20,'CN-Med-BPE-CO2'!$A$2:$AR$27,COLUMN('CN-Med-BPE-CO2'!S$2),0)*VLOOKUP($A20,'Subnational multipliers'!$A$7:$AS$31,COLUMN('Subnational multipliers'!T$6),0))</f>
        <v>0</v>
      </c>
      <c r="T20" s="9">
        <f>IF('CN-Med-BPE-CO2'!T20=0,0,VLOOKUP($A20,'CN-Med-BPE-CO2'!$A$2:$AR$27,COLUMN('CN-Med-BPE-CO2'!T$2),0)*VLOOKUP($A20,'Subnational multipliers'!$A$7:$AS$31,COLUMN('Subnational multipliers'!U$6),0))</f>
        <v>0</v>
      </c>
      <c r="U20" s="9">
        <f>IF('CN-Med-BPE-CO2'!U20=0,0,VLOOKUP($A20,'CN-Med-BPE-CO2'!$A$2:$AR$27,COLUMN('CN-Med-BPE-CO2'!U$2),0)*VLOOKUP($A20,'Subnational multipliers'!$A$7:$AS$31,COLUMN('Subnational multipliers'!V$6),0))</f>
        <v>0</v>
      </c>
      <c r="V20" s="9">
        <f>IF('CN-Med-BPE-CO2'!V20=0,0,VLOOKUP($A20,'CN-Med-BPE-CO2'!$A$2:$AR$27,COLUMN('CN-Med-BPE-CO2'!V$2),0)*VLOOKUP($A20,'Subnational multipliers'!$A$7:$AS$31,COLUMN('Subnational multipliers'!W$6),0))</f>
        <v>0</v>
      </c>
      <c r="W20" s="9">
        <f>IF('CN-Med-BPE-CO2'!W20=0,0,VLOOKUP($A20,'CN-Med-BPE-CO2'!$A$2:$AR$27,COLUMN('CN-Med-BPE-CO2'!W$2),0)*VLOOKUP($A20,'Subnational multipliers'!$A$7:$AS$31,COLUMN('Subnational multipliers'!X$6),0))</f>
        <v>0</v>
      </c>
      <c r="X20" s="9">
        <f>IF('CN-Med-BPE-CO2'!X20=0,0,VLOOKUP($A20,'CN-Med-BPE-CO2'!$A$2:$AR$27,COLUMN('CN-Med-BPE-CO2'!X$2),0)*VLOOKUP($A20,'Subnational multipliers'!$A$7:$AS$31,COLUMN('Subnational multipliers'!Y$6),0))</f>
        <v>0</v>
      </c>
      <c r="Y20" s="9">
        <f>IF('CN-Med-BPE-CO2'!Y20=0,0,VLOOKUP($A20,'CN-Med-BPE-CO2'!$A$2:$AR$27,COLUMN('CN-Med-BPE-CO2'!Y$2),0)*VLOOKUP($A20,'Subnational multipliers'!$A$7:$AS$31,COLUMN('Subnational multipliers'!Z$6),0))</f>
        <v>0</v>
      </c>
      <c r="Z20" s="9">
        <f>IF('CN-Med-BPE-CO2'!Z20=0,0,VLOOKUP($A20,'CN-Med-BPE-CO2'!$A$2:$AR$27,COLUMN('CN-Med-BPE-CO2'!Z$2),0)*VLOOKUP($A20,'Subnational multipliers'!$A$7:$AS$31,COLUMN('Subnational multipliers'!AA$6),0))</f>
        <v>0</v>
      </c>
      <c r="AA20" s="9">
        <f>IF('CN-Med-BPE-CO2'!AA20=0,0,VLOOKUP($A20,'CN-Med-BPE-CO2'!$A$2:$AR$27,COLUMN('CN-Med-BPE-CO2'!AA$2),0)*VLOOKUP($A20,'Subnational multipliers'!$A$7:$AS$31,COLUMN('Subnational multipliers'!AB$6),0))</f>
        <v>0</v>
      </c>
      <c r="AB20" s="9">
        <f>IF('CN-Med-BPE-CO2'!AB20=0,0,VLOOKUP($A20,'CN-Med-BPE-CO2'!$A$2:$AR$27,COLUMN('CN-Med-BPE-CO2'!AB$2),0)*VLOOKUP($A20,'Subnational multipliers'!$A$7:$AS$31,COLUMN('Subnational multipliers'!AC$6),0))</f>
        <v>0</v>
      </c>
      <c r="AC20" s="9">
        <f>IF('CN-Med-BPE-CO2'!AC20=0,0,VLOOKUP($A20,'CN-Med-BPE-CO2'!$A$2:$AR$27,COLUMN('CN-Med-BPE-CO2'!AC$2),0)*VLOOKUP($A20,'Subnational multipliers'!$A$7:$AS$31,COLUMN('Subnational multipliers'!AD$6),0))</f>
        <v>0</v>
      </c>
      <c r="AD20" s="9">
        <f>IF('CN-Med-BPE-CO2'!AD20=0,0,VLOOKUP($A20,'CN-Med-BPE-CO2'!$A$2:$AR$27,COLUMN('CN-Med-BPE-CO2'!AD$2),0)*VLOOKUP($A20,'Subnational multipliers'!$A$7:$AS$31,COLUMN('Subnational multipliers'!AE$6),0))</f>
        <v>0</v>
      </c>
      <c r="AE20" s="9">
        <f>IF('CN-Med-BPE-CO2'!AE20=0,0,VLOOKUP($A20,'CN-Med-BPE-CO2'!$A$2:$AR$27,COLUMN('CN-Med-BPE-CO2'!AE$2),0)*VLOOKUP($A20,'Subnational multipliers'!$A$7:$AS$31,COLUMN('Subnational multipliers'!AF$6),0))</f>
        <v>0</v>
      </c>
      <c r="AF20" s="9">
        <f>IF('CN-Med-BPE-CO2'!AF20=0,0,VLOOKUP($A20,'CN-Med-BPE-CO2'!$A$2:$AR$27,COLUMN('CN-Med-BPE-CO2'!AF$2),0)*VLOOKUP($A20,'Subnational multipliers'!$A$7:$AS$31,COLUMN('Subnational multipliers'!AG$6),0))</f>
        <v>0</v>
      </c>
      <c r="AG20" s="9">
        <f>IF('CN-Med-BPE-CO2'!AG20=0,0,VLOOKUP($A20,'CN-Med-BPE-CO2'!$A$2:$AR$27,COLUMN('CN-Med-BPE-CO2'!AG$2),0)*VLOOKUP($A20,'Subnational multipliers'!$A$7:$AS$31,COLUMN('Subnational multipliers'!AH$6),0))</f>
        <v>0</v>
      </c>
      <c r="AH20" s="9">
        <f>IF('CN-Med-BPE-CO2'!AH20=0,0,VLOOKUP($A20,'CN-Med-BPE-CO2'!$A$2:$AR$27,COLUMN('CN-Med-BPE-CO2'!AH$2),0)*VLOOKUP($A20,'Subnational multipliers'!$A$7:$AS$31,COLUMN('Subnational multipliers'!AI$6),0))</f>
        <v>0</v>
      </c>
      <c r="AI20" s="9">
        <f>IF('CN-Med-BPE-CO2'!AI20=0,0,VLOOKUP($A20,'CN-Med-BPE-CO2'!$A$2:$AR$27,COLUMN('CN-Med-BPE-CO2'!AI$2),0)*VLOOKUP($A20,'Subnational multipliers'!$A$7:$AS$31,COLUMN('Subnational multipliers'!AJ$6),0))</f>
        <v>0</v>
      </c>
      <c r="AJ20" s="9">
        <f>IF('CN-Med-BPE-CO2'!AJ20=0,0,VLOOKUP($A20,'CN-Med-BPE-CO2'!$A$2:$AR$27,COLUMN('CN-Med-BPE-CO2'!AJ$2),0)*VLOOKUP($A20,'Subnational multipliers'!$A$7:$AS$31,COLUMN('Subnational multipliers'!AK$6),0))</f>
        <v>0</v>
      </c>
      <c r="AK20" s="9">
        <f>IF('CN-Med-BPE-CO2'!AK20=0,0,VLOOKUP($A20,'CN-Med-BPE-CO2'!$A$2:$AR$27,COLUMN('CN-Med-BPE-CO2'!AK$2),0)*VLOOKUP($A20,'Subnational multipliers'!$A$7:$AS$31,COLUMN('Subnational multipliers'!AL$6),0))</f>
        <v>0</v>
      </c>
      <c r="AL20" s="9">
        <f>IF('CN-Med-BPE-CO2'!AL20=0,0,VLOOKUP($A20,'CN-Med-BPE-CO2'!$A$2:$AR$27,COLUMN('CN-Med-BPE-CO2'!AL$2),0)*VLOOKUP($A20,'Subnational multipliers'!$A$7:$AS$31,COLUMN('Subnational multipliers'!AM$6),0))</f>
        <v>0</v>
      </c>
      <c r="AM20" s="9">
        <f>IF('CN-Med-BPE-CO2'!AM20=0,0,VLOOKUP($A20,'CN-Med-BPE-CO2'!$A$2:$AR$27,COLUMN('CN-Med-BPE-CO2'!AM$2),0)*VLOOKUP($A20,'Subnational multipliers'!$A$7:$AS$31,COLUMN('Subnational multipliers'!AN$6),0))</f>
        <v>0</v>
      </c>
      <c r="AN20" s="9">
        <f>IF('CN-Med-BPE-CO2'!AN20=0,0,VLOOKUP($A20,'CN-Med-BPE-CO2'!$A$2:$AR$27,COLUMN('CN-Med-BPE-CO2'!AN$2),0)*VLOOKUP($A20,'Subnational multipliers'!$A$7:$AS$31,COLUMN('Subnational multipliers'!AO$6),0))</f>
        <v>0</v>
      </c>
      <c r="AO20" s="9">
        <f>IF('CN-Med-BPE-CO2'!AO20=0,0,VLOOKUP($A20,'CN-Med-BPE-CO2'!$A$2:$AR$27,COLUMN('CN-Med-BPE-CO2'!AO$2),0)*VLOOKUP($A20,'Subnational multipliers'!$A$7:$AS$31,COLUMN('Subnational multipliers'!AP$6),0))</f>
        <v>0</v>
      </c>
      <c r="AP20" s="9">
        <f>IF('CN-Med-BPE-CO2'!AP20=0,0,VLOOKUP($A20,'CN-Med-BPE-CO2'!$A$2:$AR$27,COLUMN('CN-Med-BPE-CO2'!AP$2),0)*VLOOKUP($A20,'Subnational multipliers'!$A$7:$AS$31,COLUMN('Subnational multipliers'!AQ$6),0))</f>
        <v>0</v>
      </c>
      <c r="AQ20" s="9">
        <f>IF('CN-Med-BPE-CO2'!AQ20=0,0,VLOOKUP($A20,'CN-Med-BPE-CO2'!$A$2:$AR$27,COLUMN('CN-Med-BPE-CO2'!AQ$2),0)*VLOOKUP($A20,'Subnational multipliers'!$A$7:$AS$31,COLUMN('Subnational multipliers'!AR$6),0))</f>
        <v>0</v>
      </c>
      <c r="AR20" s="9">
        <f>IF('CN-Med-BPE-CO2'!AR20=0,0,VLOOKUP($A20,'CN-Med-BPE-CO2'!$A$2:$AR$27,COLUMN('CN-Med-BPE-CO2'!AR$2),0)*VLOOKUP($A20,'Subnational multipliers'!$A$7:$AS$31,COLUMN('Subnational multipliers'!AS$6),0))</f>
        <v>0</v>
      </c>
    </row>
    <row r="21" spans="1:44">
      <c r="A21" t="s">
        <v>61</v>
      </c>
      <c r="B21" s="9">
        <f>IF('CN-Med-BPE-CO2'!B21=0,0,VLOOKUP($A21,'CN-Med-BPE-CO2'!$A$2:$AR$27,COLUMN('CN-Med-BPE-CO2'!B$2),0)*VLOOKUP($A21,'Subnational multipliers'!$A$7:$AS$31,COLUMN('Subnational multipliers'!C$6),0))</f>
        <v>0</v>
      </c>
      <c r="C21" s="9">
        <f>IF('CN-Med-BPE-CO2'!C21=0,0,VLOOKUP($A21,'CN-Med-BPE-CO2'!$A$2:$AR$27,COLUMN('CN-Med-BPE-CO2'!C$2),0)*VLOOKUP($A21,'Subnational multipliers'!$A$7:$AS$31,COLUMN('Subnational multipliers'!D$6),0))</f>
        <v>0</v>
      </c>
      <c r="D21" s="9">
        <f>IF('CN-Med-BPE-CO2'!D21=0,0,VLOOKUP($A21,'CN-Med-BPE-CO2'!$A$2:$AR$27,COLUMN('CN-Med-BPE-CO2'!D$2),0)*VLOOKUP($A21,'Subnational multipliers'!$A$7:$AS$31,COLUMN('Subnational multipliers'!E$6),0))</f>
        <v>0</v>
      </c>
      <c r="E21" s="9">
        <f>IF('CN-Med-BPE-CO2'!E21=0,0,VLOOKUP($A21,'CN-Med-BPE-CO2'!$A$2:$AR$27,COLUMN('CN-Med-BPE-CO2'!E$2),0)*VLOOKUP($A21,'Subnational multipliers'!$A$7:$AS$31,COLUMN('Subnational multipliers'!F$6),0))</f>
        <v>0</v>
      </c>
      <c r="F21" s="9">
        <f>IF('CN-Med-BPE-CO2'!F21=0,0,VLOOKUP($A21,'CN-Med-BPE-CO2'!$A$2:$AR$27,COLUMN('CN-Med-BPE-CO2'!F$2),0)*VLOOKUP($A21,'Subnational multipliers'!$A$7:$AS$31,COLUMN('Subnational multipliers'!G$6),0))</f>
        <v>0</v>
      </c>
      <c r="G21" s="9">
        <f>IF('CN-Med-BPE-CO2'!G21=0,0,VLOOKUP($A21,'CN-Med-BPE-CO2'!$A$2:$AR$27,COLUMN('CN-Med-BPE-CO2'!G$2),0)*VLOOKUP($A21,'Subnational multipliers'!$A$7:$AS$31,COLUMN('Subnational multipliers'!H$6),0))</f>
        <v>0</v>
      </c>
      <c r="H21" s="9">
        <f>IF('CN-Med-BPE-CO2'!H21=0,0,VLOOKUP($A21,'CN-Med-BPE-CO2'!$A$2:$AR$27,COLUMN('CN-Med-BPE-CO2'!H$2),0)*VLOOKUP($A21,'Subnational multipliers'!$A$7:$AS$31,COLUMN('Subnational multipliers'!I$6),0))</f>
        <v>0</v>
      </c>
      <c r="I21" s="9">
        <f>IF('CN-Med-BPE-CO2'!I21=0,0,VLOOKUP($A21,'CN-Med-BPE-CO2'!$A$2:$AR$27,COLUMN('CN-Med-BPE-CO2'!I$2),0)*VLOOKUP($A21,'Subnational multipliers'!$A$7:$AS$31,COLUMN('Subnational multipliers'!J$6),0))</f>
        <v>0</v>
      </c>
      <c r="J21" s="9">
        <f>IF('CN-Med-BPE-CO2'!J21=0,0,VLOOKUP($A21,'CN-Med-BPE-CO2'!$A$2:$AR$27,COLUMN('CN-Med-BPE-CO2'!J$2),0)*VLOOKUP($A21,'Subnational multipliers'!$A$7:$AS$31,COLUMN('Subnational multipliers'!K$6),0))</f>
        <v>0</v>
      </c>
      <c r="K21" s="9">
        <f>IF('CN-Med-BPE-CO2'!K21=0,0,VLOOKUP($A21,'CN-Med-BPE-CO2'!$A$2:$AR$27,COLUMN('CN-Med-BPE-CO2'!K$2),0)*VLOOKUP($A21,'Subnational multipliers'!$A$7:$AS$31,COLUMN('Subnational multipliers'!L$6),0))</f>
        <v>0</v>
      </c>
      <c r="L21" s="9">
        <f>IF('CN-Med-BPE-CO2'!L21=0,0,VLOOKUP($A21,'CN-Med-BPE-CO2'!$A$2:$AR$27,COLUMN('CN-Med-BPE-CO2'!L$2),0)*VLOOKUP($A21,'Subnational multipliers'!$A$7:$AS$31,COLUMN('Subnational multipliers'!M$6),0))</f>
        <v>0</v>
      </c>
      <c r="M21" s="9">
        <f>IF('CN-Med-BPE-CO2'!M21=0,0,VLOOKUP($A21,'CN-Med-BPE-CO2'!$A$2:$AR$27,COLUMN('CN-Med-BPE-CO2'!M$2),0)*VLOOKUP($A21,'Subnational multipliers'!$A$7:$AS$31,COLUMN('Subnational multipliers'!N$6),0))</f>
        <v>0</v>
      </c>
      <c r="N21" s="9">
        <f>IF('CN-Med-BPE-CO2'!N21=0,0,VLOOKUP($A21,'CN-Med-BPE-CO2'!$A$2:$AR$27,COLUMN('CN-Med-BPE-CO2'!N$2),0)*VLOOKUP($A21,'Subnational multipliers'!$A$7:$AS$31,COLUMN('Subnational multipliers'!O$6),0))</f>
        <v>0</v>
      </c>
      <c r="O21" s="9">
        <f>IF('CN-Med-BPE-CO2'!O21=0,0,VLOOKUP($A21,'CN-Med-BPE-CO2'!$A$2:$AR$27,COLUMN('CN-Med-BPE-CO2'!O$2),0)*VLOOKUP($A21,'Subnational multipliers'!$A$7:$AS$31,COLUMN('Subnational multipliers'!P$6),0))</f>
        <v>0</v>
      </c>
      <c r="P21" s="9">
        <f>IF('CN-Med-BPE-CO2'!P21=0,0,VLOOKUP($A21,'CN-Med-BPE-CO2'!$A$2:$AR$27,COLUMN('CN-Med-BPE-CO2'!P$2),0)*VLOOKUP($A21,'Subnational multipliers'!$A$7:$AS$31,COLUMN('Subnational multipliers'!Q$6),0))</f>
        <v>0</v>
      </c>
      <c r="Q21" s="9">
        <f>IF('CN-Med-BPE-CO2'!Q21=0,0,VLOOKUP($A21,'CN-Med-BPE-CO2'!$A$2:$AR$27,COLUMN('CN-Med-BPE-CO2'!Q$2),0)*VLOOKUP($A21,'Subnational multipliers'!$A$7:$AS$31,COLUMN('Subnational multipliers'!R$6),0))</f>
        <v>0</v>
      </c>
      <c r="R21" s="9">
        <f>IF('CN-Med-BPE-CO2'!R21=0,0,VLOOKUP($A21,'CN-Med-BPE-CO2'!$A$2:$AR$27,COLUMN('CN-Med-BPE-CO2'!R$2),0)*VLOOKUP($A21,'Subnational multipliers'!$A$7:$AS$31,COLUMN('Subnational multipliers'!S$6),0))</f>
        <v>0</v>
      </c>
      <c r="S21" s="9">
        <f>IF('CN-Med-BPE-CO2'!S21=0,0,VLOOKUP($A21,'CN-Med-BPE-CO2'!$A$2:$AR$27,COLUMN('CN-Med-BPE-CO2'!S$2),0)*VLOOKUP($A21,'Subnational multipliers'!$A$7:$AS$31,COLUMN('Subnational multipliers'!T$6),0))</f>
        <v>0</v>
      </c>
      <c r="T21" s="9">
        <f>IF('CN-Med-BPE-CO2'!T21=0,0,VLOOKUP($A21,'CN-Med-BPE-CO2'!$A$2:$AR$27,COLUMN('CN-Med-BPE-CO2'!T$2),0)*VLOOKUP($A21,'Subnational multipliers'!$A$7:$AS$31,COLUMN('Subnational multipliers'!U$6),0))</f>
        <v>0</v>
      </c>
      <c r="U21" s="9">
        <f>IF('CN-Med-BPE-CO2'!U21=0,0,VLOOKUP($A21,'CN-Med-BPE-CO2'!$A$2:$AR$27,COLUMN('CN-Med-BPE-CO2'!U$2),0)*VLOOKUP($A21,'Subnational multipliers'!$A$7:$AS$31,COLUMN('Subnational multipliers'!V$6),0))</f>
        <v>0</v>
      </c>
      <c r="V21" s="9">
        <f>IF('CN-Med-BPE-CO2'!V21=0,0,VLOOKUP($A21,'CN-Med-BPE-CO2'!$A$2:$AR$27,COLUMN('CN-Med-BPE-CO2'!V$2),0)*VLOOKUP($A21,'Subnational multipliers'!$A$7:$AS$31,COLUMN('Subnational multipliers'!W$6),0))</f>
        <v>0</v>
      </c>
      <c r="W21" s="9">
        <f>IF('CN-Med-BPE-CO2'!W21=0,0,VLOOKUP($A21,'CN-Med-BPE-CO2'!$A$2:$AR$27,COLUMN('CN-Med-BPE-CO2'!W$2),0)*VLOOKUP($A21,'Subnational multipliers'!$A$7:$AS$31,COLUMN('Subnational multipliers'!X$6),0))</f>
        <v>0</v>
      </c>
      <c r="X21" s="9">
        <f>IF('CN-Med-BPE-CO2'!X21=0,0,VLOOKUP($A21,'CN-Med-BPE-CO2'!$A$2:$AR$27,COLUMN('CN-Med-BPE-CO2'!X$2),0)*VLOOKUP($A21,'Subnational multipliers'!$A$7:$AS$31,COLUMN('Subnational multipliers'!Y$6),0))</f>
        <v>0</v>
      </c>
      <c r="Y21" s="9">
        <f>IF('CN-Med-BPE-CO2'!Y21=0,0,VLOOKUP($A21,'CN-Med-BPE-CO2'!$A$2:$AR$27,COLUMN('CN-Med-BPE-CO2'!Y$2),0)*VLOOKUP($A21,'Subnational multipliers'!$A$7:$AS$31,COLUMN('Subnational multipliers'!Z$6),0))</f>
        <v>0</v>
      </c>
      <c r="Z21" s="9">
        <f>IF('CN-Med-BPE-CO2'!Z21=0,0,VLOOKUP($A21,'CN-Med-BPE-CO2'!$A$2:$AR$27,COLUMN('CN-Med-BPE-CO2'!Z$2),0)*VLOOKUP($A21,'Subnational multipliers'!$A$7:$AS$31,COLUMN('Subnational multipliers'!AA$6),0))</f>
        <v>0</v>
      </c>
      <c r="AA21" s="9">
        <f>IF('CN-Med-BPE-CO2'!AA21=0,0,VLOOKUP($A21,'CN-Med-BPE-CO2'!$A$2:$AR$27,COLUMN('CN-Med-BPE-CO2'!AA$2),0)*VLOOKUP($A21,'Subnational multipliers'!$A$7:$AS$31,COLUMN('Subnational multipliers'!AB$6),0))</f>
        <v>0</v>
      </c>
      <c r="AB21" s="9">
        <f>IF('CN-Med-BPE-CO2'!AB21=0,0,VLOOKUP($A21,'CN-Med-BPE-CO2'!$A$2:$AR$27,COLUMN('CN-Med-BPE-CO2'!AB$2),0)*VLOOKUP($A21,'Subnational multipliers'!$A$7:$AS$31,COLUMN('Subnational multipliers'!AC$6),0))</f>
        <v>0</v>
      </c>
      <c r="AC21" s="9">
        <f>IF('CN-Med-BPE-CO2'!AC21=0,0,VLOOKUP($A21,'CN-Med-BPE-CO2'!$A$2:$AR$27,COLUMN('CN-Med-BPE-CO2'!AC$2),0)*VLOOKUP($A21,'Subnational multipliers'!$A$7:$AS$31,COLUMN('Subnational multipliers'!AD$6),0))</f>
        <v>0</v>
      </c>
      <c r="AD21" s="9">
        <f>IF('CN-Med-BPE-CO2'!AD21=0,0,VLOOKUP($A21,'CN-Med-BPE-CO2'!$A$2:$AR$27,COLUMN('CN-Med-BPE-CO2'!AD$2),0)*VLOOKUP($A21,'Subnational multipliers'!$A$7:$AS$31,COLUMN('Subnational multipliers'!AE$6),0))</f>
        <v>0</v>
      </c>
      <c r="AE21" s="9">
        <f>IF('CN-Med-BPE-CO2'!AE21=0,0,VLOOKUP($A21,'CN-Med-BPE-CO2'!$A$2:$AR$27,COLUMN('CN-Med-BPE-CO2'!AE$2),0)*VLOOKUP($A21,'Subnational multipliers'!$A$7:$AS$31,COLUMN('Subnational multipliers'!AF$6),0))</f>
        <v>0</v>
      </c>
      <c r="AF21" s="9">
        <f>IF('CN-Med-BPE-CO2'!AF21=0,0,VLOOKUP($A21,'CN-Med-BPE-CO2'!$A$2:$AR$27,COLUMN('CN-Med-BPE-CO2'!AF$2),0)*VLOOKUP($A21,'Subnational multipliers'!$A$7:$AS$31,COLUMN('Subnational multipliers'!AG$6),0))</f>
        <v>0</v>
      </c>
      <c r="AG21" s="9">
        <f>IF('CN-Med-BPE-CO2'!AG21=0,0,VLOOKUP($A21,'CN-Med-BPE-CO2'!$A$2:$AR$27,COLUMN('CN-Med-BPE-CO2'!AG$2),0)*VLOOKUP($A21,'Subnational multipliers'!$A$7:$AS$31,COLUMN('Subnational multipliers'!AH$6),0))</f>
        <v>0</v>
      </c>
      <c r="AH21" s="9">
        <f>IF('CN-Med-BPE-CO2'!AH21=0,0,VLOOKUP($A21,'CN-Med-BPE-CO2'!$A$2:$AR$27,COLUMN('CN-Med-BPE-CO2'!AH$2),0)*VLOOKUP($A21,'Subnational multipliers'!$A$7:$AS$31,COLUMN('Subnational multipliers'!AI$6),0))</f>
        <v>0</v>
      </c>
      <c r="AI21" s="9">
        <f>IF('CN-Med-BPE-CO2'!AI21=0,0,VLOOKUP($A21,'CN-Med-BPE-CO2'!$A$2:$AR$27,COLUMN('CN-Med-BPE-CO2'!AI$2),0)*VLOOKUP($A21,'Subnational multipliers'!$A$7:$AS$31,COLUMN('Subnational multipliers'!AJ$6),0))</f>
        <v>0</v>
      </c>
      <c r="AJ21" s="9">
        <f>IF('CN-Med-BPE-CO2'!AJ21=0,0,VLOOKUP($A21,'CN-Med-BPE-CO2'!$A$2:$AR$27,COLUMN('CN-Med-BPE-CO2'!AJ$2),0)*VLOOKUP($A21,'Subnational multipliers'!$A$7:$AS$31,COLUMN('Subnational multipliers'!AK$6),0))</f>
        <v>0</v>
      </c>
      <c r="AK21" s="9">
        <f>IF('CN-Med-BPE-CO2'!AK21=0,0,VLOOKUP($A21,'CN-Med-BPE-CO2'!$A$2:$AR$27,COLUMN('CN-Med-BPE-CO2'!AK$2),0)*VLOOKUP($A21,'Subnational multipliers'!$A$7:$AS$31,COLUMN('Subnational multipliers'!AL$6),0))</f>
        <v>0</v>
      </c>
      <c r="AL21" s="9">
        <f>IF('CN-Med-BPE-CO2'!AL21=0,0,VLOOKUP($A21,'CN-Med-BPE-CO2'!$A$2:$AR$27,COLUMN('CN-Med-BPE-CO2'!AL$2),0)*VLOOKUP($A21,'Subnational multipliers'!$A$7:$AS$31,COLUMN('Subnational multipliers'!AM$6),0))</f>
        <v>0</v>
      </c>
      <c r="AM21" s="9">
        <f>IF('CN-Med-BPE-CO2'!AM21=0,0,VLOOKUP($A21,'CN-Med-BPE-CO2'!$A$2:$AR$27,COLUMN('CN-Med-BPE-CO2'!AM$2),0)*VLOOKUP($A21,'Subnational multipliers'!$A$7:$AS$31,COLUMN('Subnational multipliers'!AN$6),0))</f>
        <v>0</v>
      </c>
      <c r="AN21" s="9">
        <f>IF('CN-Med-BPE-CO2'!AN21=0,0,VLOOKUP($A21,'CN-Med-BPE-CO2'!$A$2:$AR$27,COLUMN('CN-Med-BPE-CO2'!AN$2),0)*VLOOKUP($A21,'Subnational multipliers'!$A$7:$AS$31,COLUMN('Subnational multipliers'!AO$6),0))</f>
        <v>0</v>
      </c>
      <c r="AO21" s="9">
        <f>IF('CN-Med-BPE-CO2'!AO21=0,0,VLOOKUP($A21,'CN-Med-BPE-CO2'!$A$2:$AR$27,COLUMN('CN-Med-BPE-CO2'!AO$2),0)*VLOOKUP($A21,'Subnational multipliers'!$A$7:$AS$31,COLUMN('Subnational multipliers'!AP$6),0))</f>
        <v>0</v>
      </c>
      <c r="AP21" s="9">
        <f>IF('CN-Med-BPE-CO2'!AP21=0,0,VLOOKUP($A21,'CN-Med-BPE-CO2'!$A$2:$AR$27,COLUMN('CN-Med-BPE-CO2'!AP$2),0)*VLOOKUP($A21,'Subnational multipliers'!$A$7:$AS$31,COLUMN('Subnational multipliers'!AQ$6),0))</f>
        <v>0</v>
      </c>
      <c r="AQ21" s="9">
        <f>IF('CN-Med-BPE-CO2'!AQ21=0,0,VLOOKUP($A21,'CN-Med-BPE-CO2'!$A$2:$AR$27,COLUMN('CN-Med-BPE-CO2'!AQ$2),0)*VLOOKUP($A21,'Subnational multipliers'!$A$7:$AS$31,COLUMN('Subnational multipliers'!AR$6),0))</f>
        <v>0</v>
      </c>
      <c r="AR21" s="9">
        <f>IF('CN-Med-BPE-CO2'!AR21=0,0,VLOOKUP($A21,'CN-Med-BPE-CO2'!$A$2:$AR$27,COLUMN('CN-Med-BPE-CO2'!AR$2),0)*VLOOKUP($A21,'Subnational multipliers'!$A$7:$AS$31,COLUMN('Subnational multipliers'!AS$6),0))</f>
        <v>0</v>
      </c>
    </row>
    <row r="22" spans="1:44">
      <c r="A22" t="s">
        <v>62</v>
      </c>
      <c r="B22" s="9">
        <f>IF('CN-Med-BPE-CO2'!B22=0,0,VLOOKUP($A22,'CN-Med-BPE-CO2'!$A$2:$AR$27,COLUMN('CN-Med-BPE-CO2'!B$2),0)*VLOOKUP($A22,'Subnational multipliers'!$A$7:$AS$31,COLUMN('Subnational multipliers'!C$6),0))</f>
        <v>0</v>
      </c>
      <c r="C22" s="9">
        <f>IF('CN-Med-BPE-CO2'!C22=0,0,VLOOKUP($A22,'CN-Med-BPE-CO2'!$A$2:$AR$27,COLUMN('CN-Med-BPE-CO2'!C$2),0)*VLOOKUP($A22,'Subnational multipliers'!$A$7:$AS$31,COLUMN('Subnational multipliers'!D$6),0))</f>
        <v>0</v>
      </c>
      <c r="D22" s="9">
        <f>IF('CN-Med-BPE-CO2'!D22=0,0,VLOOKUP($A22,'CN-Med-BPE-CO2'!$A$2:$AR$27,COLUMN('CN-Med-BPE-CO2'!D$2),0)*VLOOKUP($A22,'Subnational multipliers'!$A$7:$AS$31,COLUMN('Subnational multipliers'!E$6),0))</f>
        <v>0</v>
      </c>
      <c r="E22" s="9">
        <f>IF('CN-Med-BPE-CO2'!E22=0,0,VLOOKUP($A22,'CN-Med-BPE-CO2'!$A$2:$AR$27,COLUMN('CN-Med-BPE-CO2'!E$2),0)*VLOOKUP($A22,'Subnational multipliers'!$A$7:$AS$31,COLUMN('Subnational multipliers'!F$6),0))</f>
        <v>0</v>
      </c>
      <c r="F22" s="9">
        <f>IF('CN-Med-BPE-CO2'!F22=0,0,VLOOKUP($A22,'CN-Med-BPE-CO2'!$A$2:$AR$27,COLUMN('CN-Med-BPE-CO2'!F$2),0)*VLOOKUP($A22,'Subnational multipliers'!$A$7:$AS$31,COLUMN('Subnational multipliers'!G$6),0))</f>
        <v>0</v>
      </c>
      <c r="G22" s="9">
        <f>IF('CN-Med-BPE-CO2'!G22=0,0,VLOOKUP($A22,'CN-Med-BPE-CO2'!$A$2:$AR$27,COLUMN('CN-Med-BPE-CO2'!G$2),0)*VLOOKUP($A22,'Subnational multipliers'!$A$7:$AS$31,COLUMN('Subnational multipliers'!H$6),0))</f>
        <v>0</v>
      </c>
      <c r="H22" s="9">
        <f>IF('CN-Med-BPE-CO2'!H22=0,0,VLOOKUP($A22,'CN-Med-BPE-CO2'!$A$2:$AR$27,COLUMN('CN-Med-BPE-CO2'!H$2),0)*VLOOKUP($A22,'Subnational multipliers'!$A$7:$AS$31,COLUMN('Subnational multipliers'!I$6),0))</f>
        <v>0</v>
      </c>
      <c r="I22" s="9">
        <f>IF('CN-Med-BPE-CO2'!I22=0,0,VLOOKUP($A22,'CN-Med-BPE-CO2'!$A$2:$AR$27,COLUMN('CN-Med-BPE-CO2'!I$2),0)*VLOOKUP($A22,'Subnational multipliers'!$A$7:$AS$31,COLUMN('Subnational multipliers'!J$6),0))</f>
        <v>0</v>
      </c>
      <c r="J22" s="9">
        <f>IF('CN-Med-BPE-CO2'!J22=0,0,VLOOKUP($A22,'CN-Med-BPE-CO2'!$A$2:$AR$27,COLUMN('CN-Med-BPE-CO2'!J$2),0)*VLOOKUP($A22,'Subnational multipliers'!$A$7:$AS$31,COLUMN('Subnational multipliers'!K$6),0))</f>
        <v>0</v>
      </c>
      <c r="K22" s="9">
        <f>IF('CN-Med-BPE-CO2'!K22=0,0,VLOOKUP($A22,'CN-Med-BPE-CO2'!$A$2:$AR$27,COLUMN('CN-Med-BPE-CO2'!K$2),0)*VLOOKUP($A22,'Subnational multipliers'!$A$7:$AS$31,COLUMN('Subnational multipliers'!L$6),0))</f>
        <v>0</v>
      </c>
      <c r="L22" s="9">
        <f>IF('CN-Med-BPE-CO2'!L22=0,0,VLOOKUP($A22,'CN-Med-BPE-CO2'!$A$2:$AR$27,COLUMN('CN-Med-BPE-CO2'!L$2),0)*VLOOKUP($A22,'Subnational multipliers'!$A$7:$AS$31,COLUMN('Subnational multipliers'!M$6),0))</f>
        <v>0</v>
      </c>
      <c r="M22" s="9">
        <f>IF('CN-Med-BPE-CO2'!M22=0,0,VLOOKUP($A22,'CN-Med-BPE-CO2'!$A$2:$AR$27,COLUMN('CN-Med-BPE-CO2'!M$2),0)*VLOOKUP($A22,'Subnational multipliers'!$A$7:$AS$31,COLUMN('Subnational multipliers'!N$6),0))</f>
        <v>0</v>
      </c>
      <c r="N22" s="9">
        <f>IF('CN-Med-BPE-CO2'!N22=0,0,VLOOKUP($A22,'CN-Med-BPE-CO2'!$A$2:$AR$27,COLUMN('CN-Med-BPE-CO2'!N$2),0)*VLOOKUP($A22,'Subnational multipliers'!$A$7:$AS$31,COLUMN('Subnational multipliers'!O$6),0))</f>
        <v>0</v>
      </c>
      <c r="O22" s="9">
        <f>IF('CN-Med-BPE-CO2'!O22=0,0,VLOOKUP($A22,'CN-Med-BPE-CO2'!$A$2:$AR$27,COLUMN('CN-Med-BPE-CO2'!O$2),0)*VLOOKUP($A22,'Subnational multipliers'!$A$7:$AS$31,COLUMN('Subnational multipliers'!P$6),0))</f>
        <v>0</v>
      </c>
      <c r="P22" s="9">
        <f>IF('CN-Med-BPE-CO2'!P22=0,0,VLOOKUP($A22,'CN-Med-BPE-CO2'!$A$2:$AR$27,COLUMN('CN-Med-BPE-CO2'!P$2),0)*VLOOKUP($A22,'Subnational multipliers'!$A$7:$AS$31,COLUMN('Subnational multipliers'!Q$6),0))</f>
        <v>0</v>
      </c>
      <c r="Q22" s="9">
        <f>IF('CN-Med-BPE-CO2'!Q22=0,0,VLOOKUP($A22,'CN-Med-BPE-CO2'!$A$2:$AR$27,COLUMN('CN-Med-BPE-CO2'!Q$2),0)*VLOOKUP($A22,'Subnational multipliers'!$A$7:$AS$31,COLUMN('Subnational multipliers'!R$6),0))</f>
        <v>0</v>
      </c>
      <c r="R22" s="9">
        <f>IF('CN-Med-BPE-CO2'!R22=0,0,VLOOKUP($A22,'CN-Med-BPE-CO2'!$A$2:$AR$27,COLUMN('CN-Med-BPE-CO2'!R$2),0)*VLOOKUP($A22,'Subnational multipliers'!$A$7:$AS$31,COLUMN('Subnational multipliers'!S$6),0))</f>
        <v>0</v>
      </c>
      <c r="S22" s="9">
        <f>IF('CN-Med-BPE-CO2'!S22=0,0,VLOOKUP($A22,'CN-Med-BPE-CO2'!$A$2:$AR$27,COLUMN('CN-Med-BPE-CO2'!S$2),0)*VLOOKUP($A22,'Subnational multipliers'!$A$7:$AS$31,COLUMN('Subnational multipliers'!T$6),0))</f>
        <v>0</v>
      </c>
      <c r="T22" s="9">
        <f>IF('CN-Med-BPE-CO2'!T22=0,0,VLOOKUP($A22,'CN-Med-BPE-CO2'!$A$2:$AR$27,COLUMN('CN-Med-BPE-CO2'!T$2),0)*VLOOKUP($A22,'Subnational multipliers'!$A$7:$AS$31,COLUMN('Subnational multipliers'!U$6),0))</f>
        <v>0</v>
      </c>
      <c r="U22" s="9">
        <f>IF('CN-Med-BPE-CO2'!U22=0,0,VLOOKUP($A22,'CN-Med-BPE-CO2'!$A$2:$AR$27,COLUMN('CN-Med-BPE-CO2'!U$2),0)*VLOOKUP($A22,'Subnational multipliers'!$A$7:$AS$31,COLUMN('Subnational multipliers'!V$6),0))</f>
        <v>0</v>
      </c>
      <c r="V22" s="9">
        <f>IF('CN-Med-BPE-CO2'!V22=0,0,VLOOKUP($A22,'CN-Med-BPE-CO2'!$A$2:$AR$27,COLUMN('CN-Med-BPE-CO2'!V$2),0)*VLOOKUP($A22,'Subnational multipliers'!$A$7:$AS$31,COLUMN('Subnational multipliers'!W$6),0))</f>
        <v>0</v>
      </c>
      <c r="W22" s="9">
        <f>IF('CN-Med-BPE-CO2'!W22=0,0,VLOOKUP($A22,'CN-Med-BPE-CO2'!$A$2:$AR$27,COLUMN('CN-Med-BPE-CO2'!W$2),0)*VLOOKUP($A22,'Subnational multipliers'!$A$7:$AS$31,COLUMN('Subnational multipliers'!X$6),0))</f>
        <v>0</v>
      </c>
      <c r="X22" s="9">
        <f>IF('CN-Med-BPE-CO2'!X22=0,0,VLOOKUP($A22,'CN-Med-BPE-CO2'!$A$2:$AR$27,COLUMN('CN-Med-BPE-CO2'!X$2),0)*VLOOKUP($A22,'Subnational multipliers'!$A$7:$AS$31,COLUMN('Subnational multipliers'!Y$6),0))</f>
        <v>0</v>
      </c>
      <c r="Y22" s="9">
        <f>IF('CN-Med-BPE-CO2'!Y22=0,0,VLOOKUP($A22,'CN-Med-BPE-CO2'!$A$2:$AR$27,COLUMN('CN-Med-BPE-CO2'!Y$2),0)*VLOOKUP($A22,'Subnational multipliers'!$A$7:$AS$31,COLUMN('Subnational multipliers'!Z$6),0))</f>
        <v>0</v>
      </c>
      <c r="Z22" s="9">
        <f>IF('CN-Med-BPE-CO2'!Z22=0,0,VLOOKUP($A22,'CN-Med-BPE-CO2'!$A$2:$AR$27,COLUMN('CN-Med-BPE-CO2'!Z$2),0)*VLOOKUP($A22,'Subnational multipliers'!$A$7:$AS$31,COLUMN('Subnational multipliers'!AA$6),0))</f>
        <v>0</v>
      </c>
      <c r="AA22" s="9">
        <f>IF('CN-Med-BPE-CO2'!AA22=0,0,VLOOKUP($A22,'CN-Med-BPE-CO2'!$A$2:$AR$27,COLUMN('CN-Med-BPE-CO2'!AA$2),0)*VLOOKUP($A22,'Subnational multipliers'!$A$7:$AS$31,COLUMN('Subnational multipliers'!AB$6),0))</f>
        <v>0</v>
      </c>
      <c r="AB22" s="9">
        <f>IF('CN-Med-BPE-CO2'!AB22=0,0,VLOOKUP($A22,'CN-Med-BPE-CO2'!$A$2:$AR$27,COLUMN('CN-Med-BPE-CO2'!AB$2),0)*VLOOKUP($A22,'Subnational multipliers'!$A$7:$AS$31,COLUMN('Subnational multipliers'!AC$6),0))</f>
        <v>0</v>
      </c>
      <c r="AC22" s="9">
        <f>IF('CN-Med-BPE-CO2'!AC22=0,0,VLOOKUP($A22,'CN-Med-BPE-CO2'!$A$2:$AR$27,COLUMN('CN-Med-BPE-CO2'!AC$2),0)*VLOOKUP($A22,'Subnational multipliers'!$A$7:$AS$31,COLUMN('Subnational multipliers'!AD$6),0))</f>
        <v>0</v>
      </c>
      <c r="AD22" s="9">
        <f>IF('CN-Med-BPE-CO2'!AD22=0,0,VLOOKUP($A22,'CN-Med-BPE-CO2'!$A$2:$AR$27,COLUMN('CN-Med-BPE-CO2'!AD$2),0)*VLOOKUP($A22,'Subnational multipliers'!$A$7:$AS$31,COLUMN('Subnational multipliers'!AE$6),0))</f>
        <v>0</v>
      </c>
      <c r="AE22" s="9">
        <f>IF('CN-Med-BPE-CO2'!AE22=0,0,VLOOKUP($A22,'CN-Med-BPE-CO2'!$A$2:$AR$27,COLUMN('CN-Med-BPE-CO2'!AE$2),0)*VLOOKUP($A22,'Subnational multipliers'!$A$7:$AS$31,COLUMN('Subnational multipliers'!AF$6),0))</f>
        <v>0</v>
      </c>
      <c r="AF22" s="9">
        <f>IF('CN-Med-BPE-CO2'!AF22=0,0,VLOOKUP($A22,'CN-Med-BPE-CO2'!$A$2:$AR$27,COLUMN('CN-Med-BPE-CO2'!AF$2),0)*VLOOKUP($A22,'Subnational multipliers'!$A$7:$AS$31,COLUMN('Subnational multipliers'!AG$6),0))</f>
        <v>0</v>
      </c>
      <c r="AG22" s="9">
        <f>IF('CN-Med-BPE-CO2'!AG22=0,0,VLOOKUP($A22,'CN-Med-BPE-CO2'!$A$2:$AR$27,COLUMN('CN-Med-BPE-CO2'!AG$2),0)*VLOOKUP($A22,'Subnational multipliers'!$A$7:$AS$31,COLUMN('Subnational multipliers'!AH$6),0))</f>
        <v>0</v>
      </c>
      <c r="AH22" s="9">
        <f>IF('CN-Med-BPE-CO2'!AH22=0,0,VLOOKUP($A22,'CN-Med-BPE-CO2'!$A$2:$AR$27,COLUMN('CN-Med-BPE-CO2'!AH$2),0)*VLOOKUP($A22,'Subnational multipliers'!$A$7:$AS$31,COLUMN('Subnational multipliers'!AI$6),0))</f>
        <v>0</v>
      </c>
      <c r="AI22" s="9">
        <f>IF('CN-Med-BPE-CO2'!AI22=0,0,VLOOKUP($A22,'CN-Med-BPE-CO2'!$A$2:$AR$27,COLUMN('CN-Med-BPE-CO2'!AI$2),0)*VLOOKUP($A22,'Subnational multipliers'!$A$7:$AS$31,COLUMN('Subnational multipliers'!AJ$6),0))</f>
        <v>0</v>
      </c>
      <c r="AJ22" s="9">
        <f>IF('CN-Med-BPE-CO2'!AJ22=0,0,VLOOKUP($A22,'CN-Med-BPE-CO2'!$A$2:$AR$27,COLUMN('CN-Med-BPE-CO2'!AJ$2),0)*VLOOKUP($A22,'Subnational multipliers'!$A$7:$AS$31,COLUMN('Subnational multipliers'!AK$6),0))</f>
        <v>0</v>
      </c>
      <c r="AK22" s="9">
        <f>IF('CN-Med-BPE-CO2'!AK22=0,0,VLOOKUP($A22,'CN-Med-BPE-CO2'!$A$2:$AR$27,COLUMN('CN-Med-BPE-CO2'!AK$2),0)*VLOOKUP($A22,'Subnational multipliers'!$A$7:$AS$31,COLUMN('Subnational multipliers'!AL$6),0))</f>
        <v>0</v>
      </c>
      <c r="AL22" s="9">
        <f>IF('CN-Med-BPE-CO2'!AL22=0,0,VLOOKUP($A22,'CN-Med-BPE-CO2'!$A$2:$AR$27,COLUMN('CN-Med-BPE-CO2'!AL$2),0)*VLOOKUP($A22,'Subnational multipliers'!$A$7:$AS$31,COLUMN('Subnational multipliers'!AM$6),0))</f>
        <v>0</v>
      </c>
      <c r="AM22" s="9">
        <f>IF('CN-Med-BPE-CO2'!AM22=0,0,VLOOKUP($A22,'CN-Med-BPE-CO2'!$A$2:$AR$27,COLUMN('CN-Med-BPE-CO2'!AM$2),0)*VLOOKUP($A22,'Subnational multipliers'!$A$7:$AS$31,COLUMN('Subnational multipliers'!AN$6),0))</f>
        <v>0</v>
      </c>
      <c r="AN22" s="9">
        <f>IF('CN-Med-BPE-CO2'!AN22=0,0,VLOOKUP($A22,'CN-Med-BPE-CO2'!$A$2:$AR$27,COLUMN('CN-Med-BPE-CO2'!AN$2),0)*VLOOKUP($A22,'Subnational multipliers'!$A$7:$AS$31,COLUMN('Subnational multipliers'!AO$6),0))</f>
        <v>0</v>
      </c>
      <c r="AO22" s="9">
        <f>IF('CN-Med-BPE-CO2'!AO22=0,0,VLOOKUP($A22,'CN-Med-BPE-CO2'!$A$2:$AR$27,COLUMN('CN-Med-BPE-CO2'!AO$2),0)*VLOOKUP($A22,'Subnational multipliers'!$A$7:$AS$31,COLUMN('Subnational multipliers'!AP$6),0))</f>
        <v>0</v>
      </c>
      <c r="AP22" s="9">
        <f>IF('CN-Med-BPE-CO2'!AP22=0,0,VLOOKUP($A22,'CN-Med-BPE-CO2'!$A$2:$AR$27,COLUMN('CN-Med-BPE-CO2'!AP$2),0)*VLOOKUP($A22,'Subnational multipliers'!$A$7:$AS$31,COLUMN('Subnational multipliers'!AQ$6),0))</f>
        <v>0</v>
      </c>
      <c r="AQ22" s="9">
        <f>IF('CN-Med-BPE-CO2'!AQ22=0,0,VLOOKUP($A22,'CN-Med-BPE-CO2'!$A$2:$AR$27,COLUMN('CN-Med-BPE-CO2'!AQ$2),0)*VLOOKUP($A22,'Subnational multipliers'!$A$7:$AS$31,COLUMN('Subnational multipliers'!AR$6),0))</f>
        <v>0</v>
      </c>
      <c r="AR22" s="9">
        <f>IF('CN-Med-BPE-CO2'!AR22=0,0,VLOOKUP($A22,'CN-Med-BPE-CO2'!$A$2:$AR$27,COLUMN('CN-Med-BPE-CO2'!AR$2),0)*VLOOKUP($A22,'Subnational multipliers'!$A$7:$AS$31,COLUMN('Subnational multipliers'!AS$6),0))</f>
        <v>0</v>
      </c>
    </row>
    <row r="23" spans="1:44">
      <c r="A23" t="s">
        <v>63</v>
      </c>
      <c r="B23" s="9">
        <f>IF('CN-Med-BPE-CO2'!B23=0,0,VLOOKUP($A23,'CN-Med-BPE-CO2'!$A$2:$AR$27,COLUMN('CN-Med-BPE-CO2'!B$2),0)*VLOOKUP($A23,'Subnational multipliers'!$A$7:$AS$31,COLUMN('Subnational multipliers'!C$6),0))</f>
        <v>0</v>
      </c>
      <c r="C23" s="9">
        <f>IF('CN-Med-BPE-CO2'!C23=0,0,VLOOKUP($A23,'CN-Med-BPE-CO2'!$A$2:$AR$27,COLUMN('CN-Med-BPE-CO2'!C$2),0)*VLOOKUP($A23,'Subnational multipliers'!$A$7:$AS$31,COLUMN('Subnational multipliers'!D$6),0))</f>
        <v>0</v>
      </c>
      <c r="D23" s="9">
        <f>IF('CN-Med-BPE-CO2'!D23=0,0,VLOOKUP($A23,'CN-Med-BPE-CO2'!$A$2:$AR$27,COLUMN('CN-Med-BPE-CO2'!D$2),0)*VLOOKUP($A23,'Subnational multipliers'!$A$7:$AS$31,COLUMN('Subnational multipliers'!E$6),0))</f>
        <v>0</v>
      </c>
      <c r="E23" s="9">
        <f>IF('CN-Med-BPE-CO2'!E23=0,0,VLOOKUP($A23,'CN-Med-BPE-CO2'!$A$2:$AR$27,COLUMN('CN-Med-BPE-CO2'!E$2),0)*VLOOKUP($A23,'Subnational multipliers'!$A$7:$AS$31,COLUMN('Subnational multipliers'!F$6),0))</f>
        <v>0</v>
      </c>
      <c r="F23" s="9">
        <f>IF('CN-Med-BPE-CO2'!F23=0,0,VLOOKUP($A23,'CN-Med-BPE-CO2'!$A$2:$AR$27,COLUMN('CN-Med-BPE-CO2'!F$2),0)*VLOOKUP($A23,'Subnational multipliers'!$A$7:$AS$31,COLUMN('Subnational multipliers'!G$6),0))</f>
        <v>0</v>
      </c>
      <c r="G23" s="9">
        <f>IF('CN-Med-BPE-CO2'!G23=0,0,VLOOKUP($A23,'CN-Med-BPE-CO2'!$A$2:$AR$27,COLUMN('CN-Med-BPE-CO2'!G$2),0)*VLOOKUP($A23,'Subnational multipliers'!$A$7:$AS$31,COLUMN('Subnational multipliers'!H$6),0))</f>
        <v>0</v>
      </c>
      <c r="H23" s="9">
        <f>IF('CN-Med-BPE-CO2'!H23=0,0,VLOOKUP($A23,'CN-Med-BPE-CO2'!$A$2:$AR$27,COLUMN('CN-Med-BPE-CO2'!H$2),0)*VLOOKUP($A23,'Subnational multipliers'!$A$7:$AS$31,COLUMN('Subnational multipliers'!I$6),0))</f>
        <v>0</v>
      </c>
      <c r="I23" s="9">
        <f>IF('CN-Med-BPE-CO2'!I23=0,0,VLOOKUP($A23,'CN-Med-BPE-CO2'!$A$2:$AR$27,COLUMN('CN-Med-BPE-CO2'!I$2),0)*VLOOKUP($A23,'Subnational multipliers'!$A$7:$AS$31,COLUMN('Subnational multipliers'!J$6),0))</f>
        <v>0</v>
      </c>
      <c r="J23" s="9">
        <f>IF('CN-Med-BPE-CO2'!J23=0,0,VLOOKUP($A23,'CN-Med-BPE-CO2'!$A$2:$AR$27,COLUMN('CN-Med-BPE-CO2'!J$2),0)*VLOOKUP($A23,'Subnational multipliers'!$A$7:$AS$31,COLUMN('Subnational multipliers'!K$6),0))</f>
        <v>0</v>
      </c>
      <c r="K23" s="9">
        <f>IF('CN-Med-BPE-CO2'!K23=0,0,VLOOKUP($A23,'CN-Med-BPE-CO2'!$A$2:$AR$27,COLUMN('CN-Med-BPE-CO2'!K$2),0)*VLOOKUP($A23,'Subnational multipliers'!$A$7:$AS$31,COLUMN('Subnational multipliers'!L$6),0))</f>
        <v>0</v>
      </c>
      <c r="L23" s="9">
        <f>IF('CN-Med-BPE-CO2'!L23=0,0,VLOOKUP($A23,'CN-Med-BPE-CO2'!$A$2:$AR$27,COLUMN('CN-Med-BPE-CO2'!L$2),0)*VLOOKUP($A23,'Subnational multipliers'!$A$7:$AS$31,COLUMN('Subnational multipliers'!M$6),0))</f>
        <v>0</v>
      </c>
      <c r="M23" s="9">
        <f>IF('CN-Med-BPE-CO2'!M23=0,0,VLOOKUP($A23,'CN-Med-BPE-CO2'!$A$2:$AR$27,COLUMN('CN-Med-BPE-CO2'!M$2),0)*VLOOKUP($A23,'Subnational multipliers'!$A$7:$AS$31,COLUMN('Subnational multipliers'!N$6),0))</f>
        <v>0</v>
      </c>
      <c r="N23" s="9">
        <f>IF('CN-Med-BPE-CO2'!N23=0,0,VLOOKUP($A23,'CN-Med-BPE-CO2'!$A$2:$AR$27,COLUMN('CN-Med-BPE-CO2'!N$2),0)*VLOOKUP($A23,'Subnational multipliers'!$A$7:$AS$31,COLUMN('Subnational multipliers'!O$6),0))</f>
        <v>0</v>
      </c>
      <c r="O23" s="9">
        <f>IF('CN-Med-BPE-CO2'!O23=0,0,VLOOKUP($A23,'CN-Med-BPE-CO2'!$A$2:$AR$27,COLUMN('CN-Med-BPE-CO2'!O$2),0)*VLOOKUP($A23,'Subnational multipliers'!$A$7:$AS$31,COLUMN('Subnational multipliers'!P$6),0))</f>
        <v>0</v>
      </c>
      <c r="P23" s="9">
        <f>IF('CN-Med-BPE-CO2'!P23=0,0,VLOOKUP($A23,'CN-Med-BPE-CO2'!$A$2:$AR$27,COLUMN('CN-Med-BPE-CO2'!P$2),0)*VLOOKUP($A23,'Subnational multipliers'!$A$7:$AS$31,COLUMN('Subnational multipliers'!Q$6),0))</f>
        <v>0</v>
      </c>
      <c r="Q23" s="9">
        <f>IF('CN-Med-BPE-CO2'!Q23=0,0,VLOOKUP($A23,'CN-Med-BPE-CO2'!$A$2:$AR$27,COLUMN('CN-Med-BPE-CO2'!Q$2),0)*VLOOKUP($A23,'Subnational multipliers'!$A$7:$AS$31,COLUMN('Subnational multipliers'!R$6),0))</f>
        <v>0</v>
      </c>
      <c r="R23" s="9">
        <f>IF('CN-Med-BPE-CO2'!R23=0,0,VLOOKUP($A23,'CN-Med-BPE-CO2'!$A$2:$AR$27,COLUMN('CN-Med-BPE-CO2'!R$2),0)*VLOOKUP($A23,'Subnational multipliers'!$A$7:$AS$31,COLUMN('Subnational multipliers'!S$6),0))</f>
        <v>0</v>
      </c>
      <c r="S23" s="9">
        <f>IF('CN-Med-BPE-CO2'!S23=0,0,VLOOKUP($A23,'CN-Med-BPE-CO2'!$A$2:$AR$27,COLUMN('CN-Med-BPE-CO2'!S$2),0)*VLOOKUP($A23,'Subnational multipliers'!$A$7:$AS$31,COLUMN('Subnational multipliers'!T$6),0))</f>
        <v>0</v>
      </c>
      <c r="T23" s="9">
        <f>IF('CN-Med-BPE-CO2'!T23=0,0,VLOOKUP($A23,'CN-Med-BPE-CO2'!$A$2:$AR$27,COLUMN('CN-Med-BPE-CO2'!T$2),0)*VLOOKUP($A23,'Subnational multipliers'!$A$7:$AS$31,COLUMN('Subnational multipliers'!U$6),0))</f>
        <v>0</v>
      </c>
      <c r="U23" s="9">
        <f>IF('CN-Med-BPE-CO2'!U23=0,0,VLOOKUP($A23,'CN-Med-BPE-CO2'!$A$2:$AR$27,COLUMN('CN-Med-BPE-CO2'!U$2),0)*VLOOKUP($A23,'Subnational multipliers'!$A$7:$AS$31,COLUMN('Subnational multipliers'!V$6),0))</f>
        <v>0</v>
      </c>
      <c r="V23" s="9">
        <f>IF('CN-Med-BPE-CO2'!V23=0,0,VLOOKUP($A23,'CN-Med-BPE-CO2'!$A$2:$AR$27,COLUMN('CN-Med-BPE-CO2'!V$2),0)*VLOOKUP($A23,'Subnational multipliers'!$A$7:$AS$31,COLUMN('Subnational multipliers'!W$6),0))</f>
        <v>0</v>
      </c>
      <c r="W23" s="9">
        <f>IF('CN-Med-BPE-CO2'!W23=0,0,VLOOKUP($A23,'CN-Med-BPE-CO2'!$A$2:$AR$27,COLUMN('CN-Med-BPE-CO2'!W$2),0)*VLOOKUP($A23,'Subnational multipliers'!$A$7:$AS$31,COLUMN('Subnational multipliers'!X$6),0))</f>
        <v>0</v>
      </c>
      <c r="X23" s="9">
        <f>IF('CN-Med-BPE-CO2'!X23=0,0,VLOOKUP($A23,'CN-Med-BPE-CO2'!$A$2:$AR$27,COLUMN('CN-Med-BPE-CO2'!X$2),0)*VLOOKUP($A23,'Subnational multipliers'!$A$7:$AS$31,COLUMN('Subnational multipliers'!Y$6),0))</f>
        <v>0</v>
      </c>
      <c r="Y23" s="9">
        <f>IF('CN-Med-BPE-CO2'!Y23=0,0,VLOOKUP($A23,'CN-Med-BPE-CO2'!$A$2:$AR$27,COLUMN('CN-Med-BPE-CO2'!Y$2),0)*VLOOKUP($A23,'Subnational multipliers'!$A$7:$AS$31,COLUMN('Subnational multipliers'!Z$6),0))</f>
        <v>0</v>
      </c>
      <c r="Z23" s="9">
        <f>IF('CN-Med-BPE-CO2'!Z23=0,0,VLOOKUP($A23,'CN-Med-BPE-CO2'!$A$2:$AR$27,COLUMN('CN-Med-BPE-CO2'!Z$2),0)*VLOOKUP($A23,'Subnational multipliers'!$A$7:$AS$31,COLUMN('Subnational multipliers'!AA$6),0))</f>
        <v>0</v>
      </c>
      <c r="AA23" s="9">
        <f>IF('CN-Med-BPE-CO2'!AA23=0,0,VLOOKUP($A23,'CN-Med-BPE-CO2'!$A$2:$AR$27,COLUMN('CN-Med-BPE-CO2'!AA$2),0)*VLOOKUP($A23,'Subnational multipliers'!$A$7:$AS$31,COLUMN('Subnational multipliers'!AB$6),0))</f>
        <v>0</v>
      </c>
      <c r="AB23" s="9">
        <f>IF('CN-Med-BPE-CO2'!AB23=0,0,VLOOKUP($A23,'CN-Med-BPE-CO2'!$A$2:$AR$27,COLUMN('CN-Med-BPE-CO2'!AB$2),0)*VLOOKUP($A23,'Subnational multipliers'!$A$7:$AS$31,COLUMN('Subnational multipliers'!AC$6),0))</f>
        <v>0</v>
      </c>
      <c r="AC23" s="9">
        <f>IF('CN-Med-BPE-CO2'!AC23=0,0,VLOOKUP($A23,'CN-Med-BPE-CO2'!$A$2:$AR$27,COLUMN('CN-Med-BPE-CO2'!AC$2),0)*VLOOKUP($A23,'Subnational multipliers'!$A$7:$AS$31,COLUMN('Subnational multipliers'!AD$6),0))</f>
        <v>0</v>
      </c>
      <c r="AD23" s="9">
        <f>IF('CN-Med-BPE-CO2'!AD23=0,0,VLOOKUP($A23,'CN-Med-BPE-CO2'!$A$2:$AR$27,COLUMN('CN-Med-BPE-CO2'!AD$2),0)*VLOOKUP($A23,'Subnational multipliers'!$A$7:$AS$31,COLUMN('Subnational multipliers'!AE$6),0))</f>
        <v>0</v>
      </c>
      <c r="AE23" s="9">
        <f>IF('CN-Med-BPE-CO2'!AE23=0,0,VLOOKUP($A23,'CN-Med-BPE-CO2'!$A$2:$AR$27,COLUMN('CN-Med-BPE-CO2'!AE$2),0)*VLOOKUP($A23,'Subnational multipliers'!$A$7:$AS$31,COLUMN('Subnational multipliers'!AF$6),0))</f>
        <v>0</v>
      </c>
      <c r="AF23" s="9">
        <f>IF('CN-Med-BPE-CO2'!AF23=0,0,VLOOKUP($A23,'CN-Med-BPE-CO2'!$A$2:$AR$27,COLUMN('CN-Med-BPE-CO2'!AF$2),0)*VLOOKUP($A23,'Subnational multipliers'!$A$7:$AS$31,COLUMN('Subnational multipliers'!AG$6),0))</f>
        <v>0</v>
      </c>
      <c r="AG23" s="9">
        <f>IF('CN-Med-BPE-CO2'!AG23=0,0,VLOOKUP($A23,'CN-Med-BPE-CO2'!$A$2:$AR$27,COLUMN('CN-Med-BPE-CO2'!AG$2),0)*VLOOKUP($A23,'Subnational multipliers'!$A$7:$AS$31,COLUMN('Subnational multipliers'!AH$6),0))</f>
        <v>0</v>
      </c>
      <c r="AH23" s="9">
        <f>IF('CN-Med-BPE-CO2'!AH23=0,0,VLOOKUP($A23,'CN-Med-BPE-CO2'!$A$2:$AR$27,COLUMN('CN-Med-BPE-CO2'!AH$2),0)*VLOOKUP($A23,'Subnational multipliers'!$A$7:$AS$31,COLUMN('Subnational multipliers'!AI$6),0))</f>
        <v>0</v>
      </c>
      <c r="AI23" s="9">
        <f>IF('CN-Med-BPE-CO2'!AI23=0,0,VLOOKUP($A23,'CN-Med-BPE-CO2'!$A$2:$AR$27,COLUMN('CN-Med-BPE-CO2'!AI$2),0)*VLOOKUP($A23,'Subnational multipliers'!$A$7:$AS$31,COLUMN('Subnational multipliers'!AJ$6),0))</f>
        <v>0</v>
      </c>
      <c r="AJ23" s="9">
        <f>IF('CN-Med-BPE-CO2'!AJ23=0,0,VLOOKUP($A23,'CN-Med-BPE-CO2'!$A$2:$AR$27,COLUMN('CN-Med-BPE-CO2'!AJ$2),0)*VLOOKUP($A23,'Subnational multipliers'!$A$7:$AS$31,COLUMN('Subnational multipliers'!AK$6),0))</f>
        <v>0</v>
      </c>
      <c r="AK23" s="9">
        <f>IF('CN-Med-BPE-CO2'!AK23=0,0,VLOOKUP($A23,'CN-Med-BPE-CO2'!$A$2:$AR$27,COLUMN('CN-Med-BPE-CO2'!AK$2),0)*VLOOKUP($A23,'Subnational multipliers'!$A$7:$AS$31,COLUMN('Subnational multipliers'!AL$6),0))</f>
        <v>0</v>
      </c>
      <c r="AL23" s="9">
        <f>IF('CN-Med-BPE-CO2'!AL23=0,0,VLOOKUP($A23,'CN-Med-BPE-CO2'!$A$2:$AR$27,COLUMN('CN-Med-BPE-CO2'!AL$2),0)*VLOOKUP($A23,'Subnational multipliers'!$A$7:$AS$31,COLUMN('Subnational multipliers'!AM$6),0))</f>
        <v>0</v>
      </c>
      <c r="AM23" s="9">
        <f>IF('CN-Med-BPE-CO2'!AM23=0,0,VLOOKUP($A23,'CN-Med-BPE-CO2'!$A$2:$AR$27,COLUMN('CN-Med-BPE-CO2'!AM$2),0)*VLOOKUP($A23,'Subnational multipliers'!$A$7:$AS$31,COLUMN('Subnational multipliers'!AN$6),0))</f>
        <v>0</v>
      </c>
      <c r="AN23" s="9">
        <f>IF('CN-Med-BPE-CO2'!AN23=0,0,VLOOKUP($A23,'CN-Med-BPE-CO2'!$A$2:$AR$27,COLUMN('CN-Med-BPE-CO2'!AN$2),0)*VLOOKUP($A23,'Subnational multipliers'!$A$7:$AS$31,COLUMN('Subnational multipliers'!AO$6),0))</f>
        <v>0</v>
      </c>
      <c r="AO23" s="9">
        <f>IF('CN-Med-BPE-CO2'!AO23=0,0,VLOOKUP($A23,'CN-Med-BPE-CO2'!$A$2:$AR$27,COLUMN('CN-Med-BPE-CO2'!AO$2),0)*VLOOKUP($A23,'Subnational multipliers'!$A$7:$AS$31,COLUMN('Subnational multipliers'!AP$6),0))</f>
        <v>0</v>
      </c>
      <c r="AP23" s="9">
        <f>IF('CN-Med-BPE-CO2'!AP23=0,0,VLOOKUP($A23,'CN-Med-BPE-CO2'!$A$2:$AR$27,COLUMN('CN-Med-BPE-CO2'!AP$2),0)*VLOOKUP($A23,'Subnational multipliers'!$A$7:$AS$31,COLUMN('Subnational multipliers'!AQ$6),0))</f>
        <v>0</v>
      </c>
      <c r="AQ23" s="9">
        <f>IF('CN-Med-BPE-CO2'!AQ23=0,0,VLOOKUP($A23,'CN-Med-BPE-CO2'!$A$2:$AR$27,COLUMN('CN-Med-BPE-CO2'!AQ$2),0)*VLOOKUP($A23,'Subnational multipliers'!$A$7:$AS$31,COLUMN('Subnational multipliers'!AR$6),0))</f>
        <v>0</v>
      </c>
      <c r="AR23" s="9">
        <f>IF('CN-Med-BPE-CO2'!AR23=0,0,VLOOKUP($A23,'CN-Med-BPE-CO2'!$A$2:$AR$27,COLUMN('CN-Med-BPE-CO2'!AR$2),0)*VLOOKUP($A23,'Subnational multipliers'!$A$7:$AS$31,COLUMN('Subnational multipliers'!AS$6),0))</f>
        <v>0</v>
      </c>
    </row>
    <row r="24" spans="1:44">
      <c r="A24" t="s">
        <v>64</v>
      </c>
      <c r="B24" s="9">
        <f>IF('CN-Med-BPE-CO2'!B24=0,0,VLOOKUP($A24,'CN-Med-BPE-CO2'!$A$2:$AR$27,COLUMN('CN-Med-BPE-CO2'!B$2),0)*VLOOKUP($A24,'Subnational multipliers'!$A$7:$AS$31,COLUMN('Subnational multipliers'!C$6),0))</f>
        <v>0</v>
      </c>
      <c r="C24" s="9">
        <f>IF('CN-Med-BPE-CO2'!C24=0,0,VLOOKUP($A24,'CN-Med-BPE-CO2'!$A$2:$AR$27,COLUMN('CN-Med-BPE-CO2'!C$2),0)*VLOOKUP($A24,'Subnational multipliers'!$A$7:$AS$31,COLUMN('Subnational multipliers'!D$6),0))</f>
        <v>0</v>
      </c>
      <c r="D24" s="9">
        <f>IF('CN-Med-BPE-CO2'!D24=0,0,VLOOKUP($A24,'CN-Med-BPE-CO2'!$A$2:$AR$27,COLUMN('CN-Med-BPE-CO2'!D$2),0)*VLOOKUP($A24,'Subnational multipliers'!$A$7:$AS$31,COLUMN('Subnational multipliers'!E$6),0))</f>
        <v>0</v>
      </c>
      <c r="E24" s="9">
        <f>IF('CN-Med-BPE-CO2'!E24=0,0,VLOOKUP($A24,'CN-Med-BPE-CO2'!$A$2:$AR$27,COLUMN('CN-Med-BPE-CO2'!E$2),0)*VLOOKUP($A24,'Subnational multipliers'!$A$7:$AS$31,COLUMN('Subnational multipliers'!F$6),0))</f>
        <v>0</v>
      </c>
      <c r="F24" s="9">
        <f>IF('CN-Med-BPE-CO2'!F24=0,0,VLOOKUP($A24,'CN-Med-BPE-CO2'!$A$2:$AR$27,COLUMN('CN-Med-BPE-CO2'!F$2),0)*VLOOKUP($A24,'Subnational multipliers'!$A$7:$AS$31,COLUMN('Subnational multipliers'!G$6),0))</f>
        <v>0</v>
      </c>
      <c r="G24" s="9">
        <f>IF('CN-Med-BPE-CO2'!G24=0,0,VLOOKUP($A24,'CN-Med-BPE-CO2'!$A$2:$AR$27,COLUMN('CN-Med-BPE-CO2'!G$2),0)*VLOOKUP($A24,'Subnational multipliers'!$A$7:$AS$31,COLUMN('Subnational multipliers'!H$6),0))</f>
        <v>0</v>
      </c>
      <c r="H24" s="9">
        <f>IF('CN-Med-BPE-CO2'!H24=0,0,VLOOKUP($A24,'CN-Med-BPE-CO2'!$A$2:$AR$27,COLUMN('CN-Med-BPE-CO2'!H$2),0)*VLOOKUP($A24,'Subnational multipliers'!$A$7:$AS$31,COLUMN('Subnational multipliers'!I$6),0))</f>
        <v>0</v>
      </c>
      <c r="I24" s="9">
        <f>IF('CN-Med-BPE-CO2'!I24=0,0,VLOOKUP($A24,'CN-Med-BPE-CO2'!$A$2:$AR$27,COLUMN('CN-Med-BPE-CO2'!I$2),0)*VLOOKUP($A24,'Subnational multipliers'!$A$7:$AS$31,COLUMN('Subnational multipliers'!J$6),0))</f>
        <v>0</v>
      </c>
      <c r="J24" s="9">
        <f>IF('CN-Med-BPE-CO2'!J24=0,0,VLOOKUP($A24,'CN-Med-BPE-CO2'!$A$2:$AR$27,COLUMN('CN-Med-BPE-CO2'!J$2),0)*VLOOKUP($A24,'Subnational multipliers'!$A$7:$AS$31,COLUMN('Subnational multipliers'!K$6),0))</f>
        <v>0</v>
      </c>
      <c r="K24" s="9">
        <f>IF('CN-Med-BPE-CO2'!K24=0,0,VLOOKUP($A24,'CN-Med-BPE-CO2'!$A$2:$AR$27,COLUMN('CN-Med-BPE-CO2'!K$2),0)*VLOOKUP($A24,'Subnational multipliers'!$A$7:$AS$31,COLUMN('Subnational multipliers'!L$6),0))</f>
        <v>0</v>
      </c>
      <c r="L24" s="9">
        <f>IF('CN-Med-BPE-CO2'!L24=0,0,VLOOKUP($A24,'CN-Med-BPE-CO2'!$A$2:$AR$27,COLUMN('CN-Med-BPE-CO2'!L$2),0)*VLOOKUP($A24,'Subnational multipliers'!$A$7:$AS$31,COLUMN('Subnational multipliers'!M$6),0))</f>
        <v>0</v>
      </c>
      <c r="M24" s="9">
        <f>IF('CN-Med-BPE-CO2'!M24=0,0,VLOOKUP($A24,'CN-Med-BPE-CO2'!$A$2:$AR$27,COLUMN('CN-Med-BPE-CO2'!M$2),0)*VLOOKUP($A24,'Subnational multipliers'!$A$7:$AS$31,COLUMN('Subnational multipliers'!N$6),0))</f>
        <v>0</v>
      </c>
      <c r="N24" s="9">
        <f>IF('CN-Med-BPE-CO2'!N24=0,0,VLOOKUP($A24,'CN-Med-BPE-CO2'!$A$2:$AR$27,COLUMN('CN-Med-BPE-CO2'!N$2),0)*VLOOKUP($A24,'Subnational multipliers'!$A$7:$AS$31,COLUMN('Subnational multipliers'!O$6),0))</f>
        <v>0</v>
      </c>
      <c r="O24" s="9">
        <f>IF('CN-Med-BPE-CO2'!O24=0,0,VLOOKUP($A24,'CN-Med-BPE-CO2'!$A$2:$AR$27,COLUMN('CN-Med-BPE-CO2'!O$2),0)*VLOOKUP($A24,'Subnational multipliers'!$A$7:$AS$31,COLUMN('Subnational multipliers'!P$6),0))</f>
        <v>0</v>
      </c>
      <c r="P24" s="9">
        <f>IF('CN-Med-BPE-CO2'!P24=0,0,VLOOKUP($A24,'CN-Med-BPE-CO2'!$A$2:$AR$27,COLUMN('CN-Med-BPE-CO2'!P$2),0)*VLOOKUP($A24,'Subnational multipliers'!$A$7:$AS$31,COLUMN('Subnational multipliers'!Q$6),0))</f>
        <v>0</v>
      </c>
      <c r="Q24" s="9">
        <f>IF('CN-Med-BPE-CO2'!Q24=0,0,VLOOKUP($A24,'CN-Med-BPE-CO2'!$A$2:$AR$27,COLUMN('CN-Med-BPE-CO2'!Q$2),0)*VLOOKUP($A24,'Subnational multipliers'!$A$7:$AS$31,COLUMN('Subnational multipliers'!R$6),0))</f>
        <v>0</v>
      </c>
      <c r="R24" s="9">
        <f>IF('CN-Med-BPE-CO2'!R24=0,0,VLOOKUP($A24,'CN-Med-BPE-CO2'!$A$2:$AR$27,COLUMN('CN-Med-BPE-CO2'!R$2),0)*VLOOKUP($A24,'Subnational multipliers'!$A$7:$AS$31,COLUMN('Subnational multipliers'!S$6),0))</f>
        <v>0</v>
      </c>
      <c r="S24" s="9">
        <f>IF('CN-Med-BPE-CO2'!S24=0,0,VLOOKUP($A24,'CN-Med-BPE-CO2'!$A$2:$AR$27,COLUMN('CN-Med-BPE-CO2'!S$2),0)*VLOOKUP($A24,'Subnational multipliers'!$A$7:$AS$31,COLUMN('Subnational multipliers'!T$6),0))</f>
        <v>0</v>
      </c>
      <c r="T24" s="9">
        <f>IF('CN-Med-BPE-CO2'!T24=0,0,VLOOKUP($A24,'CN-Med-BPE-CO2'!$A$2:$AR$27,COLUMN('CN-Med-BPE-CO2'!T$2),0)*VLOOKUP($A24,'Subnational multipliers'!$A$7:$AS$31,COLUMN('Subnational multipliers'!U$6),0))</f>
        <v>0</v>
      </c>
      <c r="U24" s="9">
        <f>IF('CN-Med-BPE-CO2'!U24=0,0,VLOOKUP($A24,'CN-Med-BPE-CO2'!$A$2:$AR$27,COLUMN('CN-Med-BPE-CO2'!U$2),0)*VLOOKUP($A24,'Subnational multipliers'!$A$7:$AS$31,COLUMN('Subnational multipliers'!V$6),0))</f>
        <v>0</v>
      </c>
      <c r="V24" s="9">
        <f>IF('CN-Med-BPE-CO2'!V24=0,0,VLOOKUP($A24,'CN-Med-BPE-CO2'!$A$2:$AR$27,COLUMN('CN-Med-BPE-CO2'!V$2),0)*VLOOKUP($A24,'Subnational multipliers'!$A$7:$AS$31,COLUMN('Subnational multipliers'!W$6),0))</f>
        <v>0</v>
      </c>
      <c r="W24" s="9">
        <f>IF('CN-Med-BPE-CO2'!W24=0,0,VLOOKUP($A24,'CN-Med-BPE-CO2'!$A$2:$AR$27,COLUMN('CN-Med-BPE-CO2'!W$2),0)*VLOOKUP($A24,'Subnational multipliers'!$A$7:$AS$31,COLUMN('Subnational multipliers'!X$6),0))</f>
        <v>0</v>
      </c>
      <c r="X24" s="9">
        <f>IF('CN-Med-BPE-CO2'!X24=0,0,VLOOKUP($A24,'CN-Med-BPE-CO2'!$A$2:$AR$27,COLUMN('CN-Med-BPE-CO2'!X$2),0)*VLOOKUP($A24,'Subnational multipliers'!$A$7:$AS$31,COLUMN('Subnational multipliers'!Y$6),0))</f>
        <v>0</v>
      </c>
      <c r="Y24" s="9">
        <f>IF('CN-Med-BPE-CO2'!Y24=0,0,VLOOKUP($A24,'CN-Med-BPE-CO2'!$A$2:$AR$27,COLUMN('CN-Med-BPE-CO2'!Y$2),0)*VLOOKUP($A24,'Subnational multipliers'!$A$7:$AS$31,COLUMN('Subnational multipliers'!Z$6),0))</f>
        <v>0</v>
      </c>
      <c r="Z24" s="9">
        <f>IF('CN-Med-BPE-CO2'!Z24=0,0,VLOOKUP($A24,'CN-Med-BPE-CO2'!$A$2:$AR$27,COLUMN('CN-Med-BPE-CO2'!Z$2),0)*VLOOKUP($A24,'Subnational multipliers'!$A$7:$AS$31,COLUMN('Subnational multipliers'!AA$6),0))</f>
        <v>0</v>
      </c>
      <c r="AA24" s="9">
        <f>IF('CN-Med-BPE-CO2'!AA24=0,0,VLOOKUP($A24,'CN-Med-BPE-CO2'!$A$2:$AR$27,COLUMN('CN-Med-BPE-CO2'!AA$2),0)*VLOOKUP($A24,'Subnational multipliers'!$A$7:$AS$31,COLUMN('Subnational multipliers'!AB$6),0))</f>
        <v>0</v>
      </c>
      <c r="AB24" s="9">
        <f>IF('CN-Med-BPE-CO2'!AB24=0,0,VLOOKUP($A24,'CN-Med-BPE-CO2'!$A$2:$AR$27,COLUMN('CN-Med-BPE-CO2'!AB$2),0)*VLOOKUP($A24,'Subnational multipliers'!$A$7:$AS$31,COLUMN('Subnational multipliers'!AC$6),0))</f>
        <v>0</v>
      </c>
      <c r="AC24" s="9">
        <f>IF('CN-Med-BPE-CO2'!AC24=0,0,VLOOKUP($A24,'CN-Med-BPE-CO2'!$A$2:$AR$27,COLUMN('CN-Med-BPE-CO2'!AC$2),0)*VLOOKUP($A24,'Subnational multipliers'!$A$7:$AS$31,COLUMN('Subnational multipliers'!AD$6),0))</f>
        <v>0</v>
      </c>
      <c r="AD24" s="9">
        <f>IF('CN-Med-BPE-CO2'!AD24=0,0,VLOOKUP($A24,'CN-Med-BPE-CO2'!$A$2:$AR$27,COLUMN('CN-Med-BPE-CO2'!AD$2),0)*VLOOKUP($A24,'Subnational multipliers'!$A$7:$AS$31,COLUMN('Subnational multipliers'!AE$6),0))</f>
        <v>0</v>
      </c>
      <c r="AE24" s="9">
        <f>IF('CN-Med-BPE-CO2'!AE24=0,0,VLOOKUP($A24,'CN-Med-BPE-CO2'!$A$2:$AR$27,COLUMN('CN-Med-BPE-CO2'!AE$2),0)*VLOOKUP($A24,'Subnational multipliers'!$A$7:$AS$31,COLUMN('Subnational multipliers'!AF$6),0))</f>
        <v>0</v>
      </c>
      <c r="AF24" s="9">
        <f>IF('CN-Med-BPE-CO2'!AF24=0,0,VLOOKUP($A24,'CN-Med-BPE-CO2'!$A$2:$AR$27,COLUMN('CN-Med-BPE-CO2'!AF$2),0)*VLOOKUP($A24,'Subnational multipliers'!$A$7:$AS$31,COLUMN('Subnational multipliers'!AG$6),0))</f>
        <v>0</v>
      </c>
      <c r="AG24" s="9">
        <f>IF('CN-Med-BPE-CO2'!AG24=0,0,VLOOKUP($A24,'CN-Med-BPE-CO2'!$A$2:$AR$27,COLUMN('CN-Med-BPE-CO2'!AG$2),0)*VLOOKUP($A24,'Subnational multipliers'!$A$7:$AS$31,COLUMN('Subnational multipliers'!AH$6),0))</f>
        <v>0</v>
      </c>
      <c r="AH24" s="9">
        <f>IF('CN-Med-BPE-CO2'!AH24=0,0,VLOOKUP($A24,'CN-Med-BPE-CO2'!$A$2:$AR$27,COLUMN('CN-Med-BPE-CO2'!AH$2),0)*VLOOKUP($A24,'Subnational multipliers'!$A$7:$AS$31,COLUMN('Subnational multipliers'!AI$6),0))</f>
        <v>0</v>
      </c>
      <c r="AI24" s="9">
        <f>IF('CN-Med-BPE-CO2'!AI24=0,0,VLOOKUP($A24,'CN-Med-BPE-CO2'!$A$2:$AR$27,COLUMN('CN-Med-BPE-CO2'!AI$2),0)*VLOOKUP($A24,'Subnational multipliers'!$A$7:$AS$31,COLUMN('Subnational multipliers'!AJ$6),0))</f>
        <v>0</v>
      </c>
      <c r="AJ24" s="9">
        <f>IF('CN-Med-BPE-CO2'!AJ24=0,0,VLOOKUP($A24,'CN-Med-BPE-CO2'!$A$2:$AR$27,COLUMN('CN-Med-BPE-CO2'!AJ$2),0)*VLOOKUP($A24,'Subnational multipliers'!$A$7:$AS$31,COLUMN('Subnational multipliers'!AK$6),0))</f>
        <v>0</v>
      </c>
      <c r="AK24" s="9">
        <f>IF('CN-Med-BPE-CO2'!AK24=0,0,VLOOKUP($A24,'CN-Med-BPE-CO2'!$A$2:$AR$27,COLUMN('CN-Med-BPE-CO2'!AK$2),0)*VLOOKUP($A24,'Subnational multipliers'!$A$7:$AS$31,COLUMN('Subnational multipliers'!AL$6),0))</f>
        <v>0</v>
      </c>
      <c r="AL24" s="9">
        <f>IF('CN-Med-BPE-CO2'!AL24=0,0,VLOOKUP($A24,'CN-Med-BPE-CO2'!$A$2:$AR$27,COLUMN('CN-Med-BPE-CO2'!AL$2),0)*VLOOKUP($A24,'Subnational multipliers'!$A$7:$AS$31,COLUMN('Subnational multipliers'!AM$6),0))</f>
        <v>0</v>
      </c>
      <c r="AM24" s="9">
        <f>IF('CN-Med-BPE-CO2'!AM24=0,0,VLOOKUP($A24,'CN-Med-BPE-CO2'!$A$2:$AR$27,COLUMN('CN-Med-BPE-CO2'!AM$2),0)*VLOOKUP($A24,'Subnational multipliers'!$A$7:$AS$31,COLUMN('Subnational multipliers'!AN$6),0))</f>
        <v>0</v>
      </c>
      <c r="AN24" s="9">
        <f>IF('CN-Med-BPE-CO2'!AN24=0,0,VLOOKUP($A24,'CN-Med-BPE-CO2'!$A$2:$AR$27,COLUMN('CN-Med-BPE-CO2'!AN$2),0)*VLOOKUP($A24,'Subnational multipliers'!$A$7:$AS$31,COLUMN('Subnational multipliers'!AO$6),0))</f>
        <v>0</v>
      </c>
      <c r="AO24" s="9">
        <f>IF('CN-Med-BPE-CO2'!AO24=0,0,VLOOKUP($A24,'CN-Med-BPE-CO2'!$A$2:$AR$27,COLUMN('CN-Med-BPE-CO2'!AO$2),0)*VLOOKUP($A24,'Subnational multipliers'!$A$7:$AS$31,COLUMN('Subnational multipliers'!AP$6),0))</f>
        <v>0</v>
      </c>
      <c r="AP24" s="9">
        <f>IF('CN-Med-BPE-CO2'!AP24=0,0,VLOOKUP($A24,'CN-Med-BPE-CO2'!$A$2:$AR$27,COLUMN('CN-Med-BPE-CO2'!AP$2),0)*VLOOKUP($A24,'Subnational multipliers'!$A$7:$AS$31,COLUMN('Subnational multipliers'!AQ$6),0))</f>
        <v>0</v>
      </c>
      <c r="AQ24" s="9">
        <f>IF('CN-Med-BPE-CO2'!AQ24=0,0,VLOOKUP($A24,'CN-Med-BPE-CO2'!$A$2:$AR$27,COLUMN('CN-Med-BPE-CO2'!AQ$2),0)*VLOOKUP($A24,'Subnational multipliers'!$A$7:$AS$31,COLUMN('Subnational multipliers'!AR$6),0))</f>
        <v>0</v>
      </c>
      <c r="AR24" s="9">
        <f>IF('CN-Med-BPE-CO2'!AR24=0,0,VLOOKUP($A24,'CN-Med-BPE-CO2'!$A$2:$AR$27,COLUMN('CN-Med-BPE-CO2'!AR$2),0)*VLOOKUP($A24,'Subnational multipliers'!$A$7:$AS$31,COLUMN('Subnational multipliers'!AS$6),0))</f>
        <v>0</v>
      </c>
    </row>
    <row r="25" spans="1:44">
      <c r="A25" t="s">
        <v>43</v>
      </c>
      <c r="B25" s="9">
        <f>IF('CN-Med-BPE-CO2'!B25=0,0,VLOOKUP($A25,'CN-Med-BPE-CO2'!$A$2:$AR$27,COLUMN('CN-Med-BPE-CO2'!B$2),0)*VLOOKUP($A25,'Subnational multipliers'!$A$7:$AS$31,COLUMN('Subnational multipliers'!C$6),0))</f>
        <v>0</v>
      </c>
      <c r="C25" s="9">
        <f>IF('CN-Med-BPE-CO2'!C25=0,0,VLOOKUP($A25,'CN-Med-BPE-CO2'!$A$2:$AR$27,COLUMN('CN-Med-BPE-CO2'!C$2),0)*VLOOKUP($A25,'Subnational multipliers'!$A$7:$AS$31,COLUMN('Subnational multipliers'!D$6),0))</f>
        <v>0</v>
      </c>
      <c r="D25" s="9">
        <f>IF('CN-Med-BPE-CO2'!D25=0,0,VLOOKUP($A25,'CN-Med-BPE-CO2'!$A$2:$AR$27,COLUMN('CN-Med-BPE-CO2'!D$2),0)*VLOOKUP($A25,'Subnational multipliers'!$A$7:$AS$31,COLUMN('Subnational multipliers'!E$6),0))</f>
        <v>0</v>
      </c>
      <c r="E25" s="9">
        <f>IF('CN-Med-BPE-CO2'!E25=0,0,VLOOKUP($A25,'CN-Med-BPE-CO2'!$A$2:$AR$27,COLUMN('CN-Med-BPE-CO2'!E$2),0)*VLOOKUP($A25,'Subnational multipliers'!$A$7:$AS$31,COLUMN('Subnational multipliers'!F$6),0))</f>
        <v>0</v>
      </c>
      <c r="F25" s="9">
        <f>IF('CN-Med-BPE-CO2'!F25=0,0,VLOOKUP($A25,'CN-Med-BPE-CO2'!$A$2:$AR$27,COLUMN('CN-Med-BPE-CO2'!F$2),0)*VLOOKUP($A25,'Subnational multipliers'!$A$7:$AS$31,COLUMN('Subnational multipliers'!G$6),0))</f>
        <v>0</v>
      </c>
      <c r="G25" s="9">
        <f>IF('CN-Med-BPE-CO2'!G25=0,0,VLOOKUP($A25,'CN-Med-BPE-CO2'!$A$2:$AR$27,COLUMN('CN-Med-BPE-CO2'!G$2),0)*VLOOKUP($A25,'Subnational multipliers'!$A$7:$AS$31,COLUMN('Subnational multipliers'!H$6),0))</f>
        <v>0</v>
      </c>
      <c r="H25" s="9">
        <f>IF('CN-Med-BPE-CO2'!H25=0,0,VLOOKUP($A25,'CN-Med-BPE-CO2'!$A$2:$AR$27,COLUMN('CN-Med-BPE-CO2'!H$2),0)*VLOOKUP($A25,'Subnational multipliers'!$A$7:$AS$31,COLUMN('Subnational multipliers'!I$6),0))</f>
        <v>0</v>
      </c>
      <c r="I25" s="9">
        <f>IF('CN-Med-BPE-CO2'!I25=0,0,VLOOKUP($A25,'CN-Med-BPE-CO2'!$A$2:$AR$27,COLUMN('CN-Med-BPE-CO2'!I$2),0)*VLOOKUP($A25,'Subnational multipliers'!$A$7:$AS$31,COLUMN('Subnational multipliers'!J$6),0))</f>
        <v>0</v>
      </c>
      <c r="J25" s="9">
        <f>IF('CN-Med-BPE-CO2'!J25=0,0,VLOOKUP($A25,'CN-Med-BPE-CO2'!$A$2:$AR$27,COLUMN('CN-Med-BPE-CO2'!J$2),0)*VLOOKUP($A25,'Subnational multipliers'!$A$7:$AS$31,COLUMN('Subnational multipliers'!K$6),0))</f>
        <v>0</v>
      </c>
      <c r="K25" s="9">
        <f>IF('CN-Med-BPE-CO2'!K25=0,0,VLOOKUP($A25,'CN-Med-BPE-CO2'!$A$2:$AR$27,COLUMN('CN-Med-BPE-CO2'!K$2),0)*VLOOKUP($A25,'Subnational multipliers'!$A$7:$AS$31,COLUMN('Subnational multipliers'!L$6),0))</f>
        <v>0</v>
      </c>
      <c r="L25" s="9">
        <f>IF('CN-Med-BPE-CO2'!L25=0,0,VLOOKUP($A25,'CN-Med-BPE-CO2'!$A$2:$AR$27,COLUMN('CN-Med-BPE-CO2'!L$2),0)*VLOOKUP($A25,'Subnational multipliers'!$A$7:$AS$31,COLUMN('Subnational multipliers'!M$6),0))</f>
        <v>0</v>
      </c>
      <c r="M25" s="9">
        <f>IF('CN-Med-BPE-CO2'!M25=0,0,VLOOKUP($A25,'CN-Med-BPE-CO2'!$A$2:$AR$27,COLUMN('CN-Med-BPE-CO2'!M$2),0)*VLOOKUP($A25,'Subnational multipliers'!$A$7:$AS$31,COLUMN('Subnational multipliers'!N$6),0))</f>
        <v>0</v>
      </c>
      <c r="N25" s="9">
        <f>IF('CN-Med-BPE-CO2'!N25=0,0,VLOOKUP($A25,'CN-Med-BPE-CO2'!$A$2:$AR$27,COLUMN('CN-Med-BPE-CO2'!N$2),0)*VLOOKUP($A25,'Subnational multipliers'!$A$7:$AS$31,COLUMN('Subnational multipliers'!O$6),0))</f>
        <v>0</v>
      </c>
      <c r="O25" s="9">
        <f>IF('CN-Med-BPE-CO2'!O25=0,0,VLOOKUP($A25,'CN-Med-BPE-CO2'!$A$2:$AR$27,COLUMN('CN-Med-BPE-CO2'!O$2),0)*VLOOKUP($A25,'Subnational multipliers'!$A$7:$AS$31,COLUMN('Subnational multipliers'!P$6),0))</f>
        <v>0</v>
      </c>
      <c r="P25" s="9">
        <f>IF('CN-Med-BPE-CO2'!P25=0,0,VLOOKUP($A25,'CN-Med-BPE-CO2'!$A$2:$AR$27,COLUMN('CN-Med-BPE-CO2'!P$2),0)*VLOOKUP($A25,'Subnational multipliers'!$A$7:$AS$31,COLUMN('Subnational multipliers'!Q$6),0))</f>
        <v>0</v>
      </c>
      <c r="Q25" s="9">
        <f>IF('CN-Med-BPE-CO2'!Q25=0,0,VLOOKUP($A25,'CN-Med-BPE-CO2'!$A$2:$AR$27,COLUMN('CN-Med-BPE-CO2'!Q$2),0)*VLOOKUP($A25,'Subnational multipliers'!$A$7:$AS$31,COLUMN('Subnational multipliers'!R$6),0))</f>
        <v>0</v>
      </c>
      <c r="R25" s="9">
        <f>IF('CN-Med-BPE-CO2'!R25=0,0,VLOOKUP($A25,'CN-Med-BPE-CO2'!$A$2:$AR$27,COLUMN('CN-Med-BPE-CO2'!R$2),0)*VLOOKUP($A25,'Subnational multipliers'!$A$7:$AS$31,COLUMN('Subnational multipliers'!S$6),0))</f>
        <v>0</v>
      </c>
      <c r="S25" s="9">
        <f>IF('CN-Med-BPE-CO2'!S25=0,0,VLOOKUP($A25,'CN-Med-BPE-CO2'!$A$2:$AR$27,COLUMN('CN-Med-BPE-CO2'!S$2),0)*VLOOKUP($A25,'Subnational multipliers'!$A$7:$AS$31,COLUMN('Subnational multipliers'!T$6),0))</f>
        <v>0</v>
      </c>
      <c r="T25" s="9">
        <f>IF('CN-Med-BPE-CO2'!T25=0,0,VLOOKUP($A25,'CN-Med-BPE-CO2'!$A$2:$AR$27,COLUMN('CN-Med-BPE-CO2'!T$2),0)*VLOOKUP($A25,'Subnational multipliers'!$A$7:$AS$31,COLUMN('Subnational multipliers'!U$6),0))</f>
        <v>0</v>
      </c>
      <c r="U25" s="9">
        <f>IF('CN-Med-BPE-CO2'!U25=0,0,VLOOKUP($A25,'CN-Med-BPE-CO2'!$A$2:$AR$27,COLUMN('CN-Med-BPE-CO2'!U$2),0)*VLOOKUP($A25,'Subnational multipliers'!$A$7:$AS$31,COLUMN('Subnational multipliers'!V$6),0))</f>
        <v>0</v>
      </c>
      <c r="V25" s="9">
        <f>IF('CN-Med-BPE-CO2'!V25=0,0,VLOOKUP($A25,'CN-Med-BPE-CO2'!$A$2:$AR$27,COLUMN('CN-Med-BPE-CO2'!V$2),0)*VLOOKUP($A25,'Subnational multipliers'!$A$7:$AS$31,COLUMN('Subnational multipliers'!W$6),0))</f>
        <v>0</v>
      </c>
      <c r="W25" s="9">
        <f>IF('CN-Med-BPE-CO2'!W25=0,0,VLOOKUP($A25,'CN-Med-BPE-CO2'!$A$2:$AR$27,COLUMN('CN-Med-BPE-CO2'!W$2),0)*VLOOKUP($A25,'Subnational multipliers'!$A$7:$AS$31,COLUMN('Subnational multipliers'!X$6),0))</f>
        <v>0</v>
      </c>
      <c r="X25" s="9">
        <f>IF('CN-Med-BPE-CO2'!X25=0,0,VLOOKUP($A25,'CN-Med-BPE-CO2'!$A$2:$AR$27,COLUMN('CN-Med-BPE-CO2'!X$2),0)*VLOOKUP($A25,'Subnational multipliers'!$A$7:$AS$31,COLUMN('Subnational multipliers'!Y$6),0))</f>
        <v>0</v>
      </c>
      <c r="Y25" s="9">
        <f>IF('CN-Med-BPE-CO2'!Y25=0,0,VLOOKUP($A25,'CN-Med-BPE-CO2'!$A$2:$AR$27,COLUMN('CN-Med-BPE-CO2'!Y$2),0)*VLOOKUP($A25,'Subnational multipliers'!$A$7:$AS$31,COLUMN('Subnational multipliers'!Z$6),0))</f>
        <v>0</v>
      </c>
      <c r="Z25" s="9">
        <f>IF('CN-Med-BPE-CO2'!Z25=0,0,VLOOKUP($A25,'CN-Med-BPE-CO2'!$A$2:$AR$27,COLUMN('CN-Med-BPE-CO2'!Z$2),0)*VLOOKUP($A25,'Subnational multipliers'!$A$7:$AS$31,COLUMN('Subnational multipliers'!AA$6),0))</f>
        <v>0</v>
      </c>
      <c r="AA25" s="9">
        <f>IF('CN-Med-BPE-CO2'!AA25=0,0,VLOOKUP($A25,'CN-Med-BPE-CO2'!$A$2:$AR$27,COLUMN('CN-Med-BPE-CO2'!AA$2),0)*VLOOKUP($A25,'Subnational multipliers'!$A$7:$AS$31,COLUMN('Subnational multipliers'!AB$6),0))</f>
        <v>0</v>
      </c>
      <c r="AB25" s="9">
        <f>IF('CN-Med-BPE-CO2'!AB25=0,0,VLOOKUP($A25,'CN-Med-BPE-CO2'!$A$2:$AR$27,COLUMN('CN-Med-BPE-CO2'!AB$2),0)*VLOOKUP($A25,'Subnational multipliers'!$A$7:$AS$31,COLUMN('Subnational multipliers'!AC$6),0))</f>
        <v>0</v>
      </c>
      <c r="AC25" s="9">
        <f>IF('CN-Med-BPE-CO2'!AC25=0,0,VLOOKUP($A25,'CN-Med-BPE-CO2'!$A$2:$AR$27,COLUMN('CN-Med-BPE-CO2'!AC$2),0)*VLOOKUP($A25,'Subnational multipliers'!$A$7:$AS$31,COLUMN('Subnational multipliers'!AD$6),0))</f>
        <v>0</v>
      </c>
      <c r="AD25" s="9">
        <f>IF('CN-Med-BPE-CO2'!AD25=0,0,VLOOKUP($A25,'CN-Med-BPE-CO2'!$A$2:$AR$27,COLUMN('CN-Med-BPE-CO2'!AD$2),0)*VLOOKUP($A25,'Subnational multipliers'!$A$7:$AS$31,COLUMN('Subnational multipliers'!AE$6),0))</f>
        <v>0</v>
      </c>
      <c r="AE25" s="9">
        <f>IF('CN-Med-BPE-CO2'!AE25=0,0,VLOOKUP($A25,'CN-Med-BPE-CO2'!$A$2:$AR$27,COLUMN('CN-Med-BPE-CO2'!AE$2),0)*VLOOKUP($A25,'Subnational multipliers'!$A$7:$AS$31,COLUMN('Subnational multipliers'!AF$6),0))</f>
        <v>0</v>
      </c>
      <c r="AF25" s="9">
        <f>IF('CN-Med-BPE-CO2'!AF25=0,0,VLOOKUP($A25,'CN-Med-BPE-CO2'!$A$2:$AR$27,COLUMN('CN-Med-BPE-CO2'!AF$2),0)*VLOOKUP($A25,'Subnational multipliers'!$A$7:$AS$31,COLUMN('Subnational multipliers'!AG$6),0))</f>
        <v>0</v>
      </c>
      <c r="AG25" s="9">
        <f>IF('CN-Med-BPE-CO2'!AG25=0,0,VLOOKUP($A25,'CN-Med-BPE-CO2'!$A$2:$AR$27,COLUMN('CN-Med-BPE-CO2'!AG$2),0)*VLOOKUP($A25,'Subnational multipliers'!$A$7:$AS$31,COLUMN('Subnational multipliers'!AH$6),0))</f>
        <v>0</v>
      </c>
      <c r="AH25" s="9">
        <f>IF('CN-Med-BPE-CO2'!AH25=0,0,VLOOKUP($A25,'CN-Med-BPE-CO2'!$A$2:$AR$27,COLUMN('CN-Med-BPE-CO2'!AH$2),0)*VLOOKUP($A25,'Subnational multipliers'!$A$7:$AS$31,COLUMN('Subnational multipliers'!AI$6),0))</f>
        <v>0</v>
      </c>
      <c r="AI25" s="9">
        <f>IF('CN-Med-BPE-CO2'!AI25=0,0,VLOOKUP($A25,'CN-Med-BPE-CO2'!$A$2:$AR$27,COLUMN('CN-Med-BPE-CO2'!AI$2),0)*VLOOKUP($A25,'Subnational multipliers'!$A$7:$AS$31,COLUMN('Subnational multipliers'!AJ$6),0))</f>
        <v>0</v>
      </c>
      <c r="AJ25" s="9">
        <f>IF('CN-Med-BPE-CO2'!AJ25=0,0,VLOOKUP($A25,'CN-Med-BPE-CO2'!$A$2:$AR$27,COLUMN('CN-Med-BPE-CO2'!AJ$2),0)*VLOOKUP($A25,'Subnational multipliers'!$A$7:$AS$31,COLUMN('Subnational multipliers'!AK$6),0))</f>
        <v>0</v>
      </c>
      <c r="AK25" s="9">
        <f>IF('CN-Med-BPE-CO2'!AK25=0,0,VLOOKUP($A25,'CN-Med-BPE-CO2'!$A$2:$AR$27,COLUMN('CN-Med-BPE-CO2'!AK$2),0)*VLOOKUP($A25,'Subnational multipliers'!$A$7:$AS$31,COLUMN('Subnational multipliers'!AL$6),0))</f>
        <v>0</v>
      </c>
      <c r="AL25" s="9">
        <f>IF('CN-Med-BPE-CO2'!AL25=0,0,VLOOKUP($A25,'CN-Med-BPE-CO2'!$A$2:$AR$27,COLUMN('CN-Med-BPE-CO2'!AL$2),0)*VLOOKUP($A25,'Subnational multipliers'!$A$7:$AS$31,COLUMN('Subnational multipliers'!AM$6),0))</f>
        <v>0</v>
      </c>
      <c r="AM25" s="9">
        <f>IF('CN-Med-BPE-CO2'!AM25=0,0,VLOOKUP($A25,'CN-Med-BPE-CO2'!$A$2:$AR$27,COLUMN('CN-Med-BPE-CO2'!AM$2),0)*VLOOKUP($A25,'Subnational multipliers'!$A$7:$AS$31,COLUMN('Subnational multipliers'!AN$6),0))</f>
        <v>0</v>
      </c>
      <c r="AN25" s="9">
        <f>IF('CN-Med-BPE-CO2'!AN25=0,0,VLOOKUP($A25,'CN-Med-BPE-CO2'!$A$2:$AR$27,COLUMN('CN-Med-BPE-CO2'!AN$2),0)*VLOOKUP($A25,'Subnational multipliers'!$A$7:$AS$31,COLUMN('Subnational multipliers'!AO$6),0))</f>
        <v>0</v>
      </c>
      <c r="AO25" s="9">
        <f>IF('CN-Med-BPE-CO2'!AO25=0,0,VLOOKUP($A25,'CN-Med-BPE-CO2'!$A$2:$AR$27,COLUMN('CN-Med-BPE-CO2'!AO$2),0)*VLOOKUP($A25,'Subnational multipliers'!$A$7:$AS$31,COLUMN('Subnational multipliers'!AP$6),0))</f>
        <v>0</v>
      </c>
      <c r="AP25" s="9">
        <f>IF('CN-Med-BPE-CO2'!AP25=0,0,VLOOKUP($A25,'CN-Med-BPE-CO2'!$A$2:$AR$27,COLUMN('CN-Med-BPE-CO2'!AP$2),0)*VLOOKUP($A25,'Subnational multipliers'!$A$7:$AS$31,COLUMN('Subnational multipliers'!AQ$6),0))</f>
        <v>0</v>
      </c>
      <c r="AQ25" s="9">
        <f>IF('CN-Med-BPE-CO2'!AQ25=0,0,VLOOKUP($A25,'CN-Med-BPE-CO2'!$A$2:$AR$27,COLUMN('CN-Med-BPE-CO2'!AQ$2),0)*VLOOKUP($A25,'Subnational multipliers'!$A$7:$AS$31,COLUMN('Subnational multipliers'!AR$6),0))</f>
        <v>0</v>
      </c>
      <c r="AR25" s="9">
        <f>IF('CN-Med-BPE-CO2'!AR25=0,0,VLOOKUP($A25,'CN-Med-BPE-CO2'!$A$2:$AR$27,COLUMN('CN-Med-BPE-CO2'!AR$2),0)*VLOOKUP($A25,'Subnational multipliers'!$A$7:$AS$31,COLUMN('Subnational multipliers'!AS$6),0))</f>
        <v>0</v>
      </c>
    </row>
    <row r="26" spans="1:44">
      <c r="A26" t="s">
        <v>47</v>
      </c>
      <c r="B26" s="9">
        <f>IF('CN-Med-BPE-CO2'!B26=0,0,VLOOKUP($A26,'CN-Med-BPE-CO2'!$A$2:$AR$27,COLUMN('CN-Med-BPE-CO2'!B$2),0)*VLOOKUP($A26,'Subnational multipliers'!$A$7:$AS$31,COLUMN('Subnational multipliers'!C$6),0))</f>
        <v>3420000000000</v>
      </c>
      <c r="C26" s="9">
        <f>IF('CN-Med-BPE-CO2'!C26=0,0,VLOOKUP($A26,'CN-Med-BPE-CO2'!$A$2:$AR$27,COLUMN('CN-Med-BPE-CO2'!C$2),0)*VLOOKUP($A26,'Subnational multipliers'!$A$7:$AS$31,COLUMN('Subnational multipliers'!D$6),0))</f>
        <v>6045500000000</v>
      </c>
      <c r="D26" s="9">
        <f>IF('CN-Med-BPE-CO2'!D26=0,0,VLOOKUP($A26,'CN-Med-BPE-CO2'!$A$2:$AR$27,COLUMN('CN-Med-BPE-CO2'!D$2),0)*VLOOKUP($A26,'Subnational multipliers'!$A$7:$AS$31,COLUMN('Subnational multipliers'!E$6),0))</f>
        <v>8671000000000</v>
      </c>
      <c r="E26" s="9">
        <f>IF('CN-Med-BPE-CO2'!E26=0,0,VLOOKUP($A26,'CN-Med-BPE-CO2'!$A$2:$AR$27,COLUMN('CN-Med-BPE-CO2'!E$2),0)*VLOOKUP($A26,'Subnational multipliers'!$A$7:$AS$31,COLUMN('Subnational multipliers'!F$6),0))</f>
        <v>8983000000000</v>
      </c>
      <c r="F26" s="9">
        <f>IF('CN-Med-BPE-CO2'!F26=0,0,VLOOKUP($A26,'CN-Med-BPE-CO2'!$A$2:$AR$27,COLUMN('CN-Med-BPE-CO2'!F$2),0)*VLOOKUP($A26,'Subnational multipliers'!$A$7:$AS$31,COLUMN('Subnational multipliers'!G$6),0))</f>
        <v>9001275472130.2363</v>
      </c>
      <c r="G26" s="9">
        <f>IF('CN-Med-BPE-CO2'!G26=0,0,VLOOKUP($A26,'CN-Med-BPE-CO2'!$A$2:$AR$27,COLUMN('CN-Med-BPE-CO2'!G$2),0)*VLOOKUP($A26,'Subnational multipliers'!$A$7:$AS$31,COLUMN('Subnational multipliers'!H$6),0))</f>
        <v>9019551058449.8613</v>
      </c>
      <c r="H26" s="9">
        <f>IF('CN-Med-BPE-CO2'!H26=0,0,VLOOKUP($A26,'CN-Med-BPE-CO2'!$A$2:$AR$27,COLUMN('CN-Med-BPE-CO2'!H$2),0)*VLOOKUP($A26,'Subnational multipliers'!$A$7:$AS$31,COLUMN('Subnational multipliers'!I$6),0))</f>
        <v>9037826530580.0977</v>
      </c>
      <c r="I26" s="9">
        <f>IF('CN-Med-BPE-CO2'!I26=0,0,VLOOKUP($A26,'CN-Med-BPE-CO2'!$A$2:$AR$27,COLUMN('CN-Med-BPE-CO2'!I$2),0)*VLOOKUP($A26,'Subnational multipliers'!$A$7:$AS$31,COLUMN('Subnational multipliers'!J$6),0))</f>
        <v>9056102212057.5449</v>
      </c>
      <c r="J26" s="9">
        <f>IF('CN-Med-BPE-CO2'!J26=0,0,VLOOKUP($A26,'CN-Med-BPE-CO2'!$A$2:$AR$27,COLUMN('CN-Med-BPE-CO2'!J$2),0)*VLOOKUP($A26,'Subnational multipliers'!$A$7:$AS$31,COLUMN('Subnational multipliers'!K$6),0))</f>
        <v>9053374513080.2773</v>
      </c>
      <c r="K26" s="9">
        <f>IF('CN-Med-BPE-CO2'!K26=0,0,VLOOKUP($A26,'CN-Med-BPE-CO2'!$A$2:$AR$27,COLUMN('CN-Med-BPE-CO2'!K$2),0)*VLOOKUP($A26,'Subnational multipliers'!$A$7:$AS$31,COLUMN('Subnational multipliers'!L$6),0))</f>
        <v>9050646737976.75</v>
      </c>
      <c r="L26" s="9">
        <f>IF('CN-Med-BPE-CO2'!L26=0,0,VLOOKUP($A26,'CN-Med-BPE-CO2'!$A$2:$AR$27,COLUMN('CN-Med-BPE-CO2'!L$2),0)*VLOOKUP($A26,'Subnational multipliers'!$A$7:$AS$31,COLUMN('Subnational multipliers'!M$6),0))</f>
        <v>9047919349848.3672</v>
      </c>
      <c r="M26" s="9">
        <f>IF('CN-Med-BPE-CO2'!M26=0,0,VLOOKUP($A26,'CN-Med-BPE-CO2'!$A$2:$AR$27,COLUMN('CN-Med-BPE-CO2'!M$2),0)*VLOOKUP($A26,'Subnational multipliers'!$A$7:$AS$31,COLUMN('Subnational multipliers'!N$6),0))</f>
        <v>9045191574744.8418</v>
      </c>
      <c r="N26" s="9">
        <f>IF('CN-Med-BPE-CO2'!N26=0,0,VLOOKUP($A26,'CN-Med-BPE-CO2'!$A$2:$AR$27,COLUMN('CN-Med-BPE-CO2'!N$2),0)*VLOOKUP($A26,'Subnational multipliers'!$A$7:$AS$31,COLUMN('Subnational multipliers'!O$6),0))</f>
        <v>9042463875767.5742</v>
      </c>
      <c r="O26" s="9">
        <f>IF('CN-Med-BPE-CO2'!O26=0,0,VLOOKUP($A26,'CN-Med-BPE-CO2'!$A$2:$AR$27,COLUMN('CN-Med-BPE-CO2'!O$2),0)*VLOOKUP($A26,'Subnational multipliers'!$A$7:$AS$31,COLUMN('Subnational multipliers'!P$6),0))</f>
        <v>9030086057086.9629</v>
      </c>
      <c r="P26" s="9">
        <f>IF('CN-Med-BPE-CO2'!P26=0,0,VLOOKUP($A26,'CN-Med-BPE-CO2'!$A$2:$AR$27,COLUMN('CN-Med-BPE-CO2'!P$2),0)*VLOOKUP($A26,'Subnational multipliers'!$A$7:$AS$31,COLUMN('Subnational multipliers'!Q$6),0))</f>
        <v>9017708473128.9805</v>
      </c>
      <c r="Q26" s="9">
        <f>IF('CN-Med-BPE-CO2'!Q26=0,0,VLOOKUP($A26,'CN-Med-BPE-CO2'!$A$2:$AR$27,COLUMN('CN-Med-BPE-CO2'!Q$2),0)*VLOOKUP($A26,'Subnational multipliers'!$A$7:$AS$31,COLUMN('Subnational multipliers'!R$6),0))</f>
        <v>9005330984328.8203</v>
      </c>
      <c r="R26" s="9">
        <f>IF('CN-Med-BPE-CO2'!R26=0,0,VLOOKUP($A26,'CN-Med-BPE-CO2'!$A$2:$AR$27,COLUMN('CN-Med-BPE-CO2'!R$2),0)*VLOOKUP($A26,'Subnational multipliers'!$A$7:$AS$31,COLUMN('Subnational multipliers'!S$6),0))</f>
        <v>8992953400370.8379</v>
      </c>
      <c r="S26" s="9">
        <f>IF('CN-Med-BPE-CO2'!S26=0,0,VLOOKUP($A26,'CN-Med-BPE-CO2'!$A$2:$AR$27,COLUMN('CN-Med-BPE-CO2'!S$2),0)*VLOOKUP($A26,'Subnational multipliers'!$A$7:$AS$31,COLUMN('Subnational multipliers'!T$6),0))</f>
        <v>8980575581690.2266</v>
      </c>
      <c r="T26" s="9">
        <f>IF('CN-Med-BPE-CO2'!T26=0,0,VLOOKUP($A26,'CN-Med-BPE-CO2'!$A$2:$AR$27,COLUMN('CN-Med-BPE-CO2'!T$2),0)*VLOOKUP($A26,'Subnational multipliers'!$A$7:$AS$31,COLUMN('Subnational multipliers'!U$6),0))</f>
        <v>8958135432307.6211</v>
      </c>
      <c r="U26" s="9">
        <f>IF('CN-Med-BPE-CO2'!U26=0,0,VLOOKUP($A26,'CN-Med-BPE-CO2'!$A$2:$AR$27,COLUMN('CN-Med-BPE-CO2'!U$2),0)*VLOOKUP($A26,'Subnational multipliers'!$A$7:$AS$31,COLUMN('Subnational multipliers'!V$6),0))</f>
        <v>8935695130672.502</v>
      </c>
      <c r="V26" s="9">
        <f>IF('CN-Med-BPE-CO2'!V26=0,0,VLOOKUP($A26,'CN-Med-BPE-CO2'!$A$2:$AR$27,COLUMN('CN-Med-BPE-CO2'!V$2),0)*VLOOKUP($A26,'Subnational multipliers'!$A$7:$AS$31,COLUMN('Subnational multipliers'!W$6),0))</f>
        <v>8913254771942.6875</v>
      </c>
      <c r="W26" s="9">
        <f>IF('CN-Med-BPE-CO2'!W26=0,0,VLOOKUP($A26,'CN-Med-BPE-CO2'!$A$2:$AR$27,COLUMN('CN-Med-BPE-CO2'!W$2),0)*VLOOKUP($A26,'Subnational multipliers'!$A$7:$AS$31,COLUMN('Subnational multipliers'!X$6),0))</f>
        <v>8890814470307.5684</v>
      </c>
      <c r="X26" s="9">
        <f>IF('CN-Med-BPE-CO2'!X26=0,0,VLOOKUP($A26,'CN-Med-BPE-CO2'!$A$2:$AR$27,COLUMN('CN-Med-BPE-CO2'!X$2),0)*VLOOKUP($A26,'Subnational multipliers'!$A$7:$AS$31,COLUMN('Subnational multipliers'!Y$6),0))</f>
        <v>8868374320924.9629</v>
      </c>
      <c r="Y26" s="9">
        <f>IF('CN-Med-BPE-CO2'!Y26=0,0,VLOOKUP($A26,'CN-Med-BPE-CO2'!$A$2:$AR$27,COLUMN('CN-Med-BPE-CO2'!Y$2),0)*VLOOKUP($A26,'Subnational multipliers'!$A$7:$AS$31,COLUMN('Subnational multipliers'!Z$6),0))</f>
        <v>8837633040847.7285</v>
      </c>
      <c r="Z26" s="9">
        <f>IF('CN-Med-BPE-CO2'!Z26=0,0,VLOOKUP($A26,'CN-Med-BPE-CO2'!$A$2:$AR$27,COLUMN('CN-Med-BPE-CO2'!Z$2),0)*VLOOKUP($A26,'Subnational multipliers'!$A$7:$AS$31,COLUMN('Subnational multipliers'!AA$6),0))</f>
        <v>8806891817865.1875</v>
      </c>
      <c r="AA26" s="9">
        <f>IF('CN-Med-BPE-CO2'!AA26=0,0,VLOOKUP($A26,'CN-Med-BPE-CO2'!$A$2:$AR$27,COLUMN('CN-Med-BPE-CO2'!AA$2),0)*VLOOKUP($A26,'Subnational multipliers'!$A$7:$AS$31,COLUMN('Subnational multipliers'!AB$6),0))</f>
        <v>8776150448973.9844</v>
      </c>
      <c r="AB26" s="9">
        <f>IF('CN-Med-BPE-CO2'!AB26=0,0,VLOOKUP($A26,'CN-Med-BPE-CO2'!$A$2:$AR$27,COLUMN('CN-Med-BPE-CO2'!AB$2),0)*VLOOKUP($A26,'Subnational multipliers'!$A$7:$AS$31,COLUMN('Subnational multipliers'!AC$6),0))</f>
        <v>8745409225991.4434</v>
      </c>
      <c r="AC26" s="9">
        <f>IF('CN-Med-BPE-CO2'!AC26=0,0,VLOOKUP($A26,'CN-Med-BPE-CO2'!$A$2:$AR$27,COLUMN('CN-Med-BPE-CO2'!AC$2),0)*VLOOKUP($A26,'Subnational multipliers'!$A$7:$AS$31,COLUMN('Subnational multipliers'!AD$6),0))</f>
        <v>8714667945914.207</v>
      </c>
      <c r="AD26" s="9">
        <f>IF('CN-Med-BPE-CO2'!AD26=0,0,VLOOKUP($A26,'CN-Med-BPE-CO2'!$A$2:$AR$27,COLUMN('CN-Med-BPE-CO2'!AD$2),0)*VLOOKUP($A26,'Subnational multipliers'!$A$7:$AS$31,COLUMN('Subnational multipliers'!AE$6),0))</f>
        <v>8670348133066.4141</v>
      </c>
      <c r="AE26" s="9">
        <f>IF('CN-Med-BPE-CO2'!AE26=0,0,VLOOKUP($A26,'CN-Med-BPE-CO2'!$A$2:$AR$27,COLUMN('CN-Med-BPE-CO2'!AE$2),0)*VLOOKUP($A26,'Subnational multipliers'!$A$7:$AS$31,COLUMN('Subnational multipliers'!AF$6),0))</f>
        <v>8626028504190.4092</v>
      </c>
      <c r="AF26" s="9">
        <f>IF('CN-Med-BPE-CO2'!AF26=0,0,VLOOKUP($A26,'CN-Med-BPE-CO2'!$A$2:$AR$27,COLUMN('CN-Med-BPE-CO2'!AF$2),0)*VLOOKUP($A26,'Subnational multipliers'!$A$7:$AS$31,COLUMN('Subnational multipliers'!AG$6),0))</f>
        <v>8581708558121.6641</v>
      </c>
      <c r="AG26" s="9">
        <f>IF('CN-Med-BPE-CO2'!AG26=0,0,VLOOKUP($A26,'CN-Med-BPE-CO2'!$A$2:$AR$27,COLUMN('CN-Med-BPE-CO2'!AG$2),0)*VLOOKUP($A26,'Subnational multipliers'!$A$7:$AS$31,COLUMN('Subnational multipliers'!AH$6),0))</f>
        <v>8537388929245.6592</v>
      </c>
      <c r="AH26" s="9">
        <f>IF('CN-Med-BPE-CO2'!AH26=0,0,VLOOKUP($A26,'CN-Med-BPE-CO2'!$A$2:$AR$27,COLUMN('CN-Med-BPE-CO2'!AH$2),0)*VLOOKUP($A26,'Subnational multipliers'!$A$7:$AS$31,COLUMN('Subnational multipliers'!AI$6),0))</f>
        <v>8493069116397.8652</v>
      </c>
      <c r="AI26" s="9">
        <f>IF('CN-Med-BPE-CO2'!AI26=0,0,VLOOKUP($A26,'CN-Med-BPE-CO2'!$A$2:$AR$27,COLUMN('CN-Med-BPE-CO2'!AI$2),0)*VLOOKUP($A26,'Subnational multipliers'!$A$7:$AS$31,COLUMN('Subnational multipliers'!AJ$6),0))</f>
        <v>8433290496617.1318</v>
      </c>
      <c r="AJ26" s="9">
        <f>IF('CN-Med-BPE-CO2'!AJ26=0,0,VLOOKUP($A26,'CN-Med-BPE-CO2'!$A$2:$AR$27,COLUMN('CN-Med-BPE-CO2'!AJ$2),0)*VLOOKUP($A26,'Subnational multipliers'!$A$7:$AS$31,COLUMN('Subnational multipliers'!AK$6),0))</f>
        <v>8373511527924.3828</v>
      </c>
      <c r="AK26" s="9">
        <f>IF('CN-Med-BPE-CO2'!AK26=0,0,VLOOKUP($A26,'CN-Med-BPE-CO2'!$A$2:$AR$27,COLUMN('CN-Med-BPE-CO2'!AK$2),0)*VLOOKUP($A26,'Subnational multipliers'!$A$7:$AS$31,COLUMN('Subnational multipliers'!AL$6),0))</f>
        <v>8313733009645.3271</v>
      </c>
      <c r="AL26" s="9">
        <f>IF('CN-Med-BPE-CO2'!AL26=0,0,VLOOKUP($A26,'CN-Med-BPE-CO2'!$A$2:$AR$27,COLUMN('CN-Med-BPE-CO2'!AL$2),0)*VLOOKUP($A26,'Subnational multipliers'!$A$7:$AS$31,COLUMN('Subnational multipliers'!AM$6),0))</f>
        <v>8253954040952.5791</v>
      </c>
      <c r="AM26" s="9">
        <f>IF('CN-Med-BPE-CO2'!AM26=0,0,VLOOKUP($A26,'CN-Med-BPE-CO2'!$A$2:$AR$27,COLUMN('CN-Med-BPE-CO2'!AM$2),0)*VLOOKUP($A26,'Subnational multipliers'!$A$7:$AS$31,COLUMN('Subnational multipliers'!AN$6),0))</f>
        <v>8194175421171.8447</v>
      </c>
      <c r="AN26" s="9">
        <f>IF('CN-Med-BPE-CO2'!AN26=0,0,VLOOKUP($A26,'CN-Med-BPE-CO2'!$A$2:$AR$27,COLUMN('CN-Med-BPE-CO2'!AN$2),0)*VLOOKUP($A26,'Subnational multipliers'!$A$7:$AS$31,COLUMN('Subnational multipliers'!AO$6),0))</f>
        <v>8122520718188.4053</v>
      </c>
      <c r="AO26" s="9">
        <f>IF('CN-Med-BPE-CO2'!AO26=0,0,VLOOKUP($A26,'CN-Med-BPE-CO2'!$A$2:$AR$27,COLUMN('CN-Med-BPE-CO2'!AO$2),0)*VLOOKUP($A26,'Subnational multipliers'!$A$7:$AS$31,COLUMN('Subnational multipliers'!AP$6),0))</f>
        <v>8050865964454.127</v>
      </c>
      <c r="AP26" s="9">
        <f>IF('CN-Med-BPE-CO2'!AP26=0,0,VLOOKUP($A26,'CN-Med-BPE-CO2'!$A$2:$AR$27,COLUMN('CN-Med-BPE-CO2'!AP$2),0)*VLOOKUP($A26,'Subnational multipliers'!$A$7:$AS$31,COLUMN('Subnational multipliers'!AQ$6),0))</f>
        <v>7979211305877.6709</v>
      </c>
      <c r="AQ26" s="9">
        <f>IF('CN-Med-BPE-CO2'!AQ26=0,0,VLOOKUP($A26,'CN-Med-BPE-CO2'!$A$2:$AR$27,COLUMN('CN-Med-BPE-CO2'!AQ$2),0)*VLOOKUP($A26,'Subnational multipliers'!$A$7:$AS$31,COLUMN('Subnational multipliers'!AR$6),0))</f>
        <v>7907556552143.3926</v>
      </c>
      <c r="AR26" s="9">
        <f>IF('CN-Med-BPE-CO2'!AR26=0,0,VLOOKUP($A26,'CN-Med-BPE-CO2'!$A$2:$AR$27,COLUMN('CN-Med-BPE-CO2'!AR$2),0)*VLOOKUP($A26,'Subnational multipliers'!$A$7:$AS$31,COLUMN('Subnational multipliers'!AS$6),0))</f>
        <v>7835901849159.9521</v>
      </c>
    </row>
    <row r="27" spans="1:44">
      <c r="A27" t="s">
        <v>65</v>
      </c>
      <c r="B27" s="9">
        <f>IF('CN-Med-BPE-CO2'!B27=0,0,VLOOKUP($A27,'CN-Med-BPE-CO2'!$A$2:$AR$27,COLUMN('CN-Med-BPE-CO2'!B$2),0)*VLOOKUP($A27,'Subnational multipliers'!$A$7:$AS$31,COLUMN('Subnational multipliers'!C$6),0))</f>
        <v>0</v>
      </c>
      <c r="C27" s="9">
        <f>IF('CN-Med-BPE-CO2'!C27=0,0,VLOOKUP($A27,'CN-Med-BPE-CO2'!$A$2:$AR$27,COLUMN('CN-Med-BPE-CO2'!C$2),0)*VLOOKUP($A27,'Subnational multipliers'!$A$7:$AS$31,COLUMN('Subnational multipliers'!D$6),0))</f>
        <v>0</v>
      </c>
      <c r="D27" s="9">
        <f>IF('CN-Med-BPE-CO2'!D27=0,0,VLOOKUP($A27,'CN-Med-BPE-CO2'!$A$2:$AR$27,COLUMN('CN-Med-BPE-CO2'!D$2),0)*VLOOKUP($A27,'Subnational multipliers'!$A$7:$AS$31,COLUMN('Subnational multipliers'!E$6),0))</f>
        <v>0</v>
      </c>
      <c r="E27" s="9">
        <f>IF('CN-Med-BPE-CO2'!E27=0,0,VLOOKUP($A27,'CN-Med-BPE-CO2'!$A$2:$AR$27,COLUMN('CN-Med-BPE-CO2'!E$2),0)*VLOOKUP($A27,'Subnational multipliers'!$A$7:$AS$31,COLUMN('Subnational multipliers'!F$6),0))</f>
        <v>0</v>
      </c>
      <c r="F27" s="9">
        <f>IF('CN-Med-BPE-CO2'!F27=0,0,VLOOKUP($A27,'CN-Med-BPE-CO2'!$A$2:$AR$27,COLUMN('CN-Med-BPE-CO2'!F$2),0)*VLOOKUP($A27,'Subnational multipliers'!$A$7:$AS$31,COLUMN('Subnational multipliers'!G$6),0))</f>
        <v>0</v>
      </c>
      <c r="G27" s="9">
        <f>IF('CN-Med-BPE-CO2'!G27=0,0,VLOOKUP($A27,'CN-Med-BPE-CO2'!$A$2:$AR$27,COLUMN('CN-Med-BPE-CO2'!G$2),0)*VLOOKUP($A27,'Subnational multipliers'!$A$7:$AS$31,COLUMN('Subnational multipliers'!H$6),0))</f>
        <v>0</v>
      </c>
      <c r="H27" s="9">
        <f>IF('CN-Med-BPE-CO2'!H27=0,0,VLOOKUP($A27,'CN-Med-BPE-CO2'!$A$2:$AR$27,COLUMN('CN-Med-BPE-CO2'!H$2),0)*VLOOKUP($A27,'Subnational multipliers'!$A$7:$AS$31,COLUMN('Subnational multipliers'!I$6),0))</f>
        <v>0</v>
      </c>
      <c r="I27" s="9">
        <f>IF('CN-Med-BPE-CO2'!I27=0,0,VLOOKUP($A27,'CN-Med-BPE-CO2'!$A$2:$AR$27,COLUMN('CN-Med-BPE-CO2'!I$2),0)*VLOOKUP($A27,'Subnational multipliers'!$A$7:$AS$31,COLUMN('Subnational multipliers'!J$6),0))</f>
        <v>0</v>
      </c>
      <c r="J27" s="9">
        <f>IF('CN-Med-BPE-CO2'!J27=0,0,VLOOKUP($A27,'CN-Med-BPE-CO2'!$A$2:$AR$27,COLUMN('CN-Med-BPE-CO2'!J$2),0)*VLOOKUP($A27,'Subnational multipliers'!$A$7:$AS$31,COLUMN('Subnational multipliers'!K$6),0))</f>
        <v>0</v>
      </c>
      <c r="K27" s="9">
        <f>IF('CN-Med-BPE-CO2'!K27=0,0,VLOOKUP($A27,'CN-Med-BPE-CO2'!$A$2:$AR$27,COLUMN('CN-Med-BPE-CO2'!K$2),0)*VLOOKUP($A27,'Subnational multipliers'!$A$7:$AS$31,COLUMN('Subnational multipliers'!L$6),0))</f>
        <v>0</v>
      </c>
      <c r="L27" s="9">
        <f>IF('CN-Med-BPE-CO2'!L27=0,0,VLOOKUP($A27,'CN-Med-BPE-CO2'!$A$2:$AR$27,COLUMN('CN-Med-BPE-CO2'!L$2),0)*VLOOKUP($A27,'Subnational multipliers'!$A$7:$AS$31,COLUMN('Subnational multipliers'!M$6),0))</f>
        <v>0</v>
      </c>
      <c r="M27" s="9">
        <f>IF('CN-Med-BPE-CO2'!M27=0,0,VLOOKUP($A27,'CN-Med-BPE-CO2'!$A$2:$AR$27,COLUMN('CN-Med-BPE-CO2'!M$2),0)*VLOOKUP($A27,'Subnational multipliers'!$A$7:$AS$31,COLUMN('Subnational multipliers'!N$6),0))</f>
        <v>0</v>
      </c>
      <c r="N27" s="9">
        <f>IF('CN-Med-BPE-CO2'!N27=0,0,VLOOKUP($A27,'CN-Med-BPE-CO2'!$A$2:$AR$27,COLUMN('CN-Med-BPE-CO2'!N$2),0)*VLOOKUP($A27,'Subnational multipliers'!$A$7:$AS$31,COLUMN('Subnational multipliers'!O$6),0))</f>
        <v>0</v>
      </c>
      <c r="O27" s="9">
        <f>IF('CN-Med-BPE-CO2'!O27=0,0,VLOOKUP($A27,'CN-Med-BPE-CO2'!$A$2:$AR$27,COLUMN('CN-Med-BPE-CO2'!O$2),0)*VLOOKUP($A27,'Subnational multipliers'!$A$7:$AS$31,COLUMN('Subnational multipliers'!P$6),0))</f>
        <v>0</v>
      </c>
      <c r="P27" s="9">
        <f>IF('CN-Med-BPE-CO2'!P27=0,0,VLOOKUP($A27,'CN-Med-BPE-CO2'!$A$2:$AR$27,COLUMN('CN-Med-BPE-CO2'!P$2),0)*VLOOKUP($A27,'Subnational multipliers'!$A$7:$AS$31,COLUMN('Subnational multipliers'!Q$6),0))</f>
        <v>0</v>
      </c>
      <c r="Q27" s="9">
        <f>IF('CN-Med-BPE-CO2'!Q27=0,0,VLOOKUP($A27,'CN-Med-BPE-CO2'!$A$2:$AR$27,COLUMN('CN-Med-BPE-CO2'!Q$2),0)*VLOOKUP($A27,'Subnational multipliers'!$A$7:$AS$31,COLUMN('Subnational multipliers'!R$6),0))</f>
        <v>0</v>
      </c>
      <c r="R27" s="9">
        <f>IF('CN-Med-BPE-CO2'!R27=0,0,VLOOKUP($A27,'CN-Med-BPE-CO2'!$A$2:$AR$27,COLUMN('CN-Med-BPE-CO2'!R$2),0)*VLOOKUP($A27,'Subnational multipliers'!$A$7:$AS$31,COLUMN('Subnational multipliers'!S$6),0))</f>
        <v>0</v>
      </c>
      <c r="S27" s="9">
        <f>IF('CN-Med-BPE-CO2'!S27=0,0,VLOOKUP($A27,'CN-Med-BPE-CO2'!$A$2:$AR$27,COLUMN('CN-Med-BPE-CO2'!S$2),0)*VLOOKUP($A27,'Subnational multipliers'!$A$7:$AS$31,COLUMN('Subnational multipliers'!T$6),0))</f>
        <v>0</v>
      </c>
      <c r="T27" s="9">
        <f>IF('CN-Med-BPE-CO2'!T27=0,0,VLOOKUP($A27,'CN-Med-BPE-CO2'!$A$2:$AR$27,COLUMN('CN-Med-BPE-CO2'!T$2),0)*VLOOKUP($A27,'Subnational multipliers'!$A$7:$AS$31,COLUMN('Subnational multipliers'!U$6),0))</f>
        <v>0</v>
      </c>
      <c r="U27" s="9">
        <f>IF('CN-Med-BPE-CO2'!U27=0,0,VLOOKUP($A27,'CN-Med-BPE-CO2'!$A$2:$AR$27,COLUMN('CN-Med-BPE-CO2'!U$2),0)*VLOOKUP($A27,'Subnational multipliers'!$A$7:$AS$31,COLUMN('Subnational multipliers'!V$6),0))</f>
        <v>0</v>
      </c>
      <c r="V27" s="9">
        <f>IF('CN-Med-BPE-CO2'!V27=0,0,VLOOKUP($A27,'CN-Med-BPE-CO2'!$A$2:$AR$27,COLUMN('CN-Med-BPE-CO2'!V$2),0)*VLOOKUP($A27,'Subnational multipliers'!$A$7:$AS$31,COLUMN('Subnational multipliers'!W$6),0))</f>
        <v>0</v>
      </c>
      <c r="W27" s="9">
        <f>IF('CN-Med-BPE-CO2'!W27=0,0,VLOOKUP($A27,'CN-Med-BPE-CO2'!$A$2:$AR$27,COLUMN('CN-Med-BPE-CO2'!W$2),0)*VLOOKUP($A27,'Subnational multipliers'!$A$7:$AS$31,COLUMN('Subnational multipliers'!X$6),0))</f>
        <v>0</v>
      </c>
      <c r="X27" s="9">
        <f>IF('CN-Med-BPE-CO2'!X27=0,0,VLOOKUP($A27,'CN-Med-BPE-CO2'!$A$2:$AR$27,COLUMN('CN-Med-BPE-CO2'!X$2),0)*VLOOKUP($A27,'Subnational multipliers'!$A$7:$AS$31,COLUMN('Subnational multipliers'!Y$6),0))</f>
        <v>0</v>
      </c>
      <c r="Y27" s="9">
        <f>IF('CN-Med-BPE-CO2'!Y27=0,0,VLOOKUP($A27,'CN-Med-BPE-CO2'!$A$2:$AR$27,COLUMN('CN-Med-BPE-CO2'!Y$2),0)*VLOOKUP($A27,'Subnational multipliers'!$A$7:$AS$31,COLUMN('Subnational multipliers'!Z$6),0))</f>
        <v>0</v>
      </c>
      <c r="Z27" s="9">
        <f>IF('CN-Med-BPE-CO2'!Z27=0,0,VLOOKUP($A27,'CN-Med-BPE-CO2'!$A$2:$AR$27,COLUMN('CN-Med-BPE-CO2'!Z$2),0)*VLOOKUP($A27,'Subnational multipliers'!$A$7:$AS$31,COLUMN('Subnational multipliers'!AA$6),0))</f>
        <v>0</v>
      </c>
      <c r="AA27" s="9">
        <f>IF('CN-Med-BPE-CO2'!AA27=0,0,VLOOKUP($A27,'CN-Med-BPE-CO2'!$A$2:$AR$27,COLUMN('CN-Med-BPE-CO2'!AA$2),0)*VLOOKUP($A27,'Subnational multipliers'!$A$7:$AS$31,COLUMN('Subnational multipliers'!AB$6),0))</f>
        <v>0</v>
      </c>
      <c r="AB27" s="9">
        <f>IF('CN-Med-BPE-CO2'!AB27=0,0,VLOOKUP($A27,'CN-Med-BPE-CO2'!$A$2:$AR$27,COLUMN('CN-Med-BPE-CO2'!AB$2),0)*VLOOKUP($A27,'Subnational multipliers'!$A$7:$AS$31,COLUMN('Subnational multipliers'!AC$6),0))</f>
        <v>0</v>
      </c>
      <c r="AC27" s="9">
        <f>IF('CN-Med-BPE-CO2'!AC27=0,0,VLOOKUP($A27,'CN-Med-BPE-CO2'!$A$2:$AR$27,COLUMN('CN-Med-BPE-CO2'!AC$2),0)*VLOOKUP($A27,'Subnational multipliers'!$A$7:$AS$31,COLUMN('Subnational multipliers'!AD$6),0))</f>
        <v>0</v>
      </c>
      <c r="AD27" s="9">
        <f>IF('CN-Med-BPE-CO2'!AD27=0,0,VLOOKUP($A27,'CN-Med-BPE-CO2'!$A$2:$AR$27,COLUMN('CN-Med-BPE-CO2'!AD$2),0)*VLOOKUP($A27,'Subnational multipliers'!$A$7:$AS$31,COLUMN('Subnational multipliers'!AE$6),0))</f>
        <v>0</v>
      </c>
      <c r="AE27" s="9">
        <f>IF('CN-Med-BPE-CO2'!AE27=0,0,VLOOKUP($A27,'CN-Med-BPE-CO2'!$A$2:$AR$27,COLUMN('CN-Med-BPE-CO2'!AE$2),0)*VLOOKUP($A27,'Subnational multipliers'!$A$7:$AS$31,COLUMN('Subnational multipliers'!AF$6),0))</f>
        <v>0</v>
      </c>
      <c r="AF27" s="9">
        <f>IF('CN-Med-BPE-CO2'!AF27=0,0,VLOOKUP($A27,'CN-Med-BPE-CO2'!$A$2:$AR$27,COLUMN('CN-Med-BPE-CO2'!AF$2),0)*VLOOKUP($A27,'Subnational multipliers'!$A$7:$AS$31,COLUMN('Subnational multipliers'!AG$6),0))</f>
        <v>0</v>
      </c>
      <c r="AG27" s="9">
        <f>IF('CN-Med-BPE-CO2'!AG27=0,0,VLOOKUP($A27,'CN-Med-BPE-CO2'!$A$2:$AR$27,COLUMN('CN-Med-BPE-CO2'!AG$2),0)*VLOOKUP($A27,'Subnational multipliers'!$A$7:$AS$31,COLUMN('Subnational multipliers'!AH$6),0))</f>
        <v>0</v>
      </c>
      <c r="AH27" s="9">
        <f>IF('CN-Med-BPE-CO2'!AH27=0,0,VLOOKUP($A27,'CN-Med-BPE-CO2'!$A$2:$AR$27,COLUMN('CN-Med-BPE-CO2'!AH$2),0)*VLOOKUP($A27,'Subnational multipliers'!$A$7:$AS$31,COLUMN('Subnational multipliers'!AI$6),0))</f>
        <v>0</v>
      </c>
      <c r="AI27" s="9">
        <f>IF('CN-Med-BPE-CO2'!AI27=0,0,VLOOKUP($A27,'CN-Med-BPE-CO2'!$A$2:$AR$27,COLUMN('CN-Med-BPE-CO2'!AI$2),0)*VLOOKUP($A27,'Subnational multipliers'!$A$7:$AS$31,COLUMN('Subnational multipliers'!AJ$6),0))</f>
        <v>0</v>
      </c>
      <c r="AJ27" s="9">
        <f>IF('CN-Med-BPE-CO2'!AJ27=0,0,VLOOKUP($A27,'CN-Med-BPE-CO2'!$A$2:$AR$27,COLUMN('CN-Med-BPE-CO2'!AJ$2),0)*VLOOKUP($A27,'Subnational multipliers'!$A$7:$AS$31,COLUMN('Subnational multipliers'!AK$6),0))</f>
        <v>0</v>
      </c>
      <c r="AK27" s="9">
        <f>IF('CN-Med-BPE-CO2'!AK27=0,0,VLOOKUP($A27,'CN-Med-BPE-CO2'!$A$2:$AR$27,COLUMN('CN-Med-BPE-CO2'!AK$2),0)*VLOOKUP($A27,'Subnational multipliers'!$A$7:$AS$31,COLUMN('Subnational multipliers'!AL$6),0))</f>
        <v>0</v>
      </c>
      <c r="AL27" s="9">
        <f>IF('CN-Med-BPE-CO2'!AL27=0,0,VLOOKUP($A27,'CN-Med-BPE-CO2'!$A$2:$AR$27,COLUMN('CN-Med-BPE-CO2'!AL$2),0)*VLOOKUP($A27,'Subnational multipliers'!$A$7:$AS$31,COLUMN('Subnational multipliers'!AM$6),0))</f>
        <v>0</v>
      </c>
      <c r="AM27" s="9">
        <f>IF('CN-Med-BPE-CO2'!AM27=0,0,VLOOKUP($A27,'CN-Med-BPE-CO2'!$A$2:$AR$27,COLUMN('CN-Med-BPE-CO2'!AM$2),0)*VLOOKUP($A27,'Subnational multipliers'!$A$7:$AS$31,COLUMN('Subnational multipliers'!AN$6),0))</f>
        <v>0</v>
      </c>
      <c r="AN27" s="9">
        <f>IF('CN-Med-BPE-CO2'!AN27=0,0,VLOOKUP($A27,'CN-Med-BPE-CO2'!$A$2:$AR$27,COLUMN('CN-Med-BPE-CO2'!AN$2),0)*VLOOKUP($A27,'Subnational multipliers'!$A$7:$AS$31,COLUMN('Subnational multipliers'!AO$6),0))</f>
        <v>0</v>
      </c>
      <c r="AO27" s="9">
        <f>IF('CN-Med-BPE-CO2'!AO27=0,0,VLOOKUP($A27,'CN-Med-BPE-CO2'!$A$2:$AR$27,COLUMN('CN-Med-BPE-CO2'!AO$2),0)*VLOOKUP($A27,'Subnational multipliers'!$A$7:$AS$31,COLUMN('Subnational multipliers'!AP$6),0))</f>
        <v>0</v>
      </c>
      <c r="AP27" s="9">
        <f>IF('CN-Med-BPE-CO2'!AP27=0,0,VLOOKUP($A27,'CN-Med-BPE-CO2'!$A$2:$AR$27,COLUMN('CN-Med-BPE-CO2'!AP$2),0)*VLOOKUP($A27,'Subnational multipliers'!$A$7:$AS$31,COLUMN('Subnational multipliers'!AQ$6),0))</f>
        <v>0</v>
      </c>
      <c r="AQ27" s="9">
        <f>IF('CN-Med-BPE-CO2'!AQ27=0,0,VLOOKUP($A27,'CN-Med-BPE-CO2'!$A$2:$AR$27,COLUMN('CN-Med-BPE-CO2'!AQ$2),0)*VLOOKUP($A27,'Subnational multipliers'!$A$7:$AS$31,COLUMN('Subnational multipliers'!AR$6),0))</f>
        <v>0</v>
      </c>
      <c r="AR27" s="9">
        <f>IF('CN-Med-BPE-CO2'!AR27=0,0,VLOOKUP($A27,'CN-Med-BPE-CO2'!$A$2:$AR$27,COLUMN('CN-Med-BPE-CO2'!AR$2),0)*VLOOKUP($A27,'Subnational multipliers'!$A$7:$AS$31,COLUMN('Subnational multipliers'!AS$6),0))</f>
        <v>0</v>
      </c>
    </row>
  </sheetData>
  <phoneticPr fontId="1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7109-4ACC-464A-8DC7-8C03D0E1940A}">
  <sheetPr>
    <tabColor theme="8" tint="-0.249977111117893"/>
  </sheetPr>
  <dimension ref="A1:AR27"/>
  <sheetViews>
    <sheetView workbookViewId="0"/>
  </sheetViews>
  <sheetFormatPr defaultRowHeight="14.25"/>
  <cols>
    <col min="1" max="1" width="30.125" customWidth="1"/>
    <col min="2" max="2" width="10.125" bestFit="1" customWidth="1"/>
    <col min="3" max="44" width="11.75" customWidth="1"/>
  </cols>
  <sheetData>
    <row r="1" spans="1:44">
      <c r="A1" s="11" t="s">
        <v>6</v>
      </c>
      <c r="B1" s="11" t="s">
        <v>2</v>
      </c>
      <c r="C1" s="13" t="str">
        <f>_xlfn.CONCAT("Unit: grams of ",B1)</f>
        <v>Unit: grams of CH4</v>
      </c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:44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5">
        <v>2033</v>
      </c>
      <c r="R2" s="15">
        <v>2034</v>
      </c>
      <c r="S2" s="15">
        <v>2035</v>
      </c>
      <c r="T2" s="15">
        <v>2036</v>
      </c>
      <c r="U2" s="15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>
      <c r="A3" t="s">
        <v>481</v>
      </c>
      <c r="B3" s="9">
        <f>IF('CN-Med-BPE-CH4'!B3=0,0,VLOOKUP($A3,'CN-Med-BPE-CH4'!$A$2:$AR$27,COLUMN('CN-Med-BPE-CH4'!B$2),0)*VLOOKUP($A3,'Subnational multipliers'!$A$7:$AS$31,COLUMN('Subnational multipliers'!C$6),0))</f>
        <v>23847000000000</v>
      </c>
      <c r="C3" s="9">
        <f>IF('CN-Med-BPE-CH4'!C3=0,0,VLOOKUP($A3,'CN-Med-BPE-CH4'!$A$2:$AR$27,COLUMN('CN-Med-BPE-CH4'!C$2),0)*VLOOKUP($A3,'Subnational multipliers'!$A$7:$AS$31,COLUMN('Subnational multipliers'!D$6),0))</f>
        <v>23783500000000</v>
      </c>
      <c r="D3" s="9">
        <f>IF('CN-Med-BPE-CH4'!D3=0,0,VLOOKUP($A3,'CN-Med-BPE-CH4'!$A$2:$AR$27,COLUMN('CN-Med-BPE-CH4'!D$2),0)*VLOOKUP($A3,'Subnational multipliers'!$A$7:$AS$31,COLUMN('Subnational multipliers'!E$6),0))</f>
        <v>23720000000000</v>
      </c>
      <c r="E3" s="9">
        <f>IF('CN-Med-BPE-CH4'!E3=0,0,VLOOKUP($A3,'CN-Med-BPE-CH4'!$A$2:$AR$27,COLUMN('CN-Med-BPE-CH4'!E$2),0)*VLOOKUP($A3,'Subnational multipliers'!$A$7:$AS$31,COLUMN('Subnational multipliers'!F$6),0))</f>
        <v>24279000000000</v>
      </c>
      <c r="F3" s="9">
        <f>IF('CN-Med-BPE-CH4'!F3=0,0,VLOOKUP($A3,'CN-Med-BPE-CH4'!$A$2:$AR$27,COLUMN('CN-Med-BPE-CH4'!F$2),0)*VLOOKUP($A3,'Subnational multipliers'!$A$7:$AS$31,COLUMN('Subnational multipliers'!G$6),0))</f>
        <v>24328394432578.207</v>
      </c>
      <c r="G3" s="9">
        <f>IF('CN-Med-BPE-CH4'!G3=0,0,VLOOKUP($A3,'CN-Med-BPE-CH4'!$A$2:$AR$27,COLUMN('CN-Med-BPE-CH4'!G$2),0)*VLOOKUP($A3,'Subnational multipliers'!$A$7:$AS$31,COLUMN('Subnational multipliers'!H$6),0))</f>
        <v>24377789173784.281</v>
      </c>
      <c r="H3" s="9">
        <f>IF('CN-Med-BPE-CH4'!H3=0,0,VLOOKUP($A3,'CN-Med-BPE-CH4'!$A$2:$AR$27,COLUMN('CN-Med-BPE-CH4'!H$2),0)*VLOOKUP($A3,'Subnational multipliers'!$A$7:$AS$31,COLUMN('Subnational multipliers'!I$6),0))</f>
        <v>24427183606362.48</v>
      </c>
      <c r="I3" s="9">
        <f>IF('CN-Med-BPE-CH4'!I3=0,0,VLOOKUP($A3,'CN-Med-BPE-CH4'!$A$2:$AR$27,COLUMN('CN-Med-BPE-CH4'!I$2),0)*VLOOKUP($A3,'Subnational multipliers'!$A$7:$AS$31,COLUMN('Subnational multipliers'!J$6),0))</f>
        <v>24476578604758.445</v>
      </c>
      <c r="J3" s="9">
        <f>IF('CN-Med-BPE-CH4'!J3=0,0,VLOOKUP($A3,'CN-Med-BPE-CH4'!$A$2:$AR$27,COLUMN('CN-Med-BPE-CH4'!J$2),0)*VLOOKUP($A3,'Subnational multipliers'!$A$7:$AS$31,COLUMN('Subnational multipliers'!K$6),0))</f>
        <v>24469206256604.258</v>
      </c>
      <c r="K3" s="9">
        <f>IF('CN-Med-BPE-CH4'!K3=0,0,VLOOKUP($A3,'CN-Med-BPE-CH4'!$A$2:$AR$27,COLUMN('CN-Med-BPE-CH4'!K$2),0)*VLOOKUP($A3,'Subnational multipliers'!$A$7:$AS$31,COLUMN('Subnational multipliers'!L$6),0))</f>
        <v>24461833702698.152</v>
      </c>
      <c r="L3" s="9">
        <f>IF('CN-Med-BPE-CH4'!L3=0,0,VLOOKUP($A3,'CN-Med-BPE-CH4'!$A$2:$AR$27,COLUMN('CN-Med-BPE-CH4'!L$2),0)*VLOOKUP($A3,'Subnational multipliers'!$A$7:$AS$31,COLUMN('Subnational multipliers'!M$6),0))</f>
        <v>24454462194697.598</v>
      </c>
      <c r="M3" s="9">
        <f>IF('CN-Med-BPE-CH4'!M3=0,0,VLOOKUP($A3,'CN-Med-BPE-CH4'!$A$2:$AR$27,COLUMN('CN-Med-BPE-CH4'!M$2),0)*VLOOKUP($A3,'Subnational multipliers'!$A$7:$AS$31,COLUMN('Subnational multipliers'!N$6),0))</f>
        <v>24447089640791.5</v>
      </c>
      <c r="N3" s="9">
        <f>IF('CN-Med-BPE-CH4'!N3=0,0,VLOOKUP($A3,'CN-Med-BPE-CH4'!$A$2:$AR$27,COLUMN('CN-Med-BPE-CH4'!N$2),0)*VLOOKUP($A3,'Subnational multipliers'!$A$7:$AS$31,COLUMN('Subnational multipliers'!O$6),0))</f>
        <v>24439717292637.309</v>
      </c>
      <c r="O3" s="9">
        <f>IF('CN-Med-BPE-CH4'!O3=0,0,VLOOKUP($A3,'CN-Med-BPE-CH4'!$A$2:$AR$27,COLUMN('CN-Med-BPE-CH4'!O$2),0)*VLOOKUP($A3,'Subnational multipliers'!$A$7:$AS$31,COLUMN('Subnational multipliers'!P$6),0))</f>
        <v>24406262872093.328</v>
      </c>
      <c r="P3" s="9">
        <f>IF('CN-Med-BPE-CH4'!P3=0,0,VLOOKUP($A3,'CN-Med-BPE-CH4'!$A$2:$AR$27,COLUMN('CN-Med-BPE-CH4'!P$2),0)*VLOOKUP($A3,'Subnational multipliers'!$A$7:$AS$31,COLUMN('Subnational multipliers'!Q$6),0))</f>
        <v>24372809085951.078</v>
      </c>
      <c r="Q3" s="9">
        <f>IF('CN-Med-BPE-CH4'!Q3=0,0,VLOOKUP($A3,'CN-Med-BPE-CH4'!$A$2:$AR$27,COLUMN('CN-Med-BPE-CH4'!Q$2),0)*VLOOKUP($A3,'Subnational multipliers'!$A$7:$AS$31,COLUMN('Subnational multipliers'!R$6),0))</f>
        <v>24339355556998.711</v>
      </c>
      <c r="R3" s="9">
        <f>IF('CN-Med-BPE-CH4'!R3=0,0,VLOOKUP($A3,'CN-Med-BPE-CH4'!$A$2:$AR$27,COLUMN('CN-Med-BPE-CH4'!R$2),0)*VLOOKUP($A3,'Subnational multipliers'!$A$7:$AS$31,COLUMN('Subnational multipliers'!S$6),0))</f>
        <v>24305901770856.461</v>
      </c>
      <c r="S3" s="9">
        <f>IF('CN-Med-BPE-CH4'!S3=0,0,VLOOKUP($A3,'CN-Med-BPE-CH4'!$A$2:$AR$27,COLUMN('CN-Med-BPE-CH4'!S$2),0)*VLOOKUP($A3,'Subnational multipliers'!$A$7:$AS$31,COLUMN('Subnational multipliers'!T$6),0))</f>
        <v>24272447350312.48</v>
      </c>
      <c r="T3" s="9">
        <f>IF('CN-Med-BPE-CH4'!T3=0,0,VLOOKUP($A3,'CN-Med-BPE-CH4'!$A$2:$AR$27,COLUMN('CN-Med-BPE-CH4'!T$2),0)*VLOOKUP($A3,'Subnational multipliers'!$A$7:$AS$31,COLUMN('Subnational multipliers'!U$6),0))</f>
        <v>24211796745073.668</v>
      </c>
      <c r="U3" s="9">
        <f>IF('CN-Med-BPE-CH4'!U3=0,0,VLOOKUP($A3,'CN-Med-BPE-CH4'!$A$2:$AR$27,COLUMN('CN-Med-BPE-CH4'!U$2),0)*VLOOKUP($A3,'Subnational multipliers'!$A$7:$AS$31,COLUMN('Subnational multipliers'!V$6),0))</f>
        <v>24151145728331.035</v>
      </c>
      <c r="V3" s="9">
        <f>IF('CN-Med-BPE-CH4'!V3=0,0,VLOOKUP($A3,'CN-Med-BPE-CH4'!$A$2:$AR$27,COLUMN('CN-Med-BPE-CH4'!V$2),0)*VLOOKUP($A3,'Subnational multipliers'!$A$7:$AS$31,COLUMN('Subnational multipliers'!W$6),0))</f>
        <v>24090494557274.465</v>
      </c>
      <c r="W3" s="9">
        <f>IF('CN-Med-BPE-CH4'!W3=0,0,VLOOKUP($A3,'CN-Med-BPE-CH4'!$A$2:$AR$27,COLUMN('CN-Med-BPE-CH4'!W$2),0)*VLOOKUP($A3,'Subnational multipliers'!$A$7:$AS$31,COLUMN('Subnational multipliers'!X$6),0))</f>
        <v>24029843540531.832</v>
      </c>
      <c r="X3" s="9">
        <f>IF('CN-Med-BPE-CH4'!X3=0,0,VLOOKUP($A3,'CN-Med-BPE-CH4'!$A$2:$AR$27,COLUMN('CN-Med-BPE-CH4'!X$2),0)*VLOOKUP($A3,'Subnational multipliers'!$A$7:$AS$31,COLUMN('Subnational multipliers'!Y$6),0))</f>
        <v>23969192935293.02</v>
      </c>
      <c r="Y3" s="9">
        <f>IF('CN-Med-BPE-CH4'!Y3=0,0,VLOOKUP($A3,'CN-Med-BPE-CH4'!$A$2:$AR$27,COLUMN('CN-Med-BPE-CH4'!Y$2),0)*VLOOKUP($A3,'Subnational multipliers'!$A$7:$AS$31,COLUMN('Subnational multipliers'!Z$6),0))</f>
        <v>23886106267253.926</v>
      </c>
      <c r="Z3" s="9">
        <f>IF('CN-Med-BPE-CH4'!Z3=0,0,VLOOKUP($A3,'CN-Med-BPE-CH4'!$A$2:$AR$27,COLUMN('CN-Med-BPE-CH4'!Z$2),0)*VLOOKUP($A3,'Subnational multipliers'!$A$7:$AS$31,COLUMN('Subnational multipliers'!AA$6),0))</f>
        <v>23803019753528.762</v>
      </c>
      <c r="AA3" s="9">
        <f>IF('CN-Med-BPE-CH4'!AA3=0,0,VLOOKUP($A3,'CN-Med-BPE-CH4'!$A$2:$AR$27,COLUMN('CN-Med-BPE-CH4'!AA$2),0)*VLOOKUP($A3,'Subnational multipliers'!$A$7:$AS$31,COLUMN('Subnational multipliers'!AB$6),0))</f>
        <v>23719932845445.773</v>
      </c>
      <c r="AB3" s="9">
        <f>IF('CN-Med-BPE-CH4'!AB3=0,0,VLOOKUP($A3,'CN-Med-BPE-CH4'!$A$2:$AR$27,COLUMN('CN-Med-BPE-CH4'!AB$2),0)*VLOOKUP($A3,'Subnational multipliers'!$A$7:$AS$31,COLUMN('Subnational multipliers'!AC$6),0))</f>
        <v>23636846331720.609</v>
      </c>
      <c r="AC3" s="9">
        <f>IF('CN-Med-BPE-CH4'!AC3=0,0,VLOOKUP($A3,'CN-Med-BPE-CH4'!$A$2:$AR$27,COLUMN('CN-Med-BPE-CH4'!AC$2),0)*VLOOKUP($A3,'Subnational multipliers'!$A$7:$AS$31,COLUMN('Subnational multipliers'!AD$6),0))</f>
        <v>23553759663681.516</v>
      </c>
      <c r="AD3" s="9">
        <f>IF('CN-Med-BPE-CH4'!AD3=0,0,VLOOKUP($A3,'CN-Med-BPE-CH4'!$A$2:$AR$27,COLUMN('CN-Med-BPE-CH4'!AD$2),0)*VLOOKUP($A3,'Subnational multipliers'!$A$7:$AS$31,COLUMN('Subnational multipliers'!AE$6),0))</f>
        <v>23433973318793.215</v>
      </c>
      <c r="AE3" s="9">
        <f>IF('CN-Med-BPE-CH4'!AE3=0,0,VLOOKUP($A3,'CN-Med-BPE-CH4'!$A$2:$AR$27,COLUMN('CN-Med-BPE-CH4'!AE$2),0)*VLOOKUP($A3,'Subnational multipliers'!$A$7:$AS$31,COLUMN('Subnational multipliers'!AF$6),0))</f>
        <v>23314187471138.699</v>
      </c>
      <c r="AF3" s="9">
        <f>IF('CN-Med-BPE-CH4'!AF3=0,0,VLOOKUP($A3,'CN-Med-BPE-CH4'!$A$2:$AR$27,COLUMN('CN-Med-BPE-CH4'!AF$2),0)*VLOOKUP($A3,'Subnational multipliers'!$A$7:$AS$31,COLUMN('Subnational multipliers'!AG$6),0))</f>
        <v>23194400766184.555</v>
      </c>
      <c r="AG3" s="9">
        <f>IF('CN-Med-BPE-CH4'!AG3=0,0,VLOOKUP($A3,'CN-Med-BPE-CH4'!$A$2:$AR$27,COLUMN('CN-Med-BPE-CH4'!AG$2),0)*VLOOKUP($A3,'Subnational multipliers'!$A$7:$AS$31,COLUMN('Subnational multipliers'!AH$6),0))</f>
        <v>23074614918530.043</v>
      </c>
      <c r="AH3" s="9">
        <f>IF('CN-Med-BPE-CH4'!AH3=0,0,VLOOKUP($A3,'CN-Med-BPE-CH4'!$A$2:$AR$27,COLUMN('CN-Med-BPE-CH4'!AH$2),0)*VLOOKUP($A3,'Subnational multipliers'!$A$7:$AS$31,COLUMN('Subnational multipliers'!AI$6),0))</f>
        <v>22954828573641.742</v>
      </c>
      <c r="AI3" s="9">
        <f>IF('CN-Med-BPE-CH4'!AI3=0,0,VLOOKUP($A3,'CN-Med-BPE-CH4'!$A$2:$AR$27,COLUMN('CN-Med-BPE-CH4'!AI$2),0)*VLOOKUP($A3,'Subnational multipliers'!$A$7:$AS$31,COLUMN('Subnational multipliers'!AJ$6),0))</f>
        <v>22793260599729.195</v>
      </c>
      <c r="AJ3" s="9">
        <f>IF('CN-Med-BPE-CH4'!AJ3=0,0,VLOOKUP($A3,'CN-Med-BPE-CH4'!$A$2:$AR$27,COLUMN('CN-Med-BPE-CH4'!AJ$2),0)*VLOOKUP($A3,'Subnational multipliers'!$A$7:$AS$31,COLUMN('Subnational multipliers'!AK$6),0))</f>
        <v>22631691682787.051</v>
      </c>
      <c r="AK3" s="9">
        <f>IF('CN-Med-BPE-CH4'!AK3=0,0,VLOOKUP($A3,'CN-Med-BPE-CH4'!$A$2:$AR$27,COLUMN('CN-Med-BPE-CH4'!AK$2),0)*VLOOKUP($A3,'Subnational multipliers'!$A$7:$AS$31,COLUMN('Subnational multipliers'!AL$6),0))</f>
        <v>22470123983210.387</v>
      </c>
      <c r="AL3" s="9">
        <f>IF('CN-Med-BPE-CH4'!AL3=0,0,VLOOKUP($A3,'CN-Med-BPE-CH4'!$A$2:$AR$27,COLUMN('CN-Med-BPE-CH4'!AL$2),0)*VLOOKUP($A3,'Subnational multipliers'!$A$7:$AS$31,COLUMN('Subnational multipliers'!AM$6),0))</f>
        <v>22308555066268.246</v>
      </c>
      <c r="AM3" s="9">
        <f>IF('CN-Med-BPE-CH4'!AM3=0,0,VLOOKUP($A3,'CN-Med-BPE-CH4'!$A$2:$AR$27,COLUMN('CN-Med-BPE-CH4'!AM$2),0)*VLOOKUP($A3,'Subnational multipliers'!$A$7:$AS$31,COLUMN('Subnational multipliers'!AN$6),0))</f>
        <v>22146987092355.695</v>
      </c>
      <c r="AN3" s="9">
        <f>IF('CN-Med-BPE-CH4'!AN3=0,0,VLOOKUP($A3,'CN-Med-BPE-CH4'!$A$2:$AR$27,COLUMN('CN-Med-BPE-CH4'!AN$2),0)*VLOOKUP($A3,'Subnational multipliers'!$A$7:$AS$31,COLUMN('Subnational multipliers'!AO$6),0))</f>
        <v>21953320774451.328</v>
      </c>
      <c r="AO3" s="9">
        <f>IF('CN-Med-BPE-CH4'!AO3=0,0,VLOOKUP($A3,'CN-Med-BPE-CH4'!$A$2:$AR$27,COLUMN('CN-Med-BPE-CH4'!AO$2),0)*VLOOKUP($A3,'Subnational multipliers'!$A$7:$AS$31,COLUMN('Subnational multipliers'!AP$6),0))</f>
        <v>21759654319379.02</v>
      </c>
      <c r="AP3" s="9">
        <f>IF('CN-Med-BPE-CH4'!AP3=0,0,VLOOKUP($A3,'CN-Med-BPE-CH4'!$A$2:$AR$27,COLUMN('CN-Med-BPE-CH4'!AP$2),0)*VLOOKUP($A3,'Subnational multipliers'!$A$7:$AS$31,COLUMN('Subnational multipliers'!AQ$6),0))</f>
        <v>21565988121496.602</v>
      </c>
      <c r="AQ3" s="9">
        <f>IF('CN-Med-BPE-CH4'!AQ3=0,0,VLOOKUP($A3,'CN-Med-BPE-CH4'!$A$2:$AR$27,COLUMN('CN-Med-BPE-CH4'!AQ$2),0)*VLOOKUP($A3,'Subnational multipliers'!$A$7:$AS$31,COLUMN('Subnational multipliers'!AR$6),0))</f>
        <v>21372321666424.293</v>
      </c>
      <c r="AR3" s="9">
        <f>IF('CN-Med-BPE-CH4'!AR3=0,0,VLOOKUP($A3,'CN-Med-BPE-CH4'!$A$2:$AR$27,COLUMN('CN-Med-BPE-CH4'!AR$2),0)*VLOOKUP($A3,'Subnational multipliers'!$A$7:$AS$31,COLUMN('Subnational multipliers'!AS$6),0))</f>
        <v>21178655348519.926</v>
      </c>
    </row>
    <row r="4" spans="1:44">
      <c r="A4" t="s">
        <v>42</v>
      </c>
      <c r="B4" s="9">
        <f>IF('CN-Med-BPE-CH4'!B4=0,0,VLOOKUP($A4,'CN-Med-BPE-CH4'!$A$2:$AR$27,COLUMN('CN-Med-BPE-CH4'!B$2),0)*VLOOKUP($A4,'Subnational multipliers'!$A$7:$AS$31,COLUMN('Subnational multipliers'!C$6),0))</f>
        <v>25122000000000</v>
      </c>
      <c r="C4" s="9">
        <f>IF('CN-Med-BPE-CH4'!C4=0,0,VLOOKUP($A4,'CN-Med-BPE-CH4'!$A$2:$AR$27,COLUMN('CN-Med-BPE-CH4'!C$2),0)*VLOOKUP($A4,'Subnational multipliers'!$A$7:$AS$31,COLUMN('Subnational multipliers'!D$6),0))</f>
        <v>24992500000000</v>
      </c>
      <c r="D4" s="9">
        <f>IF('CN-Med-BPE-CH4'!D4=0,0,VLOOKUP($A4,'CN-Med-BPE-CH4'!$A$2:$AR$27,COLUMN('CN-Med-BPE-CH4'!D$2),0)*VLOOKUP($A4,'Subnational multipliers'!$A$7:$AS$31,COLUMN('Subnational multipliers'!E$6),0))</f>
        <v>24863000000000</v>
      </c>
      <c r="E4" s="9">
        <f>IF('CN-Med-BPE-CH4'!E4=0,0,VLOOKUP($A4,'CN-Med-BPE-CH4'!$A$2:$AR$27,COLUMN('CN-Med-BPE-CH4'!E$2),0)*VLOOKUP($A4,'Subnational multipliers'!$A$7:$AS$31,COLUMN('Subnational multipliers'!F$6),0))</f>
        <v>25030000000000</v>
      </c>
      <c r="F4" s="9">
        <f>IF('CN-Med-BPE-CH4'!F4=0,0,VLOOKUP($A4,'CN-Med-BPE-CH4'!$A$2:$AR$27,COLUMN('CN-Med-BPE-CH4'!F$2),0)*VLOOKUP($A4,'Subnational multipliers'!$A$7:$AS$31,COLUMN('Subnational multipliers'!G$6),0))</f>
        <v>27656754726127.004</v>
      </c>
      <c r="G4" s="9">
        <f>IF('CN-Med-BPE-CH4'!G4=0,0,VLOOKUP($A4,'CN-Med-BPE-CH4'!$A$2:$AR$27,COLUMN('CN-Med-BPE-CH4'!G$2),0)*VLOOKUP($A4,'Subnational multipliers'!$A$7:$AS$31,COLUMN('Subnational multipliers'!H$6),0))</f>
        <v>28406967199870.742</v>
      </c>
      <c r="H4" s="9">
        <f>IF('CN-Med-BPE-CH4'!H4=0,0,VLOOKUP($A4,'CN-Med-BPE-CH4'!$A$2:$AR$27,COLUMN('CN-Med-BPE-CH4'!H$2),0)*VLOOKUP($A4,'Subnational multipliers'!$A$7:$AS$31,COLUMN('Subnational multipliers'!I$6),0))</f>
        <v>29157179673614.473</v>
      </c>
      <c r="I4" s="9">
        <f>IF('CN-Med-BPE-CH4'!I4=0,0,VLOOKUP($A4,'CN-Med-BPE-CH4'!$A$2:$AR$27,COLUMN('CN-Med-BPE-CH4'!I$2),0)*VLOOKUP($A4,'Subnational multipliers'!$A$7:$AS$31,COLUMN('Subnational multipliers'!J$6),0))</f>
        <v>29877060106640.816</v>
      </c>
      <c r="J4" s="9">
        <f>IF('CN-Med-BPE-CH4'!J4=0,0,VLOOKUP($A4,'CN-Med-BPE-CH4'!$A$2:$AR$27,COLUMN('CN-Med-BPE-CH4'!J$2),0)*VLOOKUP($A4,'Subnational multipliers'!$A$7:$AS$31,COLUMN('Subnational multipliers'!K$6),0))</f>
        <v>30362372758119.246</v>
      </c>
      <c r="K4" s="9">
        <f>IF('CN-Med-BPE-CH4'!K4=0,0,VLOOKUP($A4,'CN-Med-BPE-CH4'!$A$2:$AR$27,COLUMN('CN-Med-BPE-CH4'!K$2),0)*VLOOKUP($A4,'Subnational multipliers'!$A$7:$AS$31,COLUMN('Subnational multipliers'!L$6),0))</f>
        <v>30847685409597.672</v>
      </c>
      <c r="L4" s="9">
        <f>IF('CN-Med-BPE-CH4'!L4=0,0,VLOOKUP($A4,'CN-Med-BPE-CH4'!$A$2:$AR$27,COLUMN('CN-Med-BPE-CH4'!L$2),0)*VLOOKUP($A4,'Subnational multipliers'!$A$7:$AS$31,COLUMN('Subnational multipliers'!M$6),0))</f>
        <v>31332998061076.098</v>
      </c>
      <c r="M4" s="9">
        <f>IF('CN-Med-BPE-CH4'!M4=0,0,VLOOKUP($A4,'CN-Med-BPE-CH4'!$A$2:$AR$27,COLUMN('CN-Med-BPE-CH4'!M$2),0)*VLOOKUP($A4,'Subnational multipliers'!$A$7:$AS$31,COLUMN('Subnational multipliers'!N$6),0))</f>
        <v>31836509936984.969</v>
      </c>
      <c r="N4" s="9">
        <f>IF('CN-Med-BPE-CH4'!N4=0,0,VLOOKUP($A4,'CN-Med-BPE-CH4'!$A$2:$AR$27,COLUMN('CN-Med-BPE-CH4'!N$2),0)*VLOOKUP($A4,'Subnational multipliers'!$A$7:$AS$31,COLUMN('Subnational multipliers'!O$6),0))</f>
        <v>32333955404750.363</v>
      </c>
      <c r="O4" s="9">
        <f>IF('CN-Med-BPE-CH4'!O4=0,0,VLOOKUP($A4,'CN-Med-BPE-CH4'!$A$2:$AR$27,COLUMN('CN-Med-BPE-CH4'!O$2),0)*VLOOKUP($A4,'Subnational multipliers'!$A$7:$AS$31,COLUMN('Subnational multipliers'!P$6),0))</f>
        <v>32424951526902.563</v>
      </c>
      <c r="P4" s="9">
        <f>IF('CN-Med-BPE-CH4'!P4=0,0,VLOOKUP($A4,'CN-Med-BPE-CH4'!$A$2:$AR$27,COLUMN('CN-Med-BPE-CH4'!P$2),0)*VLOOKUP($A4,'Subnational multipliers'!$A$7:$AS$31,COLUMN('Subnational multipliers'!Q$6),0))</f>
        <v>32515947649054.773</v>
      </c>
      <c r="Q4" s="9">
        <f>IF('CN-Med-BPE-CH4'!Q4=0,0,VLOOKUP($A4,'CN-Med-BPE-CH4'!$A$2:$AR$27,COLUMN('CN-Med-BPE-CH4'!Q$2),0)*VLOOKUP($A4,'Subnational multipliers'!$A$7:$AS$31,COLUMN('Subnational multipliers'!R$6),0))</f>
        <v>32591777750848.277</v>
      </c>
      <c r="R4" s="9">
        <f>IF('CN-Med-BPE-CH4'!R4=0,0,VLOOKUP($A4,'CN-Med-BPE-CH4'!$A$2:$AR$27,COLUMN('CN-Med-BPE-CH4'!R$2),0)*VLOOKUP($A4,'Subnational multipliers'!$A$7:$AS$31,COLUMN('Subnational multipliers'!S$6),0))</f>
        <v>32637275811924.375</v>
      </c>
      <c r="S4" s="9">
        <f>IF('CN-Med-BPE-CH4'!S4=0,0,VLOOKUP($A4,'CN-Med-BPE-CH4'!$A$2:$AR$27,COLUMN('CN-Med-BPE-CH4'!S$2),0)*VLOOKUP($A4,'Subnational multipliers'!$A$7:$AS$31,COLUMN('Subnational multipliers'!T$6),0))</f>
        <v>32652441832283.086</v>
      </c>
      <c r="T4" s="9">
        <f>IF('CN-Med-BPE-CH4'!T4=0,0,VLOOKUP($A4,'CN-Med-BPE-CH4'!$A$2:$AR$27,COLUMN('CN-Med-BPE-CH4'!T$2),0)*VLOOKUP($A4,'Subnational multipliers'!$A$7:$AS$31,COLUMN('Subnational multipliers'!U$6),0))</f>
        <v>32267224915172.082</v>
      </c>
      <c r="U4" s="9">
        <f>IF('CN-Med-BPE-CH4'!U4=0,0,VLOOKUP($A4,'CN-Med-BPE-CH4'!$A$2:$AR$27,COLUMN('CN-Med-BPE-CH4'!U$2),0)*VLOOKUP($A4,'Subnational multipliers'!$A$7:$AS$31,COLUMN('Subnational multipliers'!V$6),0))</f>
        <v>31882007998061.086</v>
      </c>
      <c r="V4" s="9">
        <f>IF('CN-Med-BPE-CH4'!V4=0,0,VLOOKUP($A4,'CN-Med-BPE-CH4'!$A$2:$AR$27,COLUMN('CN-Med-BPE-CH4'!V$2),0)*VLOOKUP($A4,'Subnational multipliers'!$A$7:$AS$31,COLUMN('Subnational multipliers'!W$6),0))</f>
        <v>31496791080950.074</v>
      </c>
      <c r="W4" s="9">
        <f>IF('CN-Med-BPE-CH4'!W4=0,0,VLOOKUP($A4,'CN-Med-BPE-CH4'!$A$2:$AR$27,COLUMN('CN-Med-BPE-CH4'!W$2),0)*VLOOKUP($A4,'Subnational multipliers'!$A$7:$AS$31,COLUMN('Subnational multipliers'!X$6),0))</f>
        <v>31111574163839.078</v>
      </c>
      <c r="X4" s="9">
        <f>IF('CN-Med-BPE-CH4'!X4=0,0,VLOOKUP($A4,'CN-Med-BPE-CH4'!$A$2:$AR$27,COLUMN('CN-Med-BPE-CH4'!X$2),0)*VLOOKUP($A4,'Subnational multipliers'!$A$7:$AS$31,COLUMN('Subnational multipliers'!Y$6),0))</f>
        <v>30726357246728.07</v>
      </c>
      <c r="Y4" s="9">
        <f>IF('CN-Med-BPE-CH4'!Y4=0,0,VLOOKUP($A4,'CN-Med-BPE-CH4'!$A$2:$AR$27,COLUMN('CN-Med-BPE-CH4'!Y$2),0)*VLOOKUP($A4,'Subnational multipliers'!$A$7:$AS$31,COLUMN('Subnational multipliers'!Z$6),0))</f>
        <v>30131849248666.992</v>
      </c>
      <c r="Z4" s="9">
        <f>IF('CN-Med-BPE-CH4'!Z4=0,0,VLOOKUP($A4,'CN-Med-BPE-CH4'!$A$2:$AR$27,COLUMN('CN-Med-BPE-CH4'!Z$2),0)*VLOOKUP($A4,'Subnational multipliers'!$A$7:$AS$31,COLUMN('Subnational multipliers'!AA$6),0))</f>
        <v>29537341250605.918</v>
      </c>
      <c r="AA4" s="9">
        <f>IF('CN-Med-BPE-CH4'!AA4=0,0,VLOOKUP($A4,'CN-Med-BPE-CH4'!$A$2:$AR$27,COLUMN('CN-Med-BPE-CH4'!AA$2),0)*VLOOKUP($A4,'Subnational multipliers'!$A$7:$AS$31,COLUMN('Subnational multipliers'!AB$6),0))</f>
        <v>28942833252544.844</v>
      </c>
      <c r="AB4" s="9">
        <f>IF('CN-Med-BPE-CH4'!AB4=0,0,VLOOKUP($A4,'CN-Med-BPE-CH4'!$A$2:$AR$27,COLUMN('CN-Med-BPE-CH4'!AB$2),0)*VLOOKUP($A4,'Subnational multipliers'!$A$7:$AS$31,COLUMN('Subnational multipliers'!AC$6),0))</f>
        <v>28348325254483.766</v>
      </c>
      <c r="AC4" s="9">
        <f>IF('CN-Med-BPE-CH4'!AC4=0,0,VLOOKUP($A4,'CN-Med-BPE-CH4'!$A$2:$AR$27,COLUMN('CN-Med-BPE-CH4'!AC$2),0)*VLOOKUP($A4,'Subnational multipliers'!$A$7:$AS$31,COLUMN('Subnational multipliers'!AD$6),0))</f>
        <v>27753817256422.688</v>
      </c>
      <c r="AD4" s="9">
        <f>IF('CN-Med-BPE-CH4'!AD4=0,0,VLOOKUP($A4,'CN-Med-BPE-CH4'!$A$2:$AR$27,COLUMN('CN-Med-BPE-CH4'!AD$2),0)*VLOOKUP($A4,'Subnational multipliers'!$A$7:$AS$31,COLUMN('Subnational multipliers'!AE$6),0))</f>
        <v>27213906931652.938</v>
      </c>
      <c r="AE4" s="9">
        <f>IF('CN-Med-BPE-CH4'!AE4=0,0,VLOOKUP($A4,'CN-Med-BPE-CH4'!$A$2:$AR$27,COLUMN('CN-Med-BPE-CH4'!AE$2),0)*VLOOKUP($A4,'Subnational multipliers'!$A$7:$AS$31,COLUMN('Subnational multipliers'!AF$6),0))</f>
        <v>26673996606883.184</v>
      </c>
      <c r="AF4" s="9">
        <f>IF('CN-Med-BPE-CH4'!AF4=0,0,VLOOKUP($A4,'CN-Med-BPE-CH4'!$A$2:$AR$27,COLUMN('CN-Med-BPE-CH4'!AF$2),0)*VLOOKUP($A4,'Subnational multipliers'!$A$7:$AS$31,COLUMN('Subnational multipliers'!AG$6),0))</f>
        <v>26134086282113.43</v>
      </c>
      <c r="AG4" s="9">
        <f>IF('CN-Med-BPE-CH4'!AG4=0,0,VLOOKUP($A4,'CN-Med-BPE-CH4'!$A$2:$AR$27,COLUMN('CN-Med-BPE-CH4'!AG$2),0)*VLOOKUP($A4,'Subnational multipliers'!$A$7:$AS$31,COLUMN('Subnational multipliers'!AH$6),0))</f>
        <v>25594175957343.684</v>
      </c>
      <c r="AH4" s="9">
        <f>IF('CN-Med-BPE-CH4'!AH4=0,0,VLOOKUP($A4,'CN-Med-BPE-CH4'!$A$2:$AR$27,COLUMN('CN-Med-BPE-CH4'!AH$2),0)*VLOOKUP($A4,'Subnational multipliers'!$A$7:$AS$31,COLUMN('Subnational multipliers'!AI$6),0))</f>
        <v>25054265632573.926</v>
      </c>
      <c r="AI4" s="9">
        <f>IF('CN-Med-BPE-CH4'!AI4=0,0,VLOOKUP($A4,'CN-Med-BPE-CH4'!$A$2:$AR$27,COLUMN('CN-Med-BPE-CH4'!AI$2),0)*VLOOKUP($A4,'Subnational multipliers'!$A$7:$AS$31,COLUMN('Subnational multipliers'!AJ$6),0))</f>
        <v>24447624818225.887</v>
      </c>
      <c r="AJ4" s="9">
        <f>IF('CN-Med-BPE-CH4'!AJ4=0,0,VLOOKUP($A4,'CN-Med-BPE-CH4'!$A$2:$AR$27,COLUMN('CN-Med-BPE-CH4'!AJ$2),0)*VLOOKUP($A4,'Subnational multipliers'!$A$7:$AS$31,COLUMN('Subnational multipliers'!AK$6),0))</f>
        <v>23840984003877.848</v>
      </c>
      <c r="AK4" s="9">
        <f>IF('CN-Med-BPE-CH4'!AK4=0,0,VLOOKUP($A4,'CN-Med-BPE-CH4'!$A$2:$AR$27,COLUMN('CN-Med-BPE-CH4'!AK$2),0)*VLOOKUP($A4,'Subnational multipliers'!$A$7:$AS$31,COLUMN('Subnational multipliers'!AL$6),0))</f>
        <v>23234343189529.809</v>
      </c>
      <c r="AL4" s="9">
        <f>IF('CN-Med-BPE-CH4'!AL4=0,0,VLOOKUP($A4,'CN-Med-BPE-CH4'!$A$2:$AR$27,COLUMN('CN-Med-BPE-CH4'!AL$2),0)*VLOOKUP($A4,'Subnational multipliers'!$A$7:$AS$31,COLUMN('Subnational multipliers'!AM$6),0))</f>
        <v>22627702375181.773</v>
      </c>
      <c r="AM4" s="9">
        <f>IF('CN-Med-BPE-CH4'!AM4=0,0,VLOOKUP($A4,'CN-Med-BPE-CH4'!$A$2:$AR$27,COLUMN('CN-Med-BPE-CH4'!AM$2),0)*VLOOKUP($A4,'Subnational multipliers'!$A$7:$AS$31,COLUMN('Subnational multipliers'!AN$6),0))</f>
        <v>22021061560833.742</v>
      </c>
      <c r="AN4" s="9">
        <f>IF('CN-Med-BPE-CH4'!AN4=0,0,VLOOKUP($A4,'CN-Med-BPE-CH4'!$A$2:$AR$27,COLUMN('CN-Med-BPE-CH4'!AN$2),0)*VLOOKUP($A4,'Subnational multipliers'!$A$7:$AS$31,COLUMN('Subnational multipliers'!AO$6),0))</f>
        <v>21481151236063.988</v>
      </c>
      <c r="AO4" s="9">
        <f>IF('CN-Med-BPE-CH4'!AO4=0,0,VLOOKUP($A4,'CN-Med-BPE-CH4'!$A$2:$AR$27,COLUMN('CN-Med-BPE-CH4'!AO$2),0)*VLOOKUP($A4,'Subnational multipliers'!$A$7:$AS$31,COLUMN('Subnational multipliers'!AP$6),0))</f>
        <v>20941240911294.234</v>
      </c>
      <c r="AP4" s="9">
        <f>IF('CN-Med-BPE-CH4'!AP4=0,0,VLOOKUP($A4,'CN-Med-BPE-CH4'!$A$2:$AR$27,COLUMN('CN-Med-BPE-CH4'!AP$2),0)*VLOOKUP($A4,'Subnational multipliers'!$A$7:$AS$31,COLUMN('Subnational multipliers'!AQ$6),0))</f>
        <v>20401330586524.484</v>
      </c>
      <c r="AQ4" s="9">
        <f>IF('CN-Med-BPE-CH4'!AQ4=0,0,VLOOKUP($A4,'CN-Med-BPE-CH4'!$A$2:$AR$27,COLUMN('CN-Med-BPE-CH4'!AQ$2),0)*VLOOKUP($A4,'Subnational multipliers'!$A$7:$AS$31,COLUMN('Subnational multipliers'!AR$6),0))</f>
        <v>19861420261754.734</v>
      </c>
      <c r="AR4" s="9">
        <f>IF('CN-Med-BPE-CH4'!AR4=0,0,VLOOKUP($A4,'CN-Med-BPE-CH4'!$A$2:$AR$27,COLUMN('CN-Med-BPE-CH4'!AR$2),0)*VLOOKUP($A4,'Subnational multipliers'!$A$7:$AS$31,COLUMN('Subnational multipliers'!AS$6),0))</f>
        <v>19321509936984.977</v>
      </c>
    </row>
    <row r="5" spans="1:44">
      <c r="A5" t="s">
        <v>46</v>
      </c>
      <c r="B5" s="9">
        <f>IF('CN-Med-BPE-CH4'!B5=0,0,VLOOKUP($A5,'CN-Med-BPE-CH4'!$A$2:$AR$27,COLUMN('CN-Med-BPE-CH4'!B$2),0)*VLOOKUP($A5,'Subnational multipliers'!$A$7:$AS$31,COLUMN('Subnational multipliers'!C$6),0))</f>
        <v>0</v>
      </c>
      <c r="C5" s="9">
        <f>IF('CN-Med-BPE-CH4'!C5=0,0,VLOOKUP($A5,'CN-Med-BPE-CH4'!$A$2:$AR$27,COLUMN('CN-Med-BPE-CH4'!C$2),0)*VLOOKUP($A5,'Subnational multipliers'!$A$7:$AS$31,COLUMN('Subnational multipliers'!D$6),0))</f>
        <v>0</v>
      </c>
      <c r="D5" s="9">
        <f>IF('CN-Med-BPE-CH4'!D5=0,0,VLOOKUP($A5,'CN-Med-BPE-CH4'!$A$2:$AR$27,COLUMN('CN-Med-BPE-CH4'!D$2),0)*VLOOKUP($A5,'Subnational multipliers'!$A$7:$AS$31,COLUMN('Subnational multipliers'!E$6),0))</f>
        <v>0</v>
      </c>
      <c r="E5" s="9">
        <f>IF('CN-Med-BPE-CH4'!E5=0,0,VLOOKUP($A5,'CN-Med-BPE-CH4'!$A$2:$AR$27,COLUMN('CN-Med-BPE-CH4'!E$2),0)*VLOOKUP($A5,'Subnational multipliers'!$A$7:$AS$31,COLUMN('Subnational multipliers'!F$6),0))</f>
        <v>0</v>
      </c>
      <c r="F5" s="9">
        <f>IF('CN-Med-BPE-CH4'!F5=0,0,VLOOKUP($A5,'CN-Med-BPE-CH4'!$A$2:$AR$27,COLUMN('CN-Med-BPE-CH4'!F$2),0)*VLOOKUP($A5,'Subnational multipliers'!$A$7:$AS$31,COLUMN('Subnational multipliers'!G$6),0))</f>
        <v>0</v>
      </c>
      <c r="G5" s="9">
        <f>IF('CN-Med-BPE-CH4'!G5=0,0,VLOOKUP($A5,'CN-Med-BPE-CH4'!$A$2:$AR$27,COLUMN('CN-Med-BPE-CH4'!G$2),0)*VLOOKUP($A5,'Subnational multipliers'!$A$7:$AS$31,COLUMN('Subnational multipliers'!H$6),0))</f>
        <v>0</v>
      </c>
      <c r="H5" s="9">
        <f>IF('CN-Med-BPE-CH4'!H5=0,0,VLOOKUP($A5,'CN-Med-BPE-CH4'!$A$2:$AR$27,COLUMN('CN-Med-BPE-CH4'!H$2),0)*VLOOKUP($A5,'Subnational multipliers'!$A$7:$AS$31,COLUMN('Subnational multipliers'!I$6),0))</f>
        <v>0</v>
      </c>
      <c r="I5" s="9">
        <f>IF('CN-Med-BPE-CH4'!I5=0,0,VLOOKUP($A5,'CN-Med-BPE-CH4'!$A$2:$AR$27,COLUMN('CN-Med-BPE-CH4'!I$2),0)*VLOOKUP($A5,'Subnational multipliers'!$A$7:$AS$31,COLUMN('Subnational multipliers'!J$6),0))</f>
        <v>0</v>
      </c>
      <c r="J5" s="9">
        <f>IF('CN-Med-BPE-CH4'!J5=0,0,VLOOKUP($A5,'CN-Med-BPE-CH4'!$A$2:$AR$27,COLUMN('CN-Med-BPE-CH4'!J$2),0)*VLOOKUP($A5,'Subnational multipliers'!$A$7:$AS$31,COLUMN('Subnational multipliers'!K$6),0))</f>
        <v>0</v>
      </c>
      <c r="K5" s="9">
        <f>IF('CN-Med-BPE-CH4'!K5=0,0,VLOOKUP($A5,'CN-Med-BPE-CH4'!$A$2:$AR$27,COLUMN('CN-Med-BPE-CH4'!K$2),0)*VLOOKUP($A5,'Subnational multipliers'!$A$7:$AS$31,COLUMN('Subnational multipliers'!L$6),0))</f>
        <v>0</v>
      </c>
      <c r="L5" s="9">
        <f>IF('CN-Med-BPE-CH4'!L5=0,0,VLOOKUP($A5,'CN-Med-BPE-CH4'!$A$2:$AR$27,COLUMN('CN-Med-BPE-CH4'!L$2),0)*VLOOKUP($A5,'Subnational multipliers'!$A$7:$AS$31,COLUMN('Subnational multipliers'!M$6),0))</f>
        <v>0</v>
      </c>
      <c r="M5" s="9">
        <f>IF('CN-Med-BPE-CH4'!M5=0,0,VLOOKUP($A5,'CN-Med-BPE-CH4'!$A$2:$AR$27,COLUMN('CN-Med-BPE-CH4'!M$2),0)*VLOOKUP($A5,'Subnational multipliers'!$A$7:$AS$31,COLUMN('Subnational multipliers'!N$6),0))</f>
        <v>0</v>
      </c>
      <c r="N5" s="9">
        <f>IF('CN-Med-BPE-CH4'!N5=0,0,VLOOKUP($A5,'CN-Med-BPE-CH4'!$A$2:$AR$27,COLUMN('CN-Med-BPE-CH4'!N$2),0)*VLOOKUP($A5,'Subnational multipliers'!$A$7:$AS$31,COLUMN('Subnational multipliers'!O$6),0))</f>
        <v>0</v>
      </c>
      <c r="O5" s="9">
        <f>IF('CN-Med-BPE-CH4'!O5=0,0,VLOOKUP($A5,'CN-Med-BPE-CH4'!$A$2:$AR$27,COLUMN('CN-Med-BPE-CH4'!O$2),0)*VLOOKUP($A5,'Subnational multipliers'!$A$7:$AS$31,COLUMN('Subnational multipliers'!P$6),0))</f>
        <v>0</v>
      </c>
      <c r="P5" s="9">
        <f>IF('CN-Med-BPE-CH4'!P5=0,0,VLOOKUP($A5,'CN-Med-BPE-CH4'!$A$2:$AR$27,COLUMN('CN-Med-BPE-CH4'!P$2),0)*VLOOKUP($A5,'Subnational multipliers'!$A$7:$AS$31,COLUMN('Subnational multipliers'!Q$6),0))</f>
        <v>0</v>
      </c>
      <c r="Q5" s="9">
        <f>IF('CN-Med-BPE-CH4'!Q5=0,0,VLOOKUP($A5,'CN-Med-BPE-CH4'!$A$2:$AR$27,COLUMN('CN-Med-BPE-CH4'!Q$2),0)*VLOOKUP($A5,'Subnational multipliers'!$A$7:$AS$31,COLUMN('Subnational multipliers'!R$6),0))</f>
        <v>0</v>
      </c>
      <c r="R5" s="9">
        <f>IF('CN-Med-BPE-CH4'!R5=0,0,VLOOKUP($A5,'CN-Med-BPE-CH4'!$A$2:$AR$27,COLUMN('CN-Med-BPE-CH4'!R$2),0)*VLOOKUP($A5,'Subnational multipliers'!$A$7:$AS$31,COLUMN('Subnational multipliers'!S$6),0))</f>
        <v>0</v>
      </c>
      <c r="S5" s="9">
        <f>IF('CN-Med-BPE-CH4'!S5=0,0,VLOOKUP($A5,'CN-Med-BPE-CH4'!$A$2:$AR$27,COLUMN('CN-Med-BPE-CH4'!S$2),0)*VLOOKUP($A5,'Subnational multipliers'!$A$7:$AS$31,COLUMN('Subnational multipliers'!T$6),0))</f>
        <v>0</v>
      </c>
      <c r="T5" s="9">
        <f>IF('CN-Med-BPE-CH4'!T5=0,0,VLOOKUP($A5,'CN-Med-BPE-CH4'!$A$2:$AR$27,COLUMN('CN-Med-BPE-CH4'!T$2),0)*VLOOKUP($A5,'Subnational multipliers'!$A$7:$AS$31,COLUMN('Subnational multipliers'!U$6),0))</f>
        <v>0</v>
      </c>
      <c r="U5" s="9">
        <f>IF('CN-Med-BPE-CH4'!U5=0,0,VLOOKUP($A5,'CN-Med-BPE-CH4'!$A$2:$AR$27,COLUMN('CN-Med-BPE-CH4'!U$2),0)*VLOOKUP($A5,'Subnational multipliers'!$A$7:$AS$31,COLUMN('Subnational multipliers'!V$6),0))</f>
        <v>0</v>
      </c>
      <c r="V5" s="9">
        <f>IF('CN-Med-BPE-CH4'!V5=0,0,VLOOKUP($A5,'CN-Med-BPE-CH4'!$A$2:$AR$27,COLUMN('CN-Med-BPE-CH4'!V$2),0)*VLOOKUP($A5,'Subnational multipliers'!$A$7:$AS$31,COLUMN('Subnational multipliers'!W$6),0))</f>
        <v>0</v>
      </c>
      <c r="W5" s="9">
        <f>IF('CN-Med-BPE-CH4'!W5=0,0,VLOOKUP($A5,'CN-Med-BPE-CH4'!$A$2:$AR$27,COLUMN('CN-Med-BPE-CH4'!W$2),0)*VLOOKUP($A5,'Subnational multipliers'!$A$7:$AS$31,COLUMN('Subnational multipliers'!X$6),0))</f>
        <v>0</v>
      </c>
      <c r="X5" s="9">
        <f>IF('CN-Med-BPE-CH4'!X5=0,0,VLOOKUP($A5,'CN-Med-BPE-CH4'!$A$2:$AR$27,COLUMN('CN-Med-BPE-CH4'!X$2),0)*VLOOKUP($A5,'Subnational multipliers'!$A$7:$AS$31,COLUMN('Subnational multipliers'!Y$6),0))</f>
        <v>0</v>
      </c>
      <c r="Y5" s="9">
        <f>IF('CN-Med-BPE-CH4'!Y5=0,0,VLOOKUP($A5,'CN-Med-BPE-CH4'!$A$2:$AR$27,COLUMN('CN-Med-BPE-CH4'!Y$2),0)*VLOOKUP($A5,'Subnational multipliers'!$A$7:$AS$31,COLUMN('Subnational multipliers'!Z$6),0))</f>
        <v>0</v>
      </c>
      <c r="Z5" s="9">
        <f>IF('CN-Med-BPE-CH4'!Z5=0,0,VLOOKUP($A5,'CN-Med-BPE-CH4'!$A$2:$AR$27,COLUMN('CN-Med-BPE-CH4'!Z$2),0)*VLOOKUP($A5,'Subnational multipliers'!$A$7:$AS$31,COLUMN('Subnational multipliers'!AA$6),0))</f>
        <v>0</v>
      </c>
      <c r="AA5" s="9">
        <f>IF('CN-Med-BPE-CH4'!AA5=0,0,VLOOKUP($A5,'CN-Med-BPE-CH4'!$A$2:$AR$27,COLUMN('CN-Med-BPE-CH4'!AA$2),0)*VLOOKUP($A5,'Subnational multipliers'!$A$7:$AS$31,COLUMN('Subnational multipliers'!AB$6),0))</f>
        <v>0</v>
      </c>
      <c r="AB5" s="9">
        <f>IF('CN-Med-BPE-CH4'!AB5=0,0,VLOOKUP($A5,'CN-Med-BPE-CH4'!$A$2:$AR$27,COLUMN('CN-Med-BPE-CH4'!AB$2),0)*VLOOKUP($A5,'Subnational multipliers'!$A$7:$AS$31,COLUMN('Subnational multipliers'!AC$6),0))</f>
        <v>0</v>
      </c>
      <c r="AC5" s="9">
        <f>IF('CN-Med-BPE-CH4'!AC5=0,0,VLOOKUP($A5,'CN-Med-BPE-CH4'!$A$2:$AR$27,COLUMN('CN-Med-BPE-CH4'!AC$2),0)*VLOOKUP($A5,'Subnational multipliers'!$A$7:$AS$31,COLUMN('Subnational multipliers'!AD$6),0))</f>
        <v>0</v>
      </c>
      <c r="AD5" s="9">
        <f>IF('CN-Med-BPE-CH4'!AD5=0,0,VLOOKUP($A5,'CN-Med-BPE-CH4'!$A$2:$AR$27,COLUMN('CN-Med-BPE-CH4'!AD$2),0)*VLOOKUP($A5,'Subnational multipliers'!$A$7:$AS$31,COLUMN('Subnational multipliers'!AE$6),0))</f>
        <v>0</v>
      </c>
      <c r="AE5" s="9">
        <f>IF('CN-Med-BPE-CH4'!AE5=0,0,VLOOKUP($A5,'CN-Med-BPE-CH4'!$A$2:$AR$27,COLUMN('CN-Med-BPE-CH4'!AE$2),0)*VLOOKUP($A5,'Subnational multipliers'!$A$7:$AS$31,COLUMN('Subnational multipliers'!AF$6),0))</f>
        <v>0</v>
      </c>
      <c r="AF5" s="9">
        <f>IF('CN-Med-BPE-CH4'!AF5=0,0,VLOOKUP($A5,'CN-Med-BPE-CH4'!$A$2:$AR$27,COLUMN('CN-Med-BPE-CH4'!AF$2),0)*VLOOKUP($A5,'Subnational multipliers'!$A$7:$AS$31,COLUMN('Subnational multipliers'!AG$6),0))</f>
        <v>0</v>
      </c>
      <c r="AG5" s="9">
        <f>IF('CN-Med-BPE-CH4'!AG5=0,0,VLOOKUP($A5,'CN-Med-BPE-CH4'!$A$2:$AR$27,COLUMN('CN-Med-BPE-CH4'!AG$2),0)*VLOOKUP($A5,'Subnational multipliers'!$A$7:$AS$31,COLUMN('Subnational multipliers'!AH$6),0))</f>
        <v>0</v>
      </c>
      <c r="AH5" s="9">
        <f>IF('CN-Med-BPE-CH4'!AH5=0,0,VLOOKUP($A5,'CN-Med-BPE-CH4'!$A$2:$AR$27,COLUMN('CN-Med-BPE-CH4'!AH$2),0)*VLOOKUP($A5,'Subnational multipliers'!$A$7:$AS$31,COLUMN('Subnational multipliers'!AI$6),0))</f>
        <v>0</v>
      </c>
      <c r="AI5" s="9">
        <f>IF('CN-Med-BPE-CH4'!AI5=0,0,VLOOKUP($A5,'CN-Med-BPE-CH4'!$A$2:$AR$27,COLUMN('CN-Med-BPE-CH4'!AI$2),0)*VLOOKUP($A5,'Subnational multipliers'!$A$7:$AS$31,COLUMN('Subnational multipliers'!AJ$6),0))</f>
        <v>0</v>
      </c>
      <c r="AJ5" s="9">
        <f>IF('CN-Med-BPE-CH4'!AJ5=0,0,VLOOKUP($A5,'CN-Med-BPE-CH4'!$A$2:$AR$27,COLUMN('CN-Med-BPE-CH4'!AJ$2),0)*VLOOKUP($A5,'Subnational multipliers'!$A$7:$AS$31,COLUMN('Subnational multipliers'!AK$6),0))</f>
        <v>0</v>
      </c>
      <c r="AK5" s="9">
        <f>IF('CN-Med-BPE-CH4'!AK5=0,0,VLOOKUP($A5,'CN-Med-BPE-CH4'!$A$2:$AR$27,COLUMN('CN-Med-BPE-CH4'!AK$2),0)*VLOOKUP($A5,'Subnational multipliers'!$A$7:$AS$31,COLUMN('Subnational multipliers'!AL$6),0))</f>
        <v>0</v>
      </c>
      <c r="AL5" s="9">
        <f>IF('CN-Med-BPE-CH4'!AL5=0,0,VLOOKUP($A5,'CN-Med-BPE-CH4'!$A$2:$AR$27,COLUMN('CN-Med-BPE-CH4'!AL$2),0)*VLOOKUP($A5,'Subnational multipliers'!$A$7:$AS$31,COLUMN('Subnational multipliers'!AM$6),0))</f>
        <v>0</v>
      </c>
      <c r="AM5" s="9">
        <f>IF('CN-Med-BPE-CH4'!AM5=0,0,VLOOKUP($A5,'CN-Med-BPE-CH4'!$A$2:$AR$27,COLUMN('CN-Med-BPE-CH4'!AM$2),0)*VLOOKUP($A5,'Subnational multipliers'!$A$7:$AS$31,COLUMN('Subnational multipliers'!AN$6),0))</f>
        <v>0</v>
      </c>
      <c r="AN5" s="9">
        <f>IF('CN-Med-BPE-CH4'!AN5=0,0,VLOOKUP($A5,'CN-Med-BPE-CH4'!$A$2:$AR$27,COLUMN('CN-Med-BPE-CH4'!AN$2),0)*VLOOKUP($A5,'Subnational multipliers'!$A$7:$AS$31,COLUMN('Subnational multipliers'!AO$6),0))</f>
        <v>0</v>
      </c>
      <c r="AO5" s="9">
        <f>IF('CN-Med-BPE-CH4'!AO5=0,0,VLOOKUP($A5,'CN-Med-BPE-CH4'!$A$2:$AR$27,COLUMN('CN-Med-BPE-CH4'!AO$2),0)*VLOOKUP($A5,'Subnational multipliers'!$A$7:$AS$31,COLUMN('Subnational multipliers'!AP$6),0))</f>
        <v>0</v>
      </c>
      <c r="AP5" s="9">
        <f>IF('CN-Med-BPE-CH4'!AP5=0,0,VLOOKUP($A5,'CN-Med-BPE-CH4'!$A$2:$AR$27,COLUMN('CN-Med-BPE-CH4'!AP$2),0)*VLOOKUP($A5,'Subnational multipliers'!$A$7:$AS$31,COLUMN('Subnational multipliers'!AQ$6),0))</f>
        <v>0</v>
      </c>
      <c r="AQ5" s="9">
        <f>IF('CN-Med-BPE-CH4'!AQ5=0,0,VLOOKUP($A5,'CN-Med-BPE-CH4'!$A$2:$AR$27,COLUMN('CN-Med-BPE-CH4'!AQ$2),0)*VLOOKUP($A5,'Subnational multipliers'!$A$7:$AS$31,COLUMN('Subnational multipliers'!AR$6),0))</f>
        <v>0</v>
      </c>
      <c r="AR5" s="9">
        <f>IF('CN-Med-BPE-CH4'!AR5=0,0,VLOOKUP($A5,'CN-Med-BPE-CH4'!$A$2:$AR$27,COLUMN('CN-Med-BPE-CH4'!AR$2),0)*VLOOKUP($A5,'Subnational multipliers'!$A$7:$AS$31,COLUMN('Subnational multipliers'!AS$6),0))</f>
        <v>0</v>
      </c>
    </row>
    <row r="6" spans="1:44">
      <c r="A6" t="s">
        <v>51</v>
      </c>
      <c r="B6" s="9">
        <f>IF('CN-Med-BPE-CH4'!B6=0,0,VLOOKUP($A6,'CN-Med-BPE-CH4'!$A$2:$AR$27,COLUMN('CN-Med-BPE-CH4'!B$2),0)*VLOOKUP($A6,'Subnational multipliers'!$A$7:$AS$31,COLUMN('Subnational multipliers'!C$6),0))</f>
        <v>0</v>
      </c>
      <c r="C6" s="9">
        <f>IF('CN-Med-BPE-CH4'!C6=0,0,VLOOKUP($A6,'CN-Med-BPE-CH4'!$A$2:$AR$27,COLUMN('CN-Med-BPE-CH4'!C$2),0)*VLOOKUP($A6,'Subnational multipliers'!$A$7:$AS$31,COLUMN('Subnational multipliers'!D$6),0))</f>
        <v>0</v>
      </c>
      <c r="D6" s="9">
        <f>IF('CN-Med-BPE-CH4'!D6=0,0,VLOOKUP($A6,'CN-Med-BPE-CH4'!$A$2:$AR$27,COLUMN('CN-Med-BPE-CH4'!D$2),0)*VLOOKUP($A6,'Subnational multipliers'!$A$7:$AS$31,COLUMN('Subnational multipliers'!E$6),0))</f>
        <v>0</v>
      </c>
      <c r="E6" s="9">
        <f>IF('CN-Med-BPE-CH4'!E6=0,0,VLOOKUP($A6,'CN-Med-BPE-CH4'!$A$2:$AR$27,COLUMN('CN-Med-BPE-CH4'!E$2),0)*VLOOKUP($A6,'Subnational multipliers'!$A$7:$AS$31,COLUMN('Subnational multipliers'!F$6),0))</f>
        <v>0</v>
      </c>
      <c r="F6" s="9">
        <f>IF('CN-Med-BPE-CH4'!F6=0,0,VLOOKUP($A6,'CN-Med-BPE-CH4'!$A$2:$AR$27,COLUMN('CN-Med-BPE-CH4'!F$2),0)*VLOOKUP($A6,'Subnational multipliers'!$A$7:$AS$31,COLUMN('Subnational multipliers'!G$6),0))</f>
        <v>0</v>
      </c>
      <c r="G6" s="9">
        <f>IF('CN-Med-BPE-CH4'!G6=0,0,VLOOKUP($A6,'CN-Med-BPE-CH4'!$A$2:$AR$27,COLUMN('CN-Med-BPE-CH4'!G$2),0)*VLOOKUP($A6,'Subnational multipliers'!$A$7:$AS$31,COLUMN('Subnational multipliers'!H$6),0))</f>
        <v>0</v>
      </c>
      <c r="H6" s="9">
        <f>IF('CN-Med-BPE-CH4'!H6=0,0,VLOOKUP($A6,'CN-Med-BPE-CH4'!$A$2:$AR$27,COLUMN('CN-Med-BPE-CH4'!H$2),0)*VLOOKUP($A6,'Subnational multipliers'!$A$7:$AS$31,COLUMN('Subnational multipliers'!I$6),0))</f>
        <v>0</v>
      </c>
      <c r="I6" s="9">
        <f>IF('CN-Med-BPE-CH4'!I6=0,0,VLOOKUP($A6,'CN-Med-BPE-CH4'!$A$2:$AR$27,COLUMN('CN-Med-BPE-CH4'!I$2),0)*VLOOKUP($A6,'Subnational multipliers'!$A$7:$AS$31,COLUMN('Subnational multipliers'!J$6),0))</f>
        <v>0</v>
      </c>
      <c r="J6" s="9">
        <f>IF('CN-Med-BPE-CH4'!J6=0,0,VLOOKUP($A6,'CN-Med-BPE-CH4'!$A$2:$AR$27,COLUMN('CN-Med-BPE-CH4'!J$2),0)*VLOOKUP($A6,'Subnational multipliers'!$A$7:$AS$31,COLUMN('Subnational multipliers'!K$6),0))</f>
        <v>0</v>
      </c>
      <c r="K6" s="9">
        <f>IF('CN-Med-BPE-CH4'!K6=0,0,VLOOKUP($A6,'CN-Med-BPE-CH4'!$A$2:$AR$27,COLUMN('CN-Med-BPE-CH4'!K$2),0)*VLOOKUP($A6,'Subnational multipliers'!$A$7:$AS$31,COLUMN('Subnational multipliers'!L$6),0))</f>
        <v>0</v>
      </c>
      <c r="L6" s="9">
        <f>IF('CN-Med-BPE-CH4'!L6=0,0,VLOOKUP($A6,'CN-Med-BPE-CH4'!$A$2:$AR$27,COLUMN('CN-Med-BPE-CH4'!L$2),0)*VLOOKUP($A6,'Subnational multipliers'!$A$7:$AS$31,COLUMN('Subnational multipliers'!M$6),0))</f>
        <v>0</v>
      </c>
      <c r="M6" s="9">
        <f>IF('CN-Med-BPE-CH4'!M6=0,0,VLOOKUP($A6,'CN-Med-BPE-CH4'!$A$2:$AR$27,COLUMN('CN-Med-BPE-CH4'!M$2),0)*VLOOKUP($A6,'Subnational multipliers'!$A$7:$AS$31,COLUMN('Subnational multipliers'!N$6),0))</f>
        <v>0</v>
      </c>
      <c r="N6" s="9">
        <f>IF('CN-Med-BPE-CH4'!N6=0,0,VLOOKUP($A6,'CN-Med-BPE-CH4'!$A$2:$AR$27,COLUMN('CN-Med-BPE-CH4'!N$2),0)*VLOOKUP($A6,'Subnational multipliers'!$A$7:$AS$31,COLUMN('Subnational multipliers'!O$6),0))</f>
        <v>0</v>
      </c>
      <c r="O6" s="9">
        <f>IF('CN-Med-BPE-CH4'!O6=0,0,VLOOKUP($A6,'CN-Med-BPE-CH4'!$A$2:$AR$27,COLUMN('CN-Med-BPE-CH4'!O$2),0)*VLOOKUP($A6,'Subnational multipliers'!$A$7:$AS$31,COLUMN('Subnational multipliers'!P$6),0))</f>
        <v>0</v>
      </c>
      <c r="P6" s="9">
        <f>IF('CN-Med-BPE-CH4'!P6=0,0,VLOOKUP($A6,'CN-Med-BPE-CH4'!$A$2:$AR$27,COLUMN('CN-Med-BPE-CH4'!P$2),0)*VLOOKUP($A6,'Subnational multipliers'!$A$7:$AS$31,COLUMN('Subnational multipliers'!Q$6),0))</f>
        <v>0</v>
      </c>
      <c r="Q6" s="9">
        <f>IF('CN-Med-BPE-CH4'!Q6=0,0,VLOOKUP($A6,'CN-Med-BPE-CH4'!$A$2:$AR$27,COLUMN('CN-Med-BPE-CH4'!Q$2),0)*VLOOKUP($A6,'Subnational multipliers'!$A$7:$AS$31,COLUMN('Subnational multipliers'!R$6),0))</f>
        <v>0</v>
      </c>
      <c r="R6" s="9">
        <f>IF('CN-Med-BPE-CH4'!R6=0,0,VLOOKUP($A6,'CN-Med-BPE-CH4'!$A$2:$AR$27,COLUMN('CN-Med-BPE-CH4'!R$2),0)*VLOOKUP($A6,'Subnational multipliers'!$A$7:$AS$31,COLUMN('Subnational multipliers'!S$6),0))</f>
        <v>0</v>
      </c>
      <c r="S6" s="9">
        <f>IF('CN-Med-BPE-CH4'!S6=0,0,VLOOKUP($A6,'CN-Med-BPE-CH4'!$A$2:$AR$27,COLUMN('CN-Med-BPE-CH4'!S$2),0)*VLOOKUP($A6,'Subnational multipliers'!$A$7:$AS$31,COLUMN('Subnational multipliers'!T$6),0))</f>
        <v>0</v>
      </c>
      <c r="T6" s="9">
        <f>IF('CN-Med-BPE-CH4'!T6=0,0,VLOOKUP($A6,'CN-Med-BPE-CH4'!$A$2:$AR$27,COLUMN('CN-Med-BPE-CH4'!T$2),0)*VLOOKUP($A6,'Subnational multipliers'!$A$7:$AS$31,COLUMN('Subnational multipliers'!U$6),0))</f>
        <v>0</v>
      </c>
      <c r="U6" s="9">
        <f>IF('CN-Med-BPE-CH4'!U6=0,0,VLOOKUP($A6,'CN-Med-BPE-CH4'!$A$2:$AR$27,COLUMN('CN-Med-BPE-CH4'!U$2),0)*VLOOKUP($A6,'Subnational multipliers'!$A$7:$AS$31,COLUMN('Subnational multipliers'!V$6),0))</f>
        <v>0</v>
      </c>
      <c r="V6" s="9">
        <f>IF('CN-Med-BPE-CH4'!V6=0,0,VLOOKUP($A6,'CN-Med-BPE-CH4'!$A$2:$AR$27,COLUMN('CN-Med-BPE-CH4'!V$2),0)*VLOOKUP($A6,'Subnational multipliers'!$A$7:$AS$31,COLUMN('Subnational multipliers'!W$6),0))</f>
        <v>0</v>
      </c>
      <c r="W6" s="9">
        <f>IF('CN-Med-BPE-CH4'!W6=0,0,VLOOKUP($A6,'CN-Med-BPE-CH4'!$A$2:$AR$27,COLUMN('CN-Med-BPE-CH4'!W$2),0)*VLOOKUP($A6,'Subnational multipliers'!$A$7:$AS$31,COLUMN('Subnational multipliers'!X$6),0))</f>
        <v>0</v>
      </c>
      <c r="X6" s="9">
        <f>IF('CN-Med-BPE-CH4'!X6=0,0,VLOOKUP($A6,'CN-Med-BPE-CH4'!$A$2:$AR$27,COLUMN('CN-Med-BPE-CH4'!X$2),0)*VLOOKUP($A6,'Subnational multipliers'!$A$7:$AS$31,COLUMN('Subnational multipliers'!Y$6),0))</f>
        <v>0</v>
      </c>
      <c r="Y6" s="9">
        <f>IF('CN-Med-BPE-CH4'!Y6=0,0,VLOOKUP($A6,'CN-Med-BPE-CH4'!$A$2:$AR$27,COLUMN('CN-Med-BPE-CH4'!Y$2),0)*VLOOKUP($A6,'Subnational multipliers'!$A$7:$AS$31,COLUMN('Subnational multipliers'!Z$6),0))</f>
        <v>0</v>
      </c>
      <c r="Z6" s="9">
        <f>IF('CN-Med-BPE-CH4'!Z6=0,0,VLOOKUP($A6,'CN-Med-BPE-CH4'!$A$2:$AR$27,COLUMN('CN-Med-BPE-CH4'!Z$2),0)*VLOOKUP($A6,'Subnational multipliers'!$A$7:$AS$31,COLUMN('Subnational multipliers'!AA$6),0))</f>
        <v>0</v>
      </c>
      <c r="AA6" s="9">
        <f>IF('CN-Med-BPE-CH4'!AA6=0,0,VLOOKUP($A6,'CN-Med-BPE-CH4'!$A$2:$AR$27,COLUMN('CN-Med-BPE-CH4'!AA$2),0)*VLOOKUP($A6,'Subnational multipliers'!$A$7:$AS$31,COLUMN('Subnational multipliers'!AB$6),0))</f>
        <v>0</v>
      </c>
      <c r="AB6" s="9">
        <f>IF('CN-Med-BPE-CH4'!AB6=0,0,VLOOKUP($A6,'CN-Med-BPE-CH4'!$A$2:$AR$27,COLUMN('CN-Med-BPE-CH4'!AB$2),0)*VLOOKUP($A6,'Subnational multipliers'!$A$7:$AS$31,COLUMN('Subnational multipliers'!AC$6),0))</f>
        <v>0</v>
      </c>
      <c r="AC6" s="9">
        <f>IF('CN-Med-BPE-CH4'!AC6=0,0,VLOOKUP($A6,'CN-Med-BPE-CH4'!$A$2:$AR$27,COLUMN('CN-Med-BPE-CH4'!AC$2),0)*VLOOKUP($A6,'Subnational multipliers'!$A$7:$AS$31,COLUMN('Subnational multipliers'!AD$6),0))</f>
        <v>0</v>
      </c>
      <c r="AD6" s="9">
        <f>IF('CN-Med-BPE-CH4'!AD6=0,0,VLOOKUP($A6,'CN-Med-BPE-CH4'!$A$2:$AR$27,COLUMN('CN-Med-BPE-CH4'!AD$2),0)*VLOOKUP($A6,'Subnational multipliers'!$A$7:$AS$31,COLUMN('Subnational multipliers'!AE$6),0))</f>
        <v>0</v>
      </c>
      <c r="AE6" s="9">
        <f>IF('CN-Med-BPE-CH4'!AE6=0,0,VLOOKUP($A6,'CN-Med-BPE-CH4'!$A$2:$AR$27,COLUMN('CN-Med-BPE-CH4'!AE$2),0)*VLOOKUP($A6,'Subnational multipliers'!$A$7:$AS$31,COLUMN('Subnational multipliers'!AF$6),0))</f>
        <v>0</v>
      </c>
      <c r="AF6" s="9">
        <f>IF('CN-Med-BPE-CH4'!AF6=0,0,VLOOKUP($A6,'CN-Med-BPE-CH4'!$A$2:$AR$27,COLUMN('CN-Med-BPE-CH4'!AF$2),0)*VLOOKUP($A6,'Subnational multipliers'!$A$7:$AS$31,COLUMN('Subnational multipliers'!AG$6),0))</f>
        <v>0</v>
      </c>
      <c r="AG6" s="9">
        <f>IF('CN-Med-BPE-CH4'!AG6=0,0,VLOOKUP($A6,'CN-Med-BPE-CH4'!$A$2:$AR$27,COLUMN('CN-Med-BPE-CH4'!AG$2),0)*VLOOKUP($A6,'Subnational multipliers'!$A$7:$AS$31,COLUMN('Subnational multipliers'!AH$6),0))</f>
        <v>0</v>
      </c>
      <c r="AH6" s="9">
        <f>IF('CN-Med-BPE-CH4'!AH6=0,0,VLOOKUP($A6,'CN-Med-BPE-CH4'!$A$2:$AR$27,COLUMN('CN-Med-BPE-CH4'!AH$2),0)*VLOOKUP($A6,'Subnational multipliers'!$A$7:$AS$31,COLUMN('Subnational multipliers'!AI$6),0))</f>
        <v>0</v>
      </c>
      <c r="AI6" s="9">
        <f>IF('CN-Med-BPE-CH4'!AI6=0,0,VLOOKUP($A6,'CN-Med-BPE-CH4'!$A$2:$AR$27,COLUMN('CN-Med-BPE-CH4'!AI$2),0)*VLOOKUP($A6,'Subnational multipliers'!$A$7:$AS$31,COLUMN('Subnational multipliers'!AJ$6),0))</f>
        <v>0</v>
      </c>
      <c r="AJ6" s="9">
        <f>IF('CN-Med-BPE-CH4'!AJ6=0,0,VLOOKUP($A6,'CN-Med-BPE-CH4'!$A$2:$AR$27,COLUMN('CN-Med-BPE-CH4'!AJ$2),0)*VLOOKUP($A6,'Subnational multipliers'!$A$7:$AS$31,COLUMN('Subnational multipliers'!AK$6),0))</f>
        <v>0</v>
      </c>
      <c r="AK6" s="9">
        <f>IF('CN-Med-BPE-CH4'!AK6=0,0,VLOOKUP($A6,'CN-Med-BPE-CH4'!$A$2:$AR$27,COLUMN('CN-Med-BPE-CH4'!AK$2),0)*VLOOKUP($A6,'Subnational multipliers'!$A$7:$AS$31,COLUMN('Subnational multipliers'!AL$6),0))</f>
        <v>0</v>
      </c>
      <c r="AL6" s="9">
        <f>IF('CN-Med-BPE-CH4'!AL6=0,0,VLOOKUP($A6,'CN-Med-BPE-CH4'!$A$2:$AR$27,COLUMN('CN-Med-BPE-CH4'!AL$2),0)*VLOOKUP($A6,'Subnational multipliers'!$A$7:$AS$31,COLUMN('Subnational multipliers'!AM$6),0))</f>
        <v>0</v>
      </c>
      <c r="AM6" s="9">
        <f>IF('CN-Med-BPE-CH4'!AM6=0,0,VLOOKUP($A6,'CN-Med-BPE-CH4'!$A$2:$AR$27,COLUMN('CN-Med-BPE-CH4'!AM$2),0)*VLOOKUP($A6,'Subnational multipliers'!$A$7:$AS$31,COLUMN('Subnational multipliers'!AN$6),0))</f>
        <v>0</v>
      </c>
      <c r="AN6" s="9">
        <f>IF('CN-Med-BPE-CH4'!AN6=0,0,VLOOKUP($A6,'CN-Med-BPE-CH4'!$A$2:$AR$27,COLUMN('CN-Med-BPE-CH4'!AN$2),0)*VLOOKUP($A6,'Subnational multipliers'!$A$7:$AS$31,COLUMN('Subnational multipliers'!AO$6),0))</f>
        <v>0</v>
      </c>
      <c r="AO6" s="9">
        <f>IF('CN-Med-BPE-CH4'!AO6=0,0,VLOOKUP($A6,'CN-Med-BPE-CH4'!$A$2:$AR$27,COLUMN('CN-Med-BPE-CH4'!AO$2),0)*VLOOKUP($A6,'Subnational multipliers'!$A$7:$AS$31,COLUMN('Subnational multipliers'!AP$6),0))</f>
        <v>0</v>
      </c>
      <c r="AP6" s="9">
        <f>IF('CN-Med-BPE-CH4'!AP6=0,0,VLOOKUP($A6,'CN-Med-BPE-CH4'!$A$2:$AR$27,COLUMN('CN-Med-BPE-CH4'!AP$2),0)*VLOOKUP($A6,'Subnational multipliers'!$A$7:$AS$31,COLUMN('Subnational multipliers'!AQ$6),0))</f>
        <v>0</v>
      </c>
      <c r="AQ6" s="9">
        <f>IF('CN-Med-BPE-CH4'!AQ6=0,0,VLOOKUP($A6,'CN-Med-BPE-CH4'!$A$2:$AR$27,COLUMN('CN-Med-BPE-CH4'!AQ$2),0)*VLOOKUP($A6,'Subnational multipliers'!$A$7:$AS$31,COLUMN('Subnational multipliers'!AR$6),0))</f>
        <v>0</v>
      </c>
      <c r="AR6" s="9">
        <f>IF('CN-Med-BPE-CH4'!AR6=0,0,VLOOKUP($A6,'CN-Med-BPE-CH4'!$A$2:$AR$27,COLUMN('CN-Med-BPE-CH4'!AR$2),0)*VLOOKUP($A6,'Subnational multipliers'!$A$7:$AS$31,COLUMN('Subnational multipliers'!AS$6),0))</f>
        <v>0</v>
      </c>
    </row>
    <row r="7" spans="1:44">
      <c r="A7" t="s">
        <v>52</v>
      </c>
      <c r="B7" s="9">
        <f>IF('CN-Med-BPE-CH4'!B7=0,0,VLOOKUP($A7,'CN-Med-BPE-CH4'!$A$2:$AR$27,COLUMN('CN-Med-BPE-CH4'!B$2),0)*VLOOKUP($A7,'Subnational multipliers'!$A$7:$AS$31,COLUMN('Subnational multipliers'!C$6),0))</f>
        <v>0</v>
      </c>
      <c r="C7" s="9">
        <f>IF('CN-Med-BPE-CH4'!C7=0,0,VLOOKUP($A7,'CN-Med-BPE-CH4'!$A$2:$AR$27,COLUMN('CN-Med-BPE-CH4'!C$2),0)*VLOOKUP($A7,'Subnational multipliers'!$A$7:$AS$31,COLUMN('Subnational multipliers'!D$6),0))</f>
        <v>0</v>
      </c>
      <c r="D7" s="9">
        <f>IF('CN-Med-BPE-CH4'!D7=0,0,VLOOKUP($A7,'CN-Med-BPE-CH4'!$A$2:$AR$27,COLUMN('CN-Med-BPE-CH4'!D$2),0)*VLOOKUP($A7,'Subnational multipliers'!$A$7:$AS$31,COLUMN('Subnational multipliers'!E$6),0))</f>
        <v>0</v>
      </c>
      <c r="E7" s="9">
        <f>IF('CN-Med-BPE-CH4'!E7=0,0,VLOOKUP($A7,'CN-Med-BPE-CH4'!$A$2:$AR$27,COLUMN('CN-Med-BPE-CH4'!E$2),0)*VLOOKUP($A7,'Subnational multipliers'!$A$7:$AS$31,COLUMN('Subnational multipliers'!F$6),0))</f>
        <v>0</v>
      </c>
      <c r="F7" s="9">
        <f>IF('CN-Med-BPE-CH4'!F7=0,0,VLOOKUP($A7,'CN-Med-BPE-CH4'!$A$2:$AR$27,COLUMN('CN-Med-BPE-CH4'!F$2),0)*VLOOKUP($A7,'Subnational multipliers'!$A$7:$AS$31,COLUMN('Subnational multipliers'!G$6),0))</f>
        <v>0</v>
      </c>
      <c r="G7" s="9">
        <f>IF('CN-Med-BPE-CH4'!G7=0,0,VLOOKUP($A7,'CN-Med-BPE-CH4'!$A$2:$AR$27,COLUMN('CN-Med-BPE-CH4'!G$2),0)*VLOOKUP($A7,'Subnational multipliers'!$A$7:$AS$31,COLUMN('Subnational multipliers'!H$6),0))</f>
        <v>0</v>
      </c>
      <c r="H7" s="9">
        <f>IF('CN-Med-BPE-CH4'!H7=0,0,VLOOKUP($A7,'CN-Med-BPE-CH4'!$A$2:$AR$27,COLUMN('CN-Med-BPE-CH4'!H$2),0)*VLOOKUP($A7,'Subnational multipliers'!$A$7:$AS$31,COLUMN('Subnational multipliers'!I$6),0))</f>
        <v>0</v>
      </c>
      <c r="I7" s="9">
        <f>IF('CN-Med-BPE-CH4'!I7=0,0,VLOOKUP($A7,'CN-Med-BPE-CH4'!$A$2:$AR$27,COLUMN('CN-Med-BPE-CH4'!I$2),0)*VLOOKUP($A7,'Subnational multipliers'!$A$7:$AS$31,COLUMN('Subnational multipliers'!J$6),0))</f>
        <v>0</v>
      </c>
      <c r="J7" s="9">
        <f>IF('CN-Med-BPE-CH4'!J7=0,0,VLOOKUP($A7,'CN-Med-BPE-CH4'!$A$2:$AR$27,COLUMN('CN-Med-BPE-CH4'!J$2),0)*VLOOKUP($A7,'Subnational multipliers'!$A$7:$AS$31,COLUMN('Subnational multipliers'!K$6),0))</f>
        <v>0</v>
      </c>
      <c r="K7" s="9">
        <f>IF('CN-Med-BPE-CH4'!K7=0,0,VLOOKUP($A7,'CN-Med-BPE-CH4'!$A$2:$AR$27,COLUMN('CN-Med-BPE-CH4'!K$2),0)*VLOOKUP($A7,'Subnational multipliers'!$A$7:$AS$31,COLUMN('Subnational multipliers'!L$6),0))</f>
        <v>0</v>
      </c>
      <c r="L7" s="9">
        <f>IF('CN-Med-BPE-CH4'!L7=0,0,VLOOKUP($A7,'CN-Med-BPE-CH4'!$A$2:$AR$27,COLUMN('CN-Med-BPE-CH4'!L$2),0)*VLOOKUP($A7,'Subnational multipliers'!$A$7:$AS$31,COLUMN('Subnational multipliers'!M$6),0))</f>
        <v>0</v>
      </c>
      <c r="M7" s="9">
        <f>IF('CN-Med-BPE-CH4'!M7=0,0,VLOOKUP($A7,'CN-Med-BPE-CH4'!$A$2:$AR$27,COLUMN('CN-Med-BPE-CH4'!M$2),0)*VLOOKUP($A7,'Subnational multipliers'!$A$7:$AS$31,COLUMN('Subnational multipliers'!N$6),0))</f>
        <v>0</v>
      </c>
      <c r="N7" s="9">
        <f>IF('CN-Med-BPE-CH4'!N7=0,0,VLOOKUP($A7,'CN-Med-BPE-CH4'!$A$2:$AR$27,COLUMN('CN-Med-BPE-CH4'!N$2),0)*VLOOKUP($A7,'Subnational multipliers'!$A$7:$AS$31,COLUMN('Subnational multipliers'!O$6),0))</f>
        <v>0</v>
      </c>
      <c r="O7" s="9">
        <f>IF('CN-Med-BPE-CH4'!O7=0,0,VLOOKUP($A7,'CN-Med-BPE-CH4'!$A$2:$AR$27,COLUMN('CN-Med-BPE-CH4'!O$2),0)*VLOOKUP($A7,'Subnational multipliers'!$A$7:$AS$31,COLUMN('Subnational multipliers'!P$6),0))</f>
        <v>0</v>
      </c>
      <c r="P7" s="9">
        <f>IF('CN-Med-BPE-CH4'!P7=0,0,VLOOKUP($A7,'CN-Med-BPE-CH4'!$A$2:$AR$27,COLUMN('CN-Med-BPE-CH4'!P$2),0)*VLOOKUP($A7,'Subnational multipliers'!$A$7:$AS$31,COLUMN('Subnational multipliers'!Q$6),0))</f>
        <v>0</v>
      </c>
      <c r="Q7" s="9">
        <f>IF('CN-Med-BPE-CH4'!Q7=0,0,VLOOKUP($A7,'CN-Med-BPE-CH4'!$A$2:$AR$27,COLUMN('CN-Med-BPE-CH4'!Q$2),0)*VLOOKUP($A7,'Subnational multipliers'!$A$7:$AS$31,COLUMN('Subnational multipliers'!R$6),0))</f>
        <v>0</v>
      </c>
      <c r="R7" s="9">
        <f>IF('CN-Med-BPE-CH4'!R7=0,0,VLOOKUP($A7,'CN-Med-BPE-CH4'!$A$2:$AR$27,COLUMN('CN-Med-BPE-CH4'!R$2),0)*VLOOKUP($A7,'Subnational multipliers'!$A$7:$AS$31,COLUMN('Subnational multipliers'!S$6),0))</f>
        <v>0</v>
      </c>
      <c r="S7" s="9">
        <f>IF('CN-Med-BPE-CH4'!S7=0,0,VLOOKUP($A7,'CN-Med-BPE-CH4'!$A$2:$AR$27,COLUMN('CN-Med-BPE-CH4'!S$2),0)*VLOOKUP($A7,'Subnational multipliers'!$A$7:$AS$31,COLUMN('Subnational multipliers'!T$6),0))</f>
        <v>0</v>
      </c>
      <c r="T7" s="9">
        <f>IF('CN-Med-BPE-CH4'!T7=0,0,VLOOKUP($A7,'CN-Med-BPE-CH4'!$A$2:$AR$27,COLUMN('CN-Med-BPE-CH4'!T$2),0)*VLOOKUP($A7,'Subnational multipliers'!$A$7:$AS$31,COLUMN('Subnational multipliers'!U$6),0))</f>
        <v>0</v>
      </c>
      <c r="U7" s="9">
        <f>IF('CN-Med-BPE-CH4'!U7=0,0,VLOOKUP($A7,'CN-Med-BPE-CH4'!$A$2:$AR$27,COLUMN('CN-Med-BPE-CH4'!U$2),0)*VLOOKUP($A7,'Subnational multipliers'!$A$7:$AS$31,COLUMN('Subnational multipliers'!V$6),0))</f>
        <v>0</v>
      </c>
      <c r="V7" s="9">
        <f>IF('CN-Med-BPE-CH4'!V7=0,0,VLOOKUP($A7,'CN-Med-BPE-CH4'!$A$2:$AR$27,COLUMN('CN-Med-BPE-CH4'!V$2),0)*VLOOKUP($A7,'Subnational multipliers'!$A$7:$AS$31,COLUMN('Subnational multipliers'!W$6),0))</f>
        <v>0</v>
      </c>
      <c r="W7" s="9">
        <f>IF('CN-Med-BPE-CH4'!W7=0,0,VLOOKUP($A7,'CN-Med-BPE-CH4'!$A$2:$AR$27,COLUMN('CN-Med-BPE-CH4'!W$2),0)*VLOOKUP($A7,'Subnational multipliers'!$A$7:$AS$31,COLUMN('Subnational multipliers'!X$6),0))</f>
        <v>0</v>
      </c>
      <c r="X7" s="9">
        <f>IF('CN-Med-BPE-CH4'!X7=0,0,VLOOKUP($A7,'CN-Med-BPE-CH4'!$A$2:$AR$27,COLUMN('CN-Med-BPE-CH4'!X$2),0)*VLOOKUP($A7,'Subnational multipliers'!$A$7:$AS$31,COLUMN('Subnational multipliers'!Y$6),0))</f>
        <v>0</v>
      </c>
      <c r="Y7" s="9">
        <f>IF('CN-Med-BPE-CH4'!Y7=0,0,VLOOKUP($A7,'CN-Med-BPE-CH4'!$A$2:$AR$27,COLUMN('CN-Med-BPE-CH4'!Y$2),0)*VLOOKUP($A7,'Subnational multipliers'!$A$7:$AS$31,COLUMN('Subnational multipliers'!Z$6),0))</f>
        <v>0</v>
      </c>
      <c r="Z7" s="9">
        <f>IF('CN-Med-BPE-CH4'!Z7=0,0,VLOOKUP($A7,'CN-Med-BPE-CH4'!$A$2:$AR$27,COLUMN('CN-Med-BPE-CH4'!Z$2),0)*VLOOKUP($A7,'Subnational multipliers'!$A$7:$AS$31,COLUMN('Subnational multipliers'!AA$6),0))</f>
        <v>0</v>
      </c>
      <c r="AA7" s="9">
        <f>IF('CN-Med-BPE-CH4'!AA7=0,0,VLOOKUP($A7,'CN-Med-BPE-CH4'!$A$2:$AR$27,COLUMN('CN-Med-BPE-CH4'!AA$2),0)*VLOOKUP($A7,'Subnational multipliers'!$A$7:$AS$31,COLUMN('Subnational multipliers'!AB$6),0))</f>
        <v>0</v>
      </c>
      <c r="AB7" s="9">
        <f>IF('CN-Med-BPE-CH4'!AB7=0,0,VLOOKUP($A7,'CN-Med-BPE-CH4'!$A$2:$AR$27,COLUMN('CN-Med-BPE-CH4'!AB$2),0)*VLOOKUP($A7,'Subnational multipliers'!$A$7:$AS$31,COLUMN('Subnational multipliers'!AC$6),0))</f>
        <v>0</v>
      </c>
      <c r="AC7" s="9">
        <f>IF('CN-Med-BPE-CH4'!AC7=0,0,VLOOKUP($A7,'CN-Med-BPE-CH4'!$A$2:$AR$27,COLUMN('CN-Med-BPE-CH4'!AC$2),0)*VLOOKUP($A7,'Subnational multipliers'!$A$7:$AS$31,COLUMN('Subnational multipliers'!AD$6),0))</f>
        <v>0</v>
      </c>
      <c r="AD7" s="9">
        <f>IF('CN-Med-BPE-CH4'!AD7=0,0,VLOOKUP($A7,'CN-Med-BPE-CH4'!$A$2:$AR$27,COLUMN('CN-Med-BPE-CH4'!AD$2),0)*VLOOKUP($A7,'Subnational multipliers'!$A$7:$AS$31,COLUMN('Subnational multipliers'!AE$6),0))</f>
        <v>0</v>
      </c>
      <c r="AE7" s="9">
        <f>IF('CN-Med-BPE-CH4'!AE7=0,0,VLOOKUP($A7,'CN-Med-BPE-CH4'!$A$2:$AR$27,COLUMN('CN-Med-BPE-CH4'!AE$2),0)*VLOOKUP($A7,'Subnational multipliers'!$A$7:$AS$31,COLUMN('Subnational multipliers'!AF$6),0))</f>
        <v>0</v>
      </c>
      <c r="AF7" s="9">
        <f>IF('CN-Med-BPE-CH4'!AF7=0,0,VLOOKUP($A7,'CN-Med-BPE-CH4'!$A$2:$AR$27,COLUMN('CN-Med-BPE-CH4'!AF$2),0)*VLOOKUP($A7,'Subnational multipliers'!$A$7:$AS$31,COLUMN('Subnational multipliers'!AG$6),0))</f>
        <v>0</v>
      </c>
      <c r="AG7" s="9">
        <f>IF('CN-Med-BPE-CH4'!AG7=0,0,VLOOKUP($A7,'CN-Med-BPE-CH4'!$A$2:$AR$27,COLUMN('CN-Med-BPE-CH4'!AG$2),0)*VLOOKUP($A7,'Subnational multipliers'!$A$7:$AS$31,COLUMN('Subnational multipliers'!AH$6),0))</f>
        <v>0</v>
      </c>
      <c r="AH7" s="9">
        <f>IF('CN-Med-BPE-CH4'!AH7=0,0,VLOOKUP($A7,'CN-Med-BPE-CH4'!$A$2:$AR$27,COLUMN('CN-Med-BPE-CH4'!AH$2),0)*VLOOKUP($A7,'Subnational multipliers'!$A$7:$AS$31,COLUMN('Subnational multipliers'!AI$6),0))</f>
        <v>0</v>
      </c>
      <c r="AI7" s="9">
        <f>IF('CN-Med-BPE-CH4'!AI7=0,0,VLOOKUP($A7,'CN-Med-BPE-CH4'!$A$2:$AR$27,COLUMN('CN-Med-BPE-CH4'!AI$2),0)*VLOOKUP($A7,'Subnational multipliers'!$A$7:$AS$31,COLUMN('Subnational multipliers'!AJ$6),0))</f>
        <v>0</v>
      </c>
      <c r="AJ7" s="9">
        <f>IF('CN-Med-BPE-CH4'!AJ7=0,0,VLOOKUP($A7,'CN-Med-BPE-CH4'!$A$2:$AR$27,COLUMN('CN-Med-BPE-CH4'!AJ$2),0)*VLOOKUP($A7,'Subnational multipliers'!$A$7:$AS$31,COLUMN('Subnational multipliers'!AK$6),0))</f>
        <v>0</v>
      </c>
      <c r="AK7" s="9">
        <f>IF('CN-Med-BPE-CH4'!AK7=0,0,VLOOKUP($A7,'CN-Med-BPE-CH4'!$A$2:$AR$27,COLUMN('CN-Med-BPE-CH4'!AK$2),0)*VLOOKUP($A7,'Subnational multipliers'!$A$7:$AS$31,COLUMN('Subnational multipliers'!AL$6),0))</f>
        <v>0</v>
      </c>
      <c r="AL7" s="9">
        <f>IF('CN-Med-BPE-CH4'!AL7=0,0,VLOOKUP($A7,'CN-Med-BPE-CH4'!$A$2:$AR$27,COLUMN('CN-Med-BPE-CH4'!AL$2),0)*VLOOKUP($A7,'Subnational multipliers'!$A$7:$AS$31,COLUMN('Subnational multipliers'!AM$6),0))</f>
        <v>0</v>
      </c>
      <c r="AM7" s="9">
        <f>IF('CN-Med-BPE-CH4'!AM7=0,0,VLOOKUP($A7,'CN-Med-BPE-CH4'!$A$2:$AR$27,COLUMN('CN-Med-BPE-CH4'!AM$2),0)*VLOOKUP($A7,'Subnational multipliers'!$A$7:$AS$31,COLUMN('Subnational multipliers'!AN$6),0))</f>
        <v>0</v>
      </c>
      <c r="AN7" s="9">
        <f>IF('CN-Med-BPE-CH4'!AN7=0,0,VLOOKUP($A7,'CN-Med-BPE-CH4'!$A$2:$AR$27,COLUMN('CN-Med-BPE-CH4'!AN$2),0)*VLOOKUP($A7,'Subnational multipliers'!$A$7:$AS$31,COLUMN('Subnational multipliers'!AO$6),0))</f>
        <v>0</v>
      </c>
      <c r="AO7" s="9">
        <f>IF('CN-Med-BPE-CH4'!AO7=0,0,VLOOKUP($A7,'CN-Med-BPE-CH4'!$A$2:$AR$27,COLUMN('CN-Med-BPE-CH4'!AO$2),0)*VLOOKUP($A7,'Subnational multipliers'!$A$7:$AS$31,COLUMN('Subnational multipliers'!AP$6),0))</f>
        <v>0</v>
      </c>
      <c r="AP7" s="9">
        <f>IF('CN-Med-BPE-CH4'!AP7=0,0,VLOOKUP($A7,'CN-Med-BPE-CH4'!$A$2:$AR$27,COLUMN('CN-Med-BPE-CH4'!AP$2),0)*VLOOKUP($A7,'Subnational multipliers'!$A$7:$AS$31,COLUMN('Subnational multipliers'!AQ$6),0))</f>
        <v>0</v>
      </c>
      <c r="AQ7" s="9">
        <f>IF('CN-Med-BPE-CH4'!AQ7=0,0,VLOOKUP($A7,'CN-Med-BPE-CH4'!$A$2:$AR$27,COLUMN('CN-Med-BPE-CH4'!AQ$2),0)*VLOOKUP($A7,'Subnational multipliers'!$A$7:$AS$31,COLUMN('Subnational multipliers'!AR$6),0))</f>
        <v>0</v>
      </c>
      <c r="AR7" s="9">
        <f>IF('CN-Med-BPE-CH4'!AR7=0,0,VLOOKUP($A7,'CN-Med-BPE-CH4'!$A$2:$AR$27,COLUMN('CN-Med-BPE-CH4'!AR$2),0)*VLOOKUP($A7,'Subnational multipliers'!$A$7:$AS$31,COLUMN('Subnational multipliers'!AS$6),0))</f>
        <v>0</v>
      </c>
    </row>
    <row r="8" spans="1:44">
      <c r="A8" t="s">
        <v>53</v>
      </c>
      <c r="B8" s="9">
        <f>IF('CN-Med-BPE-CH4'!B8=0,0,VLOOKUP($A8,'CN-Med-BPE-CH4'!$A$2:$AR$27,COLUMN('CN-Med-BPE-CH4'!B$2),0)*VLOOKUP($A8,'Subnational multipliers'!$A$7:$AS$31,COLUMN('Subnational multipliers'!C$6),0))</f>
        <v>0</v>
      </c>
      <c r="C8" s="9">
        <f>IF('CN-Med-BPE-CH4'!C8=0,0,VLOOKUP($A8,'CN-Med-BPE-CH4'!$A$2:$AR$27,COLUMN('CN-Med-BPE-CH4'!C$2),0)*VLOOKUP($A8,'Subnational multipliers'!$A$7:$AS$31,COLUMN('Subnational multipliers'!D$6),0))</f>
        <v>0</v>
      </c>
      <c r="D8" s="9">
        <f>IF('CN-Med-BPE-CH4'!D8=0,0,VLOOKUP($A8,'CN-Med-BPE-CH4'!$A$2:$AR$27,COLUMN('CN-Med-BPE-CH4'!D$2),0)*VLOOKUP($A8,'Subnational multipliers'!$A$7:$AS$31,COLUMN('Subnational multipliers'!E$6),0))</f>
        <v>0</v>
      </c>
      <c r="E8" s="9">
        <f>IF('CN-Med-BPE-CH4'!E8=0,0,VLOOKUP($A8,'CN-Med-BPE-CH4'!$A$2:$AR$27,COLUMN('CN-Med-BPE-CH4'!E$2),0)*VLOOKUP($A8,'Subnational multipliers'!$A$7:$AS$31,COLUMN('Subnational multipliers'!F$6),0))</f>
        <v>0</v>
      </c>
      <c r="F8" s="9">
        <f>IF('CN-Med-BPE-CH4'!F8=0,0,VLOOKUP($A8,'CN-Med-BPE-CH4'!$A$2:$AR$27,COLUMN('CN-Med-BPE-CH4'!F$2),0)*VLOOKUP($A8,'Subnational multipliers'!$A$7:$AS$31,COLUMN('Subnational multipliers'!G$6),0))</f>
        <v>0</v>
      </c>
      <c r="G8" s="9">
        <f>IF('CN-Med-BPE-CH4'!G8=0,0,VLOOKUP($A8,'CN-Med-BPE-CH4'!$A$2:$AR$27,COLUMN('CN-Med-BPE-CH4'!G$2),0)*VLOOKUP($A8,'Subnational multipliers'!$A$7:$AS$31,COLUMN('Subnational multipliers'!H$6),0))</f>
        <v>0</v>
      </c>
      <c r="H8" s="9">
        <f>IF('CN-Med-BPE-CH4'!H8=0,0,VLOOKUP($A8,'CN-Med-BPE-CH4'!$A$2:$AR$27,COLUMN('CN-Med-BPE-CH4'!H$2),0)*VLOOKUP($A8,'Subnational multipliers'!$A$7:$AS$31,COLUMN('Subnational multipliers'!I$6),0))</f>
        <v>0</v>
      </c>
      <c r="I8" s="9">
        <f>IF('CN-Med-BPE-CH4'!I8=0,0,VLOOKUP($A8,'CN-Med-BPE-CH4'!$A$2:$AR$27,COLUMN('CN-Med-BPE-CH4'!I$2),0)*VLOOKUP($A8,'Subnational multipliers'!$A$7:$AS$31,COLUMN('Subnational multipliers'!J$6),0))</f>
        <v>0</v>
      </c>
      <c r="J8" s="9">
        <f>IF('CN-Med-BPE-CH4'!J8=0,0,VLOOKUP($A8,'CN-Med-BPE-CH4'!$A$2:$AR$27,COLUMN('CN-Med-BPE-CH4'!J$2),0)*VLOOKUP($A8,'Subnational multipliers'!$A$7:$AS$31,COLUMN('Subnational multipliers'!K$6),0))</f>
        <v>0</v>
      </c>
      <c r="K8" s="9">
        <f>IF('CN-Med-BPE-CH4'!K8=0,0,VLOOKUP($A8,'CN-Med-BPE-CH4'!$A$2:$AR$27,COLUMN('CN-Med-BPE-CH4'!K$2),0)*VLOOKUP($A8,'Subnational multipliers'!$A$7:$AS$31,COLUMN('Subnational multipliers'!L$6),0))</f>
        <v>0</v>
      </c>
      <c r="L8" s="9">
        <f>IF('CN-Med-BPE-CH4'!L8=0,0,VLOOKUP($A8,'CN-Med-BPE-CH4'!$A$2:$AR$27,COLUMN('CN-Med-BPE-CH4'!L$2),0)*VLOOKUP($A8,'Subnational multipliers'!$A$7:$AS$31,COLUMN('Subnational multipliers'!M$6),0))</f>
        <v>0</v>
      </c>
      <c r="M8" s="9">
        <f>IF('CN-Med-BPE-CH4'!M8=0,0,VLOOKUP($A8,'CN-Med-BPE-CH4'!$A$2:$AR$27,COLUMN('CN-Med-BPE-CH4'!M$2),0)*VLOOKUP($A8,'Subnational multipliers'!$A$7:$AS$31,COLUMN('Subnational multipliers'!N$6),0))</f>
        <v>0</v>
      </c>
      <c r="N8" s="9">
        <f>IF('CN-Med-BPE-CH4'!N8=0,0,VLOOKUP($A8,'CN-Med-BPE-CH4'!$A$2:$AR$27,COLUMN('CN-Med-BPE-CH4'!N$2),0)*VLOOKUP($A8,'Subnational multipliers'!$A$7:$AS$31,COLUMN('Subnational multipliers'!O$6),0))</f>
        <v>0</v>
      </c>
      <c r="O8" s="9">
        <f>IF('CN-Med-BPE-CH4'!O8=0,0,VLOOKUP($A8,'CN-Med-BPE-CH4'!$A$2:$AR$27,COLUMN('CN-Med-BPE-CH4'!O$2),0)*VLOOKUP($A8,'Subnational multipliers'!$A$7:$AS$31,COLUMN('Subnational multipliers'!P$6),0))</f>
        <v>0</v>
      </c>
      <c r="P8" s="9">
        <f>IF('CN-Med-BPE-CH4'!P8=0,0,VLOOKUP($A8,'CN-Med-BPE-CH4'!$A$2:$AR$27,COLUMN('CN-Med-BPE-CH4'!P$2),0)*VLOOKUP($A8,'Subnational multipliers'!$A$7:$AS$31,COLUMN('Subnational multipliers'!Q$6),0))</f>
        <v>0</v>
      </c>
      <c r="Q8" s="9">
        <f>IF('CN-Med-BPE-CH4'!Q8=0,0,VLOOKUP($A8,'CN-Med-BPE-CH4'!$A$2:$AR$27,COLUMN('CN-Med-BPE-CH4'!Q$2),0)*VLOOKUP($A8,'Subnational multipliers'!$A$7:$AS$31,COLUMN('Subnational multipliers'!R$6),0))</f>
        <v>0</v>
      </c>
      <c r="R8" s="9">
        <f>IF('CN-Med-BPE-CH4'!R8=0,0,VLOOKUP($A8,'CN-Med-BPE-CH4'!$A$2:$AR$27,COLUMN('CN-Med-BPE-CH4'!R$2),0)*VLOOKUP($A8,'Subnational multipliers'!$A$7:$AS$31,COLUMN('Subnational multipliers'!S$6),0))</f>
        <v>0</v>
      </c>
      <c r="S8" s="9">
        <f>IF('CN-Med-BPE-CH4'!S8=0,0,VLOOKUP($A8,'CN-Med-BPE-CH4'!$A$2:$AR$27,COLUMN('CN-Med-BPE-CH4'!S$2),0)*VLOOKUP($A8,'Subnational multipliers'!$A$7:$AS$31,COLUMN('Subnational multipliers'!T$6),0))</f>
        <v>0</v>
      </c>
      <c r="T8" s="9">
        <f>IF('CN-Med-BPE-CH4'!T8=0,0,VLOOKUP($A8,'CN-Med-BPE-CH4'!$A$2:$AR$27,COLUMN('CN-Med-BPE-CH4'!T$2),0)*VLOOKUP($A8,'Subnational multipliers'!$A$7:$AS$31,COLUMN('Subnational multipliers'!U$6),0))</f>
        <v>0</v>
      </c>
      <c r="U8" s="9">
        <f>IF('CN-Med-BPE-CH4'!U8=0,0,VLOOKUP($A8,'CN-Med-BPE-CH4'!$A$2:$AR$27,COLUMN('CN-Med-BPE-CH4'!U$2),0)*VLOOKUP($A8,'Subnational multipliers'!$A$7:$AS$31,COLUMN('Subnational multipliers'!V$6),0))</f>
        <v>0</v>
      </c>
      <c r="V8" s="9">
        <f>IF('CN-Med-BPE-CH4'!V8=0,0,VLOOKUP($A8,'CN-Med-BPE-CH4'!$A$2:$AR$27,COLUMN('CN-Med-BPE-CH4'!V$2),0)*VLOOKUP($A8,'Subnational multipliers'!$A$7:$AS$31,COLUMN('Subnational multipliers'!W$6),0))</f>
        <v>0</v>
      </c>
      <c r="W8" s="9">
        <f>IF('CN-Med-BPE-CH4'!W8=0,0,VLOOKUP($A8,'CN-Med-BPE-CH4'!$A$2:$AR$27,COLUMN('CN-Med-BPE-CH4'!W$2),0)*VLOOKUP($A8,'Subnational multipliers'!$A$7:$AS$31,COLUMN('Subnational multipliers'!X$6),0))</f>
        <v>0</v>
      </c>
      <c r="X8" s="9">
        <f>IF('CN-Med-BPE-CH4'!X8=0,0,VLOOKUP($A8,'CN-Med-BPE-CH4'!$A$2:$AR$27,COLUMN('CN-Med-BPE-CH4'!X$2),0)*VLOOKUP($A8,'Subnational multipliers'!$A$7:$AS$31,COLUMN('Subnational multipliers'!Y$6),0))</f>
        <v>0</v>
      </c>
      <c r="Y8" s="9">
        <f>IF('CN-Med-BPE-CH4'!Y8=0,0,VLOOKUP($A8,'CN-Med-BPE-CH4'!$A$2:$AR$27,COLUMN('CN-Med-BPE-CH4'!Y$2),0)*VLOOKUP($A8,'Subnational multipliers'!$A$7:$AS$31,COLUMN('Subnational multipliers'!Z$6),0))</f>
        <v>0</v>
      </c>
      <c r="Z8" s="9">
        <f>IF('CN-Med-BPE-CH4'!Z8=0,0,VLOOKUP($A8,'CN-Med-BPE-CH4'!$A$2:$AR$27,COLUMN('CN-Med-BPE-CH4'!Z$2),0)*VLOOKUP($A8,'Subnational multipliers'!$A$7:$AS$31,COLUMN('Subnational multipliers'!AA$6),0))</f>
        <v>0</v>
      </c>
      <c r="AA8" s="9">
        <f>IF('CN-Med-BPE-CH4'!AA8=0,0,VLOOKUP($A8,'CN-Med-BPE-CH4'!$A$2:$AR$27,COLUMN('CN-Med-BPE-CH4'!AA$2),0)*VLOOKUP($A8,'Subnational multipliers'!$A$7:$AS$31,COLUMN('Subnational multipliers'!AB$6),0))</f>
        <v>0</v>
      </c>
      <c r="AB8" s="9">
        <f>IF('CN-Med-BPE-CH4'!AB8=0,0,VLOOKUP($A8,'CN-Med-BPE-CH4'!$A$2:$AR$27,COLUMN('CN-Med-BPE-CH4'!AB$2),0)*VLOOKUP($A8,'Subnational multipliers'!$A$7:$AS$31,COLUMN('Subnational multipliers'!AC$6),0))</f>
        <v>0</v>
      </c>
      <c r="AC8" s="9">
        <f>IF('CN-Med-BPE-CH4'!AC8=0,0,VLOOKUP($A8,'CN-Med-BPE-CH4'!$A$2:$AR$27,COLUMN('CN-Med-BPE-CH4'!AC$2),0)*VLOOKUP($A8,'Subnational multipliers'!$A$7:$AS$31,COLUMN('Subnational multipliers'!AD$6),0))</f>
        <v>0</v>
      </c>
      <c r="AD8" s="9">
        <f>IF('CN-Med-BPE-CH4'!AD8=0,0,VLOOKUP($A8,'CN-Med-BPE-CH4'!$A$2:$AR$27,COLUMN('CN-Med-BPE-CH4'!AD$2),0)*VLOOKUP($A8,'Subnational multipliers'!$A$7:$AS$31,COLUMN('Subnational multipliers'!AE$6),0))</f>
        <v>0</v>
      </c>
      <c r="AE8" s="9">
        <f>IF('CN-Med-BPE-CH4'!AE8=0,0,VLOOKUP($A8,'CN-Med-BPE-CH4'!$A$2:$AR$27,COLUMN('CN-Med-BPE-CH4'!AE$2),0)*VLOOKUP($A8,'Subnational multipliers'!$A$7:$AS$31,COLUMN('Subnational multipliers'!AF$6),0))</f>
        <v>0</v>
      </c>
      <c r="AF8" s="9">
        <f>IF('CN-Med-BPE-CH4'!AF8=0,0,VLOOKUP($A8,'CN-Med-BPE-CH4'!$A$2:$AR$27,COLUMN('CN-Med-BPE-CH4'!AF$2),0)*VLOOKUP($A8,'Subnational multipliers'!$A$7:$AS$31,COLUMN('Subnational multipliers'!AG$6),0))</f>
        <v>0</v>
      </c>
      <c r="AG8" s="9">
        <f>IF('CN-Med-BPE-CH4'!AG8=0,0,VLOOKUP($A8,'CN-Med-BPE-CH4'!$A$2:$AR$27,COLUMN('CN-Med-BPE-CH4'!AG$2),0)*VLOOKUP($A8,'Subnational multipliers'!$A$7:$AS$31,COLUMN('Subnational multipliers'!AH$6),0))</f>
        <v>0</v>
      </c>
      <c r="AH8" s="9">
        <f>IF('CN-Med-BPE-CH4'!AH8=0,0,VLOOKUP($A8,'CN-Med-BPE-CH4'!$A$2:$AR$27,COLUMN('CN-Med-BPE-CH4'!AH$2),0)*VLOOKUP($A8,'Subnational multipliers'!$A$7:$AS$31,COLUMN('Subnational multipliers'!AI$6),0))</f>
        <v>0</v>
      </c>
      <c r="AI8" s="9">
        <f>IF('CN-Med-BPE-CH4'!AI8=0,0,VLOOKUP($A8,'CN-Med-BPE-CH4'!$A$2:$AR$27,COLUMN('CN-Med-BPE-CH4'!AI$2),0)*VLOOKUP($A8,'Subnational multipliers'!$A$7:$AS$31,COLUMN('Subnational multipliers'!AJ$6),0))</f>
        <v>0</v>
      </c>
      <c r="AJ8" s="9">
        <f>IF('CN-Med-BPE-CH4'!AJ8=0,0,VLOOKUP($A8,'CN-Med-BPE-CH4'!$A$2:$AR$27,COLUMN('CN-Med-BPE-CH4'!AJ$2),0)*VLOOKUP($A8,'Subnational multipliers'!$A$7:$AS$31,COLUMN('Subnational multipliers'!AK$6),0))</f>
        <v>0</v>
      </c>
      <c r="AK8" s="9">
        <f>IF('CN-Med-BPE-CH4'!AK8=0,0,VLOOKUP($A8,'CN-Med-BPE-CH4'!$A$2:$AR$27,COLUMN('CN-Med-BPE-CH4'!AK$2),0)*VLOOKUP($A8,'Subnational multipliers'!$A$7:$AS$31,COLUMN('Subnational multipliers'!AL$6),0))</f>
        <v>0</v>
      </c>
      <c r="AL8" s="9">
        <f>IF('CN-Med-BPE-CH4'!AL8=0,0,VLOOKUP($A8,'CN-Med-BPE-CH4'!$A$2:$AR$27,COLUMN('CN-Med-BPE-CH4'!AL$2),0)*VLOOKUP($A8,'Subnational multipliers'!$A$7:$AS$31,COLUMN('Subnational multipliers'!AM$6),0))</f>
        <v>0</v>
      </c>
      <c r="AM8" s="9">
        <f>IF('CN-Med-BPE-CH4'!AM8=0,0,VLOOKUP($A8,'CN-Med-BPE-CH4'!$A$2:$AR$27,COLUMN('CN-Med-BPE-CH4'!AM$2),0)*VLOOKUP($A8,'Subnational multipliers'!$A$7:$AS$31,COLUMN('Subnational multipliers'!AN$6),0))</f>
        <v>0</v>
      </c>
      <c r="AN8" s="9">
        <f>IF('CN-Med-BPE-CH4'!AN8=0,0,VLOOKUP($A8,'CN-Med-BPE-CH4'!$A$2:$AR$27,COLUMN('CN-Med-BPE-CH4'!AN$2),0)*VLOOKUP($A8,'Subnational multipliers'!$A$7:$AS$31,COLUMN('Subnational multipliers'!AO$6),0))</f>
        <v>0</v>
      </c>
      <c r="AO8" s="9">
        <f>IF('CN-Med-BPE-CH4'!AO8=0,0,VLOOKUP($A8,'CN-Med-BPE-CH4'!$A$2:$AR$27,COLUMN('CN-Med-BPE-CH4'!AO$2),0)*VLOOKUP($A8,'Subnational multipliers'!$A$7:$AS$31,COLUMN('Subnational multipliers'!AP$6),0))</f>
        <v>0</v>
      </c>
      <c r="AP8" s="9">
        <f>IF('CN-Med-BPE-CH4'!AP8=0,0,VLOOKUP($A8,'CN-Med-BPE-CH4'!$A$2:$AR$27,COLUMN('CN-Med-BPE-CH4'!AP$2),0)*VLOOKUP($A8,'Subnational multipliers'!$A$7:$AS$31,COLUMN('Subnational multipliers'!AQ$6),0))</f>
        <v>0</v>
      </c>
      <c r="AQ8" s="9">
        <f>IF('CN-Med-BPE-CH4'!AQ8=0,0,VLOOKUP($A8,'CN-Med-BPE-CH4'!$A$2:$AR$27,COLUMN('CN-Med-BPE-CH4'!AQ$2),0)*VLOOKUP($A8,'Subnational multipliers'!$A$7:$AS$31,COLUMN('Subnational multipliers'!AR$6),0))</f>
        <v>0</v>
      </c>
      <c r="AR8" s="9">
        <f>IF('CN-Med-BPE-CH4'!AR8=0,0,VLOOKUP($A8,'CN-Med-BPE-CH4'!$A$2:$AR$27,COLUMN('CN-Med-BPE-CH4'!AR$2),0)*VLOOKUP($A8,'Subnational multipliers'!$A$7:$AS$31,COLUMN('Subnational multipliers'!AS$6),0))</f>
        <v>0</v>
      </c>
    </row>
    <row r="9" spans="1:44">
      <c r="A9" t="s">
        <v>54</v>
      </c>
      <c r="B9" s="9">
        <f>IF('CN-Med-BPE-CH4'!B9=0,0,VLOOKUP($A9,'CN-Med-BPE-CH4'!$A$2:$AR$27,COLUMN('CN-Med-BPE-CH4'!B$2),0)*VLOOKUP($A9,'Subnational multipliers'!$A$7:$AS$31,COLUMN('Subnational multipliers'!C$6),0))</f>
        <v>0</v>
      </c>
      <c r="C9" s="9">
        <f>IF('CN-Med-BPE-CH4'!C9=0,0,VLOOKUP($A9,'CN-Med-BPE-CH4'!$A$2:$AR$27,COLUMN('CN-Med-BPE-CH4'!C$2),0)*VLOOKUP($A9,'Subnational multipliers'!$A$7:$AS$31,COLUMN('Subnational multipliers'!D$6),0))</f>
        <v>0</v>
      </c>
      <c r="D9" s="9">
        <f>IF('CN-Med-BPE-CH4'!D9=0,0,VLOOKUP($A9,'CN-Med-BPE-CH4'!$A$2:$AR$27,COLUMN('CN-Med-BPE-CH4'!D$2),0)*VLOOKUP($A9,'Subnational multipliers'!$A$7:$AS$31,COLUMN('Subnational multipliers'!E$6),0))</f>
        <v>0</v>
      </c>
      <c r="E9" s="9">
        <f>IF('CN-Med-BPE-CH4'!E9=0,0,VLOOKUP($A9,'CN-Med-BPE-CH4'!$A$2:$AR$27,COLUMN('CN-Med-BPE-CH4'!E$2),0)*VLOOKUP($A9,'Subnational multipliers'!$A$7:$AS$31,COLUMN('Subnational multipliers'!F$6),0))</f>
        <v>0</v>
      </c>
      <c r="F9" s="9">
        <f>IF('CN-Med-BPE-CH4'!F9=0,0,VLOOKUP($A9,'CN-Med-BPE-CH4'!$A$2:$AR$27,COLUMN('CN-Med-BPE-CH4'!F$2),0)*VLOOKUP($A9,'Subnational multipliers'!$A$7:$AS$31,COLUMN('Subnational multipliers'!G$6),0))</f>
        <v>0</v>
      </c>
      <c r="G9" s="9">
        <f>IF('CN-Med-BPE-CH4'!G9=0,0,VLOOKUP($A9,'CN-Med-BPE-CH4'!$A$2:$AR$27,COLUMN('CN-Med-BPE-CH4'!G$2),0)*VLOOKUP($A9,'Subnational multipliers'!$A$7:$AS$31,COLUMN('Subnational multipliers'!H$6),0))</f>
        <v>0</v>
      </c>
      <c r="H9" s="9">
        <f>IF('CN-Med-BPE-CH4'!H9=0,0,VLOOKUP($A9,'CN-Med-BPE-CH4'!$A$2:$AR$27,COLUMN('CN-Med-BPE-CH4'!H$2),0)*VLOOKUP($A9,'Subnational multipliers'!$A$7:$AS$31,COLUMN('Subnational multipliers'!I$6),0))</f>
        <v>0</v>
      </c>
      <c r="I9" s="9">
        <f>IF('CN-Med-BPE-CH4'!I9=0,0,VLOOKUP($A9,'CN-Med-BPE-CH4'!$A$2:$AR$27,COLUMN('CN-Med-BPE-CH4'!I$2),0)*VLOOKUP($A9,'Subnational multipliers'!$A$7:$AS$31,COLUMN('Subnational multipliers'!J$6),0))</f>
        <v>0</v>
      </c>
      <c r="J9" s="9">
        <f>IF('CN-Med-BPE-CH4'!J9=0,0,VLOOKUP($A9,'CN-Med-BPE-CH4'!$A$2:$AR$27,COLUMN('CN-Med-BPE-CH4'!J$2),0)*VLOOKUP($A9,'Subnational multipliers'!$A$7:$AS$31,COLUMN('Subnational multipliers'!K$6),0))</f>
        <v>0</v>
      </c>
      <c r="K9" s="9">
        <f>IF('CN-Med-BPE-CH4'!K9=0,0,VLOOKUP($A9,'CN-Med-BPE-CH4'!$A$2:$AR$27,COLUMN('CN-Med-BPE-CH4'!K$2),0)*VLOOKUP($A9,'Subnational multipliers'!$A$7:$AS$31,COLUMN('Subnational multipliers'!L$6),0))</f>
        <v>0</v>
      </c>
      <c r="L9" s="9">
        <f>IF('CN-Med-BPE-CH4'!L9=0,0,VLOOKUP($A9,'CN-Med-BPE-CH4'!$A$2:$AR$27,COLUMN('CN-Med-BPE-CH4'!L$2),0)*VLOOKUP($A9,'Subnational multipliers'!$A$7:$AS$31,COLUMN('Subnational multipliers'!M$6),0))</f>
        <v>0</v>
      </c>
      <c r="M9" s="9">
        <f>IF('CN-Med-BPE-CH4'!M9=0,0,VLOOKUP($A9,'CN-Med-BPE-CH4'!$A$2:$AR$27,COLUMN('CN-Med-BPE-CH4'!M$2),0)*VLOOKUP($A9,'Subnational multipliers'!$A$7:$AS$31,COLUMN('Subnational multipliers'!N$6),0))</f>
        <v>0</v>
      </c>
      <c r="N9" s="9">
        <f>IF('CN-Med-BPE-CH4'!N9=0,0,VLOOKUP($A9,'CN-Med-BPE-CH4'!$A$2:$AR$27,COLUMN('CN-Med-BPE-CH4'!N$2),0)*VLOOKUP($A9,'Subnational multipliers'!$A$7:$AS$31,COLUMN('Subnational multipliers'!O$6),0))</f>
        <v>0</v>
      </c>
      <c r="O9" s="9">
        <f>IF('CN-Med-BPE-CH4'!O9=0,0,VLOOKUP($A9,'CN-Med-BPE-CH4'!$A$2:$AR$27,COLUMN('CN-Med-BPE-CH4'!O$2),0)*VLOOKUP($A9,'Subnational multipliers'!$A$7:$AS$31,COLUMN('Subnational multipliers'!P$6),0))</f>
        <v>0</v>
      </c>
      <c r="P9" s="9">
        <f>IF('CN-Med-BPE-CH4'!P9=0,0,VLOOKUP($A9,'CN-Med-BPE-CH4'!$A$2:$AR$27,COLUMN('CN-Med-BPE-CH4'!P$2),0)*VLOOKUP($A9,'Subnational multipliers'!$A$7:$AS$31,COLUMN('Subnational multipliers'!Q$6),0))</f>
        <v>0</v>
      </c>
      <c r="Q9" s="9">
        <f>IF('CN-Med-BPE-CH4'!Q9=0,0,VLOOKUP($A9,'CN-Med-BPE-CH4'!$A$2:$AR$27,COLUMN('CN-Med-BPE-CH4'!Q$2),0)*VLOOKUP($A9,'Subnational multipliers'!$A$7:$AS$31,COLUMN('Subnational multipliers'!R$6),0))</f>
        <v>0</v>
      </c>
      <c r="R9" s="9">
        <f>IF('CN-Med-BPE-CH4'!R9=0,0,VLOOKUP($A9,'CN-Med-BPE-CH4'!$A$2:$AR$27,COLUMN('CN-Med-BPE-CH4'!R$2),0)*VLOOKUP($A9,'Subnational multipliers'!$A$7:$AS$31,COLUMN('Subnational multipliers'!S$6),0))</f>
        <v>0</v>
      </c>
      <c r="S9" s="9">
        <f>IF('CN-Med-BPE-CH4'!S9=0,0,VLOOKUP($A9,'CN-Med-BPE-CH4'!$A$2:$AR$27,COLUMN('CN-Med-BPE-CH4'!S$2),0)*VLOOKUP($A9,'Subnational multipliers'!$A$7:$AS$31,COLUMN('Subnational multipliers'!T$6),0))</f>
        <v>0</v>
      </c>
      <c r="T9" s="9">
        <f>IF('CN-Med-BPE-CH4'!T9=0,0,VLOOKUP($A9,'CN-Med-BPE-CH4'!$A$2:$AR$27,COLUMN('CN-Med-BPE-CH4'!T$2),0)*VLOOKUP($A9,'Subnational multipliers'!$A$7:$AS$31,COLUMN('Subnational multipliers'!U$6),0))</f>
        <v>0</v>
      </c>
      <c r="U9" s="9">
        <f>IF('CN-Med-BPE-CH4'!U9=0,0,VLOOKUP($A9,'CN-Med-BPE-CH4'!$A$2:$AR$27,COLUMN('CN-Med-BPE-CH4'!U$2),0)*VLOOKUP($A9,'Subnational multipliers'!$A$7:$AS$31,COLUMN('Subnational multipliers'!V$6),0))</f>
        <v>0</v>
      </c>
      <c r="V9" s="9">
        <f>IF('CN-Med-BPE-CH4'!V9=0,0,VLOOKUP($A9,'CN-Med-BPE-CH4'!$A$2:$AR$27,COLUMN('CN-Med-BPE-CH4'!V$2),0)*VLOOKUP($A9,'Subnational multipliers'!$A$7:$AS$31,COLUMN('Subnational multipliers'!W$6),0))</f>
        <v>0</v>
      </c>
      <c r="W9" s="9">
        <f>IF('CN-Med-BPE-CH4'!W9=0,0,VLOOKUP($A9,'CN-Med-BPE-CH4'!$A$2:$AR$27,COLUMN('CN-Med-BPE-CH4'!W$2),0)*VLOOKUP($A9,'Subnational multipliers'!$A$7:$AS$31,COLUMN('Subnational multipliers'!X$6),0))</f>
        <v>0</v>
      </c>
      <c r="X9" s="9">
        <f>IF('CN-Med-BPE-CH4'!X9=0,0,VLOOKUP($A9,'CN-Med-BPE-CH4'!$A$2:$AR$27,COLUMN('CN-Med-BPE-CH4'!X$2),0)*VLOOKUP($A9,'Subnational multipliers'!$A$7:$AS$31,COLUMN('Subnational multipliers'!Y$6),0))</f>
        <v>0</v>
      </c>
      <c r="Y9" s="9">
        <f>IF('CN-Med-BPE-CH4'!Y9=0,0,VLOOKUP($A9,'CN-Med-BPE-CH4'!$A$2:$AR$27,COLUMN('CN-Med-BPE-CH4'!Y$2),0)*VLOOKUP($A9,'Subnational multipliers'!$A$7:$AS$31,COLUMN('Subnational multipliers'!Z$6),0))</f>
        <v>0</v>
      </c>
      <c r="Z9" s="9">
        <f>IF('CN-Med-BPE-CH4'!Z9=0,0,VLOOKUP($A9,'CN-Med-BPE-CH4'!$A$2:$AR$27,COLUMN('CN-Med-BPE-CH4'!Z$2),0)*VLOOKUP($A9,'Subnational multipliers'!$A$7:$AS$31,COLUMN('Subnational multipliers'!AA$6),0))</f>
        <v>0</v>
      </c>
      <c r="AA9" s="9">
        <f>IF('CN-Med-BPE-CH4'!AA9=0,0,VLOOKUP($A9,'CN-Med-BPE-CH4'!$A$2:$AR$27,COLUMN('CN-Med-BPE-CH4'!AA$2),0)*VLOOKUP($A9,'Subnational multipliers'!$A$7:$AS$31,COLUMN('Subnational multipliers'!AB$6),0))</f>
        <v>0</v>
      </c>
      <c r="AB9" s="9">
        <f>IF('CN-Med-BPE-CH4'!AB9=0,0,VLOOKUP($A9,'CN-Med-BPE-CH4'!$A$2:$AR$27,COLUMN('CN-Med-BPE-CH4'!AB$2),0)*VLOOKUP($A9,'Subnational multipliers'!$A$7:$AS$31,COLUMN('Subnational multipliers'!AC$6),0))</f>
        <v>0</v>
      </c>
      <c r="AC9" s="9">
        <f>IF('CN-Med-BPE-CH4'!AC9=0,0,VLOOKUP($A9,'CN-Med-BPE-CH4'!$A$2:$AR$27,COLUMN('CN-Med-BPE-CH4'!AC$2),0)*VLOOKUP($A9,'Subnational multipliers'!$A$7:$AS$31,COLUMN('Subnational multipliers'!AD$6),0))</f>
        <v>0</v>
      </c>
      <c r="AD9" s="9">
        <f>IF('CN-Med-BPE-CH4'!AD9=0,0,VLOOKUP($A9,'CN-Med-BPE-CH4'!$A$2:$AR$27,COLUMN('CN-Med-BPE-CH4'!AD$2),0)*VLOOKUP($A9,'Subnational multipliers'!$A$7:$AS$31,COLUMN('Subnational multipliers'!AE$6),0))</f>
        <v>0</v>
      </c>
      <c r="AE9" s="9">
        <f>IF('CN-Med-BPE-CH4'!AE9=0,0,VLOOKUP($A9,'CN-Med-BPE-CH4'!$A$2:$AR$27,COLUMN('CN-Med-BPE-CH4'!AE$2),0)*VLOOKUP($A9,'Subnational multipliers'!$A$7:$AS$31,COLUMN('Subnational multipliers'!AF$6),0))</f>
        <v>0</v>
      </c>
      <c r="AF9" s="9">
        <f>IF('CN-Med-BPE-CH4'!AF9=0,0,VLOOKUP($A9,'CN-Med-BPE-CH4'!$A$2:$AR$27,COLUMN('CN-Med-BPE-CH4'!AF$2),0)*VLOOKUP($A9,'Subnational multipliers'!$A$7:$AS$31,COLUMN('Subnational multipliers'!AG$6),0))</f>
        <v>0</v>
      </c>
      <c r="AG9" s="9">
        <f>IF('CN-Med-BPE-CH4'!AG9=0,0,VLOOKUP($A9,'CN-Med-BPE-CH4'!$A$2:$AR$27,COLUMN('CN-Med-BPE-CH4'!AG$2),0)*VLOOKUP($A9,'Subnational multipliers'!$A$7:$AS$31,COLUMN('Subnational multipliers'!AH$6),0))</f>
        <v>0</v>
      </c>
      <c r="AH9" s="9">
        <f>IF('CN-Med-BPE-CH4'!AH9=0,0,VLOOKUP($A9,'CN-Med-BPE-CH4'!$A$2:$AR$27,COLUMN('CN-Med-BPE-CH4'!AH$2),0)*VLOOKUP($A9,'Subnational multipliers'!$A$7:$AS$31,COLUMN('Subnational multipliers'!AI$6),0))</f>
        <v>0</v>
      </c>
      <c r="AI9" s="9">
        <f>IF('CN-Med-BPE-CH4'!AI9=0,0,VLOOKUP($A9,'CN-Med-BPE-CH4'!$A$2:$AR$27,COLUMN('CN-Med-BPE-CH4'!AI$2),0)*VLOOKUP($A9,'Subnational multipliers'!$A$7:$AS$31,COLUMN('Subnational multipliers'!AJ$6),0))</f>
        <v>0</v>
      </c>
      <c r="AJ9" s="9">
        <f>IF('CN-Med-BPE-CH4'!AJ9=0,0,VLOOKUP($A9,'CN-Med-BPE-CH4'!$A$2:$AR$27,COLUMN('CN-Med-BPE-CH4'!AJ$2),0)*VLOOKUP($A9,'Subnational multipliers'!$A$7:$AS$31,COLUMN('Subnational multipliers'!AK$6),0))</f>
        <v>0</v>
      </c>
      <c r="AK9" s="9">
        <f>IF('CN-Med-BPE-CH4'!AK9=0,0,VLOOKUP($A9,'CN-Med-BPE-CH4'!$A$2:$AR$27,COLUMN('CN-Med-BPE-CH4'!AK$2),0)*VLOOKUP($A9,'Subnational multipliers'!$A$7:$AS$31,COLUMN('Subnational multipliers'!AL$6),0))</f>
        <v>0</v>
      </c>
      <c r="AL9" s="9">
        <f>IF('CN-Med-BPE-CH4'!AL9=0,0,VLOOKUP($A9,'CN-Med-BPE-CH4'!$A$2:$AR$27,COLUMN('CN-Med-BPE-CH4'!AL$2),0)*VLOOKUP($A9,'Subnational multipliers'!$A$7:$AS$31,COLUMN('Subnational multipliers'!AM$6),0))</f>
        <v>0</v>
      </c>
      <c r="AM9" s="9">
        <f>IF('CN-Med-BPE-CH4'!AM9=0,0,VLOOKUP($A9,'CN-Med-BPE-CH4'!$A$2:$AR$27,COLUMN('CN-Med-BPE-CH4'!AM$2),0)*VLOOKUP($A9,'Subnational multipliers'!$A$7:$AS$31,COLUMN('Subnational multipliers'!AN$6),0))</f>
        <v>0</v>
      </c>
      <c r="AN9" s="9">
        <f>IF('CN-Med-BPE-CH4'!AN9=0,0,VLOOKUP($A9,'CN-Med-BPE-CH4'!$A$2:$AR$27,COLUMN('CN-Med-BPE-CH4'!AN$2),0)*VLOOKUP($A9,'Subnational multipliers'!$A$7:$AS$31,COLUMN('Subnational multipliers'!AO$6),0))</f>
        <v>0</v>
      </c>
      <c r="AO9" s="9">
        <f>IF('CN-Med-BPE-CH4'!AO9=0,0,VLOOKUP($A9,'CN-Med-BPE-CH4'!$A$2:$AR$27,COLUMN('CN-Med-BPE-CH4'!AO$2),0)*VLOOKUP($A9,'Subnational multipliers'!$A$7:$AS$31,COLUMN('Subnational multipliers'!AP$6),0))</f>
        <v>0</v>
      </c>
      <c r="AP9" s="9">
        <f>IF('CN-Med-BPE-CH4'!AP9=0,0,VLOOKUP($A9,'CN-Med-BPE-CH4'!$A$2:$AR$27,COLUMN('CN-Med-BPE-CH4'!AP$2),0)*VLOOKUP($A9,'Subnational multipliers'!$A$7:$AS$31,COLUMN('Subnational multipliers'!AQ$6),0))</f>
        <v>0</v>
      </c>
      <c r="AQ9" s="9">
        <f>IF('CN-Med-BPE-CH4'!AQ9=0,0,VLOOKUP($A9,'CN-Med-BPE-CH4'!$A$2:$AR$27,COLUMN('CN-Med-BPE-CH4'!AQ$2),0)*VLOOKUP($A9,'Subnational multipliers'!$A$7:$AS$31,COLUMN('Subnational multipliers'!AR$6),0))</f>
        <v>0</v>
      </c>
      <c r="AR9" s="9">
        <f>IF('CN-Med-BPE-CH4'!AR9=0,0,VLOOKUP($A9,'CN-Med-BPE-CH4'!$A$2:$AR$27,COLUMN('CN-Med-BPE-CH4'!AR$2),0)*VLOOKUP($A9,'Subnational multipliers'!$A$7:$AS$31,COLUMN('Subnational multipliers'!AS$6),0))</f>
        <v>0</v>
      </c>
    </row>
    <row r="10" spans="1:44">
      <c r="A10" t="s">
        <v>55</v>
      </c>
      <c r="B10" s="9">
        <f>IF('CN-Med-BPE-CH4'!B10=0,0,VLOOKUP($A10,'CN-Med-BPE-CH4'!$A$2:$AR$27,COLUMN('CN-Med-BPE-CH4'!B$2),0)*VLOOKUP($A10,'Subnational multipliers'!$A$7:$AS$31,COLUMN('Subnational multipliers'!C$6),0))</f>
        <v>0</v>
      </c>
      <c r="C10" s="9">
        <f>IF('CN-Med-BPE-CH4'!C10=0,0,VLOOKUP($A10,'CN-Med-BPE-CH4'!$A$2:$AR$27,COLUMN('CN-Med-BPE-CH4'!C$2),0)*VLOOKUP($A10,'Subnational multipliers'!$A$7:$AS$31,COLUMN('Subnational multipliers'!D$6),0))</f>
        <v>0</v>
      </c>
      <c r="D10" s="9">
        <f>IF('CN-Med-BPE-CH4'!D10=0,0,VLOOKUP($A10,'CN-Med-BPE-CH4'!$A$2:$AR$27,COLUMN('CN-Med-BPE-CH4'!D$2),0)*VLOOKUP($A10,'Subnational multipliers'!$A$7:$AS$31,COLUMN('Subnational multipliers'!E$6),0))</f>
        <v>0</v>
      </c>
      <c r="E10" s="9">
        <f>IF('CN-Med-BPE-CH4'!E10=0,0,VLOOKUP($A10,'CN-Med-BPE-CH4'!$A$2:$AR$27,COLUMN('CN-Med-BPE-CH4'!E$2),0)*VLOOKUP($A10,'Subnational multipliers'!$A$7:$AS$31,COLUMN('Subnational multipliers'!F$6),0))</f>
        <v>0</v>
      </c>
      <c r="F10" s="9">
        <f>IF('CN-Med-BPE-CH4'!F10=0,0,VLOOKUP($A10,'CN-Med-BPE-CH4'!$A$2:$AR$27,COLUMN('CN-Med-BPE-CH4'!F$2),0)*VLOOKUP($A10,'Subnational multipliers'!$A$7:$AS$31,COLUMN('Subnational multipliers'!G$6),0))</f>
        <v>0</v>
      </c>
      <c r="G10" s="9">
        <f>IF('CN-Med-BPE-CH4'!G10=0,0,VLOOKUP($A10,'CN-Med-BPE-CH4'!$A$2:$AR$27,COLUMN('CN-Med-BPE-CH4'!G$2),0)*VLOOKUP($A10,'Subnational multipliers'!$A$7:$AS$31,COLUMN('Subnational multipliers'!H$6),0))</f>
        <v>0</v>
      </c>
      <c r="H10" s="9">
        <f>IF('CN-Med-BPE-CH4'!H10=0,0,VLOOKUP($A10,'CN-Med-BPE-CH4'!$A$2:$AR$27,COLUMN('CN-Med-BPE-CH4'!H$2),0)*VLOOKUP($A10,'Subnational multipliers'!$A$7:$AS$31,COLUMN('Subnational multipliers'!I$6),0))</f>
        <v>0</v>
      </c>
      <c r="I10" s="9">
        <f>IF('CN-Med-BPE-CH4'!I10=0,0,VLOOKUP($A10,'CN-Med-BPE-CH4'!$A$2:$AR$27,COLUMN('CN-Med-BPE-CH4'!I$2),0)*VLOOKUP($A10,'Subnational multipliers'!$A$7:$AS$31,COLUMN('Subnational multipliers'!J$6),0))</f>
        <v>0</v>
      </c>
      <c r="J10" s="9">
        <f>IF('CN-Med-BPE-CH4'!J10=0,0,VLOOKUP($A10,'CN-Med-BPE-CH4'!$A$2:$AR$27,COLUMN('CN-Med-BPE-CH4'!J$2),0)*VLOOKUP($A10,'Subnational multipliers'!$A$7:$AS$31,COLUMN('Subnational multipliers'!K$6),0))</f>
        <v>0</v>
      </c>
      <c r="K10" s="9">
        <f>IF('CN-Med-BPE-CH4'!K10=0,0,VLOOKUP($A10,'CN-Med-BPE-CH4'!$A$2:$AR$27,COLUMN('CN-Med-BPE-CH4'!K$2),0)*VLOOKUP($A10,'Subnational multipliers'!$A$7:$AS$31,COLUMN('Subnational multipliers'!L$6),0))</f>
        <v>0</v>
      </c>
      <c r="L10" s="9">
        <f>IF('CN-Med-BPE-CH4'!L10=0,0,VLOOKUP($A10,'CN-Med-BPE-CH4'!$A$2:$AR$27,COLUMN('CN-Med-BPE-CH4'!L$2),0)*VLOOKUP($A10,'Subnational multipliers'!$A$7:$AS$31,COLUMN('Subnational multipliers'!M$6),0))</f>
        <v>0</v>
      </c>
      <c r="M10" s="9">
        <f>IF('CN-Med-BPE-CH4'!M10=0,0,VLOOKUP($A10,'CN-Med-BPE-CH4'!$A$2:$AR$27,COLUMN('CN-Med-BPE-CH4'!M$2),0)*VLOOKUP($A10,'Subnational multipliers'!$A$7:$AS$31,COLUMN('Subnational multipliers'!N$6),0))</f>
        <v>0</v>
      </c>
      <c r="N10" s="9">
        <f>IF('CN-Med-BPE-CH4'!N10=0,0,VLOOKUP($A10,'CN-Med-BPE-CH4'!$A$2:$AR$27,COLUMN('CN-Med-BPE-CH4'!N$2),0)*VLOOKUP($A10,'Subnational multipliers'!$A$7:$AS$31,COLUMN('Subnational multipliers'!O$6),0))</f>
        <v>0</v>
      </c>
      <c r="O10" s="9">
        <f>IF('CN-Med-BPE-CH4'!O10=0,0,VLOOKUP($A10,'CN-Med-BPE-CH4'!$A$2:$AR$27,COLUMN('CN-Med-BPE-CH4'!O$2),0)*VLOOKUP($A10,'Subnational multipliers'!$A$7:$AS$31,COLUMN('Subnational multipliers'!P$6),0))</f>
        <v>0</v>
      </c>
      <c r="P10" s="9">
        <f>IF('CN-Med-BPE-CH4'!P10=0,0,VLOOKUP($A10,'CN-Med-BPE-CH4'!$A$2:$AR$27,COLUMN('CN-Med-BPE-CH4'!P$2),0)*VLOOKUP($A10,'Subnational multipliers'!$A$7:$AS$31,COLUMN('Subnational multipliers'!Q$6),0))</f>
        <v>0</v>
      </c>
      <c r="Q10" s="9">
        <f>IF('CN-Med-BPE-CH4'!Q10=0,0,VLOOKUP($A10,'CN-Med-BPE-CH4'!$A$2:$AR$27,COLUMN('CN-Med-BPE-CH4'!Q$2),0)*VLOOKUP($A10,'Subnational multipliers'!$A$7:$AS$31,COLUMN('Subnational multipliers'!R$6),0))</f>
        <v>0</v>
      </c>
      <c r="R10" s="9">
        <f>IF('CN-Med-BPE-CH4'!R10=0,0,VLOOKUP($A10,'CN-Med-BPE-CH4'!$A$2:$AR$27,COLUMN('CN-Med-BPE-CH4'!R$2),0)*VLOOKUP($A10,'Subnational multipliers'!$A$7:$AS$31,COLUMN('Subnational multipliers'!S$6),0))</f>
        <v>0</v>
      </c>
      <c r="S10" s="9">
        <f>IF('CN-Med-BPE-CH4'!S10=0,0,VLOOKUP($A10,'CN-Med-BPE-CH4'!$A$2:$AR$27,COLUMN('CN-Med-BPE-CH4'!S$2),0)*VLOOKUP($A10,'Subnational multipliers'!$A$7:$AS$31,COLUMN('Subnational multipliers'!T$6),0))</f>
        <v>0</v>
      </c>
      <c r="T10" s="9">
        <f>IF('CN-Med-BPE-CH4'!T10=0,0,VLOOKUP($A10,'CN-Med-BPE-CH4'!$A$2:$AR$27,COLUMN('CN-Med-BPE-CH4'!T$2),0)*VLOOKUP($A10,'Subnational multipliers'!$A$7:$AS$31,COLUMN('Subnational multipliers'!U$6),0))</f>
        <v>0</v>
      </c>
      <c r="U10" s="9">
        <f>IF('CN-Med-BPE-CH4'!U10=0,0,VLOOKUP($A10,'CN-Med-BPE-CH4'!$A$2:$AR$27,COLUMN('CN-Med-BPE-CH4'!U$2),0)*VLOOKUP($A10,'Subnational multipliers'!$A$7:$AS$31,COLUMN('Subnational multipliers'!V$6),0))</f>
        <v>0</v>
      </c>
      <c r="V10" s="9">
        <f>IF('CN-Med-BPE-CH4'!V10=0,0,VLOOKUP($A10,'CN-Med-BPE-CH4'!$A$2:$AR$27,COLUMN('CN-Med-BPE-CH4'!V$2),0)*VLOOKUP($A10,'Subnational multipliers'!$A$7:$AS$31,COLUMN('Subnational multipliers'!W$6),0))</f>
        <v>0</v>
      </c>
      <c r="W10" s="9">
        <f>IF('CN-Med-BPE-CH4'!W10=0,0,VLOOKUP($A10,'CN-Med-BPE-CH4'!$A$2:$AR$27,COLUMN('CN-Med-BPE-CH4'!W$2),0)*VLOOKUP($A10,'Subnational multipliers'!$A$7:$AS$31,COLUMN('Subnational multipliers'!X$6),0))</f>
        <v>0</v>
      </c>
      <c r="X10" s="9">
        <f>IF('CN-Med-BPE-CH4'!X10=0,0,VLOOKUP($A10,'CN-Med-BPE-CH4'!$A$2:$AR$27,COLUMN('CN-Med-BPE-CH4'!X$2),0)*VLOOKUP($A10,'Subnational multipliers'!$A$7:$AS$31,COLUMN('Subnational multipliers'!Y$6),0))</f>
        <v>0</v>
      </c>
      <c r="Y10" s="9">
        <f>IF('CN-Med-BPE-CH4'!Y10=0,0,VLOOKUP($A10,'CN-Med-BPE-CH4'!$A$2:$AR$27,COLUMN('CN-Med-BPE-CH4'!Y$2),0)*VLOOKUP($A10,'Subnational multipliers'!$A$7:$AS$31,COLUMN('Subnational multipliers'!Z$6),0))</f>
        <v>0</v>
      </c>
      <c r="Z10" s="9">
        <f>IF('CN-Med-BPE-CH4'!Z10=0,0,VLOOKUP($A10,'CN-Med-BPE-CH4'!$A$2:$AR$27,COLUMN('CN-Med-BPE-CH4'!Z$2),0)*VLOOKUP($A10,'Subnational multipliers'!$A$7:$AS$31,COLUMN('Subnational multipliers'!AA$6),0))</f>
        <v>0</v>
      </c>
      <c r="AA10" s="9">
        <f>IF('CN-Med-BPE-CH4'!AA10=0,0,VLOOKUP($A10,'CN-Med-BPE-CH4'!$A$2:$AR$27,COLUMN('CN-Med-BPE-CH4'!AA$2),0)*VLOOKUP($A10,'Subnational multipliers'!$A$7:$AS$31,COLUMN('Subnational multipliers'!AB$6),0))</f>
        <v>0</v>
      </c>
      <c r="AB10" s="9">
        <f>IF('CN-Med-BPE-CH4'!AB10=0,0,VLOOKUP($A10,'CN-Med-BPE-CH4'!$A$2:$AR$27,COLUMN('CN-Med-BPE-CH4'!AB$2),0)*VLOOKUP($A10,'Subnational multipliers'!$A$7:$AS$31,COLUMN('Subnational multipliers'!AC$6),0))</f>
        <v>0</v>
      </c>
      <c r="AC10" s="9">
        <f>IF('CN-Med-BPE-CH4'!AC10=0,0,VLOOKUP($A10,'CN-Med-BPE-CH4'!$A$2:$AR$27,COLUMN('CN-Med-BPE-CH4'!AC$2),0)*VLOOKUP($A10,'Subnational multipliers'!$A$7:$AS$31,COLUMN('Subnational multipliers'!AD$6),0))</f>
        <v>0</v>
      </c>
      <c r="AD10" s="9">
        <f>IF('CN-Med-BPE-CH4'!AD10=0,0,VLOOKUP($A10,'CN-Med-BPE-CH4'!$A$2:$AR$27,COLUMN('CN-Med-BPE-CH4'!AD$2),0)*VLOOKUP($A10,'Subnational multipliers'!$A$7:$AS$31,COLUMN('Subnational multipliers'!AE$6),0))</f>
        <v>0</v>
      </c>
      <c r="AE10" s="9">
        <f>IF('CN-Med-BPE-CH4'!AE10=0,0,VLOOKUP($A10,'CN-Med-BPE-CH4'!$A$2:$AR$27,COLUMN('CN-Med-BPE-CH4'!AE$2),0)*VLOOKUP($A10,'Subnational multipliers'!$A$7:$AS$31,COLUMN('Subnational multipliers'!AF$6),0))</f>
        <v>0</v>
      </c>
      <c r="AF10" s="9">
        <f>IF('CN-Med-BPE-CH4'!AF10=0,0,VLOOKUP($A10,'CN-Med-BPE-CH4'!$A$2:$AR$27,COLUMN('CN-Med-BPE-CH4'!AF$2),0)*VLOOKUP($A10,'Subnational multipliers'!$A$7:$AS$31,COLUMN('Subnational multipliers'!AG$6),0))</f>
        <v>0</v>
      </c>
      <c r="AG10" s="9">
        <f>IF('CN-Med-BPE-CH4'!AG10=0,0,VLOOKUP($A10,'CN-Med-BPE-CH4'!$A$2:$AR$27,COLUMN('CN-Med-BPE-CH4'!AG$2),0)*VLOOKUP($A10,'Subnational multipliers'!$A$7:$AS$31,COLUMN('Subnational multipliers'!AH$6),0))</f>
        <v>0</v>
      </c>
      <c r="AH10" s="9">
        <f>IF('CN-Med-BPE-CH4'!AH10=0,0,VLOOKUP($A10,'CN-Med-BPE-CH4'!$A$2:$AR$27,COLUMN('CN-Med-BPE-CH4'!AH$2),0)*VLOOKUP($A10,'Subnational multipliers'!$A$7:$AS$31,COLUMN('Subnational multipliers'!AI$6),0))</f>
        <v>0</v>
      </c>
      <c r="AI10" s="9">
        <f>IF('CN-Med-BPE-CH4'!AI10=0,0,VLOOKUP($A10,'CN-Med-BPE-CH4'!$A$2:$AR$27,COLUMN('CN-Med-BPE-CH4'!AI$2),0)*VLOOKUP($A10,'Subnational multipliers'!$A$7:$AS$31,COLUMN('Subnational multipliers'!AJ$6),0))</f>
        <v>0</v>
      </c>
      <c r="AJ10" s="9">
        <f>IF('CN-Med-BPE-CH4'!AJ10=0,0,VLOOKUP($A10,'CN-Med-BPE-CH4'!$A$2:$AR$27,COLUMN('CN-Med-BPE-CH4'!AJ$2),0)*VLOOKUP($A10,'Subnational multipliers'!$A$7:$AS$31,COLUMN('Subnational multipliers'!AK$6),0))</f>
        <v>0</v>
      </c>
      <c r="AK10" s="9">
        <f>IF('CN-Med-BPE-CH4'!AK10=0,0,VLOOKUP($A10,'CN-Med-BPE-CH4'!$A$2:$AR$27,COLUMN('CN-Med-BPE-CH4'!AK$2),0)*VLOOKUP($A10,'Subnational multipliers'!$A$7:$AS$31,COLUMN('Subnational multipliers'!AL$6),0))</f>
        <v>0</v>
      </c>
      <c r="AL10" s="9">
        <f>IF('CN-Med-BPE-CH4'!AL10=0,0,VLOOKUP($A10,'CN-Med-BPE-CH4'!$A$2:$AR$27,COLUMN('CN-Med-BPE-CH4'!AL$2),0)*VLOOKUP($A10,'Subnational multipliers'!$A$7:$AS$31,COLUMN('Subnational multipliers'!AM$6),0))</f>
        <v>0</v>
      </c>
      <c r="AM10" s="9">
        <f>IF('CN-Med-BPE-CH4'!AM10=0,0,VLOOKUP($A10,'CN-Med-BPE-CH4'!$A$2:$AR$27,COLUMN('CN-Med-BPE-CH4'!AM$2),0)*VLOOKUP($A10,'Subnational multipliers'!$A$7:$AS$31,COLUMN('Subnational multipliers'!AN$6),0))</f>
        <v>0</v>
      </c>
      <c r="AN10" s="9">
        <f>IF('CN-Med-BPE-CH4'!AN10=0,0,VLOOKUP($A10,'CN-Med-BPE-CH4'!$A$2:$AR$27,COLUMN('CN-Med-BPE-CH4'!AN$2),0)*VLOOKUP($A10,'Subnational multipliers'!$A$7:$AS$31,COLUMN('Subnational multipliers'!AO$6),0))</f>
        <v>0</v>
      </c>
      <c r="AO10" s="9">
        <f>IF('CN-Med-BPE-CH4'!AO10=0,0,VLOOKUP($A10,'CN-Med-BPE-CH4'!$A$2:$AR$27,COLUMN('CN-Med-BPE-CH4'!AO$2),0)*VLOOKUP($A10,'Subnational multipliers'!$A$7:$AS$31,COLUMN('Subnational multipliers'!AP$6),0))</f>
        <v>0</v>
      </c>
      <c r="AP10" s="9">
        <f>IF('CN-Med-BPE-CH4'!AP10=0,0,VLOOKUP($A10,'CN-Med-BPE-CH4'!$A$2:$AR$27,COLUMN('CN-Med-BPE-CH4'!AP$2),0)*VLOOKUP($A10,'Subnational multipliers'!$A$7:$AS$31,COLUMN('Subnational multipliers'!AQ$6),0))</f>
        <v>0</v>
      </c>
      <c r="AQ10" s="9">
        <f>IF('CN-Med-BPE-CH4'!AQ10=0,0,VLOOKUP($A10,'CN-Med-BPE-CH4'!$A$2:$AR$27,COLUMN('CN-Med-BPE-CH4'!AQ$2),0)*VLOOKUP($A10,'Subnational multipliers'!$A$7:$AS$31,COLUMN('Subnational multipliers'!AR$6),0))</f>
        <v>0</v>
      </c>
      <c r="AR10" s="9">
        <f>IF('CN-Med-BPE-CH4'!AR10=0,0,VLOOKUP($A10,'CN-Med-BPE-CH4'!$A$2:$AR$27,COLUMN('CN-Med-BPE-CH4'!AR$2),0)*VLOOKUP($A10,'Subnational multipliers'!$A$7:$AS$31,COLUMN('Subnational multipliers'!AS$6),0))</f>
        <v>0</v>
      </c>
    </row>
    <row r="11" spans="1:44">
      <c r="A11" t="s">
        <v>44</v>
      </c>
      <c r="B11" s="9">
        <f>IF('CN-Med-BPE-CH4'!B11=0,0,VLOOKUP($A11,'CN-Med-BPE-CH4'!$A$2:$AR$27,COLUMN('CN-Med-BPE-CH4'!B$2),0)*VLOOKUP($A11,'Subnational multipliers'!$A$7:$AS$31,COLUMN('Subnational multipliers'!C$6),0))</f>
        <v>0</v>
      </c>
      <c r="C11" s="9">
        <f>IF('CN-Med-BPE-CH4'!C11=0,0,VLOOKUP($A11,'CN-Med-BPE-CH4'!$A$2:$AR$27,COLUMN('CN-Med-BPE-CH4'!C$2),0)*VLOOKUP($A11,'Subnational multipliers'!$A$7:$AS$31,COLUMN('Subnational multipliers'!D$6),0))</f>
        <v>0</v>
      </c>
      <c r="D11" s="9">
        <f>IF('CN-Med-BPE-CH4'!D11=0,0,VLOOKUP($A11,'CN-Med-BPE-CH4'!$A$2:$AR$27,COLUMN('CN-Med-BPE-CH4'!D$2),0)*VLOOKUP($A11,'Subnational multipliers'!$A$7:$AS$31,COLUMN('Subnational multipliers'!E$6),0))</f>
        <v>0</v>
      </c>
      <c r="E11" s="9">
        <f>IF('CN-Med-BPE-CH4'!E11=0,0,VLOOKUP($A11,'CN-Med-BPE-CH4'!$A$2:$AR$27,COLUMN('CN-Med-BPE-CH4'!E$2),0)*VLOOKUP($A11,'Subnational multipliers'!$A$7:$AS$31,COLUMN('Subnational multipliers'!F$6),0))</f>
        <v>0</v>
      </c>
      <c r="F11" s="9">
        <f>IF('CN-Med-BPE-CH4'!F11=0,0,VLOOKUP($A11,'CN-Med-BPE-CH4'!$A$2:$AR$27,COLUMN('CN-Med-BPE-CH4'!F$2),0)*VLOOKUP($A11,'Subnational multipliers'!$A$7:$AS$31,COLUMN('Subnational multipliers'!G$6),0))</f>
        <v>0</v>
      </c>
      <c r="G11" s="9">
        <f>IF('CN-Med-BPE-CH4'!G11=0,0,VLOOKUP($A11,'CN-Med-BPE-CH4'!$A$2:$AR$27,COLUMN('CN-Med-BPE-CH4'!G$2),0)*VLOOKUP($A11,'Subnational multipliers'!$A$7:$AS$31,COLUMN('Subnational multipliers'!H$6),0))</f>
        <v>0</v>
      </c>
      <c r="H11" s="9">
        <f>IF('CN-Med-BPE-CH4'!H11=0,0,VLOOKUP($A11,'CN-Med-BPE-CH4'!$A$2:$AR$27,COLUMN('CN-Med-BPE-CH4'!H$2),0)*VLOOKUP($A11,'Subnational multipliers'!$A$7:$AS$31,COLUMN('Subnational multipliers'!I$6),0))</f>
        <v>0</v>
      </c>
      <c r="I11" s="9">
        <f>IF('CN-Med-BPE-CH4'!I11=0,0,VLOOKUP($A11,'CN-Med-BPE-CH4'!$A$2:$AR$27,COLUMN('CN-Med-BPE-CH4'!I$2),0)*VLOOKUP($A11,'Subnational multipliers'!$A$7:$AS$31,COLUMN('Subnational multipliers'!J$6),0))</f>
        <v>0</v>
      </c>
      <c r="J11" s="9">
        <f>IF('CN-Med-BPE-CH4'!J11=0,0,VLOOKUP($A11,'CN-Med-BPE-CH4'!$A$2:$AR$27,COLUMN('CN-Med-BPE-CH4'!J$2),0)*VLOOKUP($A11,'Subnational multipliers'!$A$7:$AS$31,COLUMN('Subnational multipliers'!K$6),0))</f>
        <v>0</v>
      </c>
      <c r="K11" s="9">
        <f>IF('CN-Med-BPE-CH4'!K11=0,0,VLOOKUP($A11,'CN-Med-BPE-CH4'!$A$2:$AR$27,COLUMN('CN-Med-BPE-CH4'!K$2),0)*VLOOKUP($A11,'Subnational multipliers'!$A$7:$AS$31,COLUMN('Subnational multipliers'!L$6),0))</f>
        <v>0</v>
      </c>
      <c r="L11" s="9">
        <f>IF('CN-Med-BPE-CH4'!L11=0,0,VLOOKUP($A11,'CN-Med-BPE-CH4'!$A$2:$AR$27,COLUMN('CN-Med-BPE-CH4'!L$2),0)*VLOOKUP($A11,'Subnational multipliers'!$A$7:$AS$31,COLUMN('Subnational multipliers'!M$6),0))</f>
        <v>0</v>
      </c>
      <c r="M11" s="9">
        <f>IF('CN-Med-BPE-CH4'!M11=0,0,VLOOKUP($A11,'CN-Med-BPE-CH4'!$A$2:$AR$27,COLUMN('CN-Med-BPE-CH4'!M$2),0)*VLOOKUP($A11,'Subnational multipliers'!$A$7:$AS$31,COLUMN('Subnational multipliers'!N$6),0))</f>
        <v>0</v>
      </c>
      <c r="N11" s="9">
        <f>IF('CN-Med-BPE-CH4'!N11=0,0,VLOOKUP($A11,'CN-Med-BPE-CH4'!$A$2:$AR$27,COLUMN('CN-Med-BPE-CH4'!N$2),0)*VLOOKUP($A11,'Subnational multipliers'!$A$7:$AS$31,COLUMN('Subnational multipliers'!O$6),0))</f>
        <v>0</v>
      </c>
      <c r="O11" s="9">
        <f>IF('CN-Med-BPE-CH4'!O11=0,0,VLOOKUP($A11,'CN-Med-BPE-CH4'!$A$2:$AR$27,COLUMN('CN-Med-BPE-CH4'!O$2),0)*VLOOKUP($A11,'Subnational multipliers'!$A$7:$AS$31,COLUMN('Subnational multipliers'!P$6),0))</f>
        <v>0</v>
      </c>
      <c r="P11" s="9">
        <f>IF('CN-Med-BPE-CH4'!P11=0,0,VLOOKUP($A11,'CN-Med-BPE-CH4'!$A$2:$AR$27,COLUMN('CN-Med-BPE-CH4'!P$2),0)*VLOOKUP($A11,'Subnational multipliers'!$A$7:$AS$31,COLUMN('Subnational multipliers'!Q$6),0))</f>
        <v>0</v>
      </c>
      <c r="Q11" s="9">
        <f>IF('CN-Med-BPE-CH4'!Q11=0,0,VLOOKUP($A11,'CN-Med-BPE-CH4'!$A$2:$AR$27,COLUMN('CN-Med-BPE-CH4'!Q$2),0)*VLOOKUP($A11,'Subnational multipliers'!$A$7:$AS$31,COLUMN('Subnational multipliers'!R$6),0))</f>
        <v>0</v>
      </c>
      <c r="R11" s="9">
        <f>IF('CN-Med-BPE-CH4'!R11=0,0,VLOOKUP($A11,'CN-Med-BPE-CH4'!$A$2:$AR$27,COLUMN('CN-Med-BPE-CH4'!R$2),0)*VLOOKUP($A11,'Subnational multipliers'!$A$7:$AS$31,COLUMN('Subnational multipliers'!S$6),0))</f>
        <v>0</v>
      </c>
      <c r="S11" s="9">
        <f>IF('CN-Med-BPE-CH4'!S11=0,0,VLOOKUP($A11,'CN-Med-BPE-CH4'!$A$2:$AR$27,COLUMN('CN-Med-BPE-CH4'!S$2),0)*VLOOKUP($A11,'Subnational multipliers'!$A$7:$AS$31,COLUMN('Subnational multipliers'!T$6),0))</f>
        <v>0</v>
      </c>
      <c r="T11" s="9">
        <f>IF('CN-Med-BPE-CH4'!T11=0,0,VLOOKUP($A11,'CN-Med-BPE-CH4'!$A$2:$AR$27,COLUMN('CN-Med-BPE-CH4'!T$2),0)*VLOOKUP($A11,'Subnational multipliers'!$A$7:$AS$31,COLUMN('Subnational multipliers'!U$6),0))</f>
        <v>0</v>
      </c>
      <c r="U11" s="9">
        <f>IF('CN-Med-BPE-CH4'!U11=0,0,VLOOKUP($A11,'CN-Med-BPE-CH4'!$A$2:$AR$27,COLUMN('CN-Med-BPE-CH4'!U$2),0)*VLOOKUP($A11,'Subnational multipliers'!$A$7:$AS$31,COLUMN('Subnational multipliers'!V$6),0))</f>
        <v>0</v>
      </c>
      <c r="V11" s="9">
        <f>IF('CN-Med-BPE-CH4'!V11=0,0,VLOOKUP($A11,'CN-Med-BPE-CH4'!$A$2:$AR$27,COLUMN('CN-Med-BPE-CH4'!V$2),0)*VLOOKUP($A11,'Subnational multipliers'!$A$7:$AS$31,COLUMN('Subnational multipliers'!W$6),0))</f>
        <v>0</v>
      </c>
      <c r="W11" s="9">
        <f>IF('CN-Med-BPE-CH4'!W11=0,0,VLOOKUP($A11,'CN-Med-BPE-CH4'!$A$2:$AR$27,COLUMN('CN-Med-BPE-CH4'!W$2),0)*VLOOKUP($A11,'Subnational multipliers'!$A$7:$AS$31,COLUMN('Subnational multipliers'!X$6),0))</f>
        <v>0</v>
      </c>
      <c r="X11" s="9">
        <f>IF('CN-Med-BPE-CH4'!X11=0,0,VLOOKUP($A11,'CN-Med-BPE-CH4'!$A$2:$AR$27,COLUMN('CN-Med-BPE-CH4'!X$2),0)*VLOOKUP($A11,'Subnational multipliers'!$A$7:$AS$31,COLUMN('Subnational multipliers'!Y$6),0))</f>
        <v>0</v>
      </c>
      <c r="Y11" s="9">
        <f>IF('CN-Med-BPE-CH4'!Y11=0,0,VLOOKUP($A11,'CN-Med-BPE-CH4'!$A$2:$AR$27,COLUMN('CN-Med-BPE-CH4'!Y$2),0)*VLOOKUP($A11,'Subnational multipliers'!$A$7:$AS$31,COLUMN('Subnational multipliers'!Z$6),0))</f>
        <v>0</v>
      </c>
      <c r="Z11" s="9">
        <f>IF('CN-Med-BPE-CH4'!Z11=0,0,VLOOKUP($A11,'CN-Med-BPE-CH4'!$A$2:$AR$27,COLUMN('CN-Med-BPE-CH4'!Z$2),0)*VLOOKUP($A11,'Subnational multipliers'!$A$7:$AS$31,COLUMN('Subnational multipliers'!AA$6),0))</f>
        <v>0</v>
      </c>
      <c r="AA11" s="9">
        <f>IF('CN-Med-BPE-CH4'!AA11=0,0,VLOOKUP($A11,'CN-Med-BPE-CH4'!$A$2:$AR$27,COLUMN('CN-Med-BPE-CH4'!AA$2),0)*VLOOKUP($A11,'Subnational multipliers'!$A$7:$AS$31,COLUMN('Subnational multipliers'!AB$6),0))</f>
        <v>0</v>
      </c>
      <c r="AB11" s="9">
        <f>IF('CN-Med-BPE-CH4'!AB11=0,0,VLOOKUP($A11,'CN-Med-BPE-CH4'!$A$2:$AR$27,COLUMN('CN-Med-BPE-CH4'!AB$2),0)*VLOOKUP($A11,'Subnational multipliers'!$A$7:$AS$31,COLUMN('Subnational multipliers'!AC$6),0))</f>
        <v>0</v>
      </c>
      <c r="AC11" s="9">
        <f>IF('CN-Med-BPE-CH4'!AC11=0,0,VLOOKUP($A11,'CN-Med-BPE-CH4'!$A$2:$AR$27,COLUMN('CN-Med-BPE-CH4'!AC$2),0)*VLOOKUP($A11,'Subnational multipliers'!$A$7:$AS$31,COLUMN('Subnational multipliers'!AD$6),0))</f>
        <v>0</v>
      </c>
      <c r="AD11" s="9">
        <f>IF('CN-Med-BPE-CH4'!AD11=0,0,VLOOKUP($A11,'CN-Med-BPE-CH4'!$A$2:$AR$27,COLUMN('CN-Med-BPE-CH4'!AD$2),0)*VLOOKUP($A11,'Subnational multipliers'!$A$7:$AS$31,COLUMN('Subnational multipliers'!AE$6),0))</f>
        <v>0</v>
      </c>
      <c r="AE11" s="9">
        <f>IF('CN-Med-BPE-CH4'!AE11=0,0,VLOOKUP($A11,'CN-Med-BPE-CH4'!$A$2:$AR$27,COLUMN('CN-Med-BPE-CH4'!AE$2),0)*VLOOKUP($A11,'Subnational multipliers'!$A$7:$AS$31,COLUMN('Subnational multipliers'!AF$6),0))</f>
        <v>0</v>
      </c>
      <c r="AF11" s="9">
        <f>IF('CN-Med-BPE-CH4'!AF11=0,0,VLOOKUP($A11,'CN-Med-BPE-CH4'!$A$2:$AR$27,COLUMN('CN-Med-BPE-CH4'!AF$2),0)*VLOOKUP($A11,'Subnational multipliers'!$A$7:$AS$31,COLUMN('Subnational multipliers'!AG$6),0))</f>
        <v>0</v>
      </c>
      <c r="AG11" s="9">
        <f>IF('CN-Med-BPE-CH4'!AG11=0,0,VLOOKUP($A11,'CN-Med-BPE-CH4'!$A$2:$AR$27,COLUMN('CN-Med-BPE-CH4'!AG$2),0)*VLOOKUP($A11,'Subnational multipliers'!$A$7:$AS$31,COLUMN('Subnational multipliers'!AH$6),0))</f>
        <v>0</v>
      </c>
      <c r="AH11" s="9">
        <f>IF('CN-Med-BPE-CH4'!AH11=0,0,VLOOKUP($A11,'CN-Med-BPE-CH4'!$A$2:$AR$27,COLUMN('CN-Med-BPE-CH4'!AH$2),0)*VLOOKUP($A11,'Subnational multipliers'!$A$7:$AS$31,COLUMN('Subnational multipliers'!AI$6),0))</f>
        <v>0</v>
      </c>
      <c r="AI11" s="9">
        <f>IF('CN-Med-BPE-CH4'!AI11=0,0,VLOOKUP($A11,'CN-Med-BPE-CH4'!$A$2:$AR$27,COLUMN('CN-Med-BPE-CH4'!AI$2),0)*VLOOKUP($A11,'Subnational multipliers'!$A$7:$AS$31,COLUMN('Subnational multipliers'!AJ$6),0))</f>
        <v>0</v>
      </c>
      <c r="AJ11" s="9">
        <f>IF('CN-Med-BPE-CH4'!AJ11=0,0,VLOOKUP($A11,'CN-Med-BPE-CH4'!$A$2:$AR$27,COLUMN('CN-Med-BPE-CH4'!AJ$2),0)*VLOOKUP($A11,'Subnational multipliers'!$A$7:$AS$31,COLUMN('Subnational multipliers'!AK$6),0))</f>
        <v>0</v>
      </c>
      <c r="AK11" s="9">
        <f>IF('CN-Med-BPE-CH4'!AK11=0,0,VLOOKUP($A11,'CN-Med-BPE-CH4'!$A$2:$AR$27,COLUMN('CN-Med-BPE-CH4'!AK$2),0)*VLOOKUP($A11,'Subnational multipliers'!$A$7:$AS$31,COLUMN('Subnational multipliers'!AL$6),0))</f>
        <v>0</v>
      </c>
      <c r="AL11" s="9">
        <f>IF('CN-Med-BPE-CH4'!AL11=0,0,VLOOKUP($A11,'CN-Med-BPE-CH4'!$A$2:$AR$27,COLUMN('CN-Med-BPE-CH4'!AL$2),0)*VLOOKUP($A11,'Subnational multipliers'!$A$7:$AS$31,COLUMN('Subnational multipliers'!AM$6),0))</f>
        <v>0</v>
      </c>
      <c r="AM11" s="9">
        <f>IF('CN-Med-BPE-CH4'!AM11=0,0,VLOOKUP($A11,'CN-Med-BPE-CH4'!$A$2:$AR$27,COLUMN('CN-Med-BPE-CH4'!AM$2),0)*VLOOKUP($A11,'Subnational multipliers'!$A$7:$AS$31,COLUMN('Subnational multipliers'!AN$6),0))</f>
        <v>0</v>
      </c>
      <c r="AN11" s="9">
        <f>IF('CN-Med-BPE-CH4'!AN11=0,0,VLOOKUP($A11,'CN-Med-BPE-CH4'!$A$2:$AR$27,COLUMN('CN-Med-BPE-CH4'!AN$2),0)*VLOOKUP($A11,'Subnational multipliers'!$A$7:$AS$31,COLUMN('Subnational multipliers'!AO$6),0))</f>
        <v>0</v>
      </c>
      <c r="AO11" s="9">
        <f>IF('CN-Med-BPE-CH4'!AO11=0,0,VLOOKUP($A11,'CN-Med-BPE-CH4'!$A$2:$AR$27,COLUMN('CN-Med-BPE-CH4'!AO$2),0)*VLOOKUP($A11,'Subnational multipliers'!$A$7:$AS$31,COLUMN('Subnational multipliers'!AP$6),0))</f>
        <v>0</v>
      </c>
      <c r="AP11" s="9">
        <f>IF('CN-Med-BPE-CH4'!AP11=0,0,VLOOKUP($A11,'CN-Med-BPE-CH4'!$A$2:$AR$27,COLUMN('CN-Med-BPE-CH4'!AP$2),0)*VLOOKUP($A11,'Subnational multipliers'!$A$7:$AS$31,COLUMN('Subnational multipliers'!AQ$6),0))</f>
        <v>0</v>
      </c>
      <c r="AQ11" s="9">
        <f>IF('CN-Med-BPE-CH4'!AQ11=0,0,VLOOKUP($A11,'CN-Med-BPE-CH4'!$A$2:$AR$27,COLUMN('CN-Med-BPE-CH4'!AQ$2),0)*VLOOKUP($A11,'Subnational multipliers'!$A$7:$AS$31,COLUMN('Subnational multipliers'!AR$6),0))</f>
        <v>0</v>
      </c>
      <c r="AR11" s="9">
        <f>IF('CN-Med-BPE-CH4'!AR11=0,0,VLOOKUP($A11,'CN-Med-BPE-CH4'!$A$2:$AR$27,COLUMN('CN-Med-BPE-CH4'!AR$2),0)*VLOOKUP($A11,'Subnational multipliers'!$A$7:$AS$31,COLUMN('Subnational multipliers'!AS$6),0))</f>
        <v>0</v>
      </c>
    </row>
    <row r="12" spans="1:44">
      <c r="A12" t="s">
        <v>45</v>
      </c>
      <c r="B12" s="9">
        <f>IF('CN-Med-BPE-CH4'!B12=0,0,VLOOKUP($A12,'CN-Med-BPE-CH4'!$A$2:$AR$27,COLUMN('CN-Med-BPE-CH4'!B$2),0)*VLOOKUP($A12,'Subnational multipliers'!$A$7:$AS$31,COLUMN('Subnational multipliers'!C$6),0))</f>
        <v>0</v>
      </c>
      <c r="C12" s="9">
        <f>IF('CN-Med-BPE-CH4'!C12=0,0,VLOOKUP($A12,'CN-Med-BPE-CH4'!$A$2:$AR$27,COLUMN('CN-Med-BPE-CH4'!C$2),0)*VLOOKUP($A12,'Subnational multipliers'!$A$7:$AS$31,COLUMN('Subnational multipliers'!D$6),0))</f>
        <v>0</v>
      </c>
      <c r="D12" s="9">
        <f>IF('CN-Med-BPE-CH4'!D12=0,0,VLOOKUP($A12,'CN-Med-BPE-CH4'!$A$2:$AR$27,COLUMN('CN-Med-BPE-CH4'!D$2),0)*VLOOKUP($A12,'Subnational multipliers'!$A$7:$AS$31,COLUMN('Subnational multipliers'!E$6),0))</f>
        <v>0</v>
      </c>
      <c r="E12" s="9">
        <f>IF('CN-Med-BPE-CH4'!E12=0,0,VLOOKUP($A12,'CN-Med-BPE-CH4'!$A$2:$AR$27,COLUMN('CN-Med-BPE-CH4'!E$2),0)*VLOOKUP($A12,'Subnational multipliers'!$A$7:$AS$31,COLUMN('Subnational multipliers'!F$6),0))</f>
        <v>0</v>
      </c>
      <c r="F12" s="9">
        <f>IF('CN-Med-BPE-CH4'!F12=0,0,VLOOKUP($A12,'CN-Med-BPE-CH4'!$A$2:$AR$27,COLUMN('CN-Med-BPE-CH4'!F$2),0)*VLOOKUP($A12,'Subnational multipliers'!$A$7:$AS$31,COLUMN('Subnational multipliers'!G$6),0))</f>
        <v>0</v>
      </c>
      <c r="G12" s="9">
        <f>IF('CN-Med-BPE-CH4'!G12=0,0,VLOOKUP($A12,'CN-Med-BPE-CH4'!$A$2:$AR$27,COLUMN('CN-Med-BPE-CH4'!G$2),0)*VLOOKUP($A12,'Subnational multipliers'!$A$7:$AS$31,COLUMN('Subnational multipliers'!H$6),0))</f>
        <v>0</v>
      </c>
      <c r="H12" s="9">
        <f>IF('CN-Med-BPE-CH4'!H12=0,0,VLOOKUP($A12,'CN-Med-BPE-CH4'!$A$2:$AR$27,COLUMN('CN-Med-BPE-CH4'!H$2),0)*VLOOKUP($A12,'Subnational multipliers'!$A$7:$AS$31,COLUMN('Subnational multipliers'!I$6),0))</f>
        <v>0</v>
      </c>
      <c r="I12" s="9">
        <f>IF('CN-Med-BPE-CH4'!I12=0,0,VLOOKUP($A12,'CN-Med-BPE-CH4'!$A$2:$AR$27,COLUMN('CN-Med-BPE-CH4'!I$2),0)*VLOOKUP($A12,'Subnational multipliers'!$A$7:$AS$31,COLUMN('Subnational multipliers'!J$6),0))</f>
        <v>0</v>
      </c>
      <c r="J12" s="9">
        <f>IF('CN-Med-BPE-CH4'!J12=0,0,VLOOKUP($A12,'CN-Med-BPE-CH4'!$A$2:$AR$27,COLUMN('CN-Med-BPE-CH4'!J$2),0)*VLOOKUP($A12,'Subnational multipliers'!$A$7:$AS$31,COLUMN('Subnational multipliers'!K$6),0))</f>
        <v>0</v>
      </c>
      <c r="K12" s="9">
        <f>IF('CN-Med-BPE-CH4'!K12=0,0,VLOOKUP($A12,'CN-Med-BPE-CH4'!$A$2:$AR$27,COLUMN('CN-Med-BPE-CH4'!K$2),0)*VLOOKUP($A12,'Subnational multipliers'!$A$7:$AS$31,COLUMN('Subnational multipliers'!L$6),0))</f>
        <v>0</v>
      </c>
      <c r="L12" s="9">
        <f>IF('CN-Med-BPE-CH4'!L12=0,0,VLOOKUP($A12,'CN-Med-BPE-CH4'!$A$2:$AR$27,COLUMN('CN-Med-BPE-CH4'!L$2),0)*VLOOKUP($A12,'Subnational multipliers'!$A$7:$AS$31,COLUMN('Subnational multipliers'!M$6),0))</f>
        <v>0</v>
      </c>
      <c r="M12" s="9">
        <f>IF('CN-Med-BPE-CH4'!M12=0,0,VLOOKUP($A12,'CN-Med-BPE-CH4'!$A$2:$AR$27,COLUMN('CN-Med-BPE-CH4'!M$2),0)*VLOOKUP($A12,'Subnational multipliers'!$A$7:$AS$31,COLUMN('Subnational multipliers'!N$6),0))</f>
        <v>0</v>
      </c>
      <c r="N12" s="9">
        <f>IF('CN-Med-BPE-CH4'!N12=0,0,VLOOKUP($A12,'CN-Med-BPE-CH4'!$A$2:$AR$27,COLUMN('CN-Med-BPE-CH4'!N$2),0)*VLOOKUP($A12,'Subnational multipliers'!$A$7:$AS$31,COLUMN('Subnational multipliers'!O$6),0))</f>
        <v>0</v>
      </c>
      <c r="O12" s="9">
        <f>IF('CN-Med-BPE-CH4'!O12=0,0,VLOOKUP($A12,'CN-Med-BPE-CH4'!$A$2:$AR$27,COLUMN('CN-Med-BPE-CH4'!O$2),0)*VLOOKUP($A12,'Subnational multipliers'!$A$7:$AS$31,COLUMN('Subnational multipliers'!P$6),0))</f>
        <v>0</v>
      </c>
      <c r="P12" s="9">
        <f>IF('CN-Med-BPE-CH4'!P12=0,0,VLOOKUP($A12,'CN-Med-BPE-CH4'!$A$2:$AR$27,COLUMN('CN-Med-BPE-CH4'!P$2),0)*VLOOKUP($A12,'Subnational multipliers'!$A$7:$AS$31,COLUMN('Subnational multipliers'!Q$6),0))</f>
        <v>0</v>
      </c>
      <c r="Q12" s="9">
        <f>IF('CN-Med-BPE-CH4'!Q12=0,0,VLOOKUP($A12,'CN-Med-BPE-CH4'!$A$2:$AR$27,COLUMN('CN-Med-BPE-CH4'!Q$2),0)*VLOOKUP($A12,'Subnational multipliers'!$A$7:$AS$31,COLUMN('Subnational multipliers'!R$6),0))</f>
        <v>0</v>
      </c>
      <c r="R12" s="9">
        <f>IF('CN-Med-BPE-CH4'!R12=0,0,VLOOKUP($A12,'CN-Med-BPE-CH4'!$A$2:$AR$27,COLUMN('CN-Med-BPE-CH4'!R$2),0)*VLOOKUP($A12,'Subnational multipliers'!$A$7:$AS$31,COLUMN('Subnational multipliers'!S$6),0))</f>
        <v>0</v>
      </c>
      <c r="S12" s="9">
        <f>IF('CN-Med-BPE-CH4'!S12=0,0,VLOOKUP($A12,'CN-Med-BPE-CH4'!$A$2:$AR$27,COLUMN('CN-Med-BPE-CH4'!S$2),0)*VLOOKUP($A12,'Subnational multipliers'!$A$7:$AS$31,COLUMN('Subnational multipliers'!T$6),0))</f>
        <v>0</v>
      </c>
      <c r="T12" s="9">
        <f>IF('CN-Med-BPE-CH4'!T12=0,0,VLOOKUP($A12,'CN-Med-BPE-CH4'!$A$2:$AR$27,COLUMN('CN-Med-BPE-CH4'!T$2),0)*VLOOKUP($A12,'Subnational multipliers'!$A$7:$AS$31,COLUMN('Subnational multipliers'!U$6),0))</f>
        <v>0</v>
      </c>
      <c r="U12" s="9">
        <f>IF('CN-Med-BPE-CH4'!U12=0,0,VLOOKUP($A12,'CN-Med-BPE-CH4'!$A$2:$AR$27,COLUMN('CN-Med-BPE-CH4'!U$2),0)*VLOOKUP($A12,'Subnational multipliers'!$A$7:$AS$31,COLUMN('Subnational multipliers'!V$6),0))</f>
        <v>0</v>
      </c>
      <c r="V12" s="9">
        <f>IF('CN-Med-BPE-CH4'!V12=0,0,VLOOKUP($A12,'CN-Med-BPE-CH4'!$A$2:$AR$27,COLUMN('CN-Med-BPE-CH4'!V$2),0)*VLOOKUP($A12,'Subnational multipliers'!$A$7:$AS$31,COLUMN('Subnational multipliers'!W$6),0))</f>
        <v>0</v>
      </c>
      <c r="W12" s="9">
        <f>IF('CN-Med-BPE-CH4'!W12=0,0,VLOOKUP($A12,'CN-Med-BPE-CH4'!$A$2:$AR$27,COLUMN('CN-Med-BPE-CH4'!W$2),0)*VLOOKUP($A12,'Subnational multipliers'!$A$7:$AS$31,COLUMN('Subnational multipliers'!X$6),0))</f>
        <v>0</v>
      </c>
      <c r="X12" s="9">
        <f>IF('CN-Med-BPE-CH4'!X12=0,0,VLOOKUP($A12,'CN-Med-BPE-CH4'!$A$2:$AR$27,COLUMN('CN-Med-BPE-CH4'!X$2),0)*VLOOKUP($A12,'Subnational multipliers'!$A$7:$AS$31,COLUMN('Subnational multipliers'!Y$6),0))</f>
        <v>0</v>
      </c>
      <c r="Y12" s="9">
        <f>IF('CN-Med-BPE-CH4'!Y12=0,0,VLOOKUP($A12,'CN-Med-BPE-CH4'!$A$2:$AR$27,COLUMN('CN-Med-BPE-CH4'!Y$2),0)*VLOOKUP($A12,'Subnational multipliers'!$A$7:$AS$31,COLUMN('Subnational multipliers'!Z$6),0))</f>
        <v>0</v>
      </c>
      <c r="Z12" s="9">
        <f>IF('CN-Med-BPE-CH4'!Z12=0,0,VLOOKUP($A12,'CN-Med-BPE-CH4'!$A$2:$AR$27,COLUMN('CN-Med-BPE-CH4'!Z$2),0)*VLOOKUP($A12,'Subnational multipliers'!$A$7:$AS$31,COLUMN('Subnational multipliers'!AA$6),0))</f>
        <v>0</v>
      </c>
      <c r="AA12" s="9">
        <f>IF('CN-Med-BPE-CH4'!AA12=0,0,VLOOKUP($A12,'CN-Med-BPE-CH4'!$A$2:$AR$27,COLUMN('CN-Med-BPE-CH4'!AA$2),0)*VLOOKUP($A12,'Subnational multipliers'!$A$7:$AS$31,COLUMN('Subnational multipliers'!AB$6),0))</f>
        <v>0</v>
      </c>
      <c r="AB12" s="9">
        <f>IF('CN-Med-BPE-CH4'!AB12=0,0,VLOOKUP($A12,'CN-Med-BPE-CH4'!$A$2:$AR$27,COLUMN('CN-Med-BPE-CH4'!AB$2),0)*VLOOKUP($A12,'Subnational multipliers'!$A$7:$AS$31,COLUMN('Subnational multipliers'!AC$6),0))</f>
        <v>0</v>
      </c>
      <c r="AC12" s="9">
        <f>IF('CN-Med-BPE-CH4'!AC12=0,0,VLOOKUP($A12,'CN-Med-BPE-CH4'!$A$2:$AR$27,COLUMN('CN-Med-BPE-CH4'!AC$2),0)*VLOOKUP($A12,'Subnational multipliers'!$A$7:$AS$31,COLUMN('Subnational multipliers'!AD$6),0))</f>
        <v>0</v>
      </c>
      <c r="AD12" s="9">
        <f>IF('CN-Med-BPE-CH4'!AD12=0,0,VLOOKUP($A12,'CN-Med-BPE-CH4'!$A$2:$AR$27,COLUMN('CN-Med-BPE-CH4'!AD$2),0)*VLOOKUP($A12,'Subnational multipliers'!$A$7:$AS$31,COLUMN('Subnational multipliers'!AE$6),0))</f>
        <v>0</v>
      </c>
      <c r="AE12" s="9">
        <f>IF('CN-Med-BPE-CH4'!AE12=0,0,VLOOKUP($A12,'CN-Med-BPE-CH4'!$A$2:$AR$27,COLUMN('CN-Med-BPE-CH4'!AE$2),0)*VLOOKUP($A12,'Subnational multipliers'!$A$7:$AS$31,COLUMN('Subnational multipliers'!AF$6),0))</f>
        <v>0</v>
      </c>
      <c r="AF12" s="9">
        <f>IF('CN-Med-BPE-CH4'!AF12=0,0,VLOOKUP($A12,'CN-Med-BPE-CH4'!$A$2:$AR$27,COLUMN('CN-Med-BPE-CH4'!AF$2),0)*VLOOKUP($A12,'Subnational multipliers'!$A$7:$AS$31,COLUMN('Subnational multipliers'!AG$6),0))</f>
        <v>0</v>
      </c>
      <c r="AG12" s="9">
        <f>IF('CN-Med-BPE-CH4'!AG12=0,0,VLOOKUP($A12,'CN-Med-BPE-CH4'!$A$2:$AR$27,COLUMN('CN-Med-BPE-CH4'!AG$2),0)*VLOOKUP($A12,'Subnational multipliers'!$A$7:$AS$31,COLUMN('Subnational multipliers'!AH$6),0))</f>
        <v>0</v>
      </c>
      <c r="AH12" s="9">
        <f>IF('CN-Med-BPE-CH4'!AH12=0,0,VLOOKUP($A12,'CN-Med-BPE-CH4'!$A$2:$AR$27,COLUMN('CN-Med-BPE-CH4'!AH$2),0)*VLOOKUP($A12,'Subnational multipliers'!$A$7:$AS$31,COLUMN('Subnational multipliers'!AI$6),0))</f>
        <v>0</v>
      </c>
      <c r="AI12" s="9">
        <f>IF('CN-Med-BPE-CH4'!AI12=0,0,VLOOKUP($A12,'CN-Med-BPE-CH4'!$A$2:$AR$27,COLUMN('CN-Med-BPE-CH4'!AI$2),0)*VLOOKUP($A12,'Subnational multipliers'!$A$7:$AS$31,COLUMN('Subnational multipliers'!AJ$6),0))</f>
        <v>0</v>
      </c>
      <c r="AJ12" s="9">
        <f>IF('CN-Med-BPE-CH4'!AJ12=0,0,VLOOKUP($A12,'CN-Med-BPE-CH4'!$A$2:$AR$27,COLUMN('CN-Med-BPE-CH4'!AJ$2),0)*VLOOKUP($A12,'Subnational multipliers'!$A$7:$AS$31,COLUMN('Subnational multipliers'!AK$6),0))</f>
        <v>0</v>
      </c>
      <c r="AK12" s="9">
        <f>IF('CN-Med-BPE-CH4'!AK12=0,0,VLOOKUP($A12,'CN-Med-BPE-CH4'!$A$2:$AR$27,COLUMN('CN-Med-BPE-CH4'!AK$2),0)*VLOOKUP($A12,'Subnational multipliers'!$A$7:$AS$31,COLUMN('Subnational multipliers'!AL$6),0))</f>
        <v>0</v>
      </c>
      <c r="AL12" s="9">
        <f>IF('CN-Med-BPE-CH4'!AL12=0,0,VLOOKUP($A12,'CN-Med-BPE-CH4'!$A$2:$AR$27,COLUMN('CN-Med-BPE-CH4'!AL$2),0)*VLOOKUP($A12,'Subnational multipliers'!$A$7:$AS$31,COLUMN('Subnational multipliers'!AM$6),0))</f>
        <v>0</v>
      </c>
      <c r="AM12" s="9">
        <f>IF('CN-Med-BPE-CH4'!AM12=0,0,VLOOKUP($A12,'CN-Med-BPE-CH4'!$A$2:$AR$27,COLUMN('CN-Med-BPE-CH4'!AM$2),0)*VLOOKUP($A12,'Subnational multipliers'!$A$7:$AS$31,COLUMN('Subnational multipliers'!AN$6),0))</f>
        <v>0</v>
      </c>
      <c r="AN12" s="9">
        <f>IF('CN-Med-BPE-CH4'!AN12=0,0,VLOOKUP($A12,'CN-Med-BPE-CH4'!$A$2:$AR$27,COLUMN('CN-Med-BPE-CH4'!AN$2),0)*VLOOKUP($A12,'Subnational multipliers'!$A$7:$AS$31,COLUMN('Subnational multipliers'!AO$6),0))</f>
        <v>0</v>
      </c>
      <c r="AO12" s="9">
        <f>IF('CN-Med-BPE-CH4'!AO12=0,0,VLOOKUP($A12,'CN-Med-BPE-CH4'!$A$2:$AR$27,COLUMN('CN-Med-BPE-CH4'!AO$2),0)*VLOOKUP($A12,'Subnational multipliers'!$A$7:$AS$31,COLUMN('Subnational multipliers'!AP$6),0))</f>
        <v>0</v>
      </c>
      <c r="AP12" s="9">
        <f>IF('CN-Med-BPE-CH4'!AP12=0,0,VLOOKUP($A12,'CN-Med-BPE-CH4'!$A$2:$AR$27,COLUMN('CN-Med-BPE-CH4'!AP$2),0)*VLOOKUP($A12,'Subnational multipliers'!$A$7:$AS$31,COLUMN('Subnational multipliers'!AQ$6),0))</f>
        <v>0</v>
      </c>
      <c r="AQ12" s="9">
        <f>IF('CN-Med-BPE-CH4'!AQ12=0,0,VLOOKUP($A12,'CN-Med-BPE-CH4'!$A$2:$AR$27,COLUMN('CN-Med-BPE-CH4'!AQ$2),0)*VLOOKUP($A12,'Subnational multipliers'!$A$7:$AS$31,COLUMN('Subnational multipliers'!AR$6),0))</f>
        <v>0</v>
      </c>
      <c r="AR12" s="9">
        <f>IF('CN-Med-BPE-CH4'!AR12=0,0,VLOOKUP($A12,'CN-Med-BPE-CH4'!$A$2:$AR$27,COLUMN('CN-Med-BPE-CH4'!AR$2),0)*VLOOKUP($A12,'Subnational multipliers'!$A$7:$AS$31,COLUMN('Subnational multipliers'!AS$6),0))</f>
        <v>0</v>
      </c>
    </row>
    <row r="13" spans="1:44">
      <c r="A13" t="s">
        <v>56</v>
      </c>
      <c r="B13" s="9">
        <f>IF('CN-Med-BPE-CH4'!B13=0,0,VLOOKUP($A13,'CN-Med-BPE-CH4'!$A$2:$AR$27,COLUMN('CN-Med-BPE-CH4'!B$2),0)*VLOOKUP($A13,'Subnational multipliers'!$A$7:$AS$31,COLUMN('Subnational multipliers'!C$6),0))</f>
        <v>0</v>
      </c>
      <c r="C13" s="9">
        <f>IF('CN-Med-BPE-CH4'!C13=0,0,VLOOKUP($A13,'CN-Med-BPE-CH4'!$A$2:$AR$27,COLUMN('CN-Med-BPE-CH4'!C$2),0)*VLOOKUP($A13,'Subnational multipliers'!$A$7:$AS$31,COLUMN('Subnational multipliers'!D$6),0))</f>
        <v>0</v>
      </c>
      <c r="D13" s="9">
        <f>IF('CN-Med-BPE-CH4'!D13=0,0,VLOOKUP($A13,'CN-Med-BPE-CH4'!$A$2:$AR$27,COLUMN('CN-Med-BPE-CH4'!D$2),0)*VLOOKUP($A13,'Subnational multipliers'!$A$7:$AS$31,COLUMN('Subnational multipliers'!E$6),0))</f>
        <v>0</v>
      </c>
      <c r="E13" s="9">
        <f>IF('CN-Med-BPE-CH4'!E13=0,0,VLOOKUP($A13,'CN-Med-BPE-CH4'!$A$2:$AR$27,COLUMN('CN-Med-BPE-CH4'!E$2),0)*VLOOKUP($A13,'Subnational multipliers'!$A$7:$AS$31,COLUMN('Subnational multipliers'!F$6),0))</f>
        <v>0</v>
      </c>
      <c r="F13" s="9">
        <f>IF('CN-Med-BPE-CH4'!F13=0,0,VLOOKUP($A13,'CN-Med-BPE-CH4'!$A$2:$AR$27,COLUMN('CN-Med-BPE-CH4'!F$2),0)*VLOOKUP($A13,'Subnational multipliers'!$A$7:$AS$31,COLUMN('Subnational multipliers'!G$6),0))</f>
        <v>0</v>
      </c>
      <c r="G13" s="9">
        <f>IF('CN-Med-BPE-CH4'!G13=0,0,VLOOKUP($A13,'CN-Med-BPE-CH4'!$A$2:$AR$27,COLUMN('CN-Med-BPE-CH4'!G$2),0)*VLOOKUP($A13,'Subnational multipliers'!$A$7:$AS$31,COLUMN('Subnational multipliers'!H$6),0))</f>
        <v>0</v>
      </c>
      <c r="H13" s="9">
        <f>IF('CN-Med-BPE-CH4'!H13=0,0,VLOOKUP($A13,'CN-Med-BPE-CH4'!$A$2:$AR$27,COLUMN('CN-Med-BPE-CH4'!H$2),0)*VLOOKUP($A13,'Subnational multipliers'!$A$7:$AS$31,COLUMN('Subnational multipliers'!I$6),0))</f>
        <v>0</v>
      </c>
      <c r="I13" s="9">
        <f>IF('CN-Med-BPE-CH4'!I13=0,0,VLOOKUP($A13,'CN-Med-BPE-CH4'!$A$2:$AR$27,COLUMN('CN-Med-BPE-CH4'!I$2),0)*VLOOKUP($A13,'Subnational multipliers'!$A$7:$AS$31,COLUMN('Subnational multipliers'!J$6),0))</f>
        <v>0</v>
      </c>
      <c r="J13" s="9">
        <f>IF('CN-Med-BPE-CH4'!J13=0,0,VLOOKUP($A13,'CN-Med-BPE-CH4'!$A$2:$AR$27,COLUMN('CN-Med-BPE-CH4'!J$2),0)*VLOOKUP($A13,'Subnational multipliers'!$A$7:$AS$31,COLUMN('Subnational multipliers'!K$6),0))</f>
        <v>0</v>
      </c>
      <c r="K13" s="9">
        <f>IF('CN-Med-BPE-CH4'!K13=0,0,VLOOKUP($A13,'CN-Med-BPE-CH4'!$A$2:$AR$27,COLUMN('CN-Med-BPE-CH4'!K$2),0)*VLOOKUP($A13,'Subnational multipliers'!$A$7:$AS$31,COLUMN('Subnational multipliers'!L$6),0))</f>
        <v>0</v>
      </c>
      <c r="L13" s="9">
        <f>IF('CN-Med-BPE-CH4'!L13=0,0,VLOOKUP($A13,'CN-Med-BPE-CH4'!$A$2:$AR$27,COLUMN('CN-Med-BPE-CH4'!L$2),0)*VLOOKUP($A13,'Subnational multipliers'!$A$7:$AS$31,COLUMN('Subnational multipliers'!M$6),0))</f>
        <v>0</v>
      </c>
      <c r="M13" s="9">
        <f>IF('CN-Med-BPE-CH4'!M13=0,0,VLOOKUP($A13,'CN-Med-BPE-CH4'!$A$2:$AR$27,COLUMN('CN-Med-BPE-CH4'!M$2),0)*VLOOKUP($A13,'Subnational multipliers'!$A$7:$AS$31,COLUMN('Subnational multipliers'!N$6),0))</f>
        <v>0</v>
      </c>
      <c r="N13" s="9">
        <f>IF('CN-Med-BPE-CH4'!N13=0,0,VLOOKUP($A13,'CN-Med-BPE-CH4'!$A$2:$AR$27,COLUMN('CN-Med-BPE-CH4'!N$2),0)*VLOOKUP($A13,'Subnational multipliers'!$A$7:$AS$31,COLUMN('Subnational multipliers'!O$6),0))</f>
        <v>0</v>
      </c>
      <c r="O13" s="9">
        <f>IF('CN-Med-BPE-CH4'!O13=0,0,VLOOKUP($A13,'CN-Med-BPE-CH4'!$A$2:$AR$27,COLUMN('CN-Med-BPE-CH4'!O$2),0)*VLOOKUP($A13,'Subnational multipliers'!$A$7:$AS$31,COLUMN('Subnational multipliers'!P$6),0))</f>
        <v>0</v>
      </c>
      <c r="P13" s="9">
        <f>IF('CN-Med-BPE-CH4'!P13=0,0,VLOOKUP($A13,'CN-Med-BPE-CH4'!$A$2:$AR$27,COLUMN('CN-Med-BPE-CH4'!P$2),0)*VLOOKUP($A13,'Subnational multipliers'!$A$7:$AS$31,COLUMN('Subnational multipliers'!Q$6),0))</f>
        <v>0</v>
      </c>
      <c r="Q13" s="9">
        <f>IF('CN-Med-BPE-CH4'!Q13=0,0,VLOOKUP($A13,'CN-Med-BPE-CH4'!$A$2:$AR$27,COLUMN('CN-Med-BPE-CH4'!Q$2),0)*VLOOKUP($A13,'Subnational multipliers'!$A$7:$AS$31,COLUMN('Subnational multipliers'!R$6),0))</f>
        <v>0</v>
      </c>
      <c r="R13" s="9">
        <f>IF('CN-Med-BPE-CH4'!R13=0,0,VLOOKUP($A13,'CN-Med-BPE-CH4'!$A$2:$AR$27,COLUMN('CN-Med-BPE-CH4'!R$2),0)*VLOOKUP($A13,'Subnational multipliers'!$A$7:$AS$31,COLUMN('Subnational multipliers'!S$6),0))</f>
        <v>0</v>
      </c>
      <c r="S13" s="9">
        <f>IF('CN-Med-BPE-CH4'!S13=0,0,VLOOKUP($A13,'CN-Med-BPE-CH4'!$A$2:$AR$27,COLUMN('CN-Med-BPE-CH4'!S$2),0)*VLOOKUP($A13,'Subnational multipliers'!$A$7:$AS$31,COLUMN('Subnational multipliers'!T$6),0))</f>
        <v>0</v>
      </c>
      <c r="T13" s="9">
        <f>IF('CN-Med-BPE-CH4'!T13=0,0,VLOOKUP($A13,'CN-Med-BPE-CH4'!$A$2:$AR$27,COLUMN('CN-Med-BPE-CH4'!T$2),0)*VLOOKUP($A13,'Subnational multipliers'!$A$7:$AS$31,COLUMN('Subnational multipliers'!U$6),0))</f>
        <v>0</v>
      </c>
      <c r="U13" s="9">
        <f>IF('CN-Med-BPE-CH4'!U13=0,0,VLOOKUP($A13,'CN-Med-BPE-CH4'!$A$2:$AR$27,COLUMN('CN-Med-BPE-CH4'!U$2),0)*VLOOKUP($A13,'Subnational multipliers'!$A$7:$AS$31,COLUMN('Subnational multipliers'!V$6),0))</f>
        <v>0</v>
      </c>
      <c r="V13" s="9">
        <f>IF('CN-Med-BPE-CH4'!V13=0,0,VLOOKUP($A13,'CN-Med-BPE-CH4'!$A$2:$AR$27,COLUMN('CN-Med-BPE-CH4'!V$2),0)*VLOOKUP($A13,'Subnational multipliers'!$A$7:$AS$31,COLUMN('Subnational multipliers'!W$6),0))</f>
        <v>0</v>
      </c>
      <c r="W13" s="9">
        <f>IF('CN-Med-BPE-CH4'!W13=0,0,VLOOKUP($A13,'CN-Med-BPE-CH4'!$A$2:$AR$27,COLUMN('CN-Med-BPE-CH4'!W$2),0)*VLOOKUP($A13,'Subnational multipliers'!$A$7:$AS$31,COLUMN('Subnational multipliers'!X$6),0))</f>
        <v>0</v>
      </c>
      <c r="X13" s="9">
        <f>IF('CN-Med-BPE-CH4'!X13=0,0,VLOOKUP($A13,'CN-Med-BPE-CH4'!$A$2:$AR$27,COLUMN('CN-Med-BPE-CH4'!X$2),0)*VLOOKUP($A13,'Subnational multipliers'!$A$7:$AS$31,COLUMN('Subnational multipliers'!Y$6),0))</f>
        <v>0</v>
      </c>
      <c r="Y13" s="9">
        <f>IF('CN-Med-BPE-CH4'!Y13=0,0,VLOOKUP($A13,'CN-Med-BPE-CH4'!$A$2:$AR$27,COLUMN('CN-Med-BPE-CH4'!Y$2),0)*VLOOKUP($A13,'Subnational multipliers'!$A$7:$AS$31,COLUMN('Subnational multipliers'!Z$6),0))</f>
        <v>0</v>
      </c>
      <c r="Z13" s="9">
        <f>IF('CN-Med-BPE-CH4'!Z13=0,0,VLOOKUP($A13,'CN-Med-BPE-CH4'!$A$2:$AR$27,COLUMN('CN-Med-BPE-CH4'!Z$2),0)*VLOOKUP($A13,'Subnational multipliers'!$A$7:$AS$31,COLUMN('Subnational multipliers'!AA$6),0))</f>
        <v>0</v>
      </c>
      <c r="AA13" s="9">
        <f>IF('CN-Med-BPE-CH4'!AA13=0,0,VLOOKUP($A13,'CN-Med-BPE-CH4'!$A$2:$AR$27,COLUMN('CN-Med-BPE-CH4'!AA$2),0)*VLOOKUP($A13,'Subnational multipliers'!$A$7:$AS$31,COLUMN('Subnational multipliers'!AB$6),0))</f>
        <v>0</v>
      </c>
      <c r="AB13" s="9">
        <f>IF('CN-Med-BPE-CH4'!AB13=0,0,VLOOKUP($A13,'CN-Med-BPE-CH4'!$A$2:$AR$27,COLUMN('CN-Med-BPE-CH4'!AB$2),0)*VLOOKUP($A13,'Subnational multipliers'!$A$7:$AS$31,COLUMN('Subnational multipliers'!AC$6),0))</f>
        <v>0</v>
      </c>
      <c r="AC13" s="9">
        <f>IF('CN-Med-BPE-CH4'!AC13=0,0,VLOOKUP($A13,'CN-Med-BPE-CH4'!$A$2:$AR$27,COLUMN('CN-Med-BPE-CH4'!AC$2),0)*VLOOKUP($A13,'Subnational multipliers'!$A$7:$AS$31,COLUMN('Subnational multipliers'!AD$6),0))</f>
        <v>0</v>
      </c>
      <c r="AD13" s="9">
        <f>IF('CN-Med-BPE-CH4'!AD13=0,0,VLOOKUP($A13,'CN-Med-BPE-CH4'!$A$2:$AR$27,COLUMN('CN-Med-BPE-CH4'!AD$2),0)*VLOOKUP($A13,'Subnational multipliers'!$A$7:$AS$31,COLUMN('Subnational multipliers'!AE$6),0))</f>
        <v>0</v>
      </c>
      <c r="AE13" s="9">
        <f>IF('CN-Med-BPE-CH4'!AE13=0,0,VLOOKUP($A13,'CN-Med-BPE-CH4'!$A$2:$AR$27,COLUMN('CN-Med-BPE-CH4'!AE$2),0)*VLOOKUP($A13,'Subnational multipliers'!$A$7:$AS$31,COLUMN('Subnational multipliers'!AF$6),0))</f>
        <v>0</v>
      </c>
      <c r="AF13" s="9">
        <f>IF('CN-Med-BPE-CH4'!AF13=0,0,VLOOKUP($A13,'CN-Med-BPE-CH4'!$A$2:$AR$27,COLUMN('CN-Med-BPE-CH4'!AF$2),0)*VLOOKUP($A13,'Subnational multipliers'!$A$7:$AS$31,COLUMN('Subnational multipliers'!AG$6),0))</f>
        <v>0</v>
      </c>
      <c r="AG13" s="9">
        <f>IF('CN-Med-BPE-CH4'!AG13=0,0,VLOOKUP($A13,'CN-Med-BPE-CH4'!$A$2:$AR$27,COLUMN('CN-Med-BPE-CH4'!AG$2),0)*VLOOKUP($A13,'Subnational multipliers'!$A$7:$AS$31,COLUMN('Subnational multipliers'!AH$6),0))</f>
        <v>0</v>
      </c>
      <c r="AH13" s="9">
        <f>IF('CN-Med-BPE-CH4'!AH13=0,0,VLOOKUP($A13,'CN-Med-BPE-CH4'!$A$2:$AR$27,COLUMN('CN-Med-BPE-CH4'!AH$2),0)*VLOOKUP($A13,'Subnational multipliers'!$A$7:$AS$31,COLUMN('Subnational multipliers'!AI$6),0))</f>
        <v>0</v>
      </c>
      <c r="AI13" s="9">
        <f>IF('CN-Med-BPE-CH4'!AI13=0,0,VLOOKUP($A13,'CN-Med-BPE-CH4'!$A$2:$AR$27,COLUMN('CN-Med-BPE-CH4'!AI$2),0)*VLOOKUP($A13,'Subnational multipliers'!$A$7:$AS$31,COLUMN('Subnational multipliers'!AJ$6),0))</f>
        <v>0</v>
      </c>
      <c r="AJ13" s="9">
        <f>IF('CN-Med-BPE-CH4'!AJ13=0,0,VLOOKUP($A13,'CN-Med-BPE-CH4'!$A$2:$AR$27,COLUMN('CN-Med-BPE-CH4'!AJ$2),0)*VLOOKUP($A13,'Subnational multipliers'!$A$7:$AS$31,COLUMN('Subnational multipliers'!AK$6),0))</f>
        <v>0</v>
      </c>
      <c r="AK13" s="9">
        <f>IF('CN-Med-BPE-CH4'!AK13=0,0,VLOOKUP($A13,'CN-Med-BPE-CH4'!$A$2:$AR$27,COLUMN('CN-Med-BPE-CH4'!AK$2),0)*VLOOKUP($A13,'Subnational multipliers'!$A$7:$AS$31,COLUMN('Subnational multipliers'!AL$6),0))</f>
        <v>0</v>
      </c>
      <c r="AL13" s="9">
        <f>IF('CN-Med-BPE-CH4'!AL13=0,0,VLOOKUP($A13,'CN-Med-BPE-CH4'!$A$2:$AR$27,COLUMN('CN-Med-BPE-CH4'!AL$2),0)*VLOOKUP($A13,'Subnational multipliers'!$A$7:$AS$31,COLUMN('Subnational multipliers'!AM$6),0))</f>
        <v>0</v>
      </c>
      <c r="AM13" s="9">
        <f>IF('CN-Med-BPE-CH4'!AM13=0,0,VLOOKUP($A13,'CN-Med-BPE-CH4'!$A$2:$AR$27,COLUMN('CN-Med-BPE-CH4'!AM$2),0)*VLOOKUP($A13,'Subnational multipliers'!$A$7:$AS$31,COLUMN('Subnational multipliers'!AN$6),0))</f>
        <v>0</v>
      </c>
      <c r="AN13" s="9">
        <f>IF('CN-Med-BPE-CH4'!AN13=0,0,VLOOKUP($A13,'CN-Med-BPE-CH4'!$A$2:$AR$27,COLUMN('CN-Med-BPE-CH4'!AN$2),0)*VLOOKUP($A13,'Subnational multipliers'!$A$7:$AS$31,COLUMN('Subnational multipliers'!AO$6),0))</f>
        <v>0</v>
      </c>
      <c r="AO13" s="9">
        <f>IF('CN-Med-BPE-CH4'!AO13=0,0,VLOOKUP($A13,'CN-Med-BPE-CH4'!$A$2:$AR$27,COLUMN('CN-Med-BPE-CH4'!AO$2),0)*VLOOKUP($A13,'Subnational multipliers'!$A$7:$AS$31,COLUMN('Subnational multipliers'!AP$6),0))</f>
        <v>0</v>
      </c>
      <c r="AP13" s="9">
        <f>IF('CN-Med-BPE-CH4'!AP13=0,0,VLOOKUP($A13,'CN-Med-BPE-CH4'!$A$2:$AR$27,COLUMN('CN-Med-BPE-CH4'!AP$2),0)*VLOOKUP($A13,'Subnational multipliers'!$A$7:$AS$31,COLUMN('Subnational multipliers'!AQ$6),0))</f>
        <v>0</v>
      </c>
      <c r="AQ13" s="9">
        <f>IF('CN-Med-BPE-CH4'!AQ13=0,0,VLOOKUP($A13,'CN-Med-BPE-CH4'!$A$2:$AR$27,COLUMN('CN-Med-BPE-CH4'!AQ$2),0)*VLOOKUP($A13,'Subnational multipliers'!$A$7:$AS$31,COLUMN('Subnational multipliers'!AR$6),0))</f>
        <v>0</v>
      </c>
      <c r="AR13" s="9">
        <f>IF('CN-Med-BPE-CH4'!AR13=0,0,VLOOKUP($A13,'CN-Med-BPE-CH4'!$A$2:$AR$27,COLUMN('CN-Med-BPE-CH4'!AR$2),0)*VLOOKUP($A13,'Subnational multipliers'!$A$7:$AS$31,COLUMN('Subnational multipliers'!AS$6),0))</f>
        <v>0</v>
      </c>
    </row>
    <row r="14" spans="1:44">
      <c r="A14" t="s">
        <v>57</v>
      </c>
      <c r="B14" s="9">
        <f>IF('CN-Med-BPE-CH4'!B14=0,0,VLOOKUP($A14,'CN-Med-BPE-CH4'!$A$2:$AR$27,COLUMN('CN-Med-BPE-CH4'!B$2),0)*VLOOKUP($A14,'Subnational multipliers'!$A$7:$AS$31,COLUMN('Subnational multipliers'!C$6),0))</f>
        <v>0</v>
      </c>
      <c r="C14" s="9">
        <f>IF('CN-Med-BPE-CH4'!C14=0,0,VLOOKUP($A14,'CN-Med-BPE-CH4'!$A$2:$AR$27,COLUMN('CN-Med-BPE-CH4'!C$2),0)*VLOOKUP($A14,'Subnational multipliers'!$A$7:$AS$31,COLUMN('Subnational multipliers'!D$6),0))</f>
        <v>0</v>
      </c>
      <c r="D14" s="9">
        <f>IF('CN-Med-BPE-CH4'!D14=0,0,VLOOKUP($A14,'CN-Med-BPE-CH4'!$A$2:$AR$27,COLUMN('CN-Med-BPE-CH4'!D$2),0)*VLOOKUP($A14,'Subnational multipliers'!$A$7:$AS$31,COLUMN('Subnational multipliers'!E$6),0))</f>
        <v>0</v>
      </c>
      <c r="E14" s="9">
        <f>IF('CN-Med-BPE-CH4'!E14=0,0,VLOOKUP($A14,'CN-Med-BPE-CH4'!$A$2:$AR$27,COLUMN('CN-Med-BPE-CH4'!E$2),0)*VLOOKUP($A14,'Subnational multipliers'!$A$7:$AS$31,COLUMN('Subnational multipliers'!F$6),0))</f>
        <v>0</v>
      </c>
      <c r="F14" s="9">
        <f>IF('CN-Med-BPE-CH4'!F14=0,0,VLOOKUP($A14,'CN-Med-BPE-CH4'!$A$2:$AR$27,COLUMN('CN-Med-BPE-CH4'!F$2),0)*VLOOKUP($A14,'Subnational multipliers'!$A$7:$AS$31,COLUMN('Subnational multipliers'!G$6),0))</f>
        <v>0</v>
      </c>
      <c r="G14" s="9">
        <f>IF('CN-Med-BPE-CH4'!G14=0,0,VLOOKUP($A14,'CN-Med-BPE-CH4'!$A$2:$AR$27,COLUMN('CN-Med-BPE-CH4'!G$2),0)*VLOOKUP($A14,'Subnational multipliers'!$A$7:$AS$31,COLUMN('Subnational multipliers'!H$6),0))</f>
        <v>0</v>
      </c>
      <c r="H14" s="9">
        <f>IF('CN-Med-BPE-CH4'!H14=0,0,VLOOKUP($A14,'CN-Med-BPE-CH4'!$A$2:$AR$27,COLUMN('CN-Med-BPE-CH4'!H$2),0)*VLOOKUP($A14,'Subnational multipliers'!$A$7:$AS$31,COLUMN('Subnational multipliers'!I$6),0))</f>
        <v>0</v>
      </c>
      <c r="I14" s="9">
        <f>IF('CN-Med-BPE-CH4'!I14=0,0,VLOOKUP($A14,'CN-Med-BPE-CH4'!$A$2:$AR$27,COLUMN('CN-Med-BPE-CH4'!I$2),0)*VLOOKUP($A14,'Subnational multipliers'!$A$7:$AS$31,COLUMN('Subnational multipliers'!J$6),0))</f>
        <v>0</v>
      </c>
      <c r="J14" s="9">
        <f>IF('CN-Med-BPE-CH4'!J14=0,0,VLOOKUP($A14,'CN-Med-BPE-CH4'!$A$2:$AR$27,COLUMN('CN-Med-BPE-CH4'!J$2),0)*VLOOKUP($A14,'Subnational multipliers'!$A$7:$AS$31,COLUMN('Subnational multipliers'!K$6),0))</f>
        <v>0</v>
      </c>
      <c r="K14" s="9">
        <f>IF('CN-Med-BPE-CH4'!K14=0,0,VLOOKUP($A14,'CN-Med-BPE-CH4'!$A$2:$AR$27,COLUMN('CN-Med-BPE-CH4'!K$2),0)*VLOOKUP($A14,'Subnational multipliers'!$A$7:$AS$31,COLUMN('Subnational multipliers'!L$6),0))</f>
        <v>0</v>
      </c>
      <c r="L14" s="9">
        <f>IF('CN-Med-BPE-CH4'!L14=0,0,VLOOKUP($A14,'CN-Med-BPE-CH4'!$A$2:$AR$27,COLUMN('CN-Med-BPE-CH4'!L$2),0)*VLOOKUP($A14,'Subnational multipliers'!$A$7:$AS$31,COLUMN('Subnational multipliers'!M$6),0))</f>
        <v>0</v>
      </c>
      <c r="M14" s="9">
        <f>IF('CN-Med-BPE-CH4'!M14=0,0,VLOOKUP($A14,'CN-Med-BPE-CH4'!$A$2:$AR$27,COLUMN('CN-Med-BPE-CH4'!M$2),0)*VLOOKUP($A14,'Subnational multipliers'!$A$7:$AS$31,COLUMN('Subnational multipliers'!N$6),0))</f>
        <v>0</v>
      </c>
      <c r="N14" s="9">
        <f>IF('CN-Med-BPE-CH4'!N14=0,0,VLOOKUP($A14,'CN-Med-BPE-CH4'!$A$2:$AR$27,COLUMN('CN-Med-BPE-CH4'!N$2),0)*VLOOKUP($A14,'Subnational multipliers'!$A$7:$AS$31,COLUMN('Subnational multipliers'!O$6),0))</f>
        <v>0</v>
      </c>
      <c r="O14" s="9">
        <f>IF('CN-Med-BPE-CH4'!O14=0,0,VLOOKUP($A14,'CN-Med-BPE-CH4'!$A$2:$AR$27,COLUMN('CN-Med-BPE-CH4'!O$2),0)*VLOOKUP($A14,'Subnational multipliers'!$A$7:$AS$31,COLUMN('Subnational multipliers'!P$6),0))</f>
        <v>0</v>
      </c>
      <c r="P14" s="9">
        <f>IF('CN-Med-BPE-CH4'!P14=0,0,VLOOKUP($A14,'CN-Med-BPE-CH4'!$A$2:$AR$27,COLUMN('CN-Med-BPE-CH4'!P$2),0)*VLOOKUP($A14,'Subnational multipliers'!$A$7:$AS$31,COLUMN('Subnational multipliers'!Q$6),0))</f>
        <v>0</v>
      </c>
      <c r="Q14" s="9">
        <f>IF('CN-Med-BPE-CH4'!Q14=0,0,VLOOKUP($A14,'CN-Med-BPE-CH4'!$A$2:$AR$27,COLUMN('CN-Med-BPE-CH4'!Q$2),0)*VLOOKUP($A14,'Subnational multipliers'!$A$7:$AS$31,COLUMN('Subnational multipliers'!R$6),0))</f>
        <v>0</v>
      </c>
      <c r="R14" s="9">
        <f>IF('CN-Med-BPE-CH4'!R14=0,0,VLOOKUP($A14,'CN-Med-BPE-CH4'!$A$2:$AR$27,COLUMN('CN-Med-BPE-CH4'!R$2),0)*VLOOKUP($A14,'Subnational multipliers'!$A$7:$AS$31,COLUMN('Subnational multipliers'!S$6),0))</f>
        <v>0</v>
      </c>
      <c r="S14" s="9">
        <f>IF('CN-Med-BPE-CH4'!S14=0,0,VLOOKUP($A14,'CN-Med-BPE-CH4'!$A$2:$AR$27,COLUMN('CN-Med-BPE-CH4'!S$2),0)*VLOOKUP($A14,'Subnational multipliers'!$A$7:$AS$31,COLUMN('Subnational multipliers'!T$6),0))</f>
        <v>0</v>
      </c>
      <c r="T14" s="9">
        <f>IF('CN-Med-BPE-CH4'!T14=0,0,VLOOKUP($A14,'CN-Med-BPE-CH4'!$A$2:$AR$27,COLUMN('CN-Med-BPE-CH4'!T$2),0)*VLOOKUP($A14,'Subnational multipliers'!$A$7:$AS$31,COLUMN('Subnational multipliers'!U$6),0))</f>
        <v>0</v>
      </c>
      <c r="U14" s="9">
        <f>IF('CN-Med-BPE-CH4'!U14=0,0,VLOOKUP($A14,'CN-Med-BPE-CH4'!$A$2:$AR$27,COLUMN('CN-Med-BPE-CH4'!U$2),0)*VLOOKUP($A14,'Subnational multipliers'!$A$7:$AS$31,COLUMN('Subnational multipliers'!V$6),0))</f>
        <v>0</v>
      </c>
      <c r="V14" s="9">
        <f>IF('CN-Med-BPE-CH4'!V14=0,0,VLOOKUP($A14,'CN-Med-BPE-CH4'!$A$2:$AR$27,COLUMN('CN-Med-BPE-CH4'!V$2),0)*VLOOKUP($A14,'Subnational multipliers'!$A$7:$AS$31,COLUMN('Subnational multipliers'!W$6),0))</f>
        <v>0</v>
      </c>
      <c r="W14" s="9">
        <f>IF('CN-Med-BPE-CH4'!W14=0,0,VLOOKUP($A14,'CN-Med-BPE-CH4'!$A$2:$AR$27,COLUMN('CN-Med-BPE-CH4'!W$2),0)*VLOOKUP($A14,'Subnational multipliers'!$A$7:$AS$31,COLUMN('Subnational multipliers'!X$6),0))</f>
        <v>0</v>
      </c>
      <c r="X14" s="9">
        <f>IF('CN-Med-BPE-CH4'!X14=0,0,VLOOKUP($A14,'CN-Med-BPE-CH4'!$A$2:$AR$27,COLUMN('CN-Med-BPE-CH4'!X$2),0)*VLOOKUP($A14,'Subnational multipliers'!$A$7:$AS$31,COLUMN('Subnational multipliers'!Y$6),0))</f>
        <v>0</v>
      </c>
      <c r="Y14" s="9">
        <f>IF('CN-Med-BPE-CH4'!Y14=0,0,VLOOKUP($A14,'CN-Med-BPE-CH4'!$A$2:$AR$27,COLUMN('CN-Med-BPE-CH4'!Y$2),0)*VLOOKUP($A14,'Subnational multipliers'!$A$7:$AS$31,COLUMN('Subnational multipliers'!Z$6),0))</f>
        <v>0</v>
      </c>
      <c r="Z14" s="9">
        <f>IF('CN-Med-BPE-CH4'!Z14=0,0,VLOOKUP($A14,'CN-Med-BPE-CH4'!$A$2:$AR$27,COLUMN('CN-Med-BPE-CH4'!Z$2),0)*VLOOKUP($A14,'Subnational multipliers'!$A$7:$AS$31,COLUMN('Subnational multipliers'!AA$6),0))</f>
        <v>0</v>
      </c>
      <c r="AA14" s="9">
        <f>IF('CN-Med-BPE-CH4'!AA14=0,0,VLOOKUP($A14,'CN-Med-BPE-CH4'!$A$2:$AR$27,COLUMN('CN-Med-BPE-CH4'!AA$2),0)*VLOOKUP($A14,'Subnational multipliers'!$A$7:$AS$31,COLUMN('Subnational multipliers'!AB$6),0))</f>
        <v>0</v>
      </c>
      <c r="AB14" s="9">
        <f>IF('CN-Med-BPE-CH4'!AB14=0,0,VLOOKUP($A14,'CN-Med-BPE-CH4'!$A$2:$AR$27,COLUMN('CN-Med-BPE-CH4'!AB$2),0)*VLOOKUP($A14,'Subnational multipliers'!$A$7:$AS$31,COLUMN('Subnational multipliers'!AC$6),0))</f>
        <v>0</v>
      </c>
      <c r="AC14" s="9">
        <f>IF('CN-Med-BPE-CH4'!AC14=0,0,VLOOKUP($A14,'CN-Med-BPE-CH4'!$A$2:$AR$27,COLUMN('CN-Med-BPE-CH4'!AC$2),0)*VLOOKUP($A14,'Subnational multipliers'!$A$7:$AS$31,COLUMN('Subnational multipliers'!AD$6),0))</f>
        <v>0</v>
      </c>
      <c r="AD14" s="9">
        <f>IF('CN-Med-BPE-CH4'!AD14=0,0,VLOOKUP($A14,'CN-Med-BPE-CH4'!$A$2:$AR$27,COLUMN('CN-Med-BPE-CH4'!AD$2),0)*VLOOKUP($A14,'Subnational multipliers'!$A$7:$AS$31,COLUMN('Subnational multipliers'!AE$6),0))</f>
        <v>0</v>
      </c>
      <c r="AE14" s="9">
        <f>IF('CN-Med-BPE-CH4'!AE14=0,0,VLOOKUP($A14,'CN-Med-BPE-CH4'!$A$2:$AR$27,COLUMN('CN-Med-BPE-CH4'!AE$2),0)*VLOOKUP($A14,'Subnational multipliers'!$A$7:$AS$31,COLUMN('Subnational multipliers'!AF$6),0))</f>
        <v>0</v>
      </c>
      <c r="AF14" s="9">
        <f>IF('CN-Med-BPE-CH4'!AF14=0,0,VLOOKUP($A14,'CN-Med-BPE-CH4'!$A$2:$AR$27,COLUMN('CN-Med-BPE-CH4'!AF$2),0)*VLOOKUP($A14,'Subnational multipliers'!$A$7:$AS$31,COLUMN('Subnational multipliers'!AG$6),0))</f>
        <v>0</v>
      </c>
      <c r="AG14" s="9">
        <f>IF('CN-Med-BPE-CH4'!AG14=0,0,VLOOKUP($A14,'CN-Med-BPE-CH4'!$A$2:$AR$27,COLUMN('CN-Med-BPE-CH4'!AG$2),0)*VLOOKUP($A14,'Subnational multipliers'!$A$7:$AS$31,COLUMN('Subnational multipliers'!AH$6),0))</f>
        <v>0</v>
      </c>
      <c r="AH14" s="9">
        <f>IF('CN-Med-BPE-CH4'!AH14=0,0,VLOOKUP($A14,'CN-Med-BPE-CH4'!$A$2:$AR$27,COLUMN('CN-Med-BPE-CH4'!AH$2),0)*VLOOKUP($A14,'Subnational multipliers'!$A$7:$AS$31,COLUMN('Subnational multipliers'!AI$6),0))</f>
        <v>0</v>
      </c>
      <c r="AI14" s="9">
        <f>IF('CN-Med-BPE-CH4'!AI14=0,0,VLOOKUP($A14,'CN-Med-BPE-CH4'!$A$2:$AR$27,COLUMN('CN-Med-BPE-CH4'!AI$2),0)*VLOOKUP($A14,'Subnational multipliers'!$A$7:$AS$31,COLUMN('Subnational multipliers'!AJ$6),0))</f>
        <v>0</v>
      </c>
      <c r="AJ14" s="9">
        <f>IF('CN-Med-BPE-CH4'!AJ14=0,0,VLOOKUP($A14,'CN-Med-BPE-CH4'!$A$2:$AR$27,COLUMN('CN-Med-BPE-CH4'!AJ$2),0)*VLOOKUP($A14,'Subnational multipliers'!$A$7:$AS$31,COLUMN('Subnational multipliers'!AK$6),0))</f>
        <v>0</v>
      </c>
      <c r="AK14" s="9">
        <f>IF('CN-Med-BPE-CH4'!AK14=0,0,VLOOKUP($A14,'CN-Med-BPE-CH4'!$A$2:$AR$27,COLUMN('CN-Med-BPE-CH4'!AK$2),0)*VLOOKUP($A14,'Subnational multipliers'!$A$7:$AS$31,COLUMN('Subnational multipliers'!AL$6),0))</f>
        <v>0</v>
      </c>
      <c r="AL14" s="9">
        <f>IF('CN-Med-BPE-CH4'!AL14=0,0,VLOOKUP($A14,'CN-Med-BPE-CH4'!$A$2:$AR$27,COLUMN('CN-Med-BPE-CH4'!AL$2),0)*VLOOKUP($A14,'Subnational multipliers'!$A$7:$AS$31,COLUMN('Subnational multipliers'!AM$6),0))</f>
        <v>0</v>
      </c>
      <c r="AM14" s="9">
        <f>IF('CN-Med-BPE-CH4'!AM14=0,0,VLOOKUP($A14,'CN-Med-BPE-CH4'!$A$2:$AR$27,COLUMN('CN-Med-BPE-CH4'!AM$2),0)*VLOOKUP($A14,'Subnational multipliers'!$A$7:$AS$31,COLUMN('Subnational multipliers'!AN$6),0))</f>
        <v>0</v>
      </c>
      <c r="AN14" s="9">
        <f>IF('CN-Med-BPE-CH4'!AN14=0,0,VLOOKUP($A14,'CN-Med-BPE-CH4'!$A$2:$AR$27,COLUMN('CN-Med-BPE-CH4'!AN$2),0)*VLOOKUP($A14,'Subnational multipliers'!$A$7:$AS$31,COLUMN('Subnational multipliers'!AO$6),0))</f>
        <v>0</v>
      </c>
      <c r="AO14" s="9">
        <f>IF('CN-Med-BPE-CH4'!AO14=0,0,VLOOKUP($A14,'CN-Med-BPE-CH4'!$A$2:$AR$27,COLUMN('CN-Med-BPE-CH4'!AO$2),0)*VLOOKUP($A14,'Subnational multipliers'!$A$7:$AS$31,COLUMN('Subnational multipliers'!AP$6),0))</f>
        <v>0</v>
      </c>
      <c r="AP14" s="9">
        <f>IF('CN-Med-BPE-CH4'!AP14=0,0,VLOOKUP($A14,'CN-Med-BPE-CH4'!$A$2:$AR$27,COLUMN('CN-Med-BPE-CH4'!AP$2),0)*VLOOKUP($A14,'Subnational multipliers'!$A$7:$AS$31,COLUMN('Subnational multipliers'!AQ$6),0))</f>
        <v>0</v>
      </c>
      <c r="AQ14" s="9">
        <f>IF('CN-Med-BPE-CH4'!AQ14=0,0,VLOOKUP($A14,'CN-Med-BPE-CH4'!$A$2:$AR$27,COLUMN('CN-Med-BPE-CH4'!AQ$2),0)*VLOOKUP($A14,'Subnational multipliers'!$A$7:$AS$31,COLUMN('Subnational multipliers'!AR$6),0))</f>
        <v>0</v>
      </c>
      <c r="AR14" s="9">
        <f>IF('CN-Med-BPE-CH4'!AR14=0,0,VLOOKUP($A14,'CN-Med-BPE-CH4'!$A$2:$AR$27,COLUMN('CN-Med-BPE-CH4'!AR$2),0)*VLOOKUP($A14,'Subnational multipliers'!$A$7:$AS$31,COLUMN('Subnational multipliers'!AS$6),0))</f>
        <v>0</v>
      </c>
    </row>
    <row r="15" spans="1:44">
      <c r="A15" t="s">
        <v>48</v>
      </c>
      <c r="B15" s="9">
        <f>IF('CN-Med-BPE-CH4'!B15=0,0,VLOOKUP($A15,'CN-Med-BPE-CH4'!$A$2:$AR$27,COLUMN('CN-Med-BPE-CH4'!B$2),0)*VLOOKUP($A15,'Subnational multipliers'!$A$7:$AS$31,COLUMN('Subnational multipliers'!C$6),0))</f>
        <v>0</v>
      </c>
      <c r="C15" s="9">
        <f>IF('CN-Med-BPE-CH4'!C15=0,0,VLOOKUP($A15,'CN-Med-BPE-CH4'!$A$2:$AR$27,COLUMN('CN-Med-BPE-CH4'!C$2),0)*VLOOKUP($A15,'Subnational multipliers'!$A$7:$AS$31,COLUMN('Subnational multipliers'!D$6),0))</f>
        <v>0</v>
      </c>
      <c r="D15" s="9">
        <f>IF('CN-Med-BPE-CH4'!D15=0,0,VLOOKUP($A15,'CN-Med-BPE-CH4'!$A$2:$AR$27,COLUMN('CN-Med-BPE-CH4'!D$2),0)*VLOOKUP($A15,'Subnational multipliers'!$A$7:$AS$31,COLUMN('Subnational multipliers'!E$6),0))</f>
        <v>0</v>
      </c>
      <c r="E15" s="9">
        <f>IF('CN-Med-BPE-CH4'!E15=0,0,VLOOKUP($A15,'CN-Med-BPE-CH4'!$A$2:$AR$27,COLUMN('CN-Med-BPE-CH4'!E$2),0)*VLOOKUP($A15,'Subnational multipliers'!$A$7:$AS$31,COLUMN('Subnational multipliers'!F$6),0))</f>
        <v>0</v>
      </c>
      <c r="F15" s="9">
        <f>IF('CN-Med-BPE-CH4'!F15=0,0,VLOOKUP($A15,'CN-Med-BPE-CH4'!$A$2:$AR$27,COLUMN('CN-Med-BPE-CH4'!F$2),0)*VLOOKUP($A15,'Subnational multipliers'!$A$7:$AS$31,COLUMN('Subnational multipliers'!G$6),0))</f>
        <v>0</v>
      </c>
      <c r="G15" s="9">
        <f>IF('CN-Med-BPE-CH4'!G15=0,0,VLOOKUP($A15,'CN-Med-BPE-CH4'!$A$2:$AR$27,COLUMN('CN-Med-BPE-CH4'!G$2),0)*VLOOKUP($A15,'Subnational multipliers'!$A$7:$AS$31,COLUMN('Subnational multipliers'!H$6),0))</f>
        <v>0</v>
      </c>
      <c r="H15" s="9">
        <f>IF('CN-Med-BPE-CH4'!H15=0,0,VLOOKUP($A15,'CN-Med-BPE-CH4'!$A$2:$AR$27,COLUMN('CN-Med-BPE-CH4'!H$2),0)*VLOOKUP($A15,'Subnational multipliers'!$A$7:$AS$31,COLUMN('Subnational multipliers'!I$6),0))</f>
        <v>0</v>
      </c>
      <c r="I15" s="9">
        <f>IF('CN-Med-BPE-CH4'!I15=0,0,VLOOKUP($A15,'CN-Med-BPE-CH4'!$A$2:$AR$27,COLUMN('CN-Med-BPE-CH4'!I$2),0)*VLOOKUP($A15,'Subnational multipliers'!$A$7:$AS$31,COLUMN('Subnational multipliers'!J$6),0))</f>
        <v>0</v>
      </c>
      <c r="J15" s="9">
        <f>IF('CN-Med-BPE-CH4'!J15=0,0,VLOOKUP($A15,'CN-Med-BPE-CH4'!$A$2:$AR$27,COLUMN('CN-Med-BPE-CH4'!J$2),0)*VLOOKUP($A15,'Subnational multipliers'!$A$7:$AS$31,COLUMN('Subnational multipliers'!K$6),0))</f>
        <v>0</v>
      </c>
      <c r="K15" s="9">
        <f>IF('CN-Med-BPE-CH4'!K15=0,0,VLOOKUP($A15,'CN-Med-BPE-CH4'!$A$2:$AR$27,COLUMN('CN-Med-BPE-CH4'!K$2),0)*VLOOKUP($A15,'Subnational multipliers'!$A$7:$AS$31,COLUMN('Subnational multipliers'!L$6),0))</f>
        <v>0</v>
      </c>
      <c r="L15" s="9">
        <f>IF('CN-Med-BPE-CH4'!L15=0,0,VLOOKUP($A15,'CN-Med-BPE-CH4'!$A$2:$AR$27,COLUMN('CN-Med-BPE-CH4'!L$2),0)*VLOOKUP($A15,'Subnational multipliers'!$A$7:$AS$31,COLUMN('Subnational multipliers'!M$6),0))</f>
        <v>0</v>
      </c>
      <c r="M15" s="9">
        <f>IF('CN-Med-BPE-CH4'!M15=0,0,VLOOKUP($A15,'CN-Med-BPE-CH4'!$A$2:$AR$27,COLUMN('CN-Med-BPE-CH4'!M$2),0)*VLOOKUP($A15,'Subnational multipliers'!$A$7:$AS$31,COLUMN('Subnational multipliers'!N$6),0))</f>
        <v>0</v>
      </c>
      <c r="N15" s="9">
        <f>IF('CN-Med-BPE-CH4'!N15=0,0,VLOOKUP($A15,'CN-Med-BPE-CH4'!$A$2:$AR$27,COLUMN('CN-Med-BPE-CH4'!N$2),0)*VLOOKUP($A15,'Subnational multipliers'!$A$7:$AS$31,COLUMN('Subnational multipliers'!O$6),0))</f>
        <v>0</v>
      </c>
      <c r="O15" s="9">
        <f>IF('CN-Med-BPE-CH4'!O15=0,0,VLOOKUP($A15,'CN-Med-BPE-CH4'!$A$2:$AR$27,COLUMN('CN-Med-BPE-CH4'!O$2),0)*VLOOKUP($A15,'Subnational multipliers'!$A$7:$AS$31,COLUMN('Subnational multipliers'!P$6),0))</f>
        <v>0</v>
      </c>
      <c r="P15" s="9">
        <f>IF('CN-Med-BPE-CH4'!P15=0,0,VLOOKUP($A15,'CN-Med-BPE-CH4'!$A$2:$AR$27,COLUMN('CN-Med-BPE-CH4'!P$2),0)*VLOOKUP($A15,'Subnational multipliers'!$A$7:$AS$31,COLUMN('Subnational multipliers'!Q$6),0))</f>
        <v>0</v>
      </c>
      <c r="Q15" s="9">
        <f>IF('CN-Med-BPE-CH4'!Q15=0,0,VLOOKUP($A15,'CN-Med-BPE-CH4'!$A$2:$AR$27,COLUMN('CN-Med-BPE-CH4'!Q$2),0)*VLOOKUP($A15,'Subnational multipliers'!$A$7:$AS$31,COLUMN('Subnational multipliers'!R$6),0))</f>
        <v>0</v>
      </c>
      <c r="R15" s="9">
        <f>IF('CN-Med-BPE-CH4'!R15=0,0,VLOOKUP($A15,'CN-Med-BPE-CH4'!$A$2:$AR$27,COLUMN('CN-Med-BPE-CH4'!R$2),0)*VLOOKUP($A15,'Subnational multipliers'!$A$7:$AS$31,COLUMN('Subnational multipliers'!S$6),0))</f>
        <v>0</v>
      </c>
      <c r="S15" s="9">
        <f>IF('CN-Med-BPE-CH4'!S15=0,0,VLOOKUP($A15,'CN-Med-BPE-CH4'!$A$2:$AR$27,COLUMN('CN-Med-BPE-CH4'!S$2),0)*VLOOKUP($A15,'Subnational multipliers'!$A$7:$AS$31,COLUMN('Subnational multipliers'!T$6),0))</f>
        <v>0</v>
      </c>
      <c r="T15" s="9">
        <f>IF('CN-Med-BPE-CH4'!T15=0,0,VLOOKUP($A15,'CN-Med-BPE-CH4'!$A$2:$AR$27,COLUMN('CN-Med-BPE-CH4'!T$2),0)*VLOOKUP($A15,'Subnational multipliers'!$A$7:$AS$31,COLUMN('Subnational multipliers'!U$6),0))</f>
        <v>0</v>
      </c>
      <c r="U15" s="9">
        <f>IF('CN-Med-BPE-CH4'!U15=0,0,VLOOKUP($A15,'CN-Med-BPE-CH4'!$A$2:$AR$27,COLUMN('CN-Med-BPE-CH4'!U$2),0)*VLOOKUP($A15,'Subnational multipliers'!$A$7:$AS$31,COLUMN('Subnational multipliers'!V$6),0))</f>
        <v>0</v>
      </c>
      <c r="V15" s="9">
        <f>IF('CN-Med-BPE-CH4'!V15=0,0,VLOOKUP($A15,'CN-Med-BPE-CH4'!$A$2:$AR$27,COLUMN('CN-Med-BPE-CH4'!V$2),0)*VLOOKUP($A15,'Subnational multipliers'!$A$7:$AS$31,COLUMN('Subnational multipliers'!W$6),0))</f>
        <v>0</v>
      </c>
      <c r="W15" s="9">
        <f>IF('CN-Med-BPE-CH4'!W15=0,0,VLOOKUP($A15,'CN-Med-BPE-CH4'!$A$2:$AR$27,COLUMN('CN-Med-BPE-CH4'!W$2),0)*VLOOKUP($A15,'Subnational multipliers'!$A$7:$AS$31,COLUMN('Subnational multipliers'!X$6),0))</f>
        <v>0</v>
      </c>
      <c r="X15" s="9">
        <f>IF('CN-Med-BPE-CH4'!X15=0,0,VLOOKUP($A15,'CN-Med-BPE-CH4'!$A$2:$AR$27,COLUMN('CN-Med-BPE-CH4'!X$2),0)*VLOOKUP($A15,'Subnational multipliers'!$A$7:$AS$31,COLUMN('Subnational multipliers'!Y$6),0))</f>
        <v>0</v>
      </c>
      <c r="Y15" s="9">
        <f>IF('CN-Med-BPE-CH4'!Y15=0,0,VLOOKUP($A15,'CN-Med-BPE-CH4'!$A$2:$AR$27,COLUMN('CN-Med-BPE-CH4'!Y$2),0)*VLOOKUP($A15,'Subnational multipliers'!$A$7:$AS$31,COLUMN('Subnational multipliers'!Z$6),0))</f>
        <v>0</v>
      </c>
      <c r="Z15" s="9">
        <f>IF('CN-Med-BPE-CH4'!Z15=0,0,VLOOKUP($A15,'CN-Med-BPE-CH4'!$A$2:$AR$27,COLUMN('CN-Med-BPE-CH4'!Z$2),0)*VLOOKUP($A15,'Subnational multipliers'!$A$7:$AS$31,COLUMN('Subnational multipliers'!AA$6),0))</f>
        <v>0</v>
      </c>
      <c r="AA15" s="9">
        <f>IF('CN-Med-BPE-CH4'!AA15=0,0,VLOOKUP($A15,'CN-Med-BPE-CH4'!$A$2:$AR$27,COLUMN('CN-Med-BPE-CH4'!AA$2),0)*VLOOKUP($A15,'Subnational multipliers'!$A$7:$AS$31,COLUMN('Subnational multipliers'!AB$6),0))</f>
        <v>0</v>
      </c>
      <c r="AB15" s="9">
        <f>IF('CN-Med-BPE-CH4'!AB15=0,0,VLOOKUP($A15,'CN-Med-BPE-CH4'!$A$2:$AR$27,COLUMN('CN-Med-BPE-CH4'!AB$2),0)*VLOOKUP($A15,'Subnational multipliers'!$A$7:$AS$31,COLUMN('Subnational multipliers'!AC$6),0))</f>
        <v>0</v>
      </c>
      <c r="AC15" s="9">
        <f>IF('CN-Med-BPE-CH4'!AC15=0,0,VLOOKUP($A15,'CN-Med-BPE-CH4'!$A$2:$AR$27,COLUMN('CN-Med-BPE-CH4'!AC$2),0)*VLOOKUP($A15,'Subnational multipliers'!$A$7:$AS$31,COLUMN('Subnational multipliers'!AD$6),0))</f>
        <v>0</v>
      </c>
      <c r="AD15" s="9">
        <f>IF('CN-Med-BPE-CH4'!AD15=0,0,VLOOKUP($A15,'CN-Med-BPE-CH4'!$A$2:$AR$27,COLUMN('CN-Med-BPE-CH4'!AD$2),0)*VLOOKUP($A15,'Subnational multipliers'!$A$7:$AS$31,COLUMN('Subnational multipliers'!AE$6),0))</f>
        <v>0</v>
      </c>
      <c r="AE15" s="9">
        <f>IF('CN-Med-BPE-CH4'!AE15=0,0,VLOOKUP($A15,'CN-Med-BPE-CH4'!$A$2:$AR$27,COLUMN('CN-Med-BPE-CH4'!AE$2),0)*VLOOKUP($A15,'Subnational multipliers'!$A$7:$AS$31,COLUMN('Subnational multipliers'!AF$6),0))</f>
        <v>0</v>
      </c>
      <c r="AF15" s="9">
        <f>IF('CN-Med-BPE-CH4'!AF15=0,0,VLOOKUP($A15,'CN-Med-BPE-CH4'!$A$2:$AR$27,COLUMN('CN-Med-BPE-CH4'!AF$2),0)*VLOOKUP($A15,'Subnational multipliers'!$A$7:$AS$31,COLUMN('Subnational multipliers'!AG$6),0))</f>
        <v>0</v>
      </c>
      <c r="AG15" s="9">
        <f>IF('CN-Med-BPE-CH4'!AG15=0,0,VLOOKUP($A15,'CN-Med-BPE-CH4'!$A$2:$AR$27,COLUMN('CN-Med-BPE-CH4'!AG$2),0)*VLOOKUP($A15,'Subnational multipliers'!$A$7:$AS$31,COLUMN('Subnational multipliers'!AH$6),0))</f>
        <v>0</v>
      </c>
      <c r="AH15" s="9">
        <f>IF('CN-Med-BPE-CH4'!AH15=0,0,VLOOKUP($A15,'CN-Med-BPE-CH4'!$A$2:$AR$27,COLUMN('CN-Med-BPE-CH4'!AH$2),0)*VLOOKUP($A15,'Subnational multipliers'!$A$7:$AS$31,COLUMN('Subnational multipliers'!AI$6),0))</f>
        <v>0</v>
      </c>
      <c r="AI15" s="9">
        <f>IF('CN-Med-BPE-CH4'!AI15=0,0,VLOOKUP($A15,'CN-Med-BPE-CH4'!$A$2:$AR$27,COLUMN('CN-Med-BPE-CH4'!AI$2),0)*VLOOKUP($A15,'Subnational multipliers'!$A$7:$AS$31,COLUMN('Subnational multipliers'!AJ$6),0))</f>
        <v>0</v>
      </c>
      <c r="AJ15" s="9">
        <f>IF('CN-Med-BPE-CH4'!AJ15=0,0,VLOOKUP($A15,'CN-Med-BPE-CH4'!$A$2:$AR$27,COLUMN('CN-Med-BPE-CH4'!AJ$2),0)*VLOOKUP($A15,'Subnational multipliers'!$A$7:$AS$31,COLUMN('Subnational multipliers'!AK$6),0))</f>
        <v>0</v>
      </c>
      <c r="AK15" s="9">
        <f>IF('CN-Med-BPE-CH4'!AK15=0,0,VLOOKUP($A15,'CN-Med-BPE-CH4'!$A$2:$AR$27,COLUMN('CN-Med-BPE-CH4'!AK$2),0)*VLOOKUP($A15,'Subnational multipliers'!$A$7:$AS$31,COLUMN('Subnational multipliers'!AL$6),0))</f>
        <v>0</v>
      </c>
      <c r="AL15" s="9">
        <f>IF('CN-Med-BPE-CH4'!AL15=0,0,VLOOKUP($A15,'CN-Med-BPE-CH4'!$A$2:$AR$27,COLUMN('CN-Med-BPE-CH4'!AL$2),0)*VLOOKUP($A15,'Subnational multipliers'!$A$7:$AS$31,COLUMN('Subnational multipliers'!AM$6),0))</f>
        <v>0</v>
      </c>
      <c r="AM15" s="9">
        <f>IF('CN-Med-BPE-CH4'!AM15=0,0,VLOOKUP($A15,'CN-Med-BPE-CH4'!$A$2:$AR$27,COLUMN('CN-Med-BPE-CH4'!AM$2),0)*VLOOKUP($A15,'Subnational multipliers'!$A$7:$AS$31,COLUMN('Subnational multipliers'!AN$6),0))</f>
        <v>0</v>
      </c>
      <c r="AN15" s="9">
        <f>IF('CN-Med-BPE-CH4'!AN15=0,0,VLOOKUP($A15,'CN-Med-BPE-CH4'!$A$2:$AR$27,COLUMN('CN-Med-BPE-CH4'!AN$2),0)*VLOOKUP($A15,'Subnational multipliers'!$A$7:$AS$31,COLUMN('Subnational multipliers'!AO$6),0))</f>
        <v>0</v>
      </c>
      <c r="AO15" s="9">
        <f>IF('CN-Med-BPE-CH4'!AO15=0,0,VLOOKUP($A15,'CN-Med-BPE-CH4'!$A$2:$AR$27,COLUMN('CN-Med-BPE-CH4'!AO$2),0)*VLOOKUP($A15,'Subnational multipliers'!$A$7:$AS$31,COLUMN('Subnational multipliers'!AP$6),0))</f>
        <v>0</v>
      </c>
      <c r="AP15" s="9">
        <f>IF('CN-Med-BPE-CH4'!AP15=0,0,VLOOKUP($A15,'CN-Med-BPE-CH4'!$A$2:$AR$27,COLUMN('CN-Med-BPE-CH4'!AP$2),0)*VLOOKUP($A15,'Subnational multipliers'!$A$7:$AS$31,COLUMN('Subnational multipliers'!AQ$6),0))</f>
        <v>0</v>
      </c>
      <c r="AQ15" s="9">
        <f>IF('CN-Med-BPE-CH4'!AQ15=0,0,VLOOKUP($A15,'CN-Med-BPE-CH4'!$A$2:$AR$27,COLUMN('CN-Med-BPE-CH4'!AQ$2),0)*VLOOKUP($A15,'Subnational multipliers'!$A$7:$AS$31,COLUMN('Subnational multipliers'!AR$6),0))</f>
        <v>0</v>
      </c>
      <c r="AR15" s="9">
        <f>IF('CN-Med-BPE-CH4'!AR15=0,0,VLOOKUP($A15,'CN-Med-BPE-CH4'!$A$2:$AR$27,COLUMN('CN-Med-BPE-CH4'!AR$2),0)*VLOOKUP($A15,'Subnational multipliers'!$A$7:$AS$31,COLUMN('Subnational multipliers'!AS$6),0))</f>
        <v>0</v>
      </c>
    </row>
    <row r="16" spans="1:44">
      <c r="A16" t="s">
        <v>49</v>
      </c>
      <c r="B16" s="9">
        <f>IF('CN-Med-BPE-CH4'!B16=0,0,VLOOKUP($A16,'CN-Med-BPE-CH4'!$A$2:$AR$27,COLUMN('CN-Med-BPE-CH4'!B$2),0)*VLOOKUP($A16,'Subnational multipliers'!$A$7:$AS$31,COLUMN('Subnational multipliers'!C$6),0))</f>
        <v>5000000000</v>
      </c>
      <c r="C16" s="9">
        <f>IF('CN-Med-BPE-CH4'!C16=0,0,VLOOKUP($A16,'CN-Med-BPE-CH4'!$A$2:$AR$27,COLUMN('CN-Med-BPE-CH4'!C$2),0)*VLOOKUP($A16,'Subnational multipliers'!$A$7:$AS$31,COLUMN('Subnational multipliers'!D$6),0))</f>
        <v>5000000000</v>
      </c>
      <c r="D16" s="9">
        <f>IF('CN-Med-BPE-CH4'!D16=0,0,VLOOKUP($A16,'CN-Med-BPE-CH4'!$A$2:$AR$27,COLUMN('CN-Med-BPE-CH4'!D$2),0)*VLOOKUP($A16,'Subnational multipliers'!$A$7:$AS$31,COLUMN('Subnational multipliers'!E$6),0))</f>
        <v>5000000000</v>
      </c>
      <c r="E16" s="9">
        <f>IF('CN-Med-BPE-CH4'!E16=0,0,VLOOKUP($A16,'CN-Med-BPE-CH4'!$A$2:$AR$27,COLUMN('CN-Med-BPE-CH4'!E$2),0)*VLOOKUP($A16,'Subnational multipliers'!$A$7:$AS$31,COLUMN('Subnational multipliers'!F$6),0))</f>
        <v>6000000000</v>
      </c>
      <c r="F16" s="9">
        <f>IF('CN-Med-BPE-CH4'!F16=0,0,VLOOKUP($A16,'CN-Med-BPE-CH4'!$A$2:$AR$27,COLUMN('CN-Med-BPE-CH4'!F$2),0)*VLOOKUP($A16,'Subnational multipliers'!$A$7:$AS$31,COLUMN('Subnational multipliers'!G$6),0))</f>
        <v>5899828697.1575556</v>
      </c>
      <c r="G16" s="9">
        <f>IF('CN-Med-BPE-CH4'!G16=0,0,VLOOKUP($A16,'CN-Med-BPE-CH4'!$A$2:$AR$27,COLUMN('CN-Med-BPE-CH4'!G$2),0)*VLOOKUP($A16,'Subnational multipliers'!$A$7:$AS$31,COLUMN('Subnational multipliers'!H$6),0))</f>
        <v>6286290768.946332</v>
      </c>
      <c r="H16" s="9">
        <f>IF('CN-Med-BPE-CH4'!H16=0,0,VLOOKUP($A16,'CN-Med-BPE-CH4'!$A$2:$AR$27,COLUMN('CN-Med-BPE-CH4'!H$2),0)*VLOOKUP($A16,'Subnational multipliers'!$A$7:$AS$31,COLUMN('Subnational multipliers'!I$6),0))</f>
        <v>6672752840.7351084</v>
      </c>
      <c r="I16" s="9">
        <f>IF('CN-Med-BPE-CH4'!I16=0,0,VLOOKUP($A16,'CN-Med-BPE-CH4'!$A$2:$AR$27,COLUMN('CN-Med-BPE-CH4'!I$2),0)*VLOOKUP($A16,'Subnational multipliers'!$A$7:$AS$31,COLUMN('Subnational multipliers'!J$6),0))</f>
        <v>7099785113.1705751</v>
      </c>
      <c r="J16" s="9">
        <f>IF('CN-Med-BPE-CH4'!J16=0,0,VLOOKUP($A16,'CN-Med-BPE-CH4'!$A$2:$AR$27,COLUMN('CN-Med-BPE-CH4'!J$2),0)*VLOOKUP($A16,'Subnational multipliers'!$A$7:$AS$31,COLUMN('Subnational multipliers'!K$6),0))</f>
        <v>7233087201.009696</v>
      </c>
      <c r="K16" s="9">
        <f>IF('CN-Med-BPE-CH4'!K16=0,0,VLOOKUP($A16,'CN-Med-BPE-CH4'!$A$2:$AR$27,COLUMN('CN-Med-BPE-CH4'!K$2),0)*VLOOKUP($A16,'Subnational multipliers'!$A$7:$AS$31,COLUMN('Subnational multipliers'!L$6),0))</f>
        <v>7366389288.8488169</v>
      </c>
      <c r="L16" s="9">
        <f>IF('CN-Med-BPE-CH4'!L16=0,0,VLOOKUP($A16,'CN-Med-BPE-CH4'!$A$2:$AR$27,COLUMN('CN-Med-BPE-CH4'!L$2),0)*VLOOKUP($A16,'Subnational multipliers'!$A$7:$AS$31,COLUMN('Subnational multipliers'!M$6),0))</f>
        <v>7499691376.6879377</v>
      </c>
      <c r="M16" s="9">
        <f>IF('CN-Med-BPE-CH4'!M16=0,0,VLOOKUP($A16,'CN-Med-BPE-CH4'!$A$2:$AR$27,COLUMN('CN-Med-BPE-CH4'!M$2),0)*VLOOKUP($A16,'Subnational multipliers'!$A$7:$AS$31,COLUMN('Subnational multipliers'!N$6),0))</f>
        <v>7594741561.0601807</v>
      </c>
      <c r="N16" s="9">
        <f>IF('CN-Med-BPE-CH4'!N16=0,0,VLOOKUP($A16,'CN-Med-BPE-CH4'!$A$2:$AR$27,COLUMN('CN-Med-BPE-CH4'!N$2),0)*VLOOKUP($A16,'Subnational multipliers'!$A$7:$AS$31,COLUMN('Subnational multipliers'!O$6),0))</f>
        <v>7696746636.9718571</v>
      </c>
      <c r="O16" s="9">
        <f>IF('CN-Med-BPE-CH4'!O16=0,0,VLOOKUP($A16,'CN-Med-BPE-CH4'!$A$2:$AR$27,COLUMN('CN-Med-BPE-CH4'!O$2),0)*VLOOKUP($A16,'Subnational multipliers'!$A$7:$AS$31,COLUMN('Subnational multipliers'!P$6),0))</f>
        <v>7680518556.7131805</v>
      </c>
      <c r="P16" s="9">
        <f>IF('CN-Med-BPE-CH4'!P16=0,0,VLOOKUP($A16,'CN-Med-BPE-CH4'!$A$2:$AR$27,COLUMN('CN-Med-BPE-CH4'!P$2),0)*VLOOKUP($A16,'Subnational multipliers'!$A$7:$AS$31,COLUMN('Subnational multipliers'!Q$6),0))</f>
        <v>7632761634.8090782</v>
      </c>
      <c r="Q16" s="9">
        <f>IF('CN-Med-BPE-CH4'!Q16=0,0,VLOOKUP($A16,'CN-Med-BPE-CH4'!$A$2:$AR$27,COLUMN('CN-Med-BPE-CH4'!Q$2),0)*VLOOKUP($A16,'Subnational multipliers'!$A$7:$AS$31,COLUMN('Subnational multipliers'!R$6),0))</f>
        <v>7564603697.722641</v>
      </c>
      <c r="R16" s="9">
        <f>IF('CN-Med-BPE-CH4'!R16=0,0,VLOOKUP($A16,'CN-Med-BPE-CH4'!$A$2:$AR$27,COLUMN('CN-Med-BPE-CH4'!R$2),0)*VLOOKUP($A16,'Subnational multipliers'!$A$7:$AS$31,COLUMN('Subnational multipliers'!S$6),0))</f>
        <v>7455643730.271533</v>
      </c>
      <c r="S16" s="9">
        <f>IF('CN-Med-BPE-CH4'!S16=0,0,VLOOKUP($A16,'CN-Med-BPE-CH4'!$A$2:$AR$27,COLUMN('CN-Med-BPE-CH4'!S$2),0)*VLOOKUP($A16,'Subnational multipliers'!$A$7:$AS$31,COLUMN('Subnational multipliers'!T$6),0))</f>
        <v>7337410574.101182</v>
      </c>
      <c r="T16" s="9">
        <f>IF('CN-Med-BPE-CH4'!T16=0,0,VLOOKUP($A16,'CN-Med-BPE-CH4'!$A$2:$AR$27,COLUMN('CN-Med-BPE-CH4'!T$2),0)*VLOOKUP($A16,'Subnational multipliers'!$A$7:$AS$31,COLUMN('Subnational multipliers'!U$6),0))</f>
        <v>7239462518.2541752</v>
      </c>
      <c r="U16" s="9">
        <f>IF('CN-Med-BPE-CH4'!U16=0,0,VLOOKUP($A16,'CN-Med-BPE-CH4'!$A$2:$AR$27,COLUMN('CN-Med-BPE-CH4'!U$2),0)*VLOOKUP($A16,'Subnational multipliers'!$A$7:$AS$31,COLUMN('Subnational multipliers'!V$6),0))</f>
        <v>7141514462.4071693</v>
      </c>
      <c r="V16" s="9">
        <f>IF('CN-Med-BPE-CH4'!V16=0,0,VLOOKUP($A16,'CN-Med-BPE-CH4'!$A$2:$AR$27,COLUMN('CN-Med-BPE-CH4'!V$2),0)*VLOOKUP($A16,'Subnational multipliers'!$A$7:$AS$31,COLUMN('Subnational multipliers'!W$6),0))</f>
        <v>7043566406.5601635</v>
      </c>
      <c r="W16" s="9">
        <f>IF('CN-Med-BPE-CH4'!W16=0,0,VLOOKUP($A16,'CN-Med-BPE-CH4'!$A$2:$AR$27,COLUMN('CN-Med-BPE-CH4'!W$2),0)*VLOOKUP($A16,'Subnational multipliers'!$A$7:$AS$31,COLUMN('Subnational multipliers'!X$6),0))</f>
        <v>6945618350.7131567</v>
      </c>
      <c r="X16" s="9">
        <f>IF('CN-Med-BPE-CH4'!X16=0,0,VLOOKUP($A16,'CN-Med-BPE-CH4'!$A$2:$AR$27,COLUMN('CN-Med-BPE-CH4'!X$2),0)*VLOOKUP($A16,'Subnational multipliers'!$A$7:$AS$31,COLUMN('Subnational multipliers'!Y$6),0))</f>
        <v>6847670294.8661509</v>
      </c>
      <c r="Y16" s="9">
        <f>IF('CN-Med-BPE-CH4'!Y16=0,0,VLOOKUP($A16,'CN-Med-BPE-CH4'!$A$2:$AR$27,COLUMN('CN-Med-BPE-CH4'!Y$2),0)*VLOOKUP($A16,'Subnational multipliers'!$A$7:$AS$31,COLUMN('Subnational multipliers'!Z$6),0))</f>
        <v>6694662680.9986372</v>
      </c>
      <c r="Z16" s="9">
        <f>IF('CN-Med-BPE-CH4'!Z16=0,0,VLOOKUP($A16,'CN-Med-BPE-CH4'!$A$2:$AR$27,COLUMN('CN-Med-BPE-CH4'!Z$2),0)*VLOOKUP($A16,'Subnational multipliers'!$A$7:$AS$31,COLUMN('Subnational multipliers'!AA$6),0))</f>
        <v>6541655067.1311245</v>
      </c>
      <c r="AA16" s="9">
        <f>IF('CN-Med-BPE-CH4'!AA16=0,0,VLOOKUP($A16,'CN-Med-BPE-CH4'!$A$2:$AR$27,COLUMN('CN-Med-BPE-CH4'!AA$2),0)*VLOOKUP($A16,'Subnational multipliers'!$A$7:$AS$31,COLUMN('Subnational multipliers'!AB$6),0))</f>
        <v>6388647453.2636118</v>
      </c>
      <c r="AB16" s="9">
        <f>IF('CN-Med-BPE-CH4'!AB16=0,0,VLOOKUP($A16,'CN-Med-BPE-CH4'!$A$2:$AR$27,COLUMN('CN-Med-BPE-CH4'!AB$2),0)*VLOOKUP($A16,'Subnational multipliers'!$A$7:$AS$31,COLUMN('Subnational multipliers'!AC$6),0))</f>
        <v>6235639839.3960991</v>
      </c>
      <c r="AC16" s="9">
        <f>IF('CN-Med-BPE-CH4'!AC16=0,0,VLOOKUP($A16,'CN-Med-BPE-CH4'!$A$2:$AR$27,COLUMN('CN-Med-BPE-CH4'!AC$2),0)*VLOOKUP($A16,'Subnational multipliers'!$A$7:$AS$31,COLUMN('Subnational multipliers'!AD$6),0))</f>
        <v>6082632225.5285873</v>
      </c>
      <c r="AD16" s="9">
        <f>IF('CN-Med-BPE-CH4'!AD16=0,0,VLOOKUP($A16,'CN-Med-BPE-CH4'!$A$2:$AR$27,COLUMN('CN-Med-BPE-CH4'!AD$2),0)*VLOOKUP($A16,'Subnational multipliers'!$A$7:$AS$31,COLUMN('Subnational multipliers'!AE$6),0))</f>
        <v>5924408443.0064993</v>
      </c>
      <c r="AE16" s="9">
        <f>IF('CN-Med-BPE-CH4'!AE16=0,0,VLOOKUP($A16,'CN-Med-BPE-CH4'!$A$2:$AR$27,COLUMN('CN-Med-BPE-CH4'!AE$2),0)*VLOOKUP($A16,'Subnational multipliers'!$A$7:$AS$31,COLUMN('Subnational multipliers'!AF$6),0))</f>
        <v>5766184660.4844122</v>
      </c>
      <c r="AF16" s="9">
        <f>IF('CN-Med-BPE-CH4'!AF16=0,0,VLOOKUP($A16,'CN-Med-BPE-CH4'!$A$2:$AR$27,COLUMN('CN-Med-BPE-CH4'!AF$2),0)*VLOOKUP($A16,'Subnational multipliers'!$A$7:$AS$31,COLUMN('Subnational multipliers'!AG$6),0))</f>
        <v>5607960877.9623251</v>
      </c>
      <c r="AG16" s="9">
        <f>IF('CN-Med-BPE-CH4'!AG16=0,0,VLOOKUP($A16,'CN-Med-BPE-CH4'!$A$2:$AR$27,COLUMN('CN-Med-BPE-CH4'!AG$2),0)*VLOOKUP($A16,'Subnational multipliers'!$A$7:$AS$31,COLUMN('Subnational multipliers'!AH$6),0))</f>
        <v>5449737095.440238</v>
      </c>
      <c r="AH16" s="9">
        <f>IF('CN-Med-BPE-CH4'!AH16=0,0,VLOOKUP($A16,'CN-Med-BPE-CH4'!$A$2:$AR$27,COLUMN('CN-Med-BPE-CH4'!AH$2),0)*VLOOKUP($A16,'Subnational multipliers'!$A$7:$AS$31,COLUMN('Subnational multipliers'!AI$6),0))</f>
        <v>5291513312.9181509</v>
      </c>
      <c r="AI16" s="9">
        <f>IF('CN-Med-BPE-CH4'!AI16=0,0,VLOOKUP($A16,'CN-Med-BPE-CH4'!$A$2:$AR$27,COLUMN('CN-Med-BPE-CH4'!AI$2),0)*VLOOKUP($A16,'Subnational multipliers'!$A$7:$AS$31,COLUMN('Subnational multipliers'!AJ$6),0))</f>
        <v>5151256333.5395975</v>
      </c>
      <c r="AJ16" s="9">
        <f>IF('CN-Med-BPE-CH4'!AJ16=0,0,VLOOKUP($A16,'CN-Med-BPE-CH4'!$A$2:$AR$27,COLUMN('CN-Med-BPE-CH4'!AJ$2),0)*VLOOKUP($A16,'Subnational multipliers'!$A$7:$AS$31,COLUMN('Subnational multipliers'!AK$6),0))</f>
        <v>5010999354.1610441</v>
      </c>
      <c r="AK16" s="9">
        <f>IF('CN-Med-BPE-CH4'!AK16=0,0,VLOOKUP($A16,'CN-Med-BPE-CH4'!$A$2:$AR$27,COLUMN('CN-Med-BPE-CH4'!AK$2),0)*VLOOKUP($A16,'Subnational multipliers'!$A$7:$AS$31,COLUMN('Subnational multipliers'!AL$6),0))</f>
        <v>4870742374.7824907</v>
      </c>
      <c r="AL16" s="9">
        <f>IF('CN-Med-BPE-CH4'!AL16=0,0,VLOOKUP($A16,'CN-Med-BPE-CH4'!$A$2:$AR$27,COLUMN('CN-Med-BPE-CH4'!AL$2),0)*VLOOKUP($A16,'Subnational multipliers'!$A$7:$AS$31,COLUMN('Subnational multipliers'!AM$6),0))</f>
        <v>4730485395.4039373</v>
      </c>
      <c r="AM16" s="9">
        <f>IF('CN-Med-BPE-CH4'!AM16=0,0,VLOOKUP($A16,'CN-Med-BPE-CH4'!$A$2:$AR$27,COLUMN('CN-Med-BPE-CH4'!AM$2),0)*VLOOKUP($A16,'Subnational multipliers'!$A$7:$AS$31,COLUMN('Subnational multipliers'!AN$6),0))</f>
        <v>4590228416.0253839</v>
      </c>
      <c r="AN16" s="9">
        <f>IF('CN-Med-BPE-CH4'!AN16=0,0,VLOOKUP($A16,'CN-Med-BPE-CH4'!$A$2:$AR$27,COLUMN('CN-Med-BPE-CH4'!AN$2),0)*VLOOKUP($A16,'Subnational multipliers'!$A$7:$AS$31,COLUMN('Subnational multipliers'!AO$6),0))</f>
        <v>4450960120.8451042</v>
      </c>
      <c r="AO16" s="9">
        <f>IF('CN-Med-BPE-CH4'!AO16=0,0,VLOOKUP($A16,'CN-Med-BPE-CH4'!$A$2:$AR$27,COLUMN('CN-Med-BPE-CH4'!AO$2),0)*VLOOKUP($A16,'Subnational multipliers'!$A$7:$AS$31,COLUMN('Subnational multipliers'!AP$6),0))</f>
        <v>4311691825.6648245</v>
      </c>
      <c r="AP16" s="9">
        <f>IF('CN-Med-BPE-CH4'!AP16=0,0,VLOOKUP($A16,'CN-Med-BPE-CH4'!$A$2:$AR$27,COLUMN('CN-Med-BPE-CH4'!AP$2),0)*VLOOKUP($A16,'Subnational multipliers'!$A$7:$AS$31,COLUMN('Subnational multipliers'!AQ$6),0))</f>
        <v>4172423530.4845457</v>
      </c>
      <c r="AQ16" s="9">
        <f>IF('CN-Med-BPE-CH4'!AQ16=0,0,VLOOKUP($A16,'CN-Med-BPE-CH4'!$A$2:$AR$27,COLUMN('CN-Med-BPE-CH4'!AQ$2),0)*VLOOKUP($A16,'Subnational multipliers'!$A$7:$AS$31,COLUMN('Subnational multipliers'!AR$6),0))</f>
        <v>4033155235.304266</v>
      </c>
      <c r="AR16" s="9">
        <f>IF('CN-Med-BPE-CH4'!AR16=0,0,VLOOKUP($A16,'CN-Med-BPE-CH4'!$A$2:$AR$27,COLUMN('CN-Med-BPE-CH4'!AR$2),0)*VLOOKUP($A16,'Subnational multipliers'!$A$7:$AS$31,COLUMN('Subnational multipliers'!AS$6),0))</f>
        <v>3893886940.1239862</v>
      </c>
    </row>
    <row r="17" spans="1:44">
      <c r="A17" t="s">
        <v>50</v>
      </c>
      <c r="B17" s="9">
        <f>IF('CN-Med-BPE-CH4'!B17=0,0,VLOOKUP($A17,'CN-Med-BPE-CH4'!$A$2:$AR$27,COLUMN('CN-Med-BPE-CH4'!B$2),0)*VLOOKUP($A17,'Subnational multipliers'!$A$7:$AS$31,COLUMN('Subnational multipliers'!C$6),0))</f>
        <v>0</v>
      </c>
      <c r="C17" s="9">
        <f>IF('CN-Med-BPE-CH4'!C17=0,0,VLOOKUP($A17,'CN-Med-BPE-CH4'!$A$2:$AR$27,COLUMN('CN-Med-BPE-CH4'!C$2),0)*VLOOKUP($A17,'Subnational multipliers'!$A$7:$AS$31,COLUMN('Subnational multipliers'!D$6),0))</f>
        <v>0</v>
      </c>
      <c r="D17" s="9">
        <f>IF('CN-Med-BPE-CH4'!D17=0,0,VLOOKUP($A17,'CN-Med-BPE-CH4'!$A$2:$AR$27,COLUMN('CN-Med-BPE-CH4'!D$2),0)*VLOOKUP($A17,'Subnational multipliers'!$A$7:$AS$31,COLUMN('Subnational multipliers'!E$6),0))</f>
        <v>0</v>
      </c>
      <c r="E17" s="9">
        <f>IF('CN-Med-BPE-CH4'!E17=0,0,VLOOKUP($A17,'CN-Med-BPE-CH4'!$A$2:$AR$27,COLUMN('CN-Med-BPE-CH4'!E$2),0)*VLOOKUP($A17,'Subnational multipliers'!$A$7:$AS$31,COLUMN('Subnational multipliers'!F$6),0))</f>
        <v>0</v>
      </c>
      <c r="F17" s="9">
        <f>IF('CN-Med-BPE-CH4'!F17=0,0,VLOOKUP($A17,'CN-Med-BPE-CH4'!$A$2:$AR$27,COLUMN('CN-Med-BPE-CH4'!F$2),0)*VLOOKUP($A17,'Subnational multipliers'!$A$7:$AS$31,COLUMN('Subnational multipliers'!G$6),0))</f>
        <v>0</v>
      </c>
      <c r="G17" s="9">
        <f>IF('CN-Med-BPE-CH4'!G17=0,0,VLOOKUP($A17,'CN-Med-BPE-CH4'!$A$2:$AR$27,COLUMN('CN-Med-BPE-CH4'!G$2),0)*VLOOKUP($A17,'Subnational multipliers'!$A$7:$AS$31,COLUMN('Subnational multipliers'!H$6),0))</f>
        <v>0</v>
      </c>
      <c r="H17" s="9">
        <f>IF('CN-Med-BPE-CH4'!H17=0,0,VLOOKUP($A17,'CN-Med-BPE-CH4'!$A$2:$AR$27,COLUMN('CN-Med-BPE-CH4'!H$2),0)*VLOOKUP($A17,'Subnational multipliers'!$A$7:$AS$31,COLUMN('Subnational multipliers'!I$6),0))</f>
        <v>0</v>
      </c>
      <c r="I17" s="9">
        <f>IF('CN-Med-BPE-CH4'!I17=0,0,VLOOKUP($A17,'CN-Med-BPE-CH4'!$A$2:$AR$27,COLUMN('CN-Med-BPE-CH4'!I$2),0)*VLOOKUP($A17,'Subnational multipliers'!$A$7:$AS$31,COLUMN('Subnational multipliers'!J$6),0))</f>
        <v>0</v>
      </c>
      <c r="J17" s="9">
        <f>IF('CN-Med-BPE-CH4'!J17=0,0,VLOOKUP($A17,'CN-Med-BPE-CH4'!$A$2:$AR$27,COLUMN('CN-Med-BPE-CH4'!J$2),0)*VLOOKUP($A17,'Subnational multipliers'!$A$7:$AS$31,COLUMN('Subnational multipliers'!K$6),0))</f>
        <v>0</v>
      </c>
      <c r="K17" s="9">
        <f>IF('CN-Med-BPE-CH4'!K17=0,0,VLOOKUP($A17,'CN-Med-BPE-CH4'!$A$2:$AR$27,COLUMN('CN-Med-BPE-CH4'!K$2),0)*VLOOKUP($A17,'Subnational multipliers'!$A$7:$AS$31,COLUMN('Subnational multipliers'!L$6),0))</f>
        <v>0</v>
      </c>
      <c r="L17" s="9">
        <f>IF('CN-Med-BPE-CH4'!L17=0,0,VLOOKUP($A17,'CN-Med-BPE-CH4'!$A$2:$AR$27,COLUMN('CN-Med-BPE-CH4'!L$2),0)*VLOOKUP($A17,'Subnational multipliers'!$A$7:$AS$31,COLUMN('Subnational multipliers'!M$6),0))</f>
        <v>0</v>
      </c>
      <c r="M17" s="9">
        <f>IF('CN-Med-BPE-CH4'!M17=0,0,VLOOKUP($A17,'CN-Med-BPE-CH4'!$A$2:$AR$27,COLUMN('CN-Med-BPE-CH4'!M$2),0)*VLOOKUP($A17,'Subnational multipliers'!$A$7:$AS$31,COLUMN('Subnational multipliers'!N$6),0))</f>
        <v>0</v>
      </c>
      <c r="N17" s="9">
        <f>IF('CN-Med-BPE-CH4'!N17=0,0,VLOOKUP($A17,'CN-Med-BPE-CH4'!$A$2:$AR$27,COLUMN('CN-Med-BPE-CH4'!N$2),0)*VLOOKUP($A17,'Subnational multipliers'!$A$7:$AS$31,COLUMN('Subnational multipliers'!O$6),0))</f>
        <v>0</v>
      </c>
      <c r="O17" s="9">
        <f>IF('CN-Med-BPE-CH4'!O17=0,0,VLOOKUP($A17,'CN-Med-BPE-CH4'!$A$2:$AR$27,COLUMN('CN-Med-BPE-CH4'!O$2),0)*VLOOKUP($A17,'Subnational multipliers'!$A$7:$AS$31,COLUMN('Subnational multipliers'!P$6),0))</f>
        <v>0</v>
      </c>
      <c r="P17" s="9">
        <f>IF('CN-Med-BPE-CH4'!P17=0,0,VLOOKUP($A17,'CN-Med-BPE-CH4'!$A$2:$AR$27,COLUMN('CN-Med-BPE-CH4'!P$2),0)*VLOOKUP($A17,'Subnational multipliers'!$A$7:$AS$31,COLUMN('Subnational multipliers'!Q$6),0))</f>
        <v>0</v>
      </c>
      <c r="Q17" s="9">
        <f>IF('CN-Med-BPE-CH4'!Q17=0,0,VLOOKUP($A17,'CN-Med-BPE-CH4'!$A$2:$AR$27,COLUMN('CN-Med-BPE-CH4'!Q$2),0)*VLOOKUP($A17,'Subnational multipliers'!$A$7:$AS$31,COLUMN('Subnational multipliers'!R$6),0))</f>
        <v>0</v>
      </c>
      <c r="R17" s="9">
        <f>IF('CN-Med-BPE-CH4'!R17=0,0,VLOOKUP($A17,'CN-Med-BPE-CH4'!$A$2:$AR$27,COLUMN('CN-Med-BPE-CH4'!R$2),0)*VLOOKUP($A17,'Subnational multipliers'!$A$7:$AS$31,COLUMN('Subnational multipliers'!S$6),0))</f>
        <v>0</v>
      </c>
      <c r="S17" s="9">
        <f>IF('CN-Med-BPE-CH4'!S17=0,0,VLOOKUP($A17,'CN-Med-BPE-CH4'!$A$2:$AR$27,COLUMN('CN-Med-BPE-CH4'!S$2),0)*VLOOKUP($A17,'Subnational multipliers'!$A$7:$AS$31,COLUMN('Subnational multipliers'!T$6),0))</f>
        <v>0</v>
      </c>
      <c r="T17" s="9">
        <f>IF('CN-Med-BPE-CH4'!T17=0,0,VLOOKUP($A17,'CN-Med-BPE-CH4'!$A$2:$AR$27,COLUMN('CN-Med-BPE-CH4'!T$2),0)*VLOOKUP($A17,'Subnational multipliers'!$A$7:$AS$31,COLUMN('Subnational multipliers'!U$6),0))</f>
        <v>0</v>
      </c>
      <c r="U17" s="9">
        <f>IF('CN-Med-BPE-CH4'!U17=0,0,VLOOKUP($A17,'CN-Med-BPE-CH4'!$A$2:$AR$27,COLUMN('CN-Med-BPE-CH4'!U$2),0)*VLOOKUP($A17,'Subnational multipliers'!$A$7:$AS$31,COLUMN('Subnational multipliers'!V$6),0))</f>
        <v>0</v>
      </c>
      <c r="V17" s="9">
        <f>IF('CN-Med-BPE-CH4'!V17=0,0,VLOOKUP($A17,'CN-Med-BPE-CH4'!$A$2:$AR$27,COLUMN('CN-Med-BPE-CH4'!V$2),0)*VLOOKUP($A17,'Subnational multipliers'!$A$7:$AS$31,COLUMN('Subnational multipliers'!W$6),0))</f>
        <v>0</v>
      </c>
      <c r="W17" s="9">
        <f>IF('CN-Med-BPE-CH4'!W17=0,0,VLOOKUP($A17,'CN-Med-BPE-CH4'!$A$2:$AR$27,COLUMN('CN-Med-BPE-CH4'!W$2),0)*VLOOKUP($A17,'Subnational multipliers'!$A$7:$AS$31,COLUMN('Subnational multipliers'!X$6),0))</f>
        <v>0</v>
      </c>
      <c r="X17" s="9">
        <f>IF('CN-Med-BPE-CH4'!X17=0,0,VLOOKUP($A17,'CN-Med-BPE-CH4'!$A$2:$AR$27,COLUMN('CN-Med-BPE-CH4'!X$2),0)*VLOOKUP($A17,'Subnational multipliers'!$A$7:$AS$31,COLUMN('Subnational multipliers'!Y$6),0))</f>
        <v>0</v>
      </c>
      <c r="Y17" s="9">
        <f>IF('CN-Med-BPE-CH4'!Y17=0,0,VLOOKUP($A17,'CN-Med-BPE-CH4'!$A$2:$AR$27,COLUMN('CN-Med-BPE-CH4'!Y$2),0)*VLOOKUP($A17,'Subnational multipliers'!$A$7:$AS$31,COLUMN('Subnational multipliers'!Z$6),0))</f>
        <v>0</v>
      </c>
      <c r="Z17" s="9">
        <f>IF('CN-Med-BPE-CH4'!Z17=0,0,VLOOKUP($A17,'CN-Med-BPE-CH4'!$A$2:$AR$27,COLUMN('CN-Med-BPE-CH4'!Z$2),0)*VLOOKUP($A17,'Subnational multipliers'!$A$7:$AS$31,COLUMN('Subnational multipliers'!AA$6),0))</f>
        <v>0</v>
      </c>
      <c r="AA17" s="9">
        <f>IF('CN-Med-BPE-CH4'!AA17=0,0,VLOOKUP($A17,'CN-Med-BPE-CH4'!$A$2:$AR$27,COLUMN('CN-Med-BPE-CH4'!AA$2),0)*VLOOKUP($A17,'Subnational multipliers'!$A$7:$AS$31,COLUMN('Subnational multipliers'!AB$6),0))</f>
        <v>0</v>
      </c>
      <c r="AB17" s="9">
        <f>IF('CN-Med-BPE-CH4'!AB17=0,0,VLOOKUP($A17,'CN-Med-BPE-CH4'!$A$2:$AR$27,COLUMN('CN-Med-BPE-CH4'!AB$2),0)*VLOOKUP($A17,'Subnational multipliers'!$A$7:$AS$31,COLUMN('Subnational multipliers'!AC$6),0))</f>
        <v>0</v>
      </c>
      <c r="AC17" s="9">
        <f>IF('CN-Med-BPE-CH4'!AC17=0,0,VLOOKUP($A17,'CN-Med-BPE-CH4'!$A$2:$AR$27,COLUMN('CN-Med-BPE-CH4'!AC$2),0)*VLOOKUP($A17,'Subnational multipliers'!$A$7:$AS$31,COLUMN('Subnational multipliers'!AD$6),0))</f>
        <v>0</v>
      </c>
      <c r="AD17" s="9">
        <f>IF('CN-Med-BPE-CH4'!AD17=0,0,VLOOKUP($A17,'CN-Med-BPE-CH4'!$A$2:$AR$27,COLUMN('CN-Med-BPE-CH4'!AD$2),0)*VLOOKUP($A17,'Subnational multipliers'!$A$7:$AS$31,COLUMN('Subnational multipliers'!AE$6),0))</f>
        <v>0</v>
      </c>
      <c r="AE17" s="9">
        <f>IF('CN-Med-BPE-CH4'!AE17=0,0,VLOOKUP($A17,'CN-Med-BPE-CH4'!$A$2:$AR$27,COLUMN('CN-Med-BPE-CH4'!AE$2),0)*VLOOKUP($A17,'Subnational multipliers'!$A$7:$AS$31,COLUMN('Subnational multipliers'!AF$6),0))</f>
        <v>0</v>
      </c>
      <c r="AF17" s="9">
        <f>IF('CN-Med-BPE-CH4'!AF17=0,0,VLOOKUP($A17,'CN-Med-BPE-CH4'!$A$2:$AR$27,COLUMN('CN-Med-BPE-CH4'!AF$2),0)*VLOOKUP($A17,'Subnational multipliers'!$A$7:$AS$31,COLUMN('Subnational multipliers'!AG$6),0))</f>
        <v>0</v>
      </c>
      <c r="AG17" s="9">
        <f>IF('CN-Med-BPE-CH4'!AG17=0,0,VLOOKUP($A17,'CN-Med-BPE-CH4'!$A$2:$AR$27,COLUMN('CN-Med-BPE-CH4'!AG$2),0)*VLOOKUP($A17,'Subnational multipliers'!$A$7:$AS$31,COLUMN('Subnational multipliers'!AH$6),0))</f>
        <v>0</v>
      </c>
      <c r="AH17" s="9">
        <f>IF('CN-Med-BPE-CH4'!AH17=0,0,VLOOKUP($A17,'CN-Med-BPE-CH4'!$A$2:$AR$27,COLUMN('CN-Med-BPE-CH4'!AH$2),0)*VLOOKUP($A17,'Subnational multipliers'!$A$7:$AS$31,COLUMN('Subnational multipliers'!AI$6),0))</f>
        <v>0</v>
      </c>
      <c r="AI17" s="9">
        <f>IF('CN-Med-BPE-CH4'!AI17=0,0,VLOOKUP($A17,'CN-Med-BPE-CH4'!$A$2:$AR$27,COLUMN('CN-Med-BPE-CH4'!AI$2),0)*VLOOKUP($A17,'Subnational multipliers'!$A$7:$AS$31,COLUMN('Subnational multipliers'!AJ$6),0))</f>
        <v>0</v>
      </c>
      <c r="AJ17" s="9">
        <f>IF('CN-Med-BPE-CH4'!AJ17=0,0,VLOOKUP($A17,'CN-Med-BPE-CH4'!$A$2:$AR$27,COLUMN('CN-Med-BPE-CH4'!AJ$2),0)*VLOOKUP($A17,'Subnational multipliers'!$A$7:$AS$31,COLUMN('Subnational multipliers'!AK$6),0))</f>
        <v>0</v>
      </c>
      <c r="AK17" s="9">
        <f>IF('CN-Med-BPE-CH4'!AK17=0,0,VLOOKUP($A17,'CN-Med-BPE-CH4'!$A$2:$AR$27,COLUMN('CN-Med-BPE-CH4'!AK$2),0)*VLOOKUP($A17,'Subnational multipliers'!$A$7:$AS$31,COLUMN('Subnational multipliers'!AL$6),0))</f>
        <v>0</v>
      </c>
      <c r="AL17" s="9">
        <f>IF('CN-Med-BPE-CH4'!AL17=0,0,VLOOKUP($A17,'CN-Med-BPE-CH4'!$A$2:$AR$27,COLUMN('CN-Med-BPE-CH4'!AL$2),0)*VLOOKUP($A17,'Subnational multipliers'!$A$7:$AS$31,COLUMN('Subnational multipliers'!AM$6),0))</f>
        <v>0</v>
      </c>
      <c r="AM17" s="9">
        <f>IF('CN-Med-BPE-CH4'!AM17=0,0,VLOOKUP($A17,'CN-Med-BPE-CH4'!$A$2:$AR$27,COLUMN('CN-Med-BPE-CH4'!AM$2),0)*VLOOKUP($A17,'Subnational multipliers'!$A$7:$AS$31,COLUMN('Subnational multipliers'!AN$6),0))</f>
        <v>0</v>
      </c>
      <c r="AN17" s="9">
        <f>IF('CN-Med-BPE-CH4'!AN17=0,0,VLOOKUP($A17,'CN-Med-BPE-CH4'!$A$2:$AR$27,COLUMN('CN-Med-BPE-CH4'!AN$2),0)*VLOOKUP($A17,'Subnational multipliers'!$A$7:$AS$31,COLUMN('Subnational multipliers'!AO$6),0))</f>
        <v>0</v>
      </c>
      <c r="AO17" s="9">
        <f>IF('CN-Med-BPE-CH4'!AO17=0,0,VLOOKUP($A17,'CN-Med-BPE-CH4'!$A$2:$AR$27,COLUMN('CN-Med-BPE-CH4'!AO$2),0)*VLOOKUP($A17,'Subnational multipliers'!$A$7:$AS$31,COLUMN('Subnational multipliers'!AP$6),0))</f>
        <v>0</v>
      </c>
      <c r="AP17" s="9">
        <f>IF('CN-Med-BPE-CH4'!AP17=0,0,VLOOKUP($A17,'CN-Med-BPE-CH4'!$A$2:$AR$27,COLUMN('CN-Med-BPE-CH4'!AP$2),0)*VLOOKUP($A17,'Subnational multipliers'!$A$7:$AS$31,COLUMN('Subnational multipliers'!AQ$6),0))</f>
        <v>0</v>
      </c>
      <c r="AQ17" s="9">
        <f>IF('CN-Med-BPE-CH4'!AQ17=0,0,VLOOKUP($A17,'CN-Med-BPE-CH4'!$A$2:$AR$27,COLUMN('CN-Med-BPE-CH4'!AQ$2),0)*VLOOKUP($A17,'Subnational multipliers'!$A$7:$AS$31,COLUMN('Subnational multipliers'!AR$6),0))</f>
        <v>0</v>
      </c>
      <c r="AR17" s="9">
        <f>IF('CN-Med-BPE-CH4'!AR17=0,0,VLOOKUP($A17,'CN-Med-BPE-CH4'!$A$2:$AR$27,COLUMN('CN-Med-BPE-CH4'!AR$2),0)*VLOOKUP($A17,'Subnational multipliers'!$A$7:$AS$31,COLUMN('Subnational multipliers'!AS$6),0))</f>
        <v>0</v>
      </c>
    </row>
    <row r="18" spans="1:44">
      <c r="A18" t="s">
        <v>58</v>
      </c>
      <c r="B18" s="9">
        <f>IF('CN-Med-BPE-CH4'!B18=0,0,VLOOKUP($A18,'CN-Med-BPE-CH4'!$A$2:$AR$27,COLUMN('CN-Med-BPE-CH4'!B$2),0)*VLOOKUP($A18,'Subnational multipliers'!$A$7:$AS$31,COLUMN('Subnational multipliers'!C$6),0))</f>
        <v>0</v>
      </c>
      <c r="C18" s="9">
        <f>IF('CN-Med-BPE-CH4'!C18=0,0,VLOOKUP($A18,'CN-Med-BPE-CH4'!$A$2:$AR$27,COLUMN('CN-Med-BPE-CH4'!C$2),0)*VLOOKUP($A18,'Subnational multipliers'!$A$7:$AS$31,COLUMN('Subnational multipliers'!D$6),0))</f>
        <v>0</v>
      </c>
      <c r="D18" s="9">
        <f>IF('CN-Med-BPE-CH4'!D18=0,0,VLOOKUP($A18,'CN-Med-BPE-CH4'!$A$2:$AR$27,COLUMN('CN-Med-BPE-CH4'!D$2),0)*VLOOKUP($A18,'Subnational multipliers'!$A$7:$AS$31,COLUMN('Subnational multipliers'!E$6),0))</f>
        <v>0</v>
      </c>
      <c r="E18" s="9">
        <f>IF('CN-Med-BPE-CH4'!E18=0,0,VLOOKUP($A18,'CN-Med-BPE-CH4'!$A$2:$AR$27,COLUMN('CN-Med-BPE-CH4'!E$2),0)*VLOOKUP($A18,'Subnational multipliers'!$A$7:$AS$31,COLUMN('Subnational multipliers'!F$6),0))</f>
        <v>0</v>
      </c>
      <c r="F18" s="9">
        <f>IF('CN-Med-BPE-CH4'!F18=0,0,VLOOKUP($A18,'CN-Med-BPE-CH4'!$A$2:$AR$27,COLUMN('CN-Med-BPE-CH4'!F$2),0)*VLOOKUP($A18,'Subnational multipliers'!$A$7:$AS$31,COLUMN('Subnational multipliers'!G$6),0))</f>
        <v>0</v>
      </c>
      <c r="G18" s="9">
        <f>IF('CN-Med-BPE-CH4'!G18=0,0,VLOOKUP($A18,'CN-Med-BPE-CH4'!$A$2:$AR$27,COLUMN('CN-Med-BPE-CH4'!G$2),0)*VLOOKUP($A18,'Subnational multipliers'!$A$7:$AS$31,COLUMN('Subnational multipliers'!H$6),0))</f>
        <v>0</v>
      </c>
      <c r="H18" s="9">
        <f>IF('CN-Med-BPE-CH4'!H18=0,0,VLOOKUP($A18,'CN-Med-BPE-CH4'!$A$2:$AR$27,COLUMN('CN-Med-BPE-CH4'!H$2),0)*VLOOKUP($A18,'Subnational multipliers'!$A$7:$AS$31,COLUMN('Subnational multipliers'!I$6),0))</f>
        <v>0</v>
      </c>
      <c r="I18" s="9">
        <f>IF('CN-Med-BPE-CH4'!I18=0,0,VLOOKUP($A18,'CN-Med-BPE-CH4'!$A$2:$AR$27,COLUMN('CN-Med-BPE-CH4'!I$2),0)*VLOOKUP($A18,'Subnational multipliers'!$A$7:$AS$31,COLUMN('Subnational multipliers'!J$6),0))</f>
        <v>0</v>
      </c>
      <c r="J18" s="9">
        <f>IF('CN-Med-BPE-CH4'!J18=0,0,VLOOKUP($A18,'CN-Med-BPE-CH4'!$A$2:$AR$27,COLUMN('CN-Med-BPE-CH4'!J$2),0)*VLOOKUP($A18,'Subnational multipliers'!$A$7:$AS$31,COLUMN('Subnational multipliers'!K$6),0))</f>
        <v>0</v>
      </c>
      <c r="K18" s="9">
        <f>IF('CN-Med-BPE-CH4'!K18=0,0,VLOOKUP($A18,'CN-Med-BPE-CH4'!$A$2:$AR$27,COLUMN('CN-Med-BPE-CH4'!K$2),0)*VLOOKUP($A18,'Subnational multipliers'!$A$7:$AS$31,COLUMN('Subnational multipliers'!L$6),0))</f>
        <v>0</v>
      </c>
      <c r="L18" s="9">
        <f>IF('CN-Med-BPE-CH4'!L18=0,0,VLOOKUP($A18,'CN-Med-BPE-CH4'!$A$2:$AR$27,COLUMN('CN-Med-BPE-CH4'!L$2),0)*VLOOKUP($A18,'Subnational multipliers'!$A$7:$AS$31,COLUMN('Subnational multipliers'!M$6),0))</f>
        <v>0</v>
      </c>
      <c r="M18" s="9">
        <f>IF('CN-Med-BPE-CH4'!M18=0,0,VLOOKUP($A18,'CN-Med-BPE-CH4'!$A$2:$AR$27,COLUMN('CN-Med-BPE-CH4'!M$2),0)*VLOOKUP($A18,'Subnational multipliers'!$A$7:$AS$31,COLUMN('Subnational multipliers'!N$6),0))</f>
        <v>0</v>
      </c>
      <c r="N18" s="9">
        <f>IF('CN-Med-BPE-CH4'!N18=0,0,VLOOKUP($A18,'CN-Med-BPE-CH4'!$A$2:$AR$27,COLUMN('CN-Med-BPE-CH4'!N$2),0)*VLOOKUP($A18,'Subnational multipliers'!$A$7:$AS$31,COLUMN('Subnational multipliers'!O$6),0))</f>
        <v>0</v>
      </c>
      <c r="O18" s="9">
        <f>IF('CN-Med-BPE-CH4'!O18=0,0,VLOOKUP($A18,'CN-Med-BPE-CH4'!$A$2:$AR$27,COLUMN('CN-Med-BPE-CH4'!O$2),0)*VLOOKUP($A18,'Subnational multipliers'!$A$7:$AS$31,COLUMN('Subnational multipliers'!P$6),0))</f>
        <v>0</v>
      </c>
      <c r="P18" s="9">
        <f>IF('CN-Med-BPE-CH4'!P18=0,0,VLOOKUP($A18,'CN-Med-BPE-CH4'!$A$2:$AR$27,COLUMN('CN-Med-BPE-CH4'!P$2),0)*VLOOKUP($A18,'Subnational multipliers'!$A$7:$AS$31,COLUMN('Subnational multipliers'!Q$6),0))</f>
        <v>0</v>
      </c>
      <c r="Q18" s="9">
        <f>IF('CN-Med-BPE-CH4'!Q18=0,0,VLOOKUP($A18,'CN-Med-BPE-CH4'!$A$2:$AR$27,COLUMN('CN-Med-BPE-CH4'!Q$2),0)*VLOOKUP($A18,'Subnational multipliers'!$A$7:$AS$31,COLUMN('Subnational multipliers'!R$6),0))</f>
        <v>0</v>
      </c>
      <c r="R18" s="9">
        <f>IF('CN-Med-BPE-CH4'!R18=0,0,VLOOKUP($A18,'CN-Med-BPE-CH4'!$A$2:$AR$27,COLUMN('CN-Med-BPE-CH4'!R$2),0)*VLOOKUP($A18,'Subnational multipliers'!$A$7:$AS$31,COLUMN('Subnational multipliers'!S$6),0))</f>
        <v>0</v>
      </c>
      <c r="S18" s="9">
        <f>IF('CN-Med-BPE-CH4'!S18=0,0,VLOOKUP($A18,'CN-Med-BPE-CH4'!$A$2:$AR$27,COLUMN('CN-Med-BPE-CH4'!S$2),0)*VLOOKUP($A18,'Subnational multipliers'!$A$7:$AS$31,COLUMN('Subnational multipliers'!T$6),0))</f>
        <v>0</v>
      </c>
      <c r="T18" s="9">
        <f>IF('CN-Med-BPE-CH4'!T18=0,0,VLOOKUP($A18,'CN-Med-BPE-CH4'!$A$2:$AR$27,COLUMN('CN-Med-BPE-CH4'!T$2),0)*VLOOKUP($A18,'Subnational multipliers'!$A$7:$AS$31,COLUMN('Subnational multipliers'!U$6),0))</f>
        <v>0</v>
      </c>
      <c r="U18" s="9">
        <f>IF('CN-Med-BPE-CH4'!U18=0,0,VLOOKUP($A18,'CN-Med-BPE-CH4'!$A$2:$AR$27,COLUMN('CN-Med-BPE-CH4'!U$2),0)*VLOOKUP($A18,'Subnational multipliers'!$A$7:$AS$31,COLUMN('Subnational multipliers'!V$6),0))</f>
        <v>0</v>
      </c>
      <c r="V18" s="9">
        <f>IF('CN-Med-BPE-CH4'!V18=0,0,VLOOKUP($A18,'CN-Med-BPE-CH4'!$A$2:$AR$27,COLUMN('CN-Med-BPE-CH4'!V$2),0)*VLOOKUP($A18,'Subnational multipliers'!$A$7:$AS$31,COLUMN('Subnational multipliers'!W$6),0))</f>
        <v>0</v>
      </c>
      <c r="W18" s="9">
        <f>IF('CN-Med-BPE-CH4'!W18=0,0,VLOOKUP($A18,'CN-Med-BPE-CH4'!$A$2:$AR$27,COLUMN('CN-Med-BPE-CH4'!W$2),0)*VLOOKUP($A18,'Subnational multipliers'!$A$7:$AS$31,COLUMN('Subnational multipliers'!X$6),0))</f>
        <v>0</v>
      </c>
      <c r="X18" s="9">
        <f>IF('CN-Med-BPE-CH4'!X18=0,0,VLOOKUP($A18,'CN-Med-BPE-CH4'!$A$2:$AR$27,COLUMN('CN-Med-BPE-CH4'!X$2),0)*VLOOKUP($A18,'Subnational multipliers'!$A$7:$AS$31,COLUMN('Subnational multipliers'!Y$6),0))</f>
        <v>0</v>
      </c>
      <c r="Y18" s="9">
        <f>IF('CN-Med-BPE-CH4'!Y18=0,0,VLOOKUP($A18,'CN-Med-BPE-CH4'!$A$2:$AR$27,COLUMN('CN-Med-BPE-CH4'!Y$2),0)*VLOOKUP($A18,'Subnational multipliers'!$A$7:$AS$31,COLUMN('Subnational multipliers'!Z$6),0))</f>
        <v>0</v>
      </c>
      <c r="Z18" s="9">
        <f>IF('CN-Med-BPE-CH4'!Z18=0,0,VLOOKUP($A18,'CN-Med-BPE-CH4'!$A$2:$AR$27,COLUMN('CN-Med-BPE-CH4'!Z$2),0)*VLOOKUP($A18,'Subnational multipliers'!$A$7:$AS$31,COLUMN('Subnational multipliers'!AA$6),0))</f>
        <v>0</v>
      </c>
      <c r="AA18" s="9">
        <f>IF('CN-Med-BPE-CH4'!AA18=0,0,VLOOKUP($A18,'CN-Med-BPE-CH4'!$A$2:$AR$27,COLUMN('CN-Med-BPE-CH4'!AA$2),0)*VLOOKUP($A18,'Subnational multipliers'!$A$7:$AS$31,COLUMN('Subnational multipliers'!AB$6),0))</f>
        <v>0</v>
      </c>
      <c r="AB18" s="9">
        <f>IF('CN-Med-BPE-CH4'!AB18=0,0,VLOOKUP($A18,'CN-Med-BPE-CH4'!$A$2:$AR$27,COLUMN('CN-Med-BPE-CH4'!AB$2),0)*VLOOKUP($A18,'Subnational multipliers'!$A$7:$AS$31,COLUMN('Subnational multipliers'!AC$6),0))</f>
        <v>0</v>
      </c>
      <c r="AC18" s="9">
        <f>IF('CN-Med-BPE-CH4'!AC18=0,0,VLOOKUP($A18,'CN-Med-BPE-CH4'!$A$2:$AR$27,COLUMN('CN-Med-BPE-CH4'!AC$2),0)*VLOOKUP($A18,'Subnational multipliers'!$A$7:$AS$31,COLUMN('Subnational multipliers'!AD$6),0))</f>
        <v>0</v>
      </c>
      <c r="AD18" s="9">
        <f>IF('CN-Med-BPE-CH4'!AD18=0,0,VLOOKUP($A18,'CN-Med-BPE-CH4'!$A$2:$AR$27,COLUMN('CN-Med-BPE-CH4'!AD$2),0)*VLOOKUP($A18,'Subnational multipliers'!$A$7:$AS$31,COLUMN('Subnational multipliers'!AE$6),0))</f>
        <v>0</v>
      </c>
      <c r="AE18" s="9">
        <f>IF('CN-Med-BPE-CH4'!AE18=0,0,VLOOKUP($A18,'CN-Med-BPE-CH4'!$A$2:$AR$27,COLUMN('CN-Med-BPE-CH4'!AE$2),0)*VLOOKUP($A18,'Subnational multipliers'!$A$7:$AS$31,COLUMN('Subnational multipliers'!AF$6),0))</f>
        <v>0</v>
      </c>
      <c r="AF18" s="9">
        <f>IF('CN-Med-BPE-CH4'!AF18=0,0,VLOOKUP($A18,'CN-Med-BPE-CH4'!$A$2:$AR$27,COLUMN('CN-Med-BPE-CH4'!AF$2),0)*VLOOKUP($A18,'Subnational multipliers'!$A$7:$AS$31,COLUMN('Subnational multipliers'!AG$6),0))</f>
        <v>0</v>
      </c>
      <c r="AG18" s="9">
        <f>IF('CN-Med-BPE-CH4'!AG18=0,0,VLOOKUP($A18,'CN-Med-BPE-CH4'!$A$2:$AR$27,COLUMN('CN-Med-BPE-CH4'!AG$2),0)*VLOOKUP($A18,'Subnational multipliers'!$A$7:$AS$31,COLUMN('Subnational multipliers'!AH$6),0))</f>
        <v>0</v>
      </c>
      <c r="AH18" s="9">
        <f>IF('CN-Med-BPE-CH4'!AH18=0,0,VLOOKUP($A18,'CN-Med-BPE-CH4'!$A$2:$AR$27,COLUMN('CN-Med-BPE-CH4'!AH$2),0)*VLOOKUP($A18,'Subnational multipliers'!$A$7:$AS$31,COLUMN('Subnational multipliers'!AI$6),0))</f>
        <v>0</v>
      </c>
      <c r="AI18" s="9">
        <f>IF('CN-Med-BPE-CH4'!AI18=0,0,VLOOKUP($A18,'CN-Med-BPE-CH4'!$A$2:$AR$27,COLUMN('CN-Med-BPE-CH4'!AI$2),0)*VLOOKUP($A18,'Subnational multipliers'!$A$7:$AS$31,COLUMN('Subnational multipliers'!AJ$6),0))</f>
        <v>0</v>
      </c>
      <c r="AJ18" s="9">
        <f>IF('CN-Med-BPE-CH4'!AJ18=0,0,VLOOKUP($A18,'CN-Med-BPE-CH4'!$A$2:$AR$27,COLUMN('CN-Med-BPE-CH4'!AJ$2),0)*VLOOKUP($A18,'Subnational multipliers'!$A$7:$AS$31,COLUMN('Subnational multipliers'!AK$6),0))</f>
        <v>0</v>
      </c>
      <c r="AK18" s="9">
        <f>IF('CN-Med-BPE-CH4'!AK18=0,0,VLOOKUP($A18,'CN-Med-BPE-CH4'!$A$2:$AR$27,COLUMN('CN-Med-BPE-CH4'!AK$2),0)*VLOOKUP($A18,'Subnational multipliers'!$A$7:$AS$31,COLUMN('Subnational multipliers'!AL$6),0))</f>
        <v>0</v>
      </c>
      <c r="AL18" s="9">
        <f>IF('CN-Med-BPE-CH4'!AL18=0,0,VLOOKUP($A18,'CN-Med-BPE-CH4'!$A$2:$AR$27,COLUMN('CN-Med-BPE-CH4'!AL$2),0)*VLOOKUP($A18,'Subnational multipliers'!$A$7:$AS$31,COLUMN('Subnational multipliers'!AM$6),0))</f>
        <v>0</v>
      </c>
      <c r="AM18" s="9">
        <f>IF('CN-Med-BPE-CH4'!AM18=0,0,VLOOKUP($A18,'CN-Med-BPE-CH4'!$A$2:$AR$27,COLUMN('CN-Med-BPE-CH4'!AM$2),0)*VLOOKUP($A18,'Subnational multipliers'!$A$7:$AS$31,COLUMN('Subnational multipliers'!AN$6),0))</f>
        <v>0</v>
      </c>
      <c r="AN18" s="9">
        <f>IF('CN-Med-BPE-CH4'!AN18=0,0,VLOOKUP($A18,'CN-Med-BPE-CH4'!$A$2:$AR$27,COLUMN('CN-Med-BPE-CH4'!AN$2),0)*VLOOKUP($A18,'Subnational multipliers'!$A$7:$AS$31,COLUMN('Subnational multipliers'!AO$6),0))</f>
        <v>0</v>
      </c>
      <c r="AO18" s="9">
        <f>IF('CN-Med-BPE-CH4'!AO18=0,0,VLOOKUP($A18,'CN-Med-BPE-CH4'!$A$2:$AR$27,COLUMN('CN-Med-BPE-CH4'!AO$2),0)*VLOOKUP($A18,'Subnational multipliers'!$A$7:$AS$31,COLUMN('Subnational multipliers'!AP$6),0))</f>
        <v>0</v>
      </c>
      <c r="AP18" s="9">
        <f>IF('CN-Med-BPE-CH4'!AP18=0,0,VLOOKUP($A18,'CN-Med-BPE-CH4'!$A$2:$AR$27,COLUMN('CN-Med-BPE-CH4'!AP$2),0)*VLOOKUP($A18,'Subnational multipliers'!$A$7:$AS$31,COLUMN('Subnational multipliers'!AQ$6),0))</f>
        <v>0</v>
      </c>
      <c r="AQ18" s="9">
        <f>IF('CN-Med-BPE-CH4'!AQ18=0,0,VLOOKUP($A18,'CN-Med-BPE-CH4'!$A$2:$AR$27,COLUMN('CN-Med-BPE-CH4'!AQ$2),0)*VLOOKUP($A18,'Subnational multipliers'!$A$7:$AS$31,COLUMN('Subnational multipliers'!AR$6),0))</f>
        <v>0</v>
      </c>
      <c r="AR18" s="9">
        <f>IF('CN-Med-BPE-CH4'!AR18=0,0,VLOOKUP($A18,'CN-Med-BPE-CH4'!$A$2:$AR$27,COLUMN('CN-Med-BPE-CH4'!AR$2),0)*VLOOKUP($A18,'Subnational multipliers'!$A$7:$AS$31,COLUMN('Subnational multipliers'!AS$6),0))</f>
        <v>0</v>
      </c>
    </row>
    <row r="19" spans="1:44">
      <c r="A19" t="s">
        <v>59</v>
      </c>
      <c r="B19" s="9">
        <f>IF('CN-Med-BPE-CH4'!B19=0,0,VLOOKUP($A19,'CN-Med-BPE-CH4'!$A$2:$AR$27,COLUMN('CN-Med-BPE-CH4'!B$2),0)*VLOOKUP($A19,'Subnational multipliers'!$A$7:$AS$31,COLUMN('Subnational multipliers'!C$6),0))</f>
        <v>0</v>
      </c>
      <c r="C19" s="9">
        <f>IF('CN-Med-BPE-CH4'!C19=0,0,VLOOKUP($A19,'CN-Med-BPE-CH4'!$A$2:$AR$27,COLUMN('CN-Med-BPE-CH4'!C$2),0)*VLOOKUP($A19,'Subnational multipliers'!$A$7:$AS$31,COLUMN('Subnational multipliers'!D$6),0))</f>
        <v>0</v>
      </c>
      <c r="D19" s="9">
        <f>IF('CN-Med-BPE-CH4'!D19=0,0,VLOOKUP($A19,'CN-Med-BPE-CH4'!$A$2:$AR$27,COLUMN('CN-Med-BPE-CH4'!D$2),0)*VLOOKUP($A19,'Subnational multipliers'!$A$7:$AS$31,COLUMN('Subnational multipliers'!E$6),0))</f>
        <v>0</v>
      </c>
      <c r="E19" s="9">
        <f>IF('CN-Med-BPE-CH4'!E19=0,0,VLOOKUP($A19,'CN-Med-BPE-CH4'!$A$2:$AR$27,COLUMN('CN-Med-BPE-CH4'!E$2),0)*VLOOKUP($A19,'Subnational multipliers'!$A$7:$AS$31,COLUMN('Subnational multipliers'!F$6),0))</f>
        <v>0</v>
      </c>
      <c r="F19" s="9">
        <f>IF('CN-Med-BPE-CH4'!F19=0,0,VLOOKUP($A19,'CN-Med-BPE-CH4'!$A$2:$AR$27,COLUMN('CN-Med-BPE-CH4'!F$2),0)*VLOOKUP($A19,'Subnational multipliers'!$A$7:$AS$31,COLUMN('Subnational multipliers'!G$6),0))</f>
        <v>0</v>
      </c>
      <c r="G19" s="9">
        <f>IF('CN-Med-BPE-CH4'!G19=0,0,VLOOKUP($A19,'CN-Med-BPE-CH4'!$A$2:$AR$27,COLUMN('CN-Med-BPE-CH4'!G$2),0)*VLOOKUP($A19,'Subnational multipliers'!$A$7:$AS$31,COLUMN('Subnational multipliers'!H$6),0))</f>
        <v>0</v>
      </c>
      <c r="H19" s="9">
        <f>IF('CN-Med-BPE-CH4'!H19=0,0,VLOOKUP($A19,'CN-Med-BPE-CH4'!$A$2:$AR$27,COLUMN('CN-Med-BPE-CH4'!H$2),0)*VLOOKUP($A19,'Subnational multipliers'!$A$7:$AS$31,COLUMN('Subnational multipliers'!I$6),0))</f>
        <v>0</v>
      </c>
      <c r="I19" s="9">
        <f>IF('CN-Med-BPE-CH4'!I19=0,0,VLOOKUP($A19,'CN-Med-BPE-CH4'!$A$2:$AR$27,COLUMN('CN-Med-BPE-CH4'!I$2),0)*VLOOKUP($A19,'Subnational multipliers'!$A$7:$AS$31,COLUMN('Subnational multipliers'!J$6),0))</f>
        <v>0</v>
      </c>
      <c r="J19" s="9">
        <f>IF('CN-Med-BPE-CH4'!J19=0,0,VLOOKUP($A19,'CN-Med-BPE-CH4'!$A$2:$AR$27,COLUMN('CN-Med-BPE-CH4'!J$2),0)*VLOOKUP($A19,'Subnational multipliers'!$A$7:$AS$31,COLUMN('Subnational multipliers'!K$6),0))</f>
        <v>0</v>
      </c>
      <c r="K19" s="9">
        <f>IF('CN-Med-BPE-CH4'!K19=0,0,VLOOKUP($A19,'CN-Med-BPE-CH4'!$A$2:$AR$27,COLUMN('CN-Med-BPE-CH4'!K$2),0)*VLOOKUP($A19,'Subnational multipliers'!$A$7:$AS$31,COLUMN('Subnational multipliers'!L$6),0))</f>
        <v>0</v>
      </c>
      <c r="L19" s="9">
        <f>IF('CN-Med-BPE-CH4'!L19=0,0,VLOOKUP($A19,'CN-Med-BPE-CH4'!$A$2:$AR$27,COLUMN('CN-Med-BPE-CH4'!L$2),0)*VLOOKUP($A19,'Subnational multipliers'!$A$7:$AS$31,COLUMN('Subnational multipliers'!M$6),0))</f>
        <v>0</v>
      </c>
      <c r="M19" s="9">
        <f>IF('CN-Med-BPE-CH4'!M19=0,0,VLOOKUP($A19,'CN-Med-BPE-CH4'!$A$2:$AR$27,COLUMN('CN-Med-BPE-CH4'!M$2),0)*VLOOKUP($A19,'Subnational multipliers'!$A$7:$AS$31,COLUMN('Subnational multipliers'!N$6),0))</f>
        <v>0</v>
      </c>
      <c r="N19" s="9">
        <f>IF('CN-Med-BPE-CH4'!N19=0,0,VLOOKUP($A19,'CN-Med-BPE-CH4'!$A$2:$AR$27,COLUMN('CN-Med-BPE-CH4'!N$2),0)*VLOOKUP($A19,'Subnational multipliers'!$A$7:$AS$31,COLUMN('Subnational multipliers'!O$6),0))</f>
        <v>0</v>
      </c>
      <c r="O19" s="9">
        <f>IF('CN-Med-BPE-CH4'!O19=0,0,VLOOKUP($A19,'CN-Med-BPE-CH4'!$A$2:$AR$27,COLUMN('CN-Med-BPE-CH4'!O$2),0)*VLOOKUP($A19,'Subnational multipliers'!$A$7:$AS$31,COLUMN('Subnational multipliers'!P$6),0))</f>
        <v>0</v>
      </c>
      <c r="P19" s="9">
        <f>IF('CN-Med-BPE-CH4'!P19=0,0,VLOOKUP($A19,'CN-Med-BPE-CH4'!$A$2:$AR$27,COLUMN('CN-Med-BPE-CH4'!P$2),0)*VLOOKUP($A19,'Subnational multipliers'!$A$7:$AS$31,COLUMN('Subnational multipliers'!Q$6),0))</f>
        <v>0</v>
      </c>
      <c r="Q19" s="9">
        <f>IF('CN-Med-BPE-CH4'!Q19=0,0,VLOOKUP($A19,'CN-Med-BPE-CH4'!$A$2:$AR$27,COLUMN('CN-Med-BPE-CH4'!Q$2),0)*VLOOKUP($A19,'Subnational multipliers'!$A$7:$AS$31,COLUMN('Subnational multipliers'!R$6),0))</f>
        <v>0</v>
      </c>
      <c r="R19" s="9">
        <f>IF('CN-Med-BPE-CH4'!R19=0,0,VLOOKUP($A19,'CN-Med-BPE-CH4'!$A$2:$AR$27,COLUMN('CN-Med-BPE-CH4'!R$2),0)*VLOOKUP($A19,'Subnational multipliers'!$A$7:$AS$31,COLUMN('Subnational multipliers'!S$6),0))</f>
        <v>0</v>
      </c>
      <c r="S19" s="9">
        <f>IF('CN-Med-BPE-CH4'!S19=0,0,VLOOKUP($A19,'CN-Med-BPE-CH4'!$A$2:$AR$27,COLUMN('CN-Med-BPE-CH4'!S$2),0)*VLOOKUP($A19,'Subnational multipliers'!$A$7:$AS$31,COLUMN('Subnational multipliers'!T$6),0))</f>
        <v>0</v>
      </c>
      <c r="T19" s="9">
        <f>IF('CN-Med-BPE-CH4'!T19=0,0,VLOOKUP($A19,'CN-Med-BPE-CH4'!$A$2:$AR$27,COLUMN('CN-Med-BPE-CH4'!T$2),0)*VLOOKUP($A19,'Subnational multipliers'!$A$7:$AS$31,COLUMN('Subnational multipliers'!U$6),0))</f>
        <v>0</v>
      </c>
      <c r="U19" s="9">
        <f>IF('CN-Med-BPE-CH4'!U19=0,0,VLOOKUP($A19,'CN-Med-BPE-CH4'!$A$2:$AR$27,COLUMN('CN-Med-BPE-CH4'!U$2),0)*VLOOKUP($A19,'Subnational multipliers'!$A$7:$AS$31,COLUMN('Subnational multipliers'!V$6),0))</f>
        <v>0</v>
      </c>
      <c r="V19" s="9">
        <f>IF('CN-Med-BPE-CH4'!V19=0,0,VLOOKUP($A19,'CN-Med-BPE-CH4'!$A$2:$AR$27,COLUMN('CN-Med-BPE-CH4'!V$2),0)*VLOOKUP($A19,'Subnational multipliers'!$A$7:$AS$31,COLUMN('Subnational multipliers'!W$6),0))</f>
        <v>0</v>
      </c>
      <c r="W19" s="9">
        <f>IF('CN-Med-BPE-CH4'!W19=0,0,VLOOKUP($A19,'CN-Med-BPE-CH4'!$A$2:$AR$27,COLUMN('CN-Med-BPE-CH4'!W$2),0)*VLOOKUP($A19,'Subnational multipliers'!$A$7:$AS$31,COLUMN('Subnational multipliers'!X$6),0))</f>
        <v>0</v>
      </c>
      <c r="X19" s="9">
        <f>IF('CN-Med-BPE-CH4'!X19=0,0,VLOOKUP($A19,'CN-Med-BPE-CH4'!$A$2:$AR$27,COLUMN('CN-Med-BPE-CH4'!X$2),0)*VLOOKUP($A19,'Subnational multipliers'!$A$7:$AS$31,COLUMN('Subnational multipliers'!Y$6),0))</f>
        <v>0</v>
      </c>
      <c r="Y19" s="9">
        <f>IF('CN-Med-BPE-CH4'!Y19=0,0,VLOOKUP($A19,'CN-Med-BPE-CH4'!$A$2:$AR$27,COLUMN('CN-Med-BPE-CH4'!Y$2),0)*VLOOKUP($A19,'Subnational multipliers'!$A$7:$AS$31,COLUMN('Subnational multipliers'!Z$6),0))</f>
        <v>0</v>
      </c>
      <c r="Z19" s="9">
        <f>IF('CN-Med-BPE-CH4'!Z19=0,0,VLOOKUP($A19,'CN-Med-BPE-CH4'!$A$2:$AR$27,COLUMN('CN-Med-BPE-CH4'!Z$2),0)*VLOOKUP($A19,'Subnational multipliers'!$A$7:$AS$31,COLUMN('Subnational multipliers'!AA$6),0))</f>
        <v>0</v>
      </c>
      <c r="AA19" s="9">
        <f>IF('CN-Med-BPE-CH4'!AA19=0,0,VLOOKUP($A19,'CN-Med-BPE-CH4'!$A$2:$AR$27,COLUMN('CN-Med-BPE-CH4'!AA$2),0)*VLOOKUP($A19,'Subnational multipliers'!$A$7:$AS$31,COLUMN('Subnational multipliers'!AB$6),0))</f>
        <v>0</v>
      </c>
      <c r="AB19" s="9">
        <f>IF('CN-Med-BPE-CH4'!AB19=0,0,VLOOKUP($A19,'CN-Med-BPE-CH4'!$A$2:$AR$27,COLUMN('CN-Med-BPE-CH4'!AB$2),0)*VLOOKUP($A19,'Subnational multipliers'!$A$7:$AS$31,COLUMN('Subnational multipliers'!AC$6),0))</f>
        <v>0</v>
      </c>
      <c r="AC19" s="9">
        <f>IF('CN-Med-BPE-CH4'!AC19=0,0,VLOOKUP($A19,'CN-Med-BPE-CH4'!$A$2:$AR$27,COLUMN('CN-Med-BPE-CH4'!AC$2),0)*VLOOKUP($A19,'Subnational multipliers'!$A$7:$AS$31,COLUMN('Subnational multipliers'!AD$6),0))</f>
        <v>0</v>
      </c>
      <c r="AD19" s="9">
        <f>IF('CN-Med-BPE-CH4'!AD19=0,0,VLOOKUP($A19,'CN-Med-BPE-CH4'!$A$2:$AR$27,COLUMN('CN-Med-BPE-CH4'!AD$2),0)*VLOOKUP($A19,'Subnational multipliers'!$A$7:$AS$31,COLUMN('Subnational multipliers'!AE$6),0))</f>
        <v>0</v>
      </c>
      <c r="AE19" s="9">
        <f>IF('CN-Med-BPE-CH4'!AE19=0,0,VLOOKUP($A19,'CN-Med-BPE-CH4'!$A$2:$AR$27,COLUMN('CN-Med-BPE-CH4'!AE$2),0)*VLOOKUP($A19,'Subnational multipliers'!$A$7:$AS$31,COLUMN('Subnational multipliers'!AF$6),0))</f>
        <v>0</v>
      </c>
      <c r="AF19" s="9">
        <f>IF('CN-Med-BPE-CH4'!AF19=0,0,VLOOKUP($A19,'CN-Med-BPE-CH4'!$A$2:$AR$27,COLUMN('CN-Med-BPE-CH4'!AF$2),0)*VLOOKUP($A19,'Subnational multipliers'!$A$7:$AS$31,COLUMN('Subnational multipliers'!AG$6),0))</f>
        <v>0</v>
      </c>
      <c r="AG19" s="9">
        <f>IF('CN-Med-BPE-CH4'!AG19=0,0,VLOOKUP($A19,'CN-Med-BPE-CH4'!$A$2:$AR$27,COLUMN('CN-Med-BPE-CH4'!AG$2),0)*VLOOKUP($A19,'Subnational multipliers'!$A$7:$AS$31,COLUMN('Subnational multipliers'!AH$6),0))</f>
        <v>0</v>
      </c>
      <c r="AH19" s="9">
        <f>IF('CN-Med-BPE-CH4'!AH19=0,0,VLOOKUP($A19,'CN-Med-BPE-CH4'!$A$2:$AR$27,COLUMN('CN-Med-BPE-CH4'!AH$2),0)*VLOOKUP($A19,'Subnational multipliers'!$A$7:$AS$31,COLUMN('Subnational multipliers'!AI$6),0))</f>
        <v>0</v>
      </c>
      <c r="AI19" s="9">
        <f>IF('CN-Med-BPE-CH4'!AI19=0,0,VLOOKUP($A19,'CN-Med-BPE-CH4'!$A$2:$AR$27,COLUMN('CN-Med-BPE-CH4'!AI$2),0)*VLOOKUP($A19,'Subnational multipliers'!$A$7:$AS$31,COLUMN('Subnational multipliers'!AJ$6),0))</f>
        <v>0</v>
      </c>
      <c r="AJ19" s="9">
        <f>IF('CN-Med-BPE-CH4'!AJ19=0,0,VLOOKUP($A19,'CN-Med-BPE-CH4'!$A$2:$AR$27,COLUMN('CN-Med-BPE-CH4'!AJ$2),0)*VLOOKUP($A19,'Subnational multipliers'!$A$7:$AS$31,COLUMN('Subnational multipliers'!AK$6),0))</f>
        <v>0</v>
      </c>
      <c r="AK19" s="9">
        <f>IF('CN-Med-BPE-CH4'!AK19=0,0,VLOOKUP($A19,'CN-Med-BPE-CH4'!$A$2:$AR$27,COLUMN('CN-Med-BPE-CH4'!AK$2),0)*VLOOKUP($A19,'Subnational multipliers'!$A$7:$AS$31,COLUMN('Subnational multipliers'!AL$6),0))</f>
        <v>0</v>
      </c>
      <c r="AL19" s="9">
        <f>IF('CN-Med-BPE-CH4'!AL19=0,0,VLOOKUP($A19,'CN-Med-BPE-CH4'!$A$2:$AR$27,COLUMN('CN-Med-BPE-CH4'!AL$2),0)*VLOOKUP($A19,'Subnational multipliers'!$A$7:$AS$31,COLUMN('Subnational multipliers'!AM$6),0))</f>
        <v>0</v>
      </c>
      <c r="AM19" s="9">
        <f>IF('CN-Med-BPE-CH4'!AM19=0,0,VLOOKUP($A19,'CN-Med-BPE-CH4'!$A$2:$AR$27,COLUMN('CN-Med-BPE-CH4'!AM$2),0)*VLOOKUP($A19,'Subnational multipliers'!$A$7:$AS$31,COLUMN('Subnational multipliers'!AN$6),0))</f>
        <v>0</v>
      </c>
      <c r="AN19" s="9">
        <f>IF('CN-Med-BPE-CH4'!AN19=0,0,VLOOKUP($A19,'CN-Med-BPE-CH4'!$A$2:$AR$27,COLUMN('CN-Med-BPE-CH4'!AN$2),0)*VLOOKUP($A19,'Subnational multipliers'!$A$7:$AS$31,COLUMN('Subnational multipliers'!AO$6),0))</f>
        <v>0</v>
      </c>
      <c r="AO19" s="9">
        <f>IF('CN-Med-BPE-CH4'!AO19=0,0,VLOOKUP($A19,'CN-Med-BPE-CH4'!$A$2:$AR$27,COLUMN('CN-Med-BPE-CH4'!AO$2),0)*VLOOKUP($A19,'Subnational multipliers'!$A$7:$AS$31,COLUMN('Subnational multipliers'!AP$6),0))</f>
        <v>0</v>
      </c>
      <c r="AP19" s="9">
        <f>IF('CN-Med-BPE-CH4'!AP19=0,0,VLOOKUP($A19,'CN-Med-BPE-CH4'!$A$2:$AR$27,COLUMN('CN-Med-BPE-CH4'!AP$2),0)*VLOOKUP($A19,'Subnational multipliers'!$A$7:$AS$31,COLUMN('Subnational multipliers'!AQ$6),0))</f>
        <v>0</v>
      </c>
      <c r="AQ19" s="9">
        <f>IF('CN-Med-BPE-CH4'!AQ19=0,0,VLOOKUP($A19,'CN-Med-BPE-CH4'!$A$2:$AR$27,COLUMN('CN-Med-BPE-CH4'!AQ$2),0)*VLOOKUP($A19,'Subnational multipliers'!$A$7:$AS$31,COLUMN('Subnational multipliers'!AR$6),0))</f>
        <v>0</v>
      </c>
      <c r="AR19" s="9">
        <f>IF('CN-Med-BPE-CH4'!AR19=0,0,VLOOKUP($A19,'CN-Med-BPE-CH4'!$A$2:$AR$27,COLUMN('CN-Med-BPE-CH4'!AR$2),0)*VLOOKUP($A19,'Subnational multipliers'!$A$7:$AS$31,COLUMN('Subnational multipliers'!AS$6),0))</f>
        <v>0</v>
      </c>
    </row>
    <row r="20" spans="1:44">
      <c r="A20" t="s">
        <v>60</v>
      </c>
      <c r="B20" s="9">
        <f>IF('CN-Med-BPE-CH4'!B20=0,0,VLOOKUP($A20,'CN-Med-BPE-CH4'!$A$2:$AR$27,COLUMN('CN-Med-BPE-CH4'!B$2),0)*VLOOKUP($A20,'Subnational multipliers'!$A$7:$AS$31,COLUMN('Subnational multipliers'!C$6),0))</f>
        <v>0</v>
      </c>
      <c r="C20" s="9">
        <f>IF('CN-Med-BPE-CH4'!C20=0,0,VLOOKUP($A20,'CN-Med-BPE-CH4'!$A$2:$AR$27,COLUMN('CN-Med-BPE-CH4'!C$2),0)*VLOOKUP($A20,'Subnational multipliers'!$A$7:$AS$31,COLUMN('Subnational multipliers'!D$6),0))</f>
        <v>0</v>
      </c>
      <c r="D20" s="9">
        <f>IF('CN-Med-BPE-CH4'!D20=0,0,VLOOKUP($A20,'CN-Med-BPE-CH4'!$A$2:$AR$27,COLUMN('CN-Med-BPE-CH4'!D$2),0)*VLOOKUP($A20,'Subnational multipliers'!$A$7:$AS$31,COLUMN('Subnational multipliers'!E$6),0))</f>
        <v>0</v>
      </c>
      <c r="E20" s="9">
        <f>IF('CN-Med-BPE-CH4'!E20=0,0,VLOOKUP($A20,'CN-Med-BPE-CH4'!$A$2:$AR$27,COLUMN('CN-Med-BPE-CH4'!E$2),0)*VLOOKUP($A20,'Subnational multipliers'!$A$7:$AS$31,COLUMN('Subnational multipliers'!F$6),0))</f>
        <v>0</v>
      </c>
      <c r="F20" s="9">
        <f>IF('CN-Med-BPE-CH4'!F20=0,0,VLOOKUP($A20,'CN-Med-BPE-CH4'!$A$2:$AR$27,COLUMN('CN-Med-BPE-CH4'!F$2),0)*VLOOKUP($A20,'Subnational multipliers'!$A$7:$AS$31,COLUMN('Subnational multipliers'!G$6),0))</f>
        <v>0</v>
      </c>
      <c r="G20" s="9">
        <f>IF('CN-Med-BPE-CH4'!G20=0,0,VLOOKUP($A20,'CN-Med-BPE-CH4'!$A$2:$AR$27,COLUMN('CN-Med-BPE-CH4'!G$2),0)*VLOOKUP($A20,'Subnational multipliers'!$A$7:$AS$31,COLUMN('Subnational multipliers'!H$6),0))</f>
        <v>0</v>
      </c>
      <c r="H20" s="9">
        <f>IF('CN-Med-BPE-CH4'!H20=0,0,VLOOKUP($A20,'CN-Med-BPE-CH4'!$A$2:$AR$27,COLUMN('CN-Med-BPE-CH4'!H$2),0)*VLOOKUP($A20,'Subnational multipliers'!$A$7:$AS$31,COLUMN('Subnational multipliers'!I$6),0))</f>
        <v>0</v>
      </c>
      <c r="I20" s="9">
        <f>IF('CN-Med-BPE-CH4'!I20=0,0,VLOOKUP($A20,'CN-Med-BPE-CH4'!$A$2:$AR$27,COLUMN('CN-Med-BPE-CH4'!I$2),0)*VLOOKUP($A20,'Subnational multipliers'!$A$7:$AS$31,COLUMN('Subnational multipliers'!J$6),0))</f>
        <v>0</v>
      </c>
      <c r="J20" s="9">
        <f>IF('CN-Med-BPE-CH4'!J20=0,0,VLOOKUP($A20,'CN-Med-BPE-CH4'!$A$2:$AR$27,COLUMN('CN-Med-BPE-CH4'!J$2),0)*VLOOKUP($A20,'Subnational multipliers'!$A$7:$AS$31,COLUMN('Subnational multipliers'!K$6),0))</f>
        <v>0</v>
      </c>
      <c r="K20" s="9">
        <f>IF('CN-Med-BPE-CH4'!K20=0,0,VLOOKUP($A20,'CN-Med-BPE-CH4'!$A$2:$AR$27,COLUMN('CN-Med-BPE-CH4'!K$2),0)*VLOOKUP($A20,'Subnational multipliers'!$A$7:$AS$31,COLUMN('Subnational multipliers'!L$6),0))</f>
        <v>0</v>
      </c>
      <c r="L20" s="9">
        <f>IF('CN-Med-BPE-CH4'!L20=0,0,VLOOKUP($A20,'CN-Med-BPE-CH4'!$A$2:$AR$27,COLUMN('CN-Med-BPE-CH4'!L$2),0)*VLOOKUP($A20,'Subnational multipliers'!$A$7:$AS$31,COLUMN('Subnational multipliers'!M$6),0))</f>
        <v>0</v>
      </c>
      <c r="M20" s="9">
        <f>IF('CN-Med-BPE-CH4'!M20=0,0,VLOOKUP($A20,'CN-Med-BPE-CH4'!$A$2:$AR$27,COLUMN('CN-Med-BPE-CH4'!M$2),0)*VLOOKUP($A20,'Subnational multipliers'!$A$7:$AS$31,COLUMN('Subnational multipliers'!N$6),0))</f>
        <v>0</v>
      </c>
      <c r="N20" s="9">
        <f>IF('CN-Med-BPE-CH4'!N20=0,0,VLOOKUP($A20,'CN-Med-BPE-CH4'!$A$2:$AR$27,COLUMN('CN-Med-BPE-CH4'!N$2),0)*VLOOKUP($A20,'Subnational multipliers'!$A$7:$AS$31,COLUMN('Subnational multipliers'!O$6),0))</f>
        <v>0</v>
      </c>
      <c r="O20" s="9">
        <f>IF('CN-Med-BPE-CH4'!O20=0,0,VLOOKUP($A20,'CN-Med-BPE-CH4'!$A$2:$AR$27,COLUMN('CN-Med-BPE-CH4'!O$2),0)*VLOOKUP($A20,'Subnational multipliers'!$A$7:$AS$31,COLUMN('Subnational multipliers'!P$6),0))</f>
        <v>0</v>
      </c>
      <c r="P20" s="9">
        <f>IF('CN-Med-BPE-CH4'!P20=0,0,VLOOKUP($A20,'CN-Med-BPE-CH4'!$A$2:$AR$27,COLUMN('CN-Med-BPE-CH4'!P$2),0)*VLOOKUP($A20,'Subnational multipliers'!$A$7:$AS$31,COLUMN('Subnational multipliers'!Q$6),0))</f>
        <v>0</v>
      </c>
      <c r="Q20" s="9">
        <f>IF('CN-Med-BPE-CH4'!Q20=0,0,VLOOKUP($A20,'CN-Med-BPE-CH4'!$A$2:$AR$27,COLUMN('CN-Med-BPE-CH4'!Q$2),0)*VLOOKUP($A20,'Subnational multipliers'!$A$7:$AS$31,COLUMN('Subnational multipliers'!R$6),0))</f>
        <v>0</v>
      </c>
      <c r="R20" s="9">
        <f>IF('CN-Med-BPE-CH4'!R20=0,0,VLOOKUP($A20,'CN-Med-BPE-CH4'!$A$2:$AR$27,COLUMN('CN-Med-BPE-CH4'!R$2),0)*VLOOKUP($A20,'Subnational multipliers'!$A$7:$AS$31,COLUMN('Subnational multipliers'!S$6),0))</f>
        <v>0</v>
      </c>
      <c r="S20" s="9">
        <f>IF('CN-Med-BPE-CH4'!S20=0,0,VLOOKUP($A20,'CN-Med-BPE-CH4'!$A$2:$AR$27,COLUMN('CN-Med-BPE-CH4'!S$2),0)*VLOOKUP($A20,'Subnational multipliers'!$A$7:$AS$31,COLUMN('Subnational multipliers'!T$6),0))</f>
        <v>0</v>
      </c>
      <c r="T20" s="9">
        <f>IF('CN-Med-BPE-CH4'!T20=0,0,VLOOKUP($A20,'CN-Med-BPE-CH4'!$A$2:$AR$27,COLUMN('CN-Med-BPE-CH4'!T$2),0)*VLOOKUP($A20,'Subnational multipliers'!$A$7:$AS$31,COLUMN('Subnational multipliers'!U$6),0))</f>
        <v>0</v>
      </c>
      <c r="U20" s="9">
        <f>IF('CN-Med-BPE-CH4'!U20=0,0,VLOOKUP($A20,'CN-Med-BPE-CH4'!$A$2:$AR$27,COLUMN('CN-Med-BPE-CH4'!U$2),0)*VLOOKUP($A20,'Subnational multipliers'!$A$7:$AS$31,COLUMN('Subnational multipliers'!V$6),0))</f>
        <v>0</v>
      </c>
      <c r="V20" s="9">
        <f>IF('CN-Med-BPE-CH4'!V20=0,0,VLOOKUP($A20,'CN-Med-BPE-CH4'!$A$2:$AR$27,COLUMN('CN-Med-BPE-CH4'!V$2),0)*VLOOKUP($A20,'Subnational multipliers'!$A$7:$AS$31,COLUMN('Subnational multipliers'!W$6),0))</f>
        <v>0</v>
      </c>
      <c r="W20" s="9">
        <f>IF('CN-Med-BPE-CH4'!W20=0,0,VLOOKUP($A20,'CN-Med-BPE-CH4'!$A$2:$AR$27,COLUMN('CN-Med-BPE-CH4'!W$2),0)*VLOOKUP($A20,'Subnational multipliers'!$A$7:$AS$31,COLUMN('Subnational multipliers'!X$6),0))</f>
        <v>0</v>
      </c>
      <c r="X20" s="9">
        <f>IF('CN-Med-BPE-CH4'!X20=0,0,VLOOKUP($A20,'CN-Med-BPE-CH4'!$A$2:$AR$27,COLUMN('CN-Med-BPE-CH4'!X$2),0)*VLOOKUP($A20,'Subnational multipliers'!$A$7:$AS$31,COLUMN('Subnational multipliers'!Y$6),0))</f>
        <v>0</v>
      </c>
      <c r="Y20" s="9">
        <f>IF('CN-Med-BPE-CH4'!Y20=0,0,VLOOKUP($A20,'CN-Med-BPE-CH4'!$A$2:$AR$27,COLUMN('CN-Med-BPE-CH4'!Y$2),0)*VLOOKUP($A20,'Subnational multipliers'!$A$7:$AS$31,COLUMN('Subnational multipliers'!Z$6),0))</f>
        <v>0</v>
      </c>
      <c r="Z20" s="9">
        <f>IF('CN-Med-BPE-CH4'!Z20=0,0,VLOOKUP($A20,'CN-Med-BPE-CH4'!$A$2:$AR$27,COLUMN('CN-Med-BPE-CH4'!Z$2),0)*VLOOKUP($A20,'Subnational multipliers'!$A$7:$AS$31,COLUMN('Subnational multipliers'!AA$6),0))</f>
        <v>0</v>
      </c>
      <c r="AA20" s="9">
        <f>IF('CN-Med-BPE-CH4'!AA20=0,0,VLOOKUP($A20,'CN-Med-BPE-CH4'!$A$2:$AR$27,COLUMN('CN-Med-BPE-CH4'!AA$2),0)*VLOOKUP($A20,'Subnational multipliers'!$A$7:$AS$31,COLUMN('Subnational multipliers'!AB$6),0))</f>
        <v>0</v>
      </c>
      <c r="AB20" s="9">
        <f>IF('CN-Med-BPE-CH4'!AB20=0,0,VLOOKUP($A20,'CN-Med-BPE-CH4'!$A$2:$AR$27,COLUMN('CN-Med-BPE-CH4'!AB$2),0)*VLOOKUP($A20,'Subnational multipliers'!$A$7:$AS$31,COLUMN('Subnational multipliers'!AC$6),0))</f>
        <v>0</v>
      </c>
      <c r="AC20" s="9">
        <f>IF('CN-Med-BPE-CH4'!AC20=0,0,VLOOKUP($A20,'CN-Med-BPE-CH4'!$A$2:$AR$27,COLUMN('CN-Med-BPE-CH4'!AC$2),0)*VLOOKUP($A20,'Subnational multipliers'!$A$7:$AS$31,COLUMN('Subnational multipliers'!AD$6),0))</f>
        <v>0</v>
      </c>
      <c r="AD20" s="9">
        <f>IF('CN-Med-BPE-CH4'!AD20=0,0,VLOOKUP($A20,'CN-Med-BPE-CH4'!$A$2:$AR$27,COLUMN('CN-Med-BPE-CH4'!AD$2),0)*VLOOKUP($A20,'Subnational multipliers'!$A$7:$AS$31,COLUMN('Subnational multipliers'!AE$6),0))</f>
        <v>0</v>
      </c>
      <c r="AE20" s="9">
        <f>IF('CN-Med-BPE-CH4'!AE20=0,0,VLOOKUP($A20,'CN-Med-BPE-CH4'!$A$2:$AR$27,COLUMN('CN-Med-BPE-CH4'!AE$2),0)*VLOOKUP($A20,'Subnational multipliers'!$A$7:$AS$31,COLUMN('Subnational multipliers'!AF$6),0))</f>
        <v>0</v>
      </c>
      <c r="AF20" s="9">
        <f>IF('CN-Med-BPE-CH4'!AF20=0,0,VLOOKUP($A20,'CN-Med-BPE-CH4'!$A$2:$AR$27,COLUMN('CN-Med-BPE-CH4'!AF$2),0)*VLOOKUP($A20,'Subnational multipliers'!$A$7:$AS$31,COLUMN('Subnational multipliers'!AG$6),0))</f>
        <v>0</v>
      </c>
      <c r="AG20" s="9">
        <f>IF('CN-Med-BPE-CH4'!AG20=0,0,VLOOKUP($A20,'CN-Med-BPE-CH4'!$A$2:$AR$27,COLUMN('CN-Med-BPE-CH4'!AG$2),0)*VLOOKUP($A20,'Subnational multipliers'!$A$7:$AS$31,COLUMN('Subnational multipliers'!AH$6),0))</f>
        <v>0</v>
      </c>
      <c r="AH20" s="9">
        <f>IF('CN-Med-BPE-CH4'!AH20=0,0,VLOOKUP($A20,'CN-Med-BPE-CH4'!$A$2:$AR$27,COLUMN('CN-Med-BPE-CH4'!AH$2),0)*VLOOKUP($A20,'Subnational multipliers'!$A$7:$AS$31,COLUMN('Subnational multipliers'!AI$6),0))</f>
        <v>0</v>
      </c>
      <c r="AI20" s="9">
        <f>IF('CN-Med-BPE-CH4'!AI20=0,0,VLOOKUP($A20,'CN-Med-BPE-CH4'!$A$2:$AR$27,COLUMN('CN-Med-BPE-CH4'!AI$2),0)*VLOOKUP($A20,'Subnational multipliers'!$A$7:$AS$31,COLUMN('Subnational multipliers'!AJ$6),0))</f>
        <v>0</v>
      </c>
      <c r="AJ20" s="9">
        <f>IF('CN-Med-BPE-CH4'!AJ20=0,0,VLOOKUP($A20,'CN-Med-BPE-CH4'!$A$2:$AR$27,COLUMN('CN-Med-BPE-CH4'!AJ$2),0)*VLOOKUP($A20,'Subnational multipliers'!$A$7:$AS$31,COLUMN('Subnational multipliers'!AK$6),0))</f>
        <v>0</v>
      </c>
      <c r="AK20" s="9">
        <f>IF('CN-Med-BPE-CH4'!AK20=0,0,VLOOKUP($A20,'CN-Med-BPE-CH4'!$A$2:$AR$27,COLUMN('CN-Med-BPE-CH4'!AK$2),0)*VLOOKUP($A20,'Subnational multipliers'!$A$7:$AS$31,COLUMN('Subnational multipliers'!AL$6),0))</f>
        <v>0</v>
      </c>
      <c r="AL20" s="9">
        <f>IF('CN-Med-BPE-CH4'!AL20=0,0,VLOOKUP($A20,'CN-Med-BPE-CH4'!$A$2:$AR$27,COLUMN('CN-Med-BPE-CH4'!AL$2),0)*VLOOKUP($A20,'Subnational multipliers'!$A$7:$AS$31,COLUMN('Subnational multipliers'!AM$6),0))</f>
        <v>0</v>
      </c>
      <c r="AM20" s="9">
        <f>IF('CN-Med-BPE-CH4'!AM20=0,0,VLOOKUP($A20,'CN-Med-BPE-CH4'!$A$2:$AR$27,COLUMN('CN-Med-BPE-CH4'!AM$2),0)*VLOOKUP($A20,'Subnational multipliers'!$A$7:$AS$31,COLUMN('Subnational multipliers'!AN$6),0))</f>
        <v>0</v>
      </c>
      <c r="AN20" s="9">
        <f>IF('CN-Med-BPE-CH4'!AN20=0,0,VLOOKUP($A20,'CN-Med-BPE-CH4'!$A$2:$AR$27,COLUMN('CN-Med-BPE-CH4'!AN$2),0)*VLOOKUP($A20,'Subnational multipliers'!$A$7:$AS$31,COLUMN('Subnational multipliers'!AO$6),0))</f>
        <v>0</v>
      </c>
      <c r="AO20" s="9">
        <f>IF('CN-Med-BPE-CH4'!AO20=0,0,VLOOKUP($A20,'CN-Med-BPE-CH4'!$A$2:$AR$27,COLUMN('CN-Med-BPE-CH4'!AO$2),0)*VLOOKUP($A20,'Subnational multipliers'!$A$7:$AS$31,COLUMN('Subnational multipliers'!AP$6),0))</f>
        <v>0</v>
      </c>
      <c r="AP20" s="9">
        <f>IF('CN-Med-BPE-CH4'!AP20=0,0,VLOOKUP($A20,'CN-Med-BPE-CH4'!$A$2:$AR$27,COLUMN('CN-Med-BPE-CH4'!AP$2),0)*VLOOKUP($A20,'Subnational multipliers'!$A$7:$AS$31,COLUMN('Subnational multipliers'!AQ$6),0))</f>
        <v>0</v>
      </c>
      <c r="AQ20" s="9">
        <f>IF('CN-Med-BPE-CH4'!AQ20=0,0,VLOOKUP($A20,'CN-Med-BPE-CH4'!$A$2:$AR$27,COLUMN('CN-Med-BPE-CH4'!AQ$2),0)*VLOOKUP($A20,'Subnational multipliers'!$A$7:$AS$31,COLUMN('Subnational multipliers'!AR$6),0))</f>
        <v>0</v>
      </c>
      <c r="AR20" s="9">
        <f>IF('CN-Med-BPE-CH4'!AR20=0,0,VLOOKUP($A20,'CN-Med-BPE-CH4'!$A$2:$AR$27,COLUMN('CN-Med-BPE-CH4'!AR$2),0)*VLOOKUP($A20,'Subnational multipliers'!$A$7:$AS$31,COLUMN('Subnational multipliers'!AS$6),0))</f>
        <v>0</v>
      </c>
    </row>
    <row r="21" spans="1:44">
      <c r="A21" t="s">
        <v>61</v>
      </c>
      <c r="B21" s="9">
        <f>IF('CN-Med-BPE-CH4'!B21=0,0,VLOOKUP($A21,'CN-Med-BPE-CH4'!$A$2:$AR$27,COLUMN('CN-Med-BPE-CH4'!B$2),0)*VLOOKUP($A21,'Subnational multipliers'!$A$7:$AS$31,COLUMN('Subnational multipliers'!C$6),0))</f>
        <v>0</v>
      </c>
      <c r="C21" s="9">
        <f>IF('CN-Med-BPE-CH4'!C21=0,0,VLOOKUP($A21,'CN-Med-BPE-CH4'!$A$2:$AR$27,COLUMN('CN-Med-BPE-CH4'!C$2),0)*VLOOKUP($A21,'Subnational multipliers'!$A$7:$AS$31,COLUMN('Subnational multipliers'!D$6),0))</f>
        <v>0</v>
      </c>
      <c r="D21" s="9">
        <f>IF('CN-Med-BPE-CH4'!D21=0,0,VLOOKUP($A21,'CN-Med-BPE-CH4'!$A$2:$AR$27,COLUMN('CN-Med-BPE-CH4'!D$2),0)*VLOOKUP($A21,'Subnational multipliers'!$A$7:$AS$31,COLUMN('Subnational multipliers'!E$6),0))</f>
        <v>0</v>
      </c>
      <c r="E21" s="9">
        <f>IF('CN-Med-BPE-CH4'!E21=0,0,VLOOKUP($A21,'CN-Med-BPE-CH4'!$A$2:$AR$27,COLUMN('CN-Med-BPE-CH4'!E$2),0)*VLOOKUP($A21,'Subnational multipliers'!$A$7:$AS$31,COLUMN('Subnational multipliers'!F$6),0))</f>
        <v>0</v>
      </c>
      <c r="F21" s="9">
        <f>IF('CN-Med-BPE-CH4'!F21=0,0,VLOOKUP($A21,'CN-Med-BPE-CH4'!$A$2:$AR$27,COLUMN('CN-Med-BPE-CH4'!F$2),0)*VLOOKUP($A21,'Subnational multipliers'!$A$7:$AS$31,COLUMN('Subnational multipliers'!G$6),0))</f>
        <v>0</v>
      </c>
      <c r="G21" s="9">
        <f>IF('CN-Med-BPE-CH4'!G21=0,0,VLOOKUP($A21,'CN-Med-BPE-CH4'!$A$2:$AR$27,COLUMN('CN-Med-BPE-CH4'!G$2),0)*VLOOKUP($A21,'Subnational multipliers'!$A$7:$AS$31,COLUMN('Subnational multipliers'!H$6),0))</f>
        <v>0</v>
      </c>
      <c r="H21" s="9">
        <f>IF('CN-Med-BPE-CH4'!H21=0,0,VLOOKUP($A21,'CN-Med-BPE-CH4'!$A$2:$AR$27,COLUMN('CN-Med-BPE-CH4'!H$2),0)*VLOOKUP($A21,'Subnational multipliers'!$A$7:$AS$31,COLUMN('Subnational multipliers'!I$6),0))</f>
        <v>0</v>
      </c>
      <c r="I21" s="9">
        <f>IF('CN-Med-BPE-CH4'!I21=0,0,VLOOKUP($A21,'CN-Med-BPE-CH4'!$A$2:$AR$27,COLUMN('CN-Med-BPE-CH4'!I$2),0)*VLOOKUP($A21,'Subnational multipliers'!$A$7:$AS$31,COLUMN('Subnational multipliers'!J$6),0))</f>
        <v>0</v>
      </c>
      <c r="J21" s="9">
        <f>IF('CN-Med-BPE-CH4'!J21=0,0,VLOOKUP($A21,'CN-Med-BPE-CH4'!$A$2:$AR$27,COLUMN('CN-Med-BPE-CH4'!J$2),0)*VLOOKUP($A21,'Subnational multipliers'!$A$7:$AS$31,COLUMN('Subnational multipliers'!K$6),0))</f>
        <v>0</v>
      </c>
      <c r="K21" s="9">
        <f>IF('CN-Med-BPE-CH4'!K21=0,0,VLOOKUP($A21,'CN-Med-BPE-CH4'!$A$2:$AR$27,COLUMN('CN-Med-BPE-CH4'!K$2),0)*VLOOKUP($A21,'Subnational multipliers'!$A$7:$AS$31,COLUMN('Subnational multipliers'!L$6),0))</f>
        <v>0</v>
      </c>
      <c r="L21" s="9">
        <f>IF('CN-Med-BPE-CH4'!L21=0,0,VLOOKUP($A21,'CN-Med-BPE-CH4'!$A$2:$AR$27,COLUMN('CN-Med-BPE-CH4'!L$2),0)*VLOOKUP($A21,'Subnational multipliers'!$A$7:$AS$31,COLUMN('Subnational multipliers'!M$6),0))</f>
        <v>0</v>
      </c>
      <c r="M21" s="9">
        <f>IF('CN-Med-BPE-CH4'!M21=0,0,VLOOKUP($A21,'CN-Med-BPE-CH4'!$A$2:$AR$27,COLUMN('CN-Med-BPE-CH4'!M$2),0)*VLOOKUP($A21,'Subnational multipliers'!$A$7:$AS$31,COLUMN('Subnational multipliers'!N$6),0))</f>
        <v>0</v>
      </c>
      <c r="N21" s="9">
        <f>IF('CN-Med-BPE-CH4'!N21=0,0,VLOOKUP($A21,'CN-Med-BPE-CH4'!$A$2:$AR$27,COLUMN('CN-Med-BPE-CH4'!N$2),0)*VLOOKUP($A21,'Subnational multipliers'!$A$7:$AS$31,COLUMN('Subnational multipliers'!O$6),0))</f>
        <v>0</v>
      </c>
      <c r="O21" s="9">
        <f>IF('CN-Med-BPE-CH4'!O21=0,0,VLOOKUP($A21,'CN-Med-BPE-CH4'!$A$2:$AR$27,COLUMN('CN-Med-BPE-CH4'!O$2),0)*VLOOKUP($A21,'Subnational multipliers'!$A$7:$AS$31,COLUMN('Subnational multipliers'!P$6),0))</f>
        <v>0</v>
      </c>
      <c r="P21" s="9">
        <f>IF('CN-Med-BPE-CH4'!P21=0,0,VLOOKUP($A21,'CN-Med-BPE-CH4'!$A$2:$AR$27,COLUMN('CN-Med-BPE-CH4'!P$2),0)*VLOOKUP($A21,'Subnational multipliers'!$A$7:$AS$31,COLUMN('Subnational multipliers'!Q$6),0))</f>
        <v>0</v>
      </c>
      <c r="Q21" s="9">
        <f>IF('CN-Med-BPE-CH4'!Q21=0,0,VLOOKUP($A21,'CN-Med-BPE-CH4'!$A$2:$AR$27,COLUMN('CN-Med-BPE-CH4'!Q$2),0)*VLOOKUP($A21,'Subnational multipliers'!$A$7:$AS$31,COLUMN('Subnational multipliers'!R$6),0))</f>
        <v>0</v>
      </c>
      <c r="R21" s="9">
        <f>IF('CN-Med-BPE-CH4'!R21=0,0,VLOOKUP($A21,'CN-Med-BPE-CH4'!$A$2:$AR$27,COLUMN('CN-Med-BPE-CH4'!R$2),0)*VLOOKUP($A21,'Subnational multipliers'!$A$7:$AS$31,COLUMN('Subnational multipliers'!S$6),0))</f>
        <v>0</v>
      </c>
      <c r="S21" s="9">
        <f>IF('CN-Med-BPE-CH4'!S21=0,0,VLOOKUP($A21,'CN-Med-BPE-CH4'!$A$2:$AR$27,COLUMN('CN-Med-BPE-CH4'!S$2),0)*VLOOKUP($A21,'Subnational multipliers'!$A$7:$AS$31,COLUMN('Subnational multipliers'!T$6),0))</f>
        <v>0</v>
      </c>
      <c r="T21" s="9">
        <f>IF('CN-Med-BPE-CH4'!T21=0,0,VLOOKUP($A21,'CN-Med-BPE-CH4'!$A$2:$AR$27,COLUMN('CN-Med-BPE-CH4'!T$2),0)*VLOOKUP($A21,'Subnational multipliers'!$A$7:$AS$31,COLUMN('Subnational multipliers'!U$6),0))</f>
        <v>0</v>
      </c>
      <c r="U21" s="9">
        <f>IF('CN-Med-BPE-CH4'!U21=0,0,VLOOKUP($A21,'CN-Med-BPE-CH4'!$A$2:$AR$27,COLUMN('CN-Med-BPE-CH4'!U$2),0)*VLOOKUP($A21,'Subnational multipliers'!$A$7:$AS$31,COLUMN('Subnational multipliers'!V$6),0))</f>
        <v>0</v>
      </c>
      <c r="V21" s="9">
        <f>IF('CN-Med-BPE-CH4'!V21=0,0,VLOOKUP($A21,'CN-Med-BPE-CH4'!$A$2:$AR$27,COLUMN('CN-Med-BPE-CH4'!V$2),0)*VLOOKUP($A21,'Subnational multipliers'!$A$7:$AS$31,COLUMN('Subnational multipliers'!W$6),0))</f>
        <v>0</v>
      </c>
      <c r="W21" s="9">
        <f>IF('CN-Med-BPE-CH4'!W21=0,0,VLOOKUP($A21,'CN-Med-BPE-CH4'!$A$2:$AR$27,COLUMN('CN-Med-BPE-CH4'!W$2),0)*VLOOKUP($A21,'Subnational multipliers'!$A$7:$AS$31,COLUMN('Subnational multipliers'!X$6),0))</f>
        <v>0</v>
      </c>
      <c r="X21" s="9">
        <f>IF('CN-Med-BPE-CH4'!X21=0,0,VLOOKUP($A21,'CN-Med-BPE-CH4'!$A$2:$AR$27,COLUMN('CN-Med-BPE-CH4'!X$2),0)*VLOOKUP($A21,'Subnational multipliers'!$A$7:$AS$31,COLUMN('Subnational multipliers'!Y$6),0))</f>
        <v>0</v>
      </c>
      <c r="Y21" s="9">
        <f>IF('CN-Med-BPE-CH4'!Y21=0,0,VLOOKUP($A21,'CN-Med-BPE-CH4'!$A$2:$AR$27,COLUMN('CN-Med-BPE-CH4'!Y$2),0)*VLOOKUP($A21,'Subnational multipliers'!$A$7:$AS$31,COLUMN('Subnational multipliers'!Z$6),0))</f>
        <v>0</v>
      </c>
      <c r="Z21" s="9">
        <f>IF('CN-Med-BPE-CH4'!Z21=0,0,VLOOKUP($A21,'CN-Med-BPE-CH4'!$A$2:$AR$27,COLUMN('CN-Med-BPE-CH4'!Z$2),0)*VLOOKUP($A21,'Subnational multipliers'!$A$7:$AS$31,COLUMN('Subnational multipliers'!AA$6),0))</f>
        <v>0</v>
      </c>
      <c r="AA21" s="9">
        <f>IF('CN-Med-BPE-CH4'!AA21=0,0,VLOOKUP($A21,'CN-Med-BPE-CH4'!$A$2:$AR$27,COLUMN('CN-Med-BPE-CH4'!AA$2),0)*VLOOKUP($A21,'Subnational multipliers'!$A$7:$AS$31,COLUMN('Subnational multipliers'!AB$6),0))</f>
        <v>0</v>
      </c>
      <c r="AB21" s="9">
        <f>IF('CN-Med-BPE-CH4'!AB21=0,0,VLOOKUP($A21,'CN-Med-BPE-CH4'!$A$2:$AR$27,COLUMN('CN-Med-BPE-CH4'!AB$2),0)*VLOOKUP($A21,'Subnational multipliers'!$A$7:$AS$31,COLUMN('Subnational multipliers'!AC$6),0))</f>
        <v>0</v>
      </c>
      <c r="AC21" s="9">
        <f>IF('CN-Med-BPE-CH4'!AC21=0,0,VLOOKUP($A21,'CN-Med-BPE-CH4'!$A$2:$AR$27,COLUMN('CN-Med-BPE-CH4'!AC$2),0)*VLOOKUP($A21,'Subnational multipliers'!$A$7:$AS$31,COLUMN('Subnational multipliers'!AD$6),0))</f>
        <v>0</v>
      </c>
      <c r="AD21" s="9">
        <f>IF('CN-Med-BPE-CH4'!AD21=0,0,VLOOKUP($A21,'CN-Med-BPE-CH4'!$A$2:$AR$27,COLUMN('CN-Med-BPE-CH4'!AD$2),0)*VLOOKUP($A21,'Subnational multipliers'!$A$7:$AS$31,COLUMN('Subnational multipliers'!AE$6),0))</f>
        <v>0</v>
      </c>
      <c r="AE21" s="9">
        <f>IF('CN-Med-BPE-CH4'!AE21=0,0,VLOOKUP($A21,'CN-Med-BPE-CH4'!$A$2:$AR$27,COLUMN('CN-Med-BPE-CH4'!AE$2),0)*VLOOKUP($A21,'Subnational multipliers'!$A$7:$AS$31,COLUMN('Subnational multipliers'!AF$6),0))</f>
        <v>0</v>
      </c>
      <c r="AF21" s="9">
        <f>IF('CN-Med-BPE-CH4'!AF21=0,0,VLOOKUP($A21,'CN-Med-BPE-CH4'!$A$2:$AR$27,COLUMN('CN-Med-BPE-CH4'!AF$2),0)*VLOOKUP($A21,'Subnational multipliers'!$A$7:$AS$31,COLUMN('Subnational multipliers'!AG$6),0))</f>
        <v>0</v>
      </c>
      <c r="AG21" s="9">
        <f>IF('CN-Med-BPE-CH4'!AG21=0,0,VLOOKUP($A21,'CN-Med-BPE-CH4'!$A$2:$AR$27,COLUMN('CN-Med-BPE-CH4'!AG$2),0)*VLOOKUP($A21,'Subnational multipliers'!$A$7:$AS$31,COLUMN('Subnational multipliers'!AH$6),0))</f>
        <v>0</v>
      </c>
      <c r="AH21" s="9">
        <f>IF('CN-Med-BPE-CH4'!AH21=0,0,VLOOKUP($A21,'CN-Med-BPE-CH4'!$A$2:$AR$27,COLUMN('CN-Med-BPE-CH4'!AH$2),0)*VLOOKUP($A21,'Subnational multipliers'!$A$7:$AS$31,COLUMN('Subnational multipliers'!AI$6),0))</f>
        <v>0</v>
      </c>
      <c r="AI21" s="9">
        <f>IF('CN-Med-BPE-CH4'!AI21=0,0,VLOOKUP($A21,'CN-Med-BPE-CH4'!$A$2:$AR$27,COLUMN('CN-Med-BPE-CH4'!AI$2),0)*VLOOKUP($A21,'Subnational multipliers'!$A$7:$AS$31,COLUMN('Subnational multipliers'!AJ$6),0))</f>
        <v>0</v>
      </c>
      <c r="AJ21" s="9">
        <f>IF('CN-Med-BPE-CH4'!AJ21=0,0,VLOOKUP($A21,'CN-Med-BPE-CH4'!$A$2:$AR$27,COLUMN('CN-Med-BPE-CH4'!AJ$2),0)*VLOOKUP($A21,'Subnational multipliers'!$A$7:$AS$31,COLUMN('Subnational multipliers'!AK$6),0))</f>
        <v>0</v>
      </c>
      <c r="AK21" s="9">
        <f>IF('CN-Med-BPE-CH4'!AK21=0,0,VLOOKUP($A21,'CN-Med-BPE-CH4'!$A$2:$AR$27,COLUMN('CN-Med-BPE-CH4'!AK$2),0)*VLOOKUP($A21,'Subnational multipliers'!$A$7:$AS$31,COLUMN('Subnational multipliers'!AL$6),0))</f>
        <v>0</v>
      </c>
      <c r="AL21" s="9">
        <f>IF('CN-Med-BPE-CH4'!AL21=0,0,VLOOKUP($A21,'CN-Med-BPE-CH4'!$A$2:$AR$27,COLUMN('CN-Med-BPE-CH4'!AL$2),0)*VLOOKUP($A21,'Subnational multipliers'!$A$7:$AS$31,COLUMN('Subnational multipliers'!AM$6),0))</f>
        <v>0</v>
      </c>
      <c r="AM21" s="9">
        <f>IF('CN-Med-BPE-CH4'!AM21=0,0,VLOOKUP($A21,'CN-Med-BPE-CH4'!$A$2:$AR$27,COLUMN('CN-Med-BPE-CH4'!AM$2),0)*VLOOKUP($A21,'Subnational multipliers'!$A$7:$AS$31,COLUMN('Subnational multipliers'!AN$6),0))</f>
        <v>0</v>
      </c>
      <c r="AN21" s="9">
        <f>IF('CN-Med-BPE-CH4'!AN21=0,0,VLOOKUP($A21,'CN-Med-BPE-CH4'!$A$2:$AR$27,COLUMN('CN-Med-BPE-CH4'!AN$2),0)*VLOOKUP($A21,'Subnational multipliers'!$A$7:$AS$31,COLUMN('Subnational multipliers'!AO$6),0))</f>
        <v>0</v>
      </c>
      <c r="AO21" s="9">
        <f>IF('CN-Med-BPE-CH4'!AO21=0,0,VLOOKUP($A21,'CN-Med-BPE-CH4'!$A$2:$AR$27,COLUMN('CN-Med-BPE-CH4'!AO$2),0)*VLOOKUP($A21,'Subnational multipliers'!$A$7:$AS$31,COLUMN('Subnational multipliers'!AP$6),0))</f>
        <v>0</v>
      </c>
      <c r="AP21" s="9">
        <f>IF('CN-Med-BPE-CH4'!AP21=0,0,VLOOKUP($A21,'CN-Med-BPE-CH4'!$A$2:$AR$27,COLUMN('CN-Med-BPE-CH4'!AP$2),0)*VLOOKUP($A21,'Subnational multipliers'!$A$7:$AS$31,COLUMN('Subnational multipliers'!AQ$6),0))</f>
        <v>0</v>
      </c>
      <c r="AQ21" s="9">
        <f>IF('CN-Med-BPE-CH4'!AQ21=0,0,VLOOKUP($A21,'CN-Med-BPE-CH4'!$A$2:$AR$27,COLUMN('CN-Med-BPE-CH4'!AQ$2),0)*VLOOKUP($A21,'Subnational multipliers'!$A$7:$AS$31,COLUMN('Subnational multipliers'!AR$6),0))</f>
        <v>0</v>
      </c>
      <c r="AR21" s="9">
        <f>IF('CN-Med-BPE-CH4'!AR21=0,0,VLOOKUP($A21,'CN-Med-BPE-CH4'!$A$2:$AR$27,COLUMN('CN-Med-BPE-CH4'!AR$2),0)*VLOOKUP($A21,'Subnational multipliers'!$A$7:$AS$31,COLUMN('Subnational multipliers'!AS$6),0))</f>
        <v>0</v>
      </c>
    </row>
    <row r="22" spans="1:44">
      <c r="A22" t="s">
        <v>62</v>
      </c>
      <c r="B22" s="9">
        <f>IF('CN-Med-BPE-CH4'!B22=0,0,VLOOKUP($A22,'CN-Med-BPE-CH4'!$A$2:$AR$27,COLUMN('CN-Med-BPE-CH4'!B$2),0)*VLOOKUP($A22,'Subnational multipliers'!$A$7:$AS$31,COLUMN('Subnational multipliers'!C$6),0))</f>
        <v>0</v>
      </c>
      <c r="C22" s="9">
        <f>IF('CN-Med-BPE-CH4'!C22=0,0,VLOOKUP($A22,'CN-Med-BPE-CH4'!$A$2:$AR$27,COLUMN('CN-Med-BPE-CH4'!C$2),0)*VLOOKUP($A22,'Subnational multipliers'!$A$7:$AS$31,COLUMN('Subnational multipliers'!D$6),0))</f>
        <v>0</v>
      </c>
      <c r="D22" s="9">
        <f>IF('CN-Med-BPE-CH4'!D22=0,0,VLOOKUP($A22,'CN-Med-BPE-CH4'!$A$2:$AR$27,COLUMN('CN-Med-BPE-CH4'!D$2),0)*VLOOKUP($A22,'Subnational multipliers'!$A$7:$AS$31,COLUMN('Subnational multipliers'!E$6),0))</f>
        <v>0</v>
      </c>
      <c r="E22" s="9">
        <f>IF('CN-Med-BPE-CH4'!E22=0,0,VLOOKUP($A22,'CN-Med-BPE-CH4'!$A$2:$AR$27,COLUMN('CN-Med-BPE-CH4'!E$2),0)*VLOOKUP($A22,'Subnational multipliers'!$A$7:$AS$31,COLUMN('Subnational multipliers'!F$6),0))</f>
        <v>0</v>
      </c>
      <c r="F22" s="9">
        <f>IF('CN-Med-BPE-CH4'!F22=0,0,VLOOKUP($A22,'CN-Med-BPE-CH4'!$A$2:$AR$27,COLUMN('CN-Med-BPE-CH4'!F$2),0)*VLOOKUP($A22,'Subnational multipliers'!$A$7:$AS$31,COLUMN('Subnational multipliers'!G$6),0))</f>
        <v>0</v>
      </c>
      <c r="G22" s="9">
        <f>IF('CN-Med-BPE-CH4'!G22=0,0,VLOOKUP($A22,'CN-Med-BPE-CH4'!$A$2:$AR$27,COLUMN('CN-Med-BPE-CH4'!G$2),0)*VLOOKUP($A22,'Subnational multipliers'!$A$7:$AS$31,COLUMN('Subnational multipliers'!H$6),0))</f>
        <v>0</v>
      </c>
      <c r="H22" s="9">
        <f>IF('CN-Med-BPE-CH4'!H22=0,0,VLOOKUP($A22,'CN-Med-BPE-CH4'!$A$2:$AR$27,COLUMN('CN-Med-BPE-CH4'!H$2),0)*VLOOKUP($A22,'Subnational multipliers'!$A$7:$AS$31,COLUMN('Subnational multipliers'!I$6),0))</f>
        <v>0</v>
      </c>
      <c r="I22" s="9">
        <f>IF('CN-Med-BPE-CH4'!I22=0,0,VLOOKUP($A22,'CN-Med-BPE-CH4'!$A$2:$AR$27,COLUMN('CN-Med-BPE-CH4'!I$2),0)*VLOOKUP($A22,'Subnational multipliers'!$A$7:$AS$31,COLUMN('Subnational multipliers'!J$6),0))</f>
        <v>0</v>
      </c>
      <c r="J22" s="9">
        <f>IF('CN-Med-BPE-CH4'!J22=0,0,VLOOKUP($A22,'CN-Med-BPE-CH4'!$A$2:$AR$27,COLUMN('CN-Med-BPE-CH4'!J$2),0)*VLOOKUP($A22,'Subnational multipliers'!$A$7:$AS$31,COLUMN('Subnational multipliers'!K$6),0))</f>
        <v>0</v>
      </c>
      <c r="K22" s="9">
        <f>IF('CN-Med-BPE-CH4'!K22=0,0,VLOOKUP($A22,'CN-Med-BPE-CH4'!$A$2:$AR$27,COLUMN('CN-Med-BPE-CH4'!K$2),0)*VLOOKUP($A22,'Subnational multipliers'!$A$7:$AS$31,COLUMN('Subnational multipliers'!L$6),0))</f>
        <v>0</v>
      </c>
      <c r="L22" s="9">
        <f>IF('CN-Med-BPE-CH4'!L22=0,0,VLOOKUP($A22,'CN-Med-BPE-CH4'!$A$2:$AR$27,COLUMN('CN-Med-BPE-CH4'!L$2),0)*VLOOKUP($A22,'Subnational multipliers'!$A$7:$AS$31,COLUMN('Subnational multipliers'!M$6),0))</f>
        <v>0</v>
      </c>
      <c r="M22" s="9">
        <f>IF('CN-Med-BPE-CH4'!M22=0,0,VLOOKUP($A22,'CN-Med-BPE-CH4'!$A$2:$AR$27,COLUMN('CN-Med-BPE-CH4'!M$2),0)*VLOOKUP($A22,'Subnational multipliers'!$A$7:$AS$31,COLUMN('Subnational multipliers'!N$6),0))</f>
        <v>0</v>
      </c>
      <c r="N22" s="9">
        <f>IF('CN-Med-BPE-CH4'!N22=0,0,VLOOKUP($A22,'CN-Med-BPE-CH4'!$A$2:$AR$27,COLUMN('CN-Med-BPE-CH4'!N$2),0)*VLOOKUP($A22,'Subnational multipliers'!$A$7:$AS$31,COLUMN('Subnational multipliers'!O$6),0))</f>
        <v>0</v>
      </c>
      <c r="O22" s="9">
        <f>IF('CN-Med-BPE-CH4'!O22=0,0,VLOOKUP($A22,'CN-Med-BPE-CH4'!$A$2:$AR$27,COLUMN('CN-Med-BPE-CH4'!O$2),0)*VLOOKUP($A22,'Subnational multipliers'!$A$7:$AS$31,COLUMN('Subnational multipliers'!P$6),0))</f>
        <v>0</v>
      </c>
      <c r="P22" s="9">
        <f>IF('CN-Med-BPE-CH4'!P22=0,0,VLOOKUP($A22,'CN-Med-BPE-CH4'!$A$2:$AR$27,COLUMN('CN-Med-BPE-CH4'!P$2),0)*VLOOKUP($A22,'Subnational multipliers'!$A$7:$AS$31,COLUMN('Subnational multipliers'!Q$6),0))</f>
        <v>0</v>
      </c>
      <c r="Q22" s="9">
        <f>IF('CN-Med-BPE-CH4'!Q22=0,0,VLOOKUP($A22,'CN-Med-BPE-CH4'!$A$2:$AR$27,COLUMN('CN-Med-BPE-CH4'!Q$2),0)*VLOOKUP($A22,'Subnational multipliers'!$A$7:$AS$31,COLUMN('Subnational multipliers'!R$6),0))</f>
        <v>0</v>
      </c>
      <c r="R22" s="9">
        <f>IF('CN-Med-BPE-CH4'!R22=0,0,VLOOKUP($A22,'CN-Med-BPE-CH4'!$A$2:$AR$27,COLUMN('CN-Med-BPE-CH4'!R$2),0)*VLOOKUP($A22,'Subnational multipliers'!$A$7:$AS$31,COLUMN('Subnational multipliers'!S$6),0))</f>
        <v>0</v>
      </c>
      <c r="S22" s="9">
        <f>IF('CN-Med-BPE-CH4'!S22=0,0,VLOOKUP($A22,'CN-Med-BPE-CH4'!$A$2:$AR$27,COLUMN('CN-Med-BPE-CH4'!S$2),0)*VLOOKUP($A22,'Subnational multipliers'!$A$7:$AS$31,COLUMN('Subnational multipliers'!T$6),0))</f>
        <v>0</v>
      </c>
      <c r="T22" s="9">
        <f>IF('CN-Med-BPE-CH4'!T22=0,0,VLOOKUP($A22,'CN-Med-BPE-CH4'!$A$2:$AR$27,COLUMN('CN-Med-BPE-CH4'!T$2),0)*VLOOKUP($A22,'Subnational multipliers'!$A$7:$AS$31,COLUMN('Subnational multipliers'!U$6),0))</f>
        <v>0</v>
      </c>
      <c r="U22" s="9">
        <f>IF('CN-Med-BPE-CH4'!U22=0,0,VLOOKUP($A22,'CN-Med-BPE-CH4'!$A$2:$AR$27,COLUMN('CN-Med-BPE-CH4'!U$2),0)*VLOOKUP($A22,'Subnational multipliers'!$A$7:$AS$31,COLUMN('Subnational multipliers'!V$6),0))</f>
        <v>0</v>
      </c>
      <c r="V22" s="9">
        <f>IF('CN-Med-BPE-CH4'!V22=0,0,VLOOKUP($A22,'CN-Med-BPE-CH4'!$A$2:$AR$27,COLUMN('CN-Med-BPE-CH4'!V$2),0)*VLOOKUP($A22,'Subnational multipliers'!$A$7:$AS$31,COLUMN('Subnational multipliers'!W$6),0))</f>
        <v>0</v>
      </c>
      <c r="W22" s="9">
        <f>IF('CN-Med-BPE-CH4'!W22=0,0,VLOOKUP($A22,'CN-Med-BPE-CH4'!$A$2:$AR$27,COLUMN('CN-Med-BPE-CH4'!W$2),0)*VLOOKUP($A22,'Subnational multipliers'!$A$7:$AS$31,COLUMN('Subnational multipliers'!X$6),0))</f>
        <v>0</v>
      </c>
      <c r="X22" s="9">
        <f>IF('CN-Med-BPE-CH4'!X22=0,0,VLOOKUP($A22,'CN-Med-BPE-CH4'!$A$2:$AR$27,COLUMN('CN-Med-BPE-CH4'!X$2),0)*VLOOKUP($A22,'Subnational multipliers'!$A$7:$AS$31,COLUMN('Subnational multipliers'!Y$6),0))</f>
        <v>0</v>
      </c>
      <c r="Y22" s="9">
        <f>IF('CN-Med-BPE-CH4'!Y22=0,0,VLOOKUP($A22,'CN-Med-BPE-CH4'!$A$2:$AR$27,COLUMN('CN-Med-BPE-CH4'!Y$2),0)*VLOOKUP($A22,'Subnational multipliers'!$A$7:$AS$31,COLUMN('Subnational multipliers'!Z$6),0))</f>
        <v>0</v>
      </c>
      <c r="Z22" s="9">
        <f>IF('CN-Med-BPE-CH4'!Z22=0,0,VLOOKUP($A22,'CN-Med-BPE-CH4'!$A$2:$AR$27,COLUMN('CN-Med-BPE-CH4'!Z$2),0)*VLOOKUP($A22,'Subnational multipliers'!$A$7:$AS$31,COLUMN('Subnational multipliers'!AA$6),0))</f>
        <v>0</v>
      </c>
      <c r="AA22" s="9">
        <f>IF('CN-Med-BPE-CH4'!AA22=0,0,VLOOKUP($A22,'CN-Med-BPE-CH4'!$A$2:$AR$27,COLUMN('CN-Med-BPE-CH4'!AA$2),0)*VLOOKUP($A22,'Subnational multipliers'!$A$7:$AS$31,COLUMN('Subnational multipliers'!AB$6),0))</f>
        <v>0</v>
      </c>
      <c r="AB22" s="9">
        <f>IF('CN-Med-BPE-CH4'!AB22=0,0,VLOOKUP($A22,'CN-Med-BPE-CH4'!$A$2:$AR$27,COLUMN('CN-Med-BPE-CH4'!AB$2),0)*VLOOKUP($A22,'Subnational multipliers'!$A$7:$AS$31,COLUMN('Subnational multipliers'!AC$6),0))</f>
        <v>0</v>
      </c>
      <c r="AC22" s="9">
        <f>IF('CN-Med-BPE-CH4'!AC22=0,0,VLOOKUP($A22,'CN-Med-BPE-CH4'!$A$2:$AR$27,COLUMN('CN-Med-BPE-CH4'!AC$2),0)*VLOOKUP($A22,'Subnational multipliers'!$A$7:$AS$31,COLUMN('Subnational multipliers'!AD$6),0))</f>
        <v>0</v>
      </c>
      <c r="AD22" s="9">
        <f>IF('CN-Med-BPE-CH4'!AD22=0,0,VLOOKUP($A22,'CN-Med-BPE-CH4'!$A$2:$AR$27,COLUMN('CN-Med-BPE-CH4'!AD$2),0)*VLOOKUP($A22,'Subnational multipliers'!$A$7:$AS$31,COLUMN('Subnational multipliers'!AE$6),0))</f>
        <v>0</v>
      </c>
      <c r="AE22" s="9">
        <f>IF('CN-Med-BPE-CH4'!AE22=0,0,VLOOKUP($A22,'CN-Med-BPE-CH4'!$A$2:$AR$27,COLUMN('CN-Med-BPE-CH4'!AE$2),0)*VLOOKUP($A22,'Subnational multipliers'!$A$7:$AS$31,COLUMN('Subnational multipliers'!AF$6),0))</f>
        <v>0</v>
      </c>
      <c r="AF22" s="9">
        <f>IF('CN-Med-BPE-CH4'!AF22=0,0,VLOOKUP($A22,'CN-Med-BPE-CH4'!$A$2:$AR$27,COLUMN('CN-Med-BPE-CH4'!AF$2),0)*VLOOKUP($A22,'Subnational multipliers'!$A$7:$AS$31,COLUMN('Subnational multipliers'!AG$6),0))</f>
        <v>0</v>
      </c>
      <c r="AG22" s="9">
        <f>IF('CN-Med-BPE-CH4'!AG22=0,0,VLOOKUP($A22,'CN-Med-BPE-CH4'!$A$2:$AR$27,COLUMN('CN-Med-BPE-CH4'!AG$2),0)*VLOOKUP($A22,'Subnational multipliers'!$A$7:$AS$31,COLUMN('Subnational multipliers'!AH$6),0))</f>
        <v>0</v>
      </c>
      <c r="AH22" s="9">
        <f>IF('CN-Med-BPE-CH4'!AH22=0,0,VLOOKUP($A22,'CN-Med-BPE-CH4'!$A$2:$AR$27,COLUMN('CN-Med-BPE-CH4'!AH$2),0)*VLOOKUP($A22,'Subnational multipliers'!$A$7:$AS$31,COLUMN('Subnational multipliers'!AI$6),0))</f>
        <v>0</v>
      </c>
      <c r="AI22" s="9">
        <f>IF('CN-Med-BPE-CH4'!AI22=0,0,VLOOKUP($A22,'CN-Med-BPE-CH4'!$A$2:$AR$27,COLUMN('CN-Med-BPE-CH4'!AI$2),0)*VLOOKUP($A22,'Subnational multipliers'!$A$7:$AS$31,COLUMN('Subnational multipliers'!AJ$6),0))</f>
        <v>0</v>
      </c>
      <c r="AJ22" s="9">
        <f>IF('CN-Med-BPE-CH4'!AJ22=0,0,VLOOKUP($A22,'CN-Med-BPE-CH4'!$A$2:$AR$27,COLUMN('CN-Med-BPE-CH4'!AJ$2),0)*VLOOKUP($A22,'Subnational multipliers'!$A$7:$AS$31,COLUMN('Subnational multipliers'!AK$6),0))</f>
        <v>0</v>
      </c>
      <c r="AK22" s="9">
        <f>IF('CN-Med-BPE-CH4'!AK22=0,0,VLOOKUP($A22,'CN-Med-BPE-CH4'!$A$2:$AR$27,COLUMN('CN-Med-BPE-CH4'!AK$2),0)*VLOOKUP($A22,'Subnational multipliers'!$A$7:$AS$31,COLUMN('Subnational multipliers'!AL$6),0))</f>
        <v>0</v>
      </c>
      <c r="AL22" s="9">
        <f>IF('CN-Med-BPE-CH4'!AL22=0,0,VLOOKUP($A22,'CN-Med-BPE-CH4'!$A$2:$AR$27,COLUMN('CN-Med-BPE-CH4'!AL$2),0)*VLOOKUP($A22,'Subnational multipliers'!$A$7:$AS$31,COLUMN('Subnational multipliers'!AM$6),0))</f>
        <v>0</v>
      </c>
      <c r="AM22" s="9">
        <f>IF('CN-Med-BPE-CH4'!AM22=0,0,VLOOKUP($A22,'CN-Med-BPE-CH4'!$A$2:$AR$27,COLUMN('CN-Med-BPE-CH4'!AM$2),0)*VLOOKUP($A22,'Subnational multipliers'!$A$7:$AS$31,COLUMN('Subnational multipliers'!AN$6),0))</f>
        <v>0</v>
      </c>
      <c r="AN22" s="9">
        <f>IF('CN-Med-BPE-CH4'!AN22=0,0,VLOOKUP($A22,'CN-Med-BPE-CH4'!$A$2:$AR$27,COLUMN('CN-Med-BPE-CH4'!AN$2),0)*VLOOKUP($A22,'Subnational multipliers'!$A$7:$AS$31,COLUMN('Subnational multipliers'!AO$6),0))</f>
        <v>0</v>
      </c>
      <c r="AO22" s="9">
        <f>IF('CN-Med-BPE-CH4'!AO22=0,0,VLOOKUP($A22,'CN-Med-BPE-CH4'!$A$2:$AR$27,COLUMN('CN-Med-BPE-CH4'!AO$2),0)*VLOOKUP($A22,'Subnational multipliers'!$A$7:$AS$31,COLUMN('Subnational multipliers'!AP$6),0))</f>
        <v>0</v>
      </c>
      <c r="AP22" s="9">
        <f>IF('CN-Med-BPE-CH4'!AP22=0,0,VLOOKUP($A22,'CN-Med-BPE-CH4'!$A$2:$AR$27,COLUMN('CN-Med-BPE-CH4'!AP$2),0)*VLOOKUP($A22,'Subnational multipliers'!$A$7:$AS$31,COLUMN('Subnational multipliers'!AQ$6),0))</f>
        <v>0</v>
      </c>
      <c r="AQ22" s="9">
        <f>IF('CN-Med-BPE-CH4'!AQ22=0,0,VLOOKUP($A22,'CN-Med-BPE-CH4'!$A$2:$AR$27,COLUMN('CN-Med-BPE-CH4'!AQ$2),0)*VLOOKUP($A22,'Subnational multipliers'!$A$7:$AS$31,COLUMN('Subnational multipliers'!AR$6),0))</f>
        <v>0</v>
      </c>
      <c r="AR22" s="9">
        <f>IF('CN-Med-BPE-CH4'!AR22=0,0,VLOOKUP($A22,'CN-Med-BPE-CH4'!$A$2:$AR$27,COLUMN('CN-Med-BPE-CH4'!AR$2),0)*VLOOKUP($A22,'Subnational multipliers'!$A$7:$AS$31,COLUMN('Subnational multipliers'!AS$6),0))</f>
        <v>0</v>
      </c>
    </row>
    <row r="23" spans="1:44">
      <c r="A23" t="s">
        <v>63</v>
      </c>
      <c r="B23" s="9">
        <f>IF('CN-Med-BPE-CH4'!B23=0,0,VLOOKUP($A23,'CN-Med-BPE-CH4'!$A$2:$AR$27,COLUMN('CN-Med-BPE-CH4'!B$2),0)*VLOOKUP($A23,'Subnational multipliers'!$A$7:$AS$31,COLUMN('Subnational multipliers'!C$6),0))</f>
        <v>0</v>
      </c>
      <c r="C23" s="9">
        <f>IF('CN-Med-BPE-CH4'!C23=0,0,VLOOKUP($A23,'CN-Med-BPE-CH4'!$A$2:$AR$27,COLUMN('CN-Med-BPE-CH4'!C$2),0)*VLOOKUP($A23,'Subnational multipliers'!$A$7:$AS$31,COLUMN('Subnational multipliers'!D$6),0))</f>
        <v>0</v>
      </c>
      <c r="D23" s="9">
        <f>IF('CN-Med-BPE-CH4'!D23=0,0,VLOOKUP($A23,'CN-Med-BPE-CH4'!$A$2:$AR$27,COLUMN('CN-Med-BPE-CH4'!D$2),0)*VLOOKUP($A23,'Subnational multipliers'!$A$7:$AS$31,COLUMN('Subnational multipliers'!E$6),0))</f>
        <v>0</v>
      </c>
      <c r="E23" s="9">
        <f>IF('CN-Med-BPE-CH4'!E23=0,0,VLOOKUP($A23,'CN-Med-BPE-CH4'!$A$2:$AR$27,COLUMN('CN-Med-BPE-CH4'!E$2),0)*VLOOKUP($A23,'Subnational multipliers'!$A$7:$AS$31,COLUMN('Subnational multipliers'!F$6),0))</f>
        <v>0</v>
      </c>
      <c r="F23" s="9">
        <f>IF('CN-Med-BPE-CH4'!F23=0,0,VLOOKUP($A23,'CN-Med-BPE-CH4'!$A$2:$AR$27,COLUMN('CN-Med-BPE-CH4'!F$2),0)*VLOOKUP($A23,'Subnational multipliers'!$A$7:$AS$31,COLUMN('Subnational multipliers'!G$6),0))</f>
        <v>0</v>
      </c>
      <c r="G23" s="9">
        <f>IF('CN-Med-BPE-CH4'!G23=0,0,VLOOKUP($A23,'CN-Med-BPE-CH4'!$A$2:$AR$27,COLUMN('CN-Med-BPE-CH4'!G$2),0)*VLOOKUP($A23,'Subnational multipliers'!$A$7:$AS$31,COLUMN('Subnational multipliers'!H$6),0))</f>
        <v>0</v>
      </c>
      <c r="H23" s="9">
        <f>IF('CN-Med-BPE-CH4'!H23=0,0,VLOOKUP($A23,'CN-Med-BPE-CH4'!$A$2:$AR$27,COLUMN('CN-Med-BPE-CH4'!H$2),0)*VLOOKUP($A23,'Subnational multipliers'!$A$7:$AS$31,COLUMN('Subnational multipliers'!I$6),0))</f>
        <v>0</v>
      </c>
      <c r="I23" s="9">
        <f>IF('CN-Med-BPE-CH4'!I23=0,0,VLOOKUP($A23,'CN-Med-BPE-CH4'!$A$2:$AR$27,COLUMN('CN-Med-BPE-CH4'!I$2),0)*VLOOKUP($A23,'Subnational multipliers'!$A$7:$AS$31,COLUMN('Subnational multipliers'!J$6),0))</f>
        <v>0</v>
      </c>
      <c r="J23" s="9">
        <f>IF('CN-Med-BPE-CH4'!J23=0,0,VLOOKUP($A23,'CN-Med-BPE-CH4'!$A$2:$AR$27,COLUMN('CN-Med-BPE-CH4'!J$2),0)*VLOOKUP($A23,'Subnational multipliers'!$A$7:$AS$31,COLUMN('Subnational multipliers'!K$6),0))</f>
        <v>0</v>
      </c>
      <c r="K23" s="9">
        <f>IF('CN-Med-BPE-CH4'!K23=0,0,VLOOKUP($A23,'CN-Med-BPE-CH4'!$A$2:$AR$27,COLUMN('CN-Med-BPE-CH4'!K$2),0)*VLOOKUP($A23,'Subnational multipliers'!$A$7:$AS$31,COLUMN('Subnational multipliers'!L$6),0))</f>
        <v>0</v>
      </c>
      <c r="L23" s="9">
        <f>IF('CN-Med-BPE-CH4'!L23=0,0,VLOOKUP($A23,'CN-Med-BPE-CH4'!$A$2:$AR$27,COLUMN('CN-Med-BPE-CH4'!L$2),0)*VLOOKUP($A23,'Subnational multipliers'!$A$7:$AS$31,COLUMN('Subnational multipliers'!M$6),0))</f>
        <v>0</v>
      </c>
      <c r="M23" s="9">
        <f>IF('CN-Med-BPE-CH4'!M23=0,0,VLOOKUP($A23,'CN-Med-BPE-CH4'!$A$2:$AR$27,COLUMN('CN-Med-BPE-CH4'!M$2),0)*VLOOKUP($A23,'Subnational multipliers'!$A$7:$AS$31,COLUMN('Subnational multipliers'!N$6),0))</f>
        <v>0</v>
      </c>
      <c r="N23" s="9">
        <f>IF('CN-Med-BPE-CH4'!N23=0,0,VLOOKUP($A23,'CN-Med-BPE-CH4'!$A$2:$AR$27,COLUMN('CN-Med-BPE-CH4'!N$2),0)*VLOOKUP($A23,'Subnational multipliers'!$A$7:$AS$31,COLUMN('Subnational multipliers'!O$6),0))</f>
        <v>0</v>
      </c>
      <c r="O23" s="9">
        <f>IF('CN-Med-BPE-CH4'!O23=0,0,VLOOKUP($A23,'CN-Med-BPE-CH4'!$A$2:$AR$27,COLUMN('CN-Med-BPE-CH4'!O$2),0)*VLOOKUP($A23,'Subnational multipliers'!$A$7:$AS$31,COLUMN('Subnational multipliers'!P$6),0))</f>
        <v>0</v>
      </c>
      <c r="P23" s="9">
        <f>IF('CN-Med-BPE-CH4'!P23=0,0,VLOOKUP($A23,'CN-Med-BPE-CH4'!$A$2:$AR$27,COLUMN('CN-Med-BPE-CH4'!P$2),0)*VLOOKUP($A23,'Subnational multipliers'!$A$7:$AS$31,COLUMN('Subnational multipliers'!Q$6),0))</f>
        <v>0</v>
      </c>
      <c r="Q23" s="9">
        <f>IF('CN-Med-BPE-CH4'!Q23=0,0,VLOOKUP($A23,'CN-Med-BPE-CH4'!$A$2:$AR$27,COLUMN('CN-Med-BPE-CH4'!Q$2),0)*VLOOKUP($A23,'Subnational multipliers'!$A$7:$AS$31,COLUMN('Subnational multipliers'!R$6),0))</f>
        <v>0</v>
      </c>
      <c r="R23" s="9">
        <f>IF('CN-Med-BPE-CH4'!R23=0,0,VLOOKUP($A23,'CN-Med-BPE-CH4'!$A$2:$AR$27,COLUMN('CN-Med-BPE-CH4'!R$2),0)*VLOOKUP($A23,'Subnational multipliers'!$A$7:$AS$31,COLUMN('Subnational multipliers'!S$6),0))</f>
        <v>0</v>
      </c>
      <c r="S23" s="9">
        <f>IF('CN-Med-BPE-CH4'!S23=0,0,VLOOKUP($A23,'CN-Med-BPE-CH4'!$A$2:$AR$27,COLUMN('CN-Med-BPE-CH4'!S$2),0)*VLOOKUP($A23,'Subnational multipliers'!$A$7:$AS$31,COLUMN('Subnational multipliers'!T$6),0))</f>
        <v>0</v>
      </c>
      <c r="T23" s="9">
        <f>IF('CN-Med-BPE-CH4'!T23=0,0,VLOOKUP($A23,'CN-Med-BPE-CH4'!$A$2:$AR$27,COLUMN('CN-Med-BPE-CH4'!T$2),0)*VLOOKUP($A23,'Subnational multipliers'!$A$7:$AS$31,COLUMN('Subnational multipliers'!U$6),0))</f>
        <v>0</v>
      </c>
      <c r="U23" s="9">
        <f>IF('CN-Med-BPE-CH4'!U23=0,0,VLOOKUP($A23,'CN-Med-BPE-CH4'!$A$2:$AR$27,COLUMN('CN-Med-BPE-CH4'!U$2),0)*VLOOKUP($A23,'Subnational multipliers'!$A$7:$AS$31,COLUMN('Subnational multipliers'!V$6),0))</f>
        <v>0</v>
      </c>
      <c r="V23" s="9">
        <f>IF('CN-Med-BPE-CH4'!V23=0,0,VLOOKUP($A23,'CN-Med-BPE-CH4'!$A$2:$AR$27,COLUMN('CN-Med-BPE-CH4'!V$2),0)*VLOOKUP($A23,'Subnational multipliers'!$A$7:$AS$31,COLUMN('Subnational multipliers'!W$6),0))</f>
        <v>0</v>
      </c>
      <c r="W23" s="9">
        <f>IF('CN-Med-BPE-CH4'!W23=0,0,VLOOKUP($A23,'CN-Med-BPE-CH4'!$A$2:$AR$27,COLUMN('CN-Med-BPE-CH4'!W$2),0)*VLOOKUP($A23,'Subnational multipliers'!$A$7:$AS$31,COLUMN('Subnational multipliers'!X$6),0))</f>
        <v>0</v>
      </c>
      <c r="X23" s="9">
        <f>IF('CN-Med-BPE-CH4'!X23=0,0,VLOOKUP($A23,'CN-Med-BPE-CH4'!$A$2:$AR$27,COLUMN('CN-Med-BPE-CH4'!X$2),0)*VLOOKUP($A23,'Subnational multipliers'!$A$7:$AS$31,COLUMN('Subnational multipliers'!Y$6),0))</f>
        <v>0</v>
      </c>
      <c r="Y23" s="9">
        <f>IF('CN-Med-BPE-CH4'!Y23=0,0,VLOOKUP($A23,'CN-Med-BPE-CH4'!$A$2:$AR$27,COLUMN('CN-Med-BPE-CH4'!Y$2),0)*VLOOKUP($A23,'Subnational multipliers'!$A$7:$AS$31,COLUMN('Subnational multipliers'!Z$6),0))</f>
        <v>0</v>
      </c>
      <c r="Z23" s="9">
        <f>IF('CN-Med-BPE-CH4'!Z23=0,0,VLOOKUP($A23,'CN-Med-BPE-CH4'!$A$2:$AR$27,COLUMN('CN-Med-BPE-CH4'!Z$2),0)*VLOOKUP($A23,'Subnational multipliers'!$A$7:$AS$31,COLUMN('Subnational multipliers'!AA$6),0))</f>
        <v>0</v>
      </c>
      <c r="AA23" s="9">
        <f>IF('CN-Med-BPE-CH4'!AA23=0,0,VLOOKUP($A23,'CN-Med-BPE-CH4'!$A$2:$AR$27,COLUMN('CN-Med-BPE-CH4'!AA$2),0)*VLOOKUP($A23,'Subnational multipliers'!$A$7:$AS$31,COLUMN('Subnational multipliers'!AB$6),0))</f>
        <v>0</v>
      </c>
      <c r="AB23" s="9">
        <f>IF('CN-Med-BPE-CH4'!AB23=0,0,VLOOKUP($A23,'CN-Med-BPE-CH4'!$A$2:$AR$27,COLUMN('CN-Med-BPE-CH4'!AB$2),0)*VLOOKUP($A23,'Subnational multipliers'!$A$7:$AS$31,COLUMN('Subnational multipliers'!AC$6),0))</f>
        <v>0</v>
      </c>
      <c r="AC23" s="9">
        <f>IF('CN-Med-BPE-CH4'!AC23=0,0,VLOOKUP($A23,'CN-Med-BPE-CH4'!$A$2:$AR$27,COLUMN('CN-Med-BPE-CH4'!AC$2),0)*VLOOKUP($A23,'Subnational multipliers'!$A$7:$AS$31,COLUMN('Subnational multipliers'!AD$6),0))</f>
        <v>0</v>
      </c>
      <c r="AD23" s="9">
        <f>IF('CN-Med-BPE-CH4'!AD23=0,0,VLOOKUP($A23,'CN-Med-BPE-CH4'!$A$2:$AR$27,COLUMN('CN-Med-BPE-CH4'!AD$2),0)*VLOOKUP($A23,'Subnational multipliers'!$A$7:$AS$31,COLUMN('Subnational multipliers'!AE$6),0))</f>
        <v>0</v>
      </c>
      <c r="AE23" s="9">
        <f>IF('CN-Med-BPE-CH4'!AE23=0,0,VLOOKUP($A23,'CN-Med-BPE-CH4'!$A$2:$AR$27,COLUMN('CN-Med-BPE-CH4'!AE$2),0)*VLOOKUP($A23,'Subnational multipliers'!$A$7:$AS$31,COLUMN('Subnational multipliers'!AF$6),0))</f>
        <v>0</v>
      </c>
      <c r="AF23" s="9">
        <f>IF('CN-Med-BPE-CH4'!AF23=0,0,VLOOKUP($A23,'CN-Med-BPE-CH4'!$A$2:$AR$27,COLUMN('CN-Med-BPE-CH4'!AF$2),0)*VLOOKUP($A23,'Subnational multipliers'!$A$7:$AS$31,COLUMN('Subnational multipliers'!AG$6),0))</f>
        <v>0</v>
      </c>
      <c r="AG23" s="9">
        <f>IF('CN-Med-BPE-CH4'!AG23=0,0,VLOOKUP($A23,'CN-Med-BPE-CH4'!$A$2:$AR$27,COLUMN('CN-Med-BPE-CH4'!AG$2),0)*VLOOKUP($A23,'Subnational multipliers'!$A$7:$AS$31,COLUMN('Subnational multipliers'!AH$6),0))</f>
        <v>0</v>
      </c>
      <c r="AH23" s="9">
        <f>IF('CN-Med-BPE-CH4'!AH23=0,0,VLOOKUP($A23,'CN-Med-BPE-CH4'!$A$2:$AR$27,COLUMN('CN-Med-BPE-CH4'!AH$2),0)*VLOOKUP($A23,'Subnational multipliers'!$A$7:$AS$31,COLUMN('Subnational multipliers'!AI$6),0))</f>
        <v>0</v>
      </c>
      <c r="AI23" s="9">
        <f>IF('CN-Med-BPE-CH4'!AI23=0,0,VLOOKUP($A23,'CN-Med-BPE-CH4'!$A$2:$AR$27,COLUMN('CN-Med-BPE-CH4'!AI$2),0)*VLOOKUP($A23,'Subnational multipliers'!$A$7:$AS$31,COLUMN('Subnational multipliers'!AJ$6),0))</f>
        <v>0</v>
      </c>
      <c r="AJ23" s="9">
        <f>IF('CN-Med-BPE-CH4'!AJ23=0,0,VLOOKUP($A23,'CN-Med-BPE-CH4'!$A$2:$AR$27,COLUMN('CN-Med-BPE-CH4'!AJ$2),0)*VLOOKUP($A23,'Subnational multipliers'!$A$7:$AS$31,COLUMN('Subnational multipliers'!AK$6),0))</f>
        <v>0</v>
      </c>
      <c r="AK23" s="9">
        <f>IF('CN-Med-BPE-CH4'!AK23=0,0,VLOOKUP($A23,'CN-Med-BPE-CH4'!$A$2:$AR$27,COLUMN('CN-Med-BPE-CH4'!AK$2),0)*VLOOKUP($A23,'Subnational multipliers'!$A$7:$AS$31,COLUMN('Subnational multipliers'!AL$6),0))</f>
        <v>0</v>
      </c>
      <c r="AL23" s="9">
        <f>IF('CN-Med-BPE-CH4'!AL23=0,0,VLOOKUP($A23,'CN-Med-BPE-CH4'!$A$2:$AR$27,COLUMN('CN-Med-BPE-CH4'!AL$2),0)*VLOOKUP($A23,'Subnational multipliers'!$A$7:$AS$31,COLUMN('Subnational multipliers'!AM$6),0))</f>
        <v>0</v>
      </c>
      <c r="AM23" s="9">
        <f>IF('CN-Med-BPE-CH4'!AM23=0,0,VLOOKUP($A23,'CN-Med-BPE-CH4'!$A$2:$AR$27,COLUMN('CN-Med-BPE-CH4'!AM$2),0)*VLOOKUP($A23,'Subnational multipliers'!$A$7:$AS$31,COLUMN('Subnational multipliers'!AN$6),0))</f>
        <v>0</v>
      </c>
      <c r="AN23" s="9">
        <f>IF('CN-Med-BPE-CH4'!AN23=0,0,VLOOKUP($A23,'CN-Med-BPE-CH4'!$A$2:$AR$27,COLUMN('CN-Med-BPE-CH4'!AN$2),0)*VLOOKUP($A23,'Subnational multipliers'!$A$7:$AS$31,COLUMN('Subnational multipliers'!AO$6),0))</f>
        <v>0</v>
      </c>
      <c r="AO23" s="9">
        <f>IF('CN-Med-BPE-CH4'!AO23=0,0,VLOOKUP($A23,'CN-Med-BPE-CH4'!$A$2:$AR$27,COLUMN('CN-Med-BPE-CH4'!AO$2),0)*VLOOKUP($A23,'Subnational multipliers'!$A$7:$AS$31,COLUMN('Subnational multipliers'!AP$6),0))</f>
        <v>0</v>
      </c>
      <c r="AP23" s="9">
        <f>IF('CN-Med-BPE-CH4'!AP23=0,0,VLOOKUP($A23,'CN-Med-BPE-CH4'!$A$2:$AR$27,COLUMN('CN-Med-BPE-CH4'!AP$2),0)*VLOOKUP($A23,'Subnational multipliers'!$A$7:$AS$31,COLUMN('Subnational multipliers'!AQ$6),0))</f>
        <v>0</v>
      </c>
      <c r="AQ23" s="9">
        <f>IF('CN-Med-BPE-CH4'!AQ23=0,0,VLOOKUP($A23,'CN-Med-BPE-CH4'!$A$2:$AR$27,COLUMN('CN-Med-BPE-CH4'!AQ$2),0)*VLOOKUP($A23,'Subnational multipliers'!$A$7:$AS$31,COLUMN('Subnational multipliers'!AR$6),0))</f>
        <v>0</v>
      </c>
      <c r="AR23" s="9">
        <f>IF('CN-Med-BPE-CH4'!AR23=0,0,VLOOKUP($A23,'CN-Med-BPE-CH4'!$A$2:$AR$27,COLUMN('CN-Med-BPE-CH4'!AR$2),0)*VLOOKUP($A23,'Subnational multipliers'!$A$7:$AS$31,COLUMN('Subnational multipliers'!AS$6),0))</f>
        <v>0</v>
      </c>
    </row>
    <row r="24" spans="1:44">
      <c r="A24" t="s">
        <v>64</v>
      </c>
      <c r="B24" s="9">
        <f>IF('CN-Med-BPE-CH4'!B24=0,0,VLOOKUP($A24,'CN-Med-BPE-CH4'!$A$2:$AR$27,COLUMN('CN-Med-BPE-CH4'!B$2),0)*VLOOKUP($A24,'Subnational multipliers'!$A$7:$AS$31,COLUMN('Subnational multipliers'!C$6),0))</f>
        <v>0</v>
      </c>
      <c r="C24" s="9">
        <f>IF('CN-Med-BPE-CH4'!C24=0,0,VLOOKUP($A24,'CN-Med-BPE-CH4'!$A$2:$AR$27,COLUMN('CN-Med-BPE-CH4'!C$2),0)*VLOOKUP($A24,'Subnational multipliers'!$A$7:$AS$31,COLUMN('Subnational multipliers'!D$6),0))</f>
        <v>0</v>
      </c>
      <c r="D24" s="9">
        <f>IF('CN-Med-BPE-CH4'!D24=0,0,VLOOKUP($A24,'CN-Med-BPE-CH4'!$A$2:$AR$27,COLUMN('CN-Med-BPE-CH4'!D$2),0)*VLOOKUP($A24,'Subnational multipliers'!$A$7:$AS$31,COLUMN('Subnational multipliers'!E$6),0))</f>
        <v>0</v>
      </c>
      <c r="E24" s="9">
        <f>IF('CN-Med-BPE-CH4'!E24=0,0,VLOOKUP($A24,'CN-Med-BPE-CH4'!$A$2:$AR$27,COLUMN('CN-Med-BPE-CH4'!E$2),0)*VLOOKUP($A24,'Subnational multipliers'!$A$7:$AS$31,COLUMN('Subnational multipliers'!F$6),0))</f>
        <v>0</v>
      </c>
      <c r="F24" s="9">
        <f>IF('CN-Med-BPE-CH4'!F24=0,0,VLOOKUP($A24,'CN-Med-BPE-CH4'!$A$2:$AR$27,COLUMN('CN-Med-BPE-CH4'!F$2),0)*VLOOKUP($A24,'Subnational multipliers'!$A$7:$AS$31,COLUMN('Subnational multipliers'!G$6),0))</f>
        <v>0</v>
      </c>
      <c r="G24" s="9">
        <f>IF('CN-Med-BPE-CH4'!G24=0,0,VLOOKUP($A24,'CN-Med-BPE-CH4'!$A$2:$AR$27,COLUMN('CN-Med-BPE-CH4'!G$2),0)*VLOOKUP($A24,'Subnational multipliers'!$A$7:$AS$31,COLUMN('Subnational multipliers'!H$6),0))</f>
        <v>0</v>
      </c>
      <c r="H24" s="9">
        <f>IF('CN-Med-BPE-CH4'!H24=0,0,VLOOKUP($A24,'CN-Med-BPE-CH4'!$A$2:$AR$27,COLUMN('CN-Med-BPE-CH4'!H$2),0)*VLOOKUP($A24,'Subnational multipliers'!$A$7:$AS$31,COLUMN('Subnational multipliers'!I$6),0))</f>
        <v>0</v>
      </c>
      <c r="I24" s="9">
        <f>IF('CN-Med-BPE-CH4'!I24=0,0,VLOOKUP($A24,'CN-Med-BPE-CH4'!$A$2:$AR$27,COLUMN('CN-Med-BPE-CH4'!I$2),0)*VLOOKUP($A24,'Subnational multipliers'!$A$7:$AS$31,COLUMN('Subnational multipliers'!J$6),0))</f>
        <v>0</v>
      </c>
      <c r="J24" s="9">
        <f>IF('CN-Med-BPE-CH4'!J24=0,0,VLOOKUP($A24,'CN-Med-BPE-CH4'!$A$2:$AR$27,COLUMN('CN-Med-BPE-CH4'!J$2),0)*VLOOKUP($A24,'Subnational multipliers'!$A$7:$AS$31,COLUMN('Subnational multipliers'!K$6),0))</f>
        <v>0</v>
      </c>
      <c r="K24" s="9">
        <f>IF('CN-Med-BPE-CH4'!K24=0,0,VLOOKUP($A24,'CN-Med-BPE-CH4'!$A$2:$AR$27,COLUMN('CN-Med-BPE-CH4'!K$2),0)*VLOOKUP($A24,'Subnational multipliers'!$A$7:$AS$31,COLUMN('Subnational multipliers'!L$6),0))</f>
        <v>0</v>
      </c>
      <c r="L24" s="9">
        <f>IF('CN-Med-BPE-CH4'!L24=0,0,VLOOKUP($A24,'CN-Med-BPE-CH4'!$A$2:$AR$27,COLUMN('CN-Med-BPE-CH4'!L$2),0)*VLOOKUP($A24,'Subnational multipliers'!$A$7:$AS$31,COLUMN('Subnational multipliers'!M$6),0))</f>
        <v>0</v>
      </c>
      <c r="M24" s="9">
        <f>IF('CN-Med-BPE-CH4'!M24=0,0,VLOOKUP($A24,'CN-Med-BPE-CH4'!$A$2:$AR$27,COLUMN('CN-Med-BPE-CH4'!M$2),0)*VLOOKUP($A24,'Subnational multipliers'!$A$7:$AS$31,COLUMN('Subnational multipliers'!N$6),0))</f>
        <v>0</v>
      </c>
      <c r="N24" s="9">
        <f>IF('CN-Med-BPE-CH4'!N24=0,0,VLOOKUP($A24,'CN-Med-BPE-CH4'!$A$2:$AR$27,COLUMN('CN-Med-BPE-CH4'!N$2),0)*VLOOKUP($A24,'Subnational multipliers'!$A$7:$AS$31,COLUMN('Subnational multipliers'!O$6),0))</f>
        <v>0</v>
      </c>
      <c r="O24" s="9">
        <f>IF('CN-Med-BPE-CH4'!O24=0,0,VLOOKUP($A24,'CN-Med-BPE-CH4'!$A$2:$AR$27,COLUMN('CN-Med-BPE-CH4'!O$2),0)*VLOOKUP($A24,'Subnational multipliers'!$A$7:$AS$31,COLUMN('Subnational multipliers'!P$6),0))</f>
        <v>0</v>
      </c>
      <c r="P24" s="9">
        <f>IF('CN-Med-BPE-CH4'!P24=0,0,VLOOKUP($A24,'CN-Med-BPE-CH4'!$A$2:$AR$27,COLUMN('CN-Med-BPE-CH4'!P$2),0)*VLOOKUP($A24,'Subnational multipliers'!$A$7:$AS$31,COLUMN('Subnational multipliers'!Q$6),0))</f>
        <v>0</v>
      </c>
      <c r="Q24" s="9">
        <f>IF('CN-Med-BPE-CH4'!Q24=0,0,VLOOKUP($A24,'CN-Med-BPE-CH4'!$A$2:$AR$27,COLUMN('CN-Med-BPE-CH4'!Q$2),0)*VLOOKUP($A24,'Subnational multipliers'!$A$7:$AS$31,COLUMN('Subnational multipliers'!R$6),0))</f>
        <v>0</v>
      </c>
      <c r="R24" s="9">
        <f>IF('CN-Med-BPE-CH4'!R24=0,0,VLOOKUP($A24,'CN-Med-BPE-CH4'!$A$2:$AR$27,COLUMN('CN-Med-BPE-CH4'!R$2),0)*VLOOKUP($A24,'Subnational multipliers'!$A$7:$AS$31,COLUMN('Subnational multipliers'!S$6),0))</f>
        <v>0</v>
      </c>
      <c r="S24" s="9">
        <f>IF('CN-Med-BPE-CH4'!S24=0,0,VLOOKUP($A24,'CN-Med-BPE-CH4'!$A$2:$AR$27,COLUMN('CN-Med-BPE-CH4'!S$2),0)*VLOOKUP($A24,'Subnational multipliers'!$A$7:$AS$31,COLUMN('Subnational multipliers'!T$6),0))</f>
        <v>0</v>
      </c>
      <c r="T24" s="9">
        <f>IF('CN-Med-BPE-CH4'!T24=0,0,VLOOKUP($A24,'CN-Med-BPE-CH4'!$A$2:$AR$27,COLUMN('CN-Med-BPE-CH4'!T$2),0)*VLOOKUP($A24,'Subnational multipliers'!$A$7:$AS$31,COLUMN('Subnational multipliers'!U$6),0))</f>
        <v>0</v>
      </c>
      <c r="U24" s="9">
        <f>IF('CN-Med-BPE-CH4'!U24=0,0,VLOOKUP($A24,'CN-Med-BPE-CH4'!$A$2:$AR$27,COLUMN('CN-Med-BPE-CH4'!U$2),0)*VLOOKUP($A24,'Subnational multipliers'!$A$7:$AS$31,COLUMN('Subnational multipliers'!V$6),0))</f>
        <v>0</v>
      </c>
      <c r="V24" s="9">
        <f>IF('CN-Med-BPE-CH4'!V24=0,0,VLOOKUP($A24,'CN-Med-BPE-CH4'!$A$2:$AR$27,COLUMN('CN-Med-BPE-CH4'!V$2),0)*VLOOKUP($A24,'Subnational multipliers'!$A$7:$AS$31,COLUMN('Subnational multipliers'!W$6),0))</f>
        <v>0</v>
      </c>
      <c r="W24" s="9">
        <f>IF('CN-Med-BPE-CH4'!W24=0,0,VLOOKUP($A24,'CN-Med-BPE-CH4'!$A$2:$AR$27,COLUMN('CN-Med-BPE-CH4'!W$2),0)*VLOOKUP($A24,'Subnational multipliers'!$A$7:$AS$31,COLUMN('Subnational multipliers'!X$6),0))</f>
        <v>0</v>
      </c>
      <c r="X24" s="9">
        <f>IF('CN-Med-BPE-CH4'!X24=0,0,VLOOKUP($A24,'CN-Med-BPE-CH4'!$A$2:$AR$27,COLUMN('CN-Med-BPE-CH4'!X$2),0)*VLOOKUP($A24,'Subnational multipliers'!$A$7:$AS$31,COLUMN('Subnational multipliers'!Y$6),0))</f>
        <v>0</v>
      </c>
      <c r="Y24" s="9">
        <f>IF('CN-Med-BPE-CH4'!Y24=0,0,VLOOKUP($A24,'CN-Med-BPE-CH4'!$A$2:$AR$27,COLUMN('CN-Med-BPE-CH4'!Y$2),0)*VLOOKUP($A24,'Subnational multipliers'!$A$7:$AS$31,COLUMN('Subnational multipliers'!Z$6),0))</f>
        <v>0</v>
      </c>
      <c r="Z24" s="9">
        <f>IF('CN-Med-BPE-CH4'!Z24=0,0,VLOOKUP($A24,'CN-Med-BPE-CH4'!$A$2:$AR$27,COLUMN('CN-Med-BPE-CH4'!Z$2),0)*VLOOKUP($A24,'Subnational multipliers'!$A$7:$AS$31,COLUMN('Subnational multipliers'!AA$6),0))</f>
        <v>0</v>
      </c>
      <c r="AA24" s="9">
        <f>IF('CN-Med-BPE-CH4'!AA24=0,0,VLOOKUP($A24,'CN-Med-BPE-CH4'!$A$2:$AR$27,COLUMN('CN-Med-BPE-CH4'!AA$2),0)*VLOOKUP($A24,'Subnational multipliers'!$A$7:$AS$31,COLUMN('Subnational multipliers'!AB$6),0))</f>
        <v>0</v>
      </c>
      <c r="AB24" s="9">
        <f>IF('CN-Med-BPE-CH4'!AB24=0,0,VLOOKUP($A24,'CN-Med-BPE-CH4'!$A$2:$AR$27,COLUMN('CN-Med-BPE-CH4'!AB$2),0)*VLOOKUP($A24,'Subnational multipliers'!$A$7:$AS$31,COLUMN('Subnational multipliers'!AC$6),0))</f>
        <v>0</v>
      </c>
      <c r="AC24" s="9">
        <f>IF('CN-Med-BPE-CH4'!AC24=0,0,VLOOKUP($A24,'CN-Med-BPE-CH4'!$A$2:$AR$27,COLUMN('CN-Med-BPE-CH4'!AC$2),0)*VLOOKUP($A24,'Subnational multipliers'!$A$7:$AS$31,COLUMN('Subnational multipliers'!AD$6),0))</f>
        <v>0</v>
      </c>
      <c r="AD24" s="9">
        <f>IF('CN-Med-BPE-CH4'!AD24=0,0,VLOOKUP($A24,'CN-Med-BPE-CH4'!$A$2:$AR$27,COLUMN('CN-Med-BPE-CH4'!AD$2),0)*VLOOKUP($A24,'Subnational multipliers'!$A$7:$AS$31,COLUMN('Subnational multipliers'!AE$6),0))</f>
        <v>0</v>
      </c>
      <c r="AE24" s="9">
        <f>IF('CN-Med-BPE-CH4'!AE24=0,0,VLOOKUP($A24,'CN-Med-BPE-CH4'!$A$2:$AR$27,COLUMN('CN-Med-BPE-CH4'!AE$2),0)*VLOOKUP($A24,'Subnational multipliers'!$A$7:$AS$31,COLUMN('Subnational multipliers'!AF$6),0))</f>
        <v>0</v>
      </c>
      <c r="AF24" s="9">
        <f>IF('CN-Med-BPE-CH4'!AF24=0,0,VLOOKUP($A24,'CN-Med-BPE-CH4'!$A$2:$AR$27,COLUMN('CN-Med-BPE-CH4'!AF$2),0)*VLOOKUP($A24,'Subnational multipliers'!$A$7:$AS$31,COLUMN('Subnational multipliers'!AG$6),0))</f>
        <v>0</v>
      </c>
      <c r="AG24" s="9">
        <f>IF('CN-Med-BPE-CH4'!AG24=0,0,VLOOKUP($A24,'CN-Med-BPE-CH4'!$A$2:$AR$27,COLUMN('CN-Med-BPE-CH4'!AG$2),0)*VLOOKUP($A24,'Subnational multipliers'!$A$7:$AS$31,COLUMN('Subnational multipliers'!AH$6),0))</f>
        <v>0</v>
      </c>
      <c r="AH24" s="9">
        <f>IF('CN-Med-BPE-CH4'!AH24=0,0,VLOOKUP($A24,'CN-Med-BPE-CH4'!$A$2:$AR$27,COLUMN('CN-Med-BPE-CH4'!AH$2),0)*VLOOKUP($A24,'Subnational multipliers'!$A$7:$AS$31,COLUMN('Subnational multipliers'!AI$6),0))</f>
        <v>0</v>
      </c>
      <c r="AI24" s="9">
        <f>IF('CN-Med-BPE-CH4'!AI24=0,0,VLOOKUP($A24,'CN-Med-BPE-CH4'!$A$2:$AR$27,COLUMN('CN-Med-BPE-CH4'!AI$2),0)*VLOOKUP($A24,'Subnational multipliers'!$A$7:$AS$31,COLUMN('Subnational multipliers'!AJ$6),0))</f>
        <v>0</v>
      </c>
      <c r="AJ24" s="9">
        <f>IF('CN-Med-BPE-CH4'!AJ24=0,0,VLOOKUP($A24,'CN-Med-BPE-CH4'!$A$2:$AR$27,COLUMN('CN-Med-BPE-CH4'!AJ$2),0)*VLOOKUP($A24,'Subnational multipliers'!$A$7:$AS$31,COLUMN('Subnational multipliers'!AK$6),0))</f>
        <v>0</v>
      </c>
      <c r="AK24" s="9">
        <f>IF('CN-Med-BPE-CH4'!AK24=0,0,VLOOKUP($A24,'CN-Med-BPE-CH4'!$A$2:$AR$27,COLUMN('CN-Med-BPE-CH4'!AK$2),0)*VLOOKUP($A24,'Subnational multipliers'!$A$7:$AS$31,COLUMN('Subnational multipliers'!AL$6),0))</f>
        <v>0</v>
      </c>
      <c r="AL24" s="9">
        <f>IF('CN-Med-BPE-CH4'!AL24=0,0,VLOOKUP($A24,'CN-Med-BPE-CH4'!$A$2:$AR$27,COLUMN('CN-Med-BPE-CH4'!AL$2),0)*VLOOKUP($A24,'Subnational multipliers'!$A$7:$AS$31,COLUMN('Subnational multipliers'!AM$6),0))</f>
        <v>0</v>
      </c>
      <c r="AM24" s="9">
        <f>IF('CN-Med-BPE-CH4'!AM24=0,0,VLOOKUP($A24,'CN-Med-BPE-CH4'!$A$2:$AR$27,COLUMN('CN-Med-BPE-CH4'!AM$2),0)*VLOOKUP($A24,'Subnational multipliers'!$A$7:$AS$31,COLUMN('Subnational multipliers'!AN$6),0))</f>
        <v>0</v>
      </c>
      <c r="AN24" s="9">
        <f>IF('CN-Med-BPE-CH4'!AN24=0,0,VLOOKUP($A24,'CN-Med-BPE-CH4'!$A$2:$AR$27,COLUMN('CN-Med-BPE-CH4'!AN$2),0)*VLOOKUP($A24,'Subnational multipliers'!$A$7:$AS$31,COLUMN('Subnational multipliers'!AO$6),0))</f>
        <v>0</v>
      </c>
      <c r="AO24" s="9">
        <f>IF('CN-Med-BPE-CH4'!AO24=0,0,VLOOKUP($A24,'CN-Med-BPE-CH4'!$A$2:$AR$27,COLUMN('CN-Med-BPE-CH4'!AO$2),0)*VLOOKUP($A24,'Subnational multipliers'!$A$7:$AS$31,COLUMN('Subnational multipliers'!AP$6),0))</f>
        <v>0</v>
      </c>
      <c r="AP24" s="9">
        <f>IF('CN-Med-BPE-CH4'!AP24=0,0,VLOOKUP($A24,'CN-Med-BPE-CH4'!$A$2:$AR$27,COLUMN('CN-Med-BPE-CH4'!AP$2),0)*VLOOKUP($A24,'Subnational multipliers'!$A$7:$AS$31,COLUMN('Subnational multipliers'!AQ$6),0))</f>
        <v>0</v>
      </c>
      <c r="AQ24" s="9">
        <f>IF('CN-Med-BPE-CH4'!AQ24=0,0,VLOOKUP($A24,'CN-Med-BPE-CH4'!$A$2:$AR$27,COLUMN('CN-Med-BPE-CH4'!AQ$2),0)*VLOOKUP($A24,'Subnational multipliers'!$A$7:$AS$31,COLUMN('Subnational multipliers'!AR$6),0))</f>
        <v>0</v>
      </c>
      <c r="AR24" s="9">
        <f>IF('CN-Med-BPE-CH4'!AR24=0,0,VLOOKUP($A24,'CN-Med-BPE-CH4'!$A$2:$AR$27,COLUMN('CN-Med-BPE-CH4'!AR$2),0)*VLOOKUP($A24,'Subnational multipliers'!$A$7:$AS$31,COLUMN('Subnational multipliers'!AS$6),0))</f>
        <v>0</v>
      </c>
    </row>
    <row r="25" spans="1:44">
      <c r="A25" t="s">
        <v>43</v>
      </c>
      <c r="B25" s="9">
        <f>IF('CN-Med-BPE-CH4'!B25=0,0,VLOOKUP($A25,'CN-Med-BPE-CH4'!$A$2:$AR$27,COLUMN('CN-Med-BPE-CH4'!B$2),0)*VLOOKUP($A25,'Subnational multipliers'!$A$7:$AS$31,COLUMN('Subnational multipliers'!C$6),0))</f>
        <v>1879000000000</v>
      </c>
      <c r="C25" s="9">
        <f>IF('CN-Med-BPE-CH4'!C25=0,0,VLOOKUP($A25,'CN-Med-BPE-CH4'!$A$2:$AR$27,COLUMN('CN-Med-BPE-CH4'!C$2),0)*VLOOKUP($A25,'Subnational multipliers'!$A$7:$AS$31,COLUMN('Subnational multipliers'!D$6),0))</f>
        <v>1754500000000</v>
      </c>
      <c r="D25" s="9">
        <f>IF('CN-Med-BPE-CH4'!D25=0,0,VLOOKUP($A25,'CN-Med-BPE-CH4'!$A$2:$AR$27,COLUMN('CN-Med-BPE-CH4'!D$2),0)*VLOOKUP($A25,'Subnational multipliers'!$A$7:$AS$31,COLUMN('Subnational multipliers'!E$6),0))</f>
        <v>1630000000000</v>
      </c>
      <c r="E25" s="9">
        <f>IF('CN-Med-BPE-CH4'!E25=0,0,VLOOKUP($A25,'CN-Med-BPE-CH4'!$A$2:$AR$27,COLUMN('CN-Med-BPE-CH4'!E$2),0)*VLOOKUP($A25,'Subnational multipliers'!$A$7:$AS$31,COLUMN('Subnational multipliers'!F$6),0))</f>
        <v>1755000000000</v>
      </c>
      <c r="F25" s="9">
        <f>IF('CN-Med-BPE-CH4'!F25=0,0,VLOOKUP($A25,'CN-Med-BPE-CH4'!$A$2:$AR$27,COLUMN('CN-Med-BPE-CH4'!F$2),0)*VLOOKUP($A25,'Subnational multipliers'!$A$7:$AS$31,COLUMN('Subnational multipliers'!G$6),0))</f>
        <v>1860893295314.6252</v>
      </c>
      <c r="G25" s="9">
        <f>IF('CN-Med-BPE-CH4'!G25=0,0,VLOOKUP($A25,'CN-Med-BPE-CH4'!$A$2:$AR$27,COLUMN('CN-Med-BPE-CH4'!G$2),0)*VLOOKUP($A25,'Subnational multipliers'!$A$7:$AS$31,COLUMN('Subnational multipliers'!H$6),0))</f>
        <v>1952194503719.0947</v>
      </c>
      <c r="H25" s="9">
        <f>IF('CN-Med-BPE-CH4'!H25=0,0,VLOOKUP($A25,'CN-Med-BPE-CH4'!$A$2:$AR$27,COLUMN('CN-Med-BPE-CH4'!H$2),0)*VLOOKUP($A25,'Subnational multipliers'!$A$7:$AS$31,COLUMN('Subnational multipliers'!I$6),0))</f>
        <v>2043495712123.5642</v>
      </c>
      <c r="I25" s="9">
        <f>IF('CN-Med-BPE-CH4'!I25=0,0,VLOOKUP($A25,'CN-Med-BPE-CH4'!$A$2:$AR$27,COLUMN('CN-Med-BPE-CH4'!I$2),0)*VLOOKUP($A25,'Subnational multipliers'!$A$7:$AS$31,COLUMN('Subnational multipliers'!J$6),0))</f>
        <v>2130274201964.4048</v>
      </c>
      <c r="J25" s="9">
        <f>IF('CN-Med-BPE-CH4'!J25=0,0,VLOOKUP($A25,'CN-Med-BPE-CH4'!$A$2:$AR$27,COLUMN('CN-Med-BPE-CH4'!J$2),0)*VLOOKUP($A25,'Subnational multipliers'!$A$7:$AS$31,COLUMN('Subnational multipliers'!K$6),0))</f>
        <v>2190336742904.7312</v>
      </c>
      <c r="K25" s="9">
        <f>IF('CN-Med-BPE-CH4'!K25=0,0,VLOOKUP($A25,'CN-Med-BPE-CH4'!$A$2:$AR$27,COLUMN('CN-Med-BPE-CH4'!K$2),0)*VLOOKUP($A25,'Subnational multipliers'!$A$7:$AS$31,COLUMN('Subnational multipliers'!L$6),0))</f>
        <v>2250399283845.0581</v>
      </c>
      <c r="L25" s="9">
        <f>IF('CN-Med-BPE-CH4'!L25=0,0,VLOOKUP($A25,'CN-Med-BPE-CH4'!$A$2:$AR$27,COLUMN('CN-Med-BPE-CH4'!L$2),0)*VLOOKUP($A25,'Subnational multipliers'!$A$7:$AS$31,COLUMN('Subnational multipliers'!M$6),0))</f>
        <v>2310461824785.3838</v>
      </c>
      <c r="M25" s="9">
        <f>IF('CN-Med-BPE-CH4'!M25=0,0,VLOOKUP($A25,'CN-Med-BPE-CH4'!$A$2:$AR$27,COLUMN('CN-Med-BPE-CH4'!M$2),0)*VLOOKUP($A25,'Subnational multipliers'!$A$7:$AS$31,COLUMN('Subnational multipliers'!N$6),0))</f>
        <v>2377153911397.6484</v>
      </c>
      <c r="N25" s="9">
        <f>IF('CN-Med-BPE-CH4'!N25=0,0,VLOOKUP($A25,'CN-Med-BPE-CH4'!$A$2:$AR$27,COLUMN('CN-Med-BPE-CH4'!N$2),0)*VLOOKUP($A25,'Subnational multipliers'!$A$7:$AS$31,COLUMN('Subnational multipliers'!O$6),0))</f>
        <v>2443267780508.3325</v>
      </c>
      <c r="O25" s="9">
        <f>IF('CN-Med-BPE-CH4'!O25=0,0,VLOOKUP($A25,'CN-Med-BPE-CH4'!$A$2:$AR$27,COLUMN('CN-Med-BPE-CH4'!O$2),0)*VLOOKUP($A25,'Subnational multipliers'!$A$7:$AS$31,COLUMN('Subnational multipliers'!P$6),0))</f>
        <v>2479618704183.0151</v>
      </c>
      <c r="P25" s="9">
        <f>IF('CN-Med-BPE-CH4'!P25=0,0,VLOOKUP($A25,'CN-Med-BPE-CH4'!$A$2:$AR$27,COLUMN('CN-Med-BPE-CH4'!P$2),0)*VLOOKUP($A25,'Subnational multipliers'!$A$7:$AS$31,COLUMN('Subnational multipliers'!Q$6),0))</f>
        <v>2521380069465.2427</v>
      </c>
      <c r="Q25" s="9">
        <f>IF('CN-Med-BPE-CH4'!Q25=0,0,VLOOKUP($A25,'CN-Med-BPE-CH4'!$A$2:$AR$27,COLUMN('CN-Med-BPE-CH4'!Q$2),0)*VLOOKUP($A25,'Subnational multipliers'!$A$7:$AS$31,COLUMN('Subnational multipliers'!R$6),0))</f>
        <v>2566269270639.522</v>
      </c>
      <c r="R25" s="9">
        <f>IF('CN-Med-BPE-CH4'!R25=0,0,VLOOKUP($A25,'CN-Med-BPE-CH4'!$A$2:$AR$27,COLUMN('CN-Med-BPE-CH4'!R$2),0)*VLOOKUP($A25,'Subnational multipliers'!$A$7:$AS$31,COLUMN('Subnational multipliers'!S$6),0))</f>
        <v>2617414143597.9087</v>
      </c>
      <c r="S25" s="9">
        <f>IF('CN-Med-BPE-CH4'!S25=0,0,VLOOKUP($A25,'CN-Med-BPE-CH4'!$A$2:$AR$27,COLUMN('CN-Med-BPE-CH4'!S$2),0)*VLOOKUP($A25,'Subnational multipliers'!$A$7:$AS$31,COLUMN('Subnational multipliers'!T$6),0))</f>
        <v>2669404246732.8584</v>
      </c>
      <c r="T25" s="9">
        <f>IF('CN-Med-BPE-CH4'!T25=0,0,VLOOKUP($A25,'CN-Med-BPE-CH4'!$A$2:$AR$27,COLUMN('CN-Med-BPE-CH4'!T$2),0)*VLOOKUP($A25,'Subnational multipliers'!$A$7:$AS$31,COLUMN('Subnational multipliers'!U$6),0))</f>
        <v>2703217801183.4478</v>
      </c>
      <c r="U25" s="9">
        <f>IF('CN-Med-BPE-CH4'!U25=0,0,VLOOKUP($A25,'CN-Med-BPE-CH4'!$A$2:$AR$27,COLUMN('CN-Med-BPE-CH4'!U$2),0)*VLOOKUP($A25,'Subnational multipliers'!$A$7:$AS$31,COLUMN('Subnational multipliers'!V$6),0))</f>
        <v>2737031355634.0371</v>
      </c>
      <c r="V25" s="9">
        <f>IF('CN-Med-BPE-CH4'!V25=0,0,VLOOKUP($A25,'CN-Med-BPE-CH4'!$A$2:$AR$27,COLUMN('CN-Med-BPE-CH4'!V$2),0)*VLOOKUP($A25,'Subnational multipliers'!$A$7:$AS$31,COLUMN('Subnational multipliers'!W$6),0))</f>
        <v>2770844910084.626</v>
      </c>
      <c r="W25" s="9">
        <f>IF('CN-Med-BPE-CH4'!W25=0,0,VLOOKUP($A25,'CN-Med-BPE-CH4'!$A$2:$AR$27,COLUMN('CN-Med-BPE-CH4'!W$2),0)*VLOOKUP($A25,'Subnational multipliers'!$A$7:$AS$31,COLUMN('Subnational multipliers'!X$6),0))</f>
        <v>2804658464535.2158</v>
      </c>
      <c r="X25" s="9">
        <f>IF('CN-Med-BPE-CH4'!X25=0,0,VLOOKUP($A25,'CN-Med-BPE-CH4'!$A$2:$AR$27,COLUMN('CN-Med-BPE-CH4'!X$2),0)*VLOOKUP($A25,'Subnational multipliers'!$A$7:$AS$31,COLUMN('Subnational multipliers'!Y$6),0))</f>
        <v>2838472018985.8052</v>
      </c>
      <c r="Y25" s="9">
        <f>IF('CN-Med-BPE-CH4'!Y25=0,0,VLOOKUP($A25,'CN-Med-BPE-CH4'!$A$2:$AR$27,COLUMN('CN-Med-BPE-CH4'!Y$2),0)*VLOOKUP($A25,'Subnational multipliers'!$A$7:$AS$31,COLUMN('Subnational multipliers'!Z$6),0))</f>
        <v>2857659228232.5532</v>
      </c>
      <c r="Z25" s="9">
        <f>IF('CN-Med-BPE-CH4'!Z25=0,0,VLOOKUP($A25,'CN-Med-BPE-CH4'!$A$2:$AR$27,COLUMN('CN-Med-BPE-CH4'!Z$2),0)*VLOOKUP($A25,'Subnational multipliers'!$A$7:$AS$31,COLUMN('Subnational multipliers'!AA$6),0))</f>
        <v>2876846437479.3013</v>
      </c>
      <c r="AA25" s="9">
        <f>IF('CN-Med-BPE-CH4'!AA25=0,0,VLOOKUP($A25,'CN-Med-BPE-CH4'!$A$2:$AR$27,COLUMN('CN-Med-BPE-CH4'!AA$2),0)*VLOOKUP($A25,'Subnational multipliers'!$A$7:$AS$31,COLUMN('Subnational multipliers'!AB$6),0))</f>
        <v>2896033646726.0493</v>
      </c>
      <c r="AB25" s="9">
        <f>IF('CN-Med-BPE-CH4'!AB25=0,0,VLOOKUP($A25,'CN-Med-BPE-CH4'!$A$2:$AR$27,COLUMN('CN-Med-BPE-CH4'!AB$2),0)*VLOOKUP($A25,'Subnational multipliers'!$A$7:$AS$31,COLUMN('Subnational multipliers'!AC$6),0))</f>
        <v>2915220855972.7969</v>
      </c>
      <c r="AC25" s="9">
        <f>IF('CN-Med-BPE-CH4'!AC25=0,0,VLOOKUP($A25,'CN-Med-BPE-CH4'!$A$2:$AR$27,COLUMN('CN-Med-BPE-CH4'!AC$2),0)*VLOOKUP($A25,'Subnational multipliers'!$A$7:$AS$31,COLUMN('Subnational multipliers'!AD$6),0))</f>
        <v>2934408065219.5454</v>
      </c>
      <c r="AD25" s="9">
        <f>IF('CN-Med-BPE-CH4'!AD25=0,0,VLOOKUP($A25,'CN-Med-BPE-CH4'!$A$2:$AR$27,COLUMN('CN-Med-BPE-CH4'!AD$2),0)*VLOOKUP($A25,'Subnational multipliers'!$A$7:$AS$31,COLUMN('Subnational multipliers'!AE$6),0))</f>
        <v>2949029481948.7876</v>
      </c>
      <c r="AE25" s="9">
        <f>IF('CN-Med-BPE-CH4'!AE25=0,0,VLOOKUP($A25,'CN-Med-BPE-CH4'!$A$2:$AR$27,COLUMN('CN-Med-BPE-CH4'!AE$2),0)*VLOOKUP($A25,'Subnational multipliers'!$A$7:$AS$31,COLUMN('Subnational multipliers'!AF$6),0))</f>
        <v>2963650898678.0303</v>
      </c>
      <c r="AF25" s="9">
        <f>IF('CN-Med-BPE-CH4'!AF25=0,0,VLOOKUP($A25,'CN-Med-BPE-CH4'!$A$2:$AR$27,COLUMN('CN-Med-BPE-CH4'!AF$2),0)*VLOOKUP($A25,'Subnational multipliers'!$A$7:$AS$31,COLUMN('Subnational multipliers'!AG$6),0))</f>
        <v>2978272315407.2725</v>
      </c>
      <c r="AG25" s="9">
        <f>IF('CN-Med-BPE-CH4'!AG25=0,0,VLOOKUP($A25,'CN-Med-BPE-CH4'!$A$2:$AR$27,COLUMN('CN-Med-BPE-CH4'!AG$2),0)*VLOOKUP($A25,'Subnational multipliers'!$A$7:$AS$31,COLUMN('Subnational multipliers'!AH$6),0))</f>
        <v>2992893732136.5146</v>
      </c>
      <c r="AH25" s="9">
        <f>IF('CN-Med-BPE-CH4'!AH25=0,0,VLOOKUP($A25,'CN-Med-BPE-CH4'!$A$2:$AR$27,COLUMN('CN-Med-BPE-CH4'!AH$2),0)*VLOOKUP($A25,'Subnational multipliers'!$A$7:$AS$31,COLUMN('Subnational multipliers'!AI$6),0))</f>
        <v>3007515148865.7568</v>
      </c>
      <c r="AI25" s="9">
        <f>IF('CN-Med-BPE-CH4'!AI25=0,0,VLOOKUP($A25,'CN-Med-BPE-CH4'!$A$2:$AR$27,COLUMN('CN-Med-BPE-CH4'!AI$2),0)*VLOOKUP($A25,'Subnational multipliers'!$A$7:$AS$31,COLUMN('Subnational multipliers'!AJ$6),0))</f>
        <v>3024417707833.3164</v>
      </c>
      <c r="AJ25" s="9">
        <f>IF('CN-Med-BPE-CH4'!AJ25=0,0,VLOOKUP($A25,'CN-Med-BPE-CH4'!$A$2:$AR$27,COLUMN('CN-Med-BPE-CH4'!AJ$2),0)*VLOOKUP($A25,'Subnational multipliers'!$A$7:$AS$31,COLUMN('Subnational multipliers'!AK$6),0))</f>
        <v>3041320266800.8755</v>
      </c>
      <c r="AK25" s="9">
        <f>IF('CN-Med-BPE-CH4'!AK25=0,0,VLOOKUP($A25,'CN-Med-BPE-CH4'!$A$2:$AR$27,COLUMN('CN-Med-BPE-CH4'!AK$2),0)*VLOOKUP($A25,'Subnational multipliers'!$A$7:$AS$31,COLUMN('Subnational multipliers'!AL$6),0))</f>
        <v>3058222825768.4351</v>
      </c>
      <c r="AL25" s="9">
        <f>IF('CN-Med-BPE-CH4'!AL25=0,0,VLOOKUP($A25,'CN-Med-BPE-CH4'!$A$2:$AR$27,COLUMN('CN-Med-BPE-CH4'!AL$2),0)*VLOOKUP($A25,'Subnational multipliers'!$A$7:$AS$31,COLUMN('Subnational multipliers'!AM$6),0))</f>
        <v>3075125384735.9941</v>
      </c>
      <c r="AM25" s="9">
        <f>IF('CN-Med-BPE-CH4'!AM25=0,0,VLOOKUP($A25,'CN-Med-BPE-CH4'!$A$2:$AR$27,COLUMN('CN-Med-BPE-CH4'!AM$2),0)*VLOOKUP($A25,'Subnational multipliers'!$A$7:$AS$31,COLUMN('Subnational multipliers'!AN$6),0))</f>
        <v>3092027943703.5537</v>
      </c>
      <c r="AN25" s="9">
        <f>IF('CN-Med-BPE-CH4'!AN25=0,0,VLOOKUP($A25,'CN-Med-BPE-CH4'!$A$2:$AR$27,COLUMN('CN-Med-BPE-CH4'!AN$2),0)*VLOOKUP($A25,'Subnational multipliers'!$A$7:$AS$31,COLUMN('Subnational multipliers'!AO$6),0))</f>
        <v>3095829316564.9111</v>
      </c>
      <c r="AO25" s="9">
        <f>IF('CN-Med-BPE-CH4'!AO25=0,0,VLOOKUP($A25,'CN-Med-BPE-CH4'!$A$2:$AR$27,COLUMN('CN-Med-BPE-CH4'!AO$2),0)*VLOOKUP($A25,'Subnational multipliers'!$A$7:$AS$31,COLUMN('Subnational multipliers'!AP$6),0))</f>
        <v>3099630689426.2686</v>
      </c>
      <c r="AP25" s="9">
        <f>IF('CN-Med-BPE-CH4'!AP25=0,0,VLOOKUP($A25,'CN-Med-BPE-CH4'!$A$2:$AR$27,COLUMN('CN-Med-BPE-CH4'!AP$2),0)*VLOOKUP($A25,'Subnational multipliers'!$A$7:$AS$31,COLUMN('Subnational multipliers'!AQ$6),0))</f>
        <v>3103432062287.6255</v>
      </c>
      <c r="AQ25" s="9">
        <f>IF('CN-Med-BPE-CH4'!AQ25=0,0,VLOOKUP($A25,'CN-Med-BPE-CH4'!$A$2:$AR$27,COLUMN('CN-Med-BPE-CH4'!AQ$2),0)*VLOOKUP($A25,'Subnational multipliers'!$A$7:$AS$31,COLUMN('Subnational multipliers'!AR$6),0))</f>
        <v>3107233435148.9834</v>
      </c>
      <c r="AR25" s="9">
        <f>IF('CN-Med-BPE-CH4'!AR25=0,0,VLOOKUP($A25,'CN-Med-BPE-CH4'!$A$2:$AR$27,COLUMN('CN-Med-BPE-CH4'!AR$2),0)*VLOOKUP($A25,'Subnational multipliers'!$A$7:$AS$31,COLUMN('Subnational multipliers'!AS$6),0))</f>
        <v>3111034808010.3403</v>
      </c>
    </row>
    <row r="26" spans="1:44">
      <c r="A26" t="s">
        <v>47</v>
      </c>
      <c r="B26" s="9">
        <f>IF('CN-Med-BPE-CH4'!B26=0,0,VLOOKUP($A26,'CN-Med-BPE-CH4'!$A$2:$AR$27,COLUMN('CN-Med-BPE-CH4'!B$2),0)*VLOOKUP($A26,'Subnational multipliers'!$A$7:$AS$31,COLUMN('Subnational multipliers'!C$6),0))</f>
        <v>7622000000000</v>
      </c>
      <c r="C26" s="9">
        <f>IF('CN-Med-BPE-CH4'!C26=0,0,VLOOKUP($A26,'CN-Med-BPE-CH4'!$A$2:$AR$27,COLUMN('CN-Med-BPE-CH4'!C$2),0)*VLOOKUP($A26,'Subnational multipliers'!$A$7:$AS$31,COLUMN('Subnational multipliers'!D$6),0))</f>
        <v>7501000000000</v>
      </c>
      <c r="D26" s="9">
        <f>IF('CN-Med-BPE-CH4'!D26=0,0,VLOOKUP($A26,'CN-Med-BPE-CH4'!$A$2:$AR$27,COLUMN('CN-Med-BPE-CH4'!D$2),0)*VLOOKUP($A26,'Subnational multipliers'!$A$7:$AS$31,COLUMN('Subnational multipliers'!E$6),0))</f>
        <v>7380000000000</v>
      </c>
      <c r="E26" s="9">
        <f>IF('CN-Med-BPE-CH4'!E26=0,0,VLOOKUP($A26,'CN-Med-BPE-CH4'!$A$2:$AR$27,COLUMN('CN-Med-BPE-CH4'!E$2),0)*VLOOKUP($A26,'Subnational multipliers'!$A$7:$AS$31,COLUMN('Subnational multipliers'!F$6),0))</f>
        <v>7085000000000</v>
      </c>
      <c r="F26" s="9">
        <f>IF('CN-Med-BPE-CH4'!F26=0,0,VLOOKUP($A26,'CN-Med-BPE-CH4'!$A$2:$AR$27,COLUMN('CN-Med-BPE-CH4'!F$2),0)*VLOOKUP($A26,'Subnational multipliers'!$A$7:$AS$31,COLUMN('Subnational multipliers'!G$6),0))</f>
        <v>7099414084386.3662</v>
      </c>
      <c r="G26" s="9">
        <f>IF('CN-Med-BPE-CH4'!G26=0,0,VLOOKUP($A26,'CN-Med-BPE-CH4'!$A$2:$AR$27,COLUMN('CN-Med-BPE-CH4'!G$2),0)*VLOOKUP($A26,'Subnational multipliers'!$A$7:$AS$31,COLUMN('Subnational multipliers'!H$6),0))</f>
        <v>7113828258835.2744</v>
      </c>
      <c r="H26" s="9">
        <f>IF('CN-Med-BPE-CH4'!H26=0,0,VLOOKUP($A26,'CN-Med-BPE-CH4'!$A$2:$AR$27,COLUMN('CN-Med-BPE-CH4'!H$2),0)*VLOOKUP($A26,'Subnational multipliers'!$A$7:$AS$31,COLUMN('Subnational multipliers'!I$6),0))</f>
        <v>7128242343221.6396</v>
      </c>
      <c r="I26" s="9">
        <f>IF('CN-Med-BPE-CH4'!I26=0,0,VLOOKUP($A26,'CN-Med-BPE-CH4'!$A$2:$AR$27,COLUMN('CN-Med-BPE-CH4'!I$2),0)*VLOOKUP($A26,'Subnational multipliers'!$A$7:$AS$31,COLUMN('Subnational multipliers'!J$6),0))</f>
        <v>7142656592722.665</v>
      </c>
      <c r="J26" s="9">
        <f>IF('CN-Med-BPE-CH4'!J26=0,0,VLOOKUP($A26,'CN-Med-BPE-CH4'!$A$2:$AR$27,COLUMN('CN-Med-BPE-CH4'!J$2),0)*VLOOKUP($A26,'Subnational multipliers'!$A$7:$AS$31,COLUMN('Subnational multipliers'!K$6),0))</f>
        <v>7140505223775.3271</v>
      </c>
      <c r="K26" s="9">
        <f>IF('CN-Med-BPE-CH4'!K26=0,0,VLOOKUP($A26,'CN-Med-BPE-CH4'!$A$2:$AR$27,COLUMN('CN-Med-BPE-CH4'!K$2),0)*VLOOKUP($A26,'Subnational multipliers'!$A$7:$AS$31,COLUMN('Subnational multipliers'!L$6),0))</f>
        <v>7138353794786.293</v>
      </c>
      <c r="L26" s="9">
        <f>IF('CN-Med-BPE-CH4'!L26=0,0,VLOOKUP($A26,'CN-Med-BPE-CH4'!$A$2:$AR$27,COLUMN('CN-Med-BPE-CH4'!L$2),0)*VLOOKUP($A26,'Subnational multipliers'!$A$7:$AS$31,COLUMN('Subnational multipliers'!M$6),0))</f>
        <v>7136202671009.2051</v>
      </c>
      <c r="M26" s="9">
        <f>IF('CN-Med-BPE-CH4'!M26=0,0,VLOOKUP($A26,'CN-Med-BPE-CH4'!$A$2:$AR$27,COLUMN('CN-Med-BPE-CH4'!M$2),0)*VLOOKUP($A26,'Subnational multipliers'!$A$7:$AS$31,COLUMN('Subnational multipliers'!N$6),0))</f>
        <v>7134051242020.1729</v>
      </c>
      <c r="N26" s="9">
        <f>IF('CN-Med-BPE-CH4'!N26=0,0,VLOOKUP($A26,'CN-Med-BPE-CH4'!$A$2:$AR$27,COLUMN('CN-Med-BPE-CH4'!N$2),0)*VLOOKUP($A26,'Subnational multipliers'!$A$7:$AS$31,COLUMN('Subnational multipliers'!O$6),0))</f>
        <v>7131899873072.834</v>
      </c>
      <c r="O26" s="9">
        <f>IF('CN-Med-BPE-CH4'!O26=0,0,VLOOKUP($A26,'CN-Med-BPE-CH4'!$A$2:$AR$27,COLUMN('CN-Med-BPE-CH4'!O$2),0)*VLOOKUP($A26,'Subnational multipliers'!$A$7:$AS$31,COLUMN('Subnational multipliers'!P$6),0))</f>
        <v>7122137338802.3086</v>
      </c>
      <c r="P26" s="9">
        <f>IF('CN-Med-BPE-CH4'!P26=0,0,VLOOKUP($A26,'CN-Med-BPE-CH4'!$A$2:$AR$27,COLUMN('CN-Med-BPE-CH4'!P$2),0)*VLOOKUP($A26,'Subnational multipliers'!$A$7:$AS$31,COLUMN('Subnational multipliers'!Q$6),0))</f>
        <v>7112374989660.3398</v>
      </c>
      <c r="Q26" s="9">
        <f>IF('CN-Med-BPE-CH4'!Q26=0,0,VLOOKUP($A26,'CN-Med-BPE-CH4'!$A$2:$AR$27,COLUMN('CN-Med-BPE-CH4'!Q$2),0)*VLOOKUP($A26,'Subnational multipliers'!$A$7:$AS$31,COLUMN('Subnational multipliers'!R$6),0))</f>
        <v>7102612715570.4883</v>
      </c>
      <c r="R26" s="9">
        <f>IF('CN-Med-BPE-CH4'!R26=0,0,VLOOKUP($A26,'CN-Med-BPE-CH4'!$A$2:$AR$27,COLUMN('CN-Med-BPE-CH4'!R$2),0)*VLOOKUP($A26,'Subnational multipliers'!$A$7:$AS$31,COLUMN('Subnational multipliers'!S$6),0))</f>
        <v>7092850366428.5195</v>
      </c>
      <c r="S26" s="9">
        <f>IF('CN-Med-BPE-CH4'!S26=0,0,VLOOKUP($A26,'CN-Med-BPE-CH4'!$A$2:$AR$27,COLUMN('CN-Med-BPE-CH4'!S$2),0)*VLOOKUP($A26,'Subnational multipliers'!$A$7:$AS$31,COLUMN('Subnational multipliers'!T$6),0))</f>
        <v>7083087832157.9941</v>
      </c>
      <c r="T26" s="9">
        <f>IF('CN-Med-BPE-CH4'!T26=0,0,VLOOKUP($A26,'CN-Med-BPE-CH4'!$A$2:$AR$27,COLUMN('CN-Med-BPE-CH4'!T$2),0)*VLOOKUP($A26,'Subnational multipliers'!$A$7:$AS$31,COLUMN('Subnational multipliers'!U$6),0))</f>
        <v>7065389016798.3418</v>
      </c>
      <c r="U26" s="9">
        <f>IF('CN-Med-BPE-CH4'!U26=0,0,VLOOKUP($A26,'CN-Med-BPE-CH4'!$A$2:$AR$27,COLUMN('CN-Med-BPE-CH4'!U$2),0)*VLOOKUP($A26,'Subnational multipliers'!$A$7:$AS$31,COLUMN('Subnational multipliers'!V$6),0))</f>
        <v>7047690081355.3018</v>
      </c>
      <c r="V26" s="9">
        <f>IF('CN-Med-BPE-CH4'!V26=0,0,VLOOKUP($A26,'CN-Med-BPE-CH4'!$A$2:$AR$27,COLUMN('CN-Med-BPE-CH4'!V$2),0)*VLOOKUP($A26,'Subnational multipliers'!$A$7:$AS$31,COLUMN('Subnational multipliers'!W$6),0))</f>
        <v>7029991100880.9912</v>
      </c>
      <c r="W26" s="9">
        <f>IF('CN-Med-BPE-CH4'!W26=0,0,VLOOKUP($A26,'CN-Med-BPE-CH4'!$A$2:$AR$27,COLUMN('CN-Med-BPE-CH4'!W$2),0)*VLOOKUP($A26,'Subnational multipliers'!$A$7:$AS$31,COLUMN('Subnational multipliers'!X$6),0))</f>
        <v>7012292165437.9521</v>
      </c>
      <c r="X26" s="9">
        <f>IF('CN-Med-BPE-CH4'!X26=0,0,VLOOKUP($A26,'CN-Med-BPE-CH4'!$A$2:$AR$27,COLUMN('CN-Med-BPE-CH4'!X$2),0)*VLOOKUP($A26,'Subnational multipliers'!$A$7:$AS$31,COLUMN('Subnational multipliers'!Y$6),0))</f>
        <v>6994593350078.2998</v>
      </c>
      <c r="Y26" s="9">
        <f>IF('CN-Med-BPE-CH4'!Y26=0,0,VLOOKUP($A26,'CN-Med-BPE-CH4'!$A$2:$AR$27,COLUMN('CN-Med-BPE-CH4'!Y$2),0)*VLOOKUP($A26,'Subnational multipliers'!$A$7:$AS$31,COLUMN('Subnational multipliers'!Z$6),0))</f>
        <v>6970347333230.1191</v>
      </c>
      <c r="Z26" s="9">
        <f>IF('CN-Med-BPE-CH4'!Z26=0,0,VLOOKUP($A26,'CN-Med-BPE-CH4'!$A$2:$AR$27,COLUMN('CN-Med-BPE-CH4'!Z$2),0)*VLOOKUP($A26,'Subnational multipliers'!$A$7:$AS$31,COLUMN('Subnational multipliers'!AA$6),0))</f>
        <v>6946101361413.208</v>
      </c>
      <c r="AA26" s="9">
        <f>IF('CN-Med-BPE-CH4'!AA26=0,0,VLOOKUP($A26,'CN-Med-BPE-CH4'!$A$2:$AR$27,COLUMN('CN-Med-BPE-CH4'!AA$2),0)*VLOOKUP($A26,'Subnational multipliers'!$A$7:$AS$31,COLUMN('Subnational multipliers'!AB$6),0))</f>
        <v>6921855274516.3848</v>
      </c>
      <c r="AB26" s="9">
        <f>IF('CN-Med-BPE-CH4'!AB26=0,0,VLOOKUP($A26,'CN-Med-BPE-CH4'!$A$2:$AR$27,COLUMN('CN-Med-BPE-CH4'!AB$2),0)*VLOOKUP($A26,'Subnational multipliers'!$A$7:$AS$31,COLUMN('Subnational multipliers'!AC$6),0))</f>
        <v>6897609302699.4736</v>
      </c>
      <c r="AC26" s="9">
        <f>IF('CN-Med-BPE-CH4'!AC26=0,0,VLOOKUP($A26,'CN-Med-BPE-CH4'!$A$2:$AR$27,COLUMN('CN-Med-BPE-CH4'!AC$2),0)*VLOOKUP($A26,'Subnational multipliers'!$A$7:$AS$31,COLUMN('Subnational multipliers'!AD$6),0))</f>
        <v>6873363285851.292</v>
      </c>
      <c r="AD26" s="9">
        <f>IF('CN-Med-BPE-CH4'!AD26=0,0,VLOOKUP($A26,'CN-Med-BPE-CH4'!$A$2:$AR$27,COLUMN('CN-Med-BPE-CH4'!AD$2),0)*VLOOKUP($A26,'Subnational multipliers'!$A$7:$AS$31,COLUMN('Subnational multipliers'!AE$6),0))</f>
        <v>6838407717107.374</v>
      </c>
      <c r="AE26" s="9">
        <f>IF('CN-Med-BPE-CH4'!AE26=0,0,VLOOKUP($A26,'CN-Med-BPE-CH4'!$A$2:$AR$27,COLUMN('CN-Med-BPE-CH4'!AE$2),0)*VLOOKUP($A26,'Subnational multipliers'!$A$7:$AS$31,COLUMN('Subnational multipliers'!AF$6),0))</f>
        <v>6803452293464.2158</v>
      </c>
      <c r="AF26" s="9">
        <f>IF('CN-Med-BPE-CH4'!AF26=0,0,VLOOKUP($A26,'CN-Med-BPE-CH4'!$A$2:$AR$27,COLUMN('CN-Med-BPE-CH4'!AF$2),0)*VLOOKUP($A26,'Subnational multipliers'!$A$7:$AS$31,COLUMN('Subnational multipliers'!AG$6),0))</f>
        <v>6768496619647.332</v>
      </c>
      <c r="AG26" s="9">
        <f>IF('CN-Med-BPE-CH4'!AG26=0,0,VLOOKUP($A26,'CN-Med-BPE-CH4'!$A$2:$AR$27,COLUMN('CN-Med-BPE-CH4'!AG$2),0)*VLOOKUP($A26,'Subnational multipliers'!$A$7:$AS$31,COLUMN('Subnational multipliers'!AH$6),0))</f>
        <v>6733541196004.1738</v>
      </c>
      <c r="AH26" s="9">
        <f>IF('CN-Med-BPE-CH4'!AH26=0,0,VLOOKUP($A26,'CN-Med-BPE-CH4'!$A$2:$AR$27,COLUMN('CN-Med-BPE-CH4'!AH$2),0)*VLOOKUP($A26,'Subnational multipliers'!$A$7:$AS$31,COLUMN('Subnational multipliers'!AI$6),0))</f>
        <v>6698585627260.2549</v>
      </c>
      <c r="AI26" s="9">
        <f>IF('CN-Med-BPE-CH4'!AI26=0,0,VLOOKUP($A26,'CN-Med-BPE-CH4'!$A$2:$AR$27,COLUMN('CN-Med-BPE-CH4'!AI$2),0)*VLOOKUP($A26,'Subnational multipliers'!$A$7:$AS$31,COLUMN('Subnational multipliers'!AJ$6),0))</f>
        <v>6651437511803.6709</v>
      </c>
      <c r="AJ26" s="9">
        <f>IF('CN-Med-BPE-CH4'!AJ26=0,0,VLOOKUP($A26,'CN-Med-BPE-CH4'!$A$2:$AR$27,COLUMN('CN-Med-BPE-CH4'!AJ$2),0)*VLOOKUP($A26,'Subnational multipliers'!$A$7:$AS$31,COLUMN('Subnational multipliers'!AK$6),0))</f>
        <v>6604289121155.9893</v>
      </c>
      <c r="AK26" s="9">
        <f>IF('CN-Med-BPE-CH4'!AK26=0,0,VLOOKUP($A26,'CN-Med-BPE-CH4'!$A$2:$AR$27,COLUMN('CN-Med-BPE-CH4'!AK$2),0)*VLOOKUP($A26,'Subnational multipliers'!$A$7:$AS$31,COLUMN('Subnational multipliers'!AL$6),0))</f>
        <v>6557141085754.9971</v>
      </c>
      <c r="AL26" s="9">
        <f>IF('CN-Med-BPE-CH4'!AL26=0,0,VLOOKUP($A26,'CN-Med-BPE-CH4'!$A$2:$AR$27,COLUMN('CN-Med-BPE-CH4'!AL$2),0)*VLOOKUP($A26,'Subnational multipliers'!$A$7:$AS$31,COLUMN('Subnational multipliers'!AM$6),0))</f>
        <v>6509992695107.3164</v>
      </c>
      <c r="AM26" s="9">
        <f>IF('CN-Med-BPE-CH4'!AM26=0,0,VLOOKUP($A26,'CN-Med-BPE-CH4'!$A$2:$AR$27,COLUMN('CN-Med-BPE-CH4'!AM$2),0)*VLOOKUP($A26,'Subnational multipliers'!$A$7:$AS$31,COLUMN('Subnational multipliers'!AN$6),0))</f>
        <v>6462844579650.7314</v>
      </c>
      <c r="AN26" s="9">
        <f>IF('CN-Med-BPE-CH4'!AN26=0,0,VLOOKUP($A26,'CN-Med-BPE-CH4'!$A$2:$AR$27,COLUMN('CN-Med-BPE-CH4'!AN$2),0)*VLOOKUP($A26,'Subnational multipliers'!$A$7:$AS$31,COLUMN('Subnational multipliers'!AO$6),0))</f>
        <v>6406329654721.6797</v>
      </c>
      <c r="AO26" s="9">
        <f>IF('CN-Med-BPE-CH4'!AO26=0,0,VLOOKUP($A26,'CN-Med-BPE-CH4'!$A$2:$AR$27,COLUMN('CN-Med-BPE-CH4'!AO$2),0)*VLOOKUP($A26,'Subnational multipliers'!$A$7:$AS$31,COLUMN('Subnational multipliers'!AP$6),0))</f>
        <v>6349814689764.832</v>
      </c>
      <c r="AP26" s="9">
        <f>IF('CN-Med-BPE-CH4'!AP26=0,0,VLOOKUP($A26,'CN-Med-BPE-CH4'!$A$2:$AR$27,COLUMN('CN-Med-BPE-CH4'!AP$2),0)*VLOOKUP($A26,'Subnational multipliers'!$A$7:$AS$31,COLUMN('Subnational multipliers'!AQ$6),0))</f>
        <v>6293299799860.1016</v>
      </c>
      <c r="AQ26" s="9">
        <f>IF('CN-Med-BPE-CH4'!AQ26=0,0,VLOOKUP($A26,'CN-Med-BPE-CH4'!$A$2:$AR$27,COLUMN('CN-Med-BPE-CH4'!AQ$2),0)*VLOOKUP($A26,'Subnational multipliers'!$A$7:$AS$31,COLUMN('Subnational multipliers'!AR$6),0))</f>
        <v>6236784834903.2549</v>
      </c>
      <c r="AR26" s="9">
        <f>IF('CN-Med-BPE-CH4'!AR26=0,0,VLOOKUP($A26,'CN-Med-BPE-CH4'!$A$2:$AR$27,COLUMN('CN-Med-BPE-CH4'!AR$2),0)*VLOOKUP($A26,'Subnational multipliers'!$A$7:$AS$31,COLUMN('Subnational multipliers'!AS$6),0))</f>
        <v>6180269909974.2031</v>
      </c>
    </row>
    <row r="27" spans="1:44">
      <c r="A27" t="s">
        <v>65</v>
      </c>
      <c r="B27" s="9">
        <f>IF('CN-Med-BPE-CH4'!B27=0,0,VLOOKUP($A27,'CN-Med-BPE-CH4'!$A$2:$AR$27,COLUMN('CN-Med-BPE-CH4'!B$2),0)*VLOOKUP($A27,'Subnational multipliers'!$A$7:$AS$31,COLUMN('Subnational multipliers'!C$6),0))</f>
        <v>0</v>
      </c>
      <c r="C27" s="9">
        <f>IF('CN-Med-BPE-CH4'!C27=0,0,VLOOKUP($A27,'CN-Med-BPE-CH4'!$A$2:$AR$27,COLUMN('CN-Med-BPE-CH4'!C$2),0)*VLOOKUP($A27,'Subnational multipliers'!$A$7:$AS$31,COLUMN('Subnational multipliers'!D$6),0))</f>
        <v>0</v>
      </c>
      <c r="D27" s="9">
        <f>IF('CN-Med-BPE-CH4'!D27=0,0,VLOOKUP($A27,'CN-Med-BPE-CH4'!$A$2:$AR$27,COLUMN('CN-Med-BPE-CH4'!D$2),0)*VLOOKUP($A27,'Subnational multipliers'!$A$7:$AS$31,COLUMN('Subnational multipliers'!E$6),0))</f>
        <v>0</v>
      </c>
      <c r="E27" s="9">
        <f>IF('CN-Med-BPE-CH4'!E27=0,0,VLOOKUP($A27,'CN-Med-BPE-CH4'!$A$2:$AR$27,COLUMN('CN-Med-BPE-CH4'!E$2),0)*VLOOKUP($A27,'Subnational multipliers'!$A$7:$AS$31,COLUMN('Subnational multipliers'!F$6),0))</f>
        <v>0</v>
      </c>
      <c r="F27" s="9">
        <f>IF('CN-Med-BPE-CH4'!F27=0,0,VLOOKUP($A27,'CN-Med-BPE-CH4'!$A$2:$AR$27,COLUMN('CN-Med-BPE-CH4'!F$2),0)*VLOOKUP($A27,'Subnational multipliers'!$A$7:$AS$31,COLUMN('Subnational multipliers'!G$6),0))</f>
        <v>0</v>
      </c>
      <c r="G27" s="9">
        <f>IF('CN-Med-BPE-CH4'!G27=0,0,VLOOKUP($A27,'CN-Med-BPE-CH4'!$A$2:$AR$27,COLUMN('CN-Med-BPE-CH4'!G$2),0)*VLOOKUP($A27,'Subnational multipliers'!$A$7:$AS$31,COLUMN('Subnational multipliers'!H$6),0))</f>
        <v>0</v>
      </c>
      <c r="H27" s="9">
        <f>IF('CN-Med-BPE-CH4'!H27=0,0,VLOOKUP($A27,'CN-Med-BPE-CH4'!$A$2:$AR$27,COLUMN('CN-Med-BPE-CH4'!H$2),0)*VLOOKUP($A27,'Subnational multipliers'!$A$7:$AS$31,COLUMN('Subnational multipliers'!I$6),0))</f>
        <v>0</v>
      </c>
      <c r="I27" s="9">
        <f>IF('CN-Med-BPE-CH4'!I27=0,0,VLOOKUP($A27,'CN-Med-BPE-CH4'!$A$2:$AR$27,COLUMN('CN-Med-BPE-CH4'!I$2),0)*VLOOKUP($A27,'Subnational multipliers'!$A$7:$AS$31,COLUMN('Subnational multipliers'!J$6),0))</f>
        <v>0</v>
      </c>
      <c r="J27" s="9">
        <f>IF('CN-Med-BPE-CH4'!J27=0,0,VLOOKUP($A27,'CN-Med-BPE-CH4'!$A$2:$AR$27,COLUMN('CN-Med-BPE-CH4'!J$2),0)*VLOOKUP($A27,'Subnational multipliers'!$A$7:$AS$31,COLUMN('Subnational multipliers'!K$6),0))</f>
        <v>0</v>
      </c>
      <c r="K27" s="9">
        <f>IF('CN-Med-BPE-CH4'!K27=0,0,VLOOKUP($A27,'CN-Med-BPE-CH4'!$A$2:$AR$27,COLUMN('CN-Med-BPE-CH4'!K$2),0)*VLOOKUP($A27,'Subnational multipliers'!$A$7:$AS$31,COLUMN('Subnational multipliers'!L$6),0))</f>
        <v>0</v>
      </c>
      <c r="L27" s="9">
        <f>IF('CN-Med-BPE-CH4'!L27=0,0,VLOOKUP($A27,'CN-Med-BPE-CH4'!$A$2:$AR$27,COLUMN('CN-Med-BPE-CH4'!L$2),0)*VLOOKUP($A27,'Subnational multipliers'!$A$7:$AS$31,COLUMN('Subnational multipliers'!M$6),0))</f>
        <v>0</v>
      </c>
      <c r="M27" s="9">
        <f>IF('CN-Med-BPE-CH4'!M27=0,0,VLOOKUP($A27,'CN-Med-BPE-CH4'!$A$2:$AR$27,COLUMN('CN-Med-BPE-CH4'!M$2),0)*VLOOKUP($A27,'Subnational multipliers'!$A$7:$AS$31,COLUMN('Subnational multipliers'!N$6),0))</f>
        <v>0</v>
      </c>
      <c r="N27" s="9">
        <f>IF('CN-Med-BPE-CH4'!N27=0,0,VLOOKUP($A27,'CN-Med-BPE-CH4'!$A$2:$AR$27,COLUMN('CN-Med-BPE-CH4'!N$2),0)*VLOOKUP($A27,'Subnational multipliers'!$A$7:$AS$31,COLUMN('Subnational multipliers'!O$6),0))</f>
        <v>0</v>
      </c>
      <c r="O27" s="9">
        <f>IF('CN-Med-BPE-CH4'!O27=0,0,VLOOKUP($A27,'CN-Med-BPE-CH4'!$A$2:$AR$27,COLUMN('CN-Med-BPE-CH4'!O$2),0)*VLOOKUP($A27,'Subnational multipliers'!$A$7:$AS$31,COLUMN('Subnational multipliers'!P$6),0))</f>
        <v>0</v>
      </c>
      <c r="P27" s="9">
        <f>IF('CN-Med-BPE-CH4'!P27=0,0,VLOOKUP($A27,'CN-Med-BPE-CH4'!$A$2:$AR$27,COLUMN('CN-Med-BPE-CH4'!P$2),0)*VLOOKUP($A27,'Subnational multipliers'!$A$7:$AS$31,COLUMN('Subnational multipliers'!Q$6),0))</f>
        <v>0</v>
      </c>
      <c r="Q27" s="9">
        <f>IF('CN-Med-BPE-CH4'!Q27=0,0,VLOOKUP($A27,'CN-Med-BPE-CH4'!$A$2:$AR$27,COLUMN('CN-Med-BPE-CH4'!Q$2),0)*VLOOKUP($A27,'Subnational multipliers'!$A$7:$AS$31,COLUMN('Subnational multipliers'!R$6),0))</f>
        <v>0</v>
      </c>
      <c r="R27" s="9">
        <f>IF('CN-Med-BPE-CH4'!R27=0,0,VLOOKUP($A27,'CN-Med-BPE-CH4'!$A$2:$AR$27,COLUMN('CN-Med-BPE-CH4'!R$2),0)*VLOOKUP($A27,'Subnational multipliers'!$A$7:$AS$31,COLUMN('Subnational multipliers'!S$6),0))</f>
        <v>0</v>
      </c>
      <c r="S27" s="9">
        <f>IF('CN-Med-BPE-CH4'!S27=0,0,VLOOKUP($A27,'CN-Med-BPE-CH4'!$A$2:$AR$27,COLUMN('CN-Med-BPE-CH4'!S$2),0)*VLOOKUP($A27,'Subnational multipliers'!$A$7:$AS$31,COLUMN('Subnational multipliers'!T$6),0))</f>
        <v>0</v>
      </c>
      <c r="T27" s="9">
        <f>IF('CN-Med-BPE-CH4'!T27=0,0,VLOOKUP($A27,'CN-Med-BPE-CH4'!$A$2:$AR$27,COLUMN('CN-Med-BPE-CH4'!T$2),0)*VLOOKUP($A27,'Subnational multipliers'!$A$7:$AS$31,COLUMN('Subnational multipliers'!U$6),0))</f>
        <v>0</v>
      </c>
      <c r="U27" s="9">
        <f>IF('CN-Med-BPE-CH4'!U27=0,0,VLOOKUP($A27,'CN-Med-BPE-CH4'!$A$2:$AR$27,COLUMN('CN-Med-BPE-CH4'!U$2),0)*VLOOKUP($A27,'Subnational multipliers'!$A$7:$AS$31,COLUMN('Subnational multipliers'!V$6),0))</f>
        <v>0</v>
      </c>
      <c r="V27" s="9">
        <f>IF('CN-Med-BPE-CH4'!V27=0,0,VLOOKUP($A27,'CN-Med-BPE-CH4'!$A$2:$AR$27,COLUMN('CN-Med-BPE-CH4'!V$2),0)*VLOOKUP($A27,'Subnational multipliers'!$A$7:$AS$31,COLUMN('Subnational multipliers'!W$6),0))</f>
        <v>0</v>
      </c>
      <c r="W27" s="9">
        <f>IF('CN-Med-BPE-CH4'!W27=0,0,VLOOKUP($A27,'CN-Med-BPE-CH4'!$A$2:$AR$27,COLUMN('CN-Med-BPE-CH4'!W$2),0)*VLOOKUP($A27,'Subnational multipliers'!$A$7:$AS$31,COLUMN('Subnational multipliers'!X$6),0))</f>
        <v>0</v>
      </c>
      <c r="X27" s="9">
        <f>IF('CN-Med-BPE-CH4'!X27=0,0,VLOOKUP($A27,'CN-Med-BPE-CH4'!$A$2:$AR$27,COLUMN('CN-Med-BPE-CH4'!X$2),0)*VLOOKUP($A27,'Subnational multipliers'!$A$7:$AS$31,COLUMN('Subnational multipliers'!Y$6),0))</f>
        <v>0</v>
      </c>
      <c r="Y27" s="9">
        <f>IF('CN-Med-BPE-CH4'!Y27=0,0,VLOOKUP($A27,'CN-Med-BPE-CH4'!$A$2:$AR$27,COLUMN('CN-Med-BPE-CH4'!Y$2),0)*VLOOKUP($A27,'Subnational multipliers'!$A$7:$AS$31,COLUMN('Subnational multipliers'!Z$6),0))</f>
        <v>0</v>
      </c>
      <c r="Z27" s="9">
        <f>IF('CN-Med-BPE-CH4'!Z27=0,0,VLOOKUP($A27,'CN-Med-BPE-CH4'!$A$2:$AR$27,COLUMN('CN-Med-BPE-CH4'!Z$2),0)*VLOOKUP($A27,'Subnational multipliers'!$A$7:$AS$31,COLUMN('Subnational multipliers'!AA$6),0))</f>
        <v>0</v>
      </c>
      <c r="AA27" s="9">
        <f>IF('CN-Med-BPE-CH4'!AA27=0,0,VLOOKUP($A27,'CN-Med-BPE-CH4'!$A$2:$AR$27,COLUMN('CN-Med-BPE-CH4'!AA$2),0)*VLOOKUP($A27,'Subnational multipliers'!$A$7:$AS$31,COLUMN('Subnational multipliers'!AB$6),0))</f>
        <v>0</v>
      </c>
      <c r="AB27" s="9">
        <f>IF('CN-Med-BPE-CH4'!AB27=0,0,VLOOKUP($A27,'CN-Med-BPE-CH4'!$A$2:$AR$27,COLUMN('CN-Med-BPE-CH4'!AB$2),0)*VLOOKUP($A27,'Subnational multipliers'!$A$7:$AS$31,COLUMN('Subnational multipliers'!AC$6),0))</f>
        <v>0</v>
      </c>
      <c r="AC27" s="9">
        <f>IF('CN-Med-BPE-CH4'!AC27=0,0,VLOOKUP($A27,'CN-Med-BPE-CH4'!$A$2:$AR$27,COLUMN('CN-Med-BPE-CH4'!AC$2),0)*VLOOKUP($A27,'Subnational multipliers'!$A$7:$AS$31,COLUMN('Subnational multipliers'!AD$6),0))</f>
        <v>0</v>
      </c>
      <c r="AD27" s="9">
        <f>IF('CN-Med-BPE-CH4'!AD27=0,0,VLOOKUP($A27,'CN-Med-BPE-CH4'!$A$2:$AR$27,COLUMN('CN-Med-BPE-CH4'!AD$2),0)*VLOOKUP($A27,'Subnational multipliers'!$A$7:$AS$31,COLUMN('Subnational multipliers'!AE$6),0))</f>
        <v>0</v>
      </c>
      <c r="AE27" s="9">
        <f>IF('CN-Med-BPE-CH4'!AE27=0,0,VLOOKUP($A27,'CN-Med-BPE-CH4'!$A$2:$AR$27,COLUMN('CN-Med-BPE-CH4'!AE$2),0)*VLOOKUP($A27,'Subnational multipliers'!$A$7:$AS$31,COLUMN('Subnational multipliers'!AF$6),0))</f>
        <v>0</v>
      </c>
      <c r="AF27" s="9">
        <f>IF('CN-Med-BPE-CH4'!AF27=0,0,VLOOKUP($A27,'CN-Med-BPE-CH4'!$A$2:$AR$27,COLUMN('CN-Med-BPE-CH4'!AF$2),0)*VLOOKUP($A27,'Subnational multipliers'!$A$7:$AS$31,COLUMN('Subnational multipliers'!AG$6),0))</f>
        <v>0</v>
      </c>
      <c r="AG27" s="9">
        <f>IF('CN-Med-BPE-CH4'!AG27=0,0,VLOOKUP($A27,'CN-Med-BPE-CH4'!$A$2:$AR$27,COLUMN('CN-Med-BPE-CH4'!AG$2),0)*VLOOKUP($A27,'Subnational multipliers'!$A$7:$AS$31,COLUMN('Subnational multipliers'!AH$6),0))</f>
        <v>0</v>
      </c>
      <c r="AH27" s="9">
        <f>IF('CN-Med-BPE-CH4'!AH27=0,0,VLOOKUP($A27,'CN-Med-BPE-CH4'!$A$2:$AR$27,COLUMN('CN-Med-BPE-CH4'!AH$2),0)*VLOOKUP($A27,'Subnational multipliers'!$A$7:$AS$31,COLUMN('Subnational multipliers'!AI$6),0))</f>
        <v>0</v>
      </c>
      <c r="AI27" s="9">
        <f>IF('CN-Med-BPE-CH4'!AI27=0,0,VLOOKUP($A27,'CN-Med-BPE-CH4'!$A$2:$AR$27,COLUMN('CN-Med-BPE-CH4'!AI$2),0)*VLOOKUP($A27,'Subnational multipliers'!$A$7:$AS$31,COLUMN('Subnational multipliers'!AJ$6),0))</f>
        <v>0</v>
      </c>
      <c r="AJ27" s="9">
        <f>IF('CN-Med-BPE-CH4'!AJ27=0,0,VLOOKUP($A27,'CN-Med-BPE-CH4'!$A$2:$AR$27,COLUMN('CN-Med-BPE-CH4'!AJ$2),0)*VLOOKUP($A27,'Subnational multipliers'!$A$7:$AS$31,COLUMN('Subnational multipliers'!AK$6),0))</f>
        <v>0</v>
      </c>
      <c r="AK27" s="9">
        <f>IF('CN-Med-BPE-CH4'!AK27=0,0,VLOOKUP($A27,'CN-Med-BPE-CH4'!$A$2:$AR$27,COLUMN('CN-Med-BPE-CH4'!AK$2),0)*VLOOKUP($A27,'Subnational multipliers'!$A$7:$AS$31,COLUMN('Subnational multipliers'!AL$6),0))</f>
        <v>0</v>
      </c>
      <c r="AL27" s="9">
        <f>IF('CN-Med-BPE-CH4'!AL27=0,0,VLOOKUP($A27,'CN-Med-BPE-CH4'!$A$2:$AR$27,COLUMN('CN-Med-BPE-CH4'!AL$2),0)*VLOOKUP($A27,'Subnational multipliers'!$A$7:$AS$31,COLUMN('Subnational multipliers'!AM$6),0))</f>
        <v>0</v>
      </c>
      <c r="AM27" s="9">
        <f>IF('CN-Med-BPE-CH4'!AM27=0,0,VLOOKUP($A27,'CN-Med-BPE-CH4'!$A$2:$AR$27,COLUMN('CN-Med-BPE-CH4'!AM$2),0)*VLOOKUP($A27,'Subnational multipliers'!$A$7:$AS$31,COLUMN('Subnational multipliers'!AN$6),0))</f>
        <v>0</v>
      </c>
      <c r="AN27" s="9">
        <f>IF('CN-Med-BPE-CH4'!AN27=0,0,VLOOKUP($A27,'CN-Med-BPE-CH4'!$A$2:$AR$27,COLUMN('CN-Med-BPE-CH4'!AN$2),0)*VLOOKUP($A27,'Subnational multipliers'!$A$7:$AS$31,COLUMN('Subnational multipliers'!AO$6),0))</f>
        <v>0</v>
      </c>
      <c r="AO27" s="9">
        <f>IF('CN-Med-BPE-CH4'!AO27=0,0,VLOOKUP($A27,'CN-Med-BPE-CH4'!$A$2:$AR$27,COLUMN('CN-Med-BPE-CH4'!AO$2),0)*VLOOKUP($A27,'Subnational multipliers'!$A$7:$AS$31,COLUMN('Subnational multipliers'!AP$6),0))</f>
        <v>0</v>
      </c>
      <c r="AP27" s="9">
        <f>IF('CN-Med-BPE-CH4'!AP27=0,0,VLOOKUP($A27,'CN-Med-BPE-CH4'!$A$2:$AR$27,COLUMN('CN-Med-BPE-CH4'!AP$2),0)*VLOOKUP($A27,'Subnational multipliers'!$A$7:$AS$31,COLUMN('Subnational multipliers'!AQ$6),0))</f>
        <v>0</v>
      </c>
      <c r="AQ27" s="9">
        <f>IF('CN-Med-BPE-CH4'!AQ27=0,0,VLOOKUP($A27,'CN-Med-BPE-CH4'!$A$2:$AR$27,COLUMN('CN-Med-BPE-CH4'!AQ$2),0)*VLOOKUP($A27,'Subnational multipliers'!$A$7:$AS$31,COLUMN('Subnational multipliers'!AR$6),0))</f>
        <v>0</v>
      </c>
      <c r="AR27" s="9">
        <f>IF('CN-Med-BPE-CH4'!AR27=0,0,VLOOKUP($A27,'CN-Med-BPE-CH4'!$A$2:$AR$27,COLUMN('CN-Med-BPE-CH4'!AR$2),0)*VLOOKUP($A27,'Subnational multipliers'!$A$7:$AS$31,COLUMN('Subnational multipliers'!AS$6),0))</f>
        <v>0</v>
      </c>
    </row>
  </sheetData>
  <phoneticPr fontId="1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2C87-A0C3-44A2-9AA6-D0FD8EBB6FBD}">
  <sheetPr>
    <tabColor theme="8" tint="-0.249977111117893"/>
  </sheetPr>
  <dimension ref="A1:AR27"/>
  <sheetViews>
    <sheetView workbookViewId="0"/>
  </sheetViews>
  <sheetFormatPr defaultRowHeight="14.25"/>
  <cols>
    <col min="1" max="1" width="30.125" customWidth="1"/>
    <col min="2" max="2" width="10.125" bestFit="1" customWidth="1"/>
    <col min="3" max="44" width="11.75" customWidth="1"/>
  </cols>
  <sheetData>
    <row r="1" spans="1:44">
      <c r="A1" s="11" t="s">
        <v>6</v>
      </c>
      <c r="B1" s="11" t="s">
        <v>3</v>
      </c>
      <c r="C1" s="13" t="str">
        <f>_xlfn.CONCAT("Unit: grams of ",B1)</f>
        <v>Unit: grams of N2O</v>
      </c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:44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5">
        <v>2033</v>
      </c>
      <c r="R2" s="15">
        <v>2034</v>
      </c>
      <c r="S2" s="15">
        <v>2035</v>
      </c>
      <c r="T2" s="15">
        <v>2036</v>
      </c>
      <c r="U2" s="15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>
      <c r="A3" t="s">
        <v>481</v>
      </c>
      <c r="B3" s="9">
        <f>IF('CN-Med-BPE-N2O'!B3=0,0,VLOOKUP($A3,'CN-Med-BPE-N2O'!$A$2:$AR$27,COLUMN('CN-Med-BPE-N2O'!B$2),0)*VLOOKUP($A3,'Subnational multipliers'!$A$7:$AS$31,COLUMN('Subnational multipliers'!C$6),0))</f>
        <v>943000000000</v>
      </c>
      <c r="C3" s="9">
        <f>IF('CN-Med-BPE-N2O'!C3=0,0,VLOOKUP($A3,'CN-Med-BPE-N2O'!$A$2:$AR$27,COLUMN('CN-Med-BPE-N2O'!C$2),0)*VLOOKUP($A3,'Subnational multipliers'!$A$7:$AS$31,COLUMN('Subnational multipliers'!D$6),0))</f>
        <v>944500000000</v>
      </c>
      <c r="D3" s="9">
        <f>IF('CN-Med-BPE-N2O'!D3=0,0,VLOOKUP($A3,'CN-Med-BPE-N2O'!$A$2:$AR$27,COLUMN('CN-Med-BPE-N2O'!D$2),0)*VLOOKUP($A3,'Subnational multipliers'!$A$7:$AS$31,COLUMN('Subnational multipliers'!E$6),0))</f>
        <v>946000000000.00012</v>
      </c>
      <c r="E3" s="9">
        <f>IF('CN-Med-BPE-N2O'!E3=0,0,VLOOKUP($A3,'CN-Med-BPE-N2O'!$A$2:$AR$27,COLUMN('CN-Med-BPE-N2O'!E$2),0)*VLOOKUP($A3,'Subnational multipliers'!$A$7:$AS$31,COLUMN('Subnational multipliers'!F$6),0))</f>
        <v>949000000000</v>
      </c>
      <c r="F3" s="9">
        <f>IF('CN-Med-BPE-N2O'!F3=0,0,VLOOKUP($A3,'CN-Med-BPE-N2O'!$A$2:$AR$27,COLUMN('CN-Med-BPE-N2O'!F$2),0)*VLOOKUP($A3,'Subnational multipliers'!$A$7:$AS$31,COLUMN('Subnational multipliers'!G$6),0))</f>
        <v>950930693871.9353</v>
      </c>
      <c r="G3" s="9">
        <f>IF('CN-Med-BPE-N2O'!G3=0,0,VLOOKUP($A3,'CN-Med-BPE-N2O'!$A$2:$AR$27,COLUMN('CN-Med-BPE-N2O'!G$2),0)*VLOOKUP($A3,'Subnational multipliers'!$A$7:$AS$31,COLUMN('Subnational multipliers'!H$6),0))</f>
        <v>952861399807.2937</v>
      </c>
      <c r="H3" s="9">
        <f>IF('CN-Med-BPE-N2O'!H3=0,0,VLOOKUP($A3,'CN-Med-BPE-N2O'!$A$2:$AR$27,COLUMN('CN-Med-BPE-N2O'!H$2),0)*VLOOKUP($A3,'Subnational multipliers'!$A$7:$AS$31,COLUMN('Subnational multipliers'!I$6),0))</f>
        <v>954792093679.22876</v>
      </c>
      <c r="I3" s="9">
        <f>IF('CN-Med-BPE-N2O'!I3=0,0,VLOOKUP($A3,'CN-Med-BPE-N2O'!$A$2:$AR$27,COLUMN('CN-Med-BPE-N2O'!I$2),0)*VLOOKUP($A3,'Subnational multipliers'!$A$7:$AS$31,COLUMN('Subnational multipliers'!J$6),0))</f>
        <v>956722809667.43958</v>
      </c>
      <c r="J3" s="9">
        <f>IF('CN-Med-BPE-N2O'!J3=0,0,VLOOKUP($A3,'CN-Med-BPE-N2O'!$A$2:$AR$27,COLUMN('CN-Med-BPE-N2O'!J$2),0)*VLOOKUP($A3,'Subnational multipliers'!$A$7:$AS$31,COLUMN('Subnational multipliers'!K$6),0))</f>
        <v>956434644652.47498</v>
      </c>
      <c r="K3" s="9">
        <f>IF('CN-Med-BPE-N2O'!K3=0,0,VLOOKUP($A3,'CN-Med-BPE-N2O'!$A$2:$AR$27,COLUMN('CN-Med-BPE-N2O'!K$2),0)*VLOOKUP($A3,'Subnational multipliers'!$A$7:$AS$31,COLUMN('Subnational multipliers'!L$6),0))</f>
        <v>956146471595.22827</v>
      </c>
      <c r="L3" s="9">
        <f>IF('CN-Med-BPE-N2O'!L3=0,0,VLOOKUP($A3,'CN-Med-BPE-N2O'!$A$2:$AR$27,COLUMN('CN-Med-BPE-N2O'!L$2),0)*VLOOKUP($A3,'Subnational multipliers'!$A$7:$AS$31,COLUMN('Subnational multipliers'!M$6),0))</f>
        <v>955858339419.58154</v>
      </c>
      <c r="M3" s="9">
        <f>IF('CN-Med-BPE-N2O'!M3=0,0,VLOOKUP($A3,'CN-Med-BPE-N2O'!$A$2:$AR$27,COLUMN('CN-Med-BPE-N2O'!M$2),0)*VLOOKUP($A3,'Subnational multipliers'!$A$7:$AS$31,COLUMN('Subnational multipliers'!N$6),0))</f>
        <v>955570166362.33496</v>
      </c>
      <c r="N3" s="9">
        <f>IF('CN-Med-BPE-N2O'!N3=0,0,VLOOKUP($A3,'CN-Med-BPE-N2O'!$A$2:$AR$27,COLUMN('CN-Med-BPE-N2O'!N$2),0)*VLOOKUP($A3,'Subnational multipliers'!$A$7:$AS$31,COLUMN('Subnational multipliers'!O$6),0))</f>
        <v>955282001347.37048</v>
      </c>
      <c r="O3" s="9">
        <f>IF('CN-Med-BPE-N2O'!O3=0,0,VLOOKUP($A3,'CN-Med-BPE-N2O'!$A$2:$AR$27,COLUMN('CN-Med-BPE-N2O'!O$2),0)*VLOOKUP($A3,'Subnational multipliers'!$A$7:$AS$31,COLUMN('Subnational multipliers'!P$6),0))</f>
        <v>953974359142.32751</v>
      </c>
      <c r="P3" s="9">
        <f>IF('CN-Med-BPE-N2O'!P3=0,0,VLOOKUP($A3,'CN-Med-BPE-N2O'!$A$2:$AR$27,COLUMN('CN-Med-BPE-N2O'!P$2),0)*VLOOKUP($A3,'Subnational multipliers'!$A$7:$AS$31,COLUMN('Subnational multipliers'!Q$6),0))</f>
        <v>952666741734.3208</v>
      </c>
      <c r="Q3" s="9">
        <f>IF('CN-Med-BPE-N2O'!Q3=0,0,VLOOKUP($A3,'CN-Med-BPE-N2O'!$A$2:$AR$27,COLUMN('CN-Med-BPE-N2O'!Q$2),0)*VLOOKUP($A3,'Subnational multipliers'!$A$7:$AS$31,COLUMN('Subnational multipliers'!R$6),0))</f>
        <v>951359134379.16626</v>
      </c>
      <c r="R3" s="9">
        <f>IF('CN-Med-BPE-N2O'!R3=0,0,VLOOKUP($A3,'CN-Med-BPE-N2O'!$A$2:$AR$27,COLUMN('CN-Med-BPE-N2O'!R$2),0)*VLOOKUP($A3,'Subnational multipliers'!$A$7:$AS$31,COLUMN('Subnational multipliers'!S$6),0))</f>
        <v>950051516971.15955</v>
      </c>
      <c r="S3" s="9">
        <f>IF('CN-Med-BPE-N2O'!S3=0,0,VLOOKUP($A3,'CN-Med-BPE-N2O'!$A$2:$AR$27,COLUMN('CN-Med-BPE-N2O'!S$2),0)*VLOOKUP($A3,'Subnational multipliers'!$A$7:$AS$31,COLUMN('Subnational multipliers'!T$6),0))</f>
        <v>948743874766.11658</v>
      </c>
      <c r="T3" s="9">
        <f>IF('CN-Med-BPE-N2O'!T3=0,0,VLOOKUP($A3,'CN-Med-BPE-N2O'!$A$2:$AR$27,COLUMN('CN-Med-BPE-N2O'!T$2),0)*VLOOKUP($A3,'Subnational multipliers'!$A$7:$AS$31,COLUMN('Subnational multipliers'!U$6),0))</f>
        <v>946373207754.64026</v>
      </c>
      <c r="U3" s="9">
        <f>IF('CN-Med-BPE-N2O'!U3=0,0,VLOOKUP($A3,'CN-Med-BPE-N2O'!$A$2:$AR$27,COLUMN('CN-Med-BPE-N2O'!U$2),0)*VLOOKUP($A3,'Subnational multipliers'!$A$7:$AS$31,COLUMN('Subnational multipliers'!V$6),0))</f>
        <v>944002524658.6001</v>
      </c>
      <c r="V3" s="9">
        <f>IF('CN-Med-BPE-N2O'!V3=0,0,VLOOKUP($A3,'CN-Med-BPE-N2O'!$A$2:$AR$27,COLUMN('CN-Med-BPE-N2O'!V$2),0)*VLOOKUP($A3,'Subnational multipliers'!$A$7:$AS$31,COLUMN('Subnational multipliers'!W$6),0))</f>
        <v>941631835530.84839</v>
      </c>
      <c r="W3" s="9">
        <f>IF('CN-Med-BPE-N2O'!W3=0,0,VLOOKUP($A3,'CN-Med-BPE-N2O'!$A$2:$AR$27,COLUMN('CN-Med-BPE-N2O'!W$2),0)*VLOOKUP($A3,'Subnational multipliers'!$A$7:$AS$31,COLUMN('Subnational multipliers'!X$6),0))</f>
        <v>939261152434.80823</v>
      </c>
      <c r="X3" s="9">
        <f>IF('CN-Med-BPE-N2O'!X3=0,0,VLOOKUP($A3,'CN-Med-BPE-N2O'!$A$2:$AR$27,COLUMN('CN-Med-BPE-N2O'!X$2),0)*VLOOKUP($A3,'Subnational multipliers'!$A$7:$AS$31,COLUMN('Subnational multipliers'!Y$6),0))</f>
        <v>936890485423.33191</v>
      </c>
      <c r="Y3" s="9">
        <f>IF('CN-Med-BPE-N2O'!Y3=0,0,VLOOKUP($A3,'CN-Med-BPE-N2O'!$A$2:$AR$27,COLUMN('CN-Med-BPE-N2O'!Y$2),0)*VLOOKUP($A3,'Subnational multipliers'!$A$7:$AS$31,COLUMN('Subnational multipliers'!Z$6),0))</f>
        <v>933642853808.80493</v>
      </c>
      <c r="Z3" s="9">
        <f>IF('CN-Med-BPE-N2O'!Z3=0,0,VLOOKUP($A3,'CN-Med-BPE-N2O'!$A$2:$AR$27,COLUMN('CN-Med-BPE-N2O'!Z$2),0)*VLOOKUP($A3,'Subnational multipliers'!$A$7:$AS$31,COLUMN('Subnational multipliers'!AA$6),0))</f>
        <v>930395228225.98938</v>
      </c>
      <c r="AA3" s="9">
        <f>IF('CN-Med-BPE-N2O'!AA3=0,0,VLOOKUP($A3,'CN-Med-BPE-N2O'!$A$2:$AR$27,COLUMN('CN-Med-BPE-N2O'!AA$2),0)*VLOOKUP($A3,'Subnational multipliers'!$A$7:$AS$31,COLUMN('Subnational multipliers'!AB$6),0))</f>
        <v>927147587228.80017</v>
      </c>
      <c r="AB3" s="9">
        <f>IF('CN-Med-BPE-N2O'!AB3=0,0,VLOOKUP($A3,'CN-Med-BPE-N2O'!$A$2:$AR$27,COLUMN('CN-Med-BPE-N2O'!AB$2),0)*VLOOKUP($A3,'Subnational multipliers'!$A$7:$AS$31,COLUMN('Subnational multipliers'!AC$6),0))</f>
        <v>923899961645.98462</v>
      </c>
      <c r="AC3" s="9">
        <f>IF('CN-Med-BPE-N2O'!AC3=0,0,VLOOKUP($A3,'CN-Med-BPE-N2O'!$A$2:$AR$27,COLUMN('CN-Med-BPE-N2O'!AC$2),0)*VLOOKUP($A3,'Subnational multipliers'!$A$7:$AS$31,COLUMN('Subnational multipliers'!AD$6),0))</f>
        <v>920652330031.45752</v>
      </c>
      <c r="AD3" s="9">
        <f>IF('CN-Med-BPE-N2O'!AD3=0,0,VLOOKUP($A3,'CN-Med-BPE-N2O'!$A$2:$AR$27,COLUMN('CN-Med-BPE-N2O'!AD$2),0)*VLOOKUP($A3,'Subnational multipliers'!$A$7:$AS$31,COLUMN('Subnational multipliers'!AE$6),0))</f>
        <v>915970207979.5199</v>
      </c>
      <c r="AE3" s="9">
        <f>IF('CN-Med-BPE-N2O'!AE3=0,0,VLOOKUP($A3,'CN-Med-BPE-N2O'!$A$2:$AR$27,COLUMN('CN-Med-BPE-N2O'!AE$2),0)*VLOOKUP($A3,'Subnational multipliers'!$A$7:$AS$31,COLUMN('Subnational multipliers'!AF$6),0))</f>
        <v>911288105363.0968</v>
      </c>
      <c r="AF3" s="9">
        <f>IF('CN-Med-BPE-N2O'!AF3=0,0,VLOOKUP($A3,'CN-Med-BPE-N2O'!$A$2:$AR$27,COLUMN('CN-Med-BPE-N2O'!AF$2),0)*VLOOKUP($A3,'Subnational multipliers'!$A$7:$AS$31,COLUMN('Subnational multipliers'!AG$6),0))</f>
        <v>906605969237.16565</v>
      </c>
      <c r="AG3" s="9">
        <f>IF('CN-Med-BPE-N2O'!AG3=0,0,VLOOKUP($A3,'CN-Med-BPE-N2O'!$A$2:$AR$27,COLUMN('CN-Med-BPE-N2O'!AG$2),0)*VLOOKUP($A3,'Subnational multipliers'!$A$7:$AS$31,COLUMN('Subnational multipliers'!AH$6),0))</f>
        <v>901923866620.74255</v>
      </c>
      <c r="AH3" s="9">
        <f>IF('CN-Med-BPE-N2O'!AH3=0,0,VLOOKUP($A3,'CN-Med-BPE-N2O'!$A$2:$AR$27,COLUMN('CN-Med-BPE-N2O'!AH$2),0)*VLOOKUP($A3,'Subnational multipliers'!$A$7:$AS$31,COLUMN('Subnational multipliers'!AI$6),0))</f>
        <v>897241744568.80481</v>
      </c>
      <c r="AI3" s="9">
        <f>IF('CN-Med-BPE-N2O'!AI3=0,0,VLOOKUP($A3,'CN-Med-BPE-N2O'!$A$2:$AR$27,COLUMN('CN-Med-BPE-N2O'!AI$2),0)*VLOOKUP($A3,'Subnational multipliers'!$A$7:$AS$31,COLUMN('Subnational multipliers'!AJ$6),0))</f>
        <v>890926492406.73022</v>
      </c>
      <c r="AJ3" s="9">
        <f>IF('CN-Med-BPE-N2O'!AJ3=0,0,VLOOKUP($A3,'CN-Med-BPE-N2O'!$A$2:$AR$27,COLUMN('CN-Med-BPE-N2O'!AJ$2),0)*VLOOKUP($A3,'Subnational multipliers'!$A$7:$AS$31,COLUMN('Subnational multipliers'!AK$6),0))</f>
        <v>884611203384.19678</v>
      </c>
      <c r="AK3" s="9">
        <f>IF('CN-Med-BPE-N2O'!AK3=0,0,VLOOKUP($A3,'CN-Med-BPE-N2O'!$A$2:$AR$27,COLUMN('CN-Med-BPE-N2O'!AK$2),0)*VLOOKUP($A3,'Subnational multipliers'!$A$7:$AS$31,COLUMN('Subnational multipliers'!AL$6),0))</f>
        <v>878295961945.16479</v>
      </c>
      <c r="AL3" s="9">
        <f>IF('CN-Med-BPE-N2O'!AL3=0,0,VLOOKUP($A3,'CN-Med-BPE-N2O'!$A$2:$AR$27,COLUMN('CN-Med-BPE-N2O'!AL$2),0)*VLOOKUP($A3,'Subnational multipliers'!$A$7:$AS$31,COLUMN('Subnational multipliers'!AM$6),0))</f>
        <v>871980672922.63135</v>
      </c>
      <c r="AM3" s="9">
        <f>IF('CN-Med-BPE-N2O'!AM3=0,0,VLOOKUP($A3,'CN-Med-BPE-N2O'!$A$2:$AR$27,COLUMN('CN-Med-BPE-N2O'!AM$2),0)*VLOOKUP($A3,'Subnational multipliers'!$A$7:$AS$31,COLUMN('Subnational multipliers'!AN$6),0))</f>
        <v>865665420760.55664</v>
      </c>
      <c r="AN3" s="9">
        <f>IF('CN-Med-BPE-N2O'!AN3=0,0,VLOOKUP($A3,'CN-Med-BPE-N2O'!$A$2:$AR$27,COLUMN('CN-Med-BPE-N2O'!AN$2),0)*VLOOKUP($A3,'Subnational multipliers'!$A$7:$AS$31,COLUMN('Subnational multipliers'!AO$6),0))</f>
        <v>858095531733.36267</v>
      </c>
      <c r="AO3" s="9">
        <f>IF('CN-Med-BPE-N2O'!AO3=0,0,VLOOKUP($A3,'CN-Med-BPE-N2O'!$A$2:$AR$27,COLUMN('CN-Med-BPE-N2O'!AO$2),0)*VLOOKUP($A3,'Subnational multipliers'!$A$7:$AS$31,COLUMN('Subnational multipliers'!AP$6),0))</f>
        <v>850525637344.64722</v>
      </c>
      <c r="AP3" s="9">
        <f>IF('CN-Med-BPE-N2O'!AP3=0,0,VLOOKUP($A3,'CN-Med-BPE-N2O'!$A$2:$AR$27,COLUMN('CN-Med-BPE-N2O'!AP$2),0)*VLOOKUP($A3,'Subnational multipliers'!$A$7:$AS$31,COLUMN('Subnational multipliers'!AQ$6),0))</f>
        <v>842955753008.7843</v>
      </c>
      <c r="AQ3" s="9">
        <f>IF('CN-Med-BPE-N2O'!AQ3=0,0,VLOOKUP($A3,'CN-Med-BPE-N2O'!$A$2:$AR$27,COLUMN('CN-Med-BPE-N2O'!AQ$2),0)*VLOOKUP($A3,'Subnational multipliers'!$A$7:$AS$31,COLUMN('Subnational multipliers'!AR$6),0))</f>
        <v>835385858620.06897</v>
      </c>
      <c r="AR3" s="9">
        <f>IF('CN-Med-BPE-N2O'!AR3=0,0,VLOOKUP($A3,'CN-Med-BPE-N2O'!$A$2:$AR$27,COLUMN('CN-Med-BPE-N2O'!AR$2),0)*VLOOKUP($A3,'Subnational multipliers'!$A$7:$AS$31,COLUMN('Subnational multipliers'!AS$6),0))</f>
        <v>827815969592.87488</v>
      </c>
    </row>
    <row r="4" spans="1:44">
      <c r="A4" t="s">
        <v>42</v>
      </c>
      <c r="B4" s="9">
        <f>IF('CN-Med-BPE-N2O'!B4=0,0,VLOOKUP($A4,'CN-Med-BPE-N2O'!$A$2:$AR$27,COLUMN('CN-Med-BPE-N2O'!B$2),0)*VLOOKUP($A4,'Subnational multipliers'!$A$7:$AS$31,COLUMN('Subnational multipliers'!C$6),0))</f>
        <v>0</v>
      </c>
      <c r="C4" s="9">
        <f>IF('CN-Med-BPE-N2O'!C4=0,0,VLOOKUP($A4,'CN-Med-BPE-N2O'!$A$2:$AR$27,COLUMN('CN-Med-BPE-N2O'!C$2),0)*VLOOKUP($A4,'Subnational multipliers'!$A$7:$AS$31,COLUMN('Subnational multipliers'!D$6),0))</f>
        <v>0</v>
      </c>
      <c r="D4" s="9">
        <f>IF('CN-Med-BPE-N2O'!D4=0,0,VLOOKUP($A4,'CN-Med-BPE-N2O'!$A$2:$AR$27,COLUMN('CN-Med-BPE-N2O'!D$2),0)*VLOOKUP($A4,'Subnational multipliers'!$A$7:$AS$31,COLUMN('Subnational multipliers'!E$6),0))</f>
        <v>0</v>
      </c>
      <c r="E4" s="9">
        <f>IF('CN-Med-BPE-N2O'!E4=0,0,VLOOKUP($A4,'CN-Med-BPE-N2O'!$A$2:$AR$27,COLUMN('CN-Med-BPE-N2O'!E$2),0)*VLOOKUP($A4,'Subnational multipliers'!$A$7:$AS$31,COLUMN('Subnational multipliers'!F$6),0))</f>
        <v>0</v>
      </c>
      <c r="F4" s="9">
        <f>IF('CN-Med-BPE-N2O'!F4=0,0,VLOOKUP($A4,'CN-Med-BPE-N2O'!$A$2:$AR$27,COLUMN('CN-Med-BPE-N2O'!F$2),0)*VLOOKUP($A4,'Subnational multipliers'!$A$7:$AS$31,COLUMN('Subnational multipliers'!G$6),0))</f>
        <v>0</v>
      </c>
      <c r="G4" s="9">
        <f>IF('CN-Med-BPE-N2O'!G4=0,0,VLOOKUP($A4,'CN-Med-BPE-N2O'!$A$2:$AR$27,COLUMN('CN-Med-BPE-N2O'!G$2),0)*VLOOKUP($A4,'Subnational multipliers'!$A$7:$AS$31,COLUMN('Subnational multipliers'!H$6),0))</f>
        <v>0</v>
      </c>
      <c r="H4" s="9">
        <f>IF('CN-Med-BPE-N2O'!H4=0,0,VLOOKUP($A4,'CN-Med-BPE-N2O'!$A$2:$AR$27,COLUMN('CN-Med-BPE-N2O'!H$2),0)*VLOOKUP($A4,'Subnational multipliers'!$A$7:$AS$31,COLUMN('Subnational multipliers'!I$6),0))</f>
        <v>0</v>
      </c>
      <c r="I4" s="9">
        <f>IF('CN-Med-BPE-N2O'!I4=0,0,VLOOKUP($A4,'CN-Med-BPE-N2O'!$A$2:$AR$27,COLUMN('CN-Med-BPE-N2O'!I$2),0)*VLOOKUP($A4,'Subnational multipliers'!$A$7:$AS$31,COLUMN('Subnational multipliers'!J$6),0))</f>
        <v>0</v>
      </c>
      <c r="J4" s="9">
        <f>IF('CN-Med-BPE-N2O'!J4=0,0,VLOOKUP($A4,'CN-Med-BPE-N2O'!$A$2:$AR$27,COLUMN('CN-Med-BPE-N2O'!J$2),0)*VLOOKUP($A4,'Subnational multipliers'!$A$7:$AS$31,COLUMN('Subnational multipliers'!K$6),0))</f>
        <v>0</v>
      </c>
      <c r="K4" s="9">
        <f>IF('CN-Med-BPE-N2O'!K4=0,0,VLOOKUP($A4,'CN-Med-BPE-N2O'!$A$2:$AR$27,COLUMN('CN-Med-BPE-N2O'!K$2),0)*VLOOKUP($A4,'Subnational multipliers'!$A$7:$AS$31,COLUMN('Subnational multipliers'!L$6),0))</f>
        <v>0</v>
      </c>
      <c r="L4" s="9">
        <f>IF('CN-Med-BPE-N2O'!L4=0,0,VLOOKUP($A4,'CN-Med-BPE-N2O'!$A$2:$AR$27,COLUMN('CN-Med-BPE-N2O'!L$2),0)*VLOOKUP($A4,'Subnational multipliers'!$A$7:$AS$31,COLUMN('Subnational multipliers'!M$6),0))</f>
        <v>0</v>
      </c>
      <c r="M4" s="9">
        <f>IF('CN-Med-BPE-N2O'!M4=0,0,VLOOKUP($A4,'CN-Med-BPE-N2O'!$A$2:$AR$27,COLUMN('CN-Med-BPE-N2O'!M$2),0)*VLOOKUP($A4,'Subnational multipliers'!$A$7:$AS$31,COLUMN('Subnational multipliers'!N$6),0))</f>
        <v>0</v>
      </c>
      <c r="N4" s="9">
        <f>IF('CN-Med-BPE-N2O'!N4=0,0,VLOOKUP($A4,'CN-Med-BPE-N2O'!$A$2:$AR$27,COLUMN('CN-Med-BPE-N2O'!N$2),0)*VLOOKUP($A4,'Subnational multipliers'!$A$7:$AS$31,COLUMN('Subnational multipliers'!O$6),0))</f>
        <v>0</v>
      </c>
      <c r="O4" s="9">
        <f>IF('CN-Med-BPE-N2O'!O4=0,0,VLOOKUP($A4,'CN-Med-BPE-N2O'!$A$2:$AR$27,COLUMN('CN-Med-BPE-N2O'!O$2),0)*VLOOKUP($A4,'Subnational multipliers'!$A$7:$AS$31,COLUMN('Subnational multipliers'!P$6),0))</f>
        <v>0</v>
      </c>
      <c r="P4" s="9">
        <f>IF('CN-Med-BPE-N2O'!P4=0,0,VLOOKUP($A4,'CN-Med-BPE-N2O'!$A$2:$AR$27,COLUMN('CN-Med-BPE-N2O'!P$2),0)*VLOOKUP($A4,'Subnational multipliers'!$A$7:$AS$31,COLUMN('Subnational multipliers'!Q$6),0))</f>
        <v>0</v>
      </c>
      <c r="Q4" s="9">
        <f>IF('CN-Med-BPE-N2O'!Q4=0,0,VLOOKUP($A4,'CN-Med-BPE-N2O'!$A$2:$AR$27,COLUMN('CN-Med-BPE-N2O'!Q$2),0)*VLOOKUP($A4,'Subnational multipliers'!$A$7:$AS$31,COLUMN('Subnational multipliers'!R$6),0))</f>
        <v>0</v>
      </c>
      <c r="R4" s="9">
        <f>IF('CN-Med-BPE-N2O'!R4=0,0,VLOOKUP($A4,'CN-Med-BPE-N2O'!$A$2:$AR$27,COLUMN('CN-Med-BPE-N2O'!R$2),0)*VLOOKUP($A4,'Subnational multipliers'!$A$7:$AS$31,COLUMN('Subnational multipliers'!S$6),0))</f>
        <v>0</v>
      </c>
      <c r="S4" s="9">
        <f>IF('CN-Med-BPE-N2O'!S4=0,0,VLOOKUP($A4,'CN-Med-BPE-N2O'!$A$2:$AR$27,COLUMN('CN-Med-BPE-N2O'!S$2),0)*VLOOKUP($A4,'Subnational multipliers'!$A$7:$AS$31,COLUMN('Subnational multipliers'!T$6),0))</f>
        <v>0</v>
      </c>
      <c r="T4" s="9">
        <f>IF('CN-Med-BPE-N2O'!T4=0,0,VLOOKUP($A4,'CN-Med-BPE-N2O'!$A$2:$AR$27,COLUMN('CN-Med-BPE-N2O'!T$2),0)*VLOOKUP($A4,'Subnational multipliers'!$A$7:$AS$31,COLUMN('Subnational multipliers'!U$6),0))</f>
        <v>0</v>
      </c>
      <c r="U4" s="9">
        <f>IF('CN-Med-BPE-N2O'!U4=0,0,VLOOKUP($A4,'CN-Med-BPE-N2O'!$A$2:$AR$27,COLUMN('CN-Med-BPE-N2O'!U$2),0)*VLOOKUP($A4,'Subnational multipliers'!$A$7:$AS$31,COLUMN('Subnational multipliers'!V$6),0))</f>
        <v>0</v>
      </c>
      <c r="V4" s="9">
        <f>IF('CN-Med-BPE-N2O'!V4=0,0,VLOOKUP($A4,'CN-Med-BPE-N2O'!$A$2:$AR$27,COLUMN('CN-Med-BPE-N2O'!V$2),0)*VLOOKUP($A4,'Subnational multipliers'!$A$7:$AS$31,COLUMN('Subnational multipliers'!W$6),0))</f>
        <v>0</v>
      </c>
      <c r="W4" s="9">
        <f>IF('CN-Med-BPE-N2O'!W4=0,0,VLOOKUP($A4,'CN-Med-BPE-N2O'!$A$2:$AR$27,COLUMN('CN-Med-BPE-N2O'!W$2),0)*VLOOKUP($A4,'Subnational multipliers'!$A$7:$AS$31,COLUMN('Subnational multipliers'!X$6),0))</f>
        <v>0</v>
      </c>
      <c r="X4" s="9">
        <f>IF('CN-Med-BPE-N2O'!X4=0,0,VLOOKUP($A4,'CN-Med-BPE-N2O'!$A$2:$AR$27,COLUMN('CN-Med-BPE-N2O'!X$2),0)*VLOOKUP($A4,'Subnational multipliers'!$A$7:$AS$31,COLUMN('Subnational multipliers'!Y$6),0))</f>
        <v>0</v>
      </c>
      <c r="Y4" s="9">
        <f>IF('CN-Med-BPE-N2O'!Y4=0,0,VLOOKUP($A4,'CN-Med-BPE-N2O'!$A$2:$AR$27,COLUMN('CN-Med-BPE-N2O'!Y$2),0)*VLOOKUP($A4,'Subnational multipliers'!$A$7:$AS$31,COLUMN('Subnational multipliers'!Z$6),0))</f>
        <v>0</v>
      </c>
      <c r="Z4" s="9">
        <f>IF('CN-Med-BPE-N2O'!Z4=0,0,VLOOKUP($A4,'CN-Med-BPE-N2O'!$A$2:$AR$27,COLUMN('CN-Med-BPE-N2O'!Z$2),0)*VLOOKUP($A4,'Subnational multipliers'!$A$7:$AS$31,COLUMN('Subnational multipliers'!AA$6),0))</f>
        <v>0</v>
      </c>
      <c r="AA4" s="9">
        <f>IF('CN-Med-BPE-N2O'!AA4=0,0,VLOOKUP($A4,'CN-Med-BPE-N2O'!$A$2:$AR$27,COLUMN('CN-Med-BPE-N2O'!AA$2),0)*VLOOKUP($A4,'Subnational multipliers'!$A$7:$AS$31,COLUMN('Subnational multipliers'!AB$6),0))</f>
        <v>0</v>
      </c>
      <c r="AB4" s="9">
        <f>IF('CN-Med-BPE-N2O'!AB4=0,0,VLOOKUP($A4,'CN-Med-BPE-N2O'!$A$2:$AR$27,COLUMN('CN-Med-BPE-N2O'!AB$2),0)*VLOOKUP($A4,'Subnational multipliers'!$A$7:$AS$31,COLUMN('Subnational multipliers'!AC$6),0))</f>
        <v>0</v>
      </c>
      <c r="AC4" s="9">
        <f>IF('CN-Med-BPE-N2O'!AC4=0,0,VLOOKUP($A4,'CN-Med-BPE-N2O'!$A$2:$AR$27,COLUMN('CN-Med-BPE-N2O'!AC$2),0)*VLOOKUP($A4,'Subnational multipliers'!$A$7:$AS$31,COLUMN('Subnational multipliers'!AD$6),0))</f>
        <v>0</v>
      </c>
      <c r="AD4" s="9">
        <f>IF('CN-Med-BPE-N2O'!AD4=0,0,VLOOKUP($A4,'CN-Med-BPE-N2O'!$A$2:$AR$27,COLUMN('CN-Med-BPE-N2O'!AD$2),0)*VLOOKUP($A4,'Subnational multipliers'!$A$7:$AS$31,COLUMN('Subnational multipliers'!AE$6),0))</f>
        <v>0</v>
      </c>
      <c r="AE4" s="9">
        <f>IF('CN-Med-BPE-N2O'!AE4=0,0,VLOOKUP($A4,'CN-Med-BPE-N2O'!$A$2:$AR$27,COLUMN('CN-Med-BPE-N2O'!AE$2),0)*VLOOKUP($A4,'Subnational multipliers'!$A$7:$AS$31,COLUMN('Subnational multipliers'!AF$6),0))</f>
        <v>0</v>
      </c>
      <c r="AF4" s="9">
        <f>IF('CN-Med-BPE-N2O'!AF4=0,0,VLOOKUP($A4,'CN-Med-BPE-N2O'!$A$2:$AR$27,COLUMN('CN-Med-BPE-N2O'!AF$2),0)*VLOOKUP($A4,'Subnational multipliers'!$A$7:$AS$31,COLUMN('Subnational multipliers'!AG$6),0))</f>
        <v>0</v>
      </c>
      <c r="AG4" s="9">
        <f>IF('CN-Med-BPE-N2O'!AG4=0,0,VLOOKUP($A4,'CN-Med-BPE-N2O'!$A$2:$AR$27,COLUMN('CN-Med-BPE-N2O'!AG$2),0)*VLOOKUP($A4,'Subnational multipliers'!$A$7:$AS$31,COLUMN('Subnational multipliers'!AH$6),0))</f>
        <v>0</v>
      </c>
      <c r="AH4" s="9">
        <f>IF('CN-Med-BPE-N2O'!AH4=0,0,VLOOKUP($A4,'CN-Med-BPE-N2O'!$A$2:$AR$27,COLUMN('CN-Med-BPE-N2O'!AH$2),0)*VLOOKUP($A4,'Subnational multipliers'!$A$7:$AS$31,COLUMN('Subnational multipliers'!AI$6),0))</f>
        <v>0</v>
      </c>
      <c r="AI4" s="9">
        <f>IF('CN-Med-BPE-N2O'!AI4=0,0,VLOOKUP($A4,'CN-Med-BPE-N2O'!$A$2:$AR$27,COLUMN('CN-Med-BPE-N2O'!AI$2),0)*VLOOKUP($A4,'Subnational multipliers'!$A$7:$AS$31,COLUMN('Subnational multipliers'!AJ$6),0))</f>
        <v>0</v>
      </c>
      <c r="AJ4" s="9">
        <f>IF('CN-Med-BPE-N2O'!AJ4=0,0,VLOOKUP($A4,'CN-Med-BPE-N2O'!$A$2:$AR$27,COLUMN('CN-Med-BPE-N2O'!AJ$2),0)*VLOOKUP($A4,'Subnational multipliers'!$A$7:$AS$31,COLUMN('Subnational multipliers'!AK$6),0))</f>
        <v>0</v>
      </c>
      <c r="AK4" s="9">
        <f>IF('CN-Med-BPE-N2O'!AK4=0,0,VLOOKUP($A4,'CN-Med-BPE-N2O'!$A$2:$AR$27,COLUMN('CN-Med-BPE-N2O'!AK$2),0)*VLOOKUP($A4,'Subnational multipliers'!$A$7:$AS$31,COLUMN('Subnational multipliers'!AL$6),0))</f>
        <v>0</v>
      </c>
      <c r="AL4" s="9">
        <f>IF('CN-Med-BPE-N2O'!AL4=0,0,VLOOKUP($A4,'CN-Med-BPE-N2O'!$A$2:$AR$27,COLUMN('CN-Med-BPE-N2O'!AL$2),0)*VLOOKUP($A4,'Subnational multipliers'!$A$7:$AS$31,COLUMN('Subnational multipliers'!AM$6),0))</f>
        <v>0</v>
      </c>
      <c r="AM4" s="9">
        <f>IF('CN-Med-BPE-N2O'!AM4=0,0,VLOOKUP($A4,'CN-Med-BPE-N2O'!$A$2:$AR$27,COLUMN('CN-Med-BPE-N2O'!AM$2),0)*VLOOKUP($A4,'Subnational multipliers'!$A$7:$AS$31,COLUMN('Subnational multipliers'!AN$6),0))</f>
        <v>0</v>
      </c>
      <c r="AN4" s="9">
        <f>IF('CN-Med-BPE-N2O'!AN4=0,0,VLOOKUP($A4,'CN-Med-BPE-N2O'!$A$2:$AR$27,COLUMN('CN-Med-BPE-N2O'!AN$2),0)*VLOOKUP($A4,'Subnational multipliers'!$A$7:$AS$31,COLUMN('Subnational multipliers'!AO$6),0))</f>
        <v>0</v>
      </c>
      <c r="AO4" s="9">
        <f>IF('CN-Med-BPE-N2O'!AO4=0,0,VLOOKUP($A4,'CN-Med-BPE-N2O'!$A$2:$AR$27,COLUMN('CN-Med-BPE-N2O'!AO$2),0)*VLOOKUP($A4,'Subnational multipliers'!$A$7:$AS$31,COLUMN('Subnational multipliers'!AP$6),0))</f>
        <v>0</v>
      </c>
      <c r="AP4" s="9">
        <f>IF('CN-Med-BPE-N2O'!AP4=0,0,VLOOKUP($A4,'CN-Med-BPE-N2O'!$A$2:$AR$27,COLUMN('CN-Med-BPE-N2O'!AP$2),0)*VLOOKUP($A4,'Subnational multipliers'!$A$7:$AS$31,COLUMN('Subnational multipliers'!AQ$6),0))</f>
        <v>0</v>
      </c>
      <c r="AQ4" s="9">
        <f>IF('CN-Med-BPE-N2O'!AQ4=0,0,VLOOKUP($A4,'CN-Med-BPE-N2O'!$A$2:$AR$27,COLUMN('CN-Med-BPE-N2O'!AQ$2),0)*VLOOKUP($A4,'Subnational multipliers'!$A$7:$AS$31,COLUMN('Subnational multipliers'!AR$6),0))</f>
        <v>0</v>
      </c>
      <c r="AR4" s="9">
        <f>IF('CN-Med-BPE-N2O'!AR4=0,0,VLOOKUP($A4,'CN-Med-BPE-N2O'!$A$2:$AR$27,COLUMN('CN-Med-BPE-N2O'!AR$2),0)*VLOOKUP($A4,'Subnational multipliers'!$A$7:$AS$31,COLUMN('Subnational multipliers'!AS$6),0))</f>
        <v>0</v>
      </c>
    </row>
    <row r="5" spans="1:44">
      <c r="A5" t="s">
        <v>46</v>
      </c>
      <c r="B5" s="9">
        <f>IF('CN-Med-BPE-N2O'!B5=0,0,VLOOKUP($A5,'CN-Med-BPE-N2O'!$A$2:$AR$27,COLUMN('CN-Med-BPE-N2O'!B$2),0)*VLOOKUP($A5,'Subnational multipliers'!$A$7:$AS$31,COLUMN('Subnational multipliers'!C$6),0))</f>
        <v>0</v>
      </c>
      <c r="C5" s="9">
        <f>IF('CN-Med-BPE-N2O'!C5=0,0,VLOOKUP($A5,'CN-Med-BPE-N2O'!$A$2:$AR$27,COLUMN('CN-Med-BPE-N2O'!C$2),0)*VLOOKUP($A5,'Subnational multipliers'!$A$7:$AS$31,COLUMN('Subnational multipliers'!D$6),0))</f>
        <v>0</v>
      </c>
      <c r="D5" s="9">
        <f>IF('CN-Med-BPE-N2O'!D5=0,0,VLOOKUP($A5,'CN-Med-BPE-N2O'!$A$2:$AR$27,COLUMN('CN-Med-BPE-N2O'!D$2),0)*VLOOKUP($A5,'Subnational multipliers'!$A$7:$AS$31,COLUMN('Subnational multipliers'!E$6),0))</f>
        <v>0</v>
      </c>
      <c r="E5" s="9">
        <f>IF('CN-Med-BPE-N2O'!E5=0,0,VLOOKUP($A5,'CN-Med-BPE-N2O'!$A$2:$AR$27,COLUMN('CN-Med-BPE-N2O'!E$2),0)*VLOOKUP($A5,'Subnational multipliers'!$A$7:$AS$31,COLUMN('Subnational multipliers'!F$6),0))</f>
        <v>0</v>
      </c>
      <c r="F5" s="9">
        <f>IF('CN-Med-BPE-N2O'!F5=0,0,VLOOKUP($A5,'CN-Med-BPE-N2O'!$A$2:$AR$27,COLUMN('CN-Med-BPE-N2O'!F$2),0)*VLOOKUP($A5,'Subnational multipliers'!$A$7:$AS$31,COLUMN('Subnational multipliers'!G$6),0))</f>
        <v>0</v>
      </c>
      <c r="G5" s="9">
        <f>IF('CN-Med-BPE-N2O'!G5=0,0,VLOOKUP($A5,'CN-Med-BPE-N2O'!$A$2:$AR$27,COLUMN('CN-Med-BPE-N2O'!G$2),0)*VLOOKUP($A5,'Subnational multipliers'!$A$7:$AS$31,COLUMN('Subnational multipliers'!H$6),0))</f>
        <v>0</v>
      </c>
      <c r="H5" s="9">
        <f>IF('CN-Med-BPE-N2O'!H5=0,0,VLOOKUP($A5,'CN-Med-BPE-N2O'!$A$2:$AR$27,COLUMN('CN-Med-BPE-N2O'!H$2),0)*VLOOKUP($A5,'Subnational multipliers'!$A$7:$AS$31,COLUMN('Subnational multipliers'!I$6),0))</f>
        <v>0</v>
      </c>
      <c r="I5" s="9">
        <f>IF('CN-Med-BPE-N2O'!I5=0,0,VLOOKUP($A5,'CN-Med-BPE-N2O'!$A$2:$AR$27,COLUMN('CN-Med-BPE-N2O'!I$2),0)*VLOOKUP($A5,'Subnational multipliers'!$A$7:$AS$31,COLUMN('Subnational multipliers'!J$6),0))</f>
        <v>0</v>
      </c>
      <c r="J5" s="9">
        <f>IF('CN-Med-BPE-N2O'!J5=0,0,VLOOKUP($A5,'CN-Med-BPE-N2O'!$A$2:$AR$27,COLUMN('CN-Med-BPE-N2O'!J$2),0)*VLOOKUP($A5,'Subnational multipliers'!$A$7:$AS$31,COLUMN('Subnational multipliers'!K$6),0))</f>
        <v>0</v>
      </c>
      <c r="K5" s="9">
        <f>IF('CN-Med-BPE-N2O'!K5=0,0,VLOOKUP($A5,'CN-Med-BPE-N2O'!$A$2:$AR$27,COLUMN('CN-Med-BPE-N2O'!K$2),0)*VLOOKUP($A5,'Subnational multipliers'!$A$7:$AS$31,COLUMN('Subnational multipliers'!L$6),0))</f>
        <v>0</v>
      </c>
      <c r="L5" s="9">
        <f>IF('CN-Med-BPE-N2O'!L5=0,0,VLOOKUP($A5,'CN-Med-BPE-N2O'!$A$2:$AR$27,COLUMN('CN-Med-BPE-N2O'!L$2),0)*VLOOKUP($A5,'Subnational multipliers'!$A$7:$AS$31,COLUMN('Subnational multipliers'!M$6),0))</f>
        <v>0</v>
      </c>
      <c r="M5" s="9">
        <f>IF('CN-Med-BPE-N2O'!M5=0,0,VLOOKUP($A5,'CN-Med-BPE-N2O'!$A$2:$AR$27,COLUMN('CN-Med-BPE-N2O'!M$2),0)*VLOOKUP($A5,'Subnational multipliers'!$A$7:$AS$31,COLUMN('Subnational multipliers'!N$6),0))</f>
        <v>0</v>
      </c>
      <c r="N5" s="9">
        <f>IF('CN-Med-BPE-N2O'!N5=0,0,VLOOKUP($A5,'CN-Med-BPE-N2O'!$A$2:$AR$27,COLUMN('CN-Med-BPE-N2O'!N$2),0)*VLOOKUP($A5,'Subnational multipliers'!$A$7:$AS$31,COLUMN('Subnational multipliers'!O$6),0))</f>
        <v>0</v>
      </c>
      <c r="O5" s="9">
        <f>IF('CN-Med-BPE-N2O'!O5=0,0,VLOOKUP($A5,'CN-Med-BPE-N2O'!$A$2:$AR$27,COLUMN('CN-Med-BPE-N2O'!O$2),0)*VLOOKUP($A5,'Subnational multipliers'!$A$7:$AS$31,COLUMN('Subnational multipliers'!P$6),0))</f>
        <v>0</v>
      </c>
      <c r="P5" s="9">
        <f>IF('CN-Med-BPE-N2O'!P5=0,0,VLOOKUP($A5,'CN-Med-BPE-N2O'!$A$2:$AR$27,COLUMN('CN-Med-BPE-N2O'!P$2),0)*VLOOKUP($A5,'Subnational multipliers'!$A$7:$AS$31,COLUMN('Subnational multipliers'!Q$6),0))</f>
        <v>0</v>
      </c>
      <c r="Q5" s="9">
        <f>IF('CN-Med-BPE-N2O'!Q5=0,0,VLOOKUP($A5,'CN-Med-BPE-N2O'!$A$2:$AR$27,COLUMN('CN-Med-BPE-N2O'!Q$2),0)*VLOOKUP($A5,'Subnational multipliers'!$A$7:$AS$31,COLUMN('Subnational multipliers'!R$6),0))</f>
        <v>0</v>
      </c>
      <c r="R5" s="9">
        <f>IF('CN-Med-BPE-N2O'!R5=0,0,VLOOKUP($A5,'CN-Med-BPE-N2O'!$A$2:$AR$27,COLUMN('CN-Med-BPE-N2O'!R$2),0)*VLOOKUP($A5,'Subnational multipliers'!$A$7:$AS$31,COLUMN('Subnational multipliers'!S$6),0))</f>
        <v>0</v>
      </c>
      <c r="S5" s="9">
        <f>IF('CN-Med-BPE-N2O'!S5=0,0,VLOOKUP($A5,'CN-Med-BPE-N2O'!$A$2:$AR$27,COLUMN('CN-Med-BPE-N2O'!S$2),0)*VLOOKUP($A5,'Subnational multipliers'!$A$7:$AS$31,COLUMN('Subnational multipliers'!T$6),0))</f>
        <v>0</v>
      </c>
      <c r="T5" s="9">
        <f>IF('CN-Med-BPE-N2O'!T5=0,0,VLOOKUP($A5,'CN-Med-BPE-N2O'!$A$2:$AR$27,COLUMN('CN-Med-BPE-N2O'!T$2),0)*VLOOKUP($A5,'Subnational multipliers'!$A$7:$AS$31,COLUMN('Subnational multipliers'!U$6),0))</f>
        <v>0</v>
      </c>
      <c r="U5" s="9">
        <f>IF('CN-Med-BPE-N2O'!U5=0,0,VLOOKUP($A5,'CN-Med-BPE-N2O'!$A$2:$AR$27,COLUMN('CN-Med-BPE-N2O'!U$2),0)*VLOOKUP($A5,'Subnational multipliers'!$A$7:$AS$31,COLUMN('Subnational multipliers'!V$6),0))</f>
        <v>0</v>
      </c>
      <c r="V5" s="9">
        <f>IF('CN-Med-BPE-N2O'!V5=0,0,VLOOKUP($A5,'CN-Med-BPE-N2O'!$A$2:$AR$27,COLUMN('CN-Med-BPE-N2O'!V$2),0)*VLOOKUP($A5,'Subnational multipliers'!$A$7:$AS$31,COLUMN('Subnational multipliers'!W$6),0))</f>
        <v>0</v>
      </c>
      <c r="W5" s="9">
        <f>IF('CN-Med-BPE-N2O'!W5=0,0,VLOOKUP($A5,'CN-Med-BPE-N2O'!$A$2:$AR$27,COLUMN('CN-Med-BPE-N2O'!W$2),0)*VLOOKUP($A5,'Subnational multipliers'!$A$7:$AS$31,COLUMN('Subnational multipliers'!X$6),0))</f>
        <v>0</v>
      </c>
      <c r="X5" s="9">
        <f>IF('CN-Med-BPE-N2O'!X5=0,0,VLOOKUP($A5,'CN-Med-BPE-N2O'!$A$2:$AR$27,COLUMN('CN-Med-BPE-N2O'!X$2),0)*VLOOKUP($A5,'Subnational multipliers'!$A$7:$AS$31,COLUMN('Subnational multipliers'!Y$6),0))</f>
        <v>0</v>
      </c>
      <c r="Y5" s="9">
        <f>IF('CN-Med-BPE-N2O'!Y5=0,0,VLOOKUP($A5,'CN-Med-BPE-N2O'!$A$2:$AR$27,COLUMN('CN-Med-BPE-N2O'!Y$2),0)*VLOOKUP($A5,'Subnational multipliers'!$A$7:$AS$31,COLUMN('Subnational multipliers'!Z$6),0))</f>
        <v>0</v>
      </c>
      <c r="Z5" s="9">
        <f>IF('CN-Med-BPE-N2O'!Z5=0,0,VLOOKUP($A5,'CN-Med-BPE-N2O'!$A$2:$AR$27,COLUMN('CN-Med-BPE-N2O'!Z$2),0)*VLOOKUP($A5,'Subnational multipliers'!$A$7:$AS$31,COLUMN('Subnational multipliers'!AA$6),0))</f>
        <v>0</v>
      </c>
      <c r="AA5" s="9">
        <f>IF('CN-Med-BPE-N2O'!AA5=0,0,VLOOKUP($A5,'CN-Med-BPE-N2O'!$A$2:$AR$27,COLUMN('CN-Med-BPE-N2O'!AA$2),0)*VLOOKUP($A5,'Subnational multipliers'!$A$7:$AS$31,COLUMN('Subnational multipliers'!AB$6),0))</f>
        <v>0</v>
      </c>
      <c r="AB5" s="9">
        <f>IF('CN-Med-BPE-N2O'!AB5=0,0,VLOOKUP($A5,'CN-Med-BPE-N2O'!$A$2:$AR$27,COLUMN('CN-Med-BPE-N2O'!AB$2),0)*VLOOKUP($A5,'Subnational multipliers'!$A$7:$AS$31,COLUMN('Subnational multipliers'!AC$6),0))</f>
        <v>0</v>
      </c>
      <c r="AC5" s="9">
        <f>IF('CN-Med-BPE-N2O'!AC5=0,0,VLOOKUP($A5,'CN-Med-BPE-N2O'!$A$2:$AR$27,COLUMN('CN-Med-BPE-N2O'!AC$2),0)*VLOOKUP($A5,'Subnational multipliers'!$A$7:$AS$31,COLUMN('Subnational multipliers'!AD$6),0))</f>
        <v>0</v>
      </c>
      <c r="AD5" s="9">
        <f>IF('CN-Med-BPE-N2O'!AD5=0,0,VLOOKUP($A5,'CN-Med-BPE-N2O'!$A$2:$AR$27,COLUMN('CN-Med-BPE-N2O'!AD$2),0)*VLOOKUP($A5,'Subnational multipliers'!$A$7:$AS$31,COLUMN('Subnational multipliers'!AE$6),0))</f>
        <v>0</v>
      </c>
      <c r="AE5" s="9">
        <f>IF('CN-Med-BPE-N2O'!AE5=0,0,VLOOKUP($A5,'CN-Med-BPE-N2O'!$A$2:$AR$27,COLUMN('CN-Med-BPE-N2O'!AE$2),0)*VLOOKUP($A5,'Subnational multipliers'!$A$7:$AS$31,COLUMN('Subnational multipliers'!AF$6),0))</f>
        <v>0</v>
      </c>
      <c r="AF5" s="9">
        <f>IF('CN-Med-BPE-N2O'!AF5=0,0,VLOOKUP($A5,'CN-Med-BPE-N2O'!$A$2:$AR$27,COLUMN('CN-Med-BPE-N2O'!AF$2),0)*VLOOKUP($A5,'Subnational multipliers'!$A$7:$AS$31,COLUMN('Subnational multipliers'!AG$6),0))</f>
        <v>0</v>
      </c>
      <c r="AG5" s="9">
        <f>IF('CN-Med-BPE-N2O'!AG5=0,0,VLOOKUP($A5,'CN-Med-BPE-N2O'!$A$2:$AR$27,COLUMN('CN-Med-BPE-N2O'!AG$2),0)*VLOOKUP($A5,'Subnational multipliers'!$A$7:$AS$31,COLUMN('Subnational multipliers'!AH$6),0))</f>
        <v>0</v>
      </c>
      <c r="AH5" s="9">
        <f>IF('CN-Med-BPE-N2O'!AH5=0,0,VLOOKUP($A5,'CN-Med-BPE-N2O'!$A$2:$AR$27,COLUMN('CN-Med-BPE-N2O'!AH$2),0)*VLOOKUP($A5,'Subnational multipliers'!$A$7:$AS$31,COLUMN('Subnational multipliers'!AI$6),0))</f>
        <v>0</v>
      </c>
      <c r="AI5" s="9">
        <f>IF('CN-Med-BPE-N2O'!AI5=0,0,VLOOKUP($A5,'CN-Med-BPE-N2O'!$A$2:$AR$27,COLUMN('CN-Med-BPE-N2O'!AI$2),0)*VLOOKUP($A5,'Subnational multipliers'!$A$7:$AS$31,COLUMN('Subnational multipliers'!AJ$6),0))</f>
        <v>0</v>
      </c>
      <c r="AJ5" s="9">
        <f>IF('CN-Med-BPE-N2O'!AJ5=0,0,VLOOKUP($A5,'CN-Med-BPE-N2O'!$A$2:$AR$27,COLUMN('CN-Med-BPE-N2O'!AJ$2),0)*VLOOKUP($A5,'Subnational multipliers'!$A$7:$AS$31,COLUMN('Subnational multipliers'!AK$6),0))</f>
        <v>0</v>
      </c>
      <c r="AK5" s="9">
        <f>IF('CN-Med-BPE-N2O'!AK5=0,0,VLOOKUP($A5,'CN-Med-BPE-N2O'!$A$2:$AR$27,COLUMN('CN-Med-BPE-N2O'!AK$2),0)*VLOOKUP($A5,'Subnational multipliers'!$A$7:$AS$31,COLUMN('Subnational multipliers'!AL$6),0))</f>
        <v>0</v>
      </c>
      <c r="AL5" s="9">
        <f>IF('CN-Med-BPE-N2O'!AL5=0,0,VLOOKUP($A5,'CN-Med-BPE-N2O'!$A$2:$AR$27,COLUMN('CN-Med-BPE-N2O'!AL$2),0)*VLOOKUP($A5,'Subnational multipliers'!$A$7:$AS$31,COLUMN('Subnational multipliers'!AM$6),0))</f>
        <v>0</v>
      </c>
      <c r="AM5" s="9">
        <f>IF('CN-Med-BPE-N2O'!AM5=0,0,VLOOKUP($A5,'CN-Med-BPE-N2O'!$A$2:$AR$27,COLUMN('CN-Med-BPE-N2O'!AM$2),0)*VLOOKUP($A5,'Subnational multipliers'!$A$7:$AS$31,COLUMN('Subnational multipliers'!AN$6),0))</f>
        <v>0</v>
      </c>
      <c r="AN5" s="9">
        <f>IF('CN-Med-BPE-N2O'!AN5=0,0,VLOOKUP($A5,'CN-Med-BPE-N2O'!$A$2:$AR$27,COLUMN('CN-Med-BPE-N2O'!AN$2),0)*VLOOKUP($A5,'Subnational multipliers'!$A$7:$AS$31,COLUMN('Subnational multipliers'!AO$6),0))</f>
        <v>0</v>
      </c>
      <c r="AO5" s="9">
        <f>IF('CN-Med-BPE-N2O'!AO5=0,0,VLOOKUP($A5,'CN-Med-BPE-N2O'!$A$2:$AR$27,COLUMN('CN-Med-BPE-N2O'!AO$2),0)*VLOOKUP($A5,'Subnational multipliers'!$A$7:$AS$31,COLUMN('Subnational multipliers'!AP$6),0))</f>
        <v>0</v>
      </c>
      <c r="AP5" s="9">
        <f>IF('CN-Med-BPE-N2O'!AP5=0,0,VLOOKUP($A5,'CN-Med-BPE-N2O'!$A$2:$AR$27,COLUMN('CN-Med-BPE-N2O'!AP$2),0)*VLOOKUP($A5,'Subnational multipliers'!$A$7:$AS$31,COLUMN('Subnational multipliers'!AQ$6),0))</f>
        <v>0</v>
      </c>
      <c r="AQ5" s="9">
        <f>IF('CN-Med-BPE-N2O'!AQ5=0,0,VLOOKUP($A5,'CN-Med-BPE-N2O'!$A$2:$AR$27,COLUMN('CN-Med-BPE-N2O'!AQ$2),0)*VLOOKUP($A5,'Subnational multipliers'!$A$7:$AS$31,COLUMN('Subnational multipliers'!AR$6),0))</f>
        <v>0</v>
      </c>
      <c r="AR5" s="9">
        <f>IF('CN-Med-BPE-N2O'!AR5=0,0,VLOOKUP($A5,'CN-Med-BPE-N2O'!$A$2:$AR$27,COLUMN('CN-Med-BPE-N2O'!AR$2),0)*VLOOKUP($A5,'Subnational multipliers'!$A$7:$AS$31,COLUMN('Subnational multipliers'!AS$6),0))</f>
        <v>0</v>
      </c>
    </row>
    <row r="6" spans="1:44">
      <c r="A6" t="s">
        <v>51</v>
      </c>
      <c r="B6" s="9">
        <f>IF('CN-Med-BPE-N2O'!B6=0,0,VLOOKUP($A6,'CN-Med-BPE-N2O'!$A$2:$AR$27,COLUMN('CN-Med-BPE-N2O'!B$2),0)*VLOOKUP($A6,'Subnational multipliers'!$A$7:$AS$31,COLUMN('Subnational multipliers'!C$6),0))</f>
        <v>0</v>
      </c>
      <c r="C6" s="9">
        <f>IF('CN-Med-BPE-N2O'!C6=0,0,VLOOKUP($A6,'CN-Med-BPE-N2O'!$A$2:$AR$27,COLUMN('CN-Med-BPE-N2O'!C$2),0)*VLOOKUP($A6,'Subnational multipliers'!$A$7:$AS$31,COLUMN('Subnational multipliers'!D$6),0))</f>
        <v>0</v>
      </c>
      <c r="D6" s="9">
        <f>IF('CN-Med-BPE-N2O'!D6=0,0,VLOOKUP($A6,'CN-Med-BPE-N2O'!$A$2:$AR$27,COLUMN('CN-Med-BPE-N2O'!D$2),0)*VLOOKUP($A6,'Subnational multipliers'!$A$7:$AS$31,COLUMN('Subnational multipliers'!E$6),0))</f>
        <v>0</v>
      </c>
      <c r="E6" s="9">
        <f>IF('CN-Med-BPE-N2O'!E6=0,0,VLOOKUP($A6,'CN-Med-BPE-N2O'!$A$2:$AR$27,COLUMN('CN-Med-BPE-N2O'!E$2),0)*VLOOKUP($A6,'Subnational multipliers'!$A$7:$AS$31,COLUMN('Subnational multipliers'!F$6),0))</f>
        <v>0</v>
      </c>
      <c r="F6" s="9">
        <f>IF('CN-Med-BPE-N2O'!F6=0,0,VLOOKUP($A6,'CN-Med-BPE-N2O'!$A$2:$AR$27,COLUMN('CN-Med-BPE-N2O'!F$2),0)*VLOOKUP($A6,'Subnational multipliers'!$A$7:$AS$31,COLUMN('Subnational multipliers'!G$6),0))</f>
        <v>0</v>
      </c>
      <c r="G6" s="9">
        <f>IF('CN-Med-BPE-N2O'!G6=0,0,VLOOKUP($A6,'CN-Med-BPE-N2O'!$A$2:$AR$27,COLUMN('CN-Med-BPE-N2O'!G$2),0)*VLOOKUP($A6,'Subnational multipliers'!$A$7:$AS$31,COLUMN('Subnational multipliers'!H$6),0))</f>
        <v>0</v>
      </c>
      <c r="H6" s="9">
        <f>IF('CN-Med-BPE-N2O'!H6=0,0,VLOOKUP($A6,'CN-Med-BPE-N2O'!$A$2:$AR$27,COLUMN('CN-Med-BPE-N2O'!H$2),0)*VLOOKUP($A6,'Subnational multipliers'!$A$7:$AS$31,COLUMN('Subnational multipliers'!I$6),0))</f>
        <v>0</v>
      </c>
      <c r="I6" s="9">
        <f>IF('CN-Med-BPE-N2O'!I6=0,0,VLOOKUP($A6,'CN-Med-BPE-N2O'!$A$2:$AR$27,COLUMN('CN-Med-BPE-N2O'!I$2),0)*VLOOKUP($A6,'Subnational multipliers'!$A$7:$AS$31,COLUMN('Subnational multipliers'!J$6),0))</f>
        <v>0</v>
      </c>
      <c r="J6" s="9">
        <f>IF('CN-Med-BPE-N2O'!J6=0,0,VLOOKUP($A6,'CN-Med-BPE-N2O'!$A$2:$AR$27,COLUMN('CN-Med-BPE-N2O'!J$2),0)*VLOOKUP($A6,'Subnational multipliers'!$A$7:$AS$31,COLUMN('Subnational multipliers'!K$6),0))</f>
        <v>0</v>
      </c>
      <c r="K6" s="9">
        <f>IF('CN-Med-BPE-N2O'!K6=0,0,VLOOKUP($A6,'CN-Med-BPE-N2O'!$A$2:$AR$27,COLUMN('CN-Med-BPE-N2O'!K$2),0)*VLOOKUP($A6,'Subnational multipliers'!$A$7:$AS$31,COLUMN('Subnational multipliers'!L$6),0))</f>
        <v>0</v>
      </c>
      <c r="L6" s="9">
        <f>IF('CN-Med-BPE-N2O'!L6=0,0,VLOOKUP($A6,'CN-Med-BPE-N2O'!$A$2:$AR$27,COLUMN('CN-Med-BPE-N2O'!L$2),0)*VLOOKUP($A6,'Subnational multipliers'!$A$7:$AS$31,COLUMN('Subnational multipliers'!M$6),0))</f>
        <v>0</v>
      </c>
      <c r="M6" s="9">
        <f>IF('CN-Med-BPE-N2O'!M6=0,0,VLOOKUP($A6,'CN-Med-BPE-N2O'!$A$2:$AR$27,COLUMN('CN-Med-BPE-N2O'!M$2),0)*VLOOKUP($A6,'Subnational multipliers'!$A$7:$AS$31,COLUMN('Subnational multipliers'!N$6),0))</f>
        <v>0</v>
      </c>
      <c r="N6" s="9">
        <f>IF('CN-Med-BPE-N2O'!N6=0,0,VLOOKUP($A6,'CN-Med-BPE-N2O'!$A$2:$AR$27,COLUMN('CN-Med-BPE-N2O'!N$2),0)*VLOOKUP($A6,'Subnational multipliers'!$A$7:$AS$31,COLUMN('Subnational multipliers'!O$6),0))</f>
        <v>0</v>
      </c>
      <c r="O6" s="9">
        <f>IF('CN-Med-BPE-N2O'!O6=0,0,VLOOKUP($A6,'CN-Med-BPE-N2O'!$A$2:$AR$27,COLUMN('CN-Med-BPE-N2O'!O$2),0)*VLOOKUP($A6,'Subnational multipliers'!$A$7:$AS$31,COLUMN('Subnational multipliers'!P$6),0))</f>
        <v>0</v>
      </c>
      <c r="P6" s="9">
        <f>IF('CN-Med-BPE-N2O'!P6=0,0,VLOOKUP($A6,'CN-Med-BPE-N2O'!$A$2:$AR$27,COLUMN('CN-Med-BPE-N2O'!P$2),0)*VLOOKUP($A6,'Subnational multipliers'!$A$7:$AS$31,COLUMN('Subnational multipliers'!Q$6),0))</f>
        <v>0</v>
      </c>
      <c r="Q6" s="9">
        <f>IF('CN-Med-BPE-N2O'!Q6=0,0,VLOOKUP($A6,'CN-Med-BPE-N2O'!$A$2:$AR$27,COLUMN('CN-Med-BPE-N2O'!Q$2),0)*VLOOKUP($A6,'Subnational multipliers'!$A$7:$AS$31,COLUMN('Subnational multipliers'!R$6),0))</f>
        <v>0</v>
      </c>
      <c r="R6" s="9">
        <f>IF('CN-Med-BPE-N2O'!R6=0,0,VLOOKUP($A6,'CN-Med-BPE-N2O'!$A$2:$AR$27,COLUMN('CN-Med-BPE-N2O'!R$2),0)*VLOOKUP($A6,'Subnational multipliers'!$A$7:$AS$31,COLUMN('Subnational multipliers'!S$6),0))</f>
        <v>0</v>
      </c>
      <c r="S6" s="9">
        <f>IF('CN-Med-BPE-N2O'!S6=0,0,VLOOKUP($A6,'CN-Med-BPE-N2O'!$A$2:$AR$27,COLUMN('CN-Med-BPE-N2O'!S$2),0)*VLOOKUP($A6,'Subnational multipliers'!$A$7:$AS$31,COLUMN('Subnational multipliers'!T$6),0))</f>
        <v>0</v>
      </c>
      <c r="T6" s="9">
        <f>IF('CN-Med-BPE-N2O'!T6=0,0,VLOOKUP($A6,'CN-Med-BPE-N2O'!$A$2:$AR$27,COLUMN('CN-Med-BPE-N2O'!T$2),0)*VLOOKUP($A6,'Subnational multipliers'!$A$7:$AS$31,COLUMN('Subnational multipliers'!U$6),0))</f>
        <v>0</v>
      </c>
      <c r="U6" s="9">
        <f>IF('CN-Med-BPE-N2O'!U6=0,0,VLOOKUP($A6,'CN-Med-BPE-N2O'!$A$2:$AR$27,COLUMN('CN-Med-BPE-N2O'!U$2),0)*VLOOKUP($A6,'Subnational multipliers'!$A$7:$AS$31,COLUMN('Subnational multipliers'!V$6),0))</f>
        <v>0</v>
      </c>
      <c r="V6" s="9">
        <f>IF('CN-Med-BPE-N2O'!V6=0,0,VLOOKUP($A6,'CN-Med-BPE-N2O'!$A$2:$AR$27,COLUMN('CN-Med-BPE-N2O'!V$2),0)*VLOOKUP($A6,'Subnational multipliers'!$A$7:$AS$31,COLUMN('Subnational multipliers'!W$6),0))</f>
        <v>0</v>
      </c>
      <c r="W6" s="9">
        <f>IF('CN-Med-BPE-N2O'!W6=0,0,VLOOKUP($A6,'CN-Med-BPE-N2O'!$A$2:$AR$27,COLUMN('CN-Med-BPE-N2O'!W$2),0)*VLOOKUP($A6,'Subnational multipliers'!$A$7:$AS$31,COLUMN('Subnational multipliers'!X$6),0))</f>
        <v>0</v>
      </c>
      <c r="X6" s="9">
        <f>IF('CN-Med-BPE-N2O'!X6=0,0,VLOOKUP($A6,'CN-Med-BPE-N2O'!$A$2:$AR$27,COLUMN('CN-Med-BPE-N2O'!X$2),0)*VLOOKUP($A6,'Subnational multipliers'!$A$7:$AS$31,COLUMN('Subnational multipliers'!Y$6),0))</f>
        <v>0</v>
      </c>
      <c r="Y6" s="9">
        <f>IF('CN-Med-BPE-N2O'!Y6=0,0,VLOOKUP($A6,'CN-Med-BPE-N2O'!$A$2:$AR$27,COLUMN('CN-Med-BPE-N2O'!Y$2),0)*VLOOKUP($A6,'Subnational multipliers'!$A$7:$AS$31,COLUMN('Subnational multipliers'!Z$6),0))</f>
        <v>0</v>
      </c>
      <c r="Z6" s="9">
        <f>IF('CN-Med-BPE-N2O'!Z6=0,0,VLOOKUP($A6,'CN-Med-BPE-N2O'!$A$2:$AR$27,COLUMN('CN-Med-BPE-N2O'!Z$2),0)*VLOOKUP($A6,'Subnational multipliers'!$A$7:$AS$31,COLUMN('Subnational multipliers'!AA$6),0))</f>
        <v>0</v>
      </c>
      <c r="AA6" s="9">
        <f>IF('CN-Med-BPE-N2O'!AA6=0,0,VLOOKUP($A6,'CN-Med-BPE-N2O'!$A$2:$AR$27,COLUMN('CN-Med-BPE-N2O'!AA$2),0)*VLOOKUP($A6,'Subnational multipliers'!$A$7:$AS$31,COLUMN('Subnational multipliers'!AB$6),0))</f>
        <v>0</v>
      </c>
      <c r="AB6" s="9">
        <f>IF('CN-Med-BPE-N2O'!AB6=0,0,VLOOKUP($A6,'CN-Med-BPE-N2O'!$A$2:$AR$27,COLUMN('CN-Med-BPE-N2O'!AB$2),0)*VLOOKUP($A6,'Subnational multipliers'!$A$7:$AS$31,COLUMN('Subnational multipliers'!AC$6),0))</f>
        <v>0</v>
      </c>
      <c r="AC6" s="9">
        <f>IF('CN-Med-BPE-N2O'!AC6=0,0,VLOOKUP($A6,'CN-Med-BPE-N2O'!$A$2:$AR$27,COLUMN('CN-Med-BPE-N2O'!AC$2),0)*VLOOKUP($A6,'Subnational multipliers'!$A$7:$AS$31,COLUMN('Subnational multipliers'!AD$6),0))</f>
        <v>0</v>
      </c>
      <c r="AD6" s="9">
        <f>IF('CN-Med-BPE-N2O'!AD6=0,0,VLOOKUP($A6,'CN-Med-BPE-N2O'!$A$2:$AR$27,COLUMN('CN-Med-BPE-N2O'!AD$2),0)*VLOOKUP($A6,'Subnational multipliers'!$A$7:$AS$31,COLUMN('Subnational multipliers'!AE$6),0))</f>
        <v>0</v>
      </c>
      <c r="AE6" s="9">
        <f>IF('CN-Med-BPE-N2O'!AE6=0,0,VLOOKUP($A6,'CN-Med-BPE-N2O'!$A$2:$AR$27,COLUMN('CN-Med-BPE-N2O'!AE$2),0)*VLOOKUP($A6,'Subnational multipliers'!$A$7:$AS$31,COLUMN('Subnational multipliers'!AF$6),0))</f>
        <v>0</v>
      </c>
      <c r="AF6" s="9">
        <f>IF('CN-Med-BPE-N2O'!AF6=0,0,VLOOKUP($A6,'CN-Med-BPE-N2O'!$A$2:$AR$27,COLUMN('CN-Med-BPE-N2O'!AF$2),0)*VLOOKUP($A6,'Subnational multipliers'!$A$7:$AS$31,COLUMN('Subnational multipliers'!AG$6),0))</f>
        <v>0</v>
      </c>
      <c r="AG6" s="9">
        <f>IF('CN-Med-BPE-N2O'!AG6=0,0,VLOOKUP($A6,'CN-Med-BPE-N2O'!$A$2:$AR$27,COLUMN('CN-Med-BPE-N2O'!AG$2),0)*VLOOKUP($A6,'Subnational multipliers'!$A$7:$AS$31,COLUMN('Subnational multipliers'!AH$6),0))</f>
        <v>0</v>
      </c>
      <c r="AH6" s="9">
        <f>IF('CN-Med-BPE-N2O'!AH6=0,0,VLOOKUP($A6,'CN-Med-BPE-N2O'!$A$2:$AR$27,COLUMN('CN-Med-BPE-N2O'!AH$2),0)*VLOOKUP($A6,'Subnational multipliers'!$A$7:$AS$31,COLUMN('Subnational multipliers'!AI$6),0))</f>
        <v>0</v>
      </c>
      <c r="AI6" s="9">
        <f>IF('CN-Med-BPE-N2O'!AI6=0,0,VLOOKUP($A6,'CN-Med-BPE-N2O'!$A$2:$AR$27,COLUMN('CN-Med-BPE-N2O'!AI$2),0)*VLOOKUP($A6,'Subnational multipliers'!$A$7:$AS$31,COLUMN('Subnational multipliers'!AJ$6),0))</f>
        <v>0</v>
      </c>
      <c r="AJ6" s="9">
        <f>IF('CN-Med-BPE-N2O'!AJ6=0,0,VLOOKUP($A6,'CN-Med-BPE-N2O'!$A$2:$AR$27,COLUMN('CN-Med-BPE-N2O'!AJ$2),0)*VLOOKUP($A6,'Subnational multipliers'!$A$7:$AS$31,COLUMN('Subnational multipliers'!AK$6),0))</f>
        <v>0</v>
      </c>
      <c r="AK6" s="9">
        <f>IF('CN-Med-BPE-N2O'!AK6=0,0,VLOOKUP($A6,'CN-Med-BPE-N2O'!$A$2:$AR$27,COLUMN('CN-Med-BPE-N2O'!AK$2),0)*VLOOKUP($A6,'Subnational multipliers'!$A$7:$AS$31,COLUMN('Subnational multipliers'!AL$6),0))</f>
        <v>0</v>
      </c>
      <c r="AL6" s="9">
        <f>IF('CN-Med-BPE-N2O'!AL6=0,0,VLOOKUP($A6,'CN-Med-BPE-N2O'!$A$2:$AR$27,COLUMN('CN-Med-BPE-N2O'!AL$2),0)*VLOOKUP($A6,'Subnational multipliers'!$A$7:$AS$31,COLUMN('Subnational multipliers'!AM$6),0))</f>
        <v>0</v>
      </c>
      <c r="AM6" s="9">
        <f>IF('CN-Med-BPE-N2O'!AM6=0,0,VLOOKUP($A6,'CN-Med-BPE-N2O'!$A$2:$AR$27,COLUMN('CN-Med-BPE-N2O'!AM$2),0)*VLOOKUP($A6,'Subnational multipliers'!$A$7:$AS$31,COLUMN('Subnational multipliers'!AN$6),0))</f>
        <v>0</v>
      </c>
      <c r="AN6" s="9">
        <f>IF('CN-Med-BPE-N2O'!AN6=0,0,VLOOKUP($A6,'CN-Med-BPE-N2O'!$A$2:$AR$27,COLUMN('CN-Med-BPE-N2O'!AN$2),0)*VLOOKUP($A6,'Subnational multipliers'!$A$7:$AS$31,COLUMN('Subnational multipliers'!AO$6),0))</f>
        <v>0</v>
      </c>
      <c r="AO6" s="9">
        <f>IF('CN-Med-BPE-N2O'!AO6=0,0,VLOOKUP($A6,'CN-Med-BPE-N2O'!$A$2:$AR$27,COLUMN('CN-Med-BPE-N2O'!AO$2),0)*VLOOKUP($A6,'Subnational multipliers'!$A$7:$AS$31,COLUMN('Subnational multipliers'!AP$6),0))</f>
        <v>0</v>
      </c>
      <c r="AP6" s="9">
        <f>IF('CN-Med-BPE-N2O'!AP6=0,0,VLOOKUP($A6,'CN-Med-BPE-N2O'!$A$2:$AR$27,COLUMN('CN-Med-BPE-N2O'!AP$2),0)*VLOOKUP($A6,'Subnational multipliers'!$A$7:$AS$31,COLUMN('Subnational multipliers'!AQ$6),0))</f>
        <v>0</v>
      </c>
      <c r="AQ6" s="9">
        <f>IF('CN-Med-BPE-N2O'!AQ6=0,0,VLOOKUP($A6,'CN-Med-BPE-N2O'!$A$2:$AR$27,COLUMN('CN-Med-BPE-N2O'!AQ$2),0)*VLOOKUP($A6,'Subnational multipliers'!$A$7:$AS$31,COLUMN('Subnational multipliers'!AR$6),0))</f>
        <v>0</v>
      </c>
      <c r="AR6" s="9">
        <f>IF('CN-Med-BPE-N2O'!AR6=0,0,VLOOKUP($A6,'CN-Med-BPE-N2O'!$A$2:$AR$27,COLUMN('CN-Med-BPE-N2O'!AR$2),0)*VLOOKUP($A6,'Subnational multipliers'!$A$7:$AS$31,COLUMN('Subnational multipliers'!AS$6),0))</f>
        <v>0</v>
      </c>
    </row>
    <row r="7" spans="1:44">
      <c r="A7" t="s">
        <v>52</v>
      </c>
      <c r="B7" s="9">
        <f>IF('CN-Med-BPE-N2O'!B7=0,0,VLOOKUP($A7,'CN-Med-BPE-N2O'!$A$2:$AR$27,COLUMN('CN-Med-BPE-N2O'!B$2),0)*VLOOKUP($A7,'Subnational multipliers'!$A$7:$AS$31,COLUMN('Subnational multipliers'!C$6),0))</f>
        <v>0</v>
      </c>
      <c r="C7" s="9">
        <f>IF('CN-Med-BPE-N2O'!C7=0,0,VLOOKUP($A7,'CN-Med-BPE-N2O'!$A$2:$AR$27,COLUMN('CN-Med-BPE-N2O'!C$2),0)*VLOOKUP($A7,'Subnational multipliers'!$A$7:$AS$31,COLUMN('Subnational multipliers'!D$6),0))</f>
        <v>0</v>
      </c>
      <c r="D7" s="9">
        <f>IF('CN-Med-BPE-N2O'!D7=0,0,VLOOKUP($A7,'CN-Med-BPE-N2O'!$A$2:$AR$27,COLUMN('CN-Med-BPE-N2O'!D$2),0)*VLOOKUP($A7,'Subnational multipliers'!$A$7:$AS$31,COLUMN('Subnational multipliers'!E$6),0))</f>
        <v>0</v>
      </c>
      <c r="E7" s="9">
        <f>IF('CN-Med-BPE-N2O'!E7=0,0,VLOOKUP($A7,'CN-Med-BPE-N2O'!$A$2:$AR$27,COLUMN('CN-Med-BPE-N2O'!E$2),0)*VLOOKUP($A7,'Subnational multipliers'!$A$7:$AS$31,COLUMN('Subnational multipliers'!F$6),0))</f>
        <v>0</v>
      </c>
      <c r="F7" s="9">
        <f>IF('CN-Med-BPE-N2O'!F7=0,0,VLOOKUP($A7,'CN-Med-BPE-N2O'!$A$2:$AR$27,COLUMN('CN-Med-BPE-N2O'!F$2),0)*VLOOKUP($A7,'Subnational multipliers'!$A$7:$AS$31,COLUMN('Subnational multipliers'!G$6),0))</f>
        <v>0</v>
      </c>
      <c r="G7" s="9">
        <f>IF('CN-Med-BPE-N2O'!G7=0,0,VLOOKUP($A7,'CN-Med-BPE-N2O'!$A$2:$AR$27,COLUMN('CN-Med-BPE-N2O'!G$2),0)*VLOOKUP($A7,'Subnational multipliers'!$A$7:$AS$31,COLUMN('Subnational multipliers'!H$6),0))</f>
        <v>0</v>
      </c>
      <c r="H7" s="9">
        <f>IF('CN-Med-BPE-N2O'!H7=0,0,VLOOKUP($A7,'CN-Med-BPE-N2O'!$A$2:$AR$27,COLUMN('CN-Med-BPE-N2O'!H$2),0)*VLOOKUP($A7,'Subnational multipliers'!$A$7:$AS$31,COLUMN('Subnational multipliers'!I$6),0))</f>
        <v>0</v>
      </c>
      <c r="I7" s="9">
        <f>IF('CN-Med-BPE-N2O'!I7=0,0,VLOOKUP($A7,'CN-Med-BPE-N2O'!$A$2:$AR$27,COLUMN('CN-Med-BPE-N2O'!I$2),0)*VLOOKUP($A7,'Subnational multipliers'!$A$7:$AS$31,COLUMN('Subnational multipliers'!J$6),0))</f>
        <v>0</v>
      </c>
      <c r="J7" s="9">
        <f>IF('CN-Med-BPE-N2O'!J7=0,0,VLOOKUP($A7,'CN-Med-BPE-N2O'!$A$2:$AR$27,COLUMN('CN-Med-BPE-N2O'!J$2),0)*VLOOKUP($A7,'Subnational multipliers'!$A$7:$AS$31,COLUMN('Subnational multipliers'!K$6),0))</f>
        <v>0</v>
      </c>
      <c r="K7" s="9">
        <f>IF('CN-Med-BPE-N2O'!K7=0,0,VLOOKUP($A7,'CN-Med-BPE-N2O'!$A$2:$AR$27,COLUMN('CN-Med-BPE-N2O'!K$2),0)*VLOOKUP($A7,'Subnational multipliers'!$A$7:$AS$31,COLUMN('Subnational multipliers'!L$6),0))</f>
        <v>0</v>
      </c>
      <c r="L7" s="9">
        <f>IF('CN-Med-BPE-N2O'!L7=0,0,VLOOKUP($A7,'CN-Med-BPE-N2O'!$A$2:$AR$27,COLUMN('CN-Med-BPE-N2O'!L$2),0)*VLOOKUP($A7,'Subnational multipliers'!$A$7:$AS$31,COLUMN('Subnational multipliers'!M$6),0))</f>
        <v>0</v>
      </c>
      <c r="M7" s="9">
        <f>IF('CN-Med-BPE-N2O'!M7=0,0,VLOOKUP($A7,'CN-Med-BPE-N2O'!$A$2:$AR$27,COLUMN('CN-Med-BPE-N2O'!M$2),0)*VLOOKUP($A7,'Subnational multipliers'!$A$7:$AS$31,COLUMN('Subnational multipliers'!N$6),0))</f>
        <v>0</v>
      </c>
      <c r="N7" s="9">
        <f>IF('CN-Med-BPE-N2O'!N7=0,0,VLOOKUP($A7,'CN-Med-BPE-N2O'!$A$2:$AR$27,COLUMN('CN-Med-BPE-N2O'!N$2),0)*VLOOKUP($A7,'Subnational multipliers'!$A$7:$AS$31,COLUMN('Subnational multipliers'!O$6),0))</f>
        <v>0</v>
      </c>
      <c r="O7" s="9">
        <f>IF('CN-Med-BPE-N2O'!O7=0,0,VLOOKUP($A7,'CN-Med-BPE-N2O'!$A$2:$AR$27,COLUMN('CN-Med-BPE-N2O'!O$2),0)*VLOOKUP($A7,'Subnational multipliers'!$A$7:$AS$31,COLUMN('Subnational multipliers'!P$6),0))</f>
        <v>0</v>
      </c>
      <c r="P7" s="9">
        <f>IF('CN-Med-BPE-N2O'!P7=0,0,VLOOKUP($A7,'CN-Med-BPE-N2O'!$A$2:$AR$27,COLUMN('CN-Med-BPE-N2O'!P$2),0)*VLOOKUP($A7,'Subnational multipliers'!$A$7:$AS$31,COLUMN('Subnational multipliers'!Q$6),0))</f>
        <v>0</v>
      </c>
      <c r="Q7" s="9">
        <f>IF('CN-Med-BPE-N2O'!Q7=0,0,VLOOKUP($A7,'CN-Med-BPE-N2O'!$A$2:$AR$27,COLUMN('CN-Med-BPE-N2O'!Q$2),0)*VLOOKUP($A7,'Subnational multipliers'!$A$7:$AS$31,COLUMN('Subnational multipliers'!R$6),0))</f>
        <v>0</v>
      </c>
      <c r="R7" s="9">
        <f>IF('CN-Med-BPE-N2O'!R7=0,0,VLOOKUP($A7,'CN-Med-BPE-N2O'!$A$2:$AR$27,COLUMN('CN-Med-BPE-N2O'!R$2),0)*VLOOKUP($A7,'Subnational multipliers'!$A$7:$AS$31,COLUMN('Subnational multipliers'!S$6),0))</f>
        <v>0</v>
      </c>
      <c r="S7" s="9">
        <f>IF('CN-Med-BPE-N2O'!S7=0,0,VLOOKUP($A7,'CN-Med-BPE-N2O'!$A$2:$AR$27,COLUMN('CN-Med-BPE-N2O'!S$2),0)*VLOOKUP($A7,'Subnational multipliers'!$A$7:$AS$31,COLUMN('Subnational multipliers'!T$6),0))</f>
        <v>0</v>
      </c>
      <c r="T7" s="9">
        <f>IF('CN-Med-BPE-N2O'!T7=0,0,VLOOKUP($A7,'CN-Med-BPE-N2O'!$A$2:$AR$27,COLUMN('CN-Med-BPE-N2O'!T$2),0)*VLOOKUP($A7,'Subnational multipliers'!$A$7:$AS$31,COLUMN('Subnational multipliers'!U$6),0))</f>
        <v>0</v>
      </c>
      <c r="U7" s="9">
        <f>IF('CN-Med-BPE-N2O'!U7=0,0,VLOOKUP($A7,'CN-Med-BPE-N2O'!$A$2:$AR$27,COLUMN('CN-Med-BPE-N2O'!U$2),0)*VLOOKUP($A7,'Subnational multipliers'!$A$7:$AS$31,COLUMN('Subnational multipliers'!V$6),0))</f>
        <v>0</v>
      </c>
      <c r="V7" s="9">
        <f>IF('CN-Med-BPE-N2O'!V7=0,0,VLOOKUP($A7,'CN-Med-BPE-N2O'!$A$2:$AR$27,COLUMN('CN-Med-BPE-N2O'!V$2),0)*VLOOKUP($A7,'Subnational multipliers'!$A$7:$AS$31,COLUMN('Subnational multipliers'!W$6),0))</f>
        <v>0</v>
      </c>
      <c r="W7" s="9">
        <f>IF('CN-Med-BPE-N2O'!W7=0,0,VLOOKUP($A7,'CN-Med-BPE-N2O'!$A$2:$AR$27,COLUMN('CN-Med-BPE-N2O'!W$2),0)*VLOOKUP($A7,'Subnational multipliers'!$A$7:$AS$31,COLUMN('Subnational multipliers'!X$6),0))</f>
        <v>0</v>
      </c>
      <c r="X7" s="9">
        <f>IF('CN-Med-BPE-N2O'!X7=0,0,VLOOKUP($A7,'CN-Med-BPE-N2O'!$A$2:$AR$27,COLUMN('CN-Med-BPE-N2O'!X$2),0)*VLOOKUP($A7,'Subnational multipliers'!$A$7:$AS$31,COLUMN('Subnational multipliers'!Y$6),0))</f>
        <v>0</v>
      </c>
      <c r="Y7" s="9">
        <f>IF('CN-Med-BPE-N2O'!Y7=0,0,VLOOKUP($A7,'CN-Med-BPE-N2O'!$A$2:$AR$27,COLUMN('CN-Med-BPE-N2O'!Y$2),0)*VLOOKUP($A7,'Subnational multipliers'!$A$7:$AS$31,COLUMN('Subnational multipliers'!Z$6),0))</f>
        <v>0</v>
      </c>
      <c r="Z7" s="9">
        <f>IF('CN-Med-BPE-N2O'!Z7=0,0,VLOOKUP($A7,'CN-Med-BPE-N2O'!$A$2:$AR$27,COLUMN('CN-Med-BPE-N2O'!Z$2),0)*VLOOKUP($A7,'Subnational multipliers'!$A$7:$AS$31,COLUMN('Subnational multipliers'!AA$6),0))</f>
        <v>0</v>
      </c>
      <c r="AA7" s="9">
        <f>IF('CN-Med-BPE-N2O'!AA7=0,0,VLOOKUP($A7,'CN-Med-BPE-N2O'!$A$2:$AR$27,COLUMN('CN-Med-BPE-N2O'!AA$2),0)*VLOOKUP($A7,'Subnational multipliers'!$A$7:$AS$31,COLUMN('Subnational multipliers'!AB$6),0))</f>
        <v>0</v>
      </c>
      <c r="AB7" s="9">
        <f>IF('CN-Med-BPE-N2O'!AB7=0,0,VLOOKUP($A7,'CN-Med-BPE-N2O'!$A$2:$AR$27,COLUMN('CN-Med-BPE-N2O'!AB$2),0)*VLOOKUP($A7,'Subnational multipliers'!$A$7:$AS$31,COLUMN('Subnational multipliers'!AC$6),0))</f>
        <v>0</v>
      </c>
      <c r="AC7" s="9">
        <f>IF('CN-Med-BPE-N2O'!AC7=0,0,VLOOKUP($A7,'CN-Med-BPE-N2O'!$A$2:$AR$27,COLUMN('CN-Med-BPE-N2O'!AC$2),0)*VLOOKUP($A7,'Subnational multipliers'!$A$7:$AS$31,COLUMN('Subnational multipliers'!AD$6),0))</f>
        <v>0</v>
      </c>
      <c r="AD7" s="9">
        <f>IF('CN-Med-BPE-N2O'!AD7=0,0,VLOOKUP($A7,'CN-Med-BPE-N2O'!$A$2:$AR$27,COLUMN('CN-Med-BPE-N2O'!AD$2),0)*VLOOKUP($A7,'Subnational multipliers'!$A$7:$AS$31,COLUMN('Subnational multipliers'!AE$6),0))</f>
        <v>0</v>
      </c>
      <c r="AE7" s="9">
        <f>IF('CN-Med-BPE-N2O'!AE7=0,0,VLOOKUP($A7,'CN-Med-BPE-N2O'!$A$2:$AR$27,COLUMN('CN-Med-BPE-N2O'!AE$2),0)*VLOOKUP($A7,'Subnational multipliers'!$A$7:$AS$31,COLUMN('Subnational multipliers'!AF$6),0))</f>
        <v>0</v>
      </c>
      <c r="AF7" s="9">
        <f>IF('CN-Med-BPE-N2O'!AF7=0,0,VLOOKUP($A7,'CN-Med-BPE-N2O'!$A$2:$AR$27,COLUMN('CN-Med-BPE-N2O'!AF$2),0)*VLOOKUP($A7,'Subnational multipliers'!$A$7:$AS$31,COLUMN('Subnational multipliers'!AG$6),0))</f>
        <v>0</v>
      </c>
      <c r="AG7" s="9">
        <f>IF('CN-Med-BPE-N2O'!AG7=0,0,VLOOKUP($A7,'CN-Med-BPE-N2O'!$A$2:$AR$27,COLUMN('CN-Med-BPE-N2O'!AG$2),0)*VLOOKUP($A7,'Subnational multipliers'!$A$7:$AS$31,COLUMN('Subnational multipliers'!AH$6),0))</f>
        <v>0</v>
      </c>
      <c r="AH7" s="9">
        <f>IF('CN-Med-BPE-N2O'!AH7=0,0,VLOOKUP($A7,'CN-Med-BPE-N2O'!$A$2:$AR$27,COLUMN('CN-Med-BPE-N2O'!AH$2),0)*VLOOKUP($A7,'Subnational multipliers'!$A$7:$AS$31,COLUMN('Subnational multipliers'!AI$6),0))</f>
        <v>0</v>
      </c>
      <c r="AI7" s="9">
        <f>IF('CN-Med-BPE-N2O'!AI7=0,0,VLOOKUP($A7,'CN-Med-BPE-N2O'!$A$2:$AR$27,COLUMN('CN-Med-BPE-N2O'!AI$2),0)*VLOOKUP($A7,'Subnational multipliers'!$A$7:$AS$31,COLUMN('Subnational multipliers'!AJ$6),0))</f>
        <v>0</v>
      </c>
      <c r="AJ7" s="9">
        <f>IF('CN-Med-BPE-N2O'!AJ7=0,0,VLOOKUP($A7,'CN-Med-BPE-N2O'!$A$2:$AR$27,COLUMN('CN-Med-BPE-N2O'!AJ$2),0)*VLOOKUP($A7,'Subnational multipliers'!$A$7:$AS$31,COLUMN('Subnational multipliers'!AK$6),0))</f>
        <v>0</v>
      </c>
      <c r="AK7" s="9">
        <f>IF('CN-Med-BPE-N2O'!AK7=0,0,VLOOKUP($A7,'CN-Med-BPE-N2O'!$A$2:$AR$27,COLUMN('CN-Med-BPE-N2O'!AK$2),0)*VLOOKUP($A7,'Subnational multipliers'!$A$7:$AS$31,COLUMN('Subnational multipliers'!AL$6),0))</f>
        <v>0</v>
      </c>
      <c r="AL7" s="9">
        <f>IF('CN-Med-BPE-N2O'!AL7=0,0,VLOOKUP($A7,'CN-Med-BPE-N2O'!$A$2:$AR$27,COLUMN('CN-Med-BPE-N2O'!AL$2),0)*VLOOKUP($A7,'Subnational multipliers'!$A$7:$AS$31,COLUMN('Subnational multipliers'!AM$6),0))</f>
        <v>0</v>
      </c>
      <c r="AM7" s="9">
        <f>IF('CN-Med-BPE-N2O'!AM7=0,0,VLOOKUP($A7,'CN-Med-BPE-N2O'!$A$2:$AR$27,COLUMN('CN-Med-BPE-N2O'!AM$2),0)*VLOOKUP($A7,'Subnational multipliers'!$A$7:$AS$31,COLUMN('Subnational multipliers'!AN$6),0))</f>
        <v>0</v>
      </c>
      <c r="AN7" s="9">
        <f>IF('CN-Med-BPE-N2O'!AN7=0,0,VLOOKUP($A7,'CN-Med-BPE-N2O'!$A$2:$AR$27,COLUMN('CN-Med-BPE-N2O'!AN$2),0)*VLOOKUP($A7,'Subnational multipliers'!$A$7:$AS$31,COLUMN('Subnational multipliers'!AO$6),0))</f>
        <v>0</v>
      </c>
      <c r="AO7" s="9">
        <f>IF('CN-Med-BPE-N2O'!AO7=0,0,VLOOKUP($A7,'CN-Med-BPE-N2O'!$A$2:$AR$27,COLUMN('CN-Med-BPE-N2O'!AO$2),0)*VLOOKUP($A7,'Subnational multipliers'!$A$7:$AS$31,COLUMN('Subnational multipliers'!AP$6),0))</f>
        <v>0</v>
      </c>
      <c r="AP7" s="9">
        <f>IF('CN-Med-BPE-N2O'!AP7=0,0,VLOOKUP($A7,'CN-Med-BPE-N2O'!$A$2:$AR$27,COLUMN('CN-Med-BPE-N2O'!AP$2),0)*VLOOKUP($A7,'Subnational multipliers'!$A$7:$AS$31,COLUMN('Subnational multipliers'!AQ$6),0))</f>
        <v>0</v>
      </c>
      <c r="AQ7" s="9">
        <f>IF('CN-Med-BPE-N2O'!AQ7=0,0,VLOOKUP($A7,'CN-Med-BPE-N2O'!$A$2:$AR$27,COLUMN('CN-Med-BPE-N2O'!AQ$2),0)*VLOOKUP($A7,'Subnational multipliers'!$A$7:$AS$31,COLUMN('Subnational multipliers'!AR$6),0))</f>
        <v>0</v>
      </c>
      <c r="AR7" s="9">
        <f>IF('CN-Med-BPE-N2O'!AR7=0,0,VLOOKUP($A7,'CN-Med-BPE-N2O'!$A$2:$AR$27,COLUMN('CN-Med-BPE-N2O'!AR$2),0)*VLOOKUP($A7,'Subnational multipliers'!$A$7:$AS$31,COLUMN('Subnational multipliers'!AS$6),0))</f>
        <v>0</v>
      </c>
    </row>
    <row r="8" spans="1:44">
      <c r="A8" t="s">
        <v>53</v>
      </c>
      <c r="B8" s="9">
        <f>IF('CN-Med-BPE-N2O'!B8=0,0,VLOOKUP($A8,'CN-Med-BPE-N2O'!$A$2:$AR$27,COLUMN('CN-Med-BPE-N2O'!B$2),0)*VLOOKUP($A8,'Subnational multipliers'!$A$7:$AS$31,COLUMN('Subnational multipliers'!C$6),0))</f>
        <v>0</v>
      </c>
      <c r="C8" s="9">
        <f>IF('CN-Med-BPE-N2O'!C8=0,0,VLOOKUP($A8,'CN-Med-BPE-N2O'!$A$2:$AR$27,COLUMN('CN-Med-BPE-N2O'!C$2),0)*VLOOKUP($A8,'Subnational multipliers'!$A$7:$AS$31,COLUMN('Subnational multipliers'!D$6),0))</f>
        <v>0</v>
      </c>
      <c r="D8" s="9">
        <f>IF('CN-Med-BPE-N2O'!D8=0,0,VLOOKUP($A8,'CN-Med-BPE-N2O'!$A$2:$AR$27,COLUMN('CN-Med-BPE-N2O'!D$2),0)*VLOOKUP($A8,'Subnational multipliers'!$A$7:$AS$31,COLUMN('Subnational multipliers'!E$6),0))</f>
        <v>0</v>
      </c>
      <c r="E8" s="9">
        <f>IF('CN-Med-BPE-N2O'!E8=0,0,VLOOKUP($A8,'CN-Med-BPE-N2O'!$A$2:$AR$27,COLUMN('CN-Med-BPE-N2O'!E$2),0)*VLOOKUP($A8,'Subnational multipliers'!$A$7:$AS$31,COLUMN('Subnational multipliers'!F$6),0))</f>
        <v>0</v>
      </c>
      <c r="F8" s="9">
        <f>IF('CN-Med-BPE-N2O'!F8=0,0,VLOOKUP($A8,'CN-Med-BPE-N2O'!$A$2:$AR$27,COLUMN('CN-Med-BPE-N2O'!F$2),0)*VLOOKUP($A8,'Subnational multipliers'!$A$7:$AS$31,COLUMN('Subnational multipliers'!G$6),0))</f>
        <v>0</v>
      </c>
      <c r="G8" s="9">
        <f>IF('CN-Med-BPE-N2O'!G8=0,0,VLOOKUP($A8,'CN-Med-BPE-N2O'!$A$2:$AR$27,COLUMN('CN-Med-BPE-N2O'!G$2),0)*VLOOKUP($A8,'Subnational multipliers'!$A$7:$AS$31,COLUMN('Subnational multipliers'!H$6),0))</f>
        <v>0</v>
      </c>
      <c r="H8" s="9">
        <f>IF('CN-Med-BPE-N2O'!H8=0,0,VLOOKUP($A8,'CN-Med-BPE-N2O'!$A$2:$AR$27,COLUMN('CN-Med-BPE-N2O'!H$2),0)*VLOOKUP($A8,'Subnational multipliers'!$A$7:$AS$31,COLUMN('Subnational multipliers'!I$6),0))</f>
        <v>0</v>
      </c>
      <c r="I8" s="9">
        <f>IF('CN-Med-BPE-N2O'!I8=0,0,VLOOKUP($A8,'CN-Med-BPE-N2O'!$A$2:$AR$27,COLUMN('CN-Med-BPE-N2O'!I$2),0)*VLOOKUP($A8,'Subnational multipliers'!$A$7:$AS$31,COLUMN('Subnational multipliers'!J$6),0))</f>
        <v>0</v>
      </c>
      <c r="J8" s="9">
        <f>IF('CN-Med-BPE-N2O'!J8=0,0,VLOOKUP($A8,'CN-Med-BPE-N2O'!$A$2:$AR$27,COLUMN('CN-Med-BPE-N2O'!J$2),0)*VLOOKUP($A8,'Subnational multipliers'!$A$7:$AS$31,COLUMN('Subnational multipliers'!K$6),0))</f>
        <v>0</v>
      </c>
      <c r="K8" s="9">
        <f>IF('CN-Med-BPE-N2O'!K8=0,0,VLOOKUP($A8,'CN-Med-BPE-N2O'!$A$2:$AR$27,COLUMN('CN-Med-BPE-N2O'!K$2),0)*VLOOKUP($A8,'Subnational multipliers'!$A$7:$AS$31,COLUMN('Subnational multipliers'!L$6),0))</f>
        <v>0</v>
      </c>
      <c r="L8" s="9">
        <f>IF('CN-Med-BPE-N2O'!L8=0,0,VLOOKUP($A8,'CN-Med-BPE-N2O'!$A$2:$AR$27,COLUMN('CN-Med-BPE-N2O'!L$2),0)*VLOOKUP($A8,'Subnational multipliers'!$A$7:$AS$31,COLUMN('Subnational multipliers'!M$6),0))</f>
        <v>0</v>
      </c>
      <c r="M8" s="9">
        <f>IF('CN-Med-BPE-N2O'!M8=0,0,VLOOKUP($A8,'CN-Med-BPE-N2O'!$A$2:$AR$27,COLUMN('CN-Med-BPE-N2O'!M$2),0)*VLOOKUP($A8,'Subnational multipliers'!$A$7:$AS$31,COLUMN('Subnational multipliers'!N$6),0))</f>
        <v>0</v>
      </c>
      <c r="N8" s="9">
        <f>IF('CN-Med-BPE-N2O'!N8=0,0,VLOOKUP($A8,'CN-Med-BPE-N2O'!$A$2:$AR$27,COLUMN('CN-Med-BPE-N2O'!N$2),0)*VLOOKUP($A8,'Subnational multipliers'!$A$7:$AS$31,COLUMN('Subnational multipliers'!O$6),0))</f>
        <v>0</v>
      </c>
      <c r="O8" s="9">
        <f>IF('CN-Med-BPE-N2O'!O8=0,0,VLOOKUP($A8,'CN-Med-BPE-N2O'!$A$2:$AR$27,COLUMN('CN-Med-BPE-N2O'!O$2),0)*VLOOKUP($A8,'Subnational multipliers'!$A$7:$AS$31,COLUMN('Subnational multipliers'!P$6),0))</f>
        <v>0</v>
      </c>
      <c r="P8" s="9">
        <f>IF('CN-Med-BPE-N2O'!P8=0,0,VLOOKUP($A8,'CN-Med-BPE-N2O'!$A$2:$AR$27,COLUMN('CN-Med-BPE-N2O'!P$2),0)*VLOOKUP($A8,'Subnational multipliers'!$A$7:$AS$31,COLUMN('Subnational multipliers'!Q$6),0))</f>
        <v>0</v>
      </c>
      <c r="Q8" s="9">
        <f>IF('CN-Med-BPE-N2O'!Q8=0,0,VLOOKUP($A8,'CN-Med-BPE-N2O'!$A$2:$AR$27,COLUMN('CN-Med-BPE-N2O'!Q$2),0)*VLOOKUP($A8,'Subnational multipliers'!$A$7:$AS$31,COLUMN('Subnational multipliers'!R$6),0))</f>
        <v>0</v>
      </c>
      <c r="R8" s="9">
        <f>IF('CN-Med-BPE-N2O'!R8=0,0,VLOOKUP($A8,'CN-Med-BPE-N2O'!$A$2:$AR$27,COLUMN('CN-Med-BPE-N2O'!R$2),0)*VLOOKUP($A8,'Subnational multipliers'!$A$7:$AS$31,COLUMN('Subnational multipliers'!S$6),0))</f>
        <v>0</v>
      </c>
      <c r="S8" s="9">
        <f>IF('CN-Med-BPE-N2O'!S8=0,0,VLOOKUP($A8,'CN-Med-BPE-N2O'!$A$2:$AR$27,COLUMN('CN-Med-BPE-N2O'!S$2),0)*VLOOKUP($A8,'Subnational multipliers'!$A$7:$AS$31,COLUMN('Subnational multipliers'!T$6),0))</f>
        <v>0</v>
      </c>
      <c r="T8" s="9">
        <f>IF('CN-Med-BPE-N2O'!T8=0,0,VLOOKUP($A8,'CN-Med-BPE-N2O'!$A$2:$AR$27,COLUMN('CN-Med-BPE-N2O'!T$2),0)*VLOOKUP($A8,'Subnational multipliers'!$A$7:$AS$31,COLUMN('Subnational multipliers'!U$6),0))</f>
        <v>0</v>
      </c>
      <c r="U8" s="9">
        <f>IF('CN-Med-BPE-N2O'!U8=0,0,VLOOKUP($A8,'CN-Med-BPE-N2O'!$A$2:$AR$27,COLUMN('CN-Med-BPE-N2O'!U$2),0)*VLOOKUP($A8,'Subnational multipliers'!$A$7:$AS$31,COLUMN('Subnational multipliers'!V$6),0))</f>
        <v>0</v>
      </c>
      <c r="V8" s="9">
        <f>IF('CN-Med-BPE-N2O'!V8=0,0,VLOOKUP($A8,'CN-Med-BPE-N2O'!$A$2:$AR$27,COLUMN('CN-Med-BPE-N2O'!V$2),0)*VLOOKUP($A8,'Subnational multipliers'!$A$7:$AS$31,COLUMN('Subnational multipliers'!W$6),0))</f>
        <v>0</v>
      </c>
      <c r="W8" s="9">
        <f>IF('CN-Med-BPE-N2O'!W8=0,0,VLOOKUP($A8,'CN-Med-BPE-N2O'!$A$2:$AR$27,COLUMN('CN-Med-BPE-N2O'!W$2),0)*VLOOKUP($A8,'Subnational multipliers'!$A$7:$AS$31,COLUMN('Subnational multipliers'!X$6),0))</f>
        <v>0</v>
      </c>
      <c r="X8" s="9">
        <f>IF('CN-Med-BPE-N2O'!X8=0,0,VLOOKUP($A8,'CN-Med-BPE-N2O'!$A$2:$AR$27,COLUMN('CN-Med-BPE-N2O'!X$2),0)*VLOOKUP($A8,'Subnational multipliers'!$A$7:$AS$31,COLUMN('Subnational multipliers'!Y$6),0))</f>
        <v>0</v>
      </c>
      <c r="Y8" s="9">
        <f>IF('CN-Med-BPE-N2O'!Y8=0,0,VLOOKUP($A8,'CN-Med-BPE-N2O'!$A$2:$AR$27,COLUMN('CN-Med-BPE-N2O'!Y$2),0)*VLOOKUP($A8,'Subnational multipliers'!$A$7:$AS$31,COLUMN('Subnational multipliers'!Z$6),0))</f>
        <v>0</v>
      </c>
      <c r="Z8" s="9">
        <f>IF('CN-Med-BPE-N2O'!Z8=0,0,VLOOKUP($A8,'CN-Med-BPE-N2O'!$A$2:$AR$27,COLUMN('CN-Med-BPE-N2O'!Z$2),0)*VLOOKUP($A8,'Subnational multipliers'!$A$7:$AS$31,COLUMN('Subnational multipliers'!AA$6),0))</f>
        <v>0</v>
      </c>
      <c r="AA8" s="9">
        <f>IF('CN-Med-BPE-N2O'!AA8=0,0,VLOOKUP($A8,'CN-Med-BPE-N2O'!$A$2:$AR$27,COLUMN('CN-Med-BPE-N2O'!AA$2),0)*VLOOKUP($A8,'Subnational multipliers'!$A$7:$AS$31,COLUMN('Subnational multipliers'!AB$6),0))</f>
        <v>0</v>
      </c>
      <c r="AB8" s="9">
        <f>IF('CN-Med-BPE-N2O'!AB8=0,0,VLOOKUP($A8,'CN-Med-BPE-N2O'!$A$2:$AR$27,COLUMN('CN-Med-BPE-N2O'!AB$2),0)*VLOOKUP($A8,'Subnational multipliers'!$A$7:$AS$31,COLUMN('Subnational multipliers'!AC$6),0))</f>
        <v>0</v>
      </c>
      <c r="AC8" s="9">
        <f>IF('CN-Med-BPE-N2O'!AC8=0,0,VLOOKUP($A8,'CN-Med-BPE-N2O'!$A$2:$AR$27,COLUMN('CN-Med-BPE-N2O'!AC$2),0)*VLOOKUP($A8,'Subnational multipliers'!$A$7:$AS$31,COLUMN('Subnational multipliers'!AD$6),0))</f>
        <v>0</v>
      </c>
      <c r="AD8" s="9">
        <f>IF('CN-Med-BPE-N2O'!AD8=0,0,VLOOKUP($A8,'CN-Med-BPE-N2O'!$A$2:$AR$27,COLUMN('CN-Med-BPE-N2O'!AD$2),0)*VLOOKUP($A8,'Subnational multipliers'!$A$7:$AS$31,COLUMN('Subnational multipliers'!AE$6),0))</f>
        <v>0</v>
      </c>
      <c r="AE8" s="9">
        <f>IF('CN-Med-BPE-N2O'!AE8=0,0,VLOOKUP($A8,'CN-Med-BPE-N2O'!$A$2:$AR$27,COLUMN('CN-Med-BPE-N2O'!AE$2),0)*VLOOKUP($A8,'Subnational multipliers'!$A$7:$AS$31,COLUMN('Subnational multipliers'!AF$6),0))</f>
        <v>0</v>
      </c>
      <c r="AF8" s="9">
        <f>IF('CN-Med-BPE-N2O'!AF8=0,0,VLOOKUP($A8,'CN-Med-BPE-N2O'!$A$2:$AR$27,COLUMN('CN-Med-BPE-N2O'!AF$2),0)*VLOOKUP($A8,'Subnational multipliers'!$A$7:$AS$31,COLUMN('Subnational multipliers'!AG$6),0))</f>
        <v>0</v>
      </c>
      <c r="AG8" s="9">
        <f>IF('CN-Med-BPE-N2O'!AG8=0,0,VLOOKUP($A8,'CN-Med-BPE-N2O'!$A$2:$AR$27,COLUMN('CN-Med-BPE-N2O'!AG$2),0)*VLOOKUP($A8,'Subnational multipliers'!$A$7:$AS$31,COLUMN('Subnational multipliers'!AH$6),0))</f>
        <v>0</v>
      </c>
      <c r="AH8" s="9">
        <f>IF('CN-Med-BPE-N2O'!AH8=0,0,VLOOKUP($A8,'CN-Med-BPE-N2O'!$A$2:$AR$27,COLUMN('CN-Med-BPE-N2O'!AH$2),0)*VLOOKUP($A8,'Subnational multipliers'!$A$7:$AS$31,COLUMN('Subnational multipliers'!AI$6),0))</f>
        <v>0</v>
      </c>
      <c r="AI8" s="9">
        <f>IF('CN-Med-BPE-N2O'!AI8=0,0,VLOOKUP($A8,'CN-Med-BPE-N2O'!$A$2:$AR$27,COLUMN('CN-Med-BPE-N2O'!AI$2),0)*VLOOKUP($A8,'Subnational multipliers'!$A$7:$AS$31,COLUMN('Subnational multipliers'!AJ$6),0))</f>
        <v>0</v>
      </c>
      <c r="AJ8" s="9">
        <f>IF('CN-Med-BPE-N2O'!AJ8=0,0,VLOOKUP($A8,'CN-Med-BPE-N2O'!$A$2:$AR$27,COLUMN('CN-Med-BPE-N2O'!AJ$2),0)*VLOOKUP($A8,'Subnational multipliers'!$A$7:$AS$31,COLUMN('Subnational multipliers'!AK$6),0))</f>
        <v>0</v>
      </c>
      <c r="AK8" s="9">
        <f>IF('CN-Med-BPE-N2O'!AK8=0,0,VLOOKUP($A8,'CN-Med-BPE-N2O'!$A$2:$AR$27,COLUMN('CN-Med-BPE-N2O'!AK$2),0)*VLOOKUP($A8,'Subnational multipliers'!$A$7:$AS$31,COLUMN('Subnational multipliers'!AL$6),0))</f>
        <v>0</v>
      </c>
      <c r="AL8" s="9">
        <f>IF('CN-Med-BPE-N2O'!AL8=0,0,VLOOKUP($A8,'CN-Med-BPE-N2O'!$A$2:$AR$27,COLUMN('CN-Med-BPE-N2O'!AL$2),0)*VLOOKUP($A8,'Subnational multipliers'!$A$7:$AS$31,COLUMN('Subnational multipliers'!AM$6),0))</f>
        <v>0</v>
      </c>
      <c r="AM8" s="9">
        <f>IF('CN-Med-BPE-N2O'!AM8=0,0,VLOOKUP($A8,'CN-Med-BPE-N2O'!$A$2:$AR$27,COLUMN('CN-Med-BPE-N2O'!AM$2),0)*VLOOKUP($A8,'Subnational multipliers'!$A$7:$AS$31,COLUMN('Subnational multipliers'!AN$6),0))</f>
        <v>0</v>
      </c>
      <c r="AN8" s="9">
        <f>IF('CN-Med-BPE-N2O'!AN8=0,0,VLOOKUP($A8,'CN-Med-BPE-N2O'!$A$2:$AR$27,COLUMN('CN-Med-BPE-N2O'!AN$2),0)*VLOOKUP($A8,'Subnational multipliers'!$A$7:$AS$31,COLUMN('Subnational multipliers'!AO$6),0))</f>
        <v>0</v>
      </c>
      <c r="AO8" s="9">
        <f>IF('CN-Med-BPE-N2O'!AO8=0,0,VLOOKUP($A8,'CN-Med-BPE-N2O'!$A$2:$AR$27,COLUMN('CN-Med-BPE-N2O'!AO$2),0)*VLOOKUP($A8,'Subnational multipliers'!$A$7:$AS$31,COLUMN('Subnational multipliers'!AP$6),0))</f>
        <v>0</v>
      </c>
      <c r="AP8" s="9">
        <f>IF('CN-Med-BPE-N2O'!AP8=0,0,VLOOKUP($A8,'CN-Med-BPE-N2O'!$A$2:$AR$27,COLUMN('CN-Med-BPE-N2O'!AP$2),0)*VLOOKUP($A8,'Subnational multipliers'!$A$7:$AS$31,COLUMN('Subnational multipliers'!AQ$6),0))</f>
        <v>0</v>
      </c>
      <c r="AQ8" s="9">
        <f>IF('CN-Med-BPE-N2O'!AQ8=0,0,VLOOKUP($A8,'CN-Med-BPE-N2O'!$A$2:$AR$27,COLUMN('CN-Med-BPE-N2O'!AQ$2),0)*VLOOKUP($A8,'Subnational multipliers'!$A$7:$AS$31,COLUMN('Subnational multipliers'!AR$6),0))</f>
        <v>0</v>
      </c>
      <c r="AR8" s="9">
        <f>IF('CN-Med-BPE-N2O'!AR8=0,0,VLOOKUP($A8,'CN-Med-BPE-N2O'!$A$2:$AR$27,COLUMN('CN-Med-BPE-N2O'!AR$2),0)*VLOOKUP($A8,'Subnational multipliers'!$A$7:$AS$31,COLUMN('Subnational multipliers'!AS$6),0))</f>
        <v>0</v>
      </c>
    </row>
    <row r="9" spans="1:44">
      <c r="A9" t="s">
        <v>54</v>
      </c>
      <c r="B9" s="9">
        <f>IF('CN-Med-BPE-N2O'!B9=0,0,VLOOKUP($A9,'CN-Med-BPE-N2O'!$A$2:$AR$27,COLUMN('CN-Med-BPE-N2O'!B$2),0)*VLOOKUP($A9,'Subnational multipliers'!$A$7:$AS$31,COLUMN('Subnational multipliers'!C$6),0))</f>
        <v>0</v>
      </c>
      <c r="C9" s="9">
        <f>IF('CN-Med-BPE-N2O'!C9=0,0,VLOOKUP($A9,'CN-Med-BPE-N2O'!$A$2:$AR$27,COLUMN('CN-Med-BPE-N2O'!C$2),0)*VLOOKUP($A9,'Subnational multipliers'!$A$7:$AS$31,COLUMN('Subnational multipliers'!D$6),0))</f>
        <v>0</v>
      </c>
      <c r="D9" s="9">
        <f>IF('CN-Med-BPE-N2O'!D9=0,0,VLOOKUP($A9,'CN-Med-BPE-N2O'!$A$2:$AR$27,COLUMN('CN-Med-BPE-N2O'!D$2),0)*VLOOKUP($A9,'Subnational multipliers'!$A$7:$AS$31,COLUMN('Subnational multipliers'!E$6),0))</f>
        <v>0</v>
      </c>
      <c r="E9" s="9">
        <f>IF('CN-Med-BPE-N2O'!E9=0,0,VLOOKUP($A9,'CN-Med-BPE-N2O'!$A$2:$AR$27,COLUMN('CN-Med-BPE-N2O'!E$2),0)*VLOOKUP($A9,'Subnational multipliers'!$A$7:$AS$31,COLUMN('Subnational multipliers'!F$6),0))</f>
        <v>0</v>
      </c>
      <c r="F9" s="9">
        <f>IF('CN-Med-BPE-N2O'!F9=0,0,VLOOKUP($A9,'CN-Med-BPE-N2O'!$A$2:$AR$27,COLUMN('CN-Med-BPE-N2O'!F$2),0)*VLOOKUP($A9,'Subnational multipliers'!$A$7:$AS$31,COLUMN('Subnational multipliers'!G$6),0))</f>
        <v>0</v>
      </c>
      <c r="G9" s="9">
        <f>IF('CN-Med-BPE-N2O'!G9=0,0,VLOOKUP($A9,'CN-Med-BPE-N2O'!$A$2:$AR$27,COLUMN('CN-Med-BPE-N2O'!G$2),0)*VLOOKUP($A9,'Subnational multipliers'!$A$7:$AS$31,COLUMN('Subnational multipliers'!H$6),0))</f>
        <v>0</v>
      </c>
      <c r="H9" s="9">
        <f>IF('CN-Med-BPE-N2O'!H9=0,0,VLOOKUP($A9,'CN-Med-BPE-N2O'!$A$2:$AR$27,COLUMN('CN-Med-BPE-N2O'!H$2),0)*VLOOKUP($A9,'Subnational multipliers'!$A$7:$AS$31,COLUMN('Subnational multipliers'!I$6),0))</f>
        <v>0</v>
      </c>
      <c r="I9" s="9">
        <f>IF('CN-Med-BPE-N2O'!I9=0,0,VLOOKUP($A9,'CN-Med-BPE-N2O'!$A$2:$AR$27,COLUMN('CN-Med-BPE-N2O'!I$2),0)*VLOOKUP($A9,'Subnational multipliers'!$A$7:$AS$31,COLUMN('Subnational multipliers'!J$6),0))</f>
        <v>0</v>
      </c>
      <c r="J9" s="9">
        <f>IF('CN-Med-BPE-N2O'!J9=0,0,VLOOKUP($A9,'CN-Med-BPE-N2O'!$A$2:$AR$27,COLUMN('CN-Med-BPE-N2O'!J$2),0)*VLOOKUP($A9,'Subnational multipliers'!$A$7:$AS$31,COLUMN('Subnational multipliers'!K$6),0))</f>
        <v>0</v>
      </c>
      <c r="K9" s="9">
        <f>IF('CN-Med-BPE-N2O'!K9=0,0,VLOOKUP($A9,'CN-Med-BPE-N2O'!$A$2:$AR$27,COLUMN('CN-Med-BPE-N2O'!K$2),0)*VLOOKUP($A9,'Subnational multipliers'!$A$7:$AS$31,COLUMN('Subnational multipliers'!L$6),0))</f>
        <v>0</v>
      </c>
      <c r="L9" s="9">
        <f>IF('CN-Med-BPE-N2O'!L9=0,0,VLOOKUP($A9,'CN-Med-BPE-N2O'!$A$2:$AR$27,COLUMN('CN-Med-BPE-N2O'!L$2),0)*VLOOKUP($A9,'Subnational multipliers'!$A$7:$AS$31,COLUMN('Subnational multipliers'!M$6),0))</f>
        <v>0</v>
      </c>
      <c r="M9" s="9">
        <f>IF('CN-Med-BPE-N2O'!M9=0,0,VLOOKUP($A9,'CN-Med-BPE-N2O'!$A$2:$AR$27,COLUMN('CN-Med-BPE-N2O'!M$2),0)*VLOOKUP($A9,'Subnational multipliers'!$A$7:$AS$31,COLUMN('Subnational multipliers'!N$6),0))</f>
        <v>0</v>
      </c>
      <c r="N9" s="9">
        <f>IF('CN-Med-BPE-N2O'!N9=0,0,VLOOKUP($A9,'CN-Med-BPE-N2O'!$A$2:$AR$27,COLUMN('CN-Med-BPE-N2O'!N$2),0)*VLOOKUP($A9,'Subnational multipliers'!$A$7:$AS$31,COLUMN('Subnational multipliers'!O$6),0))</f>
        <v>0</v>
      </c>
      <c r="O9" s="9">
        <f>IF('CN-Med-BPE-N2O'!O9=0,0,VLOOKUP($A9,'CN-Med-BPE-N2O'!$A$2:$AR$27,COLUMN('CN-Med-BPE-N2O'!O$2),0)*VLOOKUP($A9,'Subnational multipliers'!$A$7:$AS$31,COLUMN('Subnational multipliers'!P$6),0))</f>
        <v>0</v>
      </c>
      <c r="P9" s="9">
        <f>IF('CN-Med-BPE-N2O'!P9=0,0,VLOOKUP($A9,'CN-Med-BPE-N2O'!$A$2:$AR$27,COLUMN('CN-Med-BPE-N2O'!P$2),0)*VLOOKUP($A9,'Subnational multipliers'!$A$7:$AS$31,COLUMN('Subnational multipliers'!Q$6),0))</f>
        <v>0</v>
      </c>
      <c r="Q9" s="9">
        <f>IF('CN-Med-BPE-N2O'!Q9=0,0,VLOOKUP($A9,'CN-Med-BPE-N2O'!$A$2:$AR$27,COLUMN('CN-Med-BPE-N2O'!Q$2),0)*VLOOKUP($A9,'Subnational multipliers'!$A$7:$AS$31,COLUMN('Subnational multipliers'!R$6),0))</f>
        <v>0</v>
      </c>
      <c r="R9" s="9">
        <f>IF('CN-Med-BPE-N2O'!R9=0,0,VLOOKUP($A9,'CN-Med-BPE-N2O'!$A$2:$AR$27,COLUMN('CN-Med-BPE-N2O'!R$2),0)*VLOOKUP($A9,'Subnational multipliers'!$A$7:$AS$31,COLUMN('Subnational multipliers'!S$6),0))</f>
        <v>0</v>
      </c>
      <c r="S9" s="9">
        <f>IF('CN-Med-BPE-N2O'!S9=0,0,VLOOKUP($A9,'CN-Med-BPE-N2O'!$A$2:$AR$27,COLUMN('CN-Med-BPE-N2O'!S$2),0)*VLOOKUP($A9,'Subnational multipliers'!$A$7:$AS$31,COLUMN('Subnational multipliers'!T$6),0))</f>
        <v>0</v>
      </c>
      <c r="T9" s="9">
        <f>IF('CN-Med-BPE-N2O'!T9=0,0,VLOOKUP($A9,'CN-Med-BPE-N2O'!$A$2:$AR$27,COLUMN('CN-Med-BPE-N2O'!T$2),0)*VLOOKUP($A9,'Subnational multipliers'!$A$7:$AS$31,COLUMN('Subnational multipliers'!U$6),0))</f>
        <v>0</v>
      </c>
      <c r="U9" s="9">
        <f>IF('CN-Med-BPE-N2O'!U9=0,0,VLOOKUP($A9,'CN-Med-BPE-N2O'!$A$2:$AR$27,COLUMN('CN-Med-BPE-N2O'!U$2),0)*VLOOKUP($A9,'Subnational multipliers'!$A$7:$AS$31,COLUMN('Subnational multipliers'!V$6),0))</f>
        <v>0</v>
      </c>
      <c r="V9" s="9">
        <f>IF('CN-Med-BPE-N2O'!V9=0,0,VLOOKUP($A9,'CN-Med-BPE-N2O'!$A$2:$AR$27,COLUMN('CN-Med-BPE-N2O'!V$2),0)*VLOOKUP($A9,'Subnational multipliers'!$A$7:$AS$31,COLUMN('Subnational multipliers'!W$6),0))</f>
        <v>0</v>
      </c>
      <c r="W9" s="9">
        <f>IF('CN-Med-BPE-N2O'!W9=0,0,VLOOKUP($A9,'CN-Med-BPE-N2O'!$A$2:$AR$27,COLUMN('CN-Med-BPE-N2O'!W$2),0)*VLOOKUP($A9,'Subnational multipliers'!$A$7:$AS$31,COLUMN('Subnational multipliers'!X$6),0))</f>
        <v>0</v>
      </c>
      <c r="X9" s="9">
        <f>IF('CN-Med-BPE-N2O'!X9=0,0,VLOOKUP($A9,'CN-Med-BPE-N2O'!$A$2:$AR$27,COLUMN('CN-Med-BPE-N2O'!X$2),0)*VLOOKUP($A9,'Subnational multipliers'!$A$7:$AS$31,COLUMN('Subnational multipliers'!Y$6),0))</f>
        <v>0</v>
      </c>
      <c r="Y9" s="9">
        <f>IF('CN-Med-BPE-N2O'!Y9=0,0,VLOOKUP($A9,'CN-Med-BPE-N2O'!$A$2:$AR$27,COLUMN('CN-Med-BPE-N2O'!Y$2),0)*VLOOKUP($A9,'Subnational multipliers'!$A$7:$AS$31,COLUMN('Subnational multipliers'!Z$6),0))</f>
        <v>0</v>
      </c>
      <c r="Z9" s="9">
        <f>IF('CN-Med-BPE-N2O'!Z9=0,0,VLOOKUP($A9,'CN-Med-BPE-N2O'!$A$2:$AR$27,COLUMN('CN-Med-BPE-N2O'!Z$2),0)*VLOOKUP($A9,'Subnational multipliers'!$A$7:$AS$31,COLUMN('Subnational multipliers'!AA$6),0))</f>
        <v>0</v>
      </c>
      <c r="AA9" s="9">
        <f>IF('CN-Med-BPE-N2O'!AA9=0,0,VLOOKUP($A9,'CN-Med-BPE-N2O'!$A$2:$AR$27,COLUMN('CN-Med-BPE-N2O'!AA$2),0)*VLOOKUP($A9,'Subnational multipliers'!$A$7:$AS$31,COLUMN('Subnational multipliers'!AB$6),0))</f>
        <v>0</v>
      </c>
      <c r="AB9" s="9">
        <f>IF('CN-Med-BPE-N2O'!AB9=0,0,VLOOKUP($A9,'CN-Med-BPE-N2O'!$A$2:$AR$27,COLUMN('CN-Med-BPE-N2O'!AB$2),0)*VLOOKUP($A9,'Subnational multipliers'!$A$7:$AS$31,COLUMN('Subnational multipliers'!AC$6),0))</f>
        <v>0</v>
      </c>
      <c r="AC9" s="9">
        <f>IF('CN-Med-BPE-N2O'!AC9=0,0,VLOOKUP($A9,'CN-Med-BPE-N2O'!$A$2:$AR$27,COLUMN('CN-Med-BPE-N2O'!AC$2),0)*VLOOKUP($A9,'Subnational multipliers'!$A$7:$AS$31,COLUMN('Subnational multipliers'!AD$6),0))</f>
        <v>0</v>
      </c>
      <c r="AD9" s="9">
        <f>IF('CN-Med-BPE-N2O'!AD9=0,0,VLOOKUP($A9,'CN-Med-BPE-N2O'!$A$2:$AR$27,COLUMN('CN-Med-BPE-N2O'!AD$2),0)*VLOOKUP($A9,'Subnational multipliers'!$A$7:$AS$31,COLUMN('Subnational multipliers'!AE$6),0))</f>
        <v>0</v>
      </c>
      <c r="AE9" s="9">
        <f>IF('CN-Med-BPE-N2O'!AE9=0,0,VLOOKUP($A9,'CN-Med-BPE-N2O'!$A$2:$AR$27,COLUMN('CN-Med-BPE-N2O'!AE$2),0)*VLOOKUP($A9,'Subnational multipliers'!$A$7:$AS$31,COLUMN('Subnational multipliers'!AF$6),0))</f>
        <v>0</v>
      </c>
      <c r="AF9" s="9">
        <f>IF('CN-Med-BPE-N2O'!AF9=0,0,VLOOKUP($A9,'CN-Med-BPE-N2O'!$A$2:$AR$27,COLUMN('CN-Med-BPE-N2O'!AF$2),0)*VLOOKUP($A9,'Subnational multipliers'!$A$7:$AS$31,COLUMN('Subnational multipliers'!AG$6),0))</f>
        <v>0</v>
      </c>
      <c r="AG9" s="9">
        <f>IF('CN-Med-BPE-N2O'!AG9=0,0,VLOOKUP($A9,'CN-Med-BPE-N2O'!$A$2:$AR$27,COLUMN('CN-Med-BPE-N2O'!AG$2),0)*VLOOKUP($A9,'Subnational multipliers'!$A$7:$AS$31,COLUMN('Subnational multipliers'!AH$6),0))</f>
        <v>0</v>
      </c>
      <c r="AH9" s="9">
        <f>IF('CN-Med-BPE-N2O'!AH9=0,0,VLOOKUP($A9,'CN-Med-BPE-N2O'!$A$2:$AR$27,COLUMN('CN-Med-BPE-N2O'!AH$2),0)*VLOOKUP($A9,'Subnational multipliers'!$A$7:$AS$31,COLUMN('Subnational multipliers'!AI$6),0))</f>
        <v>0</v>
      </c>
      <c r="AI9" s="9">
        <f>IF('CN-Med-BPE-N2O'!AI9=0,0,VLOOKUP($A9,'CN-Med-BPE-N2O'!$A$2:$AR$27,COLUMN('CN-Med-BPE-N2O'!AI$2),0)*VLOOKUP($A9,'Subnational multipliers'!$A$7:$AS$31,COLUMN('Subnational multipliers'!AJ$6),0))</f>
        <v>0</v>
      </c>
      <c r="AJ9" s="9">
        <f>IF('CN-Med-BPE-N2O'!AJ9=0,0,VLOOKUP($A9,'CN-Med-BPE-N2O'!$A$2:$AR$27,COLUMN('CN-Med-BPE-N2O'!AJ$2),0)*VLOOKUP($A9,'Subnational multipliers'!$A$7:$AS$31,COLUMN('Subnational multipliers'!AK$6),0))</f>
        <v>0</v>
      </c>
      <c r="AK9" s="9">
        <f>IF('CN-Med-BPE-N2O'!AK9=0,0,VLOOKUP($A9,'CN-Med-BPE-N2O'!$A$2:$AR$27,COLUMN('CN-Med-BPE-N2O'!AK$2),0)*VLOOKUP($A9,'Subnational multipliers'!$A$7:$AS$31,COLUMN('Subnational multipliers'!AL$6),0))</f>
        <v>0</v>
      </c>
      <c r="AL9" s="9">
        <f>IF('CN-Med-BPE-N2O'!AL9=0,0,VLOOKUP($A9,'CN-Med-BPE-N2O'!$A$2:$AR$27,COLUMN('CN-Med-BPE-N2O'!AL$2),0)*VLOOKUP($A9,'Subnational multipliers'!$A$7:$AS$31,COLUMN('Subnational multipliers'!AM$6),0))</f>
        <v>0</v>
      </c>
      <c r="AM9" s="9">
        <f>IF('CN-Med-BPE-N2O'!AM9=0,0,VLOOKUP($A9,'CN-Med-BPE-N2O'!$A$2:$AR$27,COLUMN('CN-Med-BPE-N2O'!AM$2),0)*VLOOKUP($A9,'Subnational multipliers'!$A$7:$AS$31,COLUMN('Subnational multipliers'!AN$6),0))</f>
        <v>0</v>
      </c>
      <c r="AN9" s="9">
        <f>IF('CN-Med-BPE-N2O'!AN9=0,0,VLOOKUP($A9,'CN-Med-BPE-N2O'!$A$2:$AR$27,COLUMN('CN-Med-BPE-N2O'!AN$2),0)*VLOOKUP($A9,'Subnational multipliers'!$A$7:$AS$31,COLUMN('Subnational multipliers'!AO$6),0))</f>
        <v>0</v>
      </c>
      <c r="AO9" s="9">
        <f>IF('CN-Med-BPE-N2O'!AO9=0,0,VLOOKUP($A9,'CN-Med-BPE-N2O'!$A$2:$AR$27,COLUMN('CN-Med-BPE-N2O'!AO$2),0)*VLOOKUP($A9,'Subnational multipliers'!$A$7:$AS$31,COLUMN('Subnational multipliers'!AP$6),0))</f>
        <v>0</v>
      </c>
      <c r="AP9" s="9">
        <f>IF('CN-Med-BPE-N2O'!AP9=0,0,VLOOKUP($A9,'CN-Med-BPE-N2O'!$A$2:$AR$27,COLUMN('CN-Med-BPE-N2O'!AP$2),0)*VLOOKUP($A9,'Subnational multipliers'!$A$7:$AS$31,COLUMN('Subnational multipliers'!AQ$6),0))</f>
        <v>0</v>
      </c>
      <c r="AQ9" s="9">
        <f>IF('CN-Med-BPE-N2O'!AQ9=0,0,VLOOKUP($A9,'CN-Med-BPE-N2O'!$A$2:$AR$27,COLUMN('CN-Med-BPE-N2O'!AQ$2),0)*VLOOKUP($A9,'Subnational multipliers'!$A$7:$AS$31,COLUMN('Subnational multipliers'!AR$6),0))</f>
        <v>0</v>
      </c>
      <c r="AR9" s="9">
        <f>IF('CN-Med-BPE-N2O'!AR9=0,0,VLOOKUP($A9,'CN-Med-BPE-N2O'!$A$2:$AR$27,COLUMN('CN-Med-BPE-N2O'!AR$2),0)*VLOOKUP($A9,'Subnational multipliers'!$A$7:$AS$31,COLUMN('Subnational multipliers'!AS$6),0))</f>
        <v>0</v>
      </c>
    </row>
    <row r="10" spans="1:44">
      <c r="A10" t="s">
        <v>55</v>
      </c>
      <c r="B10" s="9">
        <f>IF('CN-Med-BPE-N2O'!B10=0,0,VLOOKUP($A10,'CN-Med-BPE-N2O'!$A$2:$AR$27,COLUMN('CN-Med-BPE-N2O'!B$2),0)*VLOOKUP($A10,'Subnational multipliers'!$A$7:$AS$31,COLUMN('Subnational multipliers'!C$6),0))</f>
        <v>0</v>
      </c>
      <c r="C10" s="9">
        <f>IF('CN-Med-BPE-N2O'!C10=0,0,VLOOKUP($A10,'CN-Med-BPE-N2O'!$A$2:$AR$27,COLUMN('CN-Med-BPE-N2O'!C$2),0)*VLOOKUP($A10,'Subnational multipliers'!$A$7:$AS$31,COLUMN('Subnational multipliers'!D$6),0))</f>
        <v>0</v>
      </c>
      <c r="D10" s="9">
        <f>IF('CN-Med-BPE-N2O'!D10=0,0,VLOOKUP($A10,'CN-Med-BPE-N2O'!$A$2:$AR$27,COLUMN('CN-Med-BPE-N2O'!D$2),0)*VLOOKUP($A10,'Subnational multipliers'!$A$7:$AS$31,COLUMN('Subnational multipliers'!E$6),0))</f>
        <v>0</v>
      </c>
      <c r="E10" s="9">
        <f>IF('CN-Med-BPE-N2O'!E10=0,0,VLOOKUP($A10,'CN-Med-BPE-N2O'!$A$2:$AR$27,COLUMN('CN-Med-BPE-N2O'!E$2),0)*VLOOKUP($A10,'Subnational multipliers'!$A$7:$AS$31,COLUMN('Subnational multipliers'!F$6),0))</f>
        <v>0</v>
      </c>
      <c r="F10" s="9">
        <f>IF('CN-Med-BPE-N2O'!F10=0,0,VLOOKUP($A10,'CN-Med-BPE-N2O'!$A$2:$AR$27,COLUMN('CN-Med-BPE-N2O'!F$2),0)*VLOOKUP($A10,'Subnational multipliers'!$A$7:$AS$31,COLUMN('Subnational multipliers'!G$6),0))</f>
        <v>0</v>
      </c>
      <c r="G10" s="9">
        <f>IF('CN-Med-BPE-N2O'!G10=0,0,VLOOKUP($A10,'CN-Med-BPE-N2O'!$A$2:$AR$27,COLUMN('CN-Med-BPE-N2O'!G$2),0)*VLOOKUP($A10,'Subnational multipliers'!$A$7:$AS$31,COLUMN('Subnational multipliers'!H$6),0))</f>
        <v>0</v>
      </c>
      <c r="H10" s="9">
        <f>IF('CN-Med-BPE-N2O'!H10=0,0,VLOOKUP($A10,'CN-Med-BPE-N2O'!$A$2:$AR$27,COLUMN('CN-Med-BPE-N2O'!H$2),0)*VLOOKUP($A10,'Subnational multipliers'!$A$7:$AS$31,COLUMN('Subnational multipliers'!I$6),0))</f>
        <v>0</v>
      </c>
      <c r="I10" s="9">
        <f>IF('CN-Med-BPE-N2O'!I10=0,0,VLOOKUP($A10,'CN-Med-BPE-N2O'!$A$2:$AR$27,COLUMN('CN-Med-BPE-N2O'!I$2),0)*VLOOKUP($A10,'Subnational multipliers'!$A$7:$AS$31,COLUMN('Subnational multipliers'!J$6),0))</f>
        <v>0</v>
      </c>
      <c r="J10" s="9">
        <f>IF('CN-Med-BPE-N2O'!J10=0,0,VLOOKUP($A10,'CN-Med-BPE-N2O'!$A$2:$AR$27,COLUMN('CN-Med-BPE-N2O'!J$2),0)*VLOOKUP($A10,'Subnational multipliers'!$A$7:$AS$31,COLUMN('Subnational multipliers'!K$6),0))</f>
        <v>0</v>
      </c>
      <c r="K10" s="9">
        <f>IF('CN-Med-BPE-N2O'!K10=0,0,VLOOKUP($A10,'CN-Med-BPE-N2O'!$A$2:$AR$27,COLUMN('CN-Med-BPE-N2O'!K$2),0)*VLOOKUP($A10,'Subnational multipliers'!$A$7:$AS$31,COLUMN('Subnational multipliers'!L$6),0))</f>
        <v>0</v>
      </c>
      <c r="L10" s="9">
        <f>IF('CN-Med-BPE-N2O'!L10=0,0,VLOOKUP($A10,'CN-Med-BPE-N2O'!$A$2:$AR$27,COLUMN('CN-Med-BPE-N2O'!L$2),0)*VLOOKUP($A10,'Subnational multipliers'!$A$7:$AS$31,COLUMN('Subnational multipliers'!M$6),0))</f>
        <v>0</v>
      </c>
      <c r="M10" s="9">
        <f>IF('CN-Med-BPE-N2O'!M10=0,0,VLOOKUP($A10,'CN-Med-BPE-N2O'!$A$2:$AR$27,COLUMN('CN-Med-BPE-N2O'!M$2),0)*VLOOKUP($A10,'Subnational multipliers'!$A$7:$AS$31,COLUMN('Subnational multipliers'!N$6),0))</f>
        <v>0</v>
      </c>
      <c r="N10" s="9">
        <f>IF('CN-Med-BPE-N2O'!N10=0,0,VLOOKUP($A10,'CN-Med-BPE-N2O'!$A$2:$AR$27,COLUMN('CN-Med-BPE-N2O'!N$2),0)*VLOOKUP($A10,'Subnational multipliers'!$A$7:$AS$31,COLUMN('Subnational multipliers'!O$6),0))</f>
        <v>0</v>
      </c>
      <c r="O10" s="9">
        <f>IF('CN-Med-BPE-N2O'!O10=0,0,VLOOKUP($A10,'CN-Med-BPE-N2O'!$A$2:$AR$27,COLUMN('CN-Med-BPE-N2O'!O$2),0)*VLOOKUP($A10,'Subnational multipliers'!$A$7:$AS$31,COLUMN('Subnational multipliers'!P$6),0))</f>
        <v>0</v>
      </c>
      <c r="P10" s="9">
        <f>IF('CN-Med-BPE-N2O'!P10=0,0,VLOOKUP($A10,'CN-Med-BPE-N2O'!$A$2:$AR$27,COLUMN('CN-Med-BPE-N2O'!P$2),0)*VLOOKUP($A10,'Subnational multipliers'!$A$7:$AS$31,COLUMN('Subnational multipliers'!Q$6),0))</f>
        <v>0</v>
      </c>
      <c r="Q10" s="9">
        <f>IF('CN-Med-BPE-N2O'!Q10=0,0,VLOOKUP($A10,'CN-Med-BPE-N2O'!$A$2:$AR$27,COLUMN('CN-Med-BPE-N2O'!Q$2),0)*VLOOKUP($A10,'Subnational multipliers'!$A$7:$AS$31,COLUMN('Subnational multipliers'!R$6),0))</f>
        <v>0</v>
      </c>
      <c r="R10" s="9">
        <f>IF('CN-Med-BPE-N2O'!R10=0,0,VLOOKUP($A10,'CN-Med-BPE-N2O'!$A$2:$AR$27,COLUMN('CN-Med-BPE-N2O'!R$2),0)*VLOOKUP($A10,'Subnational multipliers'!$A$7:$AS$31,COLUMN('Subnational multipliers'!S$6),0))</f>
        <v>0</v>
      </c>
      <c r="S10" s="9">
        <f>IF('CN-Med-BPE-N2O'!S10=0,0,VLOOKUP($A10,'CN-Med-BPE-N2O'!$A$2:$AR$27,COLUMN('CN-Med-BPE-N2O'!S$2),0)*VLOOKUP($A10,'Subnational multipliers'!$A$7:$AS$31,COLUMN('Subnational multipliers'!T$6),0))</f>
        <v>0</v>
      </c>
      <c r="T10" s="9">
        <f>IF('CN-Med-BPE-N2O'!T10=0,0,VLOOKUP($A10,'CN-Med-BPE-N2O'!$A$2:$AR$27,COLUMN('CN-Med-BPE-N2O'!T$2),0)*VLOOKUP($A10,'Subnational multipliers'!$A$7:$AS$31,COLUMN('Subnational multipliers'!U$6),0))</f>
        <v>0</v>
      </c>
      <c r="U10" s="9">
        <f>IF('CN-Med-BPE-N2O'!U10=0,0,VLOOKUP($A10,'CN-Med-BPE-N2O'!$A$2:$AR$27,COLUMN('CN-Med-BPE-N2O'!U$2),0)*VLOOKUP($A10,'Subnational multipliers'!$A$7:$AS$31,COLUMN('Subnational multipliers'!V$6),0))</f>
        <v>0</v>
      </c>
      <c r="V10" s="9">
        <f>IF('CN-Med-BPE-N2O'!V10=0,0,VLOOKUP($A10,'CN-Med-BPE-N2O'!$A$2:$AR$27,COLUMN('CN-Med-BPE-N2O'!V$2),0)*VLOOKUP($A10,'Subnational multipliers'!$A$7:$AS$31,COLUMN('Subnational multipliers'!W$6),0))</f>
        <v>0</v>
      </c>
      <c r="W10" s="9">
        <f>IF('CN-Med-BPE-N2O'!W10=0,0,VLOOKUP($A10,'CN-Med-BPE-N2O'!$A$2:$AR$27,COLUMN('CN-Med-BPE-N2O'!W$2),0)*VLOOKUP($A10,'Subnational multipliers'!$A$7:$AS$31,COLUMN('Subnational multipliers'!X$6),0))</f>
        <v>0</v>
      </c>
      <c r="X10" s="9">
        <f>IF('CN-Med-BPE-N2O'!X10=0,0,VLOOKUP($A10,'CN-Med-BPE-N2O'!$A$2:$AR$27,COLUMN('CN-Med-BPE-N2O'!X$2),0)*VLOOKUP($A10,'Subnational multipliers'!$A$7:$AS$31,COLUMN('Subnational multipliers'!Y$6),0))</f>
        <v>0</v>
      </c>
      <c r="Y10" s="9">
        <f>IF('CN-Med-BPE-N2O'!Y10=0,0,VLOOKUP($A10,'CN-Med-BPE-N2O'!$A$2:$AR$27,COLUMN('CN-Med-BPE-N2O'!Y$2),0)*VLOOKUP($A10,'Subnational multipliers'!$A$7:$AS$31,COLUMN('Subnational multipliers'!Z$6),0))</f>
        <v>0</v>
      </c>
      <c r="Z10" s="9">
        <f>IF('CN-Med-BPE-N2O'!Z10=0,0,VLOOKUP($A10,'CN-Med-BPE-N2O'!$A$2:$AR$27,COLUMN('CN-Med-BPE-N2O'!Z$2),0)*VLOOKUP($A10,'Subnational multipliers'!$A$7:$AS$31,COLUMN('Subnational multipliers'!AA$6),0))</f>
        <v>0</v>
      </c>
      <c r="AA10" s="9">
        <f>IF('CN-Med-BPE-N2O'!AA10=0,0,VLOOKUP($A10,'CN-Med-BPE-N2O'!$A$2:$AR$27,COLUMN('CN-Med-BPE-N2O'!AA$2),0)*VLOOKUP($A10,'Subnational multipliers'!$A$7:$AS$31,COLUMN('Subnational multipliers'!AB$6),0))</f>
        <v>0</v>
      </c>
      <c r="AB10" s="9">
        <f>IF('CN-Med-BPE-N2O'!AB10=0,0,VLOOKUP($A10,'CN-Med-BPE-N2O'!$A$2:$AR$27,COLUMN('CN-Med-BPE-N2O'!AB$2),0)*VLOOKUP($A10,'Subnational multipliers'!$A$7:$AS$31,COLUMN('Subnational multipliers'!AC$6),0))</f>
        <v>0</v>
      </c>
      <c r="AC10" s="9">
        <f>IF('CN-Med-BPE-N2O'!AC10=0,0,VLOOKUP($A10,'CN-Med-BPE-N2O'!$A$2:$AR$27,COLUMN('CN-Med-BPE-N2O'!AC$2),0)*VLOOKUP($A10,'Subnational multipliers'!$A$7:$AS$31,COLUMN('Subnational multipliers'!AD$6),0))</f>
        <v>0</v>
      </c>
      <c r="AD10" s="9">
        <f>IF('CN-Med-BPE-N2O'!AD10=0,0,VLOOKUP($A10,'CN-Med-BPE-N2O'!$A$2:$AR$27,COLUMN('CN-Med-BPE-N2O'!AD$2),0)*VLOOKUP($A10,'Subnational multipliers'!$A$7:$AS$31,COLUMN('Subnational multipliers'!AE$6),0))</f>
        <v>0</v>
      </c>
      <c r="AE10" s="9">
        <f>IF('CN-Med-BPE-N2O'!AE10=0,0,VLOOKUP($A10,'CN-Med-BPE-N2O'!$A$2:$AR$27,COLUMN('CN-Med-BPE-N2O'!AE$2),0)*VLOOKUP($A10,'Subnational multipliers'!$A$7:$AS$31,COLUMN('Subnational multipliers'!AF$6),0))</f>
        <v>0</v>
      </c>
      <c r="AF10" s="9">
        <f>IF('CN-Med-BPE-N2O'!AF10=0,0,VLOOKUP($A10,'CN-Med-BPE-N2O'!$A$2:$AR$27,COLUMN('CN-Med-BPE-N2O'!AF$2),0)*VLOOKUP($A10,'Subnational multipliers'!$A$7:$AS$31,COLUMN('Subnational multipliers'!AG$6),0))</f>
        <v>0</v>
      </c>
      <c r="AG10" s="9">
        <f>IF('CN-Med-BPE-N2O'!AG10=0,0,VLOOKUP($A10,'CN-Med-BPE-N2O'!$A$2:$AR$27,COLUMN('CN-Med-BPE-N2O'!AG$2),0)*VLOOKUP($A10,'Subnational multipliers'!$A$7:$AS$31,COLUMN('Subnational multipliers'!AH$6),0))</f>
        <v>0</v>
      </c>
      <c r="AH10" s="9">
        <f>IF('CN-Med-BPE-N2O'!AH10=0,0,VLOOKUP($A10,'CN-Med-BPE-N2O'!$A$2:$AR$27,COLUMN('CN-Med-BPE-N2O'!AH$2),0)*VLOOKUP($A10,'Subnational multipliers'!$A$7:$AS$31,COLUMN('Subnational multipliers'!AI$6),0))</f>
        <v>0</v>
      </c>
      <c r="AI10" s="9">
        <f>IF('CN-Med-BPE-N2O'!AI10=0,0,VLOOKUP($A10,'CN-Med-BPE-N2O'!$A$2:$AR$27,COLUMN('CN-Med-BPE-N2O'!AI$2),0)*VLOOKUP($A10,'Subnational multipliers'!$A$7:$AS$31,COLUMN('Subnational multipliers'!AJ$6),0))</f>
        <v>0</v>
      </c>
      <c r="AJ10" s="9">
        <f>IF('CN-Med-BPE-N2O'!AJ10=0,0,VLOOKUP($A10,'CN-Med-BPE-N2O'!$A$2:$AR$27,COLUMN('CN-Med-BPE-N2O'!AJ$2),0)*VLOOKUP($A10,'Subnational multipliers'!$A$7:$AS$31,COLUMN('Subnational multipliers'!AK$6),0))</f>
        <v>0</v>
      </c>
      <c r="AK10" s="9">
        <f>IF('CN-Med-BPE-N2O'!AK10=0,0,VLOOKUP($A10,'CN-Med-BPE-N2O'!$A$2:$AR$27,COLUMN('CN-Med-BPE-N2O'!AK$2),0)*VLOOKUP($A10,'Subnational multipliers'!$A$7:$AS$31,COLUMN('Subnational multipliers'!AL$6),0))</f>
        <v>0</v>
      </c>
      <c r="AL10" s="9">
        <f>IF('CN-Med-BPE-N2O'!AL10=0,0,VLOOKUP($A10,'CN-Med-BPE-N2O'!$A$2:$AR$27,COLUMN('CN-Med-BPE-N2O'!AL$2),0)*VLOOKUP($A10,'Subnational multipliers'!$A$7:$AS$31,COLUMN('Subnational multipliers'!AM$6),0))</f>
        <v>0</v>
      </c>
      <c r="AM10" s="9">
        <f>IF('CN-Med-BPE-N2O'!AM10=0,0,VLOOKUP($A10,'CN-Med-BPE-N2O'!$A$2:$AR$27,COLUMN('CN-Med-BPE-N2O'!AM$2),0)*VLOOKUP($A10,'Subnational multipliers'!$A$7:$AS$31,COLUMN('Subnational multipliers'!AN$6),0))</f>
        <v>0</v>
      </c>
      <c r="AN10" s="9">
        <f>IF('CN-Med-BPE-N2O'!AN10=0,0,VLOOKUP($A10,'CN-Med-BPE-N2O'!$A$2:$AR$27,COLUMN('CN-Med-BPE-N2O'!AN$2),0)*VLOOKUP($A10,'Subnational multipliers'!$A$7:$AS$31,COLUMN('Subnational multipliers'!AO$6),0))</f>
        <v>0</v>
      </c>
      <c r="AO10" s="9">
        <f>IF('CN-Med-BPE-N2O'!AO10=0,0,VLOOKUP($A10,'CN-Med-BPE-N2O'!$A$2:$AR$27,COLUMN('CN-Med-BPE-N2O'!AO$2),0)*VLOOKUP($A10,'Subnational multipliers'!$A$7:$AS$31,COLUMN('Subnational multipliers'!AP$6),0))</f>
        <v>0</v>
      </c>
      <c r="AP10" s="9">
        <f>IF('CN-Med-BPE-N2O'!AP10=0,0,VLOOKUP($A10,'CN-Med-BPE-N2O'!$A$2:$AR$27,COLUMN('CN-Med-BPE-N2O'!AP$2),0)*VLOOKUP($A10,'Subnational multipliers'!$A$7:$AS$31,COLUMN('Subnational multipliers'!AQ$6),0))</f>
        <v>0</v>
      </c>
      <c r="AQ10" s="9">
        <f>IF('CN-Med-BPE-N2O'!AQ10=0,0,VLOOKUP($A10,'CN-Med-BPE-N2O'!$A$2:$AR$27,COLUMN('CN-Med-BPE-N2O'!AQ$2),0)*VLOOKUP($A10,'Subnational multipliers'!$A$7:$AS$31,COLUMN('Subnational multipliers'!AR$6),0))</f>
        <v>0</v>
      </c>
      <c r="AR10" s="9">
        <f>IF('CN-Med-BPE-N2O'!AR10=0,0,VLOOKUP($A10,'CN-Med-BPE-N2O'!$A$2:$AR$27,COLUMN('CN-Med-BPE-N2O'!AR$2),0)*VLOOKUP($A10,'Subnational multipliers'!$A$7:$AS$31,COLUMN('Subnational multipliers'!AS$6),0))</f>
        <v>0</v>
      </c>
    </row>
    <row r="11" spans="1:44">
      <c r="A11" t="s">
        <v>44</v>
      </c>
      <c r="B11" s="9">
        <f>IF('CN-Med-BPE-N2O'!B11=0,0,VLOOKUP($A11,'CN-Med-BPE-N2O'!$A$2:$AR$27,COLUMN('CN-Med-BPE-N2O'!B$2),0)*VLOOKUP($A11,'Subnational multipliers'!$A$7:$AS$31,COLUMN('Subnational multipliers'!C$6),0))</f>
        <v>0</v>
      </c>
      <c r="C11" s="9">
        <f>IF('CN-Med-BPE-N2O'!C11=0,0,VLOOKUP($A11,'CN-Med-BPE-N2O'!$A$2:$AR$27,COLUMN('CN-Med-BPE-N2O'!C$2),0)*VLOOKUP($A11,'Subnational multipliers'!$A$7:$AS$31,COLUMN('Subnational multipliers'!D$6),0))</f>
        <v>0</v>
      </c>
      <c r="D11" s="9">
        <f>IF('CN-Med-BPE-N2O'!D11=0,0,VLOOKUP($A11,'CN-Med-BPE-N2O'!$A$2:$AR$27,COLUMN('CN-Med-BPE-N2O'!D$2),0)*VLOOKUP($A11,'Subnational multipliers'!$A$7:$AS$31,COLUMN('Subnational multipliers'!E$6),0))</f>
        <v>0</v>
      </c>
      <c r="E11" s="9">
        <f>IF('CN-Med-BPE-N2O'!E11=0,0,VLOOKUP($A11,'CN-Med-BPE-N2O'!$A$2:$AR$27,COLUMN('CN-Med-BPE-N2O'!E$2),0)*VLOOKUP($A11,'Subnational multipliers'!$A$7:$AS$31,COLUMN('Subnational multipliers'!F$6),0))</f>
        <v>0</v>
      </c>
      <c r="F11" s="9">
        <f>IF('CN-Med-BPE-N2O'!F11=0,0,VLOOKUP($A11,'CN-Med-BPE-N2O'!$A$2:$AR$27,COLUMN('CN-Med-BPE-N2O'!F$2),0)*VLOOKUP($A11,'Subnational multipliers'!$A$7:$AS$31,COLUMN('Subnational multipliers'!G$6),0))</f>
        <v>0</v>
      </c>
      <c r="G11" s="9">
        <f>IF('CN-Med-BPE-N2O'!G11=0,0,VLOOKUP($A11,'CN-Med-BPE-N2O'!$A$2:$AR$27,COLUMN('CN-Med-BPE-N2O'!G$2),0)*VLOOKUP($A11,'Subnational multipliers'!$A$7:$AS$31,COLUMN('Subnational multipliers'!H$6),0))</f>
        <v>0</v>
      </c>
      <c r="H11" s="9">
        <f>IF('CN-Med-BPE-N2O'!H11=0,0,VLOOKUP($A11,'CN-Med-BPE-N2O'!$A$2:$AR$27,COLUMN('CN-Med-BPE-N2O'!H$2),0)*VLOOKUP($A11,'Subnational multipliers'!$A$7:$AS$31,COLUMN('Subnational multipliers'!I$6),0))</f>
        <v>0</v>
      </c>
      <c r="I11" s="9">
        <f>IF('CN-Med-BPE-N2O'!I11=0,0,VLOOKUP($A11,'CN-Med-BPE-N2O'!$A$2:$AR$27,COLUMN('CN-Med-BPE-N2O'!I$2),0)*VLOOKUP($A11,'Subnational multipliers'!$A$7:$AS$31,COLUMN('Subnational multipliers'!J$6),0))</f>
        <v>0</v>
      </c>
      <c r="J11" s="9">
        <f>IF('CN-Med-BPE-N2O'!J11=0,0,VLOOKUP($A11,'CN-Med-BPE-N2O'!$A$2:$AR$27,COLUMN('CN-Med-BPE-N2O'!J$2),0)*VLOOKUP($A11,'Subnational multipliers'!$A$7:$AS$31,COLUMN('Subnational multipliers'!K$6),0))</f>
        <v>0</v>
      </c>
      <c r="K11" s="9">
        <f>IF('CN-Med-BPE-N2O'!K11=0,0,VLOOKUP($A11,'CN-Med-BPE-N2O'!$A$2:$AR$27,COLUMN('CN-Med-BPE-N2O'!K$2),0)*VLOOKUP($A11,'Subnational multipliers'!$A$7:$AS$31,COLUMN('Subnational multipliers'!L$6),0))</f>
        <v>0</v>
      </c>
      <c r="L11" s="9">
        <f>IF('CN-Med-BPE-N2O'!L11=0,0,VLOOKUP($A11,'CN-Med-BPE-N2O'!$A$2:$AR$27,COLUMN('CN-Med-BPE-N2O'!L$2),0)*VLOOKUP($A11,'Subnational multipliers'!$A$7:$AS$31,COLUMN('Subnational multipliers'!M$6),0))</f>
        <v>0</v>
      </c>
      <c r="M11" s="9">
        <f>IF('CN-Med-BPE-N2O'!M11=0,0,VLOOKUP($A11,'CN-Med-BPE-N2O'!$A$2:$AR$27,COLUMN('CN-Med-BPE-N2O'!M$2),0)*VLOOKUP($A11,'Subnational multipliers'!$A$7:$AS$31,COLUMN('Subnational multipliers'!N$6),0))</f>
        <v>0</v>
      </c>
      <c r="N11" s="9">
        <f>IF('CN-Med-BPE-N2O'!N11=0,0,VLOOKUP($A11,'CN-Med-BPE-N2O'!$A$2:$AR$27,COLUMN('CN-Med-BPE-N2O'!N$2),0)*VLOOKUP($A11,'Subnational multipliers'!$A$7:$AS$31,COLUMN('Subnational multipliers'!O$6),0))</f>
        <v>0</v>
      </c>
      <c r="O11" s="9">
        <f>IF('CN-Med-BPE-N2O'!O11=0,0,VLOOKUP($A11,'CN-Med-BPE-N2O'!$A$2:$AR$27,COLUMN('CN-Med-BPE-N2O'!O$2),0)*VLOOKUP($A11,'Subnational multipliers'!$A$7:$AS$31,COLUMN('Subnational multipliers'!P$6),0))</f>
        <v>0</v>
      </c>
      <c r="P11" s="9">
        <f>IF('CN-Med-BPE-N2O'!P11=0,0,VLOOKUP($A11,'CN-Med-BPE-N2O'!$A$2:$AR$27,COLUMN('CN-Med-BPE-N2O'!P$2),0)*VLOOKUP($A11,'Subnational multipliers'!$A$7:$AS$31,COLUMN('Subnational multipliers'!Q$6),0))</f>
        <v>0</v>
      </c>
      <c r="Q11" s="9">
        <f>IF('CN-Med-BPE-N2O'!Q11=0,0,VLOOKUP($A11,'CN-Med-BPE-N2O'!$A$2:$AR$27,COLUMN('CN-Med-BPE-N2O'!Q$2),0)*VLOOKUP($A11,'Subnational multipliers'!$A$7:$AS$31,COLUMN('Subnational multipliers'!R$6),0))</f>
        <v>0</v>
      </c>
      <c r="R11" s="9">
        <f>IF('CN-Med-BPE-N2O'!R11=0,0,VLOOKUP($A11,'CN-Med-BPE-N2O'!$A$2:$AR$27,COLUMN('CN-Med-BPE-N2O'!R$2),0)*VLOOKUP($A11,'Subnational multipliers'!$A$7:$AS$31,COLUMN('Subnational multipliers'!S$6),0))</f>
        <v>0</v>
      </c>
      <c r="S11" s="9">
        <f>IF('CN-Med-BPE-N2O'!S11=0,0,VLOOKUP($A11,'CN-Med-BPE-N2O'!$A$2:$AR$27,COLUMN('CN-Med-BPE-N2O'!S$2),0)*VLOOKUP($A11,'Subnational multipliers'!$A$7:$AS$31,COLUMN('Subnational multipliers'!T$6),0))</f>
        <v>0</v>
      </c>
      <c r="T11" s="9">
        <f>IF('CN-Med-BPE-N2O'!T11=0,0,VLOOKUP($A11,'CN-Med-BPE-N2O'!$A$2:$AR$27,COLUMN('CN-Med-BPE-N2O'!T$2),0)*VLOOKUP($A11,'Subnational multipliers'!$A$7:$AS$31,COLUMN('Subnational multipliers'!U$6),0))</f>
        <v>0</v>
      </c>
      <c r="U11" s="9">
        <f>IF('CN-Med-BPE-N2O'!U11=0,0,VLOOKUP($A11,'CN-Med-BPE-N2O'!$A$2:$AR$27,COLUMN('CN-Med-BPE-N2O'!U$2),0)*VLOOKUP($A11,'Subnational multipliers'!$A$7:$AS$31,COLUMN('Subnational multipliers'!V$6),0))</f>
        <v>0</v>
      </c>
      <c r="V11" s="9">
        <f>IF('CN-Med-BPE-N2O'!V11=0,0,VLOOKUP($A11,'CN-Med-BPE-N2O'!$A$2:$AR$27,COLUMN('CN-Med-BPE-N2O'!V$2),0)*VLOOKUP($A11,'Subnational multipliers'!$A$7:$AS$31,COLUMN('Subnational multipliers'!W$6),0))</f>
        <v>0</v>
      </c>
      <c r="W11" s="9">
        <f>IF('CN-Med-BPE-N2O'!W11=0,0,VLOOKUP($A11,'CN-Med-BPE-N2O'!$A$2:$AR$27,COLUMN('CN-Med-BPE-N2O'!W$2),0)*VLOOKUP($A11,'Subnational multipliers'!$A$7:$AS$31,COLUMN('Subnational multipliers'!X$6),0))</f>
        <v>0</v>
      </c>
      <c r="X11" s="9">
        <f>IF('CN-Med-BPE-N2O'!X11=0,0,VLOOKUP($A11,'CN-Med-BPE-N2O'!$A$2:$AR$27,COLUMN('CN-Med-BPE-N2O'!X$2),0)*VLOOKUP($A11,'Subnational multipliers'!$A$7:$AS$31,COLUMN('Subnational multipliers'!Y$6),0))</f>
        <v>0</v>
      </c>
      <c r="Y11" s="9">
        <f>IF('CN-Med-BPE-N2O'!Y11=0,0,VLOOKUP($A11,'CN-Med-BPE-N2O'!$A$2:$AR$27,COLUMN('CN-Med-BPE-N2O'!Y$2),0)*VLOOKUP($A11,'Subnational multipliers'!$A$7:$AS$31,COLUMN('Subnational multipliers'!Z$6),0))</f>
        <v>0</v>
      </c>
      <c r="Z11" s="9">
        <f>IF('CN-Med-BPE-N2O'!Z11=0,0,VLOOKUP($A11,'CN-Med-BPE-N2O'!$A$2:$AR$27,COLUMN('CN-Med-BPE-N2O'!Z$2),0)*VLOOKUP($A11,'Subnational multipliers'!$A$7:$AS$31,COLUMN('Subnational multipliers'!AA$6),0))</f>
        <v>0</v>
      </c>
      <c r="AA11" s="9">
        <f>IF('CN-Med-BPE-N2O'!AA11=0,0,VLOOKUP($A11,'CN-Med-BPE-N2O'!$A$2:$AR$27,COLUMN('CN-Med-BPE-N2O'!AA$2),0)*VLOOKUP($A11,'Subnational multipliers'!$A$7:$AS$31,COLUMN('Subnational multipliers'!AB$6),0))</f>
        <v>0</v>
      </c>
      <c r="AB11" s="9">
        <f>IF('CN-Med-BPE-N2O'!AB11=0,0,VLOOKUP($A11,'CN-Med-BPE-N2O'!$A$2:$AR$27,COLUMN('CN-Med-BPE-N2O'!AB$2),0)*VLOOKUP($A11,'Subnational multipliers'!$A$7:$AS$31,COLUMN('Subnational multipliers'!AC$6),0))</f>
        <v>0</v>
      </c>
      <c r="AC11" s="9">
        <f>IF('CN-Med-BPE-N2O'!AC11=0,0,VLOOKUP($A11,'CN-Med-BPE-N2O'!$A$2:$AR$27,COLUMN('CN-Med-BPE-N2O'!AC$2),0)*VLOOKUP($A11,'Subnational multipliers'!$A$7:$AS$31,COLUMN('Subnational multipliers'!AD$6),0))</f>
        <v>0</v>
      </c>
      <c r="AD11" s="9">
        <f>IF('CN-Med-BPE-N2O'!AD11=0,0,VLOOKUP($A11,'CN-Med-BPE-N2O'!$A$2:$AR$27,COLUMN('CN-Med-BPE-N2O'!AD$2),0)*VLOOKUP($A11,'Subnational multipliers'!$A$7:$AS$31,COLUMN('Subnational multipliers'!AE$6),0))</f>
        <v>0</v>
      </c>
      <c r="AE11" s="9">
        <f>IF('CN-Med-BPE-N2O'!AE11=0,0,VLOOKUP($A11,'CN-Med-BPE-N2O'!$A$2:$AR$27,COLUMN('CN-Med-BPE-N2O'!AE$2),0)*VLOOKUP($A11,'Subnational multipliers'!$A$7:$AS$31,COLUMN('Subnational multipliers'!AF$6),0))</f>
        <v>0</v>
      </c>
      <c r="AF11" s="9">
        <f>IF('CN-Med-BPE-N2O'!AF11=0,0,VLOOKUP($A11,'CN-Med-BPE-N2O'!$A$2:$AR$27,COLUMN('CN-Med-BPE-N2O'!AF$2),0)*VLOOKUP($A11,'Subnational multipliers'!$A$7:$AS$31,COLUMN('Subnational multipliers'!AG$6),0))</f>
        <v>0</v>
      </c>
      <c r="AG11" s="9">
        <f>IF('CN-Med-BPE-N2O'!AG11=0,0,VLOOKUP($A11,'CN-Med-BPE-N2O'!$A$2:$AR$27,COLUMN('CN-Med-BPE-N2O'!AG$2),0)*VLOOKUP($A11,'Subnational multipliers'!$A$7:$AS$31,COLUMN('Subnational multipliers'!AH$6),0))</f>
        <v>0</v>
      </c>
      <c r="AH11" s="9">
        <f>IF('CN-Med-BPE-N2O'!AH11=0,0,VLOOKUP($A11,'CN-Med-BPE-N2O'!$A$2:$AR$27,COLUMN('CN-Med-BPE-N2O'!AH$2),0)*VLOOKUP($A11,'Subnational multipliers'!$A$7:$AS$31,COLUMN('Subnational multipliers'!AI$6),0))</f>
        <v>0</v>
      </c>
      <c r="AI11" s="9">
        <f>IF('CN-Med-BPE-N2O'!AI11=0,0,VLOOKUP($A11,'CN-Med-BPE-N2O'!$A$2:$AR$27,COLUMN('CN-Med-BPE-N2O'!AI$2),0)*VLOOKUP($A11,'Subnational multipliers'!$A$7:$AS$31,COLUMN('Subnational multipliers'!AJ$6),0))</f>
        <v>0</v>
      </c>
      <c r="AJ11" s="9">
        <f>IF('CN-Med-BPE-N2O'!AJ11=0,0,VLOOKUP($A11,'CN-Med-BPE-N2O'!$A$2:$AR$27,COLUMN('CN-Med-BPE-N2O'!AJ$2),0)*VLOOKUP($A11,'Subnational multipliers'!$A$7:$AS$31,COLUMN('Subnational multipliers'!AK$6),0))</f>
        <v>0</v>
      </c>
      <c r="AK11" s="9">
        <f>IF('CN-Med-BPE-N2O'!AK11=0,0,VLOOKUP($A11,'CN-Med-BPE-N2O'!$A$2:$AR$27,COLUMN('CN-Med-BPE-N2O'!AK$2),0)*VLOOKUP($A11,'Subnational multipliers'!$A$7:$AS$31,COLUMN('Subnational multipliers'!AL$6),0))</f>
        <v>0</v>
      </c>
      <c r="AL11" s="9">
        <f>IF('CN-Med-BPE-N2O'!AL11=0,0,VLOOKUP($A11,'CN-Med-BPE-N2O'!$A$2:$AR$27,COLUMN('CN-Med-BPE-N2O'!AL$2),0)*VLOOKUP($A11,'Subnational multipliers'!$A$7:$AS$31,COLUMN('Subnational multipliers'!AM$6),0))</f>
        <v>0</v>
      </c>
      <c r="AM11" s="9">
        <f>IF('CN-Med-BPE-N2O'!AM11=0,0,VLOOKUP($A11,'CN-Med-BPE-N2O'!$A$2:$AR$27,COLUMN('CN-Med-BPE-N2O'!AM$2),0)*VLOOKUP($A11,'Subnational multipliers'!$A$7:$AS$31,COLUMN('Subnational multipliers'!AN$6),0))</f>
        <v>0</v>
      </c>
      <c r="AN11" s="9">
        <f>IF('CN-Med-BPE-N2O'!AN11=0,0,VLOOKUP($A11,'CN-Med-BPE-N2O'!$A$2:$AR$27,COLUMN('CN-Med-BPE-N2O'!AN$2),0)*VLOOKUP($A11,'Subnational multipliers'!$A$7:$AS$31,COLUMN('Subnational multipliers'!AO$6),0))</f>
        <v>0</v>
      </c>
      <c r="AO11" s="9">
        <f>IF('CN-Med-BPE-N2O'!AO11=0,0,VLOOKUP($A11,'CN-Med-BPE-N2O'!$A$2:$AR$27,COLUMN('CN-Med-BPE-N2O'!AO$2),0)*VLOOKUP($A11,'Subnational multipliers'!$A$7:$AS$31,COLUMN('Subnational multipliers'!AP$6),0))</f>
        <v>0</v>
      </c>
      <c r="AP11" s="9">
        <f>IF('CN-Med-BPE-N2O'!AP11=0,0,VLOOKUP($A11,'CN-Med-BPE-N2O'!$A$2:$AR$27,COLUMN('CN-Med-BPE-N2O'!AP$2),0)*VLOOKUP($A11,'Subnational multipliers'!$A$7:$AS$31,COLUMN('Subnational multipliers'!AQ$6),0))</f>
        <v>0</v>
      </c>
      <c r="AQ11" s="9">
        <f>IF('CN-Med-BPE-N2O'!AQ11=0,0,VLOOKUP($A11,'CN-Med-BPE-N2O'!$A$2:$AR$27,COLUMN('CN-Med-BPE-N2O'!AQ$2),0)*VLOOKUP($A11,'Subnational multipliers'!$A$7:$AS$31,COLUMN('Subnational multipliers'!AR$6),0))</f>
        <v>0</v>
      </c>
      <c r="AR11" s="9">
        <f>IF('CN-Med-BPE-N2O'!AR11=0,0,VLOOKUP($A11,'CN-Med-BPE-N2O'!$A$2:$AR$27,COLUMN('CN-Med-BPE-N2O'!AR$2),0)*VLOOKUP($A11,'Subnational multipliers'!$A$7:$AS$31,COLUMN('Subnational multipliers'!AS$6),0))</f>
        <v>0</v>
      </c>
    </row>
    <row r="12" spans="1:44">
      <c r="A12" t="s">
        <v>45</v>
      </c>
      <c r="B12" s="9">
        <f>IF('CN-Med-BPE-N2O'!B12=0,0,VLOOKUP($A12,'CN-Med-BPE-N2O'!$A$2:$AR$27,COLUMN('CN-Med-BPE-N2O'!B$2),0)*VLOOKUP($A12,'Subnational multipliers'!$A$7:$AS$31,COLUMN('Subnational multipliers'!C$6),0))</f>
        <v>441000000000</v>
      </c>
      <c r="C12" s="9">
        <f>IF('CN-Med-BPE-N2O'!C12=0,0,VLOOKUP($A12,'CN-Med-BPE-N2O'!$A$2:$AR$27,COLUMN('CN-Med-BPE-N2O'!C$2),0)*VLOOKUP($A12,'Subnational multipliers'!$A$7:$AS$31,COLUMN('Subnational multipliers'!D$6),0))</f>
        <v>465000000000</v>
      </c>
      <c r="D12" s="9">
        <f>IF('CN-Med-BPE-N2O'!D12=0,0,VLOOKUP($A12,'CN-Med-BPE-N2O'!$A$2:$AR$27,COLUMN('CN-Med-BPE-N2O'!D$2),0)*VLOOKUP($A12,'Subnational multipliers'!$A$7:$AS$31,COLUMN('Subnational multipliers'!E$6),0))</f>
        <v>489000000000</v>
      </c>
      <c r="E12" s="9">
        <f>IF('CN-Med-BPE-N2O'!E12=0,0,VLOOKUP($A12,'CN-Med-BPE-N2O'!$A$2:$AR$27,COLUMN('CN-Med-BPE-N2O'!E$2),0)*VLOOKUP($A12,'Subnational multipliers'!$A$7:$AS$31,COLUMN('Subnational multipliers'!F$6),0))</f>
        <v>580000000000</v>
      </c>
      <c r="F12" s="9">
        <f>IF('CN-Med-BPE-N2O'!F12=0,0,VLOOKUP($A12,'CN-Med-BPE-N2O'!$A$2:$AR$27,COLUMN('CN-Med-BPE-N2O'!F$2),0)*VLOOKUP($A12,'Subnational multipliers'!$A$7:$AS$31,COLUMN('Subnational multipliers'!G$6),0))</f>
        <v>608556301004.25696</v>
      </c>
      <c r="G12" s="9">
        <f>IF('CN-Med-BPE-N2O'!G12=0,0,VLOOKUP($A12,'CN-Med-BPE-N2O'!$A$2:$AR$27,COLUMN('CN-Med-BPE-N2O'!G$2),0)*VLOOKUP($A12,'Subnational multipliers'!$A$7:$AS$31,COLUMN('Subnational multipliers'!H$6),0))</f>
        <v>638441602567.01758</v>
      </c>
      <c r="H12" s="9">
        <f>IF('CN-Med-BPE-N2O'!H12=0,0,VLOOKUP($A12,'CN-Med-BPE-N2O'!$A$2:$AR$27,COLUMN('CN-Med-BPE-N2O'!H$2),0)*VLOOKUP($A12,'Subnational multipliers'!$A$7:$AS$31,COLUMN('Subnational multipliers'!I$6),0))</f>
        <v>668326904129.77808</v>
      </c>
      <c r="I12" s="9">
        <f>IF('CN-Med-BPE-N2O'!I12=0,0,VLOOKUP($A12,'CN-Med-BPE-N2O'!$A$2:$AR$27,COLUMN('CN-Med-BPE-N2O'!I$2),0)*VLOOKUP($A12,'Subnational multipliers'!$A$7:$AS$31,COLUMN('Subnational multipliers'!J$6),0))</f>
        <v>698212205692.53857</v>
      </c>
      <c r="J12" s="9">
        <f>IF('CN-Med-BPE-N2O'!J12=0,0,VLOOKUP($A12,'CN-Med-BPE-N2O'!$A$2:$AR$27,COLUMN('CN-Med-BPE-N2O'!J$2),0)*VLOOKUP($A12,'Subnational multipliers'!$A$7:$AS$31,COLUMN('Subnational multipliers'!K$6),0))</f>
        <v>704533051011.15576</v>
      </c>
      <c r="K12" s="9">
        <f>IF('CN-Med-BPE-N2O'!K12=0,0,VLOOKUP($A12,'CN-Med-BPE-N2O'!$A$2:$AR$27,COLUMN('CN-Med-BPE-N2O'!K$2),0)*VLOOKUP($A12,'Subnational multipliers'!$A$7:$AS$31,COLUMN('Subnational multipliers'!L$6),0))</f>
        <v>710853896329.77283</v>
      </c>
      <c r="L12" s="9">
        <f>IF('CN-Med-BPE-N2O'!L12=0,0,VLOOKUP($A12,'CN-Med-BPE-N2O'!$A$2:$AR$27,COLUMN('CN-Med-BPE-N2O'!L$2),0)*VLOOKUP($A12,'Subnational multipliers'!$A$7:$AS$31,COLUMN('Subnational multipliers'!M$6),0))</f>
        <v>717174741648.39001</v>
      </c>
      <c r="M12" s="9">
        <f>IF('CN-Med-BPE-N2O'!M12=0,0,VLOOKUP($A12,'CN-Med-BPE-N2O'!$A$2:$AR$27,COLUMN('CN-Med-BPE-N2O'!M$2),0)*VLOOKUP($A12,'Subnational multipliers'!$A$7:$AS$31,COLUMN('Subnational multipliers'!N$6),0))</f>
        <v>723495586967.00708</v>
      </c>
      <c r="N12" s="9">
        <f>IF('CN-Med-BPE-N2O'!N12=0,0,VLOOKUP($A12,'CN-Med-BPE-N2O'!$A$2:$AR$27,COLUMN('CN-Med-BPE-N2O'!N$2),0)*VLOOKUP($A12,'Subnational multipliers'!$A$7:$AS$31,COLUMN('Subnational multipliers'!O$6),0))</f>
        <v>729816432285.62439</v>
      </c>
      <c r="O12" s="9">
        <f>IF('CN-Med-BPE-N2O'!O12=0,0,VLOOKUP($A12,'CN-Med-BPE-N2O'!$A$2:$AR$27,COLUMN('CN-Med-BPE-N2O'!O$2),0)*VLOOKUP($A12,'Subnational multipliers'!$A$7:$AS$31,COLUMN('Subnational multipliers'!P$6),0))</f>
        <v>736137277604.24146</v>
      </c>
      <c r="P12" s="9">
        <f>IF('CN-Med-BPE-N2O'!P12=0,0,VLOOKUP($A12,'CN-Med-BPE-N2O'!$A$2:$AR$27,COLUMN('CN-Med-BPE-N2O'!P$2),0)*VLOOKUP($A12,'Subnational multipliers'!$A$7:$AS$31,COLUMN('Subnational multipliers'!Q$6),0))</f>
        <v>742458122922.85864</v>
      </c>
      <c r="Q12" s="9">
        <f>IF('CN-Med-BPE-N2O'!Q12=0,0,VLOOKUP($A12,'CN-Med-BPE-N2O'!$A$2:$AR$27,COLUMN('CN-Med-BPE-N2O'!Q$2),0)*VLOOKUP($A12,'Subnational multipliers'!$A$7:$AS$31,COLUMN('Subnational multipliers'!R$6),0))</f>
        <v>748778968241.47595</v>
      </c>
      <c r="R12" s="9">
        <f>IF('CN-Med-BPE-N2O'!R12=0,0,VLOOKUP($A12,'CN-Med-BPE-N2O'!$A$2:$AR$27,COLUMN('CN-Med-BPE-N2O'!R$2),0)*VLOOKUP($A12,'Subnational multipliers'!$A$7:$AS$31,COLUMN('Subnational multipliers'!S$6),0))</f>
        <v>755099813560.09277</v>
      </c>
      <c r="S12" s="9">
        <f>IF('CN-Med-BPE-N2O'!S12=0,0,VLOOKUP($A12,'CN-Med-BPE-N2O'!$A$2:$AR$27,COLUMN('CN-Med-BPE-N2O'!S$2),0)*VLOOKUP($A12,'Subnational multipliers'!$A$7:$AS$31,COLUMN('Subnational multipliers'!T$6),0))</f>
        <v>749411790519.51648</v>
      </c>
      <c r="T12" s="9">
        <f>IF('CN-Med-BPE-N2O'!T12=0,0,VLOOKUP($A12,'CN-Med-BPE-N2O'!$A$2:$AR$27,COLUMN('CN-Med-BPE-N2O'!T$2),0)*VLOOKUP($A12,'Subnational multipliers'!$A$7:$AS$31,COLUMN('Subnational multipliers'!U$6),0))</f>
        <v>743829265182.54602</v>
      </c>
      <c r="U12" s="9">
        <f>IF('CN-Med-BPE-N2O'!U12=0,0,VLOOKUP($A12,'CN-Med-BPE-N2O'!$A$2:$AR$27,COLUMN('CN-Med-BPE-N2O'!U$2),0)*VLOOKUP($A12,'Subnational multipliers'!$A$7:$AS$31,COLUMN('Subnational multipliers'!V$6),0))</f>
        <v>738246739845.57581</v>
      </c>
      <c r="V12" s="9">
        <f>IF('CN-Med-BPE-N2O'!V12=0,0,VLOOKUP($A12,'CN-Med-BPE-N2O'!$A$2:$AR$27,COLUMN('CN-Med-BPE-N2O'!V$2),0)*VLOOKUP($A12,'Subnational multipliers'!$A$7:$AS$31,COLUMN('Subnational multipliers'!W$6),0))</f>
        <v>732664214508.60547</v>
      </c>
      <c r="W12" s="9">
        <f>IF('CN-Med-BPE-N2O'!W12=0,0,VLOOKUP($A12,'CN-Med-BPE-N2O'!$A$2:$AR$27,COLUMN('CN-Med-BPE-N2O'!W$2),0)*VLOOKUP($A12,'Subnational multipliers'!$A$7:$AS$31,COLUMN('Subnational multipliers'!X$6),0))</f>
        <v>727081689171.63513</v>
      </c>
      <c r="X12" s="9">
        <f>IF('CN-Med-BPE-N2O'!X12=0,0,VLOOKUP($A12,'CN-Med-BPE-N2O'!$A$2:$AR$27,COLUMN('CN-Med-BPE-N2O'!X$2),0)*VLOOKUP($A12,'Subnational multipliers'!$A$7:$AS$31,COLUMN('Subnational multipliers'!Y$6),0))</f>
        <v>721499163834.66479</v>
      </c>
      <c r="Y12" s="9">
        <f>IF('CN-Med-BPE-N2O'!Y12=0,0,VLOOKUP($A12,'CN-Med-BPE-N2O'!$A$2:$AR$27,COLUMN('CN-Med-BPE-N2O'!Y$2),0)*VLOOKUP($A12,'Subnational multipliers'!$A$7:$AS$31,COLUMN('Subnational multipliers'!Z$6),0))</f>
        <v>715916638497.69458</v>
      </c>
      <c r="Z12" s="9">
        <f>IF('CN-Med-BPE-N2O'!Z12=0,0,VLOOKUP($A12,'CN-Med-BPE-N2O'!$A$2:$AR$27,COLUMN('CN-Med-BPE-N2O'!Z$2),0)*VLOOKUP($A12,'Subnational multipliers'!$A$7:$AS$31,COLUMN('Subnational multipliers'!AA$6),0))</f>
        <v>710334113160.72412</v>
      </c>
      <c r="AA12" s="9">
        <f>IF('CN-Med-BPE-N2O'!AA12=0,0,VLOOKUP($A12,'CN-Med-BPE-N2O'!$A$2:$AR$27,COLUMN('CN-Med-BPE-N2O'!AA$2),0)*VLOOKUP($A12,'Subnational multipliers'!$A$7:$AS$31,COLUMN('Subnational multipliers'!AB$6),0))</f>
        <v>704751587823.75391</v>
      </c>
      <c r="AB12" s="9">
        <f>IF('CN-Med-BPE-N2O'!AB12=0,0,VLOOKUP($A12,'CN-Med-BPE-N2O'!$A$2:$AR$27,COLUMN('CN-Med-BPE-N2O'!AB$2),0)*VLOOKUP($A12,'Subnational multipliers'!$A$7:$AS$31,COLUMN('Subnational multipliers'!AC$6),0))</f>
        <v>699169062486.78345</v>
      </c>
      <c r="AC12" s="9">
        <f>IF('CN-Med-BPE-N2O'!AC12=0,0,VLOOKUP($A12,'CN-Med-BPE-N2O'!$A$2:$AR$27,COLUMN('CN-Med-BPE-N2O'!AC$2),0)*VLOOKUP($A12,'Subnational multipliers'!$A$7:$AS$31,COLUMN('Subnational multipliers'!AD$6),0))</f>
        <v>693586537149.81311</v>
      </c>
      <c r="AD12" s="9">
        <f>IF('CN-Med-BPE-N2O'!AD12=0,0,VLOOKUP($A12,'CN-Med-BPE-N2O'!$A$2:$AR$27,COLUMN('CN-Med-BPE-N2O'!AD$2),0)*VLOOKUP($A12,'Subnational multipliers'!$A$7:$AS$31,COLUMN('Subnational multipliers'!AE$6),0))</f>
        <v>684491417817.77869</v>
      </c>
      <c r="AE12" s="9">
        <f>IF('CN-Med-BPE-N2O'!AE12=0,0,VLOOKUP($A12,'CN-Med-BPE-N2O'!$A$2:$AR$27,COLUMN('CN-Med-BPE-N2O'!AE$2),0)*VLOOKUP($A12,'Subnational multipliers'!$A$7:$AS$31,COLUMN('Subnational multipliers'!AF$6),0))</f>
        <v>675396298485.74414</v>
      </c>
      <c r="AF12" s="9">
        <f>IF('CN-Med-BPE-N2O'!AF12=0,0,VLOOKUP($A12,'CN-Med-BPE-N2O'!$A$2:$AR$27,COLUMN('CN-Med-BPE-N2O'!AF$2),0)*VLOOKUP($A12,'Subnational multipliers'!$A$7:$AS$31,COLUMN('Subnational multipliers'!AG$6),0))</f>
        <v>666301179153.70972</v>
      </c>
      <c r="AG12" s="9">
        <f>IF('CN-Med-BPE-N2O'!AG12=0,0,VLOOKUP($A12,'CN-Med-BPE-N2O'!$A$2:$AR$27,COLUMN('CN-Med-BPE-N2O'!AG$2),0)*VLOOKUP($A12,'Subnational multipliers'!$A$7:$AS$31,COLUMN('Subnational multipliers'!AH$6),0))</f>
        <v>657206059821.67529</v>
      </c>
      <c r="AH12" s="9">
        <f>IF('CN-Med-BPE-N2O'!AH12=0,0,VLOOKUP($A12,'CN-Med-BPE-N2O'!$A$2:$AR$27,COLUMN('CN-Med-BPE-N2O'!AH$2),0)*VLOOKUP($A12,'Subnational multipliers'!$A$7:$AS$31,COLUMN('Subnational multipliers'!AI$6),0))</f>
        <v>648110940489.64087</v>
      </c>
      <c r="AI12" s="9">
        <f>IF('CN-Med-BPE-N2O'!AI12=0,0,VLOOKUP($A12,'CN-Med-BPE-N2O'!$A$2:$AR$27,COLUMN('CN-Med-BPE-N2O'!AI$2),0)*VLOOKUP($A12,'Subnational multipliers'!$A$7:$AS$31,COLUMN('Subnational multipliers'!AJ$6),0))</f>
        <v>639015821157.60632</v>
      </c>
      <c r="AJ12" s="9">
        <f>IF('CN-Med-BPE-N2O'!AJ12=0,0,VLOOKUP($A12,'CN-Med-BPE-N2O'!$A$2:$AR$27,COLUMN('CN-Med-BPE-N2O'!AJ$2),0)*VLOOKUP($A12,'Subnational multipliers'!$A$7:$AS$31,COLUMN('Subnational multipliers'!AK$6),0))</f>
        <v>629920701825.57202</v>
      </c>
      <c r="AK12" s="9">
        <f>IF('CN-Med-BPE-N2O'!AK12=0,0,VLOOKUP($A12,'CN-Med-BPE-N2O'!$A$2:$AR$27,COLUMN('CN-Med-BPE-N2O'!AK$2),0)*VLOOKUP($A12,'Subnational multipliers'!$A$7:$AS$31,COLUMN('Subnational multipliers'!AL$6),0))</f>
        <v>620825582493.5376</v>
      </c>
      <c r="AL12" s="9">
        <f>IF('CN-Med-BPE-N2O'!AL12=0,0,VLOOKUP($A12,'CN-Med-BPE-N2O'!$A$2:$AR$27,COLUMN('CN-Med-BPE-N2O'!AL$2),0)*VLOOKUP($A12,'Subnational multipliers'!$A$7:$AS$31,COLUMN('Subnational multipliers'!AM$6),0))</f>
        <v>611730463161.50317</v>
      </c>
      <c r="AM12" s="9">
        <f>IF('CN-Med-BPE-N2O'!AM12=0,0,VLOOKUP($A12,'CN-Med-BPE-N2O'!$A$2:$AR$27,COLUMN('CN-Med-BPE-N2O'!AM$2),0)*VLOOKUP($A12,'Subnational multipliers'!$A$7:$AS$31,COLUMN('Subnational multipliers'!AN$6),0))</f>
        <v>602635343829.46863</v>
      </c>
      <c r="AN12" s="9">
        <f>IF('CN-Med-BPE-N2O'!AN12=0,0,VLOOKUP($A12,'CN-Med-BPE-N2O'!$A$2:$AR$27,COLUMN('CN-Med-BPE-N2O'!AN$2),0)*VLOOKUP($A12,'Subnational multipliers'!$A$7:$AS$31,COLUMN('Subnational multipliers'!AO$6),0))</f>
        <v>593540224497.4342</v>
      </c>
      <c r="AO12" s="9">
        <f>IF('CN-Med-BPE-N2O'!AO12=0,0,VLOOKUP($A12,'CN-Med-BPE-N2O'!$A$2:$AR$27,COLUMN('CN-Med-BPE-N2O'!AO$2),0)*VLOOKUP($A12,'Subnational multipliers'!$A$7:$AS$31,COLUMN('Subnational multipliers'!AP$6),0))</f>
        <v>584445105165.39978</v>
      </c>
      <c r="AP12" s="9">
        <f>IF('CN-Med-BPE-N2O'!AP12=0,0,VLOOKUP($A12,'CN-Med-BPE-N2O'!$A$2:$AR$27,COLUMN('CN-Med-BPE-N2O'!AP$2),0)*VLOOKUP($A12,'Subnational multipliers'!$A$7:$AS$31,COLUMN('Subnational multipliers'!AQ$6),0))</f>
        <v>575349985833.36536</v>
      </c>
      <c r="AQ12" s="9">
        <f>IF('CN-Med-BPE-N2O'!AQ12=0,0,VLOOKUP($A12,'CN-Med-BPE-N2O'!$A$2:$AR$27,COLUMN('CN-Med-BPE-N2O'!AQ$2),0)*VLOOKUP($A12,'Subnational multipliers'!$A$7:$AS$31,COLUMN('Subnational multipliers'!AR$6),0))</f>
        <v>566254866501.33093</v>
      </c>
      <c r="AR12" s="9">
        <f>IF('CN-Med-BPE-N2O'!AR12=0,0,VLOOKUP($A12,'CN-Med-BPE-N2O'!$A$2:$AR$27,COLUMN('CN-Med-BPE-N2O'!AR$2),0)*VLOOKUP($A12,'Subnational multipliers'!$A$7:$AS$31,COLUMN('Subnational multipliers'!AS$6),0))</f>
        <v>557159747169.29651</v>
      </c>
    </row>
    <row r="13" spans="1:44">
      <c r="A13" t="s">
        <v>56</v>
      </c>
      <c r="B13" s="9">
        <f>IF('CN-Med-BPE-N2O'!B13=0,0,VLOOKUP($A13,'CN-Med-BPE-N2O'!$A$2:$AR$27,COLUMN('CN-Med-BPE-N2O'!B$2),0)*VLOOKUP($A13,'Subnational multipliers'!$A$7:$AS$31,COLUMN('Subnational multipliers'!C$6),0))</f>
        <v>0</v>
      </c>
      <c r="C13" s="9">
        <f>IF('CN-Med-BPE-N2O'!C13=0,0,VLOOKUP($A13,'CN-Med-BPE-N2O'!$A$2:$AR$27,COLUMN('CN-Med-BPE-N2O'!C$2),0)*VLOOKUP($A13,'Subnational multipliers'!$A$7:$AS$31,COLUMN('Subnational multipliers'!D$6),0))</f>
        <v>0</v>
      </c>
      <c r="D13" s="9">
        <f>IF('CN-Med-BPE-N2O'!D13=0,0,VLOOKUP($A13,'CN-Med-BPE-N2O'!$A$2:$AR$27,COLUMN('CN-Med-BPE-N2O'!D$2),0)*VLOOKUP($A13,'Subnational multipliers'!$A$7:$AS$31,COLUMN('Subnational multipliers'!E$6),0))</f>
        <v>0</v>
      </c>
      <c r="E13" s="9">
        <f>IF('CN-Med-BPE-N2O'!E13=0,0,VLOOKUP($A13,'CN-Med-BPE-N2O'!$A$2:$AR$27,COLUMN('CN-Med-BPE-N2O'!E$2),0)*VLOOKUP($A13,'Subnational multipliers'!$A$7:$AS$31,COLUMN('Subnational multipliers'!F$6),0))</f>
        <v>0</v>
      </c>
      <c r="F13" s="9">
        <f>IF('CN-Med-BPE-N2O'!F13=0,0,VLOOKUP($A13,'CN-Med-BPE-N2O'!$A$2:$AR$27,COLUMN('CN-Med-BPE-N2O'!F$2),0)*VLOOKUP($A13,'Subnational multipliers'!$A$7:$AS$31,COLUMN('Subnational multipliers'!G$6),0))</f>
        <v>0</v>
      </c>
      <c r="G13" s="9">
        <f>IF('CN-Med-BPE-N2O'!G13=0,0,VLOOKUP($A13,'CN-Med-BPE-N2O'!$A$2:$AR$27,COLUMN('CN-Med-BPE-N2O'!G$2),0)*VLOOKUP($A13,'Subnational multipliers'!$A$7:$AS$31,COLUMN('Subnational multipliers'!H$6),0))</f>
        <v>0</v>
      </c>
      <c r="H13" s="9">
        <f>IF('CN-Med-BPE-N2O'!H13=0,0,VLOOKUP($A13,'CN-Med-BPE-N2O'!$A$2:$AR$27,COLUMN('CN-Med-BPE-N2O'!H$2),0)*VLOOKUP($A13,'Subnational multipliers'!$A$7:$AS$31,COLUMN('Subnational multipliers'!I$6),0))</f>
        <v>0</v>
      </c>
      <c r="I13" s="9">
        <f>IF('CN-Med-BPE-N2O'!I13=0,0,VLOOKUP($A13,'CN-Med-BPE-N2O'!$A$2:$AR$27,COLUMN('CN-Med-BPE-N2O'!I$2),0)*VLOOKUP($A13,'Subnational multipliers'!$A$7:$AS$31,COLUMN('Subnational multipliers'!J$6),0))</f>
        <v>0</v>
      </c>
      <c r="J13" s="9">
        <f>IF('CN-Med-BPE-N2O'!J13=0,0,VLOOKUP($A13,'CN-Med-BPE-N2O'!$A$2:$AR$27,COLUMN('CN-Med-BPE-N2O'!J$2),0)*VLOOKUP($A13,'Subnational multipliers'!$A$7:$AS$31,COLUMN('Subnational multipliers'!K$6),0))</f>
        <v>0</v>
      </c>
      <c r="K13" s="9">
        <f>IF('CN-Med-BPE-N2O'!K13=0,0,VLOOKUP($A13,'CN-Med-BPE-N2O'!$A$2:$AR$27,COLUMN('CN-Med-BPE-N2O'!K$2),0)*VLOOKUP($A13,'Subnational multipliers'!$A$7:$AS$31,COLUMN('Subnational multipliers'!L$6),0))</f>
        <v>0</v>
      </c>
      <c r="L13" s="9">
        <f>IF('CN-Med-BPE-N2O'!L13=0,0,VLOOKUP($A13,'CN-Med-BPE-N2O'!$A$2:$AR$27,COLUMN('CN-Med-BPE-N2O'!L$2),0)*VLOOKUP($A13,'Subnational multipliers'!$A$7:$AS$31,COLUMN('Subnational multipliers'!M$6),0))</f>
        <v>0</v>
      </c>
      <c r="M13" s="9">
        <f>IF('CN-Med-BPE-N2O'!M13=0,0,VLOOKUP($A13,'CN-Med-BPE-N2O'!$A$2:$AR$27,COLUMN('CN-Med-BPE-N2O'!M$2),0)*VLOOKUP($A13,'Subnational multipliers'!$A$7:$AS$31,COLUMN('Subnational multipliers'!N$6),0))</f>
        <v>0</v>
      </c>
      <c r="N13" s="9">
        <f>IF('CN-Med-BPE-N2O'!N13=0,0,VLOOKUP($A13,'CN-Med-BPE-N2O'!$A$2:$AR$27,COLUMN('CN-Med-BPE-N2O'!N$2),0)*VLOOKUP($A13,'Subnational multipliers'!$A$7:$AS$31,COLUMN('Subnational multipliers'!O$6),0))</f>
        <v>0</v>
      </c>
      <c r="O13" s="9">
        <f>IF('CN-Med-BPE-N2O'!O13=0,0,VLOOKUP($A13,'CN-Med-BPE-N2O'!$A$2:$AR$27,COLUMN('CN-Med-BPE-N2O'!O$2),0)*VLOOKUP($A13,'Subnational multipliers'!$A$7:$AS$31,COLUMN('Subnational multipliers'!P$6),0))</f>
        <v>0</v>
      </c>
      <c r="P13" s="9">
        <f>IF('CN-Med-BPE-N2O'!P13=0,0,VLOOKUP($A13,'CN-Med-BPE-N2O'!$A$2:$AR$27,COLUMN('CN-Med-BPE-N2O'!P$2),0)*VLOOKUP($A13,'Subnational multipliers'!$A$7:$AS$31,COLUMN('Subnational multipliers'!Q$6),0))</f>
        <v>0</v>
      </c>
      <c r="Q13" s="9">
        <f>IF('CN-Med-BPE-N2O'!Q13=0,0,VLOOKUP($A13,'CN-Med-BPE-N2O'!$A$2:$AR$27,COLUMN('CN-Med-BPE-N2O'!Q$2),0)*VLOOKUP($A13,'Subnational multipliers'!$A$7:$AS$31,COLUMN('Subnational multipliers'!R$6),0))</f>
        <v>0</v>
      </c>
      <c r="R13" s="9">
        <f>IF('CN-Med-BPE-N2O'!R13=0,0,VLOOKUP($A13,'CN-Med-BPE-N2O'!$A$2:$AR$27,COLUMN('CN-Med-BPE-N2O'!R$2),0)*VLOOKUP($A13,'Subnational multipliers'!$A$7:$AS$31,COLUMN('Subnational multipliers'!S$6),0))</f>
        <v>0</v>
      </c>
      <c r="S13" s="9">
        <f>IF('CN-Med-BPE-N2O'!S13=0,0,VLOOKUP($A13,'CN-Med-BPE-N2O'!$A$2:$AR$27,COLUMN('CN-Med-BPE-N2O'!S$2),0)*VLOOKUP($A13,'Subnational multipliers'!$A$7:$AS$31,COLUMN('Subnational multipliers'!T$6),0))</f>
        <v>0</v>
      </c>
      <c r="T13" s="9">
        <f>IF('CN-Med-BPE-N2O'!T13=0,0,VLOOKUP($A13,'CN-Med-BPE-N2O'!$A$2:$AR$27,COLUMN('CN-Med-BPE-N2O'!T$2),0)*VLOOKUP($A13,'Subnational multipliers'!$A$7:$AS$31,COLUMN('Subnational multipliers'!U$6),0))</f>
        <v>0</v>
      </c>
      <c r="U13" s="9">
        <f>IF('CN-Med-BPE-N2O'!U13=0,0,VLOOKUP($A13,'CN-Med-BPE-N2O'!$A$2:$AR$27,COLUMN('CN-Med-BPE-N2O'!U$2),0)*VLOOKUP($A13,'Subnational multipliers'!$A$7:$AS$31,COLUMN('Subnational multipliers'!V$6),0))</f>
        <v>0</v>
      </c>
      <c r="V13" s="9">
        <f>IF('CN-Med-BPE-N2O'!V13=0,0,VLOOKUP($A13,'CN-Med-BPE-N2O'!$A$2:$AR$27,COLUMN('CN-Med-BPE-N2O'!V$2),0)*VLOOKUP($A13,'Subnational multipliers'!$A$7:$AS$31,COLUMN('Subnational multipliers'!W$6),0))</f>
        <v>0</v>
      </c>
      <c r="W13" s="9">
        <f>IF('CN-Med-BPE-N2O'!W13=0,0,VLOOKUP($A13,'CN-Med-BPE-N2O'!$A$2:$AR$27,COLUMN('CN-Med-BPE-N2O'!W$2),0)*VLOOKUP($A13,'Subnational multipliers'!$A$7:$AS$31,COLUMN('Subnational multipliers'!X$6),0))</f>
        <v>0</v>
      </c>
      <c r="X13" s="9">
        <f>IF('CN-Med-BPE-N2O'!X13=0,0,VLOOKUP($A13,'CN-Med-BPE-N2O'!$A$2:$AR$27,COLUMN('CN-Med-BPE-N2O'!X$2),0)*VLOOKUP($A13,'Subnational multipliers'!$A$7:$AS$31,COLUMN('Subnational multipliers'!Y$6),0))</f>
        <v>0</v>
      </c>
      <c r="Y13" s="9">
        <f>IF('CN-Med-BPE-N2O'!Y13=0,0,VLOOKUP($A13,'CN-Med-BPE-N2O'!$A$2:$AR$27,COLUMN('CN-Med-BPE-N2O'!Y$2),0)*VLOOKUP($A13,'Subnational multipliers'!$A$7:$AS$31,COLUMN('Subnational multipliers'!Z$6),0))</f>
        <v>0</v>
      </c>
      <c r="Z13" s="9">
        <f>IF('CN-Med-BPE-N2O'!Z13=0,0,VLOOKUP($A13,'CN-Med-BPE-N2O'!$A$2:$AR$27,COLUMN('CN-Med-BPE-N2O'!Z$2),0)*VLOOKUP($A13,'Subnational multipliers'!$A$7:$AS$31,COLUMN('Subnational multipliers'!AA$6),0))</f>
        <v>0</v>
      </c>
      <c r="AA13" s="9">
        <f>IF('CN-Med-BPE-N2O'!AA13=0,0,VLOOKUP($A13,'CN-Med-BPE-N2O'!$A$2:$AR$27,COLUMN('CN-Med-BPE-N2O'!AA$2),0)*VLOOKUP($A13,'Subnational multipliers'!$A$7:$AS$31,COLUMN('Subnational multipliers'!AB$6),0))</f>
        <v>0</v>
      </c>
      <c r="AB13" s="9">
        <f>IF('CN-Med-BPE-N2O'!AB13=0,0,VLOOKUP($A13,'CN-Med-BPE-N2O'!$A$2:$AR$27,COLUMN('CN-Med-BPE-N2O'!AB$2),0)*VLOOKUP($A13,'Subnational multipliers'!$A$7:$AS$31,COLUMN('Subnational multipliers'!AC$6),0))</f>
        <v>0</v>
      </c>
      <c r="AC13" s="9">
        <f>IF('CN-Med-BPE-N2O'!AC13=0,0,VLOOKUP($A13,'CN-Med-BPE-N2O'!$A$2:$AR$27,COLUMN('CN-Med-BPE-N2O'!AC$2),0)*VLOOKUP($A13,'Subnational multipliers'!$A$7:$AS$31,COLUMN('Subnational multipliers'!AD$6),0))</f>
        <v>0</v>
      </c>
      <c r="AD13" s="9">
        <f>IF('CN-Med-BPE-N2O'!AD13=0,0,VLOOKUP($A13,'CN-Med-BPE-N2O'!$A$2:$AR$27,COLUMN('CN-Med-BPE-N2O'!AD$2),0)*VLOOKUP($A13,'Subnational multipliers'!$A$7:$AS$31,COLUMN('Subnational multipliers'!AE$6),0))</f>
        <v>0</v>
      </c>
      <c r="AE13" s="9">
        <f>IF('CN-Med-BPE-N2O'!AE13=0,0,VLOOKUP($A13,'CN-Med-BPE-N2O'!$A$2:$AR$27,COLUMN('CN-Med-BPE-N2O'!AE$2),0)*VLOOKUP($A13,'Subnational multipliers'!$A$7:$AS$31,COLUMN('Subnational multipliers'!AF$6),0))</f>
        <v>0</v>
      </c>
      <c r="AF13" s="9">
        <f>IF('CN-Med-BPE-N2O'!AF13=0,0,VLOOKUP($A13,'CN-Med-BPE-N2O'!$A$2:$AR$27,COLUMN('CN-Med-BPE-N2O'!AF$2),0)*VLOOKUP($A13,'Subnational multipliers'!$A$7:$AS$31,COLUMN('Subnational multipliers'!AG$6),0))</f>
        <v>0</v>
      </c>
      <c r="AG13" s="9">
        <f>IF('CN-Med-BPE-N2O'!AG13=0,0,VLOOKUP($A13,'CN-Med-BPE-N2O'!$A$2:$AR$27,COLUMN('CN-Med-BPE-N2O'!AG$2),0)*VLOOKUP($A13,'Subnational multipliers'!$A$7:$AS$31,COLUMN('Subnational multipliers'!AH$6),0))</f>
        <v>0</v>
      </c>
      <c r="AH13" s="9">
        <f>IF('CN-Med-BPE-N2O'!AH13=0,0,VLOOKUP($A13,'CN-Med-BPE-N2O'!$A$2:$AR$27,COLUMN('CN-Med-BPE-N2O'!AH$2),0)*VLOOKUP($A13,'Subnational multipliers'!$A$7:$AS$31,COLUMN('Subnational multipliers'!AI$6),0))</f>
        <v>0</v>
      </c>
      <c r="AI13" s="9">
        <f>IF('CN-Med-BPE-N2O'!AI13=0,0,VLOOKUP($A13,'CN-Med-BPE-N2O'!$A$2:$AR$27,COLUMN('CN-Med-BPE-N2O'!AI$2),0)*VLOOKUP($A13,'Subnational multipliers'!$A$7:$AS$31,COLUMN('Subnational multipliers'!AJ$6),0))</f>
        <v>0</v>
      </c>
      <c r="AJ13" s="9">
        <f>IF('CN-Med-BPE-N2O'!AJ13=0,0,VLOOKUP($A13,'CN-Med-BPE-N2O'!$A$2:$AR$27,COLUMN('CN-Med-BPE-N2O'!AJ$2),0)*VLOOKUP($A13,'Subnational multipliers'!$A$7:$AS$31,COLUMN('Subnational multipliers'!AK$6),0))</f>
        <v>0</v>
      </c>
      <c r="AK13" s="9">
        <f>IF('CN-Med-BPE-N2O'!AK13=0,0,VLOOKUP($A13,'CN-Med-BPE-N2O'!$A$2:$AR$27,COLUMN('CN-Med-BPE-N2O'!AK$2),0)*VLOOKUP($A13,'Subnational multipliers'!$A$7:$AS$31,COLUMN('Subnational multipliers'!AL$6),0))</f>
        <v>0</v>
      </c>
      <c r="AL13" s="9">
        <f>IF('CN-Med-BPE-N2O'!AL13=0,0,VLOOKUP($A13,'CN-Med-BPE-N2O'!$A$2:$AR$27,COLUMN('CN-Med-BPE-N2O'!AL$2),0)*VLOOKUP($A13,'Subnational multipliers'!$A$7:$AS$31,COLUMN('Subnational multipliers'!AM$6),0))</f>
        <v>0</v>
      </c>
      <c r="AM13" s="9">
        <f>IF('CN-Med-BPE-N2O'!AM13=0,0,VLOOKUP($A13,'CN-Med-BPE-N2O'!$A$2:$AR$27,COLUMN('CN-Med-BPE-N2O'!AM$2),0)*VLOOKUP($A13,'Subnational multipliers'!$A$7:$AS$31,COLUMN('Subnational multipliers'!AN$6),0))</f>
        <v>0</v>
      </c>
      <c r="AN13" s="9">
        <f>IF('CN-Med-BPE-N2O'!AN13=0,0,VLOOKUP($A13,'CN-Med-BPE-N2O'!$A$2:$AR$27,COLUMN('CN-Med-BPE-N2O'!AN$2),0)*VLOOKUP($A13,'Subnational multipliers'!$A$7:$AS$31,COLUMN('Subnational multipliers'!AO$6),0))</f>
        <v>0</v>
      </c>
      <c r="AO13" s="9">
        <f>IF('CN-Med-BPE-N2O'!AO13=0,0,VLOOKUP($A13,'CN-Med-BPE-N2O'!$A$2:$AR$27,COLUMN('CN-Med-BPE-N2O'!AO$2),0)*VLOOKUP($A13,'Subnational multipliers'!$A$7:$AS$31,COLUMN('Subnational multipliers'!AP$6),0))</f>
        <v>0</v>
      </c>
      <c r="AP13" s="9">
        <f>IF('CN-Med-BPE-N2O'!AP13=0,0,VLOOKUP($A13,'CN-Med-BPE-N2O'!$A$2:$AR$27,COLUMN('CN-Med-BPE-N2O'!AP$2),0)*VLOOKUP($A13,'Subnational multipliers'!$A$7:$AS$31,COLUMN('Subnational multipliers'!AQ$6),0))</f>
        <v>0</v>
      </c>
      <c r="AQ13" s="9">
        <f>IF('CN-Med-BPE-N2O'!AQ13=0,0,VLOOKUP($A13,'CN-Med-BPE-N2O'!$A$2:$AR$27,COLUMN('CN-Med-BPE-N2O'!AQ$2),0)*VLOOKUP($A13,'Subnational multipliers'!$A$7:$AS$31,COLUMN('Subnational multipliers'!AR$6),0))</f>
        <v>0</v>
      </c>
      <c r="AR13" s="9">
        <f>IF('CN-Med-BPE-N2O'!AR13=0,0,VLOOKUP($A13,'CN-Med-BPE-N2O'!$A$2:$AR$27,COLUMN('CN-Med-BPE-N2O'!AR$2),0)*VLOOKUP($A13,'Subnational multipliers'!$A$7:$AS$31,COLUMN('Subnational multipliers'!AS$6),0))</f>
        <v>0</v>
      </c>
    </row>
    <row r="14" spans="1:44">
      <c r="A14" t="s">
        <v>57</v>
      </c>
      <c r="B14" s="9">
        <f>IF('CN-Med-BPE-N2O'!B14=0,0,VLOOKUP($A14,'CN-Med-BPE-N2O'!$A$2:$AR$27,COLUMN('CN-Med-BPE-N2O'!B$2),0)*VLOOKUP($A14,'Subnational multipliers'!$A$7:$AS$31,COLUMN('Subnational multipliers'!C$6),0))</f>
        <v>0</v>
      </c>
      <c r="C14" s="9">
        <f>IF('CN-Med-BPE-N2O'!C14=0,0,VLOOKUP($A14,'CN-Med-BPE-N2O'!$A$2:$AR$27,COLUMN('CN-Med-BPE-N2O'!C$2),0)*VLOOKUP($A14,'Subnational multipliers'!$A$7:$AS$31,COLUMN('Subnational multipliers'!D$6),0))</f>
        <v>0</v>
      </c>
      <c r="D14" s="9">
        <f>IF('CN-Med-BPE-N2O'!D14=0,0,VLOOKUP($A14,'CN-Med-BPE-N2O'!$A$2:$AR$27,COLUMN('CN-Med-BPE-N2O'!D$2),0)*VLOOKUP($A14,'Subnational multipliers'!$A$7:$AS$31,COLUMN('Subnational multipliers'!E$6),0))</f>
        <v>0</v>
      </c>
      <c r="E14" s="9">
        <f>IF('CN-Med-BPE-N2O'!E14=0,0,VLOOKUP($A14,'CN-Med-BPE-N2O'!$A$2:$AR$27,COLUMN('CN-Med-BPE-N2O'!E$2),0)*VLOOKUP($A14,'Subnational multipliers'!$A$7:$AS$31,COLUMN('Subnational multipliers'!F$6),0))</f>
        <v>0</v>
      </c>
      <c r="F14" s="9">
        <f>IF('CN-Med-BPE-N2O'!F14=0,0,VLOOKUP($A14,'CN-Med-BPE-N2O'!$A$2:$AR$27,COLUMN('CN-Med-BPE-N2O'!F$2),0)*VLOOKUP($A14,'Subnational multipliers'!$A$7:$AS$31,COLUMN('Subnational multipliers'!G$6),0))</f>
        <v>0</v>
      </c>
      <c r="G14" s="9">
        <f>IF('CN-Med-BPE-N2O'!G14=0,0,VLOOKUP($A14,'CN-Med-BPE-N2O'!$A$2:$AR$27,COLUMN('CN-Med-BPE-N2O'!G$2),0)*VLOOKUP($A14,'Subnational multipliers'!$A$7:$AS$31,COLUMN('Subnational multipliers'!H$6),0))</f>
        <v>0</v>
      </c>
      <c r="H14" s="9">
        <f>IF('CN-Med-BPE-N2O'!H14=0,0,VLOOKUP($A14,'CN-Med-BPE-N2O'!$A$2:$AR$27,COLUMN('CN-Med-BPE-N2O'!H$2),0)*VLOOKUP($A14,'Subnational multipliers'!$A$7:$AS$31,COLUMN('Subnational multipliers'!I$6),0))</f>
        <v>0</v>
      </c>
      <c r="I14" s="9">
        <f>IF('CN-Med-BPE-N2O'!I14=0,0,VLOOKUP($A14,'CN-Med-BPE-N2O'!$A$2:$AR$27,COLUMN('CN-Med-BPE-N2O'!I$2),0)*VLOOKUP($A14,'Subnational multipliers'!$A$7:$AS$31,COLUMN('Subnational multipliers'!J$6),0))</f>
        <v>0</v>
      </c>
      <c r="J14" s="9">
        <f>IF('CN-Med-BPE-N2O'!J14=0,0,VLOOKUP($A14,'CN-Med-BPE-N2O'!$A$2:$AR$27,COLUMN('CN-Med-BPE-N2O'!J$2),0)*VLOOKUP($A14,'Subnational multipliers'!$A$7:$AS$31,COLUMN('Subnational multipliers'!K$6),0))</f>
        <v>0</v>
      </c>
      <c r="K14" s="9">
        <f>IF('CN-Med-BPE-N2O'!K14=0,0,VLOOKUP($A14,'CN-Med-BPE-N2O'!$A$2:$AR$27,COLUMN('CN-Med-BPE-N2O'!K$2),0)*VLOOKUP($A14,'Subnational multipliers'!$A$7:$AS$31,COLUMN('Subnational multipliers'!L$6),0))</f>
        <v>0</v>
      </c>
      <c r="L14" s="9">
        <f>IF('CN-Med-BPE-N2O'!L14=0,0,VLOOKUP($A14,'CN-Med-BPE-N2O'!$A$2:$AR$27,COLUMN('CN-Med-BPE-N2O'!L$2),0)*VLOOKUP($A14,'Subnational multipliers'!$A$7:$AS$31,COLUMN('Subnational multipliers'!M$6),0))</f>
        <v>0</v>
      </c>
      <c r="M14" s="9">
        <f>IF('CN-Med-BPE-N2O'!M14=0,0,VLOOKUP($A14,'CN-Med-BPE-N2O'!$A$2:$AR$27,COLUMN('CN-Med-BPE-N2O'!M$2),0)*VLOOKUP($A14,'Subnational multipliers'!$A$7:$AS$31,COLUMN('Subnational multipliers'!N$6),0))</f>
        <v>0</v>
      </c>
      <c r="N14" s="9">
        <f>IF('CN-Med-BPE-N2O'!N14=0,0,VLOOKUP($A14,'CN-Med-BPE-N2O'!$A$2:$AR$27,COLUMN('CN-Med-BPE-N2O'!N$2),0)*VLOOKUP($A14,'Subnational multipliers'!$A$7:$AS$31,COLUMN('Subnational multipliers'!O$6),0))</f>
        <v>0</v>
      </c>
      <c r="O14" s="9">
        <f>IF('CN-Med-BPE-N2O'!O14=0,0,VLOOKUP($A14,'CN-Med-BPE-N2O'!$A$2:$AR$27,COLUMN('CN-Med-BPE-N2O'!O$2),0)*VLOOKUP($A14,'Subnational multipliers'!$A$7:$AS$31,COLUMN('Subnational multipliers'!P$6),0))</f>
        <v>0</v>
      </c>
      <c r="P14" s="9">
        <f>IF('CN-Med-BPE-N2O'!P14=0,0,VLOOKUP($A14,'CN-Med-BPE-N2O'!$A$2:$AR$27,COLUMN('CN-Med-BPE-N2O'!P$2),0)*VLOOKUP($A14,'Subnational multipliers'!$A$7:$AS$31,COLUMN('Subnational multipliers'!Q$6),0))</f>
        <v>0</v>
      </c>
      <c r="Q14" s="9">
        <f>IF('CN-Med-BPE-N2O'!Q14=0,0,VLOOKUP($A14,'CN-Med-BPE-N2O'!$A$2:$AR$27,COLUMN('CN-Med-BPE-N2O'!Q$2),0)*VLOOKUP($A14,'Subnational multipliers'!$A$7:$AS$31,COLUMN('Subnational multipliers'!R$6),0))</f>
        <v>0</v>
      </c>
      <c r="R14" s="9">
        <f>IF('CN-Med-BPE-N2O'!R14=0,0,VLOOKUP($A14,'CN-Med-BPE-N2O'!$A$2:$AR$27,COLUMN('CN-Med-BPE-N2O'!R$2),0)*VLOOKUP($A14,'Subnational multipliers'!$A$7:$AS$31,COLUMN('Subnational multipliers'!S$6),0))</f>
        <v>0</v>
      </c>
      <c r="S14" s="9">
        <f>IF('CN-Med-BPE-N2O'!S14=0,0,VLOOKUP($A14,'CN-Med-BPE-N2O'!$A$2:$AR$27,COLUMN('CN-Med-BPE-N2O'!S$2),0)*VLOOKUP($A14,'Subnational multipliers'!$A$7:$AS$31,COLUMN('Subnational multipliers'!T$6),0))</f>
        <v>0</v>
      </c>
      <c r="T14" s="9">
        <f>IF('CN-Med-BPE-N2O'!T14=0,0,VLOOKUP($A14,'CN-Med-BPE-N2O'!$A$2:$AR$27,COLUMN('CN-Med-BPE-N2O'!T$2),0)*VLOOKUP($A14,'Subnational multipliers'!$A$7:$AS$31,COLUMN('Subnational multipliers'!U$6),0))</f>
        <v>0</v>
      </c>
      <c r="U14" s="9">
        <f>IF('CN-Med-BPE-N2O'!U14=0,0,VLOOKUP($A14,'CN-Med-BPE-N2O'!$A$2:$AR$27,COLUMN('CN-Med-BPE-N2O'!U$2),0)*VLOOKUP($A14,'Subnational multipliers'!$A$7:$AS$31,COLUMN('Subnational multipliers'!V$6),0))</f>
        <v>0</v>
      </c>
      <c r="V14" s="9">
        <f>IF('CN-Med-BPE-N2O'!V14=0,0,VLOOKUP($A14,'CN-Med-BPE-N2O'!$A$2:$AR$27,COLUMN('CN-Med-BPE-N2O'!V$2),0)*VLOOKUP($A14,'Subnational multipliers'!$A$7:$AS$31,COLUMN('Subnational multipliers'!W$6),0))</f>
        <v>0</v>
      </c>
      <c r="W14" s="9">
        <f>IF('CN-Med-BPE-N2O'!W14=0,0,VLOOKUP($A14,'CN-Med-BPE-N2O'!$A$2:$AR$27,COLUMN('CN-Med-BPE-N2O'!W$2),0)*VLOOKUP($A14,'Subnational multipliers'!$A$7:$AS$31,COLUMN('Subnational multipliers'!X$6),0))</f>
        <v>0</v>
      </c>
      <c r="X14" s="9">
        <f>IF('CN-Med-BPE-N2O'!X14=0,0,VLOOKUP($A14,'CN-Med-BPE-N2O'!$A$2:$AR$27,COLUMN('CN-Med-BPE-N2O'!X$2),0)*VLOOKUP($A14,'Subnational multipliers'!$A$7:$AS$31,COLUMN('Subnational multipliers'!Y$6),0))</f>
        <v>0</v>
      </c>
      <c r="Y14" s="9">
        <f>IF('CN-Med-BPE-N2O'!Y14=0,0,VLOOKUP($A14,'CN-Med-BPE-N2O'!$A$2:$AR$27,COLUMN('CN-Med-BPE-N2O'!Y$2),0)*VLOOKUP($A14,'Subnational multipliers'!$A$7:$AS$31,COLUMN('Subnational multipliers'!Z$6),0))</f>
        <v>0</v>
      </c>
      <c r="Z14" s="9">
        <f>IF('CN-Med-BPE-N2O'!Z14=0,0,VLOOKUP($A14,'CN-Med-BPE-N2O'!$A$2:$AR$27,COLUMN('CN-Med-BPE-N2O'!Z$2),0)*VLOOKUP($A14,'Subnational multipliers'!$A$7:$AS$31,COLUMN('Subnational multipliers'!AA$6),0))</f>
        <v>0</v>
      </c>
      <c r="AA14" s="9">
        <f>IF('CN-Med-BPE-N2O'!AA14=0,0,VLOOKUP($A14,'CN-Med-BPE-N2O'!$A$2:$AR$27,COLUMN('CN-Med-BPE-N2O'!AA$2),0)*VLOOKUP($A14,'Subnational multipliers'!$A$7:$AS$31,COLUMN('Subnational multipliers'!AB$6),0))</f>
        <v>0</v>
      </c>
      <c r="AB14" s="9">
        <f>IF('CN-Med-BPE-N2O'!AB14=0,0,VLOOKUP($A14,'CN-Med-BPE-N2O'!$A$2:$AR$27,COLUMN('CN-Med-BPE-N2O'!AB$2),0)*VLOOKUP($A14,'Subnational multipliers'!$A$7:$AS$31,COLUMN('Subnational multipliers'!AC$6),0))</f>
        <v>0</v>
      </c>
      <c r="AC14" s="9">
        <f>IF('CN-Med-BPE-N2O'!AC14=0,0,VLOOKUP($A14,'CN-Med-BPE-N2O'!$A$2:$AR$27,COLUMN('CN-Med-BPE-N2O'!AC$2),0)*VLOOKUP($A14,'Subnational multipliers'!$A$7:$AS$31,COLUMN('Subnational multipliers'!AD$6),0))</f>
        <v>0</v>
      </c>
      <c r="AD14" s="9">
        <f>IF('CN-Med-BPE-N2O'!AD14=0,0,VLOOKUP($A14,'CN-Med-BPE-N2O'!$A$2:$AR$27,COLUMN('CN-Med-BPE-N2O'!AD$2),0)*VLOOKUP($A14,'Subnational multipliers'!$A$7:$AS$31,COLUMN('Subnational multipliers'!AE$6),0))</f>
        <v>0</v>
      </c>
      <c r="AE14" s="9">
        <f>IF('CN-Med-BPE-N2O'!AE14=0,0,VLOOKUP($A14,'CN-Med-BPE-N2O'!$A$2:$AR$27,COLUMN('CN-Med-BPE-N2O'!AE$2),0)*VLOOKUP($A14,'Subnational multipliers'!$A$7:$AS$31,COLUMN('Subnational multipliers'!AF$6),0))</f>
        <v>0</v>
      </c>
      <c r="AF14" s="9">
        <f>IF('CN-Med-BPE-N2O'!AF14=0,0,VLOOKUP($A14,'CN-Med-BPE-N2O'!$A$2:$AR$27,COLUMN('CN-Med-BPE-N2O'!AF$2),0)*VLOOKUP($A14,'Subnational multipliers'!$A$7:$AS$31,COLUMN('Subnational multipliers'!AG$6),0))</f>
        <v>0</v>
      </c>
      <c r="AG14" s="9">
        <f>IF('CN-Med-BPE-N2O'!AG14=0,0,VLOOKUP($A14,'CN-Med-BPE-N2O'!$A$2:$AR$27,COLUMN('CN-Med-BPE-N2O'!AG$2),0)*VLOOKUP($A14,'Subnational multipliers'!$A$7:$AS$31,COLUMN('Subnational multipliers'!AH$6),0))</f>
        <v>0</v>
      </c>
      <c r="AH14" s="9">
        <f>IF('CN-Med-BPE-N2O'!AH14=0,0,VLOOKUP($A14,'CN-Med-BPE-N2O'!$A$2:$AR$27,COLUMN('CN-Med-BPE-N2O'!AH$2),0)*VLOOKUP($A14,'Subnational multipliers'!$A$7:$AS$31,COLUMN('Subnational multipliers'!AI$6),0))</f>
        <v>0</v>
      </c>
      <c r="AI14" s="9">
        <f>IF('CN-Med-BPE-N2O'!AI14=0,0,VLOOKUP($A14,'CN-Med-BPE-N2O'!$A$2:$AR$27,COLUMN('CN-Med-BPE-N2O'!AI$2),0)*VLOOKUP($A14,'Subnational multipliers'!$A$7:$AS$31,COLUMN('Subnational multipliers'!AJ$6),0))</f>
        <v>0</v>
      </c>
      <c r="AJ14" s="9">
        <f>IF('CN-Med-BPE-N2O'!AJ14=0,0,VLOOKUP($A14,'CN-Med-BPE-N2O'!$A$2:$AR$27,COLUMN('CN-Med-BPE-N2O'!AJ$2),0)*VLOOKUP($A14,'Subnational multipliers'!$A$7:$AS$31,COLUMN('Subnational multipliers'!AK$6),0))</f>
        <v>0</v>
      </c>
      <c r="AK14" s="9">
        <f>IF('CN-Med-BPE-N2O'!AK14=0,0,VLOOKUP($A14,'CN-Med-BPE-N2O'!$A$2:$AR$27,COLUMN('CN-Med-BPE-N2O'!AK$2),0)*VLOOKUP($A14,'Subnational multipliers'!$A$7:$AS$31,COLUMN('Subnational multipliers'!AL$6),0))</f>
        <v>0</v>
      </c>
      <c r="AL14" s="9">
        <f>IF('CN-Med-BPE-N2O'!AL14=0,0,VLOOKUP($A14,'CN-Med-BPE-N2O'!$A$2:$AR$27,COLUMN('CN-Med-BPE-N2O'!AL$2),0)*VLOOKUP($A14,'Subnational multipliers'!$A$7:$AS$31,COLUMN('Subnational multipliers'!AM$6),0))</f>
        <v>0</v>
      </c>
      <c r="AM14" s="9">
        <f>IF('CN-Med-BPE-N2O'!AM14=0,0,VLOOKUP($A14,'CN-Med-BPE-N2O'!$A$2:$AR$27,COLUMN('CN-Med-BPE-N2O'!AM$2),0)*VLOOKUP($A14,'Subnational multipliers'!$A$7:$AS$31,COLUMN('Subnational multipliers'!AN$6),0))</f>
        <v>0</v>
      </c>
      <c r="AN14" s="9">
        <f>IF('CN-Med-BPE-N2O'!AN14=0,0,VLOOKUP($A14,'CN-Med-BPE-N2O'!$A$2:$AR$27,COLUMN('CN-Med-BPE-N2O'!AN$2),0)*VLOOKUP($A14,'Subnational multipliers'!$A$7:$AS$31,COLUMN('Subnational multipliers'!AO$6),0))</f>
        <v>0</v>
      </c>
      <c r="AO14" s="9">
        <f>IF('CN-Med-BPE-N2O'!AO14=0,0,VLOOKUP($A14,'CN-Med-BPE-N2O'!$A$2:$AR$27,COLUMN('CN-Med-BPE-N2O'!AO$2),0)*VLOOKUP($A14,'Subnational multipliers'!$A$7:$AS$31,COLUMN('Subnational multipliers'!AP$6),0))</f>
        <v>0</v>
      </c>
      <c r="AP14" s="9">
        <f>IF('CN-Med-BPE-N2O'!AP14=0,0,VLOOKUP($A14,'CN-Med-BPE-N2O'!$A$2:$AR$27,COLUMN('CN-Med-BPE-N2O'!AP$2),0)*VLOOKUP($A14,'Subnational multipliers'!$A$7:$AS$31,COLUMN('Subnational multipliers'!AQ$6),0))</f>
        <v>0</v>
      </c>
      <c r="AQ14" s="9">
        <f>IF('CN-Med-BPE-N2O'!AQ14=0,0,VLOOKUP($A14,'CN-Med-BPE-N2O'!$A$2:$AR$27,COLUMN('CN-Med-BPE-N2O'!AQ$2),0)*VLOOKUP($A14,'Subnational multipliers'!$A$7:$AS$31,COLUMN('Subnational multipliers'!AR$6),0))</f>
        <v>0</v>
      </c>
      <c r="AR14" s="9">
        <f>IF('CN-Med-BPE-N2O'!AR14=0,0,VLOOKUP($A14,'CN-Med-BPE-N2O'!$A$2:$AR$27,COLUMN('CN-Med-BPE-N2O'!AR$2),0)*VLOOKUP($A14,'Subnational multipliers'!$A$7:$AS$31,COLUMN('Subnational multipliers'!AS$6),0))</f>
        <v>0</v>
      </c>
    </row>
    <row r="15" spans="1:44">
      <c r="A15" t="s">
        <v>48</v>
      </c>
      <c r="B15" s="9">
        <f>IF('CN-Med-BPE-N2O'!B15=0,0,VLOOKUP($A15,'CN-Med-BPE-N2O'!$A$2:$AR$27,COLUMN('CN-Med-BPE-N2O'!B$2),0)*VLOOKUP($A15,'Subnational multipliers'!$A$7:$AS$31,COLUMN('Subnational multipliers'!C$6),0))</f>
        <v>0</v>
      </c>
      <c r="C15" s="9">
        <f>IF('CN-Med-BPE-N2O'!C15=0,0,VLOOKUP($A15,'CN-Med-BPE-N2O'!$A$2:$AR$27,COLUMN('CN-Med-BPE-N2O'!C$2),0)*VLOOKUP($A15,'Subnational multipliers'!$A$7:$AS$31,COLUMN('Subnational multipliers'!D$6),0))</f>
        <v>0</v>
      </c>
      <c r="D15" s="9">
        <f>IF('CN-Med-BPE-N2O'!D15=0,0,VLOOKUP($A15,'CN-Med-BPE-N2O'!$A$2:$AR$27,COLUMN('CN-Med-BPE-N2O'!D$2),0)*VLOOKUP($A15,'Subnational multipliers'!$A$7:$AS$31,COLUMN('Subnational multipliers'!E$6),0))</f>
        <v>0</v>
      </c>
      <c r="E15" s="9">
        <f>IF('CN-Med-BPE-N2O'!E15=0,0,VLOOKUP($A15,'CN-Med-BPE-N2O'!$A$2:$AR$27,COLUMN('CN-Med-BPE-N2O'!E$2),0)*VLOOKUP($A15,'Subnational multipliers'!$A$7:$AS$31,COLUMN('Subnational multipliers'!F$6),0))</f>
        <v>0</v>
      </c>
      <c r="F15" s="9">
        <f>IF('CN-Med-BPE-N2O'!F15=0,0,VLOOKUP($A15,'CN-Med-BPE-N2O'!$A$2:$AR$27,COLUMN('CN-Med-BPE-N2O'!F$2),0)*VLOOKUP($A15,'Subnational multipliers'!$A$7:$AS$31,COLUMN('Subnational multipliers'!G$6),0))</f>
        <v>0</v>
      </c>
      <c r="G15" s="9">
        <f>IF('CN-Med-BPE-N2O'!G15=0,0,VLOOKUP($A15,'CN-Med-BPE-N2O'!$A$2:$AR$27,COLUMN('CN-Med-BPE-N2O'!G$2),0)*VLOOKUP($A15,'Subnational multipliers'!$A$7:$AS$31,COLUMN('Subnational multipliers'!H$6),0))</f>
        <v>0</v>
      </c>
      <c r="H15" s="9">
        <f>IF('CN-Med-BPE-N2O'!H15=0,0,VLOOKUP($A15,'CN-Med-BPE-N2O'!$A$2:$AR$27,COLUMN('CN-Med-BPE-N2O'!H$2),0)*VLOOKUP($A15,'Subnational multipliers'!$A$7:$AS$31,COLUMN('Subnational multipliers'!I$6),0))</f>
        <v>0</v>
      </c>
      <c r="I15" s="9">
        <f>IF('CN-Med-BPE-N2O'!I15=0,0,VLOOKUP($A15,'CN-Med-BPE-N2O'!$A$2:$AR$27,COLUMN('CN-Med-BPE-N2O'!I$2),0)*VLOOKUP($A15,'Subnational multipliers'!$A$7:$AS$31,COLUMN('Subnational multipliers'!J$6),0))</f>
        <v>0</v>
      </c>
      <c r="J15" s="9">
        <f>IF('CN-Med-BPE-N2O'!J15=0,0,VLOOKUP($A15,'CN-Med-BPE-N2O'!$A$2:$AR$27,COLUMN('CN-Med-BPE-N2O'!J$2),0)*VLOOKUP($A15,'Subnational multipliers'!$A$7:$AS$31,COLUMN('Subnational multipliers'!K$6),0))</f>
        <v>0</v>
      </c>
      <c r="K15" s="9">
        <f>IF('CN-Med-BPE-N2O'!K15=0,0,VLOOKUP($A15,'CN-Med-BPE-N2O'!$A$2:$AR$27,COLUMN('CN-Med-BPE-N2O'!K$2),0)*VLOOKUP($A15,'Subnational multipliers'!$A$7:$AS$31,COLUMN('Subnational multipliers'!L$6),0))</f>
        <v>0</v>
      </c>
      <c r="L15" s="9">
        <f>IF('CN-Med-BPE-N2O'!L15=0,0,VLOOKUP($A15,'CN-Med-BPE-N2O'!$A$2:$AR$27,COLUMN('CN-Med-BPE-N2O'!L$2),0)*VLOOKUP($A15,'Subnational multipliers'!$A$7:$AS$31,COLUMN('Subnational multipliers'!M$6),0))</f>
        <v>0</v>
      </c>
      <c r="M15" s="9">
        <f>IF('CN-Med-BPE-N2O'!M15=0,0,VLOOKUP($A15,'CN-Med-BPE-N2O'!$A$2:$AR$27,COLUMN('CN-Med-BPE-N2O'!M$2),0)*VLOOKUP($A15,'Subnational multipliers'!$A$7:$AS$31,COLUMN('Subnational multipliers'!N$6),0))</f>
        <v>0</v>
      </c>
      <c r="N15" s="9">
        <f>IF('CN-Med-BPE-N2O'!N15=0,0,VLOOKUP($A15,'CN-Med-BPE-N2O'!$A$2:$AR$27,COLUMN('CN-Med-BPE-N2O'!N$2),0)*VLOOKUP($A15,'Subnational multipliers'!$A$7:$AS$31,COLUMN('Subnational multipliers'!O$6),0))</f>
        <v>0</v>
      </c>
      <c r="O15" s="9">
        <f>IF('CN-Med-BPE-N2O'!O15=0,0,VLOOKUP($A15,'CN-Med-BPE-N2O'!$A$2:$AR$27,COLUMN('CN-Med-BPE-N2O'!O$2),0)*VLOOKUP($A15,'Subnational multipliers'!$A$7:$AS$31,COLUMN('Subnational multipliers'!P$6),0))</f>
        <v>0</v>
      </c>
      <c r="P15" s="9">
        <f>IF('CN-Med-BPE-N2O'!P15=0,0,VLOOKUP($A15,'CN-Med-BPE-N2O'!$A$2:$AR$27,COLUMN('CN-Med-BPE-N2O'!P$2),0)*VLOOKUP($A15,'Subnational multipliers'!$A$7:$AS$31,COLUMN('Subnational multipliers'!Q$6),0))</f>
        <v>0</v>
      </c>
      <c r="Q15" s="9">
        <f>IF('CN-Med-BPE-N2O'!Q15=0,0,VLOOKUP($A15,'CN-Med-BPE-N2O'!$A$2:$AR$27,COLUMN('CN-Med-BPE-N2O'!Q$2),0)*VLOOKUP($A15,'Subnational multipliers'!$A$7:$AS$31,COLUMN('Subnational multipliers'!R$6),0))</f>
        <v>0</v>
      </c>
      <c r="R15" s="9">
        <f>IF('CN-Med-BPE-N2O'!R15=0,0,VLOOKUP($A15,'CN-Med-BPE-N2O'!$A$2:$AR$27,COLUMN('CN-Med-BPE-N2O'!R$2),0)*VLOOKUP($A15,'Subnational multipliers'!$A$7:$AS$31,COLUMN('Subnational multipliers'!S$6),0))</f>
        <v>0</v>
      </c>
      <c r="S15" s="9">
        <f>IF('CN-Med-BPE-N2O'!S15=0,0,VLOOKUP($A15,'CN-Med-BPE-N2O'!$A$2:$AR$27,COLUMN('CN-Med-BPE-N2O'!S$2),0)*VLOOKUP($A15,'Subnational multipliers'!$A$7:$AS$31,COLUMN('Subnational multipliers'!T$6),0))</f>
        <v>0</v>
      </c>
      <c r="T15" s="9">
        <f>IF('CN-Med-BPE-N2O'!T15=0,0,VLOOKUP($A15,'CN-Med-BPE-N2O'!$A$2:$AR$27,COLUMN('CN-Med-BPE-N2O'!T$2),0)*VLOOKUP($A15,'Subnational multipliers'!$A$7:$AS$31,COLUMN('Subnational multipliers'!U$6),0))</f>
        <v>0</v>
      </c>
      <c r="U15" s="9">
        <f>IF('CN-Med-BPE-N2O'!U15=0,0,VLOOKUP($A15,'CN-Med-BPE-N2O'!$A$2:$AR$27,COLUMN('CN-Med-BPE-N2O'!U$2),0)*VLOOKUP($A15,'Subnational multipliers'!$A$7:$AS$31,COLUMN('Subnational multipliers'!V$6),0))</f>
        <v>0</v>
      </c>
      <c r="V15" s="9">
        <f>IF('CN-Med-BPE-N2O'!V15=0,0,VLOOKUP($A15,'CN-Med-BPE-N2O'!$A$2:$AR$27,COLUMN('CN-Med-BPE-N2O'!V$2),0)*VLOOKUP($A15,'Subnational multipliers'!$A$7:$AS$31,COLUMN('Subnational multipliers'!W$6),0))</f>
        <v>0</v>
      </c>
      <c r="W15" s="9">
        <f>IF('CN-Med-BPE-N2O'!W15=0,0,VLOOKUP($A15,'CN-Med-BPE-N2O'!$A$2:$AR$27,COLUMN('CN-Med-BPE-N2O'!W$2),0)*VLOOKUP($A15,'Subnational multipliers'!$A$7:$AS$31,COLUMN('Subnational multipliers'!X$6),0))</f>
        <v>0</v>
      </c>
      <c r="X15" s="9">
        <f>IF('CN-Med-BPE-N2O'!X15=0,0,VLOOKUP($A15,'CN-Med-BPE-N2O'!$A$2:$AR$27,COLUMN('CN-Med-BPE-N2O'!X$2),0)*VLOOKUP($A15,'Subnational multipliers'!$A$7:$AS$31,COLUMN('Subnational multipliers'!Y$6),0))</f>
        <v>0</v>
      </c>
      <c r="Y15" s="9">
        <f>IF('CN-Med-BPE-N2O'!Y15=0,0,VLOOKUP($A15,'CN-Med-BPE-N2O'!$A$2:$AR$27,COLUMN('CN-Med-BPE-N2O'!Y$2),0)*VLOOKUP($A15,'Subnational multipliers'!$A$7:$AS$31,COLUMN('Subnational multipliers'!Z$6),0))</f>
        <v>0</v>
      </c>
      <c r="Z15" s="9">
        <f>IF('CN-Med-BPE-N2O'!Z15=0,0,VLOOKUP($A15,'CN-Med-BPE-N2O'!$A$2:$AR$27,COLUMN('CN-Med-BPE-N2O'!Z$2),0)*VLOOKUP($A15,'Subnational multipliers'!$A$7:$AS$31,COLUMN('Subnational multipliers'!AA$6),0))</f>
        <v>0</v>
      </c>
      <c r="AA15" s="9">
        <f>IF('CN-Med-BPE-N2O'!AA15=0,0,VLOOKUP($A15,'CN-Med-BPE-N2O'!$A$2:$AR$27,COLUMN('CN-Med-BPE-N2O'!AA$2),0)*VLOOKUP($A15,'Subnational multipliers'!$A$7:$AS$31,COLUMN('Subnational multipliers'!AB$6),0))</f>
        <v>0</v>
      </c>
      <c r="AB15" s="9">
        <f>IF('CN-Med-BPE-N2O'!AB15=0,0,VLOOKUP($A15,'CN-Med-BPE-N2O'!$A$2:$AR$27,COLUMN('CN-Med-BPE-N2O'!AB$2),0)*VLOOKUP($A15,'Subnational multipliers'!$A$7:$AS$31,COLUMN('Subnational multipliers'!AC$6),0))</f>
        <v>0</v>
      </c>
      <c r="AC15" s="9">
        <f>IF('CN-Med-BPE-N2O'!AC15=0,0,VLOOKUP($A15,'CN-Med-BPE-N2O'!$A$2:$AR$27,COLUMN('CN-Med-BPE-N2O'!AC$2),0)*VLOOKUP($A15,'Subnational multipliers'!$A$7:$AS$31,COLUMN('Subnational multipliers'!AD$6),0))</f>
        <v>0</v>
      </c>
      <c r="AD15" s="9">
        <f>IF('CN-Med-BPE-N2O'!AD15=0,0,VLOOKUP($A15,'CN-Med-BPE-N2O'!$A$2:$AR$27,COLUMN('CN-Med-BPE-N2O'!AD$2),0)*VLOOKUP($A15,'Subnational multipliers'!$A$7:$AS$31,COLUMN('Subnational multipliers'!AE$6),0))</f>
        <v>0</v>
      </c>
      <c r="AE15" s="9">
        <f>IF('CN-Med-BPE-N2O'!AE15=0,0,VLOOKUP($A15,'CN-Med-BPE-N2O'!$A$2:$AR$27,COLUMN('CN-Med-BPE-N2O'!AE$2),0)*VLOOKUP($A15,'Subnational multipliers'!$A$7:$AS$31,COLUMN('Subnational multipliers'!AF$6),0))</f>
        <v>0</v>
      </c>
      <c r="AF15" s="9">
        <f>IF('CN-Med-BPE-N2O'!AF15=0,0,VLOOKUP($A15,'CN-Med-BPE-N2O'!$A$2:$AR$27,COLUMN('CN-Med-BPE-N2O'!AF$2),0)*VLOOKUP($A15,'Subnational multipliers'!$A$7:$AS$31,COLUMN('Subnational multipliers'!AG$6),0))</f>
        <v>0</v>
      </c>
      <c r="AG15" s="9">
        <f>IF('CN-Med-BPE-N2O'!AG15=0,0,VLOOKUP($A15,'CN-Med-BPE-N2O'!$A$2:$AR$27,COLUMN('CN-Med-BPE-N2O'!AG$2),0)*VLOOKUP($A15,'Subnational multipliers'!$A$7:$AS$31,COLUMN('Subnational multipliers'!AH$6),0))</f>
        <v>0</v>
      </c>
      <c r="AH15" s="9">
        <f>IF('CN-Med-BPE-N2O'!AH15=0,0,VLOOKUP($A15,'CN-Med-BPE-N2O'!$A$2:$AR$27,COLUMN('CN-Med-BPE-N2O'!AH$2),0)*VLOOKUP($A15,'Subnational multipliers'!$A$7:$AS$31,COLUMN('Subnational multipliers'!AI$6),0))</f>
        <v>0</v>
      </c>
      <c r="AI15" s="9">
        <f>IF('CN-Med-BPE-N2O'!AI15=0,0,VLOOKUP($A15,'CN-Med-BPE-N2O'!$A$2:$AR$27,COLUMN('CN-Med-BPE-N2O'!AI$2),0)*VLOOKUP($A15,'Subnational multipliers'!$A$7:$AS$31,COLUMN('Subnational multipliers'!AJ$6),0))</f>
        <v>0</v>
      </c>
      <c r="AJ15" s="9">
        <f>IF('CN-Med-BPE-N2O'!AJ15=0,0,VLOOKUP($A15,'CN-Med-BPE-N2O'!$A$2:$AR$27,COLUMN('CN-Med-BPE-N2O'!AJ$2),0)*VLOOKUP($A15,'Subnational multipliers'!$A$7:$AS$31,COLUMN('Subnational multipliers'!AK$6),0))</f>
        <v>0</v>
      </c>
      <c r="AK15" s="9">
        <f>IF('CN-Med-BPE-N2O'!AK15=0,0,VLOOKUP($A15,'CN-Med-BPE-N2O'!$A$2:$AR$27,COLUMN('CN-Med-BPE-N2O'!AK$2),0)*VLOOKUP($A15,'Subnational multipliers'!$A$7:$AS$31,COLUMN('Subnational multipliers'!AL$6),0))</f>
        <v>0</v>
      </c>
      <c r="AL15" s="9">
        <f>IF('CN-Med-BPE-N2O'!AL15=0,0,VLOOKUP($A15,'CN-Med-BPE-N2O'!$A$2:$AR$27,COLUMN('CN-Med-BPE-N2O'!AL$2),0)*VLOOKUP($A15,'Subnational multipliers'!$A$7:$AS$31,COLUMN('Subnational multipliers'!AM$6),0))</f>
        <v>0</v>
      </c>
      <c r="AM15" s="9">
        <f>IF('CN-Med-BPE-N2O'!AM15=0,0,VLOOKUP($A15,'CN-Med-BPE-N2O'!$A$2:$AR$27,COLUMN('CN-Med-BPE-N2O'!AM$2),0)*VLOOKUP($A15,'Subnational multipliers'!$A$7:$AS$31,COLUMN('Subnational multipliers'!AN$6),0))</f>
        <v>0</v>
      </c>
      <c r="AN15" s="9">
        <f>IF('CN-Med-BPE-N2O'!AN15=0,0,VLOOKUP($A15,'CN-Med-BPE-N2O'!$A$2:$AR$27,COLUMN('CN-Med-BPE-N2O'!AN$2),0)*VLOOKUP($A15,'Subnational multipliers'!$A$7:$AS$31,COLUMN('Subnational multipliers'!AO$6),0))</f>
        <v>0</v>
      </c>
      <c r="AO15" s="9">
        <f>IF('CN-Med-BPE-N2O'!AO15=0,0,VLOOKUP($A15,'CN-Med-BPE-N2O'!$A$2:$AR$27,COLUMN('CN-Med-BPE-N2O'!AO$2),0)*VLOOKUP($A15,'Subnational multipliers'!$A$7:$AS$31,COLUMN('Subnational multipliers'!AP$6),0))</f>
        <v>0</v>
      </c>
      <c r="AP15" s="9">
        <f>IF('CN-Med-BPE-N2O'!AP15=0,0,VLOOKUP($A15,'CN-Med-BPE-N2O'!$A$2:$AR$27,COLUMN('CN-Med-BPE-N2O'!AP$2),0)*VLOOKUP($A15,'Subnational multipliers'!$A$7:$AS$31,COLUMN('Subnational multipliers'!AQ$6),0))</f>
        <v>0</v>
      </c>
      <c r="AQ15" s="9">
        <f>IF('CN-Med-BPE-N2O'!AQ15=0,0,VLOOKUP($A15,'CN-Med-BPE-N2O'!$A$2:$AR$27,COLUMN('CN-Med-BPE-N2O'!AQ$2),0)*VLOOKUP($A15,'Subnational multipliers'!$A$7:$AS$31,COLUMN('Subnational multipliers'!AR$6),0))</f>
        <v>0</v>
      </c>
      <c r="AR15" s="9">
        <f>IF('CN-Med-BPE-N2O'!AR15=0,0,VLOOKUP($A15,'CN-Med-BPE-N2O'!$A$2:$AR$27,COLUMN('CN-Med-BPE-N2O'!AR$2),0)*VLOOKUP($A15,'Subnational multipliers'!$A$7:$AS$31,COLUMN('Subnational multipliers'!AS$6),0))</f>
        <v>0</v>
      </c>
    </row>
    <row r="16" spans="1:44">
      <c r="A16" t="s">
        <v>49</v>
      </c>
      <c r="B16" s="9">
        <f>IF('CN-Med-BPE-N2O'!B16=0,0,VLOOKUP($A16,'CN-Med-BPE-N2O'!$A$2:$AR$27,COLUMN('CN-Med-BPE-N2O'!B$2),0)*VLOOKUP($A16,'Subnational multipliers'!$A$7:$AS$31,COLUMN('Subnational multipliers'!C$6),0))</f>
        <v>0</v>
      </c>
      <c r="C16" s="9">
        <f>IF('CN-Med-BPE-N2O'!C16=0,0,VLOOKUP($A16,'CN-Med-BPE-N2O'!$A$2:$AR$27,COLUMN('CN-Med-BPE-N2O'!C$2),0)*VLOOKUP($A16,'Subnational multipliers'!$A$7:$AS$31,COLUMN('Subnational multipliers'!D$6),0))</f>
        <v>0</v>
      </c>
      <c r="D16" s="9">
        <f>IF('CN-Med-BPE-N2O'!D16=0,0,VLOOKUP($A16,'CN-Med-BPE-N2O'!$A$2:$AR$27,COLUMN('CN-Med-BPE-N2O'!D$2),0)*VLOOKUP($A16,'Subnational multipliers'!$A$7:$AS$31,COLUMN('Subnational multipliers'!E$6),0))</f>
        <v>0</v>
      </c>
      <c r="E16" s="9">
        <f>IF('CN-Med-BPE-N2O'!E16=0,0,VLOOKUP($A16,'CN-Med-BPE-N2O'!$A$2:$AR$27,COLUMN('CN-Med-BPE-N2O'!E$2),0)*VLOOKUP($A16,'Subnational multipliers'!$A$7:$AS$31,COLUMN('Subnational multipliers'!F$6),0))</f>
        <v>0</v>
      </c>
      <c r="F16" s="9">
        <f>IF('CN-Med-BPE-N2O'!F16=0,0,VLOOKUP($A16,'CN-Med-BPE-N2O'!$A$2:$AR$27,COLUMN('CN-Med-BPE-N2O'!F$2),0)*VLOOKUP($A16,'Subnational multipliers'!$A$7:$AS$31,COLUMN('Subnational multipliers'!G$6),0))</f>
        <v>0</v>
      </c>
      <c r="G16" s="9">
        <f>IF('CN-Med-BPE-N2O'!G16=0,0,VLOOKUP($A16,'CN-Med-BPE-N2O'!$A$2:$AR$27,COLUMN('CN-Med-BPE-N2O'!G$2),0)*VLOOKUP($A16,'Subnational multipliers'!$A$7:$AS$31,COLUMN('Subnational multipliers'!H$6),0))</f>
        <v>0</v>
      </c>
      <c r="H16" s="9">
        <f>IF('CN-Med-BPE-N2O'!H16=0,0,VLOOKUP($A16,'CN-Med-BPE-N2O'!$A$2:$AR$27,COLUMN('CN-Med-BPE-N2O'!H$2),0)*VLOOKUP($A16,'Subnational multipliers'!$A$7:$AS$31,COLUMN('Subnational multipliers'!I$6),0))</f>
        <v>0</v>
      </c>
      <c r="I16" s="9">
        <f>IF('CN-Med-BPE-N2O'!I16=0,0,VLOOKUP($A16,'CN-Med-BPE-N2O'!$A$2:$AR$27,COLUMN('CN-Med-BPE-N2O'!I$2),0)*VLOOKUP($A16,'Subnational multipliers'!$A$7:$AS$31,COLUMN('Subnational multipliers'!J$6),0))</f>
        <v>0</v>
      </c>
      <c r="J16" s="9">
        <f>IF('CN-Med-BPE-N2O'!J16=0,0,VLOOKUP($A16,'CN-Med-BPE-N2O'!$A$2:$AR$27,COLUMN('CN-Med-BPE-N2O'!J$2),0)*VLOOKUP($A16,'Subnational multipliers'!$A$7:$AS$31,COLUMN('Subnational multipliers'!K$6),0))</f>
        <v>0</v>
      </c>
      <c r="K16" s="9">
        <f>IF('CN-Med-BPE-N2O'!K16=0,0,VLOOKUP($A16,'CN-Med-BPE-N2O'!$A$2:$AR$27,COLUMN('CN-Med-BPE-N2O'!K$2),0)*VLOOKUP($A16,'Subnational multipliers'!$A$7:$AS$31,COLUMN('Subnational multipliers'!L$6),0))</f>
        <v>0</v>
      </c>
      <c r="L16" s="9">
        <f>IF('CN-Med-BPE-N2O'!L16=0,0,VLOOKUP($A16,'CN-Med-BPE-N2O'!$A$2:$AR$27,COLUMN('CN-Med-BPE-N2O'!L$2),0)*VLOOKUP($A16,'Subnational multipliers'!$A$7:$AS$31,COLUMN('Subnational multipliers'!M$6),0))</f>
        <v>0</v>
      </c>
      <c r="M16" s="9">
        <f>IF('CN-Med-BPE-N2O'!M16=0,0,VLOOKUP($A16,'CN-Med-BPE-N2O'!$A$2:$AR$27,COLUMN('CN-Med-BPE-N2O'!M$2),0)*VLOOKUP($A16,'Subnational multipliers'!$A$7:$AS$31,COLUMN('Subnational multipliers'!N$6),0))</f>
        <v>0</v>
      </c>
      <c r="N16" s="9">
        <f>IF('CN-Med-BPE-N2O'!N16=0,0,VLOOKUP($A16,'CN-Med-BPE-N2O'!$A$2:$AR$27,COLUMN('CN-Med-BPE-N2O'!N$2),0)*VLOOKUP($A16,'Subnational multipliers'!$A$7:$AS$31,COLUMN('Subnational multipliers'!O$6),0))</f>
        <v>0</v>
      </c>
      <c r="O16" s="9">
        <f>IF('CN-Med-BPE-N2O'!O16=0,0,VLOOKUP($A16,'CN-Med-BPE-N2O'!$A$2:$AR$27,COLUMN('CN-Med-BPE-N2O'!O$2),0)*VLOOKUP($A16,'Subnational multipliers'!$A$7:$AS$31,COLUMN('Subnational multipliers'!P$6),0))</f>
        <v>0</v>
      </c>
      <c r="P16" s="9">
        <f>IF('CN-Med-BPE-N2O'!P16=0,0,VLOOKUP($A16,'CN-Med-BPE-N2O'!$A$2:$AR$27,COLUMN('CN-Med-BPE-N2O'!P$2),0)*VLOOKUP($A16,'Subnational multipliers'!$A$7:$AS$31,COLUMN('Subnational multipliers'!Q$6),0))</f>
        <v>0</v>
      </c>
      <c r="Q16" s="9">
        <f>IF('CN-Med-BPE-N2O'!Q16=0,0,VLOOKUP($A16,'CN-Med-BPE-N2O'!$A$2:$AR$27,COLUMN('CN-Med-BPE-N2O'!Q$2),0)*VLOOKUP($A16,'Subnational multipliers'!$A$7:$AS$31,COLUMN('Subnational multipliers'!R$6),0))</f>
        <v>0</v>
      </c>
      <c r="R16" s="9">
        <f>IF('CN-Med-BPE-N2O'!R16=0,0,VLOOKUP($A16,'CN-Med-BPE-N2O'!$A$2:$AR$27,COLUMN('CN-Med-BPE-N2O'!R$2),0)*VLOOKUP($A16,'Subnational multipliers'!$A$7:$AS$31,COLUMN('Subnational multipliers'!S$6),0))</f>
        <v>0</v>
      </c>
      <c r="S16" s="9">
        <f>IF('CN-Med-BPE-N2O'!S16=0,0,VLOOKUP($A16,'CN-Med-BPE-N2O'!$A$2:$AR$27,COLUMN('CN-Med-BPE-N2O'!S$2),0)*VLOOKUP($A16,'Subnational multipliers'!$A$7:$AS$31,COLUMN('Subnational multipliers'!T$6),0))</f>
        <v>0</v>
      </c>
      <c r="T16" s="9">
        <f>IF('CN-Med-BPE-N2O'!T16=0,0,VLOOKUP($A16,'CN-Med-BPE-N2O'!$A$2:$AR$27,COLUMN('CN-Med-BPE-N2O'!T$2),0)*VLOOKUP($A16,'Subnational multipliers'!$A$7:$AS$31,COLUMN('Subnational multipliers'!U$6),0))</f>
        <v>0</v>
      </c>
      <c r="U16" s="9">
        <f>IF('CN-Med-BPE-N2O'!U16=0,0,VLOOKUP($A16,'CN-Med-BPE-N2O'!$A$2:$AR$27,COLUMN('CN-Med-BPE-N2O'!U$2),0)*VLOOKUP($A16,'Subnational multipliers'!$A$7:$AS$31,COLUMN('Subnational multipliers'!V$6),0))</f>
        <v>0</v>
      </c>
      <c r="V16" s="9">
        <f>IF('CN-Med-BPE-N2O'!V16=0,0,VLOOKUP($A16,'CN-Med-BPE-N2O'!$A$2:$AR$27,COLUMN('CN-Med-BPE-N2O'!V$2),0)*VLOOKUP($A16,'Subnational multipliers'!$A$7:$AS$31,COLUMN('Subnational multipliers'!W$6),0))</f>
        <v>0</v>
      </c>
      <c r="W16" s="9">
        <f>IF('CN-Med-BPE-N2O'!W16=0,0,VLOOKUP($A16,'CN-Med-BPE-N2O'!$A$2:$AR$27,COLUMN('CN-Med-BPE-N2O'!W$2),0)*VLOOKUP($A16,'Subnational multipliers'!$A$7:$AS$31,COLUMN('Subnational multipliers'!X$6),0))</f>
        <v>0</v>
      </c>
      <c r="X16" s="9">
        <f>IF('CN-Med-BPE-N2O'!X16=0,0,VLOOKUP($A16,'CN-Med-BPE-N2O'!$A$2:$AR$27,COLUMN('CN-Med-BPE-N2O'!X$2),0)*VLOOKUP($A16,'Subnational multipliers'!$A$7:$AS$31,COLUMN('Subnational multipliers'!Y$6),0))</f>
        <v>0</v>
      </c>
      <c r="Y16" s="9">
        <f>IF('CN-Med-BPE-N2O'!Y16=0,0,VLOOKUP($A16,'CN-Med-BPE-N2O'!$A$2:$AR$27,COLUMN('CN-Med-BPE-N2O'!Y$2),0)*VLOOKUP($A16,'Subnational multipliers'!$A$7:$AS$31,COLUMN('Subnational multipliers'!Z$6),0))</f>
        <v>0</v>
      </c>
      <c r="Z16" s="9">
        <f>IF('CN-Med-BPE-N2O'!Z16=0,0,VLOOKUP($A16,'CN-Med-BPE-N2O'!$A$2:$AR$27,COLUMN('CN-Med-BPE-N2O'!Z$2),0)*VLOOKUP($A16,'Subnational multipliers'!$A$7:$AS$31,COLUMN('Subnational multipliers'!AA$6),0))</f>
        <v>0</v>
      </c>
      <c r="AA16" s="9">
        <f>IF('CN-Med-BPE-N2O'!AA16=0,0,VLOOKUP($A16,'CN-Med-BPE-N2O'!$A$2:$AR$27,COLUMN('CN-Med-BPE-N2O'!AA$2),0)*VLOOKUP($A16,'Subnational multipliers'!$A$7:$AS$31,COLUMN('Subnational multipliers'!AB$6),0))</f>
        <v>0</v>
      </c>
      <c r="AB16" s="9">
        <f>IF('CN-Med-BPE-N2O'!AB16=0,0,VLOOKUP($A16,'CN-Med-BPE-N2O'!$A$2:$AR$27,COLUMN('CN-Med-BPE-N2O'!AB$2),0)*VLOOKUP($A16,'Subnational multipliers'!$A$7:$AS$31,COLUMN('Subnational multipliers'!AC$6),0))</f>
        <v>0</v>
      </c>
      <c r="AC16" s="9">
        <f>IF('CN-Med-BPE-N2O'!AC16=0,0,VLOOKUP($A16,'CN-Med-BPE-N2O'!$A$2:$AR$27,COLUMN('CN-Med-BPE-N2O'!AC$2),0)*VLOOKUP($A16,'Subnational multipliers'!$A$7:$AS$31,COLUMN('Subnational multipliers'!AD$6),0))</f>
        <v>0</v>
      </c>
      <c r="AD16" s="9">
        <f>IF('CN-Med-BPE-N2O'!AD16=0,0,VLOOKUP($A16,'CN-Med-BPE-N2O'!$A$2:$AR$27,COLUMN('CN-Med-BPE-N2O'!AD$2),0)*VLOOKUP($A16,'Subnational multipliers'!$A$7:$AS$31,COLUMN('Subnational multipliers'!AE$6),0))</f>
        <v>0</v>
      </c>
      <c r="AE16" s="9">
        <f>IF('CN-Med-BPE-N2O'!AE16=0,0,VLOOKUP($A16,'CN-Med-BPE-N2O'!$A$2:$AR$27,COLUMN('CN-Med-BPE-N2O'!AE$2),0)*VLOOKUP($A16,'Subnational multipliers'!$A$7:$AS$31,COLUMN('Subnational multipliers'!AF$6),0))</f>
        <v>0</v>
      </c>
      <c r="AF16" s="9">
        <f>IF('CN-Med-BPE-N2O'!AF16=0,0,VLOOKUP($A16,'CN-Med-BPE-N2O'!$A$2:$AR$27,COLUMN('CN-Med-BPE-N2O'!AF$2),0)*VLOOKUP($A16,'Subnational multipliers'!$A$7:$AS$31,COLUMN('Subnational multipliers'!AG$6),0))</f>
        <v>0</v>
      </c>
      <c r="AG16" s="9">
        <f>IF('CN-Med-BPE-N2O'!AG16=0,0,VLOOKUP($A16,'CN-Med-BPE-N2O'!$A$2:$AR$27,COLUMN('CN-Med-BPE-N2O'!AG$2),0)*VLOOKUP($A16,'Subnational multipliers'!$A$7:$AS$31,COLUMN('Subnational multipliers'!AH$6),0))</f>
        <v>0</v>
      </c>
      <c r="AH16" s="9">
        <f>IF('CN-Med-BPE-N2O'!AH16=0,0,VLOOKUP($A16,'CN-Med-BPE-N2O'!$A$2:$AR$27,COLUMN('CN-Med-BPE-N2O'!AH$2),0)*VLOOKUP($A16,'Subnational multipliers'!$A$7:$AS$31,COLUMN('Subnational multipliers'!AI$6),0))</f>
        <v>0</v>
      </c>
      <c r="AI16" s="9">
        <f>IF('CN-Med-BPE-N2O'!AI16=0,0,VLOOKUP($A16,'CN-Med-BPE-N2O'!$A$2:$AR$27,COLUMN('CN-Med-BPE-N2O'!AI$2),0)*VLOOKUP($A16,'Subnational multipliers'!$A$7:$AS$31,COLUMN('Subnational multipliers'!AJ$6),0))</f>
        <v>0</v>
      </c>
      <c r="AJ16" s="9">
        <f>IF('CN-Med-BPE-N2O'!AJ16=0,0,VLOOKUP($A16,'CN-Med-BPE-N2O'!$A$2:$AR$27,COLUMN('CN-Med-BPE-N2O'!AJ$2),0)*VLOOKUP($A16,'Subnational multipliers'!$A$7:$AS$31,COLUMN('Subnational multipliers'!AK$6),0))</f>
        <v>0</v>
      </c>
      <c r="AK16" s="9">
        <f>IF('CN-Med-BPE-N2O'!AK16=0,0,VLOOKUP($A16,'CN-Med-BPE-N2O'!$A$2:$AR$27,COLUMN('CN-Med-BPE-N2O'!AK$2),0)*VLOOKUP($A16,'Subnational multipliers'!$A$7:$AS$31,COLUMN('Subnational multipliers'!AL$6),0))</f>
        <v>0</v>
      </c>
      <c r="AL16" s="9">
        <f>IF('CN-Med-BPE-N2O'!AL16=0,0,VLOOKUP($A16,'CN-Med-BPE-N2O'!$A$2:$AR$27,COLUMN('CN-Med-BPE-N2O'!AL$2),0)*VLOOKUP($A16,'Subnational multipliers'!$A$7:$AS$31,COLUMN('Subnational multipliers'!AM$6),0))</f>
        <v>0</v>
      </c>
      <c r="AM16" s="9">
        <f>IF('CN-Med-BPE-N2O'!AM16=0,0,VLOOKUP($A16,'CN-Med-BPE-N2O'!$A$2:$AR$27,COLUMN('CN-Med-BPE-N2O'!AM$2),0)*VLOOKUP($A16,'Subnational multipliers'!$A$7:$AS$31,COLUMN('Subnational multipliers'!AN$6),0))</f>
        <v>0</v>
      </c>
      <c r="AN16" s="9">
        <f>IF('CN-Med-BPE-N2O'!AN16=0,0,VLOOKUP($A16,'CN-Med-BPE-N2O'!$A$2:$AR$27,COLUMN('CN-Med-BPE-N2O'!AN$2),0)*VLOOKUP($A16,'Subnational multipliers'!$A$7:$AS$31,COLUMN('Subnational multipliers'!AO$6),0))</f>
        <v>0</v>
      </c>
      <c r="AO16" s="9">
        <f>IF('CN-Med-BPE-N2O'!AO16=0,0,VLOOKUP($A16,'CN-Med-BPE-N2O'!$A$2:$AR$27,COLUMN('CN-Med-BPE-N2O'!AO$2),0)*VLOOKUP($A16,'Subnational multipliers'!$A$7:$AS$31,COLUMN('Subnational multipliers'!AP$6),0))</f>
        <v>0</v>
      </c>
      <c r="AP16" s="9">
        <f>IF('CN-Med-BPE-N2O'!AP16=0,0,VLOOKUP($A16,'CN-Med-BPE-N2O'!$A$2:$AR$27,COLUMN('CN-Med-BPE-N2O'!AP$2),0)*VLOOKUP($A16,'Subnational multipliers'!$A$7:$AS$31,COLUMN('Subnational multipliers'!AQ$6),0))</f>
        <v>0</v>
      </c>
      <c r="AQ16" s="9">
        <f>IF('CN-Med-BPE-N2O'!AQ16=0,0,VLOOKUP($A16,'CN-Med-BPE-N2O'!$A$2:$AR$27,COLUMN('CN-Med-BPE-N2O'!AQ$2),0)*VLOOKUP($A16,'Subnational multipliers'!$A$7:$AS$31,COLUMN('Subnational multipliers'!AR$6),0))</f>
        <v>0</v>
      </c>
      <c r="AR16" s="9">
        <f>IF('CN-Med-BPE-N2O'!AR16=0,0,VLOOKUP($A16,'CN-Med-BPE-N2O'!$A$2:$AR$27,COLUMN('CN-Med-BPE-N2O'!AR$2),0)*VLOOKUP($A16,'Subnational multipliers'!$A$7:$AS$31,COLUMN('Subnational multipliers'!AS$6),0))</f>
        <v>0</v>
      </c>
    </row>
    <row r="17" spans="1:44">
      <c r="A17" t="s">
        <v>50</v>
      </c>
      <c r="B17" s="9">
        <f>IF('CN-Med-BPE-N2O'!B17=0,0,VLOOKUP($A17,'CN-Med-BPE-N2O'!$A$2:$AR$27,COLUMN('CN-Med-BPE-N2O'!B$2),0)*VLOOKUP($A17,'Subnational multipliers'!$A$7:$AS$31,COLUMN('Subnational multipliers'!C$6),0))</f>
        <v>0</v>
      </c>
      <c r="C17" s="9">
        <f>IF('CN-Med-BPE-N2O'!C17=0,0,VLOOKUP($A17,'CN-Med-BPE-N2O'!$A$2:$AR$27,COLUMN('CN-Med-BPE-N2O'!C$2),0)*VLOOKUP($A17,'Subnational multipliers'!$A$7:$AS$31,COLUMN('Subnational multipliers'!D$6),0))</f>
        <v>0</v>
      </c>
      <c r="D17" s="9">
        <f>IF('CN-Med-BPE-N2O'!D17=0,0,VLOOKUP($A17,'CN-Med-BPE-N2O'!$A$2:$AR$27,COLUMN('CN-Med-BPE-N2O'!D$2),0)*VLOOKUP($A17,'Subnational multipliers'!$A$7:$AS$31,COLUMN('Subnational multipliers'!E$6),0))</f>
        <v>0</v>
      </c>
      <c r="E17" s="9">
        <f>IF('CN-Med-BPE-N2O'!E17=0,0,VLOOKUP($A17,'CN-Med-BPE-N2O'!$A$2:$AR$27,COLUMN('CN-Med-BPE-N2O'!E$2),0)*VLOOKUP($A17,'Subnational multipliers'!$A$7:$AS$31,COLUMN('Subnational multipliers'!F$6),0))</f>
        <v>0</v>
      </c>
      <c r="F17" s="9">
        <f>IF('CN-Med-BPE-N2O'!F17=0,0,VLOOKUP($A17,'CN-Med-BPE-N2O'!$A$2:$AR$27,COLUMN('CN-Med-BPE-N2O'!F$2),0)*VLOOKUP($A17,'Subnational multipliers'!$A$7:$AS$31,COLUMN('Subnational multipliers'!G$6),0))</f>
        <v>0</v>
      </c>
      <c r="G17" s="9">
        <f>IF('CN-Med-BPE-N2O'!G17=0,0,VLOOKUP($A17,'CN-Med-BPE-N2O'!$A$2:$AR$27,COLUMN('CN-Med-BPE-N2O'!G$2),0)*VLOOKUP($A17,'Subnational multipliers'!$A$7:$AS$31,COLUMN('Subnational multipliers'!H$6),0))</f>
        <v>0</v>
      </c>
      <c r="H17" s="9">
        <f>IF('CN-Med-BPE-N2O'!H17=0,0,VLOOKUP($A17,'CN-Med-BPE-N2O'!$A$2:$AR$27,COLUMN('CN-Med-BPE-N2O'!H$2),0)*VLOOKUP($A17,'Subnational multipliers'!$A$7:$AS$31,COLUMN('Subnational multipliers'!I$6),0))</f>
        <v>0</v>
      </c>
      <c r="I17" s="9">
        <f>IF('CN-Med-BPE-N2O'!I17=0,0,VLOOKUP($A17,'CN-Med-BPE-N2O'!$A$2:$AR$27,COLUMN('CN-Med-BPE-N2O'!I$2),0)*VLOOKUP($A17,'Subnational multipliers'!$A$7:$AS$31,COLUMN('Subnational multipliers'!J$6),0))</f>
        <v>0</v>
      </c>
      <c r="J17" s="9">
        <f>IF('CN-Med-BPE-N2O'!J17=0,0,VLOOKUP($A17,'CN-Med-BPE-N2O'!$A$2:$AR$27,COLUMN('CN-Med-BPE-N2O'!J$2),0)*VLOOKUP($A17,'Subnational multipliers'!$A$7:$AS$31,COLUMN('Subnational multipliers'!K$6),0))</f>
        <v>0</v>
      </c>
      <c r="K17" s="9">
        <f>IF('CN-Med-BPE-N2O'!K17=0,0,VLOOKUP($A17,'CN-Med-BPE-N2O'!$A$2:$AR$27,COLUMN('CN-Med-BPE-N2O'!K$2),0)*VLOOKUP($A17,'Subnational multipliers'!$A$7:$AS$31,COLUMN('Subnational multipliers'!L$6),0))</f>
        <v>0</v>
      </c>
      <c r="L17" s="9">
        <f>IF('CN-Med-BPE-N2O'!L17=0,0,VLOOKUP($A17,'CN-Med-BPE-N2O'!$A$2:$AR$27,COLUMN('CN-Med-BPE-N2O'!L$2),0)*VLOOKUP($A17,'Subnational multipliers'!$A$7:$AS$31,COLUMN('Subnational multipliers'!M$6),0))</f>
        <v>0</v>
      </c>
      <c r="M17" s="9">
        <f>IF('CN-Med-BPE-N2O'!M17=0,0,VLOOKUP($A17,'CN-Med-BPE-N2O'!$A$2:$AR$27,COLUMN('CN-Med-BPE-N2O'!M$2),0)*VLOOKUP($A17,'Subnational multipliers'!$A$7:$AS$31,COLUMN('Subnational multipliers'!N$6),0))</f>
        <v>0</v>
      </c>
      <c r="N17" s="9">
        <f>IF('CN-Med-BPE-N2O'!N17=0,0,VLOOKUP($A17,'CN-Med-BPE-N2O'!$A$2:$AR$27,COLUMN('CN-Med-BPE-N2O'!N$2),0)*VLOOKUP($A17,'Subnational multipliers'!$A$7:$AS$31,COLUMN('Subnational multipliers'!O$6),0))</f>
        <v>0</v>
      </c>
      <c r="O17" s="9">
        <f>IF('CN-Med-BPE-N2O'!O17=0,0,VLOOKUP($A17,'CN-Med-BPE-N2O'!$A$2:$AR$27,COLUMN('CN-Med-BPE-N2O'!O$2),0)*VLOOKUP($A17,'Subnational multipliers'!$A$7:$AS$31,COLUMN('Subnational multipliers'!P$6),0))</f>
        <v>0</v>
      </c>
      <c r="P17" s="9">
        <f>IF('CN-Med-BPE-N2O'!P17=0,0,VLOOKUP($A17,'CN-Med-BPE-N2O'!$A$2:$AR$27,COLUMN('CN-Med-BPE-N2O'!P$2),0)*VLOOKUP($A17,'Subnational multipliers'!$A$7:$AS$31,COLUMN('Subnational multipliers'!Q$6),0))</f>
        <v>0</v>
      </c>
      <c r="Q17" s="9">
        <f>IF('CN-Med-BPE-N2O'!Q17=0,0,VLOOKUP($A17,'CN-Med-BPE-N2O'!$A$2:$AR$27,COLUMN('CN-Med-BPE-N2O'!Q$2),0)*VLOOKUP($A17,'Subnational multipliers'!$A$7:$AS$31,COLUMN('Subnational multipliers'!R$6),0))</f>
        <v>0</v>
      </c>
      <c r="R17" s="9">
        <f>IF('CN-Med-BPE-N2O'!R17=0,0,VLOOKUP($A17,'CN-Med-BPE-N2O'!$A$2:$AR$27,COLUMN('CN-Med-BPE-N2O'!R$2),0)*VLOOKUP($A17,'Subnational multipliers'!$A$7:$AS$31,COLUMN('Subnational multipliers'!S$6),0))</f>
        <v>0</v>
      </c>
      <c r="S17" s="9">
        <f>IF('CN-Med-BPE-N2O'!S17=0,0,VLOOKUP($A17,'CN-Med-BPE-N2O'!$A$2:$AR$27,COLUMN('CN-Med-BPE-N2O'!S$2),0)*VLOOKUP($A17,'Subnational multipliers'!$A$7:$AS$31,COLUMN('Subnational multipliers'!T$6),0))</f>
        <v>0</v>
      </c>
      <c r="T17" s="9">
        <f>IF('CN-Med-BPE-N2O'!T17=0,0,VLOOKUP($A17,'CN-Med-BPE-N2O'!$A$2:$AR$27,COLUMN('CN-Med-BPE-N2O'!T$2),0)*VLOOKUP($A17,'Subnational multipliers'!$A$7:$AS$31,COLUMN('Subnational multipliers'!U$6),0))</f>
        <v>0</v>
      </c>
      <c r="U17" s="9">
        <f>IF('CN-Med-BPE-N2O'!U17=0,0,VLOOKUP($A17,'CN-Med-BPE-N2O'!$A$2:$AR$27,COLUMN('CN-Med-BPE-N2O'!U$2),0)*VLOOKUP($A17,'Subnational multipliers'!$A$7:$AS$31,COLUMN('Subnational multipliers'!V$6),0))</f>
        <v>0</v>
      </c>
      <c r="V17" s="9">
        <f>IF('CN-Med-BPE-N2O'!V17=0,0,VLOOKUP($A17,'CN-Med-BPE-N2O'!$A$2:$AR$27,COLUMN('CN-Med-BPE-N2O'!V$2),0)*VLOOKUP($A17,'Subnational multipliers'!$A$7:$AS$31,COLUMN('Subnational multipliers'!W$6),0))</f>
        <v>0</v>
      </c>
      <c r="W17" s="9">
        <f>IF('CN-Med-BPE-N2O'!W17=0,0,VLOOKUP($A17,'CN-Med-BPE-N2O'!$A$2:$AR$27,COLUMN('CN-Med-BPE-N2O'!W$2),0)*VLOOKUP($A17,'Subnational multipliers'!$A$7:$AS$31,COLUMN('Subnational multipliers'!X$6),0))</f>
        <v>0</v>
      </c>
      <c r="X17" s="9">
        <f>IF('CN-Med-BPE-N2O'!X17=0,0,VLOOKUP($A17,'CN-Med-BPE-N2O'!$A$2:$AR$27,COLUMN('CN-Med-BPE-N2O'!X$2),0)*VLOOKUP($A17,'Subnational multipliers'!$A$7:$AS$31,COLUMN('Subnational multipliers'!Y$6),0))</f>
        <v>0</v>
      </c>
      <c r="Y17" s="9">
        <f>IF('CN-Med-BPE-N2O'!Y17=0,0,VLOOKUP($A17,'CN-Med-BPE-N2O'!$A$2:$AR$27,COLUMN('CN-Med-BPE-N2O'!Y$2),0)*VLOOKUP($A17,'Subnational multipliers'!$A$7:$AS$31,COLUMN('Subnational multipliers'!Z$6),0))</f>
        <v>0</v>
      </c>
      <c r="Z17" s="9">
        <f>IF('CN-Med-BPE-N2O'!Z17=0,0,VLOOKUP($A17,'CN-Med-BPE-N2O'!$A$2:$AR$27,COLUMN('CN-Med-BPE-N2O'!Z$2),0)*VLOOKUP($A17,'Subnational multipliers'!$A$7:$AS$31,COLUMN('Subnational multipliers'!AA$6),0))</f>
        <v>0</v>
      </c>
      <c r="AA17" s="9">
        <f>IF('CN-Med-BPE-N2O'!AA17=0,0,VLOOKUP($A17,'CN-Med-BPE-N2O'!$A$2:$AR$27,COLUMN('CN-Med-BPE-N2O'!AA$2),0)*VLOOKUP($A17,'Subnational multipliers'!$A$7:$AS$31,COLUMN('Subnational multipliers'!AB$6),0))</f>
        <v>0</v>
      </c>
      <c r="AB17" s="9">
        <f>IF('CN-Med-BPE-N2O'!AB17=0,0,VLOOKUP($A17,'CN-Med-BPE-N2O'!$A$2:$AR$27,COLUMN('CN-Med-BPE-N2O'!AB$2),0)*VLOOKUP($A17,'Subnational multipliers'!$A$7:$AS$31,COLUMN('Subnational multipliers'!AC$6),0))</f>
        <v>0</v>
      </c>
      <c r="AC17" s="9">
        <f>IF('CN-Med-BPE-N2O'!AC17=0,0,VLOOKUP($A17,'CN-Med-BPE-N2O'!$A$2:$AR$27,COLUMN('CN-Med-BPE-N2O'!AC$2),0)*VLOOKUP($A17,'Subnational multipliers'!$A$7:$AS$31,COLUMN('Subnational multipliers'!AD$6),0))</f>
        <v>0</v>
      </c>
      <c r="AD17" s="9">
        <f>IF('CN-Med-BPE-N2O'!AD17=0,0,VLOOKUP($A17,'CN-Med-BPE-N2O'!$A$2:$AR$27,COLUMN('CN-Med-BPE-N2O'!AD$2),0)*VLOOKUP($A17,'Subnational multipliers'!$A$7:$AS$31,COLUMN('Subnational multipliers'!AE$6),0))</f>
        <v>0</v>
      </c>
      <c r="AE17" s="9">
        <f>IF('CN-Med-BPE-N2O'!AE17=0,0,VLOOKUP($A17,'CN-Med-BPE-N2O'!$A$2:$AR$27,COLUMN('CN-Med-BPE-N2O'!AE$2),0)*VLOOKUP($A17,'Subnational multipliers'!$A$7:$AS$31,COLUMN('Subnational multipliers'!AF$6),0))</f>
        <v>0</v>
      </c>
      <c r="AF17" s="9">
        <f>IF('CN-Med-BPE-N2O'!AF17=0,0,VLOOKUP($A17,'CN-Med-BPE-N2O'!$A$2:$AR$27,COLUMN('CN-Med-BPE-N2O'!AF$2),0)*VLOOKUP($A17,'Subnational multipliers'!$A$7:$AS$31,COLUMN('Subnational multipliers'!AG$6),0))</f>
        <v>0</v>
      </c>
      <c r="AG17" s="9">
        <f>IF('CN-Med-BPE-N2O'!AG17=0,0,VLOOKUP($A17,'CN-Med-BPE-N2O'!$A$2:$AR$27,COLUMN('CN-Med-BPE-N2O'!AG$2),0)*VLOOKUP($A17,'Subnational multipliers'!$A$7:$AS$31,COLUMN('Subnational multipliers'!AH$6),0))</f>
        <v>0</v>
      </c>
      <c r="AH17" s="9">
        <f>IF('CN-Med-BPE-N2O'!AH17=0,0,VLOOKUP($A17,'CN-Med-BPE-N2O'!$A$2:$AR$27,COLUMN('CN-Med-BPE-N2O'!AH$2),0)*VLOOKUP($A17,'Subnational multipliers'!$A$7:$AS$31,COLUMN('Subnational multipliers'!AI$6),0))</f>
        <v>0</v>
      </c>
      <c r="AI17" s="9">
        <f>IF('CN-Med-BPE-N2O'!AI17=0,0,VLOOKUP($A17,'CN-Med-BPE-N2O'!$A$2:$AR$27,COLUMN('CN-Med-BPE-N2O'!AI$2),0)*VLOOKUP($A17,'Subnational multipliers'!$A$7:$AS$31,COLUMN('Subnational multipliers'!AJ$6),0))</f>
        <v>0</v>
      </c>
      <c r="AJ17" s="9">
        <f>IF('CN-Med-BPE-N2O'!AJ17=0,0,VLOOKUP($A17,'CN-Med-BPE-N2O'!$A$2:$AR$27,COLUMN('CN-Med-BPE-N2O'!AJ$2),0)*VLOOKUP($A17,'Subnational multipliers'!$A$7:$AS$31,COLUMN('Subnational multipliers'!AK$6),0))</f>
        <v>0</v>
      </c>
      <c r="AK17" s="9">
        <f>IF('CN-Med-BPE-N2O'!AK17=0,0,VLOOKUP($A17,'CN-Med-BPE-N2O'!$A$2:$AR$27,COLUMN('CN-Med-BPE-N2O'!AK$2),0)*VLOOKUP($A17,'Subnational multipliers'!$A$7:$AS$31,COLUMN('Subnational multipliers'!AL$6),0))</f>
        <v>0</v>
      </c>
      <c r="AL17" s="9">
        <f>IF('CN-Med-BPE-N2O'!AL17=0,0,VLOOKUP($A17,'CN-Med-BPE-N2O'!$A$2:$AR$27,COLUMN('CN-Med-BPE-N2O'!AL$2),0)*VLOOKUP($A17,'Subnational multipliers'!$A$7:$AS$31,COLUMN('Subnational multipliers'!AM$6),0))</f>
        <v>0</v>
      </c>
      <c r="AM17" s="9">
        <f>IF('CN-Med-BPE-N2O'!AM17=0,0,VLOOKUP($A17,'CN-Med-BPE-N2O'!$A$2:$AR$27,COLUMN('CN-Med-BPE-N2O'!AM$2),0)*VLOOKUP($A17,'Subnational multipliers'!$A$7:$AS$31,COLUMN('Subnational multipliers'!AN$6),0))</f>
        <v>0</v>
      </c>
      <c r="AN17" s="9">
        <f>IF('CN-Med-BPE-N2O'!AN17=0,0,VLOOKUP($A17,'CN-Med-BPE-N2O'!$A$2:$AR$27,COLUMN('CN-Med-BPE-N2O'!AN$2),0)*VLOOKUP($A17,'Subnational multipliers'!$A$7:$AS$31,COLUMN('Subnational multipliers'!AO$6),0))</f>
        <v>0</v>
      </c>
      <c r="AO17" s="9">
        <f>IF('CN-Med-BPE-N2O'!AO17=0,0,VLOOKUP($A17,'CN-Med-BPE-N2O'!$A$2:$AR$27,COLUMN('CN-Med-BPE-N2O'!AO$2),0)*VLOOKUP($A17,'Subnational multipliers'!$A$7:$AS$31,COLUMN('Subnational multipliers'!AP$6),0))</f>
        <v>0</v>
      </c>
      <c r="AP17" s="9">
        <f>IF('CN-Med-BPE-N2O'!AP17=0,0,VLOOKUP($A17,'CN-Med-BPE-N2O'!$A$2:$AR$27,COLUMN('CN-Med-BPE-N2O'!AP$2),0)*VLOOKUP($A17,'Subnational multipliers'!$A$7:$AS$31,COLUMN('Subnational multipliers'!AQ$6),0))</f>
        <v>0</v>
      </c>
      <c r="AQ17" s="9">
        <f>IF('CN-Med-BPE-N2O'!AQ17=0,0,VLOOKUP($A17,'CN-Med-BPE-N2O'!$A$2:$AR$27,COLUMN('CN-Med-BPE-N2O'!AQ$2),0)*VLOOKUP($A17,'Subnational multipliers'!$A$7:$AS$31,COLUMN('Subnational multipliers'!AR$6),0))</f>
        <v>0</v>
      </c>
      <c r="AR17" s="9">
        <f>IF('CN-Med-BPE-N2O'!AR17=0,0,VLOOKUP($A17,'CN-Med-BPE-N2O'!$A$2:$AR$27,COLUMN('CN-Med-BPE-N2O'!AR$2),0)*VLOOKUP($A17,'Subnational multipliers'!$A$7:$AS$31,COLUMN('Subnational multipliers'!AS$6),0))</f>
        <v>0</v>
      </c>
    </row>
    <row r="18" spans="1:44">
      <c r="A18" t="s">
        <v>58</v>
      </c>
      <c r="B18" s="9">
        <f>IF('CN-Med-BPE-N2O'!B18=0,0,VLOOKUP($A18,'CN-Med-BPE-N2O'!$A$2:$AR$27,COLUMN('CN-Med-BPE-N2O'!B$2),0)*VLOOKUP($A18,'Subnational multipliers'!$A$7:$AS$31,COLUMN('Subnational multipliers'!C$6),0))</f>
        <v>0</v>
      </c>
      <c r="C18" s="9">
        <f>IF('CN-Med-BPE-N2O'!C18=0,0,VLOOKUP($A18,'CN-Med-BPE-N2O'!$A$2:$AR$27,COLUMN('CN-Med-BPE-N2O'!C$2),0)*VLOOKUP($A18,'Subnational multipliers'!$A$7:$AS$31,COLUMN('Subnational multipliers'!D$6),0))</f>
        <v>0</v>
      </c>
      <c r="D18" s="9">
        <f>IF('CN-Med-BPE-N2O'!D18=0,0,VLOOKUP($A18,'CN-Med-BPE-N2O'!$A$2:$AR$27,COLUMN('CN-Med-BPE-N2O'!D$2),0)*VLOOKUP($A18,'Subnational multipliers'!$A$7:$AS$31,COLUMN('Subnational multipliers'!E$6),0))</f>
        <v>0</v>
      </c>
      <c r="E18" s="9">
        <f>IF('CN-Med-BPE-N2O'!E18=0,0,VLOOKUP($A18,'CN-Med-BPE-N2O'!$A$2:$AR$27,COLUMN('CN-Med-BPE-N2O'!E$2),0)*VLOOKUP($A18,'Subnational multipliers'!$A$7:$AS$31,COLUMN('Subnational multipliers'!F$6),0))</f>
        <v>0</v>
      </c>
      <c r="F18" s="9">
        <f>IF('CN-Med-BPE-N2O'!F18=0,0,VLOOKUP($A18,'CN-Med-BPE-N2O'!$A$2:$AR$27,COLUMN('CN-Med-BPE-N2O'!F$2),0)*VLOOKUP($A18,'Subnational multipliers'!$A$7:$AS$31,COLUMN('Subnational multipliers'!G$6),0))</f>
        <v>0</v>
      </c>
      <c r="G18" s="9">
        <f>IF('CN-Med-BPE-N2O'!G18=0,0,VLOOKUP($A18,'CN-Med-BPE-N2O'!$A$2:$AR$27,COLUMN('CN-Med-BPE-N2O'!G$2),0)*VLOOKUP($A18,'Subnational multipliers'!$A$7:$AS$31,COLUMN('Subnational multipliers'!H$6),0))</f>
        <v>0</v>
      </c>
      <c r="H18" s="9">
        <f>IF('CN-Med-BPE-N2O'!H18=0,0,VLOOKUP($A18,'CN-Med-BPE-N2O'!$A$2:$AR$27,COLUMN('CN-Med-BPE-N2O'!H$2),0)*VLOOKUP($A18,'Subnational multipliers'!$A$7:$AS$31,COLUMN('Subnational multipliers'!I$6),0))</f>
        <v>0</v>
      </c>
      <c r="I18" s="9">
        <f>IF('CN-Med-BPE-N2O'!I18=0,0,VLOOKUP($A18,'CN-Med-BPE-N2O'!$A$2:$AR$27,COLUMN('CN-Med-BPE-N2O'!I$2),0)*VLOOKUP($A18,'Subnational multipliers'!$A$7:$AS$31,COLUMN('Subnational multipliers'!J$6),0))</f>
        <v>0</v>
      </c>
      <c r="J18" s="9">
        <f>IF('CN-Med-BPE-N2O'!J18=0,0,VLOOKUP($A18,'CN-Med-BPE-N2O'!$A$2:$AR$27,COLUMN('CN-Med-BPE-N2O'!J$2),0)*VLOOKUP($A18,'Subnational multipliers'!$A$7:$AS$31,COLUMN('Subnational multipliers'!K$6),0))</f>
        <v>0</v>
      </c>
      <c r="K18" s="9">
        <f>IF('CN-Med-BPE-N2O'!K18=0,0,VLOOKUP($A18,'CN-Med-BPE-N2O'!$A$2:$AR$27,COLUMN('CN-Med-BPE-N2O'!K$2),0)*VLOOKUP($A18,'Subnational multipliers'!$A$7:$AS$31,COLUMN('Subnational multipliers'!L$6),0))</f>
        <v>0</v>
      </c>
      <c r="L18" s="9">
        <f>IF('CN-Med-BPE-N2O'!L18=0,0,VLOOKUP($A18,'CN-Med-BPE-N2O'!$A$2:$AR$27,COLUMN('CN-Med-BPE-N2O'!L$2),0)*VLOOKUP($A18,'Subnational multipliers'!$A$7:$AS$31,COLUMN('Subnational multipliers'!M$6),0))</f>
        <v>0</v>
      </c>
      <c r="M18" s="9">
        <f>IF('CN-Med-BPE-N2O'!M18=0,0,VLOOKUP($A18,'CN-Med-BPE-N2O'!$A$2:$AR$27,COLUMN('CN-Med-BPE-N2O'!M$2),0)*VLOOKUP($A18,'Subnational multipliers'!$A$7:$AS$31,COLUMN('Subnational multipliers'!N$6),0))</f>
        <v>0</v>
      </c>
      <c r="N18" s="9">
        <f>IF('CN-Med-BPE-N2O'!N18=0,0,VLOOKUP($A18,'CN-Med-BPE-N2O'!$A$2:$AR$27,COLUMN('CN-Med-BPE-N2O'!N$2),0)*VLOOKUP($A18,'Subnational multipliers'!$A$7:$AS$31,COLUMN('Subnational multipliers'!O$6),0))</f>
        <v>0</v>
      </c>
      <c r="O18" s="9">
        <f>IF('CN-Med-BPE-N2O'!O18=0,0,VLOOKUP($A18,'CN-Med-BPE-N2O'!$A$2:$AR$27,COLUMN('CN-Med-BPE-N2O'!O$2),0)*VLOOKUP($A18,'Subnational multipliers'!$A$7:$AS$31,COLUMN('Subnational multipliers'!P$6),0))</f>
        <v>0</v>
      </c>
      <c r="P18" s="9">
        <f>IF('CN-Med-BPE-N2O'!P18=0,0,VLOOKUP($A18,'CN-Med-BPE-N2O'!$A$2:$AR$27,COLUMN('CN-Med-BPE-N2O'!P$2),0)*VLOOKUP($A18,'Subnational multipliers'!$A$7:$AS$31,COLUMN('Subnational multipliers'!Q$6),0))</f>
        <v>0</v>
      </c>
      <c r="Q18" s="9">
        <f>IF('CN-Med-BPE-N2O'!Q18=0,0,VLOOKUP($A18,'CN-Med-BPE-N2O'!$A$2:$AR$27,COLUMN('CN-Med-BPE-N2O'!Q$2),0)*VLOOKUP($A18,'Subnational multipliers'!$A$7:$AS$31,COLUMN('Subnational multipliers'!R$6),0))</f>
        <v>0</v>
      </c>
      <c r="R18" s="9">
        <f>IF('CN-Med-BPE-N2O'!R18=0,0,VLOOKUP($A18,'CN-Med-BPE-N2O'!$A$2:$AR$27,COLUMN('CN-Med-BPE-N2O'!R$2),0)*VLOOKUP($A18,'Subnational multipliers'!$A$7:$AS$31,COLUMN('Subnational multipliers'!S$6),0))</f>
        <v>0</v>
      </c>
      <c r="S18" s="9">
        <f>IF('CN-Med-BPE-N2O'!S18=0,0,VLOOKUP($A18,'CN-Med-BPE-N2O'!$A$2:$AR$27,COLUMN('CN-Med-BPE-N2O'!S$2),0)*VLOOKUP($A18,'Subnational multipliers'!$A$7:$AS$31,COLUMN('Subnational multipliers'!T$6),0))</f>
        <v>0</v>
      </c>
      <c r="T18" s="9">
        <f>IF('CN-Med-BPE-N2O'!T18=0,0,VLOOKUP($A18,'CN-Med-BPE-N2O'!$A$2:$AR$27,COLUMN('CN-Med-BPE-N2O'!T$2),0)*VLOOKUP($A18,'Subnational multipliers'!$A$7:$AS$31,COLUMN('Subnational multipliers'!U$6),0))</f>
        <v>0</v>
      </c>
      <c r="U18" s="9">
        <f>IF('CN-Med-BPE-N2O'!U18=0,0,VLOOKUP($A18,'CN-Med-BPE-N2O'!$A$2:$AR$27,COLUMN('CN-Med-BPE-N2O'!U$2),0)*VLOOKUP($A18,'Subnational multipliers'!$A$7:$AS$31,COLUMN('Subnational multipliers'!V$6),0))</f>
        <v>0</v>
      </c>
      <c r="V18" s="9">
        <f>IF('CN-Med-BPE-N2O'!V18=0,0,VLOOKUP($A18,'CN-Med-BPE-N2O'!$A$2:$AR$27,COLUMN('CN-Med-BPE-N2O'!V$2),0)*VLOOKUP($A18,'Subnational multipliers'!$A$7:$AS$31,COLUMN('Subnational multipliers'!W$6),0))</f>
        <v>0</v>
      </c>
      <c r="W18" s="9">
        <f>IF('CN-Med-BPE-N2O'!W18=0,0,VLOOKUP($A18,'CN-Med-BPE-N2O'!$A$2:$AR$27,COLUMN('CN-Med-BPE-N2O'!W$2),0)*VLOOKUP($A18,'Subnational multipliers'!$A$7:$AS$31,COLUMN('Subnational multipliers'!X$6),0))</f>
        <v>0</v>
      </c>
      <c r="X18" s="9">
        <f>IF('CN-Med-BPE-N2O'!X18=0,0,VLOOKUP($A18,'CN-Med-BPE-N2O'!$A$2:$AR$27,COLUMN('CN-Med-BPE-N2O'!X$2),0)*VLOOKUP($A18,'Subnational multipliers'!$A$7:$AS$31,COLUMN('Subnational multipliers'!Y$6),0))</f>
        <v>0</v>
      </c>
      <c r="Y18" s="9">
        <f>IF('CN-Med-BPE-N2O'!Y18=0,0,VLOOKUP($A18,'CN-Med-BPE-N2O'!$A$2:$AR$27,COLUMN('CN-Med-BPE-N2O'!Y$2),0)*VLOOKUP($A18,'Subnational multipliers'!$A$7:$AS$31,COLUMN('Subnational multipliers'!Z$6),0))</f>
        <v>0</v>
      </c>
      <c r="Z18" s="9">
        <f>IF('CN-Med-BPE-N2O'!Z18=0,0,VLOOKUP($A18,'CN-Med-BPE-N2O'!$A$2:$AR$27,COLUMN('CN-Med-BPE-N2O'!Z$2),0)*VLOOKUP($A18,'Subnational multipliers'!$A$7:$AS$31,COLUMN('Subnational multipliers'!AA$6),0))</f>
        <v>0</v>
      </c>
      <c r="AA18" s="9">
        <f>IF('CN-Med-BPE-N2O'!AA18=0,0,VLOOKUP($A18,'CN-Med-BPE-N2O'!$A$2:$AR$27,COLUMN('CN-Med-BPE-N2O'!AA$2),0)*VLOOKUP($A18,'Subnational multipliers'!$A$7:$AS$31,COLUMN('Subnational multipliers'!AB$6),0))</f>
        <v>0</v>
      </c>
      <c r="AB18" s="9">
        <f>IF('CN-Med-BPE-N2O'!AB18=0,0,VLOOKUP($A18,'CN-Med-BPE-N2O'!$A$2:$AR$27,COLUMN('CN-Med-BPE-N2O'!AB$2),0)*VLOOKUP($A18,'Subnational multipliers'!$A$7:$AS$31,COLUMN('Subnational multipliers'!AC$6),0))</f>
        <v>0</v>
      </c>
      <c r="AC18" s="9">
        <f>IF('CN-Med-BPE-N2O'!AC18=0,0,VLOOKUP($A18,'CN-Med-BPE-N2O'!$A$2:$AR$27,COLUMN('CN-Med-BPE-N2O'!AC$2),0)*VLOOKUP($A18,'Subnational multipliers'!$A$7:$AS$31,COLUMN('Subnational multipliers'!AD$6),0))</f>
        <v>0</v>
      </c>
      <c r="AD18" s="9">
        <f>IF('CN-Med-BPE-N2O'!AD18=0,0,VLOOKUP($A18,'CN-Med-BPE-N2O'!$A$2:$AR$27,COLUMN('CN-Med-BPE-N2O'!AD$2),0)*VLOOKUP($A18,'Subnational multipliers'!$A$7:$AS$31,COLUMN('Subnational multipliers'!AE$6),0))</f>
        <v>0</v>
      </c>
      <c r="AE18" s="9">
        <f>IF('CN-Med-BPE-N2O'!AE18=0,0,VLOOKUP($A18,'CN-Med-BPE-N2O'!$A$2:$AR$27,COLUMN('CN-Med-BPE-N2O'!AE$2),0)*VLOOKUP($A18,'Subnational multipliers'!$A$7:$AS$31,COLUMN('Subnational multipliers'!AF$6),0))</f>
        <v>0</v>
      </c>
      <c r="AF18" s="9">
        <f>IF('CN-Med-BPE-N2O'!AF18=0,0,VLOOKUP($A18,'CN-Med-BPE-N2O'!$A$2:$AR$27,COLUMN('CN-Med-BPE-N2O'!AF$2),0)*VLOOKUP($A18,'Subnational multipliers'!$A$7:$AS$31,COLUMN('Subnational multipliers'!AG$6),0))</f>
        <v>0</v>
      </c>
      <c r="AG18" s="9">
        <f>IF('CN-Med-BPE-N2O'!AG18=0,0,VLOOKUP($A18,'CN-Med-BPE-N2O'!$A$2:$AR$27,COLUMN('CN-Med-BPE-N2O'!AG$2),0)*VLOOKUP($A18,'Subnational multipliers'!$A$7:$AS$31,COLUMN('Subnational multipliers'!AH$6),0))</f>
        <v>0</v>
      </c>
      <c r="AH18" s="9">
        <f>IF('CN-Med-BPE-N2O'!AH18=0,0,VLOOKUP($A18,'CN-Med-BPE-N2O'!$A$2:$AR$27,COLUMN('CN-Med-BPE-N2O'!AH$2),0)*VLOOKUP($A18,'Subnational multipliers'!$A$7:$AS$31,COLUMN('Subnational multipliers'!AI$6),0))</f>
        <v>0</v>
      </c>
      <c r="AI18" s="9">
        <f>IF('CN-Med-BPE-N2O'!AI18=0,0,VLOOKUP($A18,'CN-Med-BPE-N2O'!$A$2:$AR$27,COLUMN('CN-Med-BPE-N2O'!AI$2),0)*VLOOKUP($A18,'Subnational multipliers'!$A$7:$AS$31,COLUMN('Subnational multipliers'!AJ$6),0))</f>
        <v>0</v>
      </c>
      <c r="AJ18" s="9">
        <f>IF('CN-Med-BPE-N2O'!AJ18=0,0,VLOOKUP($A18,'CN-Med-BPE-N2O'!$A$2:$AR$27,COLUMN('CN-Med-BPE-N2O'!AJ$2),0)*VLOOKUP($A18,'Subnational multipliers'!$A$7:$AS$31,COLUMN('Subnational multipliers'!AK$6),0))</f>
        <v>0</v>
      </c>
      <c r="AK18" s="9">
        <f>IF('CN-Med-BPE-N2O'!AK18=0,0,VLOOKUP($A18,'CN-Med-BPE-N2O'!$A$2:$AR$27,COLUMN('CN-Med-BPE-N2O'!AK$2),0)*VLOOKUP($A18,'Subnational multipliers'!$A$7:$AS$31,COLUMN('Subnational multipliers'!AL$6),0))</f>
        <v>0</v>
      </c>
      <c r="AL18" s="9">
        <f>IF('CN-Med-BPE-N2O'!AL18=0,0,VLOOKUP($A18,'CN-Med-BPE-N2O'!$A$2:$AR$27,COLUMN('CN-Med-BPE-N2O'!AL$2),0)*VLOOKUP($A18,'Subnational multipliers'!$A$7:$AS$31,COLUMN('Subnational multipliers'!AM$6),0))</f>
        <v>0</v>
      </c>
      <c r="AM18" s="9">
        <f>IF('CN-Med-BPE-N2O'!AM18=0,0,VLOOKUP($A18,'CN-Med-BPE-N2O'!$A$2:$AR$27,COLUMN('CN-Med-BPE-N2O'!AM$2),0)*VLOOKUP($A18,'Subnational multipliers'!$A$7:$AS$31,COLUMN('Subnational multipliers'!AN$6),0))</f>
        <v>0</v>
      </c>
      <c r="AN18" s="9">
        <f>IF('CN-Med-BPE-N2O'!AN18=0,0,VLOOKUP($A18,'CN-Med-BPE-N2O'!$A$2:$AR$27,COLUMN('CN-Med-BPE-N2O'!AN$2),0)*VLOOKUP($A18,'Subnational multipliers'!$A$7:$AS$31,COLUMN('Subnational multipliers'!AO$6),0))</f>
        <v>0</v>
      </c>
      <c r="AO18" s="9">
        <f>IF('CN-Med-BPE-N2O'!AO18=0,0,VLOOKUP($A18,'CN-Med-BPE-N2O'!$A$2:$AR$27,COLUMN('CN-Med-BPE-N2O'!AO$2),0)*VLOOKUP($A18,'Subnational multipliers'!$A$7:$AS$31,COLUMN('Subnational multipliers'!AP$6),0))</f>
        <v>0</v>
      </c>
      <c r="AP18" s="9">
        <f>IF('CN-Med-BPE-N2O'!AP18=0,0,VLOOKUP($A18,'CN-Med-BPE-N2O'!$A$2:$AR$27,COLUMN('CN-Med-BPE-N2O'!AP$2),0)*VLOOKUP($A18,'Subnational multipliers'!$A$7:$AS$31,COLUMN('Subnational multipliers'!AQ$6),0))</f>
        <v>0</v>
      </c>
      <c r="AQ18" s="9">
        <f>IF('CN-Med-BPE-N2O'!AQ18=0,0,VLOOKUP($A18,'CN-Med-BPE-N2O'!$A$2:$AR$27,COLUMN('CN-Med-BPE-N2O'!AQ$2),0)*VLOOKUP($A18,'Subnational multipliers'!$A$7:$AS$31,COLUMN('Subnational multipliers'!AR$6),0))</f>
        <v>0</v>
      </c>
      <c r="AR18" s="9">
        <f>IF('CN-Med-BPE-N2O'!AR18=0,0,VLOOKUP($A18,'CN-Med-BPE-N2O'!$A$2:$AR$27,COLUMN('CN-Med-BPE-N2O'!AR$2),0)*VLOOKUP($A18,'Subnational multipliers'!$A$7:$AS$31,COLUMN('Subnational multipliers'!AS$6),0))</f>
        <v>0</v>
      </c>
    </row>
    <row r="19" spans="1:44">
      <c r="A19" t="s">
        <v>59</v>
      </c>
      <c r="B19" s="9">
        <f>IF('CN-Med-BPE-N2O'!B19=0,0,VLOOKUP($A19,'CN-Med-BPE-N2O'!$A$2:$AR$27,COLUMN('CN-Med-BPE-N2O'!B$2),0)*VLOOKUP($A19,'Subnational multipliers'!$A$7:$AS$31,COLUMN('Subnational multipliers'!C$6),0))</f>
        <v>0</v>
      </c>
      <c r="C19" s="9">
        <f>IF('CN-Med-BPE-N2O'!C19=0,0,VLOOKUP($A19,'CN-Med-BPE-N2O'!$A$2:$AR$27,COLUMN('CN-Med-BPE-N2O'!C$2),0)*VLOOKUP($A19,'Subnational multipliers'!$A$7:$AS$31,COLUMN('Subnational multipliers'!D$6),0))</f>
        <v>0</v>
      </c>
      <c r="D19" s="9">
        <f>IF('CN-Med-BPE-N2O'!D19=0,0,VLOOKUP($A19,'CN-Med-BPE-N2O'!$A$2:$AR$27,COLUMN('CN-Med-BPE-N2O'!D$2),0)*VLOOKUP($A19,'Subnational multipliers'!$A$7:$AS$31,COLUMN('Subnational multipliers'!E$6),0))</f>
        <v>0</v>
      </c>
      <c r="E19" s="9">
        <f>IF('CN-Med-BPE-N2O'!E19=0,0,VLOOKUP($A19,'CN-Med-BPE-N2O'!$A$2:$AR$27,COLUMN('CN-Med-BPE-N2O'!E$2),0)*VLOOKUP($A19,'Subnational multipliers'!$A$7:$AS$31,COLUMN('Subnational multipliers'!F$6),0))</f>
        <v>0</v>
      </c>
      <c r="F19" s="9">
        <f>IF('CN-Med-BPE-N2O'!F19=0,0,VLOOKUP($A19,'CN-Med-BPE-N2O'!$A$2:$AR$27,COLUMN('CN-Med-BPE-N2O'!F$2),0)*VLOOKUP($A19,'Subnational multipliers'!$A$7:$AS$31,COLUMN('Subnational multipliers'!G$6),0))</f>
        <v>0</v>
      </c>
      <c r="G19" s="9">
        <f>IF('CN-Med-BPE-N2O'!G19=0,0,VLOOKUP($A19,'CN-Med-BPE-N2O'!$A$2:$AR$27,COLUMN('CN-Med-BPE-N2O'!G$2),0)*VLOOKUP($A19,'Subnational multipliers'!$A$7:$AS$31,COLUMN('Subnational multipliers'!H$6),0))</f>
        <v>0</v>
      </c>
      <c r="H19" s="9">
        <f>IF('CN-Med-BPE-N2O'!H19=0,0,VLOOKUP($A19,'CN-Med-BPE-N2O'!$A$2:$AR$27,COLUMN('CN-Med-BPE-N2O'!H$2),0)*VLOOKUP($A19,'Subnational multipliers'!$A$7:$AS$31,COLUMN('Subnational multipliers'!I$6),0))</f>
        <v>0</v>
      </c>
      <c r="I19" s="9">
        <f>IF('CN-Med-BPE-N2O'!I19=0,0,VLOOKUP($A19,'CN-Med-BPE-N2O'!$A$2:$AR$27,COLUMN('CN-Med-BPE-N2O'!I$2),0)*VLOOKUP($A19,'Subnational multipliers'!$A$7:$AS$31,COLUMN('Subnational multipliers'!J$6),0))</f>
        <v>0</v>
      </c>
      <c r="J19" s="9">
        <f>IF('CN-Med-BPE-N2O'!J19=0,0,VLOOKUP($A19,'CN-Med-BPE-N2O'!$A$2:$AR$27,COLUMN('CN-Med-BPE-N2O'!J$2),0)*VLOOKUP($A19,'Subnational multipliers'!$A$7:$AS$31,COLUMN('Subnational multipliers'!K$6),0))</f>
        <v>0</v>
      </c>
      <c r="K19" s="9">
        <f>IF('CN-Med-BPE-N2O'!K19=0,0,VLOOKUP($A19,'CN-Med-BPE-N2O'!$A$2:$AR$27,COLUMN('CN-Med-BPE-N2O'!K$2),0)*VLOOKUP($A19,'Subnational multipliers'!$A$7:$AS$31,COLUMN('Subnational multipliers'!L$6),0))</f>
        <v>0</v>
      </c>
      <c r="L19" s="9">
        <f>IF('CN-Med-BPE-N2O'!L19=0,0,VLOOKUP($A19,'CN-Med-BPE-N2O'!$A$2:$AR$27,COLUMN('CN-Med-BPE-N2O'!L$2),0)*VLOOKUP($A19,'Subnational multipliers'!$A$7:$AS$31,COLUMN('Subnational multipliers'!M$6),0))</f>
        <v>0</v>
      </c>
      <c r="M19" s="9">
        <f>IF('CN-Med-BPE-N2O'!M19=0,0,VLOOKUP($A19,'CN-Med-BPE-N2O'!$A$2:$AR$27,COLUMN('CN-Med-BPE-N2O'!M$2),0)*VLOOKUP($A19,'Subnational multipliers'!$A$7:$AS$31,COLUMN('Subnational multipliers'!N$6),0))</f>
        <v>0</v>
      </c>
      <c r="N19" s="9">
        <f>IF('CN-Med-BPE-N2O'!N19=0,0,VLOOKUP($A19,'CN-Med-BPE-N2O'!$A$2:$AR$27,COLUMN('CN-Med-BPE-N2O'!N$2),0)*VLOOKUP($A19,'Subnational multipliers'!$A$7:$AS$31,COLUMN('Subnational multipliers'!O$6),0))</f>
        <v>0</v>
      </c>
      <c r="O19" s="9">
        <f>IF('CN-Med-BPE-N2O'!O19=0,0,VLOOKUP($A19,'CN-Med-BPE-N2O'!$A$2:$AR$27,COLUMN('CN-Med-BPE-N2O'!O$2),0)*VLOOKUP($A19,'Subnational multipliers'!$A$7:$AS$31,COLUMN('Subnational multipliers'!P$6),0))</f>
        <v>0</v>
      </c>
      <c r="P19" s="9">
        <f>IF('CN-Med-BPE-N2O'!P19=0,0,VLOOKUP($A19,'CN-Med-BPE-N2O'!$A$2:$AR$27,COLUMN('CN-Med-BPE-N2O'!P$2),0)*VLOOKUP($A19,'Subnational multipliers'!$A$7:$AS$31,COLUMN('Subnational multipliers'!Q$6),0))</f>
        <v>0</v>
      </c>
      <c r="Q19" s="9">
        <f>IF('CN-Med-BPE-N2O'!Q19=0,0,VLOOKUP($A19,'CN-Med-BPE-N2O'!$A$2:$AR$27,COLUMN('CN-Med-BPE-N2O'!Q$2),0)*VLOOKUP($A19,'Subnational multipliers'!$A$7:$AS$31,COLUMN('Subnational multipliers'!R$6),0))</f>
        <v>0</v>
      </c>
      <c r="R19" s="9">
        <f>IF('CN-Med-BPE-N2O'!R19=0,0,VLOOKUP($A19,'CN-Med-BPE-N2O'!$A$2:$AR$27,COLUMN('CN-Med-BPE-N2O'!R$2),0)*VLOOKUP($A19,'Subnational multipliers'!$A$7:$AS$31,COLUMN('Subnational multipliers'!S$6),0))</f>
        <v>0</v>
      </c>
      <c r="S19" s="9">
        <f>IF('CN-Med-BPE-N2O'!S19=0,0,VLOOKUP($A19,'CN-Med-BPE-N2O'!$A$2:$AR$27,COLUMN('CN-Med-BPE-N2O'!S$2),0)*VLOOKUP($A19,'Subnational multipliers'!$A$7:$AS$31,COLUMN('Subnational multipliers'!T$6),0))</f>
        <v>0</v>
      </c>
      <c r="T19" s="9">
        <f>IF('CN-Med-BPE-N2O'!T19=0,0,VLOOKUP($A19,'CN-Med-BPE-N2O'!$A$2:$AR$27,COLUMN('CN-Med-BPE-N2O'!T$2),0)*VLOOKUP($A19,'Subnational multipliers'!$A$7:$AS$31,COLUMN('Subnational multipliers'!U$6),0))</f>
        <v>0</v>
      </c>
      <c r="U19" s="9">
        <f>IF('CN-Med-BPE-N2O'!U19=0,0,VLOOKUP($A19,'CN-Med-BPE-N2O'!$A$2:$AR$27,COLUMN('CN-Med-BPE-N2O'!U$2),0)*VLOOKUP($A19,'Subnational multipliers'!$A$7:$AS$31,COLUMN('Subnational multipliers'!V$6),0))</f>
        <v>0</v>
      </c>
      <c r="V19" s="9">
        <f>IF('CN-Med-BPE-N2O'!V19=0,0,VLOOKUP($A19,'CN-Med-BPE-N2O'!$A$2:$AR$27,COLUMN('CN-Med-BPE-N2O'!V$2),0)*VLOOKUP($A19,'Subnational multipliers'!$A$7:$AS$31,COLUMN('Subnational multipliers'!W$6),0))</f>
        <v>0</v>
      </c>
      <c r="W19" s="9">
        <f>IF('CN-Med-BPE-N2O'!W19=0,0,VLOOKUP($A19,'CN-Med-BPE-N2O'!$A$2:$AR$27,COLUMN('CN-Med-BPE-N2O'!W$2),0)*VLOOKUP($A19,'Subnational multipliers'!$A$7:$AS$31,COLUMN('Subnational multipliers'!X$6),0))</f>
        <v>0</v>
      </c>
      <c r="X19" s="9">
        <f>IF('CN-Med-BPE-N2O'!X19=0,0,VLOOKUP($A19,'CN-Med-BPE-N2O'!$A$2:$AR$27,COLUMN('CN-Med-BPE-N2O'!X$2),0)*VLOOKUP($A19,'Subnational multipliers'!$A$7:$AS$31,COLUMN('Subnational multipliers'!Y$6),0))</f>
        <v>0</v>
      </c>
      <c r="Y19" s="9">
        <f>IF('CN-Med-BPE-N2O'!Y19=0,0,VLOOKUP($A19,'CN-Med-BPE-N2O'!$A$2:$AR$27,COLUMN('CN-Med-BPE-N2O'!Y$2),0)*VLOOKUP($A19,'Subnational multipliers'!$A$7:$AS$31,COLUMN('Subnational multipliers'!Z$6),0))</f>
        <v>0</v>
      </c>
      <c r="Z19" s="9">
        <f>IF('CN-Med-BPE-N2O'!Z19=0,0,VLOOKUP($A19,'CN-Med-BPE-N2O'!$A$2:$AR$27,COLUMN('CN-Med-BPE-N2O'!Z$2),0)*VLOOKUP($A19,'Subnational multipliers'!$A$7:$AS$31,COLUMN('Subnational multipliers'!AA$6),0))</f>
        <v>0</v>
      </c>
      <c r="AA19" s="9">
        <f>IF('CN-Med-BPE-N2O'!AA19=0,0,VLOOKUP($A19,'CN-Med-BPE-N2O'!$A$2:$AR$27,COLUMN('CN-Med-BPE-N2O'!AA$2),0)*VLOOKUP($A19,'Subnational multipliers'!$A$7:$AS$31,COLUMN('Subnational multipliers'!AB$6),0))</f>
        <v>0</v>
      </c>
      <c r="AB19" s="9">
        <f>IF('CN-Med-BPE-N2O'!AB19=0,0,VLOOKUP($A19,'CN-Med-BPE-N2O'!$A$2:$AR$27,COLUMN('CN-Med-BPE-N2O'!AB$2),0)*VLOOKUP($A19,'Subnational multipliers'!$A$7:$AS$31,COLUMN('Subnational multipliers'!AC$6),0))</f>
        <v>0</v>
      </c>
      <c r="AC19" s="9">
        <f>IF('CN-Med-BPE-N2O'!AC19=0,0,VLOOKUP($A19,'CN-Med-BPE-N2O'!$A$2:$AR$27,COLUMN('CN-Med-BPE-N2O'!AC$2),0)*VLOOKUP($A19,'Subnational multipliers'!$A$7:$AS$31,COLUMN('Subnational multipliers'!AD$6),0))</f>
        <v>0</v>
      </c>
      <c r="AD19" s="9">
        <f>IF('CN-Med-BPE-N2O'!AD19=0,0,VLOOKUP($A19,'CN-Med-BPE-N2O'!$A$2:$AR$27,COLUMN('CN-Med-BPE-N2O'!AD$2),0)*VLOOKUP($A19,'Subnational multipliers'!$A$7:$AS$31,COLUMN('Subnational multipliers'!AE$6),0))</f>
        <v>0</v>
      </c>
      <c r="AE19" s="9">
        <f>IF('CN-Med-BPE-N2O'!AE19=0,0,VLOOKUP($A19,'CN-Med-BPE-N2O'!$A$2:$AR$27,COLUMN('CN-Med-BPE-N2O'!AE$2),0)*VLOOKUP($A19,'Subnational multipliers'!$A$7:$AS$31,COLUMN('Subnational multipliers'!AF$6),0))</f>
        <v>0</v>
      </c>
      <c r="AF19" s="9">
        <f>IF('CN-Med-BPE-N2O'!AF19=0,0,VLOOKUP($A19,'CN-Med-BPE-N2O'!$A$2:$AR$27,COLUMN('CN-Med-BPE-N2O'!AF$2),0)*VLOOKUP($A19,'Subnational multipliers'!$A$7:$AS$31,COLUMN('Subnational multipliers'!AG$6),0))</f>
        <v>0</v>
      </c>
      <c r="AG19" s="9">
        <f>IF('CN-Med-BPE-N2O'!AG19=0,0,VLOOKUP($A19,'CN-Med-BPE-N2O'!$A$2:$AR$27,COLUMN('CN-Med-BPE-N2O'!AG$2),0)*VLOOKUP($A19,'Subnational multipliers'!$A$7:$AS$31,COLUMN('Subnational multipliers'!AH$6),0))</f>
        <v>0</v>
      </c>
      <c r="AH19" s="9">
        <f>IF('CN-Med-BPE-N2O'!AH19=0,0,VLOOKUP($A19,'CN-Med-BPE-N2O'!$A$2:$AR$27,COLUMN('CN-Med-BPE-N2O'!AH$2),0)*VLOOKUP($A19,'Subnational multipliers'!$A$7:$AS$31,COLUMN('Subnational multipliers'!AI$6),0))</f>
        <v>0</v>
      </c>
      <c r="AI19" s="9">
        <f>IF('CN-Med-BPE-N2O'!AI19=0,0,VLOOKUP($A19,'CN-Med-BPE-N2O'!$A$2:$AR$27,COLUMN('CN-Med-BPE-N2O'!AI$2),0)*VLOOKUP($A19,'Subnational multipliers'!$A$7:$AS$31,COLUMN('Subnational multipliers'!AJ$6),0))</f>
        <v>0</v>
      </c>
      <c r="AJ19" s="9">
        <f>IF('CN-Med-BPE-N2O'!AJ19=0,0,VLOOKUP($A19,'CN-Med-BPE-N2O'!$A$2:$AR$27,COLUMN('CN-Med-BPE-N2O'!AJ$2),0)*VLOOKUP($A19,'Subnational multipliers'!$A$7:$AS$31,COLUMN('Subnational multipliers'!AK$6),0))</f>
        <v>0</v>
      </c>
      <c r="AK19" s="9">
        <f>IF('CN-Med-BPE-N2O'!AK19=0,0,VLOOKUP($A19,'CN-Med-BPE-N2O'!$A$2:$AR$27,COLUMN('CN-Med-BPE-N2O'!AK$2),0)*VLOOKUP($A19,'Subnational multipliers'!$A$7:$AS$31,COLUMN('Subnational multipliers'!AL$6),0))</f>
        <v>0</v>
      </c>
      <c r="AL19" s="9">
        <f>IF('CN-Med-BPE-N2O'!AL19=0,0,VLOOKUP($A19,'CN-Med-BPE-N2O'!$A$2:$AR$27,COLUMN('CN-Med-BPE-N2O'!AL$2),0)*VLOOKUP($A19,'Subnational multipliers'!$A$7:$AS$31,COLUMN('Subnational multipliers'!AM$6),0))</f>
        <v>0</v>
      </c>
      <c r="AM19" s="9">
        <f>IF('CN-Med-BPE-N2O'!AM19=0,0,VLOOKUP($A19,'CN-Med-BPE-N2O'!$A$2:$AR$27,COLUMN('CN-Med-BPE-N2O'!AM$2),0)*VLOOKUP($A19,'Subnational multipliers'!$A$7:$AS$31,COLUMN('Subnational multipliers'!AN$6),0))</f>
        <v>0</v>
      </c>
      <c r="AN19" s="9">
        <f>IF('CN-Med-BPE-N2O'!AN19=0,0,VLOOKUP($A19,'CN-Med-BPE-N2O'!$A$2:$AR$27,COLUMN('CN-Med-BPE-N2O'!AN$2),0)*VLOOKUP($A19,'Subnational multipliers'!$A$7:$AS$31,COLUMN('Subnational multipliers'!AO$6),0))</f>
        <v>0</v>
      </c>
      <c r="AO19" s="9">
        <f>IF('CN-Med-BPE-N2O'!AO19=0,0,VLOOKUP($A19,'CN-Med-BPE-N2O'!$A$2:$AR$27,COLUMN('CN-Med-BPE-N2O'!AO$2),0)*VLOOKUP($A19,'Subnational multipliers'!$A$7:$AS$31,COLUMN('Subnational multipliers'!AP$6),0))</f>
        <v>0</v>
      </c>
      <c r="AP19" s="9">
        <f>IF('CN-Med-BPE-N2O'!AP19=0,0,VLOOKUP($A19,'CN-Med-BPE-N2O'!$A$2:$AR$27,COLUMN('CN-Med-BPE-N2O'!AP$2),0)*VLOOKUP($A19,'Subnational multipliers'!$A$7:$AS$31,COLUMN('Subnational multipliers'!AQ$6),0))</f>
        <v>0</v>
      </c>
      <c r="AQ19" s="9">
        <f>IF('CN-Med-BPE-N2O'!AQ19=0,0,VLOOKUP($A19,'CN-Med-BPE-N2O'!$A$2:$AR$27,COLUMN('CN-Med-BPE-N2O'!AQ$2),0)*VLOOKUP($A19,'Subnational multipliers'!$A$7:$AS$31,COLUMN('Subnational multipliers'!AR$6),0))</f>
        <v>0</v>
      </c>
      <c r="AR19" s="9">
        <f>IF('CN-Med-BPE-N2O'!AR19=0,0,VLOOKUP($A19,'CN-Med-BPE-N2O'!$A$2:$AR$27,COLUMN('CN-Med-BPE-N2O'!AR$2),0)*VLOOKUP($A19,'Subnational multipliers'!$A$7:$AS$31,COLUMN('Subnational multipliers'!AS$6),0))</f>
        <v>0</v>
      </c>
    </row>
    <row r="20" spans="1:44">
      <c r="A20" t="s">
        <v>60</v>
      </c>
      <c r="B20" s="9">
        <f>IF('CN-Med-BPE-N2O'!B20=0,0,VLOOKUP($A20,'CN-Med-BPE-N2O'!$A$2:$AR$27,COLUMN('CN-Med-BPE-N2O'!B$2),0)*VLOOKUP($A20,'Subnational multipliers'!$A$7:$AS$31,COLUMN('Subnational multipliers'!C$6),0))</f>
        <v>0</v>
      </c>
      <c r="C20" s="9">
        <f>IF('CN-Med-BPE-N2O'!C20=0,0,VLOOKUP($A20,'CN-Med-BPE-N2O'!$A$2:$AR$27,COLUMN('CN-Med-BPE-N2O'!C$2),0)*VLOOKUP($A20,'Subnational multipliers'!$A$7:$AS$31,COLUMN('Subnational multipliers'!D$6),0))</f>
        <v>0</v>
      </c>
      <c r="D20" s="9">
        <f>IF('CN-Med-BPE-N2O'!D20=0,0,VLOOKUP($A20,'CN-Med-BPE-N2O'!$A$2:$AR$27,COLUMN('CN-Med-BPE-N2O'!D$2),0)*VLOOKUP($A20,'Subnational multipliers'!$A$7:$AS$31,COLUMN('Subnational multipliers'!E$6),0))</f>
        <v>0</v>
      </c>
      <c r="E20" s="9">
        <f>IF('CN-Med-BPE-N2O'!E20=0,0,VLOOKUP($A20,'CN-Med-BPE-N2O'!$A$2:$AR$27,COLUMN('CN-Med-BPE-N2O'!E$2),0)*VLOOKUP($A20,'Subnational multipliers'!$A$7:$AS$31,COLUMN('Subnational multipliers'!F$6),0))</f>
        <v>0</v>
      </c>
      <c r="F20" s="9">
        <f>IF('CN-Med-BPE-N2O'!F20=0,0,VLOOKUP($A20,'CN-Med-BPE-N2O'!$A$2:$AR$27,COLUMN('CN-Med-BPE-N2O'!F$2),0)*VLOOKUP($A20,'Subnational multipliers'!$A$7:$AS$31,COLUMN('Subnational multipliers'!G$6),0))</f>
        <v>0</v>
      </c>
      <c r="G20" s="9">
        <f>IF('CN-Med-BPE-N2O'!G20=0,0,VLOOKUP($A20,'CN-Med-BPE-N2O'!$A$2:$AR$27,COLUMN('CN-Med-BPE-N2O'!G$2),0)*VLOOKUP($A20,'Subnational multipliers'!$A$7:$AS$31,COLUMN('Subnational multipliers'!H$6),0))</f>
        <v>0</v>
      </c>
      <c r="H20" s="9">
        <f>IF('CN-Med-BPE-N2O'!H20=0,0,VLOOKUP($A20,'CN-Med-BPE-N2O'!$A$2:$AR$27,COLUMN('CN-Med-BPE-N2O'!H$2),0)*VLOOKUP($A20,'Subnational multipliers'!$A$7:$AS$31,COLUMN('Subnational multipliers'!I$6),0))</f>
        <v>0</v>
      </c>
      <c r="I20" s="9">
        <f>IF('CN-Med-BPE-N2O'!I20=0,0,VLOOKUP($A20,'CN-Med-BPE-N2O'!$A$2:$AR$27,COLUMN('CN-Med-BPE-N2O'!I$2),0)*VLOOKUP($A20,'Subnational multipliers'!$A$7:$AS$31,COLUMN('Subnational multipliers'!J$6),0))</f>
        <v>0</v>
      </c>
      <c r="J20" s="9">
        <f>IF('CN-Med-BPE-N2O'!J20=0,0,VLOOKUP($A20,'CN-Med-BPE-N2O'!$A$2:$AR$27,COLUMN('CN-Med-BPE-N2O'!J$2),0)*VLOOKUP($A20,'Subnational multipliers'!$A$7:$AS$31,COLUMN('Subnational multipliers'!K$6),0))</f>
        <v>0</v>
      </c>
      <c r="K20" s="9">
        <f>IF('CN-Med-BPE-N2O'!K20=0,0,VLOOKUP($A20,'CN-Med-BPE-N2O'!$A$2:$AR$27,COLUMN('CN-Med-BPE-N2O'!K$2),0)*VLOOKUP($A20,'Subnational multipliers'!$A$7:$AS$31,COLUMN('Subnational multipliers'!L$6),0))</f>
        <v>0</v>
      </c>
      <c r="L20" s="9">
        <f>IF('CN-Med-BPE-N2O'!L20=0,0,VLOOKUP($A20,'CN-Med-BPE-N2O'!$A$2:$AR$27,COLUMN('CN-Med-BPE-N2O'!L$2),0)*VLOOKUP($A20,'Subnational multipliers'!$A$7:$AS$31,COLUMN('Subnational multipliers'!M$6),0))</f>
        <v>0</v>
      </c>
      <c r="M20" s="9">
        <f>IF('CN-Med-BPE-N2O'!M20=0,0,VLOOKUP($A20,'CN-Med-BPE-N2O'!$A$2:$AR$27,COLUMN('CN-Med-BPE-N2O'!M$2),0)*VLOOKUP($A20,'Subnational multipliers'!$A$7:$AS$31,COLUMN('Subnational multipliers'!N$6),0))</f>
        <v>0</v>
      </c>
      <c r="N20" s="9">
        <f>IF('CN-Med-BPE-N2O'!N20=0,0,VLOOKUP($A20,'CN-Med-BPE-N2O'!$A$2:$AR$27,COLUMN('CN-Med-BPE-N2O'!N$2),0)*VLOOKUP($A20,'Subnational multipliers'!$A$7:$AS$31,COLUMN('Subnational multipliers'!O$6),0))</f>
        <v>0</v>
      </c>
      <c r="O20" s="9">
        <f>IF('CN-Med-BPE-N2O'!O20=0,0,VLOOKUP($A20,'CN-Med-BPE-N2O'!$A$2:$AR$27,COLUMN('CN-Med-BPE-N2O'!O$2),0)*VLOOKUP($A20,'Subnational multipliers'!$A$7:$AS$31,COLUMN('Subnational multipliers'!P$6),0))</f>
        <v>0</v>
      </c>
      <c r="P20" s="9">
        <f>IF('CN-Med-BPE-N2O'!P20=0,0,VLOOKUP($A20,'CN-Med-BPE-N2O'!$A$2:$AR$27,COLUMN('CN-Med-BPE-N2O'!P$2),0)*VLOOKUP($A20,'Subnational multipliers'!$A$7:$AS$31,COLUMN('Subnational multipliers'!Q$6),0))</f>
        <v>0</v>
      </c>
      <c r="Q20" s="9">
        <f>IF('CN-Med-BPE-N2O'!Q20=0,0,VLOOKUP($A20,'CN-Med-BPE-N2O'!$A$2:$AR$27,COLUMN('CN-Med-BPE-N2O'!Q$2),0)*VLOOKUP($A20,'Subnational multipliers'!$A$7:$AS$31,COLUMN('Subnational multipliers'!R$6),0))</f>
        <v>0</v>
      </c>
      <c r="R20" s="9">
        <f>IF('CN-Med-BPE-N2O'!R20=0,0,VLOOKUP($A20,'CN-Med-BPE-N2O'!$A$2:$AR$27,COLUMN('CN-Med-BPE-N2O'!R$2),0)*VLOOKUP($A20,'Subnational multipliers'!$A$7:$AS$31,COLUMN('Subnational multipliers'!S$6),0))</f>
        <v>0</v>
      </c>
      <c r="S20" s="9">
        <f>IF('CN-Med-BPE-N2O'!S20=0,0,VLOOKUP($A20,'CN-Med-BPE-N2O'!$A$2:$AR$27,COLUMN('CN-Med-BPE-N2O'!S$2),0)*VLOOKUP($A20,'Subnational multipliers'!$A$7:$AS$31,COLUMN('Subnational multipliers'!T$6),0))</f>
        <v>0</v>
      </c>
      <c r="T20" s="9">
        <f>IF('CN-Med-BPE-N2O'!T20=0,0,VLOOKUP($A20,'CN-Med-BPE-N2O'!$A$2:$AR$27,COLUMN('CN-Med-BPE-N2O'!T$2),0)*VLOOKUP($A20,'Subnational multipliers'!$A$7:$AS$31,COLUMN('Subnational multipliers'!U$6),0))</f>
        <v>0</v>
      </c>
      <c r="U20" s="9">
        <f>IF('CN-Med-BPE-N2O'!U20=0,0,VLOOKUP($A20,'CN-Med-BPE-N2O'!$A$2:$AR$27,COLUMN('CN-Med-BPE-N2O'!U$2),0)*VLOOKUP($A20,'Subnational multipliers'!$A$7:$AS$31,COLUMN('Subnational multipliers'!V$6),0))</f>
        <v>0</v>
      </c>
      <c r="V20" s="9">
        <f>IF('CN-Med-BPE-N2O'!V20=0,0,VLOOKUP($A20,'CN-Med-BPE-N2O'!$A$2:$AR$27,COLUMN('CN-Med-BPE-N2O'!V$2),0)*VLOOKUP($A20,'Subnational multipliers'!$A$7:$AS$31,COLUMN('Subnational multipliers'!W$6),0))</f>
        <v>0</v>
      </c>
      <c r="W20" s="9">
        <f>IF('CN-Med-BPE-N2O'!W20=0,0,VLOOKUP($A20,'CN-Med-BPE-N2O'!$A$2:$AR$27,COLUMN('CN-Med-BPE-N2O'!W$2),0)*VLOOKUP($A20,'Subnational multipliers'!$A$7:$AS$31,COLUMN('Subnational multipliers'!X$6),0))</f>
        <v>0</v>
      </c>
      <c r="X20" s="9">
        <f>IF('CN-Med-BPE-N2O'!X20=0,0,VLOOKUP($A20,'CN-Med-BPE-N2O'!$A$2:$AR$27,COLUMN('CN-Med-BPE-N2O'!X$2),0)*VLOOKUP($A20,'Subnational multipliers'!$A$7:$AS$31,COLUMN('Subnational multipliers'!Y$6),0))</f>
        <v>0</v>
      </c>
      <c r="Y20" s="9">
        <f>IF('CN-Med-BPE-N2O'!Y20=0,0,VLOOKUP($A20,'CN-Med-BPE-N2O'!$A$2:$AR$27,COLUMN('CN-Med-BPE-N2O'!Y$2),0)*VLOOKUP($A20,'Subnational multipliers'!$A$7:$AS$31,COLUMN('Subnational multipliers'!Z$6),0))</f>
        <v>0</v>
      </c>
      <c r="Z20" s="9">
        <f>IF('CN-Med-BPE-N2O'!Z20=0,0,VLOOKUP($A20,'CN-Med-BPE-N2O'!$A$2:$AR$27,COLUMN('CN-Med-BPE-N2O'!Z$2),0)*VLOOKUP($A20,'Subnational multipliers'!$A$7:$AS$31,COLUMN('Subnational multipliers'!AA$6),0))</f>
        <v>0</v>
      </c>
      <c r="AA20" s="9">
        <f>IF('CN-Med-BPE-N2O'!AA20=0,0,VLOOKUP($A20,'CN-Med-BPE-N2O'!$A$2:$AR$27,COLUMN('CN-Med-BPE-N2O'!AA$2),0)*VLOOKUP($A20,'Subnational multipliers'!$A$7:$AS$31,COLUMN('Subnational multipliers'!AB$6),0))</f>
        <v>0</v>
      </c>
      <c r="AB20" s="9">
        <f>IF('CN-Med-BPE-N2O'!AB20=0,0,VLOOKUP($A20,'CN-Med-BPE-N2O'!$A$2:$AR$27,COLUMN('CN-Med-BPE-N2O'!AB$2),0)*VLOOKUP($A20,'Subnational multipliers'!$A$7:$AS$31,COLUMN('Subnational multipliers'!AC$6),0))</f>
        <v>0</v>
      </c>
      <c r="AC20" s="9">
        <f>IF('CN-Med-BPE-N2O'!AC20=0,0,VLOOKUP($A20,'CN-Med-BPE-N2O'!$A$2:$AR$27,COLUMN('CN-Med-BPE-N2O'!AC$2),0)*VLOOKUP($A20,'Subnational multipliers'!$A$7:$AS$31,COLUMN('Subnational multipliers'!AD$6),0))</f>
        <v>0</v>
      </c>
      <c r="AD20" s="9">
        <f>IF('CN-Med-BPE-N2O'!AD20=0,0,VLOOKUP($A20,'CN-Med-BPE-N2O'!$A$2:$AR$27,COLUMN('CN-Med-BPE-N2O'!AD$2),0)*VLOOKUP($A20,'Subnational multipliers'!$A$7:$AS$31,COLUMN('Subnational multipliers'!AE$6),0))</f>
        <v>0</v>
      </c>
      <c r="AE20" s="9">
        <f>IF('CN-Med-BPE-N2O'!AE20=0,0,VLOOKUP($A20,'CN-Med-BPE-N2O'!$A$2:$AR$27,COLUMN('CN-Med-BPE-N2O'!AE$2),0)*VLOOKUP($A20,'Subnational multipliers'!$A$7:$AS$31,COLUMN('Subnational multipliers'!AF$6),0))</f>
        <v>0</v>
      </c>
      <c r="AF20" s="9">
        <f>IF('CN-Med-BPE-N2O'!AF20=0,0,VLOOKUP($A20,'CN-Med-BPE-N2O'!$A$2:$AR$27,COLUMN('CN-Med-BPE-N2O'!AF$2),0)*VLOOKUP($A20,'Subnational multipliers'!$A$7:$AS$31,COLUMN('Subnational multipliers'!AG$6),0))</f>
        <v>0</v>
      </c>
      <c r="AG20" s="9">
        <f>IF('CN-Med-BPE-N2O'!AG20=0,0,VLOOKUP($A20,'CN-Med-BPE-N2O'!$A$2:$AR$27,COLUMN('CN-Med-BPE-N2O'!AG$2),0)*VLOOKUP($A20,'Subnational multipliers'!$A$7:$AS$31,COLUMN('Subnational multipliers'!AH$6),0))</f>
        <v>0</v>
      </c>
      <c r="AH20" s="9">
        <f>IF('CN-Med-BPE-N2O'!AH20=0,0,VLOOKUP($A20,'CN-Med-BPE-N2O'!$A$2:$AR$27,COLUMN('CN-Med-BPE-N2O'!AH$2),0)*VLOOKUP($A20,'Subnational multipliers'!$A$7:$AS$31,COLUMN('Subnational multipliers'!AI$6),0))</f>
        <v>0</v>
      </c>
      <c r="AI20" s="9">
        <f>IF('CN-Med-BPE-N2O'!AI20=0,0,VLOOKUP($A20,'CN-Med-BPE-N2O'!$A$2:$AR$27,COLUMN('CN-Med-BPE-N2O'!AI$2),0)*VLOOKUP($A20,'Subnational multipliers'!$A$7:$AS$31,COLUMN('Subnational multipliers'!AJ$6),0))</f>
        <v>0</v>
      </c>
      <c r="AJ20" s="9">
        <f>IF('CN-Med-BPE-N2O'!AJ20=0,0,VLOOKUP($A20,'CN-Med-BPE-N2O'!$A$2:$AR$27,COLUMN('CN-Med-BPE-N2O'!AJ$2),0)*VLOOKUP($A20,'Subnational multipliers'!$A$7:$AS$31,COLUMN('Subnational multipliers'!AK$6),0))</f>
        <v>0</v>
      </c>
      <c r="AK20" s="9">
        <f>IF('CN-Med-BPE-N2O'!AK20=0,0,VLOOKUP($A20,'CN-Med-BPE-N2O'!$A$2:$AR$27,COLUMN('CN-Med-BPE-N2O'!AK$2),0)*VLOOKUP($A20,'Subnational multipliers'!$A$7:$AS$31,COLUMN('Subnational multipliers'!AL$6),0))</f>
        <v>0</v>
      </c>
      <c r="AL20" s="9">
        <f>IF('CN-Med-BPE-N2O'!AL20=0,0,VLOOKUP($A20,'CN-Med-BPE-N2O'!$A$2:$AR$27,COLUMN('CN-Med-BPE-N2O'!AL$2),0)*VLOOKUP($A20,'Subnational multipliers'!$A$7:$AS$31,COLUMN('Subnational multipliers'!AM$6),0))</f>
        <v>0</v>
      </c>
      <c r="AM20" s="9">
        <f>IF('CN-Med-BPE-N2O'!AM20=0,0,VLOOKUP($A20,'CN-Med-BPE-N2O'!$A$2:$AR$27,COLUMN('CN-Med-BPE-N2O'!AM$2),0)*VLOOKUP($A20,'Subnational multipliers'!$A$7:$AS$31,COLUMN('Subnational multipliers'!AN$6),0))</f>
        <v>0</v>
      </c>
      <c r="AN20" s="9">
        <f>IF('CN-Med-BPE-N2O'!AN20=0,0,VLOOKUP($A20,'CN-Med-BPE-N2O'!$A$2:$AR$27,COLUMN('CN-Med-BPE-N2O'!AN$2),0)*VLOOKUP($A20,'Subnational multipliers'!$A$7:$AS$31,COLUMN('Subnational multipliers'!AO$6),0))</f>
        <v>0</v>
      </c>
      <c r="AO20" s="9">
        <f>IF('CN-Med-BPE-N2O'!AO20=0,0,VLOOKUP($A20,'CN-Med-BPE-N2O'!$A$2:$AR$27,COLUMN('CN-Med-BPE-N2O'!AO$2),0)*VLOOKUP($A20,'Subnational multipliers'!$A$7:$AS$31,COLUMN('Subnational multipliers'!AP$6),0))</f>
        <v>0</v>
      </c>
      <c r="AP20" s="9">
        <f>IF('CN-Med-BPE-N2O'!AP20=0,0,VLOOKUP($A20,'CN-Med-BPE-N2O'!$A$2:$AR$27,COLUMN('CN-Med-BPE-N2O'!AP$2),0)*VLOOKUP($A20,'Subnational multipliers'!$A$7:$AS$31,COLUMN('Subnational multipliers'!AQ$6),0))</f>
        <v>0</v>
      </c>
      <c r="AQ20" s="9">
        <f>IF('CN-Med-BPE-N2O'!AQ20=0,0,VLOOKUP($A20,'CN-Med-BPE-N2O'!$A$2:$AR$27,COLUMN('CN-Med-BPE-N2O'!AQ$2),0)*VLOOKUP($A20,'Subnational multipliers'!$A$7:$AS$31,COLUMN('Subnational multipliers'!AR$6),0))</f>
        <v>0</v>
      </c>
      <c r="AR20" s="9">
        <f>IF('CN-Med-BPE-N2O'!AR20=0,0,VLOOKUP($A20,'CN-Med-BPE-N2O'!$A$2:$AR$27,COLUMN('CN-Med-BPE-N2O'!AR$2),0)*VLOOKUP($A20,'Subnational multipliers'!$A$7:$AS$31,COLUMN('Subnational multipliers'!AS$6),0))</f>
        <v>0</v>
      </c>
    </row>
    <row r="21" spans="1:44">
      <c r="A21" t="s">
        <v>61</v>
      </c>
      <c r="B21" s="9">
        <f>IF('CN-Med-BPE-N2O'!B21=0,0,VLOOKUP($A21,'CN-Med-BPE-N2O'!$A$2:$AR$27,COLUMN('CN-Med-BPE-N2O'!B$2),0)*VLOOKUP($A21,'Subnational multipliers'!$A$7:$AS$31,COLUMN('Subnational multipliers'!C$6),0))</f>
        <v>0</v>
      </c>
      <c r="C21" s="9">
        <f>IF('CN-Med-BPE-N2O'!C21=0,0,VLOOKUP($A21,'CN-Med-BPE-N2O'!$A$2:$AR$27,COLUMN('CN-Med-BPE-N2O'!C$2),0)*VLOOKUP($A21,'Subnational multipliers'!$A$7:$AS$31,COLUMN('Subnational multipliers'!D$6),0))</f>
        <v>0</v>
      </c>
      <c r="D21" s="9">
        <f>IF('CN-Med-BPE-N2O'!D21=0,0,VLOOKUP($A21,'CN-Med-BPE-N2O'!$A$2:$AR$27,COLUMN('CN-Med-BPE-N2O'!D$2),0)*VLOOKUP($A21,'Subnational multipliers'!$A$7:$AS$31,COLUMN('Subnational multipliers'!E$6),0))</f>
        <v>0</v>
      </c>
      <c r="E21" s="9">
        <f>IF('CN-Med-BPE-N2O'!E21=0,0,VLOOKUP($A21,'CN-Med-BPE-N2O'!$A$2:$AR$27,COLUMN('CN-Med-BPE-N2O'!E$2),0)*VLOOKUP($A21,'Subnational multipliers'!$A$7:$AS$31,COLUMN('Subnational multipliers'!F$6),0))</f>
        <v>0</v>
      </c>
      <c r="F21" s="9">
        <f>IF('CN-Med-BPE-N2O'!F21=0,0,VLOOKUP($A21,'CN-Med-BPE-N2O'!$A$2:$AR$27,COLUMN('CN-Med-BPE-N2O'!F$2),0)*VLOOKUP($A21,'Subnational multipliers'!$A$7:$AS$31,COLUMN('Subnational multipliers'!G$6),0))</f>
        <v>0</v>
      </c>
      <c r="G21" s="9">
        <f>IF('CN-Med-BPE-N2O'!G21=0,0,VLOOKUP($A21,'CN-Med-BPE-N2O'!$A$2:$AR$27,COLUMN('CN-Med-BPE-N2O'!G$2),0)*VLOOKUP($A21,'Subnational multipliers'!$A$7:$AS$31,COLUMN('Subnational multipliers'!H$6),0))</f>
        <v>0</v>
      </c>
      <c r="H21" s="9">
        <f>IF('CN-Med-BPE-N2O'!H21=0,0,VLOOKUP($A21,'CN-Med-BPE-N2O'!$A$2:$AR$27,COLUMN('CN-Med-BPE-N2O'!H$2),0)*VLOOKUP($A21,'Subnational multipliers'!$A$7:$AS$31,COLUMN('Subnational multipliers'!I$6),0))</f>
        <v>0</v>
      </c>
      <c r="I21" s="9">
        <f>IF('CN-Med-BPE-N2O'!I21=0,0,VLOOKUP($A21,'CN-Med-BPE-N2O'!$A$2:$AR$27,COLUMN('CN-Med-BPE-N2O'!I$2),0)*VLOOKUP($A21,'Subnational multipliers'!$A$7:$AS$31,COLUMN('Subnational multipliers'!J$6),0))</f>
        <v>0</v>
      </c>
      <c r="J21" s="9">
        <f>IF('CN-Med-BPE-N2O'!J21=0,0,VLOOKUP($A21,'CN-Med-BPE-N2O'!$A$2:$AR$27,COLUMN('CN-Med-BPE-N2O'!J$2),0)*VLOOKUP($A21,'Subnational multipliers'!$A$7:$AS$31,COLUMN('Subnational multipliers'!K$6),0))</f>
        <v>0</v>
      </c>
      <c r="K21" s="9">
        <f>IF('CN-Med-BPE-N2O'!K21=0,0,VLOOKUP($A21,'CN-Med-BPE-N2O'!$A$2:$AR$27,COLUMN('CN-Med-BPE-N2O'!K$2),0)*VLOOKUP($A21,'Subnational multipliers'!$A$7:$AS$31,COLUMN('Subnational multipliers'!L$6),0))</f>
        <v>0</v>
      </c>
      <c r="L21" s="9">
        <f>IF('CN-Med-BPE-N2O'!L21=0,0,VLOOKUP($A21,'CN-Med-BPE-N2O'!$A$2:$AR$27,COLUMN('CN-Med-BPE-N2O'!L$2),0)*VLOOKUP($A21,'Subnational multipliers'!$A$7:$AS$31,COLUMN('Subnational multipliers'!M$6),0))</f>
        <v>0</v>
      </c>
      <c r="M21" s="9">
        <f>IF('CN-Med-BPE-N2O'!M21=0,0,VLOOKUP($A21,'CN-Med-BPE-N2O'!$A$2:$AR$27,COLUMN('CN-Med-BPE-N2O'!M$2),0)*VLOOKUP($A21,'Subnational multipliers'!$A$7:$AS$31,COLUMN('Subnational multipliers'!N$6),0))</f>
        <v>0</v>
      </c>
      <c r="N21" s="9">
        <f>IF('CN-Med-BPE-N2O'!N21=0,0,VLOOKUP($A21,'CN-Med-BPE-N2O'!$A$2:$AR$27,COLUMN('CN-Med-BPE-N2O'!N$2),0)*VLOOKUP($A21,'Subnational multipliers'!$A$7:$AS$31,COLUMN('Subnational multipliers'!O$6),0))</f>
        <v>0</v>
      </c>
      <c r="O21" s="9">
        <f>IF('CN-Med-BPE-N2O'!O21=0,0,VLOOKUP($A21,'CN-Med-BPE-N2O'!$A$2:$AR$27,COLUMN('CN-Med-BPE-N2O'!O$2),0)*VLOOKUP($A21,'Subnational multipliers'!$A$7:$AS$31,COLUMN('Subnational multipliers'!P$6),0))</f>
        <v>0</v>
      </c>
      <c r="P21" s="9">
        <f>IF('CN-Med-BPE-N2O'!P21=0,0,VLOOKUP($A21,'CN-Med-BPE-N2O'!$A$2:$AR$27,COLUMN('CN-Med-BPE-N2O'!P$2),0)*VLOOKUP($A21,'Subnational multipliers'!$A$7:$AS$31,COLUMN('Subnational multipliers'!Q$6),0))</f>
        <v>0</v>
      </c>
      <c r="Q21" s="9">
        <f>IF('CN-Med-BPE-N2O'!Q21=0,0,VLOOKUP($A21,'CN-Med-BPE-N2O'!$A$2:$AR$27,COLUMN('CN-Med-BPE-N2O'!Q$2),0)*VLOOKUP($A21,'Subnational multipliers'!$A$7:$AS$31,COLUMN('Subnational multipliers'!R$6),0))</f>
        <v>0</v>
      </c>
      <c r="R21" s="9">
        <f>IF('CN-Med-BPE-N2O'!R21=0,0,VLOOKUP($A21,'CN-Med-BPE-N2O'!$A$2:$AR$27,COLUMN('CN-Med-BPE-N2O'!R$2),0)*VLOOKUP($A21,'Subnational multipliers'!$A$7:$AS$31,COLUMN('Subnational multipliers'!S$6),0))</f>
        <v>0</v>
      </c>
      <c r="S21" s="9">
        <f>IF('CN-Med-BPE-N2O'!S21=0,0,VLOOKUP($A21,'CN-Med-BPE-N2O'!$A$2:$AR$27,COLUMN('CN-Med-BPE-N2O'!S$2),0)*VLOOKUP($A21,'Subnational multipliers'!$A$7:$AS$31,COLUMN('Subnational multipliers'!T$6),0))</f>
        <v>0</v>
      </c>
      <c r="T21" s="9">
        <f>IF('CN-Med-BPE-N2O'!T21=0,0,VLOOKUP($A21,'CN-Med-BPE-N2O'!$A$2:$AR$27,COLUMN('CN-Med-BPE-N2O'!T$2),0)*VLOOKUP($A21,'Subnational multipliers'!$A$7:$AS$31,COLUMN('Subnational multipliers'!U$6),0))</f>
        <v>0</v>
      </c>
      <c r="U21" s="9">
        <f>IF('CN-Med-BPE-N2O'!U21=0,0,VLOOKUP($A21,'CN-Med-BPE-N2O'!$A$2:$AR$27,COLUMN('CN-Med-BPE-N2O'!U$2),0)*VLOOKUP($A21,'Subnational multipliers'!$A$7:$AS$31,COLUMN('Subnational multipliers'!V$6),0))</f>
        <v>0</v>
      </c>
      <c r="V21" s="9">
        <f>IF('CN-Med-BPE-N2O'!V21=0,0,VLOOKUP($A21,'CN-Med-BPE-N2O'!$A$2:$AR$27,COLUMN('CN-Med-BPE-N2O'!V$2),0)*VLOOKUP($A21,'Subnational multipliers'!$A$7:$AS$31,COLUMN('Subnational multipliers'!W$6),0))</f>
        <v>0</v>
      </c>
      <c r="W21" s="9">
        <f>IF('CN-Med-BPE-N2O'!W21=0,0,VLOOKUP($A21,'CN-Med-BPE-N2O'!$A$2:$AR$27,COLUMN('CN-Med-BPE-N2O'!W$2),0)*VLOOKUP($A21,'Subnational multipliers'!$A$7:$AS$31,COLUMN('Subnational multipliers'!X$6),0))</f>
        <v>0</v>
      </c>
      <c r="X21" s="9">
        <f>IF('CN-Med-BPE-N2O'!X21=0,0,VLOOKUP($A21,'CN-Med-BPE-N2O'!$A$2:$AR$27,COLUMN('CN-Med-BPE-N2O'!X$2),0)*VLOOKUP($A21,'Subnational multipliers'!$A$7:$AS$31,COLUMN('Subnational multipliers'!Y$6),0))</f>
        <v>0</v>
      </c>
      <c r="Y21" s="9">
        <f>IF('CN-Med-BPE-N2O'!Y21=0,0,VLOOKUP($A21,'CN-Med-BPE-N2O'!$A$2:$AR$27,COLUMN('CN-Med-BPE-N2O'!Y$2),0)*VLOOKUP($A21,'Subnational multipliers'!$A$7:$AS$31,COLUMN('Subnational multipliers'!Z$6),0))</f>
        <v>0</v>
      </c>
      <c r="Z21" s="9">
        <f>IF('CN-Med-BPE-N2O'!Z21=0,0,VLOOKUP($A21,'CN-Med-BPE-N2O'!$A$2:$AR$27,COLUMN('CN-Med-BPE-N2O'!Z$2),0)*VLOOKUP($A21,'Subnational multipliers'!$A$7:$AS$31,COLUMN('Subnational multipliers'!AA$6),0))</f>
        <v>0</v>
      </c>
      <c r="AA21" s="9">
        <f>IF('CN-Med-BPE-N2O'!AA21=0,0,VLOOKUP($A21,'CN-Med-BPE-N2O'!$A$2:$AR$27,COLUMN('CN-Med-BPE-N2O'!AA$2),0)*VLOOKUP($A21,'Subnational multipliers'!$A$7:$AS$31,COLUMN('Subnational multipliers'!AB$6),0))</f>
        <v>0</v>
      </c>
      <c r="AB21" s="9">
        <f>IF('CN-Med-BPE-N2O'!AB21=0,0,VLOOKUP($A21,'CN-Med-BPE-N2O'!$A$2:$AR$27,COLUMN('CN-Med-BPE-N2O'!AB$2),0)*VLOOKUP($A21,'Subnational multipliers'!$A$7:$AS$31,COLUMN('Subnational multipliers'!AC$6),0))</f>
        <v>0</v>
      </c>
      <c r="AC21" s="9">
        <f>IF('CN-Med-BPE-N2O'!AC21=0,0,VLOOKUP($A21,'CN-Med-BPE-N2O'!$A$2:$AR$27,COLUMN('CN-Med-BPE-N2O'!AC$2),0)*VLOOKUP($A21,'Subnational multipliers'!$A$7:$AS$31,COLUMN('Subnational multipliers'!AD$6),0))</f>
        <v>0</v>
      </c>
      <c r="AD21" s="9">
        <f>IF('CN-Med-BPE-N2O'!AD21=0,0,VLOOKUP($A21,'CN-Med-BPE-N2O'!$A$2:$AR$27,COLUMN('CN-Med-BPE-N2O'!AD$2),0)*VLOOKUP($A21,'Subnational multipliers'!$A$7:$AS$31,COLUMN('Subnational multipliers'!AE$6),0))</f>
        <v>0</v>
      </c>
      <c r="AE21" s="9">
        <f>IF('CN-Med-BPE-N2O'!AE21=0,0,VLOOKUP($A21,'CN-Med-BPE-N2O'!$A$2:$AR$27,COLUMN('CN-Med-BPE-N2O'!AE$2),0)*VLOOKUP($A21,'Subnational multipliers'!$A$7:$AS$31,COLUMN('Subnational multipliers'!AF$6),0))</f>
        <v>0</v>
      </c>
      <c r="AF21" s="9">
        <f>IF('CN-Med-BPE-N2O'!AF21=0,0,VLOOKUP($A21,'CN-Med-BPE-N2O'!$A$2:$AR$27,COLUMN('CN-Med-BPE-N2O'!AF$2),0)*VLOOKUP($A21,'Subnational multipliers'!$A$7:$AS$31,COLUMN('Subnational multipliers'!AG$6),0))</f>
        <v>0</v>
      </c>
      <c r="AG21" s="9">
        <f>IF('CN-Med-BPE-N2O'!AG21=0,0,VLOOKUP($A21,'CN-Med-BPE-N2O'!$A$2:$AR$27,COLUMN('CN-Med-BPE-N2O'!AG$2),0)*VLOOKUP($A21,'Subnational multipliers'!$A$7:$AS$31,COLUMN('Subnational multipliers'!AH$6),0))</f>
        <v>0</v>
      </c>
      <c r="AH21" s="9">
        <f>IF('CN-Med-BPE-N2O'!AH21=0,0,VLOOKUP($A21,'CN-Med-BPE-N2O'!$A$2:$AR$27,COLUMN('CN-Med-BPE-N2O'!AH$2),0)*VLOOKUP($A21,'Subnational multipliers'!$A$7:$AS$31,COLUMN('Subnational multipliers'!AI$6),0))</f>
        <v>0</v>
      </c>
      <c r="AI21" s="9">
        <f>IF('CN-Med-BPE-N2O'!AI21=0,0,VLOOKUP($A21,'CN-Med-BPE-N2O'!$A$2:$AR$27,COLUMN('CN-Med-BPE-N2O'!AI$2),0)*VLOOKUP($A21,'Subnational multipliers'!$A$7:$AS$31,COLUMN('Subnational multipliers'!AJ$6),0))</f>
        <v>0</v>
      </c>
      <c r="AJ21" s="9">
        <f>IF('CN-Med-BPE-N2O'!AJ21=0,0,VLOOKUP($A21,'CN-Med-BPE-N2O'!$A$2:$AR$27,COLUMN('CN-Med-BPE-N2O'!AJ$2),0)*VLOOKUP($A21,'Subnational multipliers'!$A$7:$AS$31,COLUMN('Subnational multipliers'!AK$6),0))</f>
        <v>0</v>
      </c>
      <c r="AK21" s="9">
        <f>IF('CN-Med-BPE-N2O'!AK21=0,0,VLOOKUP($A21,'CN-Med-BPE-N2O'!$A$2:$AR$27,COLUMN('CN-Med-BPE-N2O'!AK$2),0)*VLOOKUP($A21,'Subnational multipliers'!$A$7:$AS$31,COLUMN('Subnational multipliers'!AL$6),0))</f>
        <v>0</v>
      </c>
      <c r="AL21" s="9">
        <f>IF('CN-Med-BPE-N2O'!AL21=0,0,VLOOKUP($A21,'CN-Med-BPE-N2O'!$A$2:$AR$27,COLUMN('CN-Med-BPE-N2O'!AL$2),0)*VLOOKUP($A21,'Subnational multipliers'!$A$7:$AS$31,COLUMN('Subnational multipliers'!AM$6),0))</f>
        <v>0</v>
      </c>
      <c r="AM21" s="9">
        <f>IF('CN-Med-BPE-N2O'!AM21=0,0,VLOOKUP($A21,'CN-Med-BPE-N2O'!$A$2:$AR$27,COLUMN('CN-Med-BPE-N2O'!AM$2),0)*VLOOKUP($A21,'Subnational multipliers'!$A$7:$AS$31,COLUMN('Subnational multipliers'!AN$6),0))</f>
        <v>0</v>
      </c>
      <c r="AN21" s="9">
        <f>IF('CN-Med-BPE-N2O'!AN21=0,0,VLOOKUP($A21,'CN-Med-BPE-N2O'!$A$2:$AR$27,COLUMN('CN-Med-BPE-N2O'!AN$2),0)*VLOOKUP($A21,'Subnational multipliers'!$A$7:$AS$31,COLUMN('Subnational multipliers'!AO$6),0))</f>
        <v>0</v>
      </c>
      <c r="AO21" s="9">
        <f>IF('CN-Med-BPE-N2O'!AO21=0,0,VLOOKUP($A21,'CN-Med-BPE-N2O'!$A$2:$AR$27,COLUMN('CN-Med-BPE-N2O'!AO$2),0)*VLOOKUP($A21,'Subnational multipliers'!$A$7:$AS$31,COLUMN('Subnational multipliers'!AP$6),0))</f>
        <v>0</v>
      </c>
      <c r="AP21" s="9">
        <f>IF('CN-Med-BPE-N2O'!AP21=0,0,VLOOKUP($A21,'CN-Med-BPE-N2O'!$A$2:$AR$27,COLUMN('CN-Med-BPE-N2O'!AP$2),0)*VLOOKUP($A21,'Subnational multipliers'!$A$7:$AS$31,COLUMN('Subnational multipliers'!AQ$6),0))</f>
        <v>0</v>
      </c>
      <c r="AQ21" s="9">
        <f>IF('CN-Med-BPE-N2O'!AQ21=0,0,VLOOKUP($A21,'CN-Med-BPE-N2O'!$A$2:$AR$27,COLUMN('CN-Med-BPE-N2O'!AQ$2),0)*VLOOKUP($A21,'Subnational multipliers'!$A$7:$AS$31,COLUMN('Subnational multipliers'!AR$6),0))</f>
        <v>0</v>
      </c>
      <c r="AR21" s="9">
        <f>IF('CN-Med-BPE-N2O'!AR21=0,0,VLOOKUP($A21,'CN-Med-BPE-N2O'!$A$2:$AR$27,COLUMN('CN-Med-BPE-N2O'!AR$2),0)*VLOOKUP($A21,'Subnational multipliers'!$A$7:$AS$31,COLUMN('Subnational multipliers'!AS$6),0))</f>
        <v>0</v>
      </c>
    </row>
    <row r="22" spans="1:44">
      <c r="A22" t="s">
        <v>62</v>
      </c>
      <c r="B22" s="9">
        <f>IF('CN-Med-BPE-N2O'!B22=0,0,VLOOKUP($A22,'CN-Med-BPE-N2O'!$A$2:$AR$27,COLUMN('CN-Med-BPE-N2O'!B$2),0)*VLOOKUP($A22,'Subnational multipliers'!$A$7:$AS$31,COLUMN('Subnational multipliers'!C$6),0))</f>
        <v>0</v>
      </c>
      <c r="C22" s="9">
        <f>IF('CN-Med-BPE-N2O'!C22=0,0,VLOOKUP($A22,'CN-Med-BPE-N2O'!$A$2:$AR$27,COLUMN('CN-Med-BPE-N2O'!C$2),0)*VLOOKUP($A22,'Subnational multipliers'!$A$7:$AS$31,COLUMN('Subnational multipliers'!D$6),0))</f>
        <v>0</v>
      </c>
      <c r="D22" s="9">
        <f>IF('CN-Med-BPE-N2O'!D22=0,0,VLOOKUP($A22,'CN-Med-BPE-N2O'!$A$2:$AR$27,COLUMN('CN-Med-BPE-N2O'!D$2),0)*VLOOKUP($A22,'Subnational multipliers'!$A$7:$AS$31,COLUMN('Subnational multipliers'!E$6),0))</f>
        <v>0</v>
      </c>
      <c r="E22" s="9">
        <f>IF('CN-Med-BPE-N2O'!E22=0,0,VLOOKUP($A22,'CN-Med-BPE-N2O'!$A$2:$AR$27,COLUMN('CN-Med-BPE-N2O'!E$2),0)*VLOOKUP($A22,'Subnational multipliers'!$A$7:$AS$31,COLUMN('Subnational multipliers'!F$6),0))</f>
        <v>0</v>
      </c>
      <c r="F22" s="9">
        <f>IF('CN-Med-BPE-N2O'!F22=0,0,VLOOKUP($A22,'CN-Med-BPE-N2O'!$A$2:$AR$27,COLUMN('CN-Med-BPE-N2O'!F$2),0)*VLOOKUP($A22,'Subnational multipliers'!$A$7:$AS$31,COLUMN('Subnational multipliers'!G$6),0))</f>
        <v>0</v>
      </c>
      <c r="G22" s="9">
        <f>IF('CN-Med-BPE-N2O'!G22=0,0,VLOOKUP($A22,'CN-Med-BPE-N2O'!$A$2:$AR$27,COLUMN('CN-Med-BPE-N2O'!G$2),0)*VLOOKUP($A22,'Subnational multipliers'!$A$7:$AS$31,COLUMN('Subnational multipliers'!H$6),0))</f>
        <v>0</v>
      </c>
      <c r="H22" s="9">
        <f>IF('CN-Med-BPE-N2O'!H22=0,0,VLOOKUP($A22,'CN-Med-BPE-N2O'!$A$2:$AR$27,COLUMN('CN-Med-BPE-N2O'!H$2),0)*VLOOKUP($A22,'Subnational multipliers'!$A$7:$AS$31,COLUMN('Subnational multipliers'!I$6),0))</f>
        <v>0</v>
      </c>
      <c r="I22" s="9">
        <f>IF('CN-Med-BPE-N2O'!I22=0,0,VLOOKUP($A22,'CN-Med-BPE-N2O'!$A$2:$AR$27,COLUMN('CN-Med-BPE-N2O'!I$2),0)*VLOOKUP($A22,'Subnational multipliers'!$A$7:$AS$31,COLUMN('Subnational multipliers'!J$6),0))</f>
        <v>0</v>
      </c>
      <c r="J22" s="9">
        <f>IF('CN-Med-BPE-N2O'!J22=0,0,VLOOKUP($A22,'CN-Med-BPE-N2O'!$A$2:$AR$27,COLUMN('CN-Med-BPE-N2O'!J$2),0)*VLOOKUP($A22,'Subnational multipliers'!$A$7:$AS$31,COLUMN('Subnational multipliers'!K$6),0))</f>
        <v>0</v>
      </c>
      <c r="K22" s="9">
        <f>IF('CN-Med-BPE-N2O'!K22=0,0,VLOOKUP($A22,'CN-Med-BPE-N2O'!$A$2:$AR$27,COLUMN('CN-Med-BPE-N2O'!K$2),0)*VLOOKUP($A22,'Subnational multipliers'!$A$7:$AS$31,COLUMN('Subnational multipliers'!L$6),0))</f>
        <v>0</v>
      </c>
      <c r="L22" s="9">
        <f>IF('CN-Med-BPE-N2O'!L22=0,0,VLOOKUP($A22,'CN-Med-BPE-N2O'!$A$2:$AR$27,COLUMN('CN-Med-BPE-N2O'!L$2),0)*VLOOKUP($A22,'Subnational multipliers'!$A$7:$AS$31,COLUMN('Subnational multipliers'!M$6),0))</f>
        <v>0</v>
      </c>
      <c r="M22" s="9">
        <f>IF('CN-Med-BPE-N2O'!M22=0,0,VLOOKUP($A22,'CN-Med-BPE-N2O'!$A$2:$AR$27,COLUMN('CN-Med-BPE-N2O'!M$2),0)*VLOOKUP($A22,'Subnational multipliers'!$A$7:$AS$31,COLUMN('Subnational multipliers'!N$6),0))</f>
        <v>0</v>
      </c>
      <c r="N22" s="9">
        <f>IF('CN-Med-BPE-N2O'!N22=0,0,VLOOKUP($A22,'CN-Med-BPE-N2O'!$A$2:$AR$27,COLUMN('CN-Med-BPE-N2O'!N$2),0)*VLOOKUP($A22,'Subnational multipliers'!$A$7:$AS$31,COLUMN('Subnational multipliers'!O$6),0))</f>
        <v>0</v>
      </c>
      <c r="O22" s="9">
        <f>IF('CN-Med-BPE-N2O'!O22=0,0,VLOOKUP($A22,'CN-Med-BPE-N2O'!$A$2:$AR$27,COLUMN('CN-Med-BPE-N2O'!O$2),0)*VLOOKUP($A22,'Subnational multipliers'!$A$7:$AS$31,COLUMN('Subnational multipliers'!P$6),0))</f>
        <v>0</v>
      </c>
      <c r="P22" s="9">
        <f>IF('CN-Med-BPE-N2O'!P22=0,0,VLOOKUP($A22,'CN-Med-BPE-N2O'!$A$2:$AR$27,COLUMN('CN-Med-BPE-N2O'!P$2),0)*VLOOKUP($A22,'Subnational multipliers'!$A$7:$AS$31,COLUMN('Subnational multipliers'!Q$6),0))</f>
        <v>0</v>
      </c>
      <c r="Q22" s="9">
        <f>IF('CN-Med-BPE-N2O'!Q22=0,0,VLOOKUP($A22,'CN-Med-BPE-N2O'!$A$2:$AR$27,COLUMN('CN-Med-BPE-N2O'!Q$2),0)*VLOOKUP($A22,'Subnational multipliers'!$A$7:$AS$31,COLUMN('Subnational multipliers'!R$6),0))</f>
        <v>0</v>
      </c>
      <c r="R22" s="9">
        <f>IF('CN-Med-BPE-N2O'!R22=0,0,VLOOKUP($A22,'CN-Med-BPE-N2O'!$A$2:$AR$27,COLUMN('CN-Med-BPE-N2O'!R$2),0)*VLOOKUP($A22,'Subnational multipliers'!$A$7:$AS$31,COLUMN('Subnational multipliers'!S$6),0))</f>
        <v>0</v>
      </c>
      <c r="S22" s="9">
        <f>IF('CN-Med-BPE-N2O'!S22=0,0,VLOOKUP($A22,'CN-Med-BPE-N2O'!$A$2:$AR$27,COLUMN('CN-Med-BPE-N2O'!S$2),0)*VLOOKUP($A22,'Subnational multipliers'!$A$7:$AS$31,COLUMN('Subnational multipliers'!T$6),0))</f>
        <v>0</v>
      </c>
      <c r="T22" s="9">
        <f>IF('CN-Med-BPE-N2O'!T22=0,0,VLOOKUP($A22,'CN-Med-BPE-N2O'!$A$2:$AR$27,COLUMN('CN-Med-BPE-N2O'!T$2),0)*VLOOKUP($A22,'Subnational multipliers'!$A$7:$AS$31,COLUMN('Subnational multipliers'!U$6),0))</f>
        <v>0</v>
      </c>
      <c r="U22" s="9">
        <f>IF('CN-Med-BPE-N2O'!U22=0,0,VLOOKUP($A22,'CN-Med-BPE-N2O'!$A$2:$AR$27,COLUMN('CN-Med-BPE-N2O'!U$2),0)*VLOOKUP($A22,'Subnational multipliers'!$A$7:$AS$31,COLUMN('Subnational multipliers'!V$6),0))</f>
        <v>0</v>
      </c>
      <c r="V22" s="9">
        <f>IF('CN-Med-BPE-N2O'!V22=0,0,VLOOKUP($A22,'CN-Med-BPE-N2O'!$A$2:$AR$27,COLUMN('CN-Med-BPE-N2O'!V$2),0)*VLOOKUP($A22,'Subnational multipliers'!$A$7:$AS$31,COLUMN('Subnational multipliers'!W$6),0))</f>
        <v>0</v>
      </c>
      <c r="W22" s="9">
        <f>IF('CN-Med-BPE-N2O'!W22=0,0,VLOOKUP($A22,'CN-Med-BPE-N2O'!$A$2:$AR$27,COLUMN('CN-Med-BPE-N2O'!W$2),0)*VLOOKUP($A22,'Subnational multipliers'!$A$7:$AS$31,COLUMN('Subnational multipliers'!X$6),0))</f>
        <v>0</v>
      </c>
      <c r="X22" s="9">
        <f>IF('CN-Med-BPE-N2O'!X22=0,0,VLOOKUP($A22,'CN-Med-BPE-N2O'!$A$2:$AR$27,COLUMN('CN-Med-BPE-N2O'!X$2),0)*VLOOKUP($A22,'Subnational multipliers'!$A$7:$AS$31,COLUMN('Subnational multipliers'!Y$6),0))</f>
        <v>0</v>
      </c>
      <c r="Y22" s="9">
        <f>IF('CN-Med-BPE-N2O'!Y22=0,0,VLOOKUP($A22,'CN-Med-BPE-N2O'!$A$2:$AR$27,COLUMN('CN-Med-BPE-N2O'!Y$2),0)*VLOOKUP($A22,'Subnational multipliers'!$A$7:$AS$31,COLUMN('Subnational multipliers'!Z$6),0))</f>
        <v>0</v>
      </c>
      <c r="Z22" s="9">
        <f>IF('CN-Med-BPE-N2O'!Z22=0,0,VLOOKUP($A22,'CN-Med-BPE-N2O'!$A$2:$AR$27,COLUMN('CN-Med-BPE-N2O'!Z$2),0)*VLOOKUP($A22,'Subnational multipliers'!$A$7:$AS$31,COLUMN('Subnational multipliers'!AA$6),0))</f>
        <v>0</v>
      </c>
      <c r="AA22" s="9">
        <f>IF('CN-Med-BPE-N2O'!AA22=0,0,VLOOKUP($A22,'CN-Med-BPE-N2O'!$A$2:$AR$27,COLUMN('CN-Med-BPE-N2O'!AA$2),0)*VLOOKUP($A22,'Subnational multipliers'!$A$7:$AS$31,COLUMN('Subnational multipliers'!AB$6),0))</f>
        <v>0</v>
      </c>
      <c r="AB22" s="9">
        <f>IF('CN-Med-BPE-N2O'!AB22=0,0,VLOOKUP($A22,'CN-Med-BPE-N2O'!$A$2:$AR$27,COLUMN('CN-Med-BPE-N2O'!AB$2),0)*VLOOKUP($A22,'Subnational multipliers'!$A$7:$AS$31,COLUMN('Subnational multipliers'!AC$6),0))</f>
        <v>0</v>
      </c>
      <c r="AC22" s="9">
        <f>IF('CN-Med-BPE-N2O'!AC22=0,0,VLOOKUP($A22,'CN-Med-BPE-N2O'!$A$2:$AR$27,COLUMN('CN-Med-BPE-N2O'!AC$2),0)*VLOOKUP($A22,'Subnational multipliers'!$A$7:$AS$31,COLUMN('Subnational multipliers'!AD$6),0))</f>
        <v>0</v>
      </c>
      <c r="AD22" s="9">
        <f>IF('CN-Med-BPE-N2O'!AD22=0,0,VLOOKUP($A22,'CN-Med-BPE-N2O'!$A$2:$AR$27,COLUMN('CN-Med-BPE-N2O'!AD$2),0)*VLOOKUP($A22,'Subnational multipliers'!$A$7:$AS$31,COLUMN('Subnational multipliers'!AE$6),0))</f>
        <v>0</v>
      </c>
      <c r="AE22" s="9">
        <f>IF('CN-Med-BPE-N2O'!AE22=0,0,VLOOKUP($A22,'CN-Med-BPE-N2O'!$A$2:$AR$27,COLUMN('CN-Med-BPE-N2O'!AE$2),0)*VLOOKUP($A22,'Subnational multipliers'!$A$7:$AS$31,COLUMN('Subnational multipliers'!AF$6),0))</f>
        <v>0</v>
      </c>
      <c r="AF22" s="9">
        <f>IF('CN-Med-BPE-N2O'!AF22=0,0,VLOOKUP($A22,'CN-Med-BPE-N2O'!$A$2:$AR$27,COLUMN('CN-Med-BPE-N2O'!AF$2),0)*VLOOKUP($A22,'Subnational multipliers'!$A$7:$AS$31,COLUMN('Subnational multipliers'!AG$6),0))</f>
        <v>0</v>
      </c>
      <c r="AG22" s="9">
        <f>IF('CN-Med-BPE-N2O'!AG22=0,0,VLOOKUP($A22,'CN-Med-BPE-N2O'!$A$2:$AR$27,COLUMN('CN-Med-BPE-N2O'!AG$2),0)*VLOOKUP($A22,'Subnational multipliers'!$A$7:$AS$31,COLUMN('Subnational multipliers'!AH$6),0))</f>
        <v>0</v>
      </c>
      <c r="AH22" s="9">
        <f>IF('CN-Med-BPE-N2O'!AH22=0,0,VLOOKUP($A22,'CN-Med-BPE-N2O'!$A$2:$AR$27,COLUMN('CN-Med-BPE-N2O'!AH$2),0)*VLOOKUP($A22,'Subnational multipliers'!$A$7:$AS$31,COLUMN('Subnational multipliers'!AI$6),0))</f>
        <v>0</v>
      </c>
      <c r="AI22" s="9">
        <f>IF('CN-Med-BPE-N2O'!AI22=0,0,VLOOKUP($A22,'CN-Med-BPE-N2O'!$A$2:$AR$27,COLUMN('CN-Med-BPE-N2O'!AI$2),0)*VLOOKUP($A22,'Subnational multipliers'!$A$7:$AS$31,COLUMN('Subnational multipliers'!AJ$6),0))</f>
        <v>0</v>
      </c>
      <c r="AJ22" s="9">
        <f>IF('CN-Med-BPE-N2O'!AJ22=0,0,VLOOKUP($A22,'CN-Med-BPE-N2O'!$A$2:$AR$27,COLUMN('CN-Med-BPE-N2O'!AJ$2),0)*VLOOKUP($A22,'Subnational multipliers'!$A$7:$AS$31,COLUMN('Subnational multipliers'!AK$6),0))</f>
        <v>0</v>
      </c>
      <c r="AK22" s="9">
        <f>IF('CN-Med-BPE-N2O'!AK22=0,0,VLOOKUP($A22,'CN-Med-BPE-N2O'!$A$2:$AR$27,COLUMN('CN-Med-BPE-N2O'!AK$2),0)*VLOOKUP($A22,'Subnational multipliers'!$A$7:$AS$31,COLUMN('Subnational multipliers'!AL$6),0))</f>
        <v>0</v>
      </c>
      <c r="AL22" s="9">
        <f>IF('CN-Med-BPE-N2O'!AL22=0,0,VLOOKUP($A22,'CN-Med-BPE-N2O'!$A$2:$AR$27,COLUMN('CN-Med-BPE-N2O'!AL$2),0)*VLOOKUP($A22,'Subnational multipliers'!$A$7:$AS$31,COLUMN('Subnational multipliers'!AM$6),0))</f>
        <v>0</v>
      </c>
      <c r="AM22" s="9">
        <f>IF('CN-Med-BPE-N2O'!AM22=0,0,VLOOKUP($A22,'CN-Med-BPE-N2O'!$A$2:$AR$27,COLUMN('CN-Med-BPE-N2O'!AM$2),0)*VLOOKUP($A22,'Subnational multipliers'!$A$7:$AS$31,COLUMN('Subnational multipliers'!AN$6),0))</f>
        <v>0</v>
      </c>
      <c r="AN22" s="9">
        <f>IF('CN-Med-BPE-N2O'!AN22=0,0,VLOOKUP($A22,'CN-Med-BPE-N2O'!$A$2:$AR$27,COLUMN('CN-Med-BPE-N2O'!AN$2),0)*VLOOKUP($A22,'Subnational multipliers'!$A$7:$AS$31,COLUMN('Subnational multipliers'!AO$6),0))</f>
        <v>0</v>
      </c>
      <c r="AO22" s="9">
        <f>IF('CN-Med-BPE-N2O'!AO22=0,0,VLOOKUP($A22,'CN-Med-BPE-N2O'!$A$2:$AR$27,COLUMN('CN-Med-BPE-N2O'!AO$2),0)*VLOOKUP($A22,'Subnational multipliers'!$A$7:$AS$31,COLUMN('Subnational multipliers'!AP$6),0))</f>
        <v>0</v>
      </c>
      <c r="AP22" s="9">
        <f>IF('CN-Med-BPE-N2O'!AP22=0,0,VLOOKUP($A22,'CN-Med-BPE-N2O'!$A$2:$AR$27,COLUMN('CN-Med-BPE-N2O'!AP$2),0)*VLOOKUP($A22,'Subnational multipliers'!$A$7:$AS$31,COLUMN('Subnational multipliers'!AQ$6),0))</f>
        <v>0</v>
      </c>
      <c r="AQ22" s="9">
        <f>IF('CN-Med-BPE-N2O'!AQ22=0,0,VLOOKUP($A22,'CN-Med-BPE-N2O'!$A$2:$AR$27,COLUMN('CN-Med-BPE-N2O'!AQ$2),0)*VLOOKUP($A22,'Subnational multipliers'!$A$7:$AS$31,COLUMN('Subnational multipliers'!AR$6),0))</f>
        <v>0</v>
      </c>
      <c r="AR22" s="9">
        <f>IF('CN-Med-BPE-N2O'!AR22=0,0,VLOOKUP($A22,'CN-Med-BPE-N2O'!$A$2:$AR$27,COLUMN('CN-Med-BPE-N2O'!AR$2),0)*VLOOKUP($A22,'Subnational multipliers'!$A$7:$AS$31,COLUMN('Subnational multipliers'!AS$6),0))</f>
        <v>0</v>
      </c>
    </row>
    <row r="23" spans="1:44">
      <c r="A23" t="s">
        <v>63</v>
      </c>
      <c r="B23" s="9">
        <f>IF('CN-Med-BPE-N2O'!B23=0,0,VLOOKUP($A23,'CN-Med-BPE-N2O'!$A$2:$AR$27,COLUMN('CN-Med-BPE-N2O'!B$2),0)*VLOOKUP($A23,'Subnational multipliers'!$A$7:$AS$31,COLUMN('Subnational multipliers'!C$6),0))</f>
        <v>0</v>
      </c>
      <c r="C23" s="9">
        <f>IF('CN-Med-BPE-N2O'!C23=0,0,VLOOKUP($A23,'CN-Med-BPE-N2O'!$A$2:$AR$27,COLUMN('CN-Med-BPE-N2O'!C$2),0)*VLOOKUP($A23,'Subnational multipliers'!$A$7:$AS$31,COLUMN('Subnational multipliers'!D$6),0))</f>
        <v>0</v>
      </c>
      <c r="D23" s="9">
        <f>IF('CN-Med-BPE-N2O'!D23=0,0,VLOOKUP($A23,'CN-Med-BPE-N2O'!$A$2:$AR$27,COLUMN('CN-Med-BPE-N2O'!D$2),0)*VLOOKUP($A23,'Subnational multipliers'!$A$7:$AS$31,COLUMN('Subnational multipliers'!E$6),0))</f>
        <v>0</v>
      </c>
      <c r="E23" s="9">
        <f>IF('CN-Med-BPE-N2O'!E23=0,0,VLOOKUP($A23,'CN-Med-BPE-N2O'!$A$2:$AR$27,COLUMN('CN-Med-BPE-N2O'!E$2),0)*VLOOKUP($A23,'Subnational multipliers'!$A$7:$AS$31,COLUMN('Subnational multipliers'!F$6),0))</f>
        <v>0</v>
      </c>
      <c r="F23" s="9">
        <f>IF('CN-Med-BPE-N2O'!F23=0,0,VLOOKUP($A23,'CN-Med-BPE-N2O'!$A$2:$AR$27,COLUMN('CN-Med-BPE-N2O'!F$2),0)*VLOOKUP($A23,'Subnational multipliers'!$A$7:$AS$31,COLUMN('Subnational multipliers'!G$6),0))</f>
        <v>0</v>
      </c>
      <c r="G23" s="9">
        <f>IF('CN-Med-BPE-N2O'!G23=0,0,VLOOKUP($A23,'CN-Med-BPE-N2O'!$A$2:$AR$27,COLUMN('CN-Med-BPE-N2O'!G$2),0)*VLOOKUP($A23,'Subnational multipliers'!$A$7:$AS$31,COLUMN('Subnational multipliers'!H$6),0))</f>
        <v>0</v>
      </c>
      <c r="H23" s="9">
        <f>IF('CN-Med-BPE-N2O'!H23=0,0,VLOOKUP($A23,'CN-Med-BPE-N2O'!$A$2:$AR$27,COLUMN('CN-Med-BPE-N2O'!H$2),0)*VLOOKUP($A23,'Subnational multipliers'!$A$7:$AS$31,COLUMN('Subnational multipliers'!I$6),0))</f>
        <v>0</v>
      </c>
      <c r="I23" s="9">
        <f>IF('CN-Med-BPE-N2O'!I23=0,0,VLOOKUP($A23,'CN-Med-BPE-N2O'!$A$2:$AR$27,COLUMN('CN-Med-BPE-N2O'!I$2),0)*VLOOKUP($A23,'Subnational multipliers'!$A$7:$AS$31,COLUMN('Subnational multipliers'!J$6),0))</f>
        <v>0</v>
      </c>
      <c r="J23" s="9">
        <f>IF('CN-Med-BPE-N2O'!J23=0,0,VLOOKUP($A23,'CN-Med-BPE-N2O'!$A$2:$AR$27,COLUMN('CN-Med-BPE-N2O'!J$2),0)*VLOOKUP($A23,'Subnational multipliers'!$A$7:$AS$31,COLUMN('Subnational multipliers'!K$6),0))</f>
        <v>0</v>
      </c>
      <c r="K23" s="9">
        <f>IF('CN-Med-BPE-N2O'!K23=0,0,VLOOKUP($A23,'CN-Med-BPE-N2O'!$A$2:$AR$27,COLUMN('CN-Med-BPE-N2O'!K$2),0)*VLOOKUP($A23,'Subnational multipliers'!$A$7:$AS$31,COLUMN('Subnational multipliers'!L$6),0))</f>
        <v>0</v>
      </c>
      <c r="L23" s="9">
        <f>IF('CN-Med-BPE-N2O'!L23=0,0,VLOOKUP($A23,'CN-Med-BPE-N2O'!$A$2:$AR$27,COLUMN('CN-Med-BPE-N2O'!L$2),0)*VLOOKUP($A23,'Subnational multipliers'!$A$7:$AS$31,COLUMN('Subnational multipliers'!M$6),0))</f>
        <v>0</v>
      </c>
      <c r="M23" s="9">
        <f>IF('CN-Med-BPE-N2O'!M23=0,0,VLOOKUP($A23,'CN-Med-BPE-N2O'!$A$2:$AR$27,COLUMN('CN-Med-BPE-N2O'!M$2),0)*VLOOKUP($A23,'Subnational multipliers'!$A$7:$AS$31,COLUMN('Subnational multipliers'!N$6),0))</f>
        <v>0</v>
      </c>
      <c r="N23" s="9">
        <f>IF('CN-Med-BPE-N2O'!N23=0,0,VLOOKUP($A23,'CN-Med-BPE-N2O'!$A$2:$AR$27,COLUMN('CN-Med-BPE-N2O'!N$2),0)*VLOOKUP($A23,'Subnational multipliers'!$A$7:$AS$31,COLUMN('Subnational multipliers'!O$6),0))</f>
        <v>0</v>
      </c>
      <c r="O23" s="9">
        <f>IF('CN-Med-BPE-N2O'!O23=0,0,VLOOKUP($A23,'CN-Med-BPE-N2O'!$A$2:$AR$27,COLUMN('CN-Med-BPE-N2O'!O$2),0)*VLOOKUP($A23,'Subnational multipliers'!$A$7:$AS$31,COLUMN('Subnational multipliers'!P$6),0))</f>
        <v>0</v>
      </c>
      <c r="P23" s="9">
        <f>IF('CN-Med-BPE-N2O'!P23=0,0,VLOOKUP($A23,'CN-Med-BPE-N2O'!$A$2:$AR$27,COLUMN('CN-Med-BPE-N2O'!P$2),0)*VLOOKUP($A23,'Subnational multipliers'!$A$7:$AS$31,COLUMN('Subnational multipliers'!Q$6),0))</f>
        <v>0</v>
      </c>
      <c r="Q23" s="9">
        <f>IF('CN-Med-BPE-N2O'!Q23=0,0,VLOOKUP($A23,'CN-Med-BPE-N2O'!$A$2:$AR$27,COLUMN('CN-Med-BPE-N2O'!Q$2),0)*VLOOKUP($A23,'Subnational multipliers'!$A$7:$AS$31,COLUMN('Subnational multipliers'!R$6),0))</f>
        <v>0</v>
      </c>
      <c r="R23" s="9">
        <f>IF('CN-Med-BPE-N2O'!R23=0,0,VLOOKUP($A23,'CN-Med-BPE-N2O'!$A$2:$AR$27,COLUMN('CN-Med-BPE-N2O'!R$2),0)*VLOOKUP($A23,'Subnational multipliers'!$A$7:$AS$31,COLUMN('Subnational multipliers'!S$6),0))</f>
        <v>0</v>
      </c>
      <c r="S23" s="9">
        <f>IF('CN-Med-BPE-N2O'!S23=0,0,VLOOKUP($A23,'CN-Med-BPE-N2O'!$A$2:$AR$27,COLUMN('CN-Med-BPE-N2O'!S$2),0)*VLOOKUP($A23,'Subnational multipliers'!$A$7:$AS$31,COLUMN('Subnational multipliers'!T$6),0))</f>
        <v>0</v>
      </c>
      <c r="T23" s="9">
        <f>IF('CN-Med-BPE-N2O'!T23=0,0,VLOOKUP($A23,'CN-Med-BPE-N2O'!$A$2:$AR$27,COLUMN('CN-Med-BPE-N2O'!T$2),0)*VLOOKUP($A23,'Subnational multipliers'!$A$7:$AS$31,COLUMN('Subnational multipliers'!U$6),0))</f>
        <v>0</v>
      </c>
      <c r="U23" s="9">
        <f>IF('CN-Med-BPE-N2O'!U23=0,0,VLOOKUP($A23,'CN-Med-BPE-N2O'!$A$2:$AR$27,COLUMN('CN-Med-BPE-N2O'!U$2),0)*VLOOKUP($A23,'Subnational multipliers'!$A$7:$AS$31,COLUMN('Subnational multipliers'!V$6),0))</f>
        <v>0</v>
      </c>
      <c r="V23" s="9">
        <f>IF('CN-Med-BPE-N2O'!V23=0,0,VLOOKUP($A23,'CN-Med-BPE-N2O'!$A$2:$AR$27,COLUMN('CN-Med-BPE-N2O'!V$2),0)*VLOOKUP($A23,'Subnational multipliers'!$A$7:$AS$31,COLUMN('Subnational multipliers'!W$6),0))</f>
        <v>0</v>
      </c>
      <c r="W23" s="9">
        <f>IF('CN-Med-BPE-N2O'!W23=0,0,VLOOKUP($A23,'CN-Med-BPE-N2O'!$A$2:$AR$27,COLUMN('CN-Med-BPE-N2O'!W$2),0)*VLOOKUP($A23,'Subnational multipliers'!$A$7:$AS$31,COLUMN('Subnational multipliers'!X$6),0))</f>
        <v>0</v>
      </c>
      <c r="X23" s="9">
        <f>IF('CN-Med-BPE-N2O'!X23=0,0,VLOOKUP($A23,'CN-Med-BPE-N2O'!$A$2:$AR$27,COLUMN('CN-Med-BPE-N2O'!X$2),0)*VLOOKUP($A23,'Subnational multipliers'!$A$7:$AS$31,COLUMN('Subnational multipliers'!Y$6),0))</f>
        <v>0</v>
      </c>
      <c r="Y23" s="9">
        <f>IF('CN-Med-BPE-N2O'!Y23=0,0,VLOOKUP($A23,'CN-Med-BPE-N2O'!$A$2:$AR$27,COLUMN('CN-Med-BPE-N2O'!Y$2),0)*VLOOKUP($A23,'Subnational multipliers'!$A$7:$AS$31,COLUMN('Subnational multipliers'!Z$6),0))</f>
        <v>0</v>
      </c>
      <c r="Z23" s="9">
        <f>IF('CN-Med-BPE-N2O'!Z23=0,0,VLOOKUP($A23,'CN-Med-BPE-N2O'!$A$2:$AR$27,COLUMN('CN-Med-BPE-N2O'!Z$2),0)*VLOOKUP($A23,'Subnational multipliers'!$A$7:$AS$31,COLUMN('Subnational multipliers'!AA$6),0))</f>
        <v>0</v>
      </c>
      <c r="AA23" s="9">
        <f>IF('CN-Med-BPE-N2O'!AA23=0,0,VLOOKUP($A23,'CN-Med-BPE-N2O'!$A$2:$AR$27,COLUMN('CN-Med-BPE-N2O'!AA$2),0)*VLOOKUP($A23,'Subnational multipliers'!$A$7:$AS$31,COLUMN('Subnational multipliers'!AB$6),0))</f>
        <v>0</v>
      </c>
      <c r="AB23" s="9">
        <f>IF('CN-Med-BPE-N2O'!AB23=0,0,VLOOKUP($A23,'CN-Med-BPE-N2O'!$A$2:$AR$27,COLUMN('CN-Med-BPE-N2O'!AB$2),0)*VLOOKUP($A23,'Subnational multipliers'!$A$7:$AS$31,COLUMN('Subnational multipliers'!AC$6),0))</f>
        <v>0</v>
      </c>
      <c r="AC23" s="9">
        <f>IF('CN-Med-BPE-N2O'!AC23=0,0,VLOOKUP($A23,'CN-Med-BPE-N2O'!$A$2:$AR$27,COLUMN('CN-Med-BPE-N2O'!AC$2),0)*VLOOKUP($A23,'Subnational multipliers'!$A$7:$AS$31,COLUMN('Subnational multipliers'!AD$6),0))</f>
        <v>0</v>
      </c>
      <c r="AD23" s="9">
        <f>IF('CN-Med-BPE-N2O'!AD23=0,0,VLOOKUP($A23,'CN-Med-BPE-N2O'!$A$2:$AR$27,COLUMN('CN-Med-BPE-N2O'!AD$2),0)*VLOOKUP($A23,'Subnational multipliers'!$A$7:$AS$31,COLUMN('Subnational multipliers'!AE$6),0))</f>
        <v>0</v>
      </c>
      <c r="AE23" s="9">
        <f>IF('CN-Med-BPE-N2O'!AE23=0,0,VLOOKUP($A23,'CN-Med-BPE-N2O'!$A$2:$AR$27,COLUMN('CN-Med-BPE-N2O'!AE$2),0)*VLOOKUP($A23,'Subnational multipliers'!$A$7:$AS$31,COLUMN('Subnational multipliers'!AF$6),0))</f>
        <v>0</v>
      </c>
      <c r="AF23" s="9">
        <f>IF('CN-Med-BPE-N2O'!AF23=0,0,VLOOKUP($A23,'CN-Med-BPE-N2O'!$A$2:$AR$27,COLUMN('CN-Med-BPE-N2O'!AF$2),0)*VLOOKUP($A23,'Subnational multipliers'!$A$7:$AS$31,COLUMN('Subnational multipliers'!AG$6),0))</f>
        <v>0</v>
      </c>
      <c r="AG23" s="9">
        <f>IF('CN-Med-BPE-N2O'!AG23=0,0,VLOOKUP($A23,'CN-Med-BPE-N2O'!$A$2:$AR$27,COLUMN('CN-Med-BPE-N2O'!AG$2),0)*VLOOKUP($A23,'Subnational multipliers'!$A$7:$AS$31,COLUMN('Subnational multipliers'!AH$6),0))</f>
        <v>0</v>
      </c>
      <c r="AH23" s="9">
        <f>IF('CN-Med-BPE-N2O'!AH23=0,0,VLOOKUP($A23,'CN-Med-BPE-N2O'!$A$2:$AR$27,COLUMN('CN-Med-BPE-N2O'!AH$2),0)*VLOOKUP($A23,'Subnational multipliers'!$A$7:$AS$31,COLUMN('Subnational multipliers'!AI$6),0))</f>
        <v>0</v>
      </c>
      <c r="AI23" s="9">
        <f>IF('CN-Med-BPE-N2O'!AI23=0,0,VLOOKUP($A23,'CN-Med-BPE-N2O'!$A$2:$AR$27,COLUMN('CN-Med-BPE-N2O'!AI$2),0)*VLOOKUP($A23,'Subnational multipliers'!$A$7:$AS$31,COLUMN('Subnational multipliers'!AJ$6),0))</f>
        <v>0</v>
      </c>
      <c r="AJ23" s="9">
        <f>IF('CN-Med-BPE-N2O'!AJ23=0,0,VLOOKUP($A23,'CN-Med-BPE-N2O'!$A$2:$AR$27,COLUMN('CN-Med-BPE-N2O'!AJ$2),0)*VLOOKUP($A23,'Subnational multipliers'!$A$7:$AS$31,COLUMN('Subnational multipliers'!AK$6),0))</f>
        <v>0</v>
      </c>
      <c r="AK23" s="9">
        <f>IF('CN-Med-BPE-N2O'!AK23=0,0,VLOOKUP($A23,'CN-Med-BPE-N2O'!$A$2:$AR$27,COLUMN('CN-Med-BPE-N2O'!AK$2),0)*VLOOKUP($A23,'Subnational multipliers'!$A$7:$AS$31,COLUMN('Subnational multipliers'!AL$6),0))</f>
        <v>0</v>
      </c>
      <c r="AL23" s="9">
        <f>IF('CN-Med-BPE-N2O'!AL23=0,0,VLOOKUP($A23,'CN-Med-BPE-N2O'!$A$2:$AR$27,COLUMN('CN-Med-BPE-N2O'!AL$2),0)*VLOOKUP($A23,'Subnational multipliers'!$A$7:$AS$31,COLUMN('Subnational multipliers'!AM$6),0))</f>
        <v>0</v>
      </c>
      <c r="AM23" s="9">
        <f>IF('CN-Med-BPE-N2O'!AM23=0,0,VLOOKUP($A23,'CN-Med-BPE-N2O'!$A$2:$AR$27,COLUMN('CN-Med-BPE-N2O'!AM$2),0)*VLOOKUP($A23,'Subnational multipliers'!$A$7:$AS$31,COLUMN('Subnational multipliers'!AN$6),0))</f>
        <v>0</v>
      </c>
      <c r="AN23" s="9">
        <f>IF('CN-Med-BPE-N2O'!AN23=0,0,VLOOKUP($A23,'CN-Med-BPE-N2O'!$A$2:$AR$27,COLUMN('CN-Med-BPE-N2O'!AN$2),0)*VLOOKUP($A23,'Subnational multipliers'!$A$7:$AS$31,COLUMN('Subnational multipliers'!AO$6),0))</f>
        <v>0</v>
      </c>
      <c r="AO23" s="9">
        <f>IF('CN-Med-BPE-N2O'!AO23=0,0,VLOOKUP($A23,'CN-Med-BPE-N2O'!$A$2:$AR$27,COLUMN('CN-Med-BPE-N2O'!AO$2),0)*VLOOKUP($A23,'Subnational multipliers'!$A$7:$AS$31,COLUMN('Subnational multipliers'!AP$6),0))</f>
        <v>0</v>
      </c>
      <c r="AP23" s="9">
        <f>IF('CN-Med-BPE-N2O'!AP23=0,0,VLOOKUP($A23,'CN-Med-BPE-N2O'!$A$2:$AR$27,COLUMN('CN-Med-BPE-N2O'!AP$2),0)*VLOOKUP($A23,'Subnational multipliers'!$A$7:$AS$31,COLUMN('Subnational multipliers'!AQ$6),0))</f>
        <v>0</v>
      </c>
      <c r="AQ23" s="9">
        <f>IF('CN-Med-BPE-N2O'!AQ23=0,0,VLOOKUP($A23,'CN-Med-BPE-N2O'!$A$2:$AR$27,COLUMN('CN-Med-BPE-N2O'!AQ$2),0)*VLOOKUP($A23,'Subnational multipliers'!$A$7:$AS$31,COLUMN('Subnational multipliers'!AR$6),0))</f>
        <v>0</v>
      </c>
      <c r="AR23" s="9">
        <f>IF('CN-Med-BPE-N2O'!AR23=0,0,VLOOKUP($A23,'CN-Med-BPE-N2O'!$A$2:$AR$27,COLUMN('CN-Med-BPE-N2O'!AR$2),0)*VLOOKUP($A23,'Subnational multipliers'!$A$7:$AS$31,COLUMN('Subnational multipliers'!AS$6),0))</f>
        <v>0</v>
      </c>
    </row>
    <row r="24" spans="1:44">
      <c r="A24" t="s">
        <v>64</v>
      </c>
      <c r="B24" s="9">
        <f>IF('CN-Med-BPE-N2O'!B24=0,0,VLOOKUP($A24,'CN-Med-BPE-N2O'!$A$2:$AR$27,COLUMN('CN-Med-BPE-N2O'!B$2),0)*VLOOKUP($A24,'Subnational multipliers'!$A$7:$AS$31,COLUMN('Subnational multipliers'!C$6),0))</f>
        <v>0</v>
      </c>
      <c r="C24" s="9">
        <f>IF('CN-Med-BPE-N2O'!C24=0,0,VLOOKUP($A24,'CN-Med-BPE-N2O'!$A$2:$AR$27,COLUMN('CN-Med-BPE-N2O'!C$2),0)*VLOOKUP($A24,'Subnational multipliers'!$A$7:$AS$31,COLUMN('Subnational multipliers'!D$6),0))</f>
        <v>0</v>
      </c>
      <c r="D24" s="9">
        <f>IF('CN-Med-BPE-N2O'!D24=0,0,VLOOKUP($A24,'CN-Med-BPE-N2O'!$A$2:$AR$27,COLUMN('CN-Med-BPE-N2O'!D$2),0)*VLOOKUP($A24,'Subnational multipliers'!$A$7:$AS$31,COLUMN('Subnational multipliers'!E$6),0))</f>
        <v>0</v>
      </c>
      <c r="E24" s="9">
        <f>IF('CN-Med-BPE-N2O'!E24=0,0,VLOOKUP($A24,'CN-Med-BPE-N2O'!$A$2:$AR$27,COLUMN('CN-Med-BPE-N2O'!E$2),0)*VLOOKUP($A24,'Subnational multipliers'!$A$7:$AS$31,COLUMN('Subnational multipliers'!F$6),0))</f>
        <v>0</v>
      </c>
      <c r="F24" s="9">
        <f>IF('CN-Med-BPE-N2O'!F24=0,0,VLOOKUP($A24,'CN-Med-BPE-N2O'!$A$2:$AR$27,COLUMN('CN-Med-BPE-N2O'!F$2),0)*VLOOKUP($A24,'Subnational multipliers'!$A$7:$AS$31,COLUMN('Subnational multipliers'!G$6),0))</f>
        <v>0</v>
      </c>
      <c r="G24" s="9">
        <f>IF('CN-Med-BPE-N2O'!G24=0,0,VLOOKUP($A24,'CN-Med-BPE-N2O'!$A$2:$AR$27,COLUMN('CN-Med-BPE-N2O'!G$2),0)*VLOOKUP($A24,'Subnational multipliers'!$A$7:$AS$31,COLUMN('Subnational multipliers'!H$6),0))</f>
        <v>0</v>
      </c>
      <c r="H24" s="9">
        <f>IF('CN-Med-BPE-N2O'!H24=0,0,VLOOKUP($A24,'CN-Med-BPE-N2O'!$A$2:$AR$27,COLUMN('CN-Med-BPE-N2O'!H$2),0)*VLOOKUP($A24,'Subnational multipliers'!$A$7:$AS$31,COLUMN('Subnational multipliers'!I$6),0))</f>
        <v>0</v>
      </c>
      <c r="I24" s="9">
        <f>IF('CN-Med-BPE-N2O'!I24=0,0,VLOOKUP($A24,'CN-Med-BPE-N2O'!$A$2:$AR$27,COLUMN('CN-Med-BPE-N2O'!I$2),0)*VLOOKUP($A24,'Subnational multipliers'!$A$7:$AS$31,COLUMN('Subnational multipliers'!J$6),0))</f>
        <v>0</v>
      </c>
      <c r="J24" s="9">
        <f>IF('CN-Med-BPE-N2O'!J24=0,0,VLOOKUP($A24,'CN-Med-BPE-N2O'!$A$2:$AR$27,COLUMN('CN-Med-BPE-N2O'!J$2),0)*VLOOKUP($A24,'Subnational multipliers'!$A$7:$AS$31,COLUMN('Subnational multipliers'!K$6),0))</f>
        <v>0</v>
      </c>
      <c r="K24" s="9">
        <f>IF('CN-Med-BPE-N2O'!K24=0,0,VLOOKUP($A24,'CN-Med-BPE-N2O'!$A$2:$AR$27,COLUMN('CN-Med-BPE-N2O'!K$2),0)*VLOOKUP($A24,'Subnational multipliers'!$A$7:$AS$31,COLUMN('Subnational multipliers'!L$6),0))</f>
        <v>0</v>
      </c>
      <c r="L24" s="9">
        <f>IF('CN-Med-BPE-N2O'!L24=0,0,VLOOKUP($A24,'CN-Med-BPE-N2O'!$A$2:$AR$27,COLUMN('CN-Med-BPE-N2O'!L$2),0)*VLOOKUP($A24,'Subnational multipliers'!$A$7:$AS$31,COLUMN('Subnational multipliers'!M$6),0))</f>
        <v>0</v>
      </c>
      <c r="M24" s="9">
        <f>IF('CN-Med-BPE-N2O'!M24=0,0,VLOOKUP($A24,'CN-Med-BPE-N2O'!$A$2:$AR$27,COLUMN('CN-Med-BPE-N2O'!M$2),0)*VLOOKUP($A24,'Subnational multipliers'!$A$7:$AS$31,COLUMN('Subnational multipliers'!N$6),0))</f>
        <v>0</v>
      </c>
      <c r="N24" s="9">
        <f>IF('CN-Med-BPE-N2O'!N24=0,0,VLOOKUP($A24,'CN-Med-BPE-N2O'!$A$2:$AR$27,COLUMN('CN-Med-BPE-N2O'!N$2),0)*VLOOKUP($A24,'Subnational multipliers'!$A$7:$AS$31,COLUMN('Subnational multipliers'!O$6),0))</f>
        <v>0</v>
      </c>
      <c r="O24" s="9">
        <f>IF('CN-Med-BPE-N2O'!O24=0,0,VLOOKUP($A24,'CN-Med-BPE-N2O'!$A$2:$AR$27,COLUMN('CN-Med-BPE-N2O'!O$2),0)*VLOOKUP($A24,'Subnational multipliers'!$A$7:$AS$31,COLUMN('Subnational multipliers'!P$6),0))</f>
        <v>0</v>
      </c>
      <c r="P24" s="9">
        <f>IF('CN-Med-BPE-N2O'!P24=0,0,VLOOKUP($A24,'CN-Med-BPE-N2O'!$A$2:$AR$27,COLUMN('CN-Med-BPE-N2O'!P$2),0)*VLOOKUP($A24,'Subnational multipliers'!$A$7:$AS$31,COLUMN('Subnational multipliers'!Q$6),0))</f>
        <v>0</v>
      </c>
      <c r="Q24" s="9">
        <f>IF('CN-Med-BPE-N2O'!Q24=0,0,VLOOKUP($A24,'CN-Med-BPE-N2O'!$A$2:$AR$27,COLUMN('CN-Med-BPE-N2O'!Q$2),0)*VLOOKUP($A24,'Subnational multipliers'!$A$7:$AS$31,COLUMN('Subnational multipliers'!R$6),0))</f>
        <v>0</v>
      </c>
      <c r="R24" s="9">
        <f>IF('CN-Med-BPE-N2O'!R24=0,0,VLOOKUP($A24,'CN-Med-BPE-N2O'!$A$2:$AR$27,COLUMN('CN-Med-BPE-N2O'!R$2),0)*VLOOKUP($A24,'Subnational multipliers'!$A$7:$AS$31,COLUMN('Subnational multipliers'!S$6),0))</f>
        <v>0</v>
      </c>
      <c r="S24" s="9">
        <f>IF('CN-Med-BPE-N2O'!S24=0,0,VLOOKUP($A24,'CN-Med-BPE-N2O'!$A$2:$AR$27,COLUMN('CN-Med-BPE-N2O'!S$2),0)*VLOOKUP($A24,'Subnational multipliers'!$A$7:$AS$31,COLUMN('Subnational multipliers'!T$6),0))</f>
        <v>0</v>
      </c>
      <c r="T24" s="9">
        <f>IF('CN-Med-BPE-N2O'!T24=0,0,VLOOKUP($A24,'CN-Med-BPE-N2O'!$A$2:$AR$27,COLUMN('CN-Med-BPE-N2O'!T$2),0)*VLOOKUP($A24,'Subnational multipliers'!$A$7:$AS$31,COLUMN('Subnational multipliers'!U$6),0))</f>
        <v>0</v>
      </c>
      <c r="U24" s="9">
        <f>IF('CN-Med-BPE-N2O'!U24=0,0,VLOOKUP($A24,'CN-Med-BPE-N2O'!$A$2:$AR$27,COLUMN('CN-Med-BPE-N2O'!U$2),0)*VLOOKUP($A24,'Subnational multipliers'!$A$7:$AS$31,COLUMN('Subnational multipliers'!V$6),0))</f>
        <v>0</v>
      </c>
      <c r="V24" s="9">
        <f>IF('CN-Med-BPE-N2O'!V24=0,0,VLOOKUP($A24,'CN-Med-BPE-N2O'!$A$2:$AR$27,COLUMN('CN-Med-BPE-N2O'!V$2),0)*VLOOKUP($A24,'Subnational multipliers'!$A$7:$AS$31,COLUMN('Subnational multipliers'!W$6),0))</f>
        <v>0</v>
      </c>
      <c r="W24" s="9">
        <f>IF('CN-Med-BPE-N2O'!W24=0,0,VLOOKUP($A24,'CN-Med-BPE-N2O'!$A$2:$AR$27,COLUMN('CN-Med-BPE-N2O'!W$2),0)*VLOOKUP($A24,'Subnational multipliers'!$A$7:$AS$31,COLUMN('Subnational multipliers'!X$6),0))</f>
        <v>0</v>
      </c>
      <c r="X24" s="9">
        <f>IF('CN-Med-BPE-N2O'!X24=0,0,VLOOKUP($A24,'CN-Med-BPE-N2O'!$A$2:$AR$27,COLUMN('CN-Med-BPE-N2O'!X$2),0)*VLOOKUP($A24,'Subnational multipliers'!$A$7:$AS$31,COLUMN('Subnational multipliers'!Y$6),0))</f>
        <v>0</v>
      </c>
      <c r="Y24" s="9">
        <f>IF('CN-Med-BPE-N2O'!Y24=0,0,VLOOKUP($A24,'CN-Med-BPE-N2O'!$A$2:$AR$27,COLUMN('CN-Med-BPE-N2O'!Y$2),0)*VLOOKUP($A24,'Subnational multipliers'!$A$7:$AS$31,COLUMN('Subnational multipliers'!Z$6),0))</f>
        <v>0</v>
      </c>
      <c r="Z24" s="9">
        <f>IF('CN-Med-BPE-N2O'!Z24=0,0,VLOOKUP($A24,'CN-Med-BPE-N2O'!$A$2:$AR$27,COLUMN('CN-Med-BPE-N2O'!Z$2),0)*VLOOKUP($A24,'Subnational multipliers'!$A$7:$AS$31,COLUMN('Subnational multipliers'!AA$6),0))</f>
        <v>0</v>
      </c>
      <c r="AA24" s="9">
        <f>IF('CN-Med-BPE-N2O'!AA24=0,0,VLOOKUP($A24,'CN-Med-BPE-N2O'!$A$2:$AR$27,COLUMN('CN-Med-BPE-N2O'!AA$2),0)*VLOOKUP($A24,'Subnational multipliers'!$A$7:$AS$31,COLUMN('Subnational multipliers'!AB$6),0))</f>
        <v>0</v>
      </c>
      <c r="AB24" s="9">
        <f>IF('CN-Med-BPE-N2O'!AB24=0,0,VLOOKUP($A24,'CN-Med-BPE-N2O'!$A$2:$AR$27,COLUMN('CN-Med-BPE-N2O'!AB$2),0)*VLOOKUP($A24,'Subnational multipliers'!$A$7:$AS$31,COLUMN('Subnational multipliers'!AC$6),0))</f>
        <v>0</v>
      </c>
      <c r="AC24" s="9">
        <f>IF('CN-Med-BPE-N2O'!AC24=0,0,VLOOKUP($A24,'CN-Med-BPE-N2O'!$A$2:$AR$27,COLUMN('CN-Med-BPE-N2O'!AC$2),0)*VLOOKUP($A24,'Subnational multipliers'!$A$7:$AS$31,COLUMN('Subnational multipliers'!AD$6),0))</f>
        <v>0</v>
      </c>
      <c r="AD24" s="9">
        <f>IF('CN-Med-BPE-N2O'!AD24=0,0,VLOOKUP($A24,'CN-Med-BPE-N2O'!$A$2:$AR$27,COLUMN('CN-Med-BPE-N2O'!AD$2),0)*VLOOKUP($A24,'Subnational multipliers'!$A$7:$AS$31,COLUMN('Subnational multipliers'!AE$6),0))</f>
        <v>0</v>
      </c>
      <c r="AE24" s="9">
        <f>IF('CN-Med-BPE-N2O'!AE24=0,0,VLOOKUP($A24,'CN-Med-BPE-N2O'!$A$2:$AR$27,COLUMN('CN-Med-BPE-N2O'!AE$2),0)*VLOOKUP($A24,'Subnational multipliers'!$A$7:$AS$31,COLUMN('Subnational multipliers'!AF$6),0))</f>
        <v>0</v>
      </c>
      <c r="AF24" s="9">
        <f>IF('CN-Med-BPE-N2O'!AF24=0,0,VLOOKUP($A24,'CN-Med-BPE-N2O'!$A$2:$AR$27,COLUMN('CN-Med-BPE-N2O'!AF$2),0)*VLOOKUP($A24,'Subnational multipliers'!$A$7:$AS$31,COLUMN('Subnational multipliers'!AG$6),0))</f>
        <v>0</v>
      </c>
      <c r="AG24" s="9">
        <f>IF('CN-Med-BPE-N2O'!AG24=0,0,VLOOKUP($A24,'CN-Med-BPE-N2O'!$A$2:$AR$27,COLUMN('CN-Med-BPE-N2O'!AG$2),0)*VLOOKUP($A24,'Subnational multipliers'!$A$7:$AS$31,COLUMN('Subnational multipliers'!AH$6),0))</f>
        <v>0</v>
      </c>
      <c r="AH24" s="9">
        <f>IF('CN-Med-BPE-N2O'!AH24=0,0,VLOOKUP($A24,'CN-Med-BPE-N2O'!$A$2:$AR$27,COLUMN('CN-Med-BPE-N2O'!AH$2),0)*VLOOKUP($A24,'Subnational multipliers'!$A$7:$AS$31,COLUMN('Subnational multipliers'!AI$6),0))</f>
        <v>0</v>
      </c>
      <c r="AI24" s="9">
        <f>IF('CN-Med-BPE-N2O'!AI24=0,0,VLOOKUP($A24,'CN-Med-BPE-N2O'!$A$2:$AR$27,COLUMN('CN-Med-BPE-N2O'!AI$2),0)*VLOOKUP($A24,'Subnational multipliers'!$A$7:$AS$31,COLUMN('Subnational multipliers'!AJ$6),0))</f>
        <v>0</v>
      </c>
      <c r="AJ24" s="9">
        <f>IF('CN-Med-BPE-N2O'!AJ24=0,0,VLOOKUP($A24,'CN-Med-BPE-N2O'!$A$2:$AR$27,COLUMN('CN-Med-BPE-N2O'!AJ$2),0)*VLOOKUP($A24,'Subnational multipliers'!$A$7:$AS$31,COLUMN('Subnational multipliers'!AK$6),0))</f>
        <v>0</v>
      </c>
      <c r="AK24" s="9">
        <f>IF('CN-Med-BPE-N2O'!AK24=0,0,VLOOKUP($A24,'CN-Med-BPE-N2O'!$A$2:$AR$27,COLUMN('CN-Med-BPE-N2O'!AK$2),0)*VLOOKUP($A24,'Subnational multipliers'!$A$7:$AS$31,COLUMN('Subnational multipliers'!AL$6),0))</f>
        <v>0</v>
      </c>
      <c r="AL24" s="9">
        <f>IF('CN-Med-BPE-N2O'!AL24=0,0,VLOOKUP($A24,'CN-Med-BPE-N2O'!$A$2:$AR$27,COLUMN('CN-Med-BPE-N2O'!AL$2),0)*VLOOKUP($A24,'Subnational multipliers'!$A$7:$AS$31,COLUMN('Subnational multipliers'!AM$6),0))</f>
        <v>0</v>
      </c>
      <c r="AM24" s="9">
        <f>IF('CN-Med-BPE-N2O'!AM24=0,0,VLOOKUP($A24,'CN-Med-BPE-N2O'!$A$2:$AR$27,COLUMN('CN-Med-BPE-N2O'!AM$2),0)*VLOOKUP($A24,'Subnational multipliers'!$A$7:$AS$31,COLUMN('Subnational multipliers'!AN$6),0))</f>
        <v>0</v>
      </c>
      <c r="AN24" s="9">
        <f>IF('CN-Med-BPE-N2O'!AN24=0,0,VLOOKUP($A24,'CN-Med-BPE-N2O'!$A$2:$AR$27,COLUMN('CN-Med-BPE-N2O'!AN$2),0)*VLOOKUP($A24,'Subnational multipliers'!$A$7:$AS$31,COLUMN('Subnational multipliers'!AO$6),0))</f>
        <v>0</v>
      </c>
      <c r="AO24" s="9">
        <f>IF('CN-Med-BPE-N2O'!AO24=0,0,VLOOKUP($A24,'CN-Med-BPE-N2O'!$A$2:$AR$27,COLUMN('CN-Med-BPE-N2O'!AO$2),0)*VLOOKUP($A24,'Subnational multipliers'!$A$7:$AS$31,COLUMN('Subnational multipliers'!AP$6),0))</f>
        <v>0</v>
      </c>
      <c r="AP24" s="9">
        <f>IF('CN-Med-BPE-N2O'!AP24=0,0,VLOOKUP($A24,'CN-Med-BPE-N2O'!$A$2:$AR$27,COLUMN('CN-Med-BPE-N2O'!AP$2),0)*VLOOKUP($A24,'Subnational multipliers'!$A$7:$AS$31,COLUMN('Subnational multipliers'!AQ$6),0))</f>
        <v>0</v>
      </c>
      <c r="AQ24" s="9">
        <f>IF('CN-Med-BPE-N2O'!AQ24=0,0,VLOOKUP($A24,'CN-Med-BPE-N2O'!$A$2:$AR$27,COLUMN('CN-Med-BPE-N2O'!AQ$2),0)*VLOOKUP($A24,'Subnational multipliers'!$A$7:$AS$31,COLUMN('Subnational multipliers'!AR$6),0))</f>
        <v>0</v>
      </c>
      <c r="AR24" s="9">
        <f>IF('CN-Med-BPE-N2O'!AR24=0,0,VLOOKUP($A24,'CN-Med-BPE-N2O'!$A$2:$AR$27,COLUMN('CN-Med-BPE-N2O'!AR$2),0)*VLOOKUP($A24,'Subnational multipliers'!$A$7:$AS$31,COLUMN('Subnational multipliers'!AS$6),0))</f>
        <v>0</v>
      </c>
    </row>
    <row r="25" spans="1:44">
      <c r="A25" t="s">
        <v>43</v>
      </c>
      <c r="B25" s="9">
        <f>IF('CN-Med-BPE-N2O'!B25=0,0,VLOOKUP($A25,'CN-Med-BPE-N2O'!$A$2:$AR$27,COLUMN('CN-Med-BPE-N2O'!B$2),0)*VLOOKUP($A25,'Subnational multipliers'!$A$7:$AS$31,COLUMN('Subnational multipliers'!C$6),0))</f>
        <v>0</v>
      </c>
      <c r="C25" s="9">
        <f>IF('CN-Med-BPE-N2O'!C25=0,0,VLOOKUP($A25,'CN-Med-BPE-N2O'!$A$2:$AR$27,COLUMN('CN-Med-BPE-N2O'!C$2),0)*VLOOKUP($A25,'Subnational multipliers'!$A$7:$AS$31,COLUMN('Subnational multipliers'!D$6),0))</f>
        <v>0</v>
      </c>
      <c r="D25" s="9">
        <f>IF('CN-Med-BPE-N2O'!D25=0,0,VLOOKUP($A25,'CN-Med-BPE-N2O'!$A$2:$AR$27,COLUMN('CN-Med-BPE-N2O'!D$2),0)*VLOOKUP($A25,'Subnational multipliers'!$A$7:$AS$31,COLUMN('Subnational multipliers'!E$6),0))</f>
        <v>0</v>
      </c>
      <c r="E25" s="9">
        <f>IF('CN-Med-BPE-N2O'!E25=0,0,VLOOKUP($A25,'CN-Med-BPE-N2O'!$A$2:$AR$27,COLUMN('CN-Med-BPE-N2O'!E$2),0)*VLOOKUP($A25,'Subnational multipliers'!$A$7:$AS$31,COLUMN('Subnational multipliers'!F$6),0))</f>
        <v>0</v>
      </c>
      <c r="F25" s="9">
        <f>IF('CN-Med-BPE-N2O'!F25=0,0,VLOOKUP($A25,'CN-Med-BPE-N2O'!$A$2:$AR$27,COLUMN('CN-Med-BPE-N2O'!F$2),0)*VLOOKUP($A25,'Subnational multipliers'!$A$7:$AS$31,COLUMN('Subnational multipliers'!G$6),0))</f>
        <v>0</v>
      </c>
      <c r="G25" s="9">
        <f>IF('CN-Med-BPE-N2O'!G25=0,0,VLOOKUP($A25,'CN-Med-BPE-N2O'!$A$2:$AR$27,COLUMN('CN-Med-BPE-N2O'!G$2),0)*VLOOKUP($A25,'Subnational multipliers'!$A$7:$AS$31,COLUMN('Subnational multipliers'!H$6),0))</f>
        <v>0</v>
      </c>
      <c r="H25" s="9">
        <f>IF('CN-Med-BPE-N2O'!H25=0,0,VLOOKUP($A25,'CN-Med-BPE-N2O'!$A$2:$AR$27,COLUMN('CN-Med-BPE-N2O'!H$2),0)*VLOOKUP($A25,'Subnational multipliers'!$A$7:$AS$31,COLUMN('Subnational multipliers'!I$6),0))</f>
        <v>0</v>
      </c>
      <c r="I25" s="9">
        <f>IF('CN-Med-BPE-N2O'!I25=0,0,VLOOKUP($A25,'CN-Med-BPE-N2O'!$A$2:$AR$27,COLUMN('CN-Med-BPE-N2O'!I$2),0)*VLOOKUP($A25,'Subnational multipliers'!$A$7:$AS$31,COLUMN('Subnational multipliers'!J$6),0))</f>
        <v>0</v>
      </c>
      <c r="J25" s="9">
        <f>IF('CN-Med-BPE-N2O'!J25=0,0,VLOOKUP($A25,'CN-Med-BPE-N2O'!$A$2:$AR$27,COLUMN('CN-Med-BPE-N2O'!J$2),0)*VLOOKUP($A25,'Subnational multipliers'!$A$7:$AS$31,COLUMN('Subnational multipliers'!K$6),0))</f>
        <v>0</v>
      </c>
      <c r="K25" s="9">
        <f>IF('CN-Med-BPE-N2O'!K25=0,0,VLOOKUP($A25,'CN-Med-BPE-N2O'!$A$2:$AR$27,COLUMN('CN-Med-BPE-N2O'!K$2),0)*VLOOKUP($A25,'Subnational multipliers'!$A$7:$AS$31,COLUMN('Subnational multipliers'!L$6),0))</f>
        <v>0</v>
      </c>
      <c r="L25" s="9">
        <f>IF('CN-Med-BPE-N2O'!L25=0,0,VLOOKUP($A25,'CN-Med-BPE-N2O'!$A$2:$AR$27,COLUMN('CN-Med-BPE-N2O'!L$2),0)*VLOOKUP($A25,'Subnational multipliers'!$A$7:$AS$31,COLUMN('Subnational multipliers'!M$6),0))</f>
        <v>0</v>
      </c>
      <c r="M25" s="9">
        <f>IF('CN-Med-BPE-N2O'!M25=0,0,VLOOKUP($A25,'CN-Med-BPE-N2O'!$A$2:$AR$27,COLUMN('CN-Med-BPE-N2O'!M$2),0)*VLOOKUP($A25,'Subnational multipliers'!$A$7:$AS$31,COLUMN('Subnational multipliers'!N$6),0))</f>
        <v>0</v>
      </c>
      <c r="N25" s="9">
        <f>IF('CN-Med-BPE-N2O'!N25=0,0,VLOOKUP($A25,'CN-Med-BPE-N2O'!$A$2:$AR$27,COLUMN('CN-Med-BPE-N2O'!N$2),0)*VLOOKUP($A25,'Subnational multipliers'!$A$7:$AS$31,COLUMN('Subnational multipliers'!O$6),0))</f>
        <v>0</v>
      </c>
      <c r="O25" s="9">
        <f>IF('CN-Med-BPE-N2O'!O25=0,0,VLOOKUP($A25,'CN-Med-BPE-N2O'!$A$2:$AR$27,COLUMN('CN-Med-BPE-N2O'!O$2),0)*VLOOKUP($A25,'Subnational multipliers'!$A$7:$AS$31,COLUMN('Subnational multipliers'!P$6),0))</f>
        <v>0</v>
      </c>
      <c r="P25" s="9">
        <f>IF('CN-Med-BPE-N2O'!P25=0,0,VLOOKUP($A25,'CN-Med-BPE-N2O'!$A$2:$AR$27,COLUMN('CN-Med-BPE-N2O'!P$2),0)*VLOOKUP($A25,'Subnational multipliers'!$A$7:$AS$31,COLUMN('Subnational multipliers'!Q$6),0))</f>
        <v>0</v>
      </c>
      <c r="Q25" s="9">
        <f>IF('CN-Med-BPE-N2O'!Q25=0,0,VLOOKUP($A25,'CN-Med-BPE-N2O'!$A$2:$AR$27,COLUMN('CN-Med-BPE-N2O'!Q$2),0)*VLOOKUP($A25,'Subnational multipliers'!$A$7:$AS$31,COLUMN('Subnational multipliers'!R$6),0))</f>
        <v>0</v>
      </c>
      <c r="R25" s="9">
        <f>IF('CN-Med-BPE-N2O'!R25=0,0,VLOOKUP($A25,'CN-Med-BPE-N2O'!$A$2:$AR$27,COLUMN('CN-Med-BPE-N2O'!R$2),0)*VLOOKUP($A25,'Subnational multipliers'!$A$7:$AS$31,COLUMN('Subnational multipliers'!S$6),0))</f>
        <v>0</v>
      </c>
      <c r="S25" s="9">
        <f>IF('CN-Med-BPE-N2O'!S25=0,0,VLOOKUP($A25,'CN-Med-BPE-N2O'!$A$2:$AR$27,COLUMN('CN-Med-BPE-N2O'!S$2),0)*VLOOKUP($A25,'Subnational multipliers'!$A$7:$AS$31,COLUMN('Subnational multipliers'!T$6),0))</f>
        <v>0</v>
      </c>
      <c r="T25" s="9">
        <f>IF('CN-Med-BPE-N2O'!T25=0,0,VLOOKUP($A25,'CN-Med-BPE-N2O'!$A$2:$AR$27,COLUMN('CN-Med-BPE-N2O'!T$2),0)*VLOOKUP($A25,'Subnational multipliers'!$A$7:$AS$31,COLUMN('Subnational multipliers'!U$6),0))</f>
        <v>0</v>
      </c>
      <c r="U25" s="9">
        <f>IF('CN-Med-BPE-N2O'!U25=0,0,VLOOKUP($A25,'CN-Med-BPE-N2O'!$A$2:$AR$27,COLUMN('CN-Med-BPE-N2O'!U$2),0)*VLOOKUP($A25,'Subnational multipliers'!$A$7:$AS$31,COLUMN('Subnational multipliers'!V$6),0))</f>
        <v>0</v>
      </c>
      <c r="V25" s="9">
        <f>IF('CN-Med-BPE-N2O'!V25=0,0,VLOOKUP($A25,'CN-Med-BPE-N2O'!$A$2:$AR$27,COLUMN('CN-Med-BPE-N2O'!V$2),0)*VLOOKUP($A25,'Subnational multipliers'!$A$7:$AS$31,COLUMN('Subnational multipliers'!W$6),0))</f>
        <v>0</v>
      </c>
      <c r="W25" s="9">
        <f>IF('CN-Med-BPE-N2O'!W25=0,0,VLOOKUP($A25,'CN-Med-BPE-N2O'!$A$2:$AR$27,COLUMN('CN-Med-BPE-N2O'!W$2),0)*VLOOKUP($A25,'Subnational multipliers'!$A$7:$AS$31,COLUMN('Subnational multipliers'!X$6),0))</f>
        <v>0</v>
      </c>
      <c r="X25" s="9">
        <f>IF('CN-Med-BPE-N2O'!X25=0,0,VLOOKUP($A25,'CN-Med-BPE-N2O'!$A$2:$AR$27,COLUMN('CN-Med-BPE-N2O'!X$2),0)*VLOOKUP($A25,'Subnational multipliers'!$A$7:$AS$31,COLUMN('Subnational multipliers'!Y$6),0))</f>
        <v>0</v>
      </c>
      <c r="Y25" s="9">
        <f>IF('CN-Med-BPE-N2O'!Y25=0,0,VLOOKUP($A25,'CN-Med-BPE-N2O'!$A$2:$AR$27,COLUMN('CN-Med-BPE-N2O'!Y$2),0)*VLOOKUP($A25,'Subnational multipliers'!$A$7:$AS$31,COLUMN('Subnational multipliers'!Z$6),0))</f>
        <v>0</v>
      </c>
      <c r="Z25" s="9">
        <f>IF('CN-Med-BPE-N2O'!Z25=0,0,VLOOKUP($A25,'CN-Med-BPE-N2O'!$A$2:$AR$27,COLUMN('CN-Med-BPE-N2O'!Z$2),0)*VLOOKUP($A25,'Subnational multipliers'!$A$7:$AS$31,COLUMN('Subnational multipliers'!AA$6),0))</f>
        <v>0</v>
      </c>
      <c r="AA25" s="9">
        <f>IF('CN-Med-BPE-N2O'!AA25=0,0,VLOOKUP($A25,'CN-Med-BPE-N2O'!$A$2:$AR$27,COLUMN('CN-Med-BPE-N2O'!AA$2),0)*VLOOKUP($A25,'Subnational multipliers'!$A$7:$AS$31,COLUMN('Subnational multipliers'!AB$6),0))</f>
        <v>0</v>
      </c>
      <c r="AB25" s="9">
        <f>IF('CN-Med-BPE-N2O'!AB25=0,0,VLOOKUP($A25,'CN-Med-BPE-N2O'!$A$2:$AR$27,COLUMN('CN-Med-BPE-N2O'!AB$2),0)*VLOOKUP($A25,'Subnational multipliers'!$A$7:$AS$31,COLUMN('Subnational multipliers'!AC$6),0))</f>
        <v>0</v>
      </c>
      <c r="AC25" s="9">
        <f>IF('CN-Med-BPE-N2O'!AC25=0,0,VLOOKUP($A25,'CN-Med-BPE-N2O'!$A$2:$AR$27,COLUMN('CN-Med-BPE-N2O'!AC$2),0)*VLOOKUP($A25,'Subnational multipliers'!$A$7:$AS$31,COLUMN('Subnational multipliers'!AD$6),0))</f>
        <v>0</v>
      </c>
      <c r="AD25" s="9">
        <f>IF('CN-Med-BPE-N2O'!AD25=0,0,VLOOKUP($A25,'CN-Med-BPE-N2O'!$A$2:$AR$27,COLUMN('CN-Med-BPE-N2O'!AD$2),0)*VLOOKUP($A25,'Subnational multipliers'!$A$7:$AS$31,COLUMN('Subnational multipliers'!AE$6),0))</f>
        <v>0</v>
      </c>
      <c r="AE25" s="9">
        <f>IF('CN-Med-BPE-N2O'!AE25=0,0,VLOOKUP($A25,'CN-Med-BPE-N2O'!$A$2:$AR$27,COLUMN('CN-Med-BPE-N2O'!AE$2),0)*VLOOKUP($A25,'Subnational multipliers'!$A$7:$AS$31,COLUMN('Subnational multipliers'!AF$6),0))</f>
        <v>0</v>
      </c>
      <c r="AF25" s="9">
        <f>IF('CN-Med-BPE-N2O'!AF25=0,0,VLOOKUP($A25,'CN-Med-BPE-N2O'!$A$2:$AR$27,COLUMN('CN-Med-BPE-N2O'!AF$2),0)*VLOOKUP($A25,'Subnational multipliers'!$A$7:$AS$31,COLUMN('Subnational multipliers'!AG$6),0))</f>
        <v>0</v>
      </c>
      <c r="AG25" s="9">
        <f>IF('CN-Med-BPE-N2O'!AG25=0,0,VLOOKUP($A25,'CN-Med-BPE-N2O'!$A$2:$AR$27,COLUMN('CN-Med-BPE-N2O'!AG$2),0)*VLOOKUP($A25,'Subnational multipliers'!$A$7:$AS$31,COLUMN('Subnational multipliers'!AH$6),0))</f>
        <v>0</v>
      </c>
      <c r="AH25" s="9">
        <f>IF('CN-Med-BPE-N2O'!AH25=0,0,VLOOKUP($A25,'CN-Med-BPE-N2O'!$A$2:$AR$27,COLUMN('CN-Med-BPE-N2O'!AH$2),0)*VLOOKUP($A25,'Subnational multipliers'!$A$7:$AS$31,COLUMN('Subnational multipliers'!AI$6),0))</f>
        <v>0</v>
      </c>
      <c r="AI25" s="9">
        <f>IF('CN-Med-BPE-N2O'!AI25=0,0,VLOOKUP($A25,'CN-Med-BPE-N2O'!$A$2:$AR$27,COLUMN('CN-Med-BPE-N2O'!AI$2),0)*VLOOKUP($A25,'Subnational multipliers'!$A$7:$AS$31,COLUMN('Subnational multipliers'!AJ$6),0))</f>
        <v>0</v>
      </c>
      <c r="AJ25" s="9">
        <f>IF('CN-Med-BPE-N2O'!AJ25=0,0,VLOOKUP($A25,'CN-Med-BPE-N2O'!$A$2:$AR$27,COLUMN('CN-Med-BPE-N2O'!AJ$2),0)*VLOOKUP($A25,'Subnational multipliers'!$A$7:$AS$31,COLUMN('Subnational multipliers'!AK$6),0))</f>
        <v>0</v>
      </c>
      <c r="AK25" s="9">
        <f>IF('CN-Med-BPE-N2O'!AK25=0,0,VLOOKUP($A25,'CN-Med-BPE-N2O'!$A$2:$AR$27,COLUMN('CN-Med-BPE-N2O'!AK$2),0)*VLOOKUP($A25,'Subnational multipliers'!$A$7:$AS$31,COLUMN('Subnational multipliers'!AL$6),0))</f>
        <v>0</v>
      </c>
      <c r="AL25" s="9">
        <f>IF('CN-Med-BPE-N2O'!AL25=0,0,VLOOKUP($A25,'CN-Med-BPE-N2O'!$A$2:$AR$27,COLUMN('CN-Med-BPE-N2O'!AL$2),0)*VLOOKUP($A25,'Subnational multipliers'!$A$7:$AS$31,COLUMN('Subnational multipliers'!AM$6),0))</f>
        <v>0</v>
      </c>
      <c r="AM25" s="9">
        <f>IF('CN-Med-BPE-N2O'!AM25=0,0,VLOOKUP($A25,'CN-Med-BPE-N2O'!$A$2:$AR$27,COLUMN('CN-Med-BPE-N2O'!AM$2),0)*VLOOKUP($A25,'Subnational multipliers'!$A$7:$AS$31,COLUMN('Subnational multipliers'!AN$6),0))</f>
        <v>0</v>
      </c>
      <c r="AN25" s="9">
        <f>IF('CN-Med-BPE-N2O'!AN25=0,0,VLOOKUP($A25,'CN-Med-BPE-N2O'!$A$2:$AR$27,COLUMN('CN-Med-BPE-N2O'!AN$2),0)*VLOOKUP($A25,'Subnational multipliers'!$A$7:$AS$31,COLUMN('Subnational multipliers'!AO$6),0))</f>
        <v>0</v>
      </c>
      <c r="AO25" s="9">
        <f>IF('CN-Med-BPE-N2O'!AO25=0,0,VLOOKUP($A25,'CN-Med-BPE-N2O'!$A$2:$AR$27,COLUMN('CN-Med-BPE-N2O'!AO$2),0)*VLOOKUP($A25,'Subnational multipliers'!$A$7:$AS$31,COLUMN('Subnational multipliers'!AP$6),0))</f>
        <v>0</v>
      </c>
      <c r="AP25" s="9">
        <f>IF('CN-Med-BPE-N2O'!AP25=0,0,VLOOKUP($A25,'CN-Med-BPE-N2O'!$A$2:$AR$27,COLUMN('CN-Med-BPE-N2O'!AP$2),0)*VLOOKUP($A25,'Subnational multipliers'!$A$7:$AS$31,COLUMN('Subnational multipliers'!AQ$6),0))</f>
        <v>0</v>
      </c>
      <c r="AQ25" s="9">
        <f>IF('CN-Med-BPE-N2O'!AQ25=0,0,VLOOKUP($A25,'CN-Med-BPE-N2O'!$A$2:$AR$27,COLUMN('CN-Med-BPE-N2O'!AQ$2),0)*VLOOKUP($A25,'Subnational multipliers'!$A$7:$AS$31,COLUMN('Subnational multipliers'!AR$6),0))</f>
        <v>0</v>
      </c>
      <c r="AR25" s="9">
        <f>IF('CN-Med-BPE-N2O'!AR25=0,0,VLOOKUP($A25,'CN-Med-BPE-N2O'!$A$2:$AR$27,COLUMN('CN-Med-BPE-N2O'!AR$2),0)*VLOOKUP($A25,'Subnational multipliers'!$A$7:$AS$31,COLUMN('Subnational multipliers'!AS$6),0))</f>
        <v>0</v>
      </c>
    </row>
    <row r="26" spans="1:44">
      <c r="A26" t="s">
        <v>47</v>
      </c>
      <c r="B26" s="9">
        <f>IF('CN-Med-BPE-N2O'!B26=0,0,VLOOKUP($A26,'CN-Med-BPE-N2O'!$A$2:$AR$27,COLUMN('CN-Med-BPE-N2O'!B$2),0)*VLOOKUP($A26,'Subnational multipliers'!$A$7:$AS$31,COLUMN('Subnational multipliers'!C$6),0))</f>
        <v>119000000000</v>
      </c>
      <c r="C26" s="9">
        <f>IF('CN-Med-BPE-N2O'!C26=0,0,VLOOKUP($A26,'CN-Med-BPE-N2O'!$A$2:$AR$27,COLUMN('CN-Med-BPE-N2O'!C$2),0)*VLOOKUP($A26,'Subnational multipliers'!$A$7:$AS$31,COLUMN('Subnational multipliers'!D$6),0))</f>
        <v>111000000000</v>
      </c>
      <c r="D26" s="9">
        <f>IF('CN-Med-BPE-N2O'!D26=0,0,VLOOKUP($A26,'CN-Med-BPE-N2O'!$A$2:$AR$27,COLUMN('CN-Med-BPE-N2O'!D$2),0)*VLOOKUP($A26,'Subnational multipliers'!$A$7:$AS$31,COLUMN('Subnational multipliers'!E$6),0))</f>
        <v>103000000000</v>
      </c>
      <c r="E26" s="9">
        <f>IF('CN-Med-BPE-N2O'!E26=0,0,VLOOKUP($A26,'CN-Med-BPE-N2O'!$A$2:$AR$27,COLUMN('CN-Med-BPE-N2O'!E$2),0)*VLOOKUP($A26,'Subnational multipliers'!$A$7:$AS$31,COLUMN('Subnational multipliers'!F$6),0))</f>
        <v>109000000000</v>
      </c>
      <c r="F26" s="9">
        <f>IF('CN-Med-BPE-N2O'!F26=0,0,VLOOKUP($A26,'CN-Med-BPE-N2O'!$A$2:$AR$27,COLUMN('CN-Med-BPE-N2O'!F$2),0)*VLOOKUP($A26,'Subnational multipliers'!$A$7:$AS$31,COLUMN('Subnational multipliers'!G$6),0))</f>
        <v>109221755144.40564</v>
      </c>
      <c r="G26" s="9">
        <f>IF('CN-Med-BPE-N2O'!G26=0,0,VLOOKUP($A26,'CN-Med-BPE-N2O'!$A$2:$AR$27,COLUMN('CN-Med-BPE-N2O'!G$2),0)*VLOOKUP($A26,'Subnational multipliers'!$A$7:$AS$31,COLUMN('Subnational multipliers'!H$6),0))</f>
        <v>109443511674.38884</v>
      </c>
      <c r="H26" s="9">
        <f>IF('CN-Med-BPE-N2O'!H26=0,0,VLOOKUP($A26,'CN-Med-BPE-N2O'!$A$2:$AR$27,COLUMN('CN-Med-BPE-N2O'!H$2),0)*VLOOKUP($A26,'Subnational multipliers'!$A$7:$AS$31,COLUMN('Subnational multipliers'!I$6),0))</f>
        <v>109665266818.79445</v>
      </c>
      <c r="I26" s="9">
        <f>IF('CN-Med-BPE-N2O'!I26=0,0,VLOOKUP($A26,'CN-Med-BPE-N2O'!$A$2:$AR$27,COLUMN('CN-Med-BPE-N2O'!I$2),0)*VLOOKUP($A26,'Subnational multipliers'!$A$7:$AS$31,COLUMN('Subnational multipliers'!J$6),0))</f>
        <v>109887024503.42563</v>
      </c>
      <c r="J26" s="9">
        <f>IF('CN-Med-BPE-N2O'!J26=0,0,VLOOKUP($A26,'CN-Med-BPE-N2O'!$A$2:$AR$27,COLUMN('CN-Med-BPE-N2O'!J$2),0)*VLOOKUP($A26,'Subnational multipliers'!$A$7:$AS$31,COLUMN('Subnational multipliers'!K$6),0))</f>
        <v>109853926519.62042</v>
      </c>
      <c r="K26" s="9">
        <f>IF('CN-Med-BPE-N2O'!K26=0,0,VLOOKUP($A26,'CN-Med-BPE-N2O'!$A$2:$AR$27,COLUMN('CN-Med-BPE-N2O'!K$2),0)*VLOOKUP($A26,'Subnational multipliers'!$A$7:$AS$31,COLUMN('Subnational multipliers'!L$6),0))</f>
        <v>109820827612.09682</v>
      </c>
      <c r="L26" s="9">
        <f>IF('CN-Med-BPE-N2O'!L26=0,0,VLOOKUP($A26,'CN-Med-BPE-N2O'!$A$2:$AR$27,COLUMN('CN-Med-BPE-N2O'!L$2),0)*VLOOKUP($A26,'Subnational multipliers'!$A$7:$AS$31,COLUMN('Subnational multipliers'!M$6),0))</f>
        <v>109787733400.14162</v>
      </c>
      <c r="M26" s="9">
        <f>IF('CN-Med-BPE-N2O'!M26=0,0,VLOOKUP($A26,'CN-Med-BPE-N2O'!$A$2:$AR$27,COLUMN('CN-Med-BPE-N2O'!M$2),0)*VLOOKUP($A26,'Subnational multipliers'!$A$7:$AS$31,COLUMN('Subnational multipliers'!N$6),0))</f>
        <v>109754634492.61804</v>
      </c>
      <c r="N26" s="9">
        <f>IF('CN-Med-BPE-N2O'!N26=0,0,VLOOKUP($A26,'CN-Med-BPE-N2O'!$A$2:$AR$27,COLUMN('CN-Med-BPE-N2O'!N$2),0)*VLOOKUP($A26,'Subnational multipliers'!$A$7:$AS$31,COLUMN('Subnational multipliers'!O$6),0))</f>
        <v>109721536508.81284</v>
      </c>
      <c r="O26" s="9">
        <f>IF('CN-Med-BPE-N2O'!O26=0,0,VLOOKUP($A26,'CN-Med-BPE-N2O'!$A$2:$AR$27,COLUMN('CN-Med-BPE-N2O'!O$2),0)*VLOOKUP($A26,'Subnational multipliers'!$A$7:$AS$31,COLUMN('Subnational multipliers'!P$6),0))</f>
        <v>109571343673.88167</v>
      </c>
      <c r="P26" s="9">
        <f>IF('CN-Med-BPE-N2O'!P26=0,0,VLOOKUP($A26,'CN-Med-BPE-N2O'!$A$2:$AR$27,COLUMN('CN-Med-BPE-N2O'!P$2),0)*VLOOKUP($A26,'Subnational multipliers'!$A$7:$AS$31,COLUMN('Subnational multipliers'!Q$6),0))</f>
        <v>109421153687.08215</v>
      </c>
      <c r="Q26" s="9">
        <f>IF('CN-Med-BPE-N2O'!Q26=0,0,VLOOKUP($A26,'CN-Med-BPE-N2O'!$A$2:$AR$27,COLUMN('CN-Med-BPE-N2O'!Q$2),0)*VLOOKUP($A26,'Subnational multipliers'!$A$7:$AS$31,COLUMN('Subnational multipliers'!R$6),0))</f>
        <v>109270964854.93059</v>
      </c>
      <c r="R26" s="9">
        <f>IF('CN-Med-BPE-N2O'!R26=0,0,VLOOKUP($A26,'CN-Med-BPE-N2O'!$A$2:$AR$27,COLUMN('CN-Med-BPE-N2O'!R$2),0)*VLOOKUP($A26,'Subnational multipliers'!$A$7:$AS$31,COLUMN('Subnational multipliers'!S$6),0))</f>
        <v>109120774868.13107</v>
      </c>
      <c r="S26" s="9">
        <f>IF('CN-Med-BPE-N2O'!S26=0,0,VLOOKUP($A26,'CN-Med-BPE-N2O'!$A$2:$AR$27,COLUMN('CN-Med-BPE-N2O'!S$2),0)*VLOOKUP($A26,'Subnational multipliers'!$A$7:$AS$31,COLUMN('Subnational multipliers'!T$6),0))</f>
        <v>108970582033.19991</v>
      </c>
      <c r="T26" s="9">
        <f>IF('CN-Med-BPE-N2O'!T26=0,0,VLOOKUP($A26,'CN-Med-BPE-N2O'!$A$2:$AR$27,COLUMN('CN-Med-BPE-N2O'!T$2),0)*VLOOKUP($A26,'Subnational multipliers'!$A$7:$AS$31,COLUMN('Subnational multipliers'!U$6),0))</f>
        <v>108698292566.12833</v>
      </c>
      <c r="U26" s="9">
        <f>IF('CN-Med-BPE-N2O'!U26=0,0,VLOOKUP($A26,'CN-Med-BPE-N2O'!$A$2:$AR$27,COLUMN('CN-Med-BPE-N2O'!U$2),0)*VLOOKUP($A26,'Subnational multipliers'!$A$7:$AS$31,COLUMN('Subnational multipliers'!V$6),0))</f>
        <v>108426001251.62003</v>
      </c>
      <c r="V26" s="9">
        <f>IF('CN-Med-BPE-N2O'!V26=0,0,VLOOKUP($A26,'CN-Med-BPE-N2O'!$A$2:$AR$27,COLUMN('CN-Med-BPE-N2O'!V$2),0)*VLOOKUP($A26,'Subnational multipliers'!$A$7:$AS$31,COLUMN('Subnational multipliers'!W$6),0))</f>
        <v>108153709244.32295</v>
      </c>
      <c r="W26" s="9">
        <f>IF('CN-Med-BPE-N2O'!W26=0,0,VLOOKUP($A26,'CN-Med-BPE-N2O'!$A$2:$AR$27,COLUMN('CN-Med-BPE-N2O'!W$2),0)*VLOOKUP($A26,'Subnational multipliers'!$A$7:$AS$31,COLUMN('Subnational multipliers'!X$6),0))</f>
        <v>107881417929.81464</v>
      </c>
      <c r="X26" s="9">
        <f>IF('CN-Med-BPE-N2O'!X26=0,0,VLOOKUP($A26,'CN-Med-BPE-N2O'!$A$2:$AR$27,COLUMN('CN-Med-BPE-N2O'!X$2),0)*VLOOKUP($A26,'Subnational multipliers'!$A$7:$AS$31,COLUMN('Subnational multipliers'!Y$6),0))</f>
        <v>107609128462.74307</v>
      </c>
      <c r="Y26" s="9">
        <f>IF('CN-Med-BPE-N2O'!Y26=0,0,VLOOKUP($A26,'CN-Med-BPE-N2O'!$A$2:$AR$27,COLUMN('CN-Med-BPE-N2O'!Y$2),0)*VLOOKUP($A26,'Subnational multipliers'!$A$7:$AS$31,COLUMN('Subnational multipliers'!Z$6),0))</f>
        <v>107236112818.92491</v>
      </c>
      <c r="Z26" s="9">
        <f>IF('CN-Med-BPE-N2O'!Z26=0,0,VLOOKUP($A26,'CN-Med-BPE-N2O'!$A$2:$AR$27,COLUMN('CN-Med-BPE-N2O'!Z$2),0)*VLOOKUP($A26,'Subnational multipliers'!$A$7:$AS$31,COLUMN('Subnational multipliers'!AA$6),0))</f>
        <v>106863097867.89551</v>
      </c>
      <c r="AA26" s="9">
        <f>IF('CN-Med-BPE-N2O'!AA26=0,0,VLOOKUP($A26,'CN-Med-BPE-N2O'!$A$2:$AR$27,COLUMN('CN-Med-BPE-N2O'!AA$2),0)*VLOOKUP($A26,'Subnational multipliers'!$A$7:$AS$31,COLUMN('Subnational multipliers'!AB$6),0))</f>
        <v>106490081146.40591</v>
      </c>
      <c r="AB26" s="9">
        <f>IF('CN-Med-BPE-N2O'!AB26=0,0,VLOOKUP($A26,'CN-Med-BPE-N2O'!$A$2:$AR$27,COLUMN('CN-Med-BPE-N2O'!AB$2),0)*VLOOKUP($A26,'Subnational multipliers'!$A$7:$AS$31,COLUMN('Subnational multipliers'!AC$6),0))</f>
        <v>106117066195.37653</v>
      </c>
      <c r="AC26" s="9">
        <f>IF('CN-Med-BPE-N2O'!AC26=0,0,VLOOKUP($A26,'CN-Med-BPE-N2O'!$A$2:$AR$27,COLUMN('CN-Med-BPE-N2O'!AC$2),0)*VLOOKUP($A26,'Subnational multipliers'!$A$7:$AS$31,COLUMN('Subnational multipliers'!AD$6),0))</f>
        <v>105744050551.55835</v>
      </c>
      <c r="AD26" s="9">
        <f>IF('CN-Med-BPE-N2O'!AD26=0,0,VLOOKUP($A26,'CN-Med-BPE-N2O'!$A$2:$AR$27,COLUMN('CN-Med-BPE-N2O'!AD$2),0)*VLOOKUP($A26,'Subnational multipliers'!$A$7:$AS$31,COLUMN('Subnational multipliers'!AE$6),0))</f>
        <v>105206272570.88268</v>
      </c>
      <c r="AE26" s="9">
        <f>IF('CN-Med-BPE-N2O'!AE26=0,0,VLOOKUP($A26,'CN-Med-BPE-N2O'!$A$2:$AR$27,COLUMN('CN-Med-BPE-N2O'!AE$2),0)*VLOOKUP($A26,'Subnational multipliers'!$A$7:$AS$31,COLUMN('Subnational multipliers'!AF$6),0))</f>
        <v>104668496822.5264</v>
      </c>
      <c r="AF26" s="9">
        <f>IF('CN-Med-BPE-N2O'!AF26=0,0,VLOOKUP($A26,'CN-Med-BPE-N2O'!$A$2:$AR$27,COLUMN('CN-Med-BPE-N2O'!AF$2),0)*VLOOKUP($A26,'Subnational multipliers'!$A$7:$AS$31,COLUMN('Subnational multipliers'!AG$6),0))</f>
        <v>104130717225.34358</v>
      </c>
      <c r="AG26" s="9">
        <f>IF('CN-Med-BPE-N2O'!AG26=0,0,VLOOKUP($A26,'CN-Med-BPE-N2O'!$A$2:$AR$27,COLUMN('CN-Med-BPE-N2O'!AG$2),0)*VLOOKUP($A26,'Subnational multipliers'!$A$7:$AS$31,COLUMN('Subnational multipliers'!AH$6),0))</f>
        <v>103592941476.98729</v>
      </c>
      <c r="AH26" s="9">
        <f>IF('CN-Med-BPE-N2O'!AH26=0,0,VLOOKUP($A26,'CN-Med-BPE-N2O'!$A$2:$AR$27,COLUMN('CN-Med-BPE-N2O'!AH$2),0)*VLOOKUP($A26,'Subnational multipliers'!$A$7:$AS$31,COLUMN('Subnational multipliers'!AI$6),0))</f>
        <v>103055163496.31161</v>
      </c>
      <c r="AI26" s="9">
        <f>IF('CN-Med-BPE-N2O'!AI26=0,0,VLOOKUP($A26,'CN-Med-BPE-N2O'!$A$2:$AR$27,COLUMN('CN-Med-BPE-N2O'!AI$2),0)*VLOOKUP($A26,'Subnational multipliers'!$A$7:$AS$31,COLUMN('Subnational multipliers'!AJ$6),0))</f>
        <v>102329807873.90263</v>
      </c>
      <c r="AJ26" s="9">
        <f>IF('CN-Med-BPE-N2O'!AJ26=0,0,VLOOKUP($A26,'CN-Med-BPE-N2O'!$A$2:$AR$27,COLUMN('CN-Med-BPE-N2O'!AJ$2),0)*VLOOKUP($A26,'Subnational multipliers'!$A$7:$AS$31,COLUMN('Subnational multipliers'!AK$6),0))</f>
        <v>101604448017.78445</v>
      </c>
      <c r="AK26" s="9">
        <f>IF('CN-Med-BPE-N2O'!AK26=0,0,VLOOKUP($A26,'CN-Med-BPE-N2O'!$A$2:$AR$27,COLUMN('CN-Med-BPE-N2O'!AK$2),0)*VLOOKUP($A26,'Subnational multipliers'!$A$7:$AS$31,COLUMN('Subnational multipliers'!AL$6),0))</f>
        <v>100879093626.99995</v>
      </c>
      <c r="AL26" s="9">
        <f>IF('CN-Med-BPE-N2O'!AL26=0,0,VLOOKUP($A26,'CN-Med-BPE-N2O'!$A$2:$AR$27,COLUMN('CN-Med-BPE-N2O'!AL$2),0)*VLOOKUP($A26,'Subnational multipliers'!$A$7:$AS$31,COLUMN('Subnational multipliers'!AM$6),0))</f>
        <v>100153733770.88179</v>
      </c>
      <c r="AM26" s="9">
        <f>IF('CN-Med-BPE-N2O'!AM26=0,0,VLOOKUP($A26,'CN-Med-BPE-N2O'!$A$2:$AR$27,COLUMN('CN-Med-BPE-N2O'!AM$2),0)*VLOOKUP($A26,'Subnational multipliers'!$A$7:$AS$31,COLUMN('Subnational multipliers'!AN$6),0))</f>
        <v>99428378148.472794</v>
      </c>
      <c r="AN26" s="9">
        <f>IF('CN-Med-BPE-N2O'!AN26=0,0,VLOOKUP($A26,'CN-Med-BPE-N2O'!$A$2:$AR$27,COLUMN('CN-Med-BPE-N2O'!AN$2),0)*VLOOKUP($A26,'Subnational multipliers'!$A$7:$AS$31,COLUMN('Subnational multipliers'!AO$6),0))</f>
        <v>98558917764.948929</v>
      </c>
      <c r="AO26" s="9">
        <f>IF('CN-Med-BPE-N2O'!AO26=0,0,VLOOKUP($A26,'CN-Med-BPE-N2O'!$A$2:$AR$27,COLUMN('CN-Med-BPE-N2O'!AO$2),0)*VLOOKUP($A26,'Subnational multipliers'!$A$7:$AS$31,COLUMN('Subnational multipliers'!AP$6),0))</f>
        <v>97689456765.612793</v>
      </c>
      <c r="AP26" s="9">
        <f>IF('CN-Med-BPE-N2O'!AP26=0,0,VLOOKUP($A26,'CN-Med-BPE-N2O'!$A$2:$AR$27,COLUMN('CN-Med-BPE-N2O'!AP$2),0)*VLOOKUP($A26,'Subnational multipliers'!$A$7:$AS$31,COLUMN('Subnational multipliers'!AQ$6),0))</f>
        <v>96819996920.924652</v>
      </c>
      <c r="AQ26" s="9">
        <f>IF('CN-Med-BPE-N2O'!AQ26=0,0,VLOOKUP($A26,'CN-Med-BPE-N2O'!$A$2:$AR$27,COLUMN('CN-Med-BPE-N2O'!AQ$2),0)*VLOOKUP($A26,'Subnational multipliers'!$A$7:$AS$31,COLUMN('Subnational multipliers'!AR$6),0))</f>
        <v>95950535921.588531</v>
      </c>
      <c r="AR26" s="9">
        <f>IF('CN-Med-BPE-N2O'!AR26=0,0,VLOOKUP($A26,'CN-Med-BPE-N2O'!$A$2:$AR$27,COLUMN('CN-Med-BPE-N2O'!AR$2),0)*VLOOKUP($A26,'Subnational multipliers'!$A$7:$AS$31,COLUMN('Subnational multipliers'!AS$6),0))</f>
        <v>95081075538.064651</v>
      </c>
    </row>
    <row r="27" spans="1:44">
      <c r="A27" t="s">
        <v>65</v>
      </c>
      <c r="B27" s="9">
        <f>IF('CN-Med-BPE-N2O'!B27=0,0,VLOOKUP($A27,'CN-Med-BPE-N2O'!$A$2:$AR$27,COLUMN('CN-Med-BPE-N2O'!B$2),0)*VLOOKUP($A27,'Subnational multipliers'!$A$7:$AS$31,COLUMN('Subnational multipliers'!C$6),0))</f>
        <v>0</v>
      </c>
      <c r="C27" s="9">
        <f>IF('CN-Med-BPE-N2O'!C27=0,0,VLOOKUP($A27,'CN-Med-BPE-N2O'!$A$2:$AR$27,COLUMN('CN-Med-BPE-N2O'!C$2),0)*VLOOKUP($A27,'Subnational multipliers'!$A$7:$AS$31,COLUMN('Subnational multipliers'!D$6),0))</f>
        <v>0</v>
      </c>
      <c r="D27" s="9">
        <f>IF('CN-Med-BPE-N2O'!D27=0,0,VLOOKUP($A27,'CN-Med-BPE-N2O'!$A$2:$AR$27,COLUMN('CN-Med-BPE-N2O'!D$2),0)*VLOOKUP($A27,'Subnational multipliers'!$A$7:$AS$31,COLUMN('Subnational multipliers'!E$6),0))</f>
        <v>0</v>
      </c>
      <c r="E27" s="9">
        <f>IF('CN-Med-BPE-N2O'!E27=0,0,VLOOKUP($A27,'CN-Med-BPE-N2O'!$A$2:$AR$27,COLUMN('CN-Med-BPE-N2O'!E$2),0)*VLOOKUP($A27,'Subnational multipliers'!$A$7:$AS$31,COLUMN('Subnational multipliers'!F$6),0))</f>
        <v>0</v>
      </c>
      <c r="F27" s="9">
        <f>IF('CN-Med-BPE-N2O'!F27=0,0,VLOOKUP($A27,'CN-Med-BPE-N2O'!$A$2:$AR$27,COLUMN('CN-Med-BPE-N2O'!F$2),0)*VLOOKUP($A27,'Subnational multipliers'!$A$7:$AS$31,COLUMN('Subnational multipliers'!G$6),0))</f>
        <v>0</v>
      </c>
      <c r="G27" s="9">
        <f>IF('CN-Med-BPE-N2O'!G27=0,0,VLOOKUP($A27,'CN-Med-BPE-N2O'!$A$2:$AR$27,COLUMN('CN-Med-BPE-N2O'!G$2),0)*VLOOKUP($A27,'Subnational multipliers'!$A$7:$AS$31,COLUMN('Subnational multipliers'!H$6),0))</f>
        <v>0</v>
      </c>
      <c r="H27" s="9">
        <f>IF('CN-Med-BPE-N2O'!H27=0,0,VLOOKUP($A27,'CN-Med-BPE-N2O'!$A$2:$AR$27,COLUMN('CN-Med-BPE-N2O'!H$2),0)*VLOOKUP($A27,'Subnational multipliers'!$A$7:$AS$31,COLUMN('Subnational multipliers'!I$6),0))</f>
        <v>0</v>
      </c>
      <c r="I27" s="9">
        <f>IF('CN-Med-BPE-N2O'!I27=0,0,VLOOKUP($A27,'CN-Med-BPE-N2O'!$A$2:$AR$27,COLUMN('CN-Med-BPE-N2O'!I$2),0)*VLOOKUP($A27,'Subnational multipliers'!$A$7:$AS$31,COLUMN('Subnational multipliers'!J$6),0))</f>
        <v>0</v>
      </c>
      <c r="J27" s="9">
        <f>IF('CN-Med-BPE-N2O'!J27=0,0,VLOOKUP($A27,'CN-Med-BPE-N2O'!$A$2:$AR$27,COLUMN('CN-Med-BPE-N2O'!J$2),0)*VLOOKUP($A27,'Subnational multipliers'!$A$7:$AS$31,COLUMN('Subnational multipliers'!K$6),0))</f>
        <v>0</v>
      </c>
      <c r="K27" s="9">
        <f>IF('CN-Med-BPE-N2O'!K27=0,0,VLOOKUP($A27,'CN-Med-BPE-N2O'!$A$2:$AR$27,COLUMN('CN-Med-BPE-N2O'!K$2),0)*VLOOKUP($A27,'Subnational multipliers'!$A$7:$AS$31,COLUMN('Subnational multipliers'!L$6),0))</f>
        <v>0</v>
      </c>
      <c r="L27" s="9">
        <f>IF('CN-Med-BPE-N2O'!L27=0,0,VLOOKUP($A27,'CN-Med-BPE-N2O'!$A$2:$AR$27,COLUMN('CN-Med-BPE-N2O'!L$2),0)*VLOOKUP($A27,'Subnational multipliers'!$A$7:$AS$31,COLUMN('Subnational multipliers'!M$6),0))</f>
        <v>0</v>
      </c>
      <c r="M27" s="9">
        <f>IF('CN-Med-BPE-N2O'!M27=0,0,VLOOKUP($A27,'CN-Med-BPE-N2O'!$A$2:$AR$27,COLUMN('CN-Med-BPE-N2O'!M$2),0)*VLOOKUP($A27,'Subnational multipliers'!$A$7:$AS$31,COLUMN('Subnational multipliers'!N$6),0))</f>
        <v>0</v>
      </c>
      <c r="N27" s="9">
        <f>IF('CN-Med-BPE-N2O'!N27=0,0,VLOOKUP($A27,'CN-Med-BPE-N2O'!$A$2:$AR$27,COLUMN('CN-Med-BPE-N2O'!N$2),0)*VLOOKUP($A27,'Subnational multipliers'!$A$7:$AS$31,COLUMN('Subnational multipliers'!O$6),0))</f>
        <v>0</v>
      </c>
      <c r="O27" s="9">
        <f>IF('CN-Med-BPE-N2O'!O27=0,0,VLOOKUP($A27,'CN-Med-BPE-N2O'!$A$2:$AR$27,COLUMN('CN-Med-BPE-N2O'!O$2),0)*VLOOKUP($A27,'Subnational multipliers'!$A$7:$AS$31,COLUMN('Subnational multipliers'!P$6),0))</f>
        <v>0</v>
      </c>
      <c r="P27" s="9">
        <f>IF('CN-Med-BPE-N2O'!P27=0,0,VLOOKUP($A27,'CN-Med-BPE-N2O'!$A$2:$AR$27,COLUMN('CN-Med-BPE-N2O'!P$2),0)*VLOOKUP($A27,'Subnational multipliers'!$A$7:$AS$31,COLUMN('Subnational multipliers'!Q$6),0))</f>
        <v>0</v>
      </c>
      <c r="Q27" s="9">
        <f>IF('CN-Med-BPE-N2O'!Q27=0,0,VLOOKUP($A27,'CN-Med-BPE-N2O'!$A$2:$AR$27,COLUMN('CN-Med-BPE-N2O'!Q$2),0)*VLOOKUP($A27,'Subnational multipliers'!$A$7:$AS$31,COLUMN('Subnational multipliers'!R$6),0))</f>
        <v>0</v>
      </c>
      <c r="R27" s="9">
        <f>IF('CN-Med-BPE-N2O'!R27=0,0,VLOOKUP($A27,'CN-Med-BPE-N2O'!$A$2:$AR$27,COLUMN('CN-Med-BPE-N2O'!R$2),0)*VLOOKUP($A27,'Subnational multipliers'!$A$7:$AS$31,COLUMN('Subnational multipliers'!S$6),0))</f>
        <v>0</v>
      </c>
      <c r="S27" s="9">
        <f>IF('CN-Med-BPE-N2O'!S27=0,0,VLOOKUP($A27,'CN-Med-BPE-N2O'!$A$2:$AR$27,COLUMN('CN-Med-BPE-N2O'!S$2),0)*VLOOKUP($A27,'Subnational multipliers'!$A$7:$AS$31,COLUMN('Subnational multipliers'!T$6),0))</f>
        <v>0</v>
      </c>
      <c r="T27" s="9">
        <f>IF('CN-Med-BPE-N2O'!T27=0,0,VLOOKUP($A27,'CN-Med-BPE-N2O'!$A$2:$AR$27,COLUMN('CN-Med-BPE-N2O'!T$2),0)*VLOOKUP($A27,'Subnational multipliers'!$A$7:$AS$31,COLUMN('Subnational multipliers'!U$6),0))</f>
        <v>0</v>
      </c>
      <c r="U27" s="9">
        <f>IF('CN-Med-BPE-N2O'!U27=0,0,VLOOKUP($A27,'CN-Med-BPE-N2O'!$A$2:$AR$27,COLUMN('CN-Med-BPE-N2O'!U$2),0)*VLOOKUP($A27,'Subnational multipliers'!$A$7:$AS$31,COLUMN('Subnational multipliers'!V$6),0))</f>
        <v>0</v>
      </c>
      <c r="V27" s="9">
        <f>IF('CN-Med-BPE-N2O'!V27=0,0,VLOOKUP($A27,'CN-Med-BPE-N2O'!$A$2:$AR$27,COLUMN('CN-Med-BPE-N2O'!V$2),0)*VLOOKUP($A27,'Subnational multipliers'!$A$7:$AS$31,COLUMN('Subnational multipliers'!W$6),0))</f>
        <v>0</v>
      </c>
      <c r="W27" s="9">
        <f>IF('CN-Med-BPE-N2O'!W27=0,0,VLOOKUP($A27,'CN-Med-BPE-N2O'!$A$2:$AR$27,COLUMN('CN-Med-BPE-N2O'!W$2),0)*VLOOKUP($A27,'Subnational multipliers'!$A$7:$AS$31,COLUMN('Subnational multipliers'!X$6),0))</f>
        <v>0</v>
      </c>
      <c r="X27" s="9">
        <f>IF('CN-Med-BPE-N2O'!X27=0,0,VLOOKUP($A27,'CN-Med-BPE-N2O'!$A$2:$AR$27,COLUMN('CN-Med-BPE-N2O'!X$2),0)*VLOOKUP($A27,'Subnational multipliers'!$A$7:$AS$31,COLUMN('Subnational multipliers'!Y$6),0))</f>
        <v>0</v>
      </c>
      <c r="Y27" s="9">
        <f>IF('CN-Med-BPE-N2O'!Y27=0,0,VLOOKUP($A27,'CN-Med-BPE-N2O'!$A$2:$AR$27,COLUMN('CN-Med-BPE-N2O'!Y$2),0)*VLOOKUP($A27,'Subnational multipliers'!$A$7:$AS$31,COLUMN('Subnational multipliers'!Z$6),0))</f>
        <v>0</v>
      </c>
      <c r="Z27" s="9">
        <f>IF('CN-Med-BPE-N2O'!Z27=0,0,VLOOKUP($A27,'CN-Med-BPE-N2O'!$A$2:$AR$27,COLUMN('CN-Med-BPE-N2O'!Z$2),0)*VLOOKUP($A27,'Subnational multipliers'!$A$7:$AS$31,COLUMN('Subnational multipliers'!AA$6),0))</f>
        <v>0</v>
      </c>
      <c r="AA27" s="9">
        <f>IF('CN-Med-BPE-N2O'!AA27=0,0,VLOOKUP($A27,'CN-Med-BPE-N2O'!$A$2:$AR$27,COLUMN('CN-Med-BPE-N2O'!AA$2),0)*VLOOKUP($A27,'Subnational multipliers'!$A$7:$AS$31,COLUMN('Subnational multipliers'!AB$6),0))</f>
        <v>0</v>
      </c>
      <c r="AB27" s="9">
        <f>IF('CN-Med-BPE-N2O'!AB27=0,0,VLOOKUP($A27,'CN-Med-BPE-N2O'!$A$2:$AR$27,COLUMN('CN-Med-BPE-N2O'!AB$2),0)*VLOOKUP($A27,'Subnational multipliers'!$A$7:$AS$31,COLUMN('Subnational multipliers'!AC$6),0))</f>
        <v>0</v>
      </c>
      <c r="AC27" s="9">
        <f>IF('CN-Med-BPE-N2O'!AC27=0,0,VLOOKUP($A27,'CN-Med-BPE-N2O'!$A$2:$AR$27,COLUMN('CN-Med-BPE-N2O'!AC$2),0)*VLOOKUP($A27,'Subnational multipliers'!$A$7:$AS$31,COLUMN('Subnational multipliers'!AD$6),0))</f>
        <v>0</v>
      </c>
      <c r="AD27" s="9">
        <f>IF('CN-Med-BPE-N2O'!AD27=0,0,VLOOKUP($A27,'CN-Med-BPE-N2O'!$A$2:$AR$27,COLUMN('CN-Med-BPE-N2O'!AD$2),0)*VLOOKUP($A27,'Subnational multipliers'!$A$7:$AS$31,COLUMN('Subnational multipliers'!AE$6),0))</f>
        <v>0</v>
      </c>
      <c r="AE27" s="9">
        <f>IF('CN-Med-BPE-N2O'!AE27=0,0,VLOOKUP($A27,'CN-Med-BPE-N2O'!$A$2:$AR$27,COLUMN('CN-Med-BPE-N2O'!AE$2),0)*VLOOKUP($A27,'Subnational multipliers'!$A$7:$AS$31,COLUMN('Subnational multipliers'!AF$6),0))</f>
        <v>0</v>
      </c>
      <c r="AF27" s="9">
        <f>IF('CN-Med-BPE-N2O'!AF27=0,0,VLOOKUP($A27,'CN-Med-BPE-N2O'!$A$2:$AR$27,COLUMN('CN-Med-BPE-N2O'!AF$2),0)*VLOOKUP($A27,'Subnational multipliers'!$A$7:$AS$31,COLUMN('Subnational multipliers'!AG$6),0))</f>
        <v>0</v>
      </c>
      <c r="AG27" s="9">
        <f>IF('CN-Med-BPE-N2O'!AG27=0,0,VLOOKUP($A27,'CN-Med-BPE-N2O'!$A$2:$AR$27,COLUMN('CN-Med-BPE-N2O'!AG$2),0)*VLOOKUP($A27,'Subnational multipliers'!$A$7:$AS$31,COLUMN('Subnational multipliers'!AH$6),0))</f>
        <v>0</v>
      </c>
      <c r="AH27" s="9">
        <f>IF('CN-Med-BPE-N2O'!AH27=0,0,VLOOKUP($A27,'CN-Med-BPE-N2O'!$A$2:$AR$27,COLUMN('CN-Med-BPE-N2O'!AH$2),0)*VLOOKUP($A27,'Subnational multipliers'!$A$7:$AS$31,COLUMN('Subnational multipliers'!AI$6),0))</f>
        <v>0</v>
      </c>
      <c r="AI27" s="9">
        <f>IF('CN-Med-BPE-N2O'!AI27=0,0,VLOOKUP($A27,'CN-Med-BPE-N2O'!$A$2:$AR$27,COLUMN('CN-Med-BPE-N2O'!AI$2),0)*VLOOKUP($A27,'Subnational multipliers'!$A$7:$AS$31,COLUMN('Subnational multipliers'!AJ$6),0))</f>
        <v>0</v>
      </c>
      <c r="AJ27" s="9">
        <f>IF('CN-Med-BPE-N2O'!AJ27=0,0,VLOOKUP($A27,'CN-Med-BPE-N2O'!$A$2:$AR$27,COLUMN('CN-Med-BPE-N2O'!AJ$2),0)*VLOOKUP($A27,'Subnational multipliers'!$A$7:$AS$31,COLUMN('Subnational multipliers'!AK$6),0))</f>
        <v>0</v>
      </c>
      <c r="AK27" s="9">
        <f>IF('CN-Med-BPE-N2O'!AK27=0,0,VLOOKUP($A27,'CN-Med-BPE-N2O'!$A$2:$AR$27,COLUMN('CN-Med-BPE-N2O'!AK$2),0)*VLOOKUP($A27,'Subnational multipliers'!$A$7:$AS$31,COLUMN('Subnational multipliers'!AL$6),0))</f>
        <v>0</v>
      </c>
      <c r="AL27" s="9">
        <f>IF('CN-Med-BPE-N2O'!AL27=0,0,VLOOKUP($A27,'CN-Med-BPE-N2O'!$A$2:$AR$27,COLUMN('CN-Med-BPE-N2O'!AL$2),0)*VLOOKUP($A27,'Subnational multipliers'!$A$7:$AS$31,COLUMN('Subnational multipliers'!AM$6),0))</f>
        <v>0</v>
      </c>
      <c r="AM27" s="9">
        <f>IF('CN-Med-BPE-N2O'!AM27=0,0,VLOOKUP($A27,'CN-Med-BPE-N2O'!$A$2:$AR$27,COLUMN('CN-Med-BPE-N2O'!AM$2),0)*VLOOKUP($A27,'Subnational multipliers'!$A$7:$AS$31,COLUMN('Subnational multipliers'!AN$6),0))</f>
        <v>0</v>
      </c>
      <c r="AN27" s="9">
        <f>IF('CN-Med-BPE-N2O'!AN27=0,0,VLOOKUP($A27,'CN-Med-BPE-N2O'!$A$2:$AR$27,COLUMN('CN-Med-BPE-N2O'!AN$2),0)*VLOOKUP($A27,'Subnational multipliers'!$A$7:$AS$31,COLUMN('Subnational multipliers'!AO$6),0))</f>
        <v>0</v>
      </c>
      <c r="AO27" s="9">
        <f>IF('CN-Med-BPE-N2O'!AO27=0,0,VLOOKUP($A27,'CN-Med-BPE-N2O'!$A$2:$AR$27,COLUMN('CN-Med-BPE-N2O'!AO$2),0)*VLOOKUP($A27,'Subnational multipliers'!$A$7:$AS$31,COLUMN('Subnational multipliers'!AP$6),0))</f>
        <v>0</v>
      </c>
      <c r="AP27" s="9">
        <f>IF('CN-Med-BPE-N2O'!AP27=0,0,VLOOKUP($A27,'CN-Med-BPE-N2O'!$A$2:$AR$27,COLUMN('CN-Med-BPE-N2O'!AP$2),0)*VLOOKUP($A27,'Subnational multipliers'!$A$7:$AS$31,COLUMN('Subnational multipliers'!AQ$6),0))</f>
        <v>0</v>
      </c>
      <c r="AQ27" s="9">
        <f>IF('CN-Med-BPE-N2O'!AQ27=0,0,VLOOKUP($A27,'CN-Med-BPE-N2O'!$A$2:$AR$27,COLUMN('CN-Med-BPE-N2O'!AQ$2),0)*VLOOKUP($A27,'Subnational multipliers'!$A$7:$AS$31,COLUMN('Subnational multipliers'!AR$6),0))</f>
        <v>0</v>
      </c>
      <c r="AR27" s="9">
        <f>IF('CN-Med-BPE-N2O'!AR27=0,0,VLOOKUP($A27,'CN-Med-BPE-N2O'!$A$2:$AR$27,COLUMN('CN-Med-BPE-N2O'!AR$2),0)*VLOOKUP($A27,'Subnational multipliers'!$A$7:$AS$31,COLUMN('Subnational multipliers'!AS$6),0))</f>
        <v>0</v>
      </c>
    </row>
  </sheetData>
  <phoneticPr fontId="1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D598-6C90-483E-8177-DF05A7C2B488}">
  <sheetPr>
    <tabColor theme="8" tint="-0.249977111117893"/>
  </sheetPr>
  <dimension ref="A1:AR27"/>
  <sheetViews>
    <sheetView workbookViewId="0">
      <selection activeCell="F29" sqref="F29"/>
    </sheetView>
  </sheetViews>
  <sheetFormatPr defaultRowHeight="14.25"/>
  <cols>
    <col min="1" max="1" width="30.125" customWidth="1"/>
    <col min="2" max="2" width="10.125" bestFit="1" customWidth="1"/>
    <col min="3" max="44" width="11.75" customWidth="1"/>
  </cols>
  <sheetData>
    <row r="1" spans="1:44">
      <c r="A1" s="11" t="s">
        <v>6</v>
      </c>
      <c r="B1" s="11" t="s">
        <v>9</v>
      </c>
      <c r="C1" s="13" t="s">
        <v>8</v>
      </c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:44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5">
        <v>2033</v>
      </c>
      <c r="R2" s="15">
        <v>2034</v>
      </c>
      <c r="S2" s="15">
        <v>2035</v>
      </c>
      <c r="T2" s="15">
        <v>2036</v>
      </c>
      <c r="U2" s="15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>
      <c r="A3" t="s">
        <v>481</v>
      </c>
      <c r="B3" s="9">
        <f>IF('CN-Med-BPE-F-gases'!B3=0,0,VLOOKUP($A3,'CN-Med-BPE-F-gases'!$A$2:$AR$27,COLUMN('CN-Med-BPE-F-gases'!B$2),0)*VLOOKUP($A3,'Subnational multipliers'!$A$7:$AS$31,COLUMN('Subnational multipliers'!C$6),0))</f>
        <v>0</v>
      </c>
      <c r="C3" s="9">
        <f>IF('CN-Med-BPE-F-gases'!C3=0,0,VLOOKUP($A3,'CN-Med-BPE-F-gases'!$A$2:$AR$27,COLUMN('CN-Med-BPE-F-gases'!C$2),0)*VLOOKUP($A3,'Subnational multipliers'!$A$7:$AS$31,COLUMN('Subnational multipliers'!D$6),0))</f>
        <v>0</v>
      </c>
      <c r="D3" s="9">
        <f>IF('CN-Med-BPE-F-gases'!D3=0,0,VLOOKUP($A3,'CN-Med-BPE-F-gases'!$A$2:$AR$27,COLUMN('CN-Med-BPE-F-gases'!D$2),0)*VLOOKUP($A3,'Subnational multipliers'!$A$7:$AS$31,COLUMN('Subnational multipliers'!E$6),0))</f>
        <v>0</v>
      </c>
      <c r="E3" s="9">
        <f>IF('CN-Med-BPE-F-gases'!E3=0,0,VLOOKUP($A3,'CN-Med-BPE-F-gases'!$A$2:$AR$27,COLUMN('CN-Med-BPE-F-gases'!E$2),0)*VLOOKUP($A3,'Subnational multipliers'!$A$7:$AS$31,COLUMN('Subnational multipliers'!F$6),0))</f>
        <v>0</v>
      </c>
      <c r="F3" s="9">
        <f>IF('CN-Med-BPE-F-gases'!F3=0,0,VLOOKUP($A3,'CN-Med-BPE-F-gases'!$A$2:$AR$27,COLUMN('CN-Med-BPE-F-gases'!F$2),0)*VLOOKUP($A3,'Subnational multipliers'!$A$7:$AS$31,COLUMN('Subnational multipliers'!G$6),0))</f>
        <v>0</v>
      </c>
      <c r="G3" s="9">
        <f>IF('CN-Med-BPE-F-gases'!G3=0,0,VLOOKUP($A3,'CN-Med-BPE-F-gases'!$A$2:$AR$27,COLUMN('CN-Med-BPE-F-gases'!G$2),0)*VLOOKUP($A3,'Subnational multipliers'!$A$7:$AS$31,COLUMN('Subnational multipliers'!H$6),0))</f>
        <v>0</v>
      </c>
      <c r="H3" s="9">
        <f>IF('CN-Med-BPE-F-gases'!H3=0,0,VLOOKUP($A3,'CN-Med-BPE-F-gases'!$A$2:$AR$27,COLUMN('CN-Med-BPE-F-gases'!H$2),0)*VLOOKUP($A3,'Subnational multipliers'!$A$7:$AS$31,COLUMN('Subnational multipliers'!I$6),0))</f>
        <v>0</v>
      </c>
      <c r="I3" s="9">
        <f>IF('CN-Med-BPE-F-gases'!I3=0,0,VLOOKUP($A3,'CN-Med-BPE-F-gases'!$A$2:$AR$27,COLUMN('CN-Med-BPE-F-gases'!I$2),0)*VLOOKUP($A3,'Subnational multipliers'!$A$7:$AS$31,COLUMN('Subnational multipliers'!J$6),0))</f>
        <v>0</v>
      </c>
      <c r="J3" s="9">
        <f>IF('CN-Med-BPE-F-gases'!J3=0,0,VLOOKUP($A3,'CN-Med-BPE-F-gases'!$A$2:$AR$27,COLUMN('CN-Med-BPE-F-gases'!J$2),0)*VLOOKUP($A3,'Subnational multipliers'!$A$7:$AS$31,COLUMN('Subnational multipliers'!K$6),0))</f>
        <v>0</v>
      </c>
      <c r="K3" s="9">
        <f>IF('CN-Med-BPE-F-gases'!K3=0,0,VLOOKUP($A3,'CN-Med-BPE-F-gases'!$A$2:$AR$27,COLUMN('CN-Med-BPE-F-gases'!K$2),0)*VLOOKUP($A3,'Subnational multipliers'!$A$7:$AS$31,COLUMN('Subnational multipliers'!L$6),0))</f>
        <v>0</v>
      </c>
      <c r="L3" s="9">
        <f>IF('CN-Med-BPE-F-gases'!L3=0,0,VLOOKUP($A3,'CN-Med-BPE-F-gases'!$A$2:$AR$27,COLUMN('CN-Med-BPE-F-gases'!L$2),0)*VLOOKUP($A3,'Subnational multipliers'!$A$7:$AS$31,COLUMN('Subnational multipliers'!M$6),0))</f>
        <v>0</v>
      </c>
      <c r="M3" s="9">
        <f>IF('CN-Med-BPE-F-gases'!M3=0,0,VLOOKUP($A3,'CN-Med-BPE-F-gases'!$A$2:$AR$27,COLUMN('CN-Med-BPE-F-gases'!M$2),0)*VLOOKUP($A3,'Subnational multipliers'!$A$7:$AS$31,COLUMN('Subnational multipliers'!N$6),0))</f>
        <v>0</v>
      </c>
      <c r="N3" s="9">
        <f>IF('CN-Med-BPE-F-gases'!N3=0,0,VLOOKUP($A3,'CN-Med-BPE-F-gases'!$A$2:$AR$27,COLUMN('CN-Med-BPE-F-gases'!N$2),0)*VLOOKUP($A3,'Subnational multipliers'!$A$7:$AS$31,COLUMN('Subnational multipliers'!O$6),0))</f>
        <v>0</v>
      </c>
      <c r="O3" s="9">
        <f>IF('CN-Med-BPE-F-gases'!O3=0,0,VLOOKUP($A3,'CN-Med-BPE-F-gases'!$A$2:$AR$27,COLUMN('CN-Med-BPE-F-gases'!O$2),0)*VLOOKUP($A3,'Subnational multipliers'!$A$7:$AS$31,COLUMN('Subnational multipliers'!P$6),0))</f>
        <v>0</v>
      </c>
      <c r="P3" s="9">
        <f>IF('CN-Med-BPE-F-gases'!P3=0,0,VLOOKUP($A3,'CN-Med-BPE-F-gases'!$A$2:$AR$27,COLUMN('CN-Med-BPE-F-gases'!P$2),0)*VLOOKUP($A3,'Subnational multipliers'!$A$7:$AS$31,COLUMN('Subnational multipliers'!Q$6),0))</f>
        <v>0</v>
      </c>
      <c r="Q3" s="9">
        <f>IF('CN-Med-BPE-F-gases'!Q3=0,0,VLOOKUP($A3,'CN-Med-BPE-F-gases'!$A$2:$AR$27,COLUMN('CN-Med-BPE-F-gases'!Q$2),0)*VLOOKUP($A3,'Subnational multipliers'!$A$7:$AS$31,COLUMN('Subnational multipliers'!R$6),0))</f>
        <v>0</v>
      </c>
      <c r="R3" s="9">
        <f>IF('CN-Med-BPE-F-gases'!R3=0,0,VLOOKUP($A3,'CN-Med-BPE-F-gases'!$A$2:$AR$27,COLUMN('CN-Med-BPE-F-gases'!R$2),0)*VLOOKUP($A3,'Subnational multipliers'!$A$7:$AS$31,COLUMN('Subnational multipliers'!S$6),0))</f>
        <v>0</v>
      </c>
      <c r="S3" s="9">
        <f>IF('CN-Med-BPE-F-gases'!S3=0,0,VLOOKUP($A3,'CN-Med-BPE-F-gases'!$A$2:$AR$27,COLUMN('CN-Med-BPE-F-gases'!S$2),0)*VLOOKUP($A3,'Subnational multipliers'!$A$7:$AS$31,COLUMN('Subnational multipliers'!T$6),0))</f>
        <v>0</v>
      </c>
      <c r="T3" s="9">
        <f>IF('CN-Med-BPE-F-gases'!T3=0,0,VLOOKUP($A3,'CN-Med-BPE-F-gases'!$A$2:$AR$27,COLUMN('CN-Med-BPE-F-gases'!T$2),0)*VLOOKUP($A3,'Subnational multipliers'!$A$7:$AS$31,COLUMN('Subnational multipliers'!U$6),0))</f>
        <v>0</v>
      </c>
      <c r="U3" s="9">
        <f>IF('CN-Med-BPE-F-gases'!U3=0,0,VLOOKUP($A3,'CN-Med-BPE-F-gases'!$A$2:$AR$27,COLUMN('CN-Med-BPE-F-gases'!U$2),0)*VLOOKUP($A3,'Subnational multipliers'!$A$7:$AS$31,COLUMN('Subnational multipliers'!V$6),0))</f>
        <v>0</v>
      </c>
      <c r="V3" s="9">
        <f>IF('CN-Med-BPE-F-gases'!V3=0,0,VLOOKUP($A3,'CN-Med-BPE-F-gases'!$A$2:$AR$27,COLUMN('CN-Med-BPE-F-gases'!V$2),0)*VLOOKUP($A3,'Subnational multipliers'!$A$7:$AS$31,COLUMN('Subnational multipliers'!W$6),0))</f>
        <v>0</v>
      </c>
      <c r="W3" s="9">
        <f>IF('CN-Med-BPE-F-gases'!W3=0,0,VLOOKUP($A3,'CN-Med-BPE-F-gases'!$A$2:$AR$27,COLUMN('CN-Med-BPE-F-gases'!W$2),0)*VLOOKUP($A3,'Subnational multipliers'!$A$7:$AS$31,COLUMN('Subnational multipliers'!X$6),0))</f>
        <v>0</v>
      </c>
      <c r="X3" s="9">
        <f>IF('CN-Med-BPE-F-gases'!X3=0,0,VLOOKUP($A3,'CN-Med-BPE-F-gases'!$A$2:$AR$27,COLUMN('CN-Med-BPE-F-gases'!X$2),0)*VLOOKUP($A3,'Subnational multipliers'!$A$7:$AS$31,COLUMN('Subnational multipliers'!Y$6),0))</f>
        <v>0</v>
      </c>
      <c r="Y3" s="9">
        <f>IF('CN-Med-BPE-F-gases'!Y3=0,0,VLOOKUP($A3,'CN-Med-BPE-F-gases'!$A$2:$AR$27,COLUMN('CN-Med-BPE-F-gases'!Y$2),0)*VLOOKUP($A3,'Subnational multipliers'!$A$7:$AS$31,COLUMN('Subnational multipliers'!Z$6),0))</f>
        <v>0</v>
      </c>
      <c r="Z3" s="9">
        <f>IF('CN-Med-BPE-F-gases'!Z3=0,0,VLOOKUP($A3,'CN-Med-BPE-F-gases'!$A$2:$AR$27,COLUMN('CN-Med-BPE-F-gases'!Z$2),0)*VLOOKUP($A3,'Subnational multipliers'!$A$7:$AS$31,COLUMN('Subnational multipliers'!AA$6),0))</f>
        <v>0</v>
      </c>
      <c r="AA3" s="9">
        <f>IF('CN-Med-BPE-F-gases'!AA3=0,0,VLOOKUP($A3,'CN-Med-BPE-F-gases'!$A$2:$AR$27,COLUMN('CN-Med-BPE-F-gases'!AA$2),0)*VLOOKUP($A3,'Subnational multipliers'!$A$7:$AS$31,COLUMN('Subnational multipliers'!AB$6),0))</f>
        <v>0</v>
      </c>
      <c r="AB3" s="9">
        <f>IF('CN-Med-BPE-F-gases'!AB3=0,0,VLOOKUP($A3,'CN-Med-BPE-F-gases'!$A$2:$AR$27,COLUMN('CN-Med-BPE-F-gases'!AB$2),0)*VLOOKUP($A3,'Subnational multipliers'!$A$7:$AS$31,COLUMN('Subnational multipliers'!AC$6),0))</f>
        <v>0</v>
      </c>
      <c r="AC3" s="9">
        <f>IF('CN-Med-BPE-F-gases'!AC3=0,0,VLOOKUP($A3,'CN-Med-BPE-F-gases'!$A$2:$AR$27,COLUMN('CN-Med-BPE-F-gases'!AC$2),0)*VLOOKUP($A3,'Subnational multipliers'!$A$7:$AS$31,COLUMN('Subnational multipliers'!AD$6),0))</f>
        <v>0</v>
      </c>
      <c r="AD3" s="9">
        <f>IF('CN-Med-BPE-F-gases'!AD3=0,0,VLOOKUP($A3,'CN-Med-BPE-F-gases'!$A$2:$AR$27,COLUMN('CN-Med-BPE-F-gases'!AD$2),0)*VLOOKUP($A3,'Subnational multipliers'!$A$7:$AS$31,COLUMN('Subnational multipliers'!AE$6),0))</f>
        <v>0</v>
      </c>
      <c r="AE3" s="9">
        <f>IF('CN-Med-BPE-F-gases'!AE3=0,0,VLOOKUP($A3,'CN-Med-BPE-F-gases'!$A$2:$AR$27,COLUMN('CN-Med-BPE-F-gases'!AE$2),0)*VLOOKUP($A3,'Subnational multipliers'!$A$7:$AS$31,COLUMN('Subnational multipliers'!AF$6),0))</f>
        <v>0</v>
      </c>
      <c r="AF3" s="9">
        <f>IF('CN-Med-BPE-F-gases'!AF3=0,0,VLOOKUP($A3,'CN-Med-BPE-F-gases'!$A$2:$AR$27,COLUMN('CN-Med-BPE-F-gases'!AF$2),0)*VLOOKUP($A3,'Subnational multipliers'!$A$7:$AS$31,COLUMN('Subnational multipliers'!AG$6),0))</f>
        <v>0</v>
      </c>
      <c r="AG3" s="9">
        <f>IF('CN-Med-BPE-F-gases'!AG3=0,0,VLOOKUP($A3,'CN-Med-BPE-F-gases'!$A$2:$AR$27,COLUMN('CN-Med-BPE-F-gases'!AG$2),0)*VLOOKUP($A3,'Subnational multipliers'!$A$7:$AS$31,COLUMN('Subnational multipliers'!AH$6),0))</f>
        <v>0</v>
      </c>
      <c r="AH3" s="9">
        <f>IF('CN-Med-BPE-F-gases'!AH3=0,0,VLOOKUP($A3,'CN-Med-BPE-F-gases'!$A$2:$AR$27,COLUMN('CN-Med-BPE-F-gases'!AH$2),0)*VLOOKUP($A3,'Subnational multipliers'!$A$7:$AS$31,COLUMN('Subnational multipliers'!AI$6),0))</f>
        <v>0</v>
      </c>
      <c r="AI3" s="9">
        <f>IF('CN-Med-BPE-F-gases'!AI3=0,0,VLOOKUP($A3,'CN-Med-BPE-F-gases'!$A$2:$AR$27,COLUMN('CN-Med-BPE-F-gases'!AI$2),0)*VLOOKUP($A3,'Subnational multipliers'!$A$7:$AS$31,COLUMN('Subnational multipliers'!AJ$6),0))</f>
        <v>0</v>
      </c>
      <c r="AJ3" s="9">
        <f>IF('CN-Med-BPE-F-gases'!AJ3=0,0,VLOOKUP($A3,'CN-Med-BPE-F-gases'!$A$2:$AR$27,COLUMN('CN-Med-BPE-F-gases'!AJ$2),0)*VLOOKUP($A3,'Subnational multipliers'!$A$7:$AS$31,COLUMN('Subnational multipliers'!AK$6),0))</f>
        <v>0</v>
      </c>
      <c r="AK3" s="9">
        <f>IF('CN-Med-BPE-F-gases'!AK3=0,0,VLOOKUP($A3,'CN-Med-BPE-F-gases'!$A$2:$AR$27,COLUMN('CN-Med-BPE-F-gases'!AK$2),0)*VLOOKUP($A3,'Subnational multipliers'!$A$7:$AS$31,COLUMN('Subnational multipliers'!AL$6),0))</f>
        <v>0</v>
      </c>
      <c r="AL3" s="9">
        <f>IF('CN-Med-BPE-F-gases'!AL3=0,0,VLOOKUP($A3,'CN-Med-BPE-F-gases'!$A$2:$AR$27,COLUMN('CN-Med-BPE-F-gases'!AL$2),0)*VLOOKUP($A3,'Subnational multipliers'!$A$7:$AS$31,COLUMN('Subnational multipliers'!AM$6),0))</f>
        <v>0</v>
      </c>
      <c r="AM3" s="9">
        <f>IF('CN-Med-BPE-F-gases'!AM3=0,0,VLOOKUP($A3,'CN-Med-BPE-F-gases'!$A$2:$AR$27,COLUMN('CN-Med-BPE-F-gases'!AM$2),0)*VLOOKUP($A3,'Subnational multipliers'!$A$7:$AS$31,COLUMN('Subnational multipliers'!AN$6),0))</f>
        <v>0</v>
      </c>
      <c r="AN3" s="9">
        <f>IF('CN-Med-BPE-F-gases'!AN3=0,0,VLOOKUP($A3,'CN-Med-BPE-F-gases'!$A$2:$AR$27,COLUMN('CN-Med-BPE-F-gases'!AN$2),0)*VLOOKUP($A3,'Subnational multipliers'!$A$7:$AS$31,COLUMN('Subnational multipliers'!AO$6),0))</f>
        <v>0</v>
      </c>
      <c r="AO3" s="9">
        <f>IF('CN-Med-BPE-F-gases'!AO3=0,0,VLOOKUP($A3,'CN-Med-BPE-F-gases'!$A$2:$AR$27,COLUMN('CN-Med-BPE-F-gases'!AO$2),0)*VLOOKUP($A3,'Subnational multipliers'!$A$7:$AS$31,COLUMN('Subnational multipliers'!AP$6),0))</f>
        <v>0</v>
      </c>
      <c r="AP3" s="9">
        <f>IF('CN-Med-BPE-F-gases'!AP3=0,0,VLOOKUP($A3,'CN-Med-BPE-F-gases'!$A$2:$AR$27,COLUMN('CN-Med-BPE-F-gases'!AP$2),0)*VLOOKUP($A3,'Subnational multipliers'!$A$7:$AS$31,COLUMN('Subnational multipliers'!AQ$6),0))</f>
        <v>0</v>
      </c>
      <c r="AQ3" s="9">
        <f>IF('CN-Med-BPE-F-gases'!AQ3=0,0,VLOOKUP($A3,'CN-Med-BPE-F-gases'!$A$2:$AR$27,COLUMN('CN-Med-BPE-F-gases'!AQ$2),0)*VLOOKUP($A3,'Subnational multipliers'!$A$7:$AS$31,COLUMN('Subnational multipliers'!AR$6),0))</f>
        <v>0</v>
      </c>
      <c r="AR3" s="9">
        <f>IF('CN-Med-BPE-F-gases'!AR3=0,0,VLOOKUP($A3,'CN-Med-BPE-F-gases'!$A$2:$AR$27,COLUMN('CN-Med-BPE-F-gases'!AR$2),0)*VLOOKUP($A3,'Subnational multipliers'!$A$7:$AS$31,COLUMN('Subnational multipliers'!AS$6),0))</f>
        <v>0</v>
      </c>
    </row>
    <row r="4" spans="1:44">
      <c r="A4" t="s">
        <v>42</v>
      </c>
      <c r="B4" s="9">
        <f>IF('CN-Med-BPE-F-gases'!B4=0,0,VLOOKUP($A4,'CN-Med-BPE-F-gases'!$A$2:$AR$27,COLUMN('CN-Med-BPE-F-gases'!B$2),0)*VLOOKUP($A4,'Subnational multipliers'!$A$7:$AS$31,COLUMN('Subnational multipliers'!C$6),0))</f>
        <v>0</v>
      </c>
      <c r="C4" s="9">
        <f>IF('CN-Med-BPE-F-gases'!C4=0,0,VLOOKUP($A4,'CN-Med-BPE-F-gases'!$A$2:$AR$27,COLUMN('CN-Med-BPE-F-gases'!C$2),0)*VLOOKUP($A4,'Subnational multipliers'!$A$7:$AS$31,COLUMN('Subnational multipliers'!D$6),0))</f>
        <v>0</v>
      </c>
      <c r="D4" s="9">
        <f>IF('CN-Med-BPE-F-gases'!D4=0,0,VLOOKUP($A4,'CN-Med-BPE-F-gases'!$A$2:$AR$27,COLUMN('CN-Med-BPE-F-gases'!D$2),0)*VLOOKUP($A4,'Subnational multipliers'!$A$7:$AS$31,COLUMN('Subnational multipliers'!E$6),0))</f>
        <v>0</v>
      </c>
      <c r="E4" s="9">
        <f>IF('CN-Med-BPE-F-gases'!E4=0,0,VLOOKUP($A4,'CN-Med-BPE-F-gases'!$A$2:$AR$27,COLUMN('CN-Med-BPE-F-gases'!E$2),0)*VLOOKUP($A4,'Subnational multipliers'!$A$7:$AS$31,COLUMN('Subnational multipliers'!F$6),0))</f>
        <v>0</v>
      </c>
      <c r="F4" s="9">
        <f>IF('CN-Med-BPE-F-gases'!F4=0,0,VLOOKUP($A4,'CN-Med-BPE-F-gases'!$A$2:$AR$27,COLUMN('CN-Med-BPE-F-gases'!F$2),0)*VLOOKUP($A4,'Subnational multipliers'!$A$7:$AS$31,COLUMN('Subnational multipliers'!G$6),0))</f>
        <v>0</v>
      </c>
      <c r="G4" s="9">
        <f>IF('CN-Med-BPE-F-gases'!G4=0,0,VLOOKUP($A4,'CN-Med-BPE-F-gases'!$A$2:$AR$27,COLUMN('CN-Med-BPE-F-gases'!G$2),0)*VLOOKUP($A4,'Subnational multipliers'!$A$7:$AS$31,COLUMN('Subnational multipliers'!H$6),0))</f>
        <v>0</v>
      </c>
      <c r="H4" s="9">
        <f>IF('CN-Med-BPE-F-gases'!H4=0,0,VLOOKUP($A4,'CN-Med-BPE-F-gases'!$A$2:$AR$27,COLUMN('CN-Med-BPE-F-gases'!H$2),0)*VLOOKUP($A4,'Subnational multipliers'!$A$7:$AS$31,COLUMN('Subnational multipliers'!I$6),0))</f>
        <v>0</v>
      </c>
      <c r="I4" s="9">
        <f>IF('CN-Med-BPE-F-gases'!I4=0,0,VLOOKUP($A4,'CN-Med-BPE-F-gases'!$A$2:$AR$27,COLUMN('CN-Med-BPE-F-gases'!I$2),0)*VLOOKUP($A4,'Subnational multipliers'!$A$7:$AS$31,COLUMN('Subnational multipliers'!J$6),0))</f>
        <v>0</v>
      </c>
      <c r="J4" s="9">
        <f>IF('CN-Med-BPE-F-gases'!J4=0,0,VLOOKUP($A4,'CN-Med-BPE-F-gases'!$A$2:$AR$27,COLUMN('CN-Med-BPE-F-gases'!J$2),0)*VLOOKUP($A4,'Subnational multipliers'!$A$7:$AS$31,COLUMN('Subnational multipliers'!K$6),0))</f>
        <v>0</v>
      </c>
      <c r="K4" s="9">
        <f>IF('CN-Med-BPE-F-gases'!K4=0,0,VLOOKUP($A4,'CN-Med-BPE-F-gases'!$A$2:$AR$27,COLUMN('CN-Med-BPE-F-gases'!K$2),0)*VLOOKUP($A4,'Subnational multipliers'!$A$7:$AS$31,COLUMN('Subnational multipliers'!L$6),0))</f>
        <v>0</v>
      </c>
      <c r="L4" s="9">
        <f>IF('CN-Med-BPE-F-gases'!L4=0,0,VLOOKUP($A4,'CN-Med-BPE-F-gases'!$A$2:$AR$27,COLUMN('CN-Med-BPE-F-gases'!L$2),0)*VLOOKUP($A4,'Subnational multipliers'!$A$7:$AS$31,COLUMN('Subnational multipliers'!M$6),0))</f>
        <v>0</v>
      </c>
      <c r="M4" s="9">
        <f>IF('CN-Med-BPE-F-gases'!M4=0,0,VLOOKUP($A4,'CN-Med-BPE-F-gases'!$A$2:$AR$27,COLUMN('CN-Med-BPE-F-gases'!M$2),0)*VLOOKUP($A4,'Subnational multipliers'!$A$7:$AS$31,COLUMN('Subnational multipliers'!N$6),0))</f>
        <v>0</v>
      </c>
      <c r="N4" s="9">
        <f>IF('CN-Med-BPE-F-gases'!N4=0,0,VLOOKUP($A4,'CN-Med-BPE-F-gases'!$A$2:$AR$27,COLUMN('CN-Med-BPE-F-gases'!N$2),0)*VLOOKUP($A4,'Subnational multipliers'!$A$7:$AS$31,COLUMN('Subnational multipliers'!O$6),0))</f>
        <v>0</v>
      </c>
      <c r="O4" s="9">
        <f>IF('CN-Med-BPE-F-gases'!O4=0,0,VLOOKUP($A4,'CN-Med-BPE-F-gases'!$A$2:$AR$27,COLUMN('CN-Med-BPE-F-gases'!O$2),0)*VLOOKUP($A4,'Subnational multipliers'!$A$7:$AS$31,COLUMN('Subnational multipliers'!P$6),0))</f>
        <v>0</v>
      </c>
      <c r="P4" s="9">
        <f>IF('CN-Med-BPE-F-gases'!P4=0,0,VLOOKUP($A4,'CN-Med-BPE-F-gases'!$A$2:$AR$27,COLUMN('CN-Med-BPE-F-gases'!P$2),0)*VLOOKUP($A4,'Subnational multipliers'!$A$7:$AS$31,COLUMN('Subnational multipliers'!Q$6),0))</f>
        <v>0</v>
      </c>
      <c r="Q4" s="9">
        <f>IF('CN-Med-BPE-F-gases'!Q4=0,0,VLOOKUP($A4,'CN-Med-BPE-F-gases'!$A$2:$AR$27,COLUMN('CN-Med-BPE-F-gases'!Q$2),0)*VLOOKUP($A4,'Subnational multipliers'!$A$7:$AS$31,COLUMN('Subnational multipliers'!R$6),0))</f>
        <v>0</v>
      </c>
      <c r="R4" s="9">
        <f>IF('CN-Med-BPE-F-gases'!R4=0,0,VLOOKUP($A4,'CN-Med-BPE-F-gases'!$A$2:$AR$27,COLUMN('CN-Med-BPE-F-gases'!R$2),0)*VLOOKUP($A4,'Subnational multipliers'!$A$7:$AS$31,COLUMN('Subnational multipliers'!S$6),0))</f>
        <v>0</v>
      </c>
      <c r="S4" s="9">
        <f>IF('CN-Med-BPE-F-gases'!S4=0,0,VLOOKUP($A4,'CN-Med-BPE-F-gases'!$A$2:$AR$27,COLUMN('CN-Med-BPE-F-gases'!S$2),0)*VLOOKUP($A4,'Subnational multipliers'!$A$7:$AS$31,COLUMN('Subnational multipliers'!T$6),0))</f>
        <v>0</v>
      </c>
      <c r="T4" s="9">
        <f>IF('CN-Med-BPE-F-gases'!T4=0,0,VLOOKUP($A4,'CN-Med-BPE-F-gases'!$A$2:$AR$27,COLUMN('CN-Med-BPE-F-gases'!T$2),0)*VLOOKUP($A4,'Subnational multipliers'!$A$7:$AS$31,COLUMN('Subnational multipliers'!U$6),0))</f>
        <v>0</v>
      </c>
      <c r="U4" s="9">
        <f>IF('CN-Med-BPE-F-gases'!U4=0,0,VLOOKUP($A4,'CN-Med-BPE-F-gases'!$A$2:$AR$27,COLUMN('CN-Med-BPE-F-gases'!U$2),0)*VLOOKUP($A4,'Subnational multipliers'!$A$7:$AS$31,COLUMN('Subnational multipliers'!V$6),0))</f>
        <v>0</v>
      </c>
      <c r="V4" s="9">
        <f>IF('CN-Med-BPE-F-gases'!V4=0,0,VLOOKUP($A4,'CN-Med-BPE-F-gases'!$A$2:$AR$27,COLUMN('CN-Med-BPE-F-gases'!V$2),0)*VLOOKUP($A4,'Subnational multipliers'!$A$7:$AS$31,COLUMN('Subnational multipliers'!W$6),0))</f>
        <v>0</v>
      </c>
      <c r="W4" s="9">
        <f>IF('CN-Med-BPE-F-gases'!W4=0,0,VLOOKUP($A4,'CN-Med-BPE-F-gases'!$A$2:$AR$27,COLUMN('CN-Med-BPE-F-gases'!W$2),0)*VLOOKUP($A4,'Subnational multipliers'!$A$7:$AS$31,COLUMN('Subnational multipliers'!X$6),0))</f>
        <v>0</v>
      </c>
      <c r="X4" s="9">
        <f>IF('CN-Med-BPE-F-gases'!X4=0,0,VLOOKUP($A4,'CN-Med-BPE-F-gases'!$A$2:$AR$27,COLUMN('CN-Med-BPE-F-gases'!X$2),0)*VLOOKUP($A4,'Subnational multipliers'!$A$7:$AS$31,COLUMN('Subnational multipliers'!Y$6),0))</f>
        <v>0</v>
      </c>
      <c r="Y4" s="9">
        <f>IF('CN-Med-BPE-F-gases'!Y4=0,0,VLOOKUP($A4,'CN-Med-BPE-F-gases'!$A$2:$AR$27,COLUMN('CN-Med-BPE-F-gases'!Y$2),0)*VLOOKUP($A4,'Subnational multipliers'!$A$7:$AS$31,COLUMN('Subnational multipliers'!Z$6),0))</f>
        <v>0</v>
      </c>
      <c r="Z4" s="9">
        <f>IF('CN-Med-BPE-F-gases'!Z4=0,0,VLOOKUP($A4,'CN-Med-BPE-F-gases'!$A$2:$AR$27,COLUMN('CN-Med-BPE-F-gases'!Z$2),0)*VLOOKUP($A4,'Subnational multipliers'!$A$7:$AS$31,COLUMN('Subnational multipliers'!AA$6),0))</f>
        <v>0</v>
      </c>
      <c r="AA4" s="9">
        <f>IF('CN-Med-BPE-F-gases'!AA4=0,0,VLOOKUP($A4,'CN-Med-BPE-F-gases'!$A$2:$AR$27,COLUMN('CN-Med-BPE-F-gases'!AA$2),0)*VLOOKUP($A4,'Subnational multipliers'!$A$7:$AS$31,COLUMN('Subnational multipliers'!AB$6),0))</f>
        <v>0</v>
      </c>
      <c r="AB4" s="9">
        <f>IF('CN-Med-BPE-F-gases'!AB4=0,0,VLOOKUP($A4,'CN-Med-BPE-F-gases'!$A$2:$AR$27,COLUMN('CN-Med-BPE-F-gases'!AB$2),0)*VLOOKUP($A4,'Subnational multipliers'!$A$7:$AS$31,COLUMN('Subnational multipliers'!AC$6),0))</f>
        <v>0</v>
      </c>
      <c r="AC4" s="9">
        <f>IF('CN-Med-BPE-F-gases'!AC4=0,0,VLOOKUP($A4,'CN-Med-BPE-F-gases'!$A$2:$AR$27,COLUMN('CN-Med-BPE-F-gases'!AC$2),0)*VLOOKUP($A4,'Subnational multipliers'!$A$7:$AS$31,COLUMN('Subnational multipliers'!AD$6),0))</f>
        <v>0</v>
      </c>
      <c r="AD4" s="9">
        <f>IF('CN-Med-BPE-F-gases'!AD4=0,0,VLOOKUP($A4,'CN-Med-BPE-F-gases'!$A$2:$AR$27,COLUMN('CN-Med-BPE-F-gases'!AD$2),0)*VLOOKUP($A4,'Subnational multipliers'!$A$7:$AS$31,COLUMN('Subnational multipliers'!AE$6),0))</f>
        <v>0</v>
      </c>
      <c r="AE4" s="9">
        <f>IF('CN-Med-BPE-F-gases'!AE4=0,0,VLOOKUP($A4,'CN-Med-BPE-F-gases'!$A$2:$AR$27,COLUMN('CN-Med-BPE-F-gases'!AE$2),0)*VLOOKUP($A4,'Subnational multipliers'!$A$7:$AS$31,COLUMN('Subnational multipliers'!AF$6),0))</f>
        <v>0</v>
      </c>
      <c r="AF4" s="9">
        <f>IF('CN-Med-BPE-F-gases'!AF4=0,0,VLOOKUP($A4,'CN-Med-BPE-F-gases'!$A$2:$AR$27,COLUMN('CN-Med-BPE-F-gases'!AF$2),0)*VLOOKUP($A4,'Subnational multipliers'!$A$7:$AS$31,COLUMN('Subnational multipliers'!AG$6),0))</f>
        <v>0</v>
      </c>
      <c r="AG4" s="9">
        <f>IF('CN-Med-BPE-F-gases'!AG4=0,0,VLOOKUP($A4,'CN-Med-BPE-F-gases'!$A$2:$AR$27,COLUMN('CN-Med-BPE-F-gases'!AG$2),0)*VLOOKUP($A4,'Subnational multipliers'!$A$7:$AS$31,COLUMN('Subnational multipliers'!AH$6),0))</f>
        <v>0</v>
      </c>
      <c r="AH4" s="9">
        <f>IF('CN-Med-BPE-F-gases'!AH4=0,0,VLOOKUP($A4,'CN-Med-BPE-F-gases'!$A$2:$AR$27,COLUMN('CN-Med-BPE-F-gases'!AH$2),0)*VLOOKUP($A4,'Subnational multipliers'!$A$7:$AS$31,COLUMN('Subnational multipliers'!AI$6),0))</f>
        <v>0</v>
      </c>
      <c r="AI4" s="9">
        <f>IF('CN-Med-BPE-F-gases'!AI4=0,0,VLOOKUP($A4,'CN-Med-BPE-F-gases'!$A$2:$AR$27,COLUMN('CN-Med-BPE-F-gases'!AI$2),0)*VLOOKUP($A4,'Subnational multipliers'!$A$7:$AS$31,COLUMN('Subnational multipliers'!AJ$6),0))</f>
        <v>0</v>
      </c>
      <c r="AJ4" s="9">
        <f>IF('CN-Med-BPE-F-gases'!AJ4=0,0,VLOOKUP($A4,'CN-Med-BPE-F-gases'!$A$2:$AR$27,COLUMN('CN-Med-BPE-F-gases'!AJ$2),0)*VLOOKUP($A4,'Subnational multipliers'!$A$7:$AS$31,COLUMN('Subnational multipliers'!AK$6),0))</f>
        <v>0</v>
      </c>
      <c r="AK4" s="9">
        <f>IF('CN-Med-BPE-F-gases'!AK4=0,0,VLOOKUP($A4,'CN-Med-BPE-F-gases'!$A$2:$AR$27,COLUMN('CN-Med-BPE-F-gases'!AK$2),0)*VLOOKUP($A4,'Subnational multipliers'!$A$7:$AS$31,COLUMN('Subnational multipliers'!AL$6),0))</f>
        <v>0</v>
      </c>
      <c r="AL4" s="9">
        <f>IF('CN-Med-BPE-F-gases'!AL4=0,0,VLOOKUP($A4,'CN-Med-BPE-F-gases'!$A$2:$AR$27,COLUMN('CN-Med-BPE-F-gases'!AL$2),0)*VLOOKUP($A4,'Subnational multipliers'!$A$7:$AS$31,COLUMN('Subnational multipliers'!AM$6),0))</f>
        <v>0</v>
      </c>
      <c r="AM4" s="9">
        <f>IF('CN-Med-BPE-F-gases'!AM4=0,0,VLOOKUP($A4,'CN-Med-BPE-F-gases'!$A$2:$AR$27,COLUMN('CN-Med-BPE-F-gases'!AM$2),0)*VLOOKUP($A4,'Subnational multipliers'!$A$7:$AS$31,COLUMN('Subnational multipliers'!AN$6),0))</f>
        <v>0</v>
      </c>
      <c r="AN4" s="9">
        <f>IF('CN-Med-BPE-F-gases'!AN4=0,0,VLOOKUP($A4,'CN-Med-BPE-F-gases'!$A$2:$AR$27,COLUMN('CN-Med-BPE-F-gases'!AN$2),0)*VLOOKUP($A4,'Subnational multipliers'!$A$7:$AS$31,COLUMN('Subnational multipliers'!AO$6),0))</f>
        <v>0</v>
      </c>
      <c r="AO4" s="9">
        <f>IF('CN-Med-BPE-F-gases'!AO4=0,0,VLOOKUP($A4,'CN-Med-BPE-F-gases'!$A$2:$AR$27,COLUMN('CN-Med-BPE-F-gases'!AO$2),0)*VLOOKUP($A4,'Subnational multipliers'!$A$7:$AS$31,COLUMN('Subnational multipliers'!AP$6),0))</f>
        <v>0</v>
      </c>
      <c r="AP4" s="9">
        <f>IF('CN-Med-BPE-F-gases'!AP4=0,0,VLOOKUP($A4,'CN-Med-BPE-F-gases'!$A$2:$AR$27,COLUMN('CN-Med-BPE-F-gases'!AP$2),0)*VLOOKUP($A4,'Subnational multipliers'!$A$7:$AS$31,COLUMN('Subnational multipliers'!AQ$6),0))</f>
        <v>0</v>
      </c>
      <c r="AQ4" s="9">
        <f>IF('CN-Med-BPE-F-gases'!AQ4=0,0,VLOOKUP($A4,'CN-Med-BPE-F-gases'!$A$2:$AR$27,COLUMN('CN-Med-BPE-F-gases'!AQ$2),0)*VLOOKUP($A4,'Subnational multipliers'!$A$7:$AS$31,COLUMN('Subnational multipliers'!AR$6),0))</f>
        <v>0</v>
      </c>
      <c r="AR4" s="9">
        <f>IF('CN-Med-BPE-F-gases'!AR4=0,0,VLOOKUP($A4,'CN-Med-BPE-F-gases'!$A$2:$AR$27,COLUMN('CN-Med-BPE-F-gases'!AR$2),0)*VLOOKUP($A4,'Subnational multipliers'!$A$7:$AS$31,COLUMN('Subnational multipliers'!AS$6),0))</f>
        <v>0</v>
      </c>
    </row>
    <row r="5" spans="1:44">
      <c r="A5" t="s">
        <v>46</v>
      </c>
      <c r="B5" s="9">
        <f>IF('CN-Med-BPE-F-gases'!B5=0,0,VLOOKUP($A5,'CN-Med-BPE-F-gases'!$A$2:$AR$27,COLUMN('CN-Med-BPE-F-gases'!B$2),0)*VLOOKUP($A5,'Subnational multipliers'!$A$7:$AS$31,COLUMN('Subnational multipliers'!C$6),0))</f>
        <v>0</v>
      </c>
      <c r="C5" s="9">
        <f>IF('CN-Med-BPE-F-gases'!C5=0,0,VLOOKUP($A5,'CN-Med-BPE-F-gases'!$A$2:$AR$27,COLUMN('CN-Med-BPE-F-gases'!C$2),0)*VLOOKUP($A5,'Subnational multipliers'!$A$7:$AS$31,COLUMN('Subnational multipliers'!D$6),0))</f>
        <v>0</v>
      </c>
      <c r="D5" s="9">
        <f>IF('CN-Med-BPE-F-gases'!D5=0,0,VLOOKUP($A5,'CN-Med-BPE-F-gases'!$A$2:$AR$27,COLUMN('CN-Med-BPE-F-gases'!D$2),0)*VLOOKUP($A5,'Subnational multipliers'!$A$7:$AS$31,COLUMN('Subnational multipliers'!E$6),0))</f>
        <v>0</v>
      </c>
      <c r="E5" s="9">
        <f>IF('CN-Med-BPE-F-gases'!E5=0,0,VLOOKUP($A5,'CN-Med-BPE-F-gases'!$A$2:$AR$27,COLUMN('CN-Med-BPE-F-gases'!E$2),0)*VLOOKUP($A5,'Subnational multipliers'!$A$7:$AS$31,COLUMN('Subnational multipliers'!F$6),0))</f>
        <v>0</v>
      </c>
      <c r="F5" s="9">
        <f>IF('CN-Med-BPE-F-gases'!F5=0,0,VLOOKUP($A5,'CN-Med-BPE-F-gases'!$A$2:$AR$27,COLUMN('CN-Med-BPE-F-gases'!F$2),0)*VLOOKUP($A5,'Subnational multipliers'!$A$7:$AS$31,COLUMN('Subnational multipliers'!G$6),0))</f>
        <v>0</v>
      </c>
      <c r="G5" s="9">
        <f>IF('CN-Med-BPE-F-gases'!G5=0,0,VLOOKUP($A5,'CN-Med-BPE-F-gases'!$A$2:$AR$27,COLUMN('CN-Med-BPE-F-gases'!G$2),0)*VLOOKUP($A5,'Subnational multipliers'!$A$7:$AS$31,COLUMN('Subnational multipliers'!H$6),0))</f>
        <v>0</v>
      </c>
      <c r="H5" s="9">
        <f>IF('CN-Med-BPE-F-gases'!H5=0,0,VLOOKUP($A5,'CN-Med-BPE-F-gases'!$A$2:$AR$27,COLUMN('CN-Med-BPE-F-gases'!H$2),0)*VLOOKUP($A5,'Subnational multipliers'!$A$7:$AS$31,COLUMN('Subnational multipliers'!I$6),0))</f>
        <v>0</v>
      </c>
      <c r="I5" s="9">
        <f>IF('CN-Med-BPE-F-gases'!I5=0,0,VLOOKUP($A5,'CN-Med-BPE-F-gases'!$A$2:$AR$27,COLUMN('CN-Med-BPE-F-gases'!I$2),0)*VLOOKUP($A5,'Subnational multipliers'!$A$7:$AS$31,COLUMN('Subnational multipliers'!J$6),0))</f>
        <v>0</v>
      </c>
      <c r="J5" s="9">
        <f>IF('CN-Med-BPE-F-gases'!J5=0,0,VLOOKUP($A5,'CN-Med-BPE-F-gases'!$A$2:$AR$27,COLUMN('CN-Med-BPE-F-gases'!J$2),0)*VLOOKUP($A5,'Subnational multipliers'!$A$7:$AS$31,COLUMN('Subnational multipliers'!K$6),0))</f>
        <v>0</v>
      </c>
      <c r="K5" s="9">
        <f>IF('CN-Med-BPE-F-gases'!K5=0,0,VLOOKUP($A5,'CN-Med-BPE-F-gases'!$A$2:$AR$27,COLUMN('CN-Med-BPE-F-gases'!K$2),0)*VLOOKUP($A5,'Subnational multipliers'!$A$7:$AS$31,COLUMN('Subnational multipliers'!L$6),0))</f>
        <v>0</v>
      </c>
      <c r="L5" s="9">
        <f>IF('CN-Med-BPE-F-gases'!L5=0,0,VLOOKUP($A5,'CN-Med-BPE-F-gases'!$A$2:$AR$27,COLUMN('CN-Med-BPE-F-gases'!L$2),0)*VLOOKUP($A5,'Subnational multipliers'!$A$7:$AS$31,COLUMN('Subnational multipliers'!M$6),0))</f>
        <v>0</v>
      </c>
      <c r="M5" s="9">
        <f>IF('CN-Med-BPE-F-gases'!M5=0,0,VLOOKUP($A5,'CN-Med-BPE-F-gases'!$A$2:$AR$27,COLUMN('CN-Med-BPE-F-gases'!M$2),0)*VLOOKUP($A5,'Subnational multipliers'!$A$7:$AS$31,COLUMN('Subnational multipliers'!N$6),0))</f>
        <v>0</v>
      </c>
      <c r="N5" s="9">
        <f>IF('CN-Med-BPE-F-gases'!N5=0,0,VLOOKUP($A5,'CN-Med-BPE-F-gases'!$A$2:$AR$27,COLUMN('CN-Med-BPE-F-gases'!N$2),0)*VLOOKUP($A5,'Subnational multipliers'!$A$7:$AS$31,COLUMN('Subnational multipliers'!O$6),0))</f>
        <v>0</v>
      </c>
      <c r="O5" s="9">
        <f>IF('CN-Med-BPE-F-gases'!O5=0,0,VLOOKUP($A5,'CN-Med-BPE-F-gases'!$A$2:$AR$27,COLUMN('CN-Med-BPE-F-gases'!O$2),0)*VLOOKUP($A5,'Subnational multipliers'!$A$7:$AS$31,COLUMN('Subnational multipliers'!P$6),0))</f>
        <v>0</v>
      </c>
      <c r="P5" s="9">
        <f>IF('CN-Med-BPE-F-gases'!P5=0,0,VLOOKUP($A5,'CN-Med-BPE-F-gases'!$A$2:$AR$27,COLUMN('CN-Med-BPE-F-gases'!P$2),0)*VLOOKUP($A5,'Subnational multipliers'!$A$7:$AS$31,COLUMN('Subnational multipliers'!Q$6),0))</f>
        <v>0</v>
      </c>
      <c r="Q5" s="9">
        <f>IF('CN-Med-BPE-F-gases'!Q5=0,0,VLOOKUP($A5,'CN-Med-BPE-F-gases'!$A$2:$AR$27,COLUMN('CN-Med-BPE-F-gases'!Q$2),0)*VLOOKUP($A5,'Subnational multipliers'!$A$7:$AS$31,COLUMN('Subnational multipliers'!R$6),0))</f>
        <v>0</v>
      </c>
      <c r="R5" s="9">
        <f>IF('CN-Med-BPE-F-gases'!R5=0,0,VLOOKUP($A5,'CN-Med-BPE-F-gases'!$A$2:$AR$27,COLUMN('CN-Med-BPE-F-gases'!R$2),0)*VLOOKUP($A5,'Subnational multipliers'!$A$7:$AS$31,COLUMN('Subnational multipliers'!S$6),0))</f>
        <v>0</v>
      </c>
      <c r="S5" s="9">
        <f>IF('CN-Med-BPE-F-gases'!S5=0,0,VLOOKUP($A5,'CN-Med-BPE-F-gases'!$A$2:$AR$27,COLUMN('CN-Med-BPE-F-gases'!S$2),0)*VLOOKUP($A5,'Subnational multipliers'!$A$7:$AS$31,COLUMN('Subnational multipliers'!T$6),0))</f>
        <v>0</v>
      </c>
      <c r="T5" s="9">
        <f>IF('CN-Med-BPE-F-gases'!T5=0,0,VLOOKUP($A5,'CN-Med-BPE-F-gases'!$A$2:$AR$27,COLUMN('CN-Med-BPE-F-gases'!T$2),0)*VLOOKUP($A5,'Subnational multipliers'!$A$7:$AS$31,COLUMN('Subnational multipliers'!U$6),0))</f>
        <v>0</v>
      </c>
      <c r="U5" s="9">
        <f>IF('CN-Med-BPE-F-gases'!U5=0,0,VLOOKUP($A5,'CN-Med-BPE-F-gases'!$A$2:$AR$27,COLUMN('CN-Med-BPE-F-gases'!U$2),0)*VLOOKUP($A5,'Subnational multipliers'!$A$7:$AS$31,COLUMN('Subnational multipliers'!V$6),0))</f>
        <v>0</v>
      </c>
      <c r="V5" s="9">
        <f>IF('CN-Med-BPE-F-gases'!V5=0,0,VLOOKUP($A5,'CN-Med-BPE-F-gases'!$A$2:$AR$27,COLUMN('CN-Med-BPE-F-gases'!V$2),0)*VLOOKUP($A5,'Subnational multipliers'!$A$7:$AS$31,COLUMN('Subnational multipliers'!W$6),0))</f>
        <v>0</v>
      </c>
      <c r="W5" s="9">
        <f>IF('CN-Med-BPE-F-gases'!W5=0,0,VLOOKUP($A5,'CN-Med-BPE-F-gases'!$A$2:$AR$27,COLUMN('CN-Med-BPE-F-gases'!W$2),0)*VLOOKUP($A5,'Subnational multipliers'!$A$7:$AS$31,COLUMN('Subnational multipliers'!X$6),0))</f>
        <v>0</v>
      </c>
      <c r="X5" s="9">
        <f>IF('CN-Med-BPE-F-gases'!X5=0,0,VLOOKUP($A5,'CN-Med-BPE-F-gases'!$A$2:$AR$27,COLUMN('CN-Med-BPE-F-gases'!X$2),0)*VLOOKUP($A5,'Subnational multipliers'!$A$7:$AS$31,COLUMN('Subnational multipliers'!Y$6),0))</f>
        <v>0</v>
      </c>
      <c r="Y5" s="9">
        <f>IF('CN-Med-BPE-F-gases'!Y5=0,0,VLOOKUP($A5,'CN-Med-BPE-F-gases'!$A$2:$AR$27,COLUMN('CN-Med-BPE-F-gases'!Y$2),0)*VLOOKUP($A5,'Subnational multipliers'!$A$7:$AS$31,COLUMN('Subnational multipliers'!Z$6),0))</f>
        <v>0</v>
      </c>
      <c r="Z5" s="9">
        <f>IF('CN-Med-BPE-F-gases'!Z5=0,0,VLOOKUP($A5,'CN-Med-BPE-F-gases'!$A$2:$AR$27,COLUMN('CN-Med-BPE-F-gases'!Z$2),0)*VLOOKUP($A5,'Subnational multipliers'!$A$7:$AS$31,COLUMN('Subnational multipliers'!AA$6),0))</f>
        <v>0</v>
      </c>
      <c r="AA5" s="9">
        <f>IF('CN-Med-BPE-F-gases'!AA5=0,0,VLOOKUP($A5,'CN-Med-BPE-F-gases'!$A$2:$AR$27,COLUMN('CN-Med-BPE-F-gases'!AA$2),0)*VLOOKUP($A5,'Subnational multipliers'!$A$7:$AS$31,COLUMN('Subnational multipliers'!AB$6),0))</f>
        <v>0</v>
      </c>
      <c r="AB5" s="9">
        <f>IF('CN-Med-BPE-F-gases'!AB5=0,0,VLOOKUP($A5,'CN-Med-BPE-F-gases'!$A$2:$AR$27,COLUMN('CN-Med-BPE-F-gases'!AB$2),0)*VLOOKUP($A5,'Subnational multipliers'!$A$7:$AS$31,COLUMN('Subnational multipliers'!AC$6),0))</f>
        <v>0</v>
      </c>
      <c r="AC5" s="9">
        <f>IF('CN-Med-BPE-F-gases'!AC5=0,0,VLOOKUP($A5,'CN-Med-BPE-F-gases'!$A$2:$AR$27,COLUMN('CN-Med-BPE-F-gases'!AC$2),0)*VLOOKUP($A5,'Subnational multipliers'!$A$7:$AS$31,COLUMN('Subnational multipliers'!AD$6),0))</f>
        <v>0</v>
      </c>
      <c r="AD5" s="9">
        <f>IF('CN-Med-BPE-F-gases'!AD5=0,0,VLOOKUP($A5,'CN-Med-BPE-F-gases'!$A$2:$AR$27,COLUMN('CN-Med-BPE-F-gases'!AD$2),0)*VLOOKUP($A5,'Subnational multipliers'!$A$7:$AS$31,COLUMN('Subnational multipliers'!AE$6),0))</f>
        <v>0</v>
      </c>
      <c r="AE5" s="9">
        <f>IF('CN-Med-BPE-F-gases'!AE5=0,0,VLOOKUP($A5,'CN-Med-BPE-F-gases'!$A$2:$AR$27,COLUMN('CN-Med-BPE-F-gases'!AE$2),0)*VLOOKUP($A5,'Subnational multipliers'!$A$7:$AS$31,COLUMN('Subnational multipliers'!AF$6),0))</f>
        <v>0</v>
      </c>
      <c r="AF5" s="9">
        <f>IF('CN-Med-BPE-F-gases'!AF5=0,0,VLOOKUP($A5,'CN-Med-BPE-F-gases'!$A$2:$AR$27,COLUMN('CN-Med-BPE-F-gases'!AF$2),0)*VLOOKUP($A5,'Subnational multipliers'!$A$7:$AS$31,COLUMN('Subnational multipliers'!AG$6),0))</f>
        <v>0</v>
      </c>
      <c r="AG5" s="9">
        <f>IF('CN-Med-BPE-F-gases'!AG5=0,0,VLOOKUP($A5,'CN-Med-BPE-F-gases'!$A$2:$AR$27,COLUMN('CN-Med-BPE-F-gases'!AG$2),0)*VLOOKUP($A5,'Subnational multipliers'!$A$7:$AS$31,COLUMN('Subnational multipliers'!AH$6),0))</f>
        <v>0</v>
      </c>
      <c r="AH5" s="9">
        <f>IF('CN-Med-BPE-F-gases'!AH5=0,0,VLOOKUP($A5,'CN-Med-BPE-F-gases'!$A$2:$AR$27,COLUMN('CN-Med-BPE-F-gases'!AH$2),0)*VLOOKUP($A5,'Subnational multipliers'!$A$7:$AS$31,COLUMN('Subnational multipliers'!AI$6),0))</f>
        <v>0</v>
      </c>
      <c r="AI5" s="9">
        <f>IF('CN-Med-BPE-F-gases'!AI5=0,0,VLOOKUP($A5,'CN-Med-BPE-F-gases'!$A$2:$AR$27,COLUMN('CN-Med-BPE-F-gases'!AI$2),0)*VLOOKUP($A5,'Subnational multipliers'!$A$7:$AS$31,COLUMN('Subnational multipliers'!AJ$6),0))</f>
        <v>0</v>
      </c>
      <c r="AJ5" s="9">
        <f>IF('CN-Med-BPE-F-gases'!AJ5=0,0,VLOOKUP($A5,'CN-Med-BPE-F-gases'!$A$2:$AR$27,COLUMN('CN-Med-BPE-F-gases'!AJ$2),0)*VLOOKUP($A5,'Subnational multipliers'!$A$7:$AS$31,COLUMN('Subnational multipliers'!AK$6),0))</f>
        <v>0</v>
      </c>
      <c r="AK5" s="9">
        <f>IF('CN-Med-BPE-F-gases'!AK5=0,0,VLOOKUP($A5,'CN-Med-BPE-F-gases'!$A$2:$AR$27,COLUMN('CN-Med-BPE-F-gases'!AK$2),0)*VLOOKUP($A5,'Subnational multipliers'!$A$7:$AS$31,COLUMN('Subnational multipliers'!AL$6),0))</f>
        <v>0</v>
      </c>
      <c r="AL5" s="9">
        <f>IF('CN-Med-BPE-F-gases'!AL5=0,0,VLOOKUP($A5,'CN-Med-BPE-F-gases'!$A$2:$AR$27,COLUMN('CN-Med-BPE-F-gases'!AL$2),0)*VLOOKUP($A5,'Subnational multipliers'!$A$7:$AS$31,COLUMN('Subnational multipliers'!AM$6),0))</f>
        <v>0</v>
      </c>
      <c r="AM5" s="9">
        <f>IF('CN-Med-BPE-F-gases'!AM5=0,0,VLOOKUP($A5,'CN-Med-BPE-F-gases'!$A$2:$AR$27,COLUMN('CN-Med-BPE-F-gases'!AM$2),0)*VLOOKUP($A5,'Subnational multipliers'!$A$7:$AS$31,COLUMN('Subnational multipliers'!AN$6),0))</f>
        <v>0</v>
      </c>
      <c r="AN5" s="9">
        <f>IF('CN-Med-BPE-F-gases'!AN5=0,0,VLOOKUP($A5,'CN-Med-BPE-F-gases'!$A$2:$AR$27,COLUMN('CN-Med-BPE-F-gases'!AN$2),0)*VLOOKUP($A5,'Subnational multipliers'!$A$7:$AS$31,COLUMN('Subnational multipliers'!AO$6),0))</f>
        <v>0</v>
      </c>
      <c r="AO5" s="9">
        <f>IF('CN-Med-BPE-F-gases'!AO5=0,0,VLOOKUP($A5,'CN-Med-BPE-F-gases'!$A$2:$AR$27,COLUMN('CN-Med-BPE-F-gases'!AO$2),0)*VLOOKUP($A5,'Subnational multipliers'!$A$7:$AS$31,COLUMN('Subnational multipliers'!AP$6),0))</f>
        <v>0</v>
      </c>
      <c r="AP5" s="9">
        <f>IF('CN-Med-BPE-F-gases'!AP5=0,0,VLOOKUP($A5,'CN-Med-BPE-F-gases'!$A$2:$AR$27,COLUMN('CN-Med-BPE-F-gases'!AP$2),0)*VLOOKUP($A5,'Subnational multipliers'!$A$7:$AS$31,COLUMN('Subnational multipliers'!AQ$6),0))</f>
        <v>0</v>
      </c>
      <c r="AQ5" s="9">
        <f>IF('CN-Med-BPE-F-gases'!AQ5=0,0,VLOOKUP($A5,'CN-Med-BPE-F-gases'!$A$2:$AR$27,COLUMN('CN-Med-BPE-F-gases'!AQ$2),0)*VLOOKUP($A5,'Subnational multipliers'!$A$7:$AS$31,COLUMN('Subnational multipliers'!AR$6),0))</f>
        <v>0</v>
      </c>
      <c r="AR5" s="9">
        <f>IF('CN-Med-BPE-F-gases'!AR5=0,0,VLOOKUP($A5,'CN-Med-BPE-F-gases'!$A$2:$AR$27,COLUMN('CN-Med-BPE-F-gases'!AR$2),0)*VLOOKUP($A5,'Subnational multipliers'!$A$7:$AS$31,COLUMN('Subnational multipliers'!AS$6),0))</f>
        <v>0</v>
      </c>
    </row>
    <row r="6" spans="1:44">
      <c r="A6" t="s">
        <v>51</v>
      </c>
      <c r="B6" s="9">
        <f>IF('CN-Med-BPE-F-gases'!B6=0,0,VLOOKUP($A6,'CN-Med-BPE-F-gases'!$A$2:$AR$27,COLUMN('CN-Med-BPE-F-gases'!B$2),0)*VLOOKUP($A6,'Subnational multipliers'!$A$7:$AS$31,COLUMN('Subnational multipliers'!C$6),0))</f>
        <v>0</v>
      </c>
      <c r="C6" s="9">
        <f>IF('CN-Med-BPE-F-gases'!C6=0,0,VLOOKUP($A6,'CN-Med-BPE-F-gases'!$A$2:$AR$27,COLUMN('CN-Med-BPE-F-gases'!C$2),0)*VLOOKUP($A6,'Subnational multipliers'!$A$7:$AS$31,COLUMN('Subnational multipliers'!D$6),0))</f>
        <v>0</v>
      </c>
      <c r="D6" s="9">
        <f>IF('CN-Med-BPE-F-gases'!D6=0,0,VLOOKUP($A6,'CN-Med-BPE-F-gases'!$A$2:$AR$27,COLUMN('CN-Med-BPE-F-gases'!D$2),0)*VLOOKUP($A6,'Subnational multipliers'!$A$7:$AS$31,COLUMN('Subnational multipliers'!E$6),0))</f>
        <v>0</v>
      </c>
      <c r="E6" s="9">
        <f>IF('CN-Med-BPE-F-gases'!E6=0,0,VLOOKUP($A6,'CN-Med-BPE-F-gases'!$A$2:$AR$27,COLUMN('CN-Med-BPE-F-gases'!E$2),0)*VLOOKUP($A6,'Subnational multipliers'!$A$7:$AS$31,COLUMN('Subnational multipliers'!F$6),0))</f>
        <v>0</v>
      </c>
      <c r="F6" s="9">
        <f>IF('CN-Med-BPE-F-gases'!F6=0,0,VLOOKUP($A6,'CN-Med-BPE-F-gases'!$A$2:$AR$27,COLUMN('CN-Med-BPE-F-gases'!F$2),0)*VLOOKUP($A6,'Subnational multipliers'!$A$7:$AS$31,COLUMN('Subnational multipliers'!G$6),0))</f>
        <v>0</v>
      </c>
      <c r="G6" s="9">
        <f>IF('CN-Med-BPE-F-gases'!G6=0,0,VLOOKUP($A6,'CN-Med-BPE-F-gases'!$A$2:$AR$27,COLUMN('CN-Med-BPE-F-gases'!G$2),0)*VLOOKUP($A6,'Subnational multipliers'!$A$7:$AS$31,COLUMN('Subnational multipliers'!H$6),0))</f>
        <v>0</v>
      </c>
      <c r="H6" s="9">
        <f>IF('CN-Med-BPE-F-gases'!H6=0,0,VLOOKUP($A6,'CN-Med-BPE-F-gases'!$A$2:$AR$27,COLUMN('CN-Med-BPE-F-gases'!H$2),0)*VLOOKUP($A6,'Subnational multipliers'!$A$7:$AS$31,COLUMN('Subnational multipliers'!I$6),0))</f>
        <v>0</v>
      </c>
      <c r="I6" s="9">
        <f>IF('CN-Med-BPE-F-gases'!I6=0,0,VLOOKUP($A6,'CN-Med-BPE-F-gases'!$A$2:$AR$27,COLUMN('CN-Med-BPE-F-gases'!I$2),0)*VLOOKUP($A6,'Subnational multipliers'!$A$7:$AS$31,COLUMN('Subnational multipliers'!J$6),0))</f>
        <v>0</v>
      </c>
      <c r="J6" s="9">
        <f>IF('CN-Med-BPE-F-gases'!J6=0,0,VLOOKUP($A6,'CN-Med-BPE-F-gases'!$A$2:$AR$27,COLUMN('CN-Med-BPE-F-gases'!J$2),0)*VLOOKUP($A6,'Subnational multipliers'!$A$7:$AS$31,COLUMN('Subnational multipliers'!K$6),0))</f>
        <v>0</v>
      </c>
      <c r="K6" s="9">
        <f>IF('CN-Med-BPE-F-gases'!K6=0,0,VLOOKUP($A6,'CN-Med-BPE-F-gases'!$A$2:$AR$27,COLUMN('CN-Med-BPE-F-gases'!K$2),0)*VLOOKUP($A6,'Subnational multipliers'!$A$7:$AS$31,COLUMN('Subnational multipliers'!L$6),0))</f>
        <v>0</v>
      </c>
      <c r="L6" s="9">
        <f>IF('CN-Med-BPE-F-gases'!L6=0,0,VLOOKUP($A6,'CN-Med-BPE-F-gases'!$A$2:$AR$27,COLUMN('CN-Med-BPE-F-gases'!L$2),0)*VLOOKUP($A6,'Subnational multipliers'!$A$7:$AS$31,COLUMN('Subnational multipliers'!M$6),0))</f>
        <v>0</v>
      </c>
      <c r="M6" s="9">
        <f>IF('CN-Med-BPE-F-gases'!M6=0,0,VLOOKUP($A6,'CN-Med-BPE-F-gases'!$A$2:$AR$27,COLUMN('CN-Med-BPE-F-gases'!M$2),0)*VLOOKUP($A6,'Subnational multipliers'!$A$7:$AS$31,COLUMN('Subnational multipliers'!N$6),0))</f>
        <v>0</v>
      </c>
      <c r="N6" s="9">
        <f>IF('CN-Med-BPE-F-gases'!N6=0,0,VLOOKUP($A6,'CN-Med-BPE-F-gases'!$A$2:$AR$27,COLUMN('CN-Med-BPE-F-gases'!N$2),0)*VLOOKUP($A6,'Subnational multipliers'!$A$7:$AS$31,COLUMN('Subnational multipliers'!O$6),0))</f>
        <v>0</v>
      </c>
      <c r="O6" s="9">
        <f>IF('CN-Med-BPE-F-gases'!O6=0,0,VLOOKUP($A6,'CN-Med-BPE-F-gases'!$A$2:$AR$27,COLUMN('CN-Med-BPE-F-gases'!O$2),0)*VLOOKUP($A6,'Subnational multipliers'!$A$7:$AS$31,COLUMN('Subnational multipliers'!P$6),0))</f>
        <v>0</v>
      </c>
      <c r="P6" s="9">
        <f>IF('CN-Med-BPE-F-gases'!P6=0,0,VLOOKUP($A6,'CN-Med-BPE-F-gases'!$A$2:$AR$27,COLUMN('CN-Med-BPE-F-gases'!P$2),0)*VLOOKUP($A6,'Subnational multipliers'!$A$7:$AS$31,COLUMN('Subnational multipliers'!Q$6),0))</f>
        <v>0</v>
      </c>
      <c r="Q6" s="9">
        <f>IF('CN-Med-BPE-F-gases'!Q6=0,0,VLOOKUP($A6,'CN-Med-BPE-F-gases'!$A$2:$AR$27,COLUMN('CN-Med-BPE-F-gases'!Q$2),0)*VLOOKUP($A6,'Subnational multipliers'!$A$7:$AS$31,COLUMN('Subnational multipliers'!R$6),0))</f>
        <v>0</v>
      </c>
      <c r="R6" s="9">
        <f>IF('CN-Med-BPE-F-gases'!R6=0,0,VLOOKUP($A6,'CN-Med-BPE-F-gases'!$A$2:$AR$27,COLUMN('CN-Med-BPE-F-gases'!R$2),0)*VLOOKUP($A6,'Subnational multipliers'!$A$7:$AS$31,COLUMN('Subnational multipliers'!S$6),0))</f>
        <v>0</v>
      </c>
      <c r="S6" s="9">
        <f>IF('CN-Med-BPE-F-gases'!S6=0,0,VLOOKUP($A6,'CN-Med-BPE-F-gases'!$A$2:$AR$27,COLUMN('CN-Med-BPE-F-gases'!S$2),0)*VLOOKUP($A6,'Subnational multipliers'!$A$7:$AS$31,COLUMN('Subnational multipliers'!T$6),0))</f>
        <v>0</v>
      </c>
      <c r="T6" s="9">
        <f>IF('CN-Med-BPE-F-gases'!T6=0,0,VLOOKUP($A6,'CN-Med-BPE-F-gases'!$A$2:$AR$27,COLUMN('CN-Med-BPE-F-gases'!T$2),0)*VLOOKUP($A6,'Subnational multipliers'!$A$7:$AS$31,COLUMN('Subnational multipliers'!U$6),0))</f>
        <v>0</v>
      </c>
      <c r="U6" s="9">
        <f>IF('CN-Med-BPE-F-gases'!U6=0,0,VLOOKUP($A6,'CN-Med-BPE-F-gases'!$A$2:$AR$27,COLUMN('CN-Med-BPE-F-gases'!U$2),0)*VLOOKUP($A6,'Subnational multipliers'!$A$7:$AS$31,COLUMN('Subnational multipliers'!V$6),0))</f>
        <v>0</v>
      </c>
      <c r="V6" s="9">
        <f>IF('CN-Med-BPE-F-gases'!V6=0,0,VLOOKUP($A6,'CN-Med-BPE-F-gases'!$A$2:$AR$27,COLUMN('CN-Med-BPE-F-gases'!V$2),0)*VLOOKUP($A6,'Subnational multipliers'!$A$7:$AS$31,COLUMN('Subnational multipliers'!W$6),0))</f>
        <v>0</v>
      </c>
      <c r="W6" s="9">
        <f>IF('CN-Med-BPE-F-gases'!W6=0,0,VLOOKUP($A6,'CN-Med-BPE-F-gases'!$A$2:$AR$27,COLUMN('CN-Med-BPE-F-gases'!W$2),0)*VLOOKUP($A6,'Subnational multipliers'!$A$7:$AS$31,COLUMN('Subnational multipliers'!X$6),0))</f>
        <v>0</v>
      </c>
      <c r="X6" s="9">
        <f>IF('CN-Med-BPE-F-gases'!X6=0,0,VLOOKUP($A6,'CN-Med-BPE-F-gases'!$A$2:$AR$27,COLUMN('CN-Med-BPE-F-gases'!X$2),0)*VLOOKUP($A6,'Subnational multipliers'!$A$7:$AS$31,COLUMN('Subnational multipliers'!Y$6),0))</f>
        <v>0</v>
      </c>
      <c r="Y6" s="9">
        <f>IF('CN-Med-BPE-F-gases'!Y6=0,0,VLOOKUP($A6,'CN-Med-BPE-F-gases'!$A$2:$AR$27,COLUMN('CN-Med-BPE-F-gases'!Y$2),0)*VLOOKUP($A6,'Subnational multipliers'!$A$7:$AS$31,COLUMN('Subnational multipliers'!Z$6),0))</f>
        <v>0</v>
      </c>
      <c r="Z6" s="9">
        <f>IF('CN-Med-BPE-F-gases'!Z6=0,0,VLOOKUP($A6,'CN-Med-BPE-F-gases'!$A$2:$AR$27,COLUMN('CN-Med-BPE-F-gases'!Z$2),0)*VLOOKUP($A6,'Subnational multipliers'!$A$7:$AS$31,COLUMN('Subnational multipliers'!AA$6),0))</f>
        <v>0</v>
      </c>
      <c r="AA6" s="9">
        <f>IF('CN-Med-BPE-F-gases'!AA6=0,0,VLOOKUP($A6,'CN-Med-BPE-F-gases'!$A$2:$AR$27,COLUMN('CN-Med-BPE-F-gases'!AA$2),0)*VLOOKUP($A6,'Subnational multipliers'!$A$7:$AS$31,COLUMN('Subnational multipliers'!AB$6),0))</f>
        <v>0</v>
      </c>
      <c r="AB6" s="9">
        <f>IF('CN-Med-BPE-F-gases'!AB6=0,0,VLOOKUP($A6,'CN-Med-BPE-F-gases'!$A$2:$AR$27,COLUMN('CN-Med-BPE-F-gases'!AB$2),0)*VLOOKUP($A6,'Subnational multipliers'!$A$7:$AS$31,COLUMN('Subnational multipliers'!AC$6),0))</f>
        <v>0</v>
      </c>
      <c r="AC6" s="9">
        <f>IF('CN-Med-BPE-F-gases'!AC6=0,0,VLOOKUP($A6,'CN-Med-BPE-F-gases'!$A$2:$AR$27,COLUMN('CN-Med-BPE-F-gases'!AC$2),0)*VLOOKUP($A6,'Subnational multipliers'!$A$7:$AS$31,COLUMN('Subnational multipliers'!AD$6),0))</f>
        <v>0</v>
      </c>
      <c r="AD6" s="9">
        <f>IF('CN-Med-BPE-F-gases'!AD6=0,0,VLOOKUP($A6,'CN-Med-BPE-F-gases'!$A$2:$AR$27,COLUMN('CN-Med-BPE-F-gases'!AD$2),0)*VLOOKUP($A6,'Subnational multipliers'!$A$7:$AS$31,COLUMN('Subnational multipliers'!AE$6),0))</f>
        <v>0</v>
      </c>
      <c r="AE6" s="9">
        <f>IF('CN-Med-BPE-F-gases'!AE6=0,0,VLOOKUP($A6,'CN-Med-BPE-F-gases'!$A$2:$AR$27,COLUMN('CN-Med-BPE-F-gases'!AE$2),0)*VLOOKUP($A6,'Subnational multipliers'!$A$7:$AS$31,COLUMN('Subnational multipliers'!AF$6),0))</f>
        <v>0</v>
      </c>
      <c r="AF6" s="9">
        <f>IF('CN-Med-BPE-F-gases'!AF6=0,0,VLOOKUP($A6,'CN-Med-BPE-F-gases'!$A$2:$AR$27,COLUMN('CN-Med-BPE-F-gases'!AF$2),0)*VLOOKUP($A6,'Subnational multipliers'!$A$7:$AS$31,COLUMN('Subnational multipliers'!AG$6),0))</f>
        <v>0</v>
      </c>
      <c r="AG6" s="9">
        <f>IF('CN-Med-BPE-F-gases'!AG6=0,0,VLOOKUP($A6,'CN-Med-BPE-F-gases'!$A$2:$AR$27,COLUMN('CN-Med-BPE-F-gases'!AG$2),0)*VLOOKUP($A6,'Subnational multipliers'!$A$7:$AS$31,COLUMN('Subnational multipliers'!AH$6),0))</f>
        <v>0</v>
      </c>
      <c r="AH6" s="9">
        <f>IF('CN-Med-BPE-F-gases'!AH6=0,0,VLOOKUP($A6,'CN-Med-BPE-F-gases'!$A$2:$AR$27,COLUMN('CN-Med-BPE-F-gases'!AH$2),0)*VLOOKUP($A6,'Subnational multipliers'!$A$7:$AS$31,COLUMN('Subnational multipliers'!AI$6),0))</f>
        <v>0</v>
      </c>
      <c r="AI6" s="9">
        <f>IF('CN-Med-BPE-F-gases'!AI6=0,0,VLOOKUP($A6,'CN-Med-BPE-F-gases'!$A$2:$AR$27,COLUMN('CN-Med-BPE-F-gases'!AI$2),0)*VLOOKUP($A6,'Subnational multipliers'!$A$7:$AS$31,COLUMN('Subnational multipliers'!AJ$6),0))</f>
        <v>0</v>
      </c>
      <c r="AJ6" s="9">
        <f>IF('CN-Med-BPE-F-gases'!AJ6=0,0,VLOOKUP($A6,'CN-Med-BPE-F-gases'!$A$2:$AR$27,COLUMN('CN-Med-BPE-F-gases'!AJ$2),0)*VLOOKUP($A6,'Subnational multipliers'!$A$7:$AS$31,COLUMN('Subnational multipliers'!AK$6),0))</f>
        <v>0</v>
      </c>
      <c r="AK6" s="9">
        <f>IF('CN-Med-BPE-F-gases'!AK6=0,0,VLOOKUP($A6,'CN-Med-BPE-F-gases'!$A$2:$AR$27,COLUMN('CN-Med-BPE-F-gases'!AK$2),0)*VLOOKUP($A6,'Subnational multipliers'!$A$7:$AS$31,COLUMN('Subnational multipliers'!AL$6),0))</f>
        <v>0</v>
      </c>
      <c r="AL6" s="9">
        <f>IF('CN-Med-BPE-F-gases'!AL6=0,0,VLOOKUP($A6,'CN-Med-BPE-F-gases'!$A$2:$AR$27,COLUMN('CN-Med-BPE-F-gases'!AL$2),0)*VLOOKUP($A6,'Subnational multipliers'!$A$7:$AS$31,COLUMN('Subnational multipliers'!AM$6),0))</f>
        <v>0</v>
      </c>
      <c r="AM6" s="9">
        <f>IF('CN-Med-BPE-F-gases'!AM6=0,0,VLOOKUP($A6,'CN-Med-BPE-F-gases'!$A$2:$AR$27,COLUMN('CN-Med-BPE-F-gases'!AM$2),0)*VLOOKUP($A6,'Subnational multipliers'!$A$7:$AS$31,COLUMN('Subnational multipliers'!AN$6),0))</f>
        <v>0</v>
      </c>
      <c r="AN6" s="9">
        <f>IF('CN-Med-BPE-F-gases'!AN6=0,0,VLOOKUP($A6,'CN-Med-BPE-F-gases'!$A$2:$AR$27,COLUMN('CN-Med-BPE-F-gases'!AN$2),0)*VLOOKUP($A6,'Subnational multipliers'!$A$7:$AS$31,COLUMN('Subnational multipliers'!AO$6),0))</f>
        <v>0</v>
      </c>
      <c r="AO6" s="9">
        <f>IF('CN-Med-BPE-F-gases'!AO6=0,0,VLOOKUP($A6,'CN-Med-BPE-F-gases'!$A$2:$AR$27,COLUMN('CN-Med-BPE-F-gases'!AO$2),0)*VLOOKUP($A6,'Subnational multipliers'!$A$7:$AS$31,COLUMN('Subnational multipliers'!AP$6),0))</f>
        <v>0</v>
      </c>
      <c r="AP6" s="9">
        <f>IF('CN-Med-BPE-F-gases'!AP6=0,0,VLOOKUP($A6,'CN-Med-BPE-F-gases'!$A$2:$AR$27,COLUMN('CN-Med-BPE-F-gases'!AP$2),0)*VLOOKUP($A6,'Subnational multipliers'!$A$7:$AS$31,COLUMN('Subnational multipliers'!AQ$6),0))</f>
        <v>0</v>
      </c>
      <c r="AQ6" s="9">
        <f>IF('CN-Med-BPE-F-gases'!AQ6=0,0,VLOOKUP($A6,'CN-Med-BPE-F-gases'!$A$2:$AR$27,COLUMN('CN-Med-BPE-F-gases'!AQ$2),0)*VLOOKUP($A6,'Subnational multipliers'!$A$7:$AS$31,COLUMN('Subnational multipliers'!AR$6),0))</f>
        <v>0</v>
      </c>
      <c r="AR6" s="9">
        <f>IF('CN-Med-BPE-F-gases'!AR6=0,0,VLOOKUP($A6,'CN-Med-BPE-F-gases'!$A$2:$AR$27,COLUMN('CN-Med-BPE-F-gases'!AR$2),0)*VLOOKUP($A6,'Subnational multipliers'!$A$7:$AS$31,COLUMN('Subnational multipliers'!AS$6),0))</f>
        <v>0</v>
      </c>
    </row>
    <row r="7" spans="1:44">
      <c r="A7" t="s">
        <v>52</v>
      </c>
      <c r="B7" s="9">
        <f>IF('CN-Med-BPE-F-gases'!B7=0,0,VLOOKUP($A7,'CN-Med-BPE-F-gases'!$A$2:$AR$27,COLUMN('CN-Med-BPE-F-gases'!B$2),0)*VLOOKUP($A7,'Subnational multipliers'!$A$7:$AS$31,COLUMN('Subnational multipliers'!C$6),0))</f>
        <v>0</v>
      </c>
      <c r="C7" s="9">
        <f>IF('CN-Med-BPE-F-gases'!C7=0,0,VLOOKUP($A7,'CN-Med-BPE-F-gases'!$A$2:$AR$27,COLUMN('CN-Med-BPE-F-gases'!C$2),0)*VLOOKUP($A7,'Subnational multipliers'!$A$7:$AS$31,COLUMN('Subnational multipliers'!D$6),0))</f>
        <v>0</v>
      </c>
      <c r="D7" s="9">
        <f>IF('CN-Med-BPE-F-gases'!D7=0,0,VLOOKUP($A7,'CN-Med-BPE-F-gases'!$A$2:$AR$27,COLUMN('CN-Med-BPE-F-gases'!D$2),0)*VLOOKUP($A7,'Subnational multipliers'!$A$7:$AS$31,COLUMN('Subnational multipliers'!E$6),0))</f>
        <v>0</v>
      </c>
      <c r="E7" s="9">
        <f>IF('CN-Med-BPE-F-gases'!E7=0,0,VLOOKUP($A7,'CN-Med-BPE-F-gases'!$A$2:$AR$27,COLUMN('CN-Med-BPE-F-gases'!E$2),0)*VLOOKUP($A7,'Subnational multipliers'!$A$7:$AS$31,COLUMN('Subnational multipliers'!F$6),0))</f>
        <v>0</v>
      </c>
      <c r="F7" s="9">
        <f>IF('CN-Med-BPE-F-gases'!F7=0,0,VLOOKUP($A7,'CN-Med-BPE-F-gases'!$A$2:$AR$27,COLUMN('CN-Med-BPE-F-gases'!F$2),0)*VLOOKUP($A7,'Subnational multipliers'!$A$7:$AS$31,COLUMN('Subnational multipliers'!G$6),0))</f>
        <v>0</v>
      </c>
      <c r="G7" s="9">
        <f>IF('CN-Med-BPE-F-gases'!G7=0,0,VLOOKUP($A7,'CN-Med-BPE-F-gases'!$A$2:$AR$27,COLUMN('CN-Med-BPE-F-gases'!G$2),0)*VLOOKUP($A7,'Subnational multipliers'!$A$7:$AS$31,COLUMN('Subnational multipliers'!H$6),0))</f>
        <v>0</v>
      </c>
      <c r="H7" s="9">
        <f>IF('CN-Med-BPE-F-gases'!H7=0,0,VLOOKUP($A7,'CN-Med-BPE-F-gases'!$A$2:$AR$27,COLUMN('CN-Med-BPE-F-gases'!H$2),0)*VLOOKUP($A7,'Subnational multipliers'!$A$7:$AS$31,COLUMN('Subnational multipliers'!I$6),0))</f>
        <v>0</v>
      </c>
      <c r="I7" s="9">
        <f>IF('CN-Med-BPE-F-gases'!I7=0,0,VLOOKUP($A7,'CN-Med-BPE-F-gases'!$A$2:$AR$27,COLUMN('CN-Med-BPE-F-gases'!I$2),0)*VLOOKUP($A7,'Subnational multipliers'!$A$7:$AS$31,COLUMN('Subnational multipliers'!J$6),0))</f>
        <v>0</v>
      </c>
      <c r="J7" s="9">
        <f>IF('CN-Med-BPE-F-gases'!J7=0,0,VLOOKUP($A7,'CN-Med-BPE-F-gases'!$A$2:$AR$27,COLUMN('CN-Med-BPE-F-gases'!J$2),0)*VLOOKUP($A7,'Subnational multipliers'!$A$7:$AS$31,COLUMN('Subnational multipliers'!K$6),0))</f>
        <v>0</v>
      </c>
      <c r="K7" s="9">
        <f>IF('CN-Med-BPE-F-gases'!K7=0,0,VLOOKUP($A7,'CN-Med-BPE-F-gases'!$A$2:$AR$27,COLUMN('CN-Med-BPE-F-gases'!K$2),0)*VLOOKUP($A7,'Subnational multipliers'!$A$7:$AS$31,COLUMN('Subnational multipliers'!L$6),0))</f>
        <v>0</v>
      </c>
      <c r="L7" s="9">
        <f>IF('CN-Med-BPE-F-gases'!L7=0,0,VLOOKUP($A7,'CN-Med-BPE-F-gases'!$A$2:$AR$27,COLUMN('CN-Med-BPE-F-gases'!L$2),0)*VLOOKUP($A7,'Subnational multipliers'!$A$7:$AS$31,COLUMN('Subnational multipliers'!M$6),0))</f>
        <v>0</v>
      </c>
      <c r="M7" s="9">
        <f>IF('CN-Med-BPE-F-gases'!M7=0,0,VLOOKUP($A7,'CN-Med-BPE-F-gases'!$A$2:$AR$27,COLUMN('CN-Med-BPE-F-gases'!M$2),0)*VLOOKUP($A7,'Subnational multipliers'!$A$7:$AS$31,COLUMN('Subnational multipliers'!N$6),0))</f>
        <v>0</v>
      </c>
      <c r="N7" s="9">
        <f>IF('CN-Med-BPE-F-gases'!N7=0,0,VLOOKUP($A7,'CN-Med-BPE-F-gases'!$A$2:$AR$27,COLUMN('CN-Med-BPE-F-gases'!N$2),0)*VLOOKUP($A7,'Subnational multipliers'!$A$7:$AS$31,COLUMN('Subnational multipliers'!O$6),0))</f>
        <v>0</v>
      </c>
      <c r="O7" s="9">
        <f>IF('CN-Med-BPE-F-gases'!O7=0,0,VLOOKUP($A7,'CN-Med-BPE-F-gases'!$A$2:$AR$27,COLUMN('CN-Med-BPE-F-gases'!O$2),0)*VLOOKUP($A7,'Subnational multipliers'!$A$7:$AS$31,COLUMN('Subnational multipliers'!P$6),0))</f>
        <v>0</v>
      </c>
      <c r="P7" s="9">
        <f>IF('CN-Med-BPE-F-gases'!P7=0,0,VLOOKUP($A7,'CN-Med-BPE-F-gases'!$A$2:$AR$27,COLUMN('CN-Med-BPE-F-gases'!P$2),0)*VLOOKUP($A7,'Subnational multipliers'!$A$7:$AS$31,COLUMN('Subnational multipliers'!Q$6),0))</f>
        <v>0</v>
      </c>
      <c r="Q7" s="9">
        <f>IF('CN-Med-BPE-F-gases'!Q7=0,0,VLOOKUP($A7,'CN-Med-BPE-F-gases'!$A$2:$AR$27,COLUMN('CN-Med-BPE-F-gases'!Q$2),0)*VLOOKUP($A7,'Subnational multipliers'!$A$7:$AS$31,COLUMN('Subnational multipliers'!R$6),0))</f>
        <v>0</v>
      </c>
      <c r="R7" s="9">
        <f>IF('CN-Med-BPE-F-gases'!R7=0,0,VLOOKUP($A7,'CN-Med-BPE-F-gases'!$A$2:$AR$27,COLUMN('CN-Med-BPE-F-gases'!R$2),0)*VLOOKUP($A7,'Subnational multipliers'!$A$7:$AS$31,COLUMN('Subnational multipliers'!S$6),0))</f>
        <v>0</v>
      </c>
      <c r="S7" s="9">
        <f>IF('CN-Med-BPE-F-gases'!S7=0,0,VLOOKUP($A7,'CN-Med-BPE-F-gases'!$A$2:$AR$27,COLUMN('CN-Med-BPE-F-gases'!S$2),0)*VLOOKUP($A7,'Subnational multipliers'!$A$7:$AS$31,COLUMN('Subnational multipliers'!T$6),0))</f>
        <v>0</v>
      </c>
      <c r="T7" s="9">
        <f>IF('CN-Med-BPE-F-gases'!T7=0,0,VLOOKUP($A7,'CN-Med-BPE-F-gases'!$A$2:$AR$27,COLUMN('CN-Med-BPE-F-gases'!T$2),0)*VLOOKUP($A7,'Subnational multipliers'!$A$7:$AS$31,COLUMN('Subnational multipliers'!U$6),0))</f>
        <v>0</v>
      </c>
      <c r="U7" s="9">
        <f>IF('CN-Med-BPE-F-gases'!U7=0,0,VLOOKUP($A7,'CN-Med-BPE-F-gases'!$A$2:$AR$27,COLUMN('CN-Med-BPE-F-gases'!U$2),0)*VLOOKUP($A7,'Subnational multipliers'!$A$7:$AS$31,COLUMN('Subnational multipliers'!V$6),0))</f>
        <v>0</v>
      </c>
      <c r="V7" s="9">
        <f>IF('CN-Med-BPE-F-gases'!V7=0,0,VLOOKUP($A7,'CN-Med-BPE-F-gases'!$A$2:$AR$27,COLUMN('CN-Med-BPE-F-gases'!V$2),0)*VLOOKUP($A7,'Subnational multipliers'!$A$7:$AS$31,COLUMN('Subnational multipliers'!W$6),0))</f>
        <v>0</v>
      </c>
      <c r="W7" s="9">
        <f>IF('CN-Med-BPE-F-gases'!W7=0,0,VLOOKUP($A7,'CN-Med-BPE-F-gases'!$A$2:$AR$27,COLUMN('CN-Med-BPE-F-gases'!W$2),0)*VLOOKUP($A7,'Subnational multipliers'!$A$7:$AS$31,COLUMN('Subnational multipliers'!X$6),0))</f>
        <v>0</v>
      </c>
      <c r="X7" s="9">
        <f>IF('CN-Med-BPE-F-gases'!X7=0,0,VLOOKUP($A7,'CN-Med-BPE-F-gases'!$A$2:$AR$27,COLUMN('CN-Med-BPE-F-gases'!X$2),0)*VLOOKUP($A7,'Subnational multipliers'!$A$7:$AS$31,COLUMN('Subnational multipliers'!Y$6),0))</f>
        <v>0</v>
      </c>
      <c r="Y7" s="9">
        <f>IF('CN-Med-BPE-F-gases'!Y7=0,0,VLOOKUP($A7,'CN-Med-BPE-F-gases'!$A$2:$AR$27,COLUMN('CN-Med-BPE-F-gases'!Y$2),0)*VLOOKUP($A7,'Subnational multipliers'!$A$7:$AS$31,COLUMN('Subnational multipliers'!Z$6),0))</f>
        <v>0</v>
      </c>
      <c r="Z7" s="9">
        <f>IF('CN-Med-BPE-F-gases'!Z7=0,0,VLOOKUP($A7,'CN-Med-BPE-F-gases'!$A$2:$AR$27,COLUMN('CN-Med-BPE-F-gases'!Z$2),0)*VLOOKUP($A7,'Subnational multipliers'!$A$7:$AS$31,COLUMN('Subnational multipliers'!AA$6),0))</f>
        <v>0</v>
      </c>
      <c r="AA7" s="9">
        <f>IF('CN-Med-BPE-F-gases'!AA7=0,0,VLOOKUP($A7,'CN-Med-BPE-F-gases'!$A$2:$AR$27,COLUMN('CN-Med-BPE-F-gases'!AA$2),0)*VLOOKUP($A7,'Subnational multipliers'!$A$7:$AS$31,COLUMN('Subnational multipliers'!AB$6),0))</f>
        <v>0</v>
      </c>
      <c r="AB7" s="9">
        <f>IF('CN-Med-BPE-F-gases'!AB7=0,0,VLOOKUP($A7,'CN-Med-BPE-F-gases'!$A$2:$AR$27,COLUMN('CN-Med-BPE-F-gases'!AB$2),0)*VLOOKUP($A7,'Subnational multipliers'!$A$7:$AS$31,COLUMN('Subnational multipliers'!AC$6),0))</f>
        <v>0</v>
      </c>
      <c r="AC7" s="9">
        <f>IF('CN-Med-BPE-F-gases'!AC7=0,0,VLOOKUP($A7,'CN-Med-BPE-F-gases'!$A$2:$AR$27,COLUMN('CN-Med-BPE-F-gases'!AC$2),0)*VLOOKUP($A7,'Subnational multipliers'!$A$7:$AS$31,COLUMN('Subnational multipliers'!AD$6),0))</f>
        <v>0</v>
      </c>
      <c r="AD7" s="9">
        <f>IF('CN-Med-BPE-F-gases'!AD7=0,0,VLOOKUP($A7,'CN-Med-BPE-F-gases'!$A$2:$AR$27,COLUMN('CN-Med-BPE-F-gases'!AD$2),0)*VLOOKUP($A7,'Subnational multipliers'!$A$7:$AS$31,COLUMN('Subnational multipliers'!AE$6),0))</f>
        <v>0</v>
      </c>
      <c r="AE7" s="9">
        <f>IF('CN-Med-BPE-F-gases'!AE7=0,0,VLOOKUP($A7,'CN-Med-BPE-F-gases'!$A$2:$AR$27,COLUMN('CN-Med-BPE-F-gases'!AE$2),0)*VLOOKUP($A7,'Subnational multipliers'!$A$7:$AS$31,COLUMN('Subnational multipliers'!AF$6),0))</f>
        <v>0</v>
      </c>
      <c r="AF7" s="9">
        <f>IF('CN-Med-BPE-F-gases'!AF7=0,0,VLOOKUP($A7,'CN-Med-BPE-F-gases'!$A$2:$AR$27,COLUMN('CN-Med-BPE-F-gases'!AF$2),0)*VLOOKUP($A7,'Subnational multipliers'!$A$7:$AS$31,COLUMN('Subnational multipliers'!AG$6),0))</f>
        <v>0</v>
      </c>
      <c r="AG7" s="9">
        <f>IF('CN-Med-BPE-F-gases'!AG7=0,0,VLOOKUP($A7,'CN-Med-BPE-F-gases'!$A$2:$AR$27,COLUMN('CN-Med-BPE-F-gases'!AG$2),0)*VLOOKUP($A7,'Subnational multipliers'!$A$7:$AS$31,COLUMN('Subnational multipliers'!AH$6),0))</f>
        <v>0</v>
      </c>
      <c r="AH7" s="9">
        <f>IF('CN-Med-BPE-F-gases'!AH7=0,0,VLOOKUP($A7,'CN-Med-BPE-F-gases'!$A$2:$AR$27,COLUMN('CN-Med-BPE-F-gases'!AH$2),0)*VLOOKUP($A7,'Subnational multipliers'!$A$7:$AS$31,COLUMN('Subnational multipliers'!AI$6),0))</f>
        <v>0</v>
      </c>
      <c r="AI7" s="9">
        <f>IF('CN-Med-BPE-F-gases'!AI7=0,0,VLOOKUP($A7,'CN-Med-BPE-F-gases'!$A$2:$AR$27,COLUMN('CN-Med-BPE-F-gases'!AI$2),0)*VLOOKUP($A7,'Subnational multipliers'!$A$7:$AS$31,COLUMN('Subnational multipliers'!AJ$6),0))</f>
        <v>0</v>
      </c>
      <c r="AJ7" s="9">
        <f>IF('CN-Med-BPE-F-gases'!AJ7=0,0,VLOOKUP($A7,'CN-Med-BPE-F-gases'!$A$2:$AR$27,COLUMN('CN-Med-BPE-F-gases'!AJ$2),0)*VLOOKUP($A7,'Subnational multipliers'!$A$7:$AS$31,COLUMN('Subnational multipliers'!AK$6),0))</f>
        <v>0</v>
      </c>
      <c r="AK7" s="9">
        <f>IF('CN-Med-BPE-F-gases'!AK7=0,0,VLOOKUP($A7,'CN-Med-BPE-F-gases'!$A$2:$AR$27,COLUMN('CN-Med-BPE-F-gases'!AK$2),0)*VLOOKUP($A7,'Subnational multipliers'!$A$7:$AS$31,COLUMN('Subnational multipliers'!AL$6),0))</f>
        <v>0</v>
      </c>
      <c r="AL7" s="9">
        <f>IF('CN-Med-BPE-F-gases'!AL7=0,0,VLOOKUP($A7,'CN-Med-BPE-F-gases'!$A$2:$AR$27,COLUMN('CN-Med-BPE-F-gases'!AL$2),0)*VLOOKUP($A7,'Subnational multipliers'!$A$7:$AS$31,COLUMN('Subnational multipliers'!AM$6),0))</f>
        <v>0</v>
      </c>
      <c r="AM7" s="9">
        <f>IF('CN-Med-BPE-F-gases'!AM7=0,0,VLOOKUP($A7,'CN-Med-BPE-F-gases'!$A$2:$AR$27,COLUMN('CN-Med-BPE-F-gases'!AM$2),0)*VLOOKUP($A7,'Subnational multipliers'!$A$7:$AS$31,COLUMN('Subnational multipliers'!AN$6),0))</f>
        <v>0</v>
      </c>
      <c r="AN7" s="9">
        <f>IF('CN-Med-BPE-F-gases'!AN7=0,0,VLOOKUP($A7,'CN-Med-BPE-F-gases'!$A$2:$AR$27,COLUMN('CN-Med-BPE-F-gases'!AN$2),0)*VLOOKUP($A7,'Subnational multipliers'!$A$7:$AS$31,COLUMN('Subnational multipliers'!AO$6),0))</f>
        <v>0</v>
      </c>
      <c r="AO7" s="9">
        <f>IF('CN-Med-BPE-F-gases'!AO7=0,0,VLOOKUP($A7,'CN-Med-BPE-F-gases'!$A$2:$AR$27,COLUMN('CN-Med-BPE-F-gases'!AO$2),0)*VLOOKUP($A7,'Subnational multipliers'!$A$7:$AS$31,COLUMN('Subnational multipliers'!AP$6),0))</f>
        <v>0</v>
      </c>
      <c r="AP7" s="9">
        <f>IF('CN-Med-BPE-F-gases'!AP7=0,0,VLOOKUP($A7,'CN-Med-BPE-F-gases'!$A$2:$AR$27,COLUMN('CN-Med-BPE-F-gases'!AP$2),0)*VLOOKUP($A7,'Subnational multipliers'!$A$7:$AS$31,COLUMN('Subnational multipliers'!AQ$6),0))</f>
        <v>0</v>
      </c>
      <c r="AQ7" s="9">
        <f>IF('CN-Med-BPE-F-gases'!AQ7=0,0,VLOOKUP($A7,'CN-Med-BPE-F-gases'!$A$2:$AR$27,COLUMN('CN-Med-BPE-F-gases'!AQ$2),0)*VLOOKUP($A7,'Subnational multipliers'!$A$7:$AS$31,COLUMN('Subnational multipliers'!AR$6),0))</f>
        <v>0</v>
      </c>
      <c r="AR7" s="9">
        <f>IF('CN-Med-BPE-F-gases'!AR7=0,0,VLOOKUP($A7,'CN-Med-BPE-F-gases'!$A$2:$AR$27,COLUMN('CN-Med-BPE-F-gases'!AR$2),0)*VLOOKUP($A7,'Subnational multipliers'!$A$7:$AS$31,COLUMN('Subnational multipliers'!AS$6),0))</f>
        <v>0</v>
      </c>
    </row>
    <row r="8" spans="1:44">
      <c r="A8" t="s">
        <v>53</v>
      </c>
      <c r="B8" s="9">
        <f>IF('CN-Med-BPE-F-gases'!B8=0,0,VLOOKUP($A8,'CN-Med-BPE-F-gases'!$A$2:$AR$27,COLUMN('CN-Med-BPE-F-gases'!B$2),0)*VLOOKUP($A8,'Subnational multipliers'!$A$7:$AS$31,COLUMN('Subnational multipliers'!C$6),0))</f>
        <v>0</v>
      </c>
      <c r="C8" s="9">
        <f>IF('CN-Med-BPE-F-gases'!C8=0,0,VLOOKUP($A8,'CN-Med-BPE-F-gases'!$A$2:$AR$27,COLUMN('CN-Med-BPE-F-gases'!C$2),0)*VLOOKUP($A8,'Subnational multipliers'!$A$7:$AS$31,COLUMN('Subnational multipliers'!D$6),0))</f>
        <v>0</v>
      </c>
      <c r="D8" s="9">
        <f>IF('CN-Med-BPE-F-gases'!D8=0,0,VLOOKUP($A8,'CN-Med-BPE-F-gases'!$A$2:$AR$27,COLUMN('CN-Med-BPE-F-gases'!D$2),0)*VLOOKUP($A8,'Subnational multipliers'!$A$7:$AS$31,COLUMN('Subnational multipliers'!E$6),0))</f>
        <v>0</v>
      </c>
      <c r="E8" s="9">
        <f>IF('CN-Med-BPE-F-gases'!E8=0,0,VLOOKUP($A8,'CN-Med-BPE-F-gases'!$A$2:$AR$27,COLUMN('CN-Med-BPE-F-gases'!E$2),0)*VLOOKUP($A8,'Subnational multipliers'!$A$7:$AS$31,COLUMN('Subnational multipliers'!F$6),0))</f>
        <v>0</v>
      </c>
      <c r="F8" s="9">
        <f>IF('CN-Med-BPE-F-gases'!F8=0,0,VLOOKUP($A8,'CN-Med-BPE-F-gases'!$A$2:$AR$27,COLUMN('CN-Med-BPE-F-gases'!F$2),0)*VLOOKUP($A8,'Subnational multipliers'!$A$7:$AS$31,COLUMN('Subnational multipliers'!G$6),0))</f>
        <v>0</v>
      </c>
      <c r="G8" s="9">
        <f>IF('CN-Med-BPE-F-gases'!G8=0,0,VLOOKUP($A8,'CN-Med-BPE-F-gases'!$A$2:$AR$27,COLUMN('CN-Med-BPE-F-gases'!G$2),0)*VLOOKUP($A8,'Subnational multipliers'!$A$7:$AS$31,COLUMN('Subnational multipliers'!H$6),0))</f>
        <v>0</v>
      </c>
      <c r="H8" s="9">
        <f>IF('CN-Med-BPE-F-gases'!H8=0,0,VLOOKUP($A8,'CN-Med-BPE-F-gases'!$A$2:$AR$27,COLUMN('CN-Med-BPE-F-gases'!H$2),0)*VLOOKUP($A8,'Subnational multipliers'!$A$7:$AS$31,COLUMN('Subnational multipliers'!I$6),0))</f>
        <v>0</v>
      </c>
      <c r="I8" s="9">
        <f>IF('CN-Med-BPE-F-gases'!I8=0,0,VLOOKUP($A8,'CN-Med-BPE-F-gases'!$A$2:$AR$27,COLUMN('CN-Med-BPE-F-gases'!I$2),0)*VLOOKUP($A8,'Subnational multipliers'!$A$7:$AS$31,COLUMN('Subnational multipliers'!J$6),0))</f>
        <v>0</v>
      </c>
      <c r="J8" s="9">
        <f>IF('CN-Med-BPE-F-gases'!J8=0,0,VLOOKUP($A8,'CN-Med-BPE-F-gases'!$A$2:$AR$27,COLUMN('CN-Med-BPE-F-gases'!J$2),0)*VLOOKUP($A8,'Subnational multipliers'!$A$7:$AS$31,COLUMN('Subnational multipliers'!K$6),0))</f>
        <v>0</v>
      </c>
      <c r="K8" s="9">
        <f>IF('CN-Med-BPE-F-gases'!K8=0,0,VLOOKUP($A8,'CN-Med-BPE-F-gases'!$A$2:$AR$27,COLUMN('CN-Med-BPE-F-gases'!K$2),0)*VLOOKUP($A8,'Subnational multipliers'!$A$7:$AS$31,COLUMN('Subnational multipliers'!L$6),0))</f>
        <v>0</v>
      </c>
      <c r="L8" s="9">
        <f>IF('CN-Med-BPE-F-gases'!L8=0,0,VLOOKUP($A8,'CN-Med-BPE-F-gases'!$A$2:$AR$27,COLUMN('CN-Med-BPE-F-gases'!L$2),0)*VLOOKUP($A8,'Subnational multipliers'!$A$7:$AS$31,COLUMN('Subnational multipliers'!M$6),0))</f>
        <v>0</v>
      </c>
      <c r="M8" s="9">
        <f>IF('CN-Med-BPE-F-gases'!M8=0,0,VLOOKUP($A8,'CN-Med-BPE-F-gases'!$A$2:$AR$27,COLUMN('CN-Med-BPE-F-gases'!M$2),0)*VLOOKUP($A8,'Subnational multipliers'!$A$7:$AS$31,COLUMN('Subnational multipliers'!N$6),0))</f>
        <v>0</v>
      </c>
      <c r="N8" s="9">
        <f>IF('CN-Med-BPE-F-gases'!N8=0,0,VLOOKUP($A8,'CN-Med-BPE-F-gases'!$A$2:$AR$27,COLUMN('CN-Med-BPE-F-gases'!N$2),0)*VLOOKUP($A8,'Subnational multipliers'!$A$7:$AS$31,COLUMN('Subnational multipliers'!O$6),0))</f>
        <v>0</v>
      </c>
      <c r="O8" s="9">
        <f>IF('CN-Med-BPE-F-gases'!O8=0,0,VLOOKUP($A8,'CN-Med-BPE-F-gases'!$A$2:$AR$27,COLUMN('CN-Med-BPE-F-gases'!O$2),0)*VLOOKUP($A8,'Subnational multipliers'!$A$7:$AS$31,COLUMN('Subnational multipliers'!P$6),0))</f>
        <v>0</v>
      </c>
      <c r="P8" s="9">
        <f>IF('CN-Med-BPE-F-gases'!P8=0,0,VLOOKUP($A8,'CN-Med-BPE-F-gases'!$A$2:$AR$27,COLUMN('CN-Med-BPE-F-gases'!P$2),0)*VLOOKUP($A8,'Subnational multipliers'!$A$7:$AS$31,COLUMN('Subnational multipliers'!Q$6),0))</f>
        <v>0</v>
      </c>
      <c r="Q8" s="9">
        <f>IF('CN-Med-BPE-F-gases'!Q8=0,0,VLOOKUP($A8,'CN-Med-BPE-F-gases'!$A$2:$AR$27,COLUMN('CN-Med-BPE-F-gases'!Q$2),0)*VLOOKUP($A8,'Subnational multipliers'!$A$7:$AS$31,COLUMN('Subnational multipliers'!R$6),0))</f>
        <v>0</v>
      </c>
      <c r="R8" s="9">
        <f>IF('CN-Med-BPE-F-gases'!R8=0,0,VLOOKUP($A8,'CN-Med-BPE-F-gases'!$A$2:$AR$27,COLUMN('CN-Med-BPE-F-gases'!R$2),0)*VLOOKUP($A8,'Subnational multipliers'!$A$7:$AS$31,COLUMN('Subnational multipliers'!S$6),0))</f>
        <v>0</v>
      </c>
      <c r="S8" s="9">
        <f>IF('CN-Med-BPE-F-gases'!S8=0,0,VLOOKUP($A8,'CN-Med-BPE-F-gases'!$A$2:$AR$27,COLUMN('CN-Med-BPE-F-gases'!S$2),0)*VLOOKUP($A8,'Subnational multipliers'!$A$7:$AS$31,COLUMN('Subnational multipliers'!T$6),0))</f>
        <v>0</v>
      </c>
      <c r="T8" s="9">
        <f>IF('CN-Med-BPE-F-gases'!T8=0,0,VLOOKUP($A8,'CN-Med-BPE-F-gases'!$A$2:$AR$27,COLUMN('CN-Med-BPE-F-gases'!T$2),0)*VLOOKUP($A8,'Subnational multipliers'!$A$7:$AS$31,COLUMN('Subnational multipliers'!U$6),0))</f>
        <v>0</v>
      </c>
      <c r="U8" s="9">
        <f>IF('CN-Med-BPE-F-gases'!U8=0,0,VLOOKUP($A8,'CN-Med-BPE-F-gases'!$A$2:$AR$27,COLUMN('CN-Med-BPE-F-gases'!U$2),0)*VLOOKUP($A8,'Subnational multipliers'!$A$7:$AS$31,COLUMN('Subnational multipliers'!V$6),0))</f>
        <v>0</v>
      </c>
      <c r="V8" s="9">
        <f>IF('CN-Med-BPE-F-gases'!V8=0,0,VLOOKUP($A8,'CN-Med-BPE-F-gases'!$A$2:$AR$27,COLUMN('CN-Med-BPE-F-gases'!V$2),0)*VLOOKUP($A8,'Subnational multipliers'!$A$7:$AS$31,COLUMN('Subnational multipliers'!W$6),0))</f>
        <v>0</v>
      </c>
      <c r="W8" s="9">
        <f>IF('CN-Med-BPE-F-gases'!W8=0,0,VLOOKUP($A8,'CN-Med-BPE-F-gases'!$A$2:$AR$27,COLUMN('CN-Med-BPE-F-gases'!W$2),0)*VLOOKUP($A8,'Subnational multipliers'!$A$7:$AS$31,COLUMN('Subnational multipliers'!X$6),0))</f>
        <v>0</v>
      </c>
      <c r="X8" s="9">
        <f>IF('CN-Med-BPE-F-gases'!X8=0,0,VLOOKUP($A8,'CN-Med-BPE-F-gases'!$A$2:$AR$27,COLUMN('CN-Med-BPE-F-gases'!X$2),0)*VLOOKUP($A8,'Subnational multipliers'!$A$7:$AS$31,COLUMN('Subnational multipliers'!Y$6),0))</f>
        <v>0</v>
      </c>
      <c r="Y8" s="9">
        <f>IF('CN-Med-BPE-F-gases'!Y8=0,0,VLOOKUP($A8,'CN-Med-BPE-F-gases'!$A$2:$AR$27,COLUMN('CN-Med-BPE-F-gases'!Y$2),0)*VLOOKUP($A8,'Subnational multipliers'!$A$7:$AS$31,COLUMN('Subnational multipliers'!Z$6),0))</f>
        <v>0</v>
      </c>
      <c r="Z8" s="9">
        <f>IF('CN-Med-BPE-F-gases'!Z8=0,0,VLOOKUP($A8,'CN-Med-BPE-F-gases'!$A$2:$AR$27,COLUMN('CN-Med-BPE-F-gases'!Z$2),0)*VLOOKUP($A8,'Subnational multipliers'!$A$7:$AS$31,COLUMN('Subnational multipliers'!AA$6),0))</f>
        <v>0</v>
      </c>
      <c r="AA8" s="9">
        <f>IF('CN-Med-BPE-F-gases'!AA8=0,0,VLOOKUP($A8,'CN-Med-BPE-F-gases'!$A$2:$AR$27,COLUMN('CN-Med-BPE-F-gases'!AA$2),0)*VLOOKUP($A8,'Subnational multipliers'!$A$7:$AS$31,COLUMN('Subnational multipliers'!AB$6),0))</f>
        <v>0</v>
      </c>
      <c r="AB8" s="9">
        <f>IF('CN-Med-BPE-F-gases'!AB8=0,0,VLOOKUP($A8,'CN-Med-BPE-F-gases'!$A$2:$AR$27,COLUMN('CN-Med-BPE-F-gases'!AB$2),0)*VLOOKUP($A8,'Subnational multipliers'!$A$7:$AS$31,COLUMN('Subnational multipliers'!AC$6),0))</f>
        <v>0</v>
      </c>
      <c r="AC8" s="9">
        <f>IF('CN-Med-BPE-F-gases'!AC8=0,0,VLOOKUP($A8,'CN-Med-BPE-F-gases'!$A$2:$AR$27,COLUMN('CN-Med-BPE-F-gases'!AC$2),0)*VLOOKUP($A8,'Subnational multipliers'!$A$7:$AS$31,COLUMN('Subnational multipliers'!AD$6),0))</f>
        <v>0</v>
      </c>
      <c r="AD8" s="9">
        <f>IF('CN-Med-BPE-F-gases'!AD8=0,0,VLOOKUP($A8,'CN-Med-BPE-F-gases'!$A$2:$AR$27,COLUMN('CN-Med-BPE-F-gases'!AD$2),0)*VLOOKUP($A8,'Subnational multipliers'!$A$7:$AS$31,COLUMN('Subnational multipliers'!AE$6),0))</f>
        <v>0</v>
      </c>
      <c r="AE8" s="9">
        <f>IF('CN-Med-BPE-F-gases'!AE8=0,0,VLOOKUP($A8,'CN-Med-BPE-F-gases'!$A$2:$AR$27,COLUMN('CN-Med-BPE-F-gases'!AE$2),0)*VLOOKUP($A8,'Subnational multipliers'!$A$7:$AS$31,COLUMN('Subnational multipliers'!AF$6),0))</f>
        <v>0</v>
      </c>
      <c r="AF8" s="9">
        <f>IF('CN-Med-BPE-F-gases'!AF8=0,0,VLOOKUP($A8,'CN-Med-BPE-F-gases'!$A$2:$AR$27,COLUMN('CN-Med-BPE-F-gases'!AF$2),0)*VLOOKUP($A8,'Subnational multipliers'!$A$7:$AS$31,COLUMN('Subnational multipliers'!AG$6),0))</f>
        <v>0</v>
      </c>
      <c r="AG8" s="9">
        <f>IF('CN-Med-BPE-F-gases'!AG8=0,0,VLOOKUP($A8,'CN-Med-BPE-F-gases'!$A$2:$AR$27,COLUMN('CN-Med-BPE-F-gases'!AG$2),0)*VLOOKUP($A8,'Subnational multipliers'!$A$7:$AS$31,COLUMN('Subnational multipliers'!AH$6),0))</f>
        <v>0</v>
      </c>
      <c r="AH8" s="9">
        <f>IF('CN-Med-BPE-F-gases'!AH8=0,0,VLOOKUP($A8,'CN-Med-BPE-F-gases'!$A$2:$AR$27,COLUMN('CN-Med-BPE-F-gases'!AH$2),0)*VLOOKUP($A8,'Subnational multipliers'!$A$7:$AS$31,COLUMN('Subnational multipliers'!AI$6),0))</f>
        <v>0</v>
      </c>
      <c r="AI8" s="9">
        <f>IF('CN-Med-BPE-F-gases'!AI8=0,0,VLOOKUP($A8,'CN-Med-BPE-F-gases'!$A$2:$AR$27,COLUMN('CN-Med-BPE-F-gases'!AI$2),0)*VLOOKUP($A8,'Subnational multipliers'!$A$7:$AS$31,COLUMN('Subnational multipliers'!AJ$6),0))</f>
        <v>0</v>
      </c>
      <c r="AJ8" s="9">
        <f>IF('CN-Med-BPE-F-gases'!AJ8=0,0,VLOOKUP($A8,'CN-Med-BPE-F-gases'!$A$2:$AR$27,COLUMN('CN-Med-BPE-F-gases'!AJ$2),0)*VLOOKUP($A8,'Subnational multipliers'!$A$7:$AS$31,COLUMN('Subnational multipliers'!AK$6),0))</f>
        <v>0</v>
      </c>
      <c r="AK8" s="9">
        <f>IF('CN-Med-BPE-F-gases'!AK8=0,0,VLOOKUP($A8,'CN-Med-BPE-F-gases'!$A$2:$AR$27,COLUMN('CN-Med-BPE-F-gases'!AK$2),0)*VLOOKUP($A8,'Subnational multipliers'!$A$7:$AS$31,COLUMN('Subnational multipliers'!AL$6),0))</f>
        <v>0</v>
      </c>
      <c r="AL8" s="9">
        <f>IF('CN-Med-BPE-F-gases'!AL8=0,0,VLOOKUP($A8,'CN-Med-BPE-F-gases'!$A$2:$AR$27,COLUMN('CN-Med-BPE-F-gases'!AL$2),0)*VLOOKUP($A8,'Subnational multipliers'!$A$7:$AS$31,COLUMN('Subnational multipliers'!AM$6),0))</f>
        <v>0</v>
      </c>
      <c r="AM8" s="9">
        <f>IF('CN-Med-BPE-F-gases'!AM8=0,0,VLOOKUP($A8,'CN-Med-BPE-F-gases'!$A$2:$AR$27,COLUMN('CN-Med-BPE-F-gases'!AM$2),0)*VLOOKUP($A8,'Subnational multipliers'!$A$7:$AS$31,COLUMN('Subnational multipliers'!AN$6),0))</f>
        <v>0</v>
      </c>
      <c r="AN8" s="9">
        <f>IF('CN-Med-BPE-F-gases'!AN8=0,0,VLOOKUP($A8,'CN-Med-BPE-F-gases'!$A$2:$AR$27,COLUMN('CN-Med-BPE-F-gases'!AN$2),0)*VLOOKUP($A8,'Subnational multipliers'!$A$7:$AS$31,COLUMN('Subnational multipliers'!AO$6),0))</f>
        <v>0</v>
      </c>
      <c r="AO8" s="9">
        <f>IF('CN-Med-BPE-F-gases'!AO8=0,0,VLOOKUP($A8,'CN-Med-BPE-F-gases'!$A$2:$AR$27,COLUMN('CN-Med-BPE-F-gases'!AO$2),0)*VLOOKUP($A8,'Subnational multipliers'!$A$7:$AS$31,COLUMN('Subnational multipliers'!AP$6),0))</f>
        <v>0</v>
      </c>
      <c r="AP8" s="9">
        <f>IF('CN-Med-BPE-F-gases'!AP8=0,0,VLOOKUP($A8,'CN-Med-BPE-F-gases'!$A$2:$AR$27,COLUMN('CN-Med-BPE-F-gases'!AP$2),0)*VLOOKUP($A8,'Subnational multipliers'!$A$7:$AS$31,COLUMN('Subnational multipliers'!AQ$6),0))</f>
        <v>0</v>
      </c>
      <c r="AQ8" s="9">
        <f>IF('CN-Med-BPE-F-gases'!AQ8=0,0,VLOOKUP($A8,'CN-Med-BPE-F-gases'!$A$2:$AR$27,COLUMN('CN-Med-BPE-F-gases'!AQ$2),0)*VLOOKUP($A8,'Subnational multipliers'!$A$7:$AS$31,COLUMN('Subnational multipliers'!AR$6),0))</f>
        <v>0</v>
      </c>
      <c r="AR8" s="9">
        <f>IF('CN-Med-BPE-F-gases'!AR8=0,0,VLOOKUP($A8,'CN-Med-BPE-F-gases'!$A$2:$AR$27,COLUMN('CN-Med-BPE-F-gases'!AR$2),0)*VLOOKUP($A8,'Subnational multipliers'!$A$7:$AS$31,COLUMN('Subnational multipliers'!AS$6),0))</f>
        <v>0</v>
      </c>
    </row>
    <row r="9" spans="1:44">
      <c r="A9" t="s">
        <v>54</v>
      </c>
      <c r="B9" s="9">
        <f>IF('CN-Med-BPE-F-gases'!B9=0,0,VLOOKUP($A9,'CN-Med-BPE-F-gases'!$A$2:$AR$27,COLUMN('CN-Med-BPE-F-gases'!B$2),0)*VLOOKUP($A9,'Subnational multipliers'!$A$7:$AS$31,COLUMN('Subnational multipliers'!C$6),0))</f>
        <v>0</v>
      </c>
      <c r="C9" s="9">
        <f>IF('CN-Med-BPE-F-gases'!C9=0,0,VLOOKUP($A9,'CN-Med-BPE-F-gases'!$A$2:$AR$27,COLUMN('CN-Med-BPE-F-gases'!C$2),0)*VLOOKUP($A9,'Subnational multipliers'!$A$7:$AS$31,COLUMN('Subnational multipliers'!D$6),0))</f>
        <v>0</v>
      </c>
      <c r="D9" s="9">
        <f>IF('CN-Med-BPE-F-gases'!D9=0,0,VLOOKUP($A9,'CN-Med-BPE-F-gases'!$A$2:$AR$27,COLUMN('CN-Med-BPE-F-gases'!D$2),0)*VLOOKUP($A9,'Subnational multipliers'!$A$7:$AS$31,COLUMN('Subnational multipliers'!E$6),0))</f>
        <v>0</v>
      </c>
      <c r="E9" s="9">
        <f>IF('CN-Med-BPE-F-gases'!E9=0,0,VLOOKUP($A9,'CN-Med-BPE-F-gases'!$A$2:$AR$27,COLUMN('CN-Med-BPE-F-gases'!E$2),0)*VLOOKUP($A9,'Subnational multipliers'!$A$7:$AS$31,COLUMN('Subnational multipliers'!F$6),0))</f>
        <v>0</v>
      </c>
      <c r="F9" s="9">
        <f>IF('CN-Med-BPE-F-gases'!F9=0,0,VLOOKUP($A9,'CN-Med-BPE-F-gases'!$A$2:$AR$27,COLUMN('CN-Med-BPE-F-gases'!F$2),0)*VLOOKUP($A9,'Subnational multipliers'!$A$7:$AS$31,COLUMN('Subnational multipliers'!G$6),0))</f>
        <v>0</v>
      </c>
      <c r="G9" s="9">
        <f>IF('CN-Med-BPE-F-gases'!G9=0,0,VLOOKUP($A9,'CN-Med-BPE-F-gases'!$A$2:$AR$27,COLUMN('CN-Med-BPE-F-gases'!G$2),0)*VLOOKUP($A9,'Subnational multipliers'!$A$7:$AS$31,COLUMN('Subnational multipliers'!H$6),0))</f>
        <v>0</v>
      </c>
      <c r="H9" s="9">
        <f>IF('CN-Med-BPE-F-gases'!H9=0,0,VLOOKUP($A9,'CN-Med-BPE-F-gases'!$A$2:$AR$27,COLUMN('CN-Med-BPE-F-gases'!H$2),0)*VLOOKUP($A9,'Subnational multipliers'!$A$7:$AS$31,COLUMN('Subnational multipliers'!I$6),0))</f>
        <v>0</v>
      </c>
      <c r="I9" s="9">
        <f>IF('CN-Med-BPE-F-gases'!I9=0,0,VLOOKUP($A9,'CN-Med-BPE-F-gases'!$A$2:$AR$27,COLUMN('CN-Med-BPE-F-gases'!I$2),0)*VLOOKUP($A9,'Subnational multipliers'!$A$7:$AS$31,COLUMN('Subnational multipliers'!J$6),0))</f>
        <v>0</v>
      </c>
      <c r="J9" s="9">
        <f>IF('CN-Med-BPE-F-gases'!J9=0,0,VLOOKUP($A9,'CN-Med-BPE-F-gases'!$A$2:$AR$27,COLUMN('CN-Med-BPE-F-gases'!J$2),0)*VLOOKUP($A9,'Subnational multipliers'!$A$7:$AS$31,COLUMN('Subnational multipliers'!K$6),0))</f>
        <v>0</v>
      </c>
      <c r="K9" s="9">
        <f>IF('CN-Med-BPE-F-gases'!K9=0,0,VLOOKUP($A9,'CN-Med-BPE-F-gases'!$A$2:$AR$27,COLUMN('CN-Med-BPE-F-gases'!K$2),0)*VLOOKUP($A9,'Subnational multipliers'!$A$7:$AS$31,COLUMN('Subnational multipliers'!L$6),0))</f>
        <v>0</v>
      </c>
      <c r="L9" s="9">
        <f>IF('CN-Med-BPE-F-gases'!L9=0,0,VLOOKUP($A9,'CN-Med-BPE-F-gases'!$A$2:$AR$27,COLUMN('CN-Med-BPE-F-gases'!L$2),0)*VLOOKUP($A9,'Subnational multipliers'!$A$7:$AS$31,COLUMN('Subnational multipliers'!M$6),0))</f>
        <v>0</v>
      </c>
      <c r="M9" s="9">
        <f>IF('CN-Med-BPE-F-gases'!M9=0,0,VLOOKUP($A9,'CN-Med-BPE-F-gases'!$A$2:$AR$27,COLUMN('CN-Med-BPE-F-gases'!M$2),0)*VLOOKUP($A9,'Subnational multipliers'!$A$7:$AS$31,COLUMN('Subnational multipliers'!N$6),0))</f>
        <v>0</v>
      </c>
      <c r="N9" s="9">
        <f>IF('CN-Med-BPE-F-gases'!N9=0,0,VLOOKUP($A9,'CN-Med-BPE-F-gases'!$A$2:$AR$27,COLUMN('CN-Med-BPE-F-gases'!N$2),0)*VLOOKUP($A9,'Subnational multipliers'!$A$7:$AS$31,COLUMN('Subnational multipliers'!O$6),0))</f>
        <v>0</v>
      </c>
      <c r="O9" s="9">
        <f>IF('CN-Med-BPE-F-gases'!O9=0,0,VLOOKUP($A9,'CN-Med-BPE-F-gases'!$A$2:$AR$27,COLUMN('CN-Med-BPE-F-gases'!O$2),0)*VLOOKUP($A9,'Subnational multipliers'!$A$7:$AS$31,COLUMN('Subnational multipliers'!P$6),0))</f>
        <v>0</v>
      </c>
      <c r="P9" s="9">
        <f>IF('CN-Med-BPE-F-gases'!P9=0,0,VLOOKUP($A9,'CN-Med-BPE-F-gases'!$A$2:$AR$27,COLUMN('CN-Med-BPE-F-gases'!P$2),0)*VLOOKUP($A9,'Subnational multipliers'!$A$7:$AS$31,COLUMN('Subnational multipliers'!Q$6),0))</f>
        <v>0</v>
      </c>
      <c r="Q9" s="9">
        <f>IF('CN-Med-BPE-F-gases'!Q9=0,0,VLOOKUP($A9,'CN-Med-BPE-F-gases'!$A$2:$AR$27,COLUMN('CN-Med-BPE-F-gases'!Q$2),0)*VLOOKUP($A9,'Subnational multipliers'!$A$7:$AS$31,COLUMN('Subnational multipliers'!R$6),0))</f>
        <v>0</v>
      </c>
      <c r="R9" s="9">
        <f>IF('CN-Med-BPE-F-gases'!R9=0,0,VLOOKUP($A9,'CN-Med-BPE-F-gases'!$A$2:$AR$27,COLUMN('CN-Med-BPE-F-gases'!R$2),0)*VLOOKUP($A9,'Subnational multipliers'!$A$7:$AS$31,COLUMN('Subnational multipliers'!S$6),0))</f>
        <v>0</v>
      </c>
      <c r="S9" s="9">
        <f>IF('CN-Med-BPE-F-gases'!S9=0,0,VLOOKUP($A9,'CN-Med-BPE-F-gases'!$A$2:$AR$27,COLUMN('CN-Med-BPE-F-gases'!S$2),0)*VLOOKUP($A9,'Subnational multipliers'!$A$7:$AS$31,COLUMN('Subnational multipliers'!T$6),0))</f>
        <v>0</v>
      </c>
      <c r="T9" s="9">
        <f>IF('CN-Med-BPE-F-gases'!T9=0,0,VLOOKUP($A9,'CN-Med-BPE-F-gases'!$A$2:$AR$27,COLUMN('CN-Med-BPE-F-gases'!T$2),0)*VLOOKUP($A9,'Subnational multipliers'!$A$7:$AS$31,COLUMN('Subnational multipliers'!U$6),0))</f>
        <v>0</v>
      </c>
      <c r="U9" s="9">
        <f>IF('CN-Med-BPE-F-gases'!U9=0,0,VLOOKUP($A9,'CN-Med-BPE-F-gases'!$A$2:$AR$27,COLUMN('CN-Med-BPE-F-gases'!U$2),0)*VLOOKUP($A9,'Subnational multipliers'!$A$7:$AS$31,COLUMN('Subnational multipliers'!V$6),0))</f>
        <v>0</v>
      </c>
      <c r="V9" s="9">
        <f>IF('CN-Med-BPE-F-gases'!V9=0,0,VLOOKUP($A9,'CN-Med-BPE-F-gases'!$A$2:$AR$27,COLUMN('CN-Med-BPE-F-gases'!V$2),0)*VLOOKUP($A9,'Subnational multipliers'!$A$7:$AS$31,COLUMN('Subnational multipliers'!W$6),0))</f>
        <v>0</v>
      </c>
      <c r="W9" s="9">
        <f>IF('CN-Med-BPE-F-gases'!W9=0,0,VLOOKUP($A9,'CN-Med-BPE-F-gases'!$A$2:$AR$27,COLUMN('CN-Med-BPE-F-gases'!W$2),0)*VLOOKUP($A9,'Subnational multipliers'!$A$7:$AS$31,COLUMN('Subnational multipliers'!X$6),0))</f>
        <v>0</v>
      </c>
      <c r="X9" s="9">
        <f>IF('CN-Med-BPE-F-gases'!X9=0,0,VLOOKUP($A9,'CN-Med-BPE-F-gases'!$A$2:$AR$27,COLUMN('CN-Med-BPE-F-gases'!X$2),0)*VLOOKUP($A9,'Subnational multipliers'!$A$7:$AS$31,COLUMN('Subnational multipliers'!Y$6),0))</f>
        <v>0</v>
      </c>
      <c r="Y9" s="9">
        <f>IF('CN-Med-BPE-F-gases'!Y9=0,0,VLOOKUP($A9,'CN-Med-BPE-F-gases'!$A$2:$AR$27,COLUMN('CN-Med-BPE-F-gases'!Y$2),0)*VLOOKUP($A9,'Subnational multipliers'!$A$7:$AS$31,COLUMN('Subnational multipliers'!Z$6),0))</f>
        <v>0</v>
      </c>
      <c r="Z9" s="9">
        <f>IF('CN-Med-BPE-F-gases'!Z9=0,0,VLOOKUP($A9,'CN-Med-BPE-F-gases'!$A$2:$AR$27,COLUMN('CN-Med-BPE-F-gases'!Z$2),0)*VLOOKUP($A9,'Subnational multipliers'!$A$7:$AS$31,COLUMN('Subnational multipliers'!AA$6),0))</f>
        <v>0</v>
      </c>
      <c r="AA9" s="9">
        <f>IF('CN-Med-BPE-F-gases'!AA9=0,0,VLOOKUP($A9,'CN-Med-BPE-F-gases'!$A$2:$AR$27,COLUMN('CN-Med-BPE-F-gases'!AA$2),0)*VLOOKUP($A9,'Subnational multipliers'!$A$7:$AS$31,COLUMN('Subnational multipliers'!AB$6),0))</f>
        <v>0</v>
      </c>
      <c r="AB9" s="9">
        <f>IF('CN-Med-BPE-F-gases'!AB9=0,0,VLOOKUP($A9,'CN-Med-BPE-F-gases'!$A$2:$AR$27,COLUMN('CN-Med-BPE-F-gases'!AB$2),0)*VLOOKUP($A9,'Subnational multipliers'!$A$7:$AS$31,COLUMN('Subnational multipliers'!AC$6),0))</f>
        <v>0</v>
      </c>
      <c r="AC9" s="9">
        <f>IF('CN-Med-BPE-F-gases'!AC9=0,0,VLOOKUP($A9,'CN-Med-BPE-F-gases'!$A$2:$AR$27,COLUMN('CN-Med-BPE-F-gases'!AC$2),0)*VLOOKUP($A9,'Subnational multipliers'!$A$7:$AS$31,COLUMN('Subnational multipliers'!AD$6),0))</f>
        <v>0</v>
      </c>
      <c r="AD9" s="9">
        <f>IF('CN-Med-BPE-F-gases'!AD9=0,0,VLOOKUP($A9,'CN-Med-BPE-F-gases'!$A$2:$AR$27,COLUMN('CN-Med-BPE-F-gases'!AD$2),0)*VLOOKUP($A9,'Subnational multipliers'!$A$7:$AS$31,COLUMN('Subnational multipliers'!AE$6),0))</f>
        <v>0</v>
      </c>
      <c r="AE9" s="9">
        <f>IF('CN-Med-BPE-F-gases'!AE9=0,0,VLOOKUP($A9,'CN-Med-BPE-F-gases'!$A$2:$AR$27,COLUMN('CN-Med-BPE-F-gases'!AE$2),0)*VLOOKUP($A9,'Subnational multipliers'!$A$7:$AS$31,COLUMN('Subnational multipliers'!AF$6),0))</f>
        <v>0</v>
      </c>
      <c r="AF9" s="9">
        <f>IF('CN-Med-BPE-F-gases'!AF9=0,0,VLOOKUP($A9,'CN-Med-BPE-F-gases'!$A$2:$AR$27,COLUMN('CN-Med-BPE-F-gases'!AF$2),0)*VLOOKUP($A9,'Subnational multipliers'!$A$7:$AS$31,COLUMN('Subnational multipliers'!AG$6),0))</f>
        <v>0</v>
      </c>
      <c r="AG9" s="9">
        <f>IF('CN-Med-BPE-F-gases'!AG9=0,0,VLOOKUP($A9,'CN-Med-BPE-F-gases'!$A$2:$AR$27,COLUMN('CN-Med-BPE-F-gases'!AG$2),0)*VLOOKUP($A9,'Subnational multipliers'!$A$7:$AS$31,COLUMN('Subnational multipliers'!AH$6),0))</f>
        <v>0</v>
      </c>
      <c r="AH9" s="9">
        <f>IF('CN-Med-BPE-F-gases'!AH9=0,0,VLOOKUP($A9,'CN-Med-BPE-F-gases'!$A$2:$AR$27,COLUMN('CN-Med-BPE-F-gases'!AH$2),0)*VLOOKUP($A9,'Subnational multipliers'!$A$7:$AS$31,COLUMN('Subnational multipliers'!AI$6),0))</f>
        <v>0</v>
      </c>
      <c r="AI9" s="9">
        <f>IF('CN-Med-BPE-F-gases'!AI9=0,0,VLOOKUP($A9,'CN-Med-BPE-F-gases'!$A$2:$AR$27,COLUMN('CN-Med-BPE-F-gases'!AI$2),0)*VLOOKUP($A9,'Subnational multipliers'!$A$7:$AS$31,COLUMN('Subnational multipliers'!AJ$6),0))</f>
        <v>0</v>
      </c>
      <c r="AJ9" s="9">
        <f>IF('CN-Med-BPE-F-gases'!AJ9=0,0,VLOOKUP($A9,'CN-Med-BPE-F-gases'!$A$2:$AR$27,COLUMN('CN-Med-BPE-F-gases'!AJ$2),0)*VLOOKUP($A9,'Subnational multipliers'!$A$7:$AS$31,COLUMN('Subnational multipliers'!AK$6),0))</f>
        <v>0</v>
      </c>
      <c r="AK9" s="9">
        <f>IF('CN-Med-BPE-F-gases'!AK9=0,0,VLOOKUP($A9,'CN-Med-BPE-F-gases'!$A$2:$AR$27,COLUMN('CN-Med-BPE-F-gases'!AK$2),0)*VLOOKUP($A9,'Subnational multipliers'!$A$7:$AS$31,COLUMN('Subnational multipliers'!AL$6),0))</f>
        <v>0</v>
      </c>
      <c r="AL9" s="9">
        <f>IF('CN-Med-BPE-F-gases'!AL9=0,0,VLOOKUP($A9,'CN-Med-BPE-F-gases'!$A$2:$AR$27,COLUMN('CN-Med-BPE-F-gases'!AL$2),0)*VLOOKUP($A9,'Subnational multipliers'!$A$7:$AS$31,COLUMN('Subnational multipliers'!AM$6),0))</f>
        <v>0</v>
      </c>
      <c r="AM9" s="9">
        <f>IF('CN-Med-BPE-F-gases'!AM9=0,0,VLOOKUP($A9,'CN-Med-BPE-F-gases'!$A$2:$AR$27,COLUMN('CN-Med-BPE-F-gases'!AM$2),0)*VLOOKUP($A9,'Subnational multipliers'!$A$7:$AS$31,COLUMN('Subnational multipliers'!AN$6),0))</f>
        <v>0</v>
      </c>
      <c r="AN9" s="9">
        <f>IF('CN-Med-BPE-F-gases'!AN9=0,0,VLOOKUP($A9,'CN-Med-BPE-F-gases'!$A$2:$AR$27,COLUMN('CN-Med-BPE-F-gases'!AN$2),0)*VLOOKUP($A9,'Subnational multipliers'!$A$7:$AS$31,COLUMN('Subnational multipliers'!AO$6),0))</f>
        <v>0</v>
      </c>
      <c r="AO9" s="9">
        <f>IF('CN-Med-BPE-F-gases'!AO9=0,0,VLOOKUP($A9,'CN-Med-BPE-F-gases'!$A$2:$AR$27,COLUMN('CN-Med-BPE-F-gases'!AO$2),0)*VLOOKUP($A9,'Subnational multipliers'!$A$7:$AS$31,COLUMN('Subnational multipliers'!AP$6),0))</f>
        <v>0</v>
      </c>
      <c r="AP9" s="9">
        <f>IF('CN-Med-BPE-F-gases'!AP9=0,0,VLOOKUP($A9,'CN-Med-BPE-F-gases'!$A$2:$AR$27,COLUMN('CN-Med-BPE-F-gases'!AP$2),0)*VLOOKUP($A9,'Subnational multipliers'!$A$7:$AS$31,COLUMN('Subnational multipliers'!AQ$6),0))</f>
        <v>0</v>
      </c>
      <c r="AQ9" s="9">
        <f>IF('CN-Med-BPE-F-gases'!AQ9=0,0,VLOOKUP($A9,'CN-Med-BPE-F-gases'!$A$2:$AR$27,COLUMN('CN-Med-BPE-F-gases'!AQ$2),0)*VLOOKUP($A9,'Subnational multipliers'!$A$7:$AS$31,COLUMN('Subnational multipliers'!AR$6),0))</f>
        <v>0</v>
      </c>
      <c r="AR9" s="9">
        <f>IF('CN-Med-BPE-F-gases'!AR9=0,0,VLOOKUP($A9,'CN-Med-BPE-F-gases'!$A$2:$AR$27,COLUMN('CN-Med-BPE-F-gases'!AR$2),0)*VLOOKUP($A9,'Subnational multipliers'!$A$7:$AS$31,COLUMN('Subnational multipliers'!AS$6),0))</f>
        <v>0</v>
      </c>
    </row>
    <row r="10" spans="1:44">
      <c r="A10" t="s">
        <v>55</v>
      </c>
      <c r="B10" s="9">
        <f>IF('CN-Med-BPE-F-gases'!B10=0,0,VLOOKUP($A10,'CN-Med-BPE-F-gases'!$A$2:$AR$27,COLUMN('CN-Med-BPE-F-gases'!B$2),0)*VLOOKUP($A10,'Subnational multipliers'!$A$7:$AS$31,COLUMN('Subnational multipliers'!C$6),0))</f>
        <v>0</v>
      </c>
      <c r="C10" s="9">
        <f>IF('CN-Med-BPE-F-gases'!C10=0,0,VLOOKUP($A10,'CN-Med-BPE-F-gases'!$A$2:$AR$27,COLUMN('CN-Med-BPE-F-gases'!C$2),0)*VLOOKUP($A10,'Subnational multipliers'!$A$7:$AS$31,COLUMN('Subnational multipliers'!D$6),0))</f>
        <v>0</v>
      </c>
      <c r="D10" s="9">
        <f>IF('CN-Med-BPE-F-gases'!D10=0,0,VLOOKUP($A10,'CN-Med-BPE-F-gases'!$A$2:$AR$27,COLUMN('CN-Med-BPE-F-gases'!D$2),0)*VLOOKUP($A10,'Subnational multipliers'!$A$7:$AS$31,COLUMN('Subnational multipliers'!E$6),0))</f>
        <v>0</v>
      </c>
      <c r="E10" s="9">
        <f>IF('CN-Med-BPE-F-gases'!E10=0,0,VLOOKUP($A10,'CN-Med-BPE-F-gases'!$A$2:$AR$27,COLUMN('CN-Med-BPE-F-gases'!E$2),0)*VLOOKUP($A10,'Subnational multipliers'!$A$7:$AS$31,COLUMN('Subnational multipliers'!F$6),0))</f>
        <v>0</v>
      </c>
      <c r="F10" s="9">
        <f>IF('CN-Med-BPE-F-gases'!F10=0,0,VLOOKUP($A10,'CN-Med-BPE-F-gases'!$A$2:$AR$27,COLUMN('CN-Med-BPE-F-gases'!F$2),0)*VLOOKUP($A10,'Subnational multipliers'!$A$7:$AS$31,COLUMN('Subnational multipliers'!G$6),0))</f>
        <v>0</v>
      </c>
      <c r="G10" s="9">
        <f>IF('CN-Med-BPE-F-gases'!G10=0,0,VLOOKUP($A10,'CN-Med-BPE-F-gases'!$A$2:$AR$27,COLUMN('CN-Med-BPE-F-gases'!G$2),0)*VLOOKUP($A10,'Subnational multipliers'!$A$7:$AS$31,COLUMN('Subnational multipliers'!H$6),0))</f>
        <v>0</v>
      </c>
      <c r="H10" s="9">
        <f>IF('CN-Med-BPE-F-gases'!H10=0,0,VLOOKUP($A10,'CN-Med-BPE-F-gases'!$A$2:$AR$27,COLUMN('CN-Med-BPE-F-gases'!H$2),0)*VLOOKUP($A10,'Subnational multipliers'!$A$7:$AS$31,COLUMN('Subnational multipliers'!I$6),0))</f>
        <v>0</v>
      </c>
      <c r="I10" s="9">
        <f>IF('CN-Med-BPE-F-gases'!I10=0,0,VLOOKUP($A10,'CN-Med-BPE-F-gases'!$A$2:$AR$27,COLUMN('CN-Med-BPE-F-gases'!I$2),0)*VLOOKUP($A10,'Subnational multipliers'!$A$7:$AS$31,COLUMN('Subnational multipliers'!J$6),0))</f>
        <v>0</v>
      </c>
      <c r="J10" s="9">
        <f>IF('CN-Med-BPE-F-gases'!J10=0,0,VLOOKUP($A10,'CN-Med-BPE-F-gases'!$A$2:$AR$27,COLUMN('CN-Med-BPE-F-gases'!J$2),0)*VLOOKUP($A10,'Subnational multipliers'!$A$7:$AS$31,COLUMN('Subnational multipliers'!K$6),0))</f>
        <v>0</v>
      </c>
      <c r="K10" s="9">
        <f>IF('CN-Med-BPE-F-gases'!K10=0,0,VLOOKUP($A10,'CN-Med-BPE-F-gases'!$A$2:$AR$27,COLUMN('CN-Med-BPE-F-gases'!K$2),0)*VLOOKUP($A10,'Subnational multipliers'!$A$7:$AS$31,COLUMN('Subnational multipliers'!L$6),0))</f>
        <v>0</v>
      </c>
      <c r="L10" s="9">
        <f>IF('CN-Med-BPE-F-gases'!L10=0,0,VLOOKUP($A10,'CN-Med-BPE-F-gases'!$A$2:$AR$27,COLUMN('CN-Med-BPE-F-gases'!L$2),0)*VLOOKUP($A10,'Subnational multipliers'!$A$7:$AS$31,COLUMN('Subnational multipliers'!M$6),0))</f>
        <v>0</v>
      </c>
      <c r="M10" s="9">
        <f>IF('CN-Med-BPE-F-gases'!M10=0,0,VLOOKUP($A10,'CN-Med-BPE-F-gases'!$A$2:$AR$27,COLUMN('CN-Med-BPE-F-gases'!M$2),0)*VLOOKUP($A10,'Subnational multipliers'!$A$7:$AS$31,COLUMN('Subnational multipliers'!N$6),0))</f>
        <v>0</v>
      </c>
      <c r="N10" s="9">
        <f>IF('CN-Med-BPE-F-gases'!N10=0,0,VLOOKUP($A10,'CN-Med-BPE-F-gases'!$A$2:$AR$27,COLUMN('CN-Med-BPE-F-gases'!N$2),0)*VLOOKUP($A10,'Subnational multipliers'!$A$7:$AS$31,COLUMN('Subnational multipliers'!O$6),0))</f>
        <v>0</v>
      </c>
      <c r="O10" s="9">
        <f>IF('CN-Med-BPE-F-gases'!O10=0,0,VLOOKUP($A10,'CN-Med-BPE-F-gases'!$A$2:$AR$27,COLUMN('CN-Med-BPE-F-gases'!O$2),0)*VLOOKUP($A10,'Subnational multipliers'!$A$7:$AS$31,COLUMN('Subnational multipliers'!P$6),0))</f>
        <v>0</v>
      </c>
      <c r="P10" s="9">
        <f>IF('CN-Med-BPE-F-gases'!P10=0,0,VLOOKUP($A10,'CN-Med-BPE-F-gases'!$A$2:$AR$27,COLUMN('CN-Med-BPE-F-gases'!P$2),0)*VLOOKUP($A10,'Subnational multipliers'!$A$7:$AS$31,COLUMN('Subnational multipliers'!Q$6),0))</f>
        <v>0</v>
      </c>
      <c r="Q10" s="9">
        <f>IF('CN-Med-BPE-F-gases'!Q10=0,0,VLOOKUP($A10,'CN-Med-BPE-F-gases'!$A$2:$AR$27,COLUMN('CN-Med-BPE-F-gases'!Q$2),0)*VLOOKUP($A10,'Subnational multipliers'!$A$7:$AS$31,COLUMN('Subnational multipliers'!R$6),0))</f>
        <v>0</v>
      </c>
      <c r="R10" s="9">
        <f>IF('CN-Med-BPE-F-gases'!R10=0,0,VLOOKUP($A10,'CN-Med-BPE-F-gases'!$A$2:$AR$27,COLUMN('CN-Med-BPE-F-gases'!R$2),0)*VLOOKUP($A10,'Subnational multipliers'!$A$7:$AS$31,COLUMN('Subnational multipliers'!S$6),0))</f>
        <v>0</v>
      </c>
      <c r="S10" s="9">
        <f>IF('CN-Med-BPE-F-gases'!S10=0,0,VLOOKUP($A10,'CN-Med-BPE-F-gases'!$A$2:$AR$27,COLUMN('CN-Med-BPE-F-gases'!S$2),0)*VLOOKUP($A10,'Subnational multipliers'!$A$7:$AS$31,COLUMN('Subnational multipliers'!T$6),0))</f>
        <v>0</v>
      </c>
      <c r="T10" s="9">
        <f>IF('CN-Med-BPE-F-gases'!T10=0,0,VLOOKUP($A10,'CN-Med-BPE-F-gases'!$A$2:$AR$27,COLUMN('CN-Med-BPE-F-gases'!T$2),0)*VLOOKUP($A10,'Subnational multipliers'!$A$7:$AS$31,COLUMN('Subnational multipliers'!U$6),0))</f>
        <v>0</v>
      </c>
      <c r="U10" s="9">
        <f>IF('CN-Med-BPE-F-gases'!U10=0,0,VLOOKUP($A10,'CN-Med-BPE-F-gases'!$A$2:$AR$27,COLUMN('CN-Med-BPE-F-gases'!U$2),0)*VLOOKUP($A10,'Subnational multipliers'!$A$7:$AS$31,COLUMN('Subnational multipliers'!V$6),0))</f>
        <v>0</v>
      </c>
      <c r="V10" s="9">
        <f>IF('CN-Med-BPE-F-gases'!V10=0,0,VLOOKUP($A10,'CN-Med-BPE-F-gases'!$A$2:$AR$27,COLUMN('CN-Med-BPE-F-gases'!V$2),0)*VLOOKUP($A10,'Subnational multipliers'!$A$7:$AS$31,COLUMN('Subnational multipliers'!W$6),0))</f>
        <v>0</v>
      </c>
      <c r="W10" s="9">
        <f>IF('CN-Med-BPE-F-gases'!W10=0,0,VLOOKUP($A10,'CN-Med-BPE-F-gases'!$A$2:$AR$27,COLUMN('CN-Med-BPE-F-gases'!W$2),0)*VLOOKUP($A10,'Subnational multipliers'!$A$7:$AS$31,COLUMN('Subnational multipliers'!X$6),0))</f>
        <v>0</v>
      </c>
      <c r="X10" s="9">
        <f>IF('CN-Med-BPE-F-gases'!X10=0,0,VLOOKUP($A10,'CN-Med-BPE-F-gases'!$A$2:$AR$27,COLUMN('CN-Med-BPE-F-gases'!X$2),0)*VLOOKUP($A10,'Subnational multipliers'!$A$7:$AS$31,COLUMN('Subnational multipliers'!Y$6),0))</f>
        <v>0</v>
      </c>
      <c r="Y10" s="9">
        <f>IF('CN-Med-BPE-F-gases'!Y10=0,0,VLOOKUP($A10,'CN-Med-BPE-F-gases'!$A$2:$AR$27,COLUMN('CN-Med-BPE-F-gases'!Y$2),0)*VLOOKUP($A10,'Subnational multipliers'!$A$7:$AS$31,COLUMN('Subnational multipliers'!Z$6),0))</f>
        <v>0</v>
      </c>
      <c r="Z10" s="9">
        <f>IF('CN-Med-BPE-F-gases'!Z10=0,0,VLOOKUP($A10,'CN-Med-BPE-F-gases'!$A$2:$AR$27,COLUMN('CN-Med-BPE-F-gases'!Z$2),0)*VLOOKUP($A10,'Subnational multipliers'!$A$7:$AS$31,COLUMN('Subnational multipliers'!AA$6),0))</f>
        <v>0</v>
      </c>
      <c r="AA10" s="9">
        <f>IF('CN-Med-BPE-F-gases'!AA10=0,0,VLOOKUP($A10,'CN-Med-BPE-F-gases'!$A$2:$AR$27,COLUMN('CN-Med-BPE-F-gases'!AA$2),0)*VLOOKUP($A10,'Subnational multipliers'!$A$7:$AS$31,COLUMN('Subnational multipliers'!AB$6),0))</f>
        <v>0</v>
      </c>
      <c r="AB10" s="9">
        <f>IF('CN-Med-BPE-F-gases'!AB10=0,0,VLOOKUP($A10,'CN-Med-BPE-F-gases'!$A$2:$AR$27,COLUMN('CN-Med-BPE-F-gases'!AB$2),0)*VLOOKUP($A10,'Subnational multipliers'!$A$7:$AS$31,COLUMN('Subnational multipliers'!AC$6),0))</f>
        <v>0</v>
      </c>
      <c r="AC10" s="9">
        <f>IF('CN-Med-BPE-F-gases'!AC10=0,0,VLOOKUP($A10,'CN-Med-BPE-F-gases'!$A$2:$AR$27,COLUMN('CN-Med-BPE-F-gases'!AC$2),0)*VLOOKUP($A10,'Subnational multipliers'!$A$7:$AS$31,COLUMN('Subnational multipliers'!AD$6),0))</f>
        <v>0</v>
      </c>
      <c r="AD10" s="9">
        <f>IF('CN-Med-BPE-F-gases'!AD10=0,0,VLOOKUP($A10,'CN-Med-BPE-F-gases'!$A$2:$AR$27,COLUMN('CN-Med-BPE-F-gases'!AD$2),0)*VLOOKUP($A10,'Subnational multipliers'!$A$7:$AS$31,COLUMN('Subnational multipliers'!AE$6),0))</f>
        <v>0</v>
      </c>
      <c r="AE10" s="9">
        <f>IF('CN-Med-BPE-F-gases'!AE10=0,0,VLOOKUP($A10,'CN-Med-BPE-F-gases'!$A$2:$AR$27,COLUMN('CN-Med-BPE-F-gases'!AE$2),0)*VLOOKUP($A10,'Subnational multipliers'!$A$7:$AS$31,COLUMN('Subnational multipliers'!AF$6),0))</f>
        <v>0</v>
      </c>
      <c r="AF10" s="9">
        <f>IF('CN-Med-BPE-F-gases'!AF10=0,0,VLOOKUP($A10,'CN-Med-BPE-F-gases'!$A$2:$AR$27,COLUMN('CN-Med-BPE-F-gases'!AF$2),0)*VLOOKUP($A10,'Subnational multipliers'!$A$7:$AS$31,COLUMN('Subnational multipliers'!AG$6),0))</f>
        <v>0</v>
      </c>
      <c r="AG10" s="9">
        <f>IF('CN-Med-BPE-F-gases'!AG10=0,0,VLOOKUP($A10,'CN-Med-BPE-F-gases'!$A$2:$AR$27,COLUMN('CN-Med-BPE-F-gases'!AG$2),0)*VLOOKUP($A10,'Subnational multipliers'!$A$7:$AS$31,COLUMN('Subnational multipliers'!AH$6),0))</f>
        <v>0</v>
      </c>
      <c r="AH10" s="9">
        <f>IF('CN-Med-BPE-F-gases'!AH10=0,0,VLOOKUP($A10,'CN-Med-BPE-F-gases'!$A$2:$AR$27,COLUMN('CN-Med-BPE-F-gases'!AH$2),0)*VLOOKUP($A10,'Subnational multipliers'!$A$7:$AS$31,COLUMN('Subnational multipliers'!AI$6),0))</f>
        <v>0</v>
      </c>
      <c r="AI10" s="9">
        <f>IF('CN-Med-BPE-F-gases'!AI10=0,0,VLOOKUP($A10,'CN-Med-BPE-F-gases'!$A$2:$AR$27,COLUMN('CN-Med-BPE-F-gases'!AI$2),0)*VLOOKUP($A10,'Subnational multipliers'!$A$7:$AS$31,COLUMN('Subnational multipliers'!AJ$6),0))</f>
        <v>0</v>
      </c>
      <c r="AJ10" s="9">
        <f>IF('CN-Med-BPE-F-gases'!AJ10=0,0,VLOOKUP($A10,'CN-Med-BPE-F-gases'!$A$2:$AR$27,COLUMN('CN-Med-BPE-F-gases'!AJ$2),0)*VLOOKUP($A10,'Subnational multipliers'!$A$7:$AS$31,COLUMN('Subnational multipliers'!AK$6),0))</f>
        <v>0</v>
      </c>
      <c r="AK10" s="9">
        <f>IF('CN-Med-BPE-F-gases'!AK10=0,0,VLOOKUP($A10,'CN-Med-BPE-F-gases'!$A$2:$AR$27,COLUMN('CN-Med-BPE-F-gases'!AK$2),0)*VLOOKUP($A10,'Subnational multipliers'!$A$7:$AS$31,COLUMN('Subnational multipliers'!AL$6),0))</f>
        <v>0</v>
      </c>
      <c r="AL10" s="9">
        <f>IF('CN-Med-BPE-F-gases'!AL10=0,0,VLOOKUP($A10,'CN-Med-BPE-F-gases'!$A$2:$AR$27,COLUMN('CN-Med-BPE-F-gases'!AL$2),0)*VLOOKUP($A10,'Subnational multipliers'!$A$7:$AS$31,COLUMN('Subnational multipliers'!AM$6),0))</f>
        <v>0</v>
      </c>
      <c r="AM10" s="9">
        <f>IF('CN-Med-BPE-F-gases'!AM10=0,0,VLOOKUP($A10,'CN-Med-BPE-F-gases'!$A$2:$AR$27,COLUMN('CN-Med-BPE-F-gases'!AM$2),0)*VLOOKUP($A10,'Subnational multipliers'!$A$7:$AS$31,COLUMN('Subnational multipliers'!AN$6),0))</f>
        <v>0</v>
      </c>
      <c r="AN10" s="9">
        <f>IF('CN-Med-BPE-F-gases'!AN10=0,0,VLOOKUP($A10,'CN-Med-BPE-F-gases'!$A$2:$AR$27,COLUMN('CN-Med-BPE-F-gases'!AN$2),0)*VLOOKUP($A10,'Subnational multipliers'!$A$7:$AS$31,COLUMN('Subnational multipliers'!AO$6),0))</f>
        <v>0</v>
      </c>
      <c r="AO10" s="9">
        <f>IF('CN-Med-BPE-F-gases'!AO10=0,0,VLOOKUP($A10,'CN-Med-BPE-F-gases'!$A$2:$AR$27,COLUMN('CN-Med-BPE-F-gases'!AO$2),0)*VLOOKUP($A10,'Subnational multipliers'!$A$7:$AS$31,COLUMN('Subnational multipliers'!AP$6),0))</f>
        <v>0</v>
      </c>
      <c r="AP10" s="9">
        <f>IF('CN-Med-BPE-F-gases'!AP10=0,0,VLOOKUP($A10,'CN-Med-BPE-F-gases'!$A$2:$AR$27,COLUMN('CN-Med-BPE-F-gases'!AP$2),0)*VLOOKUP($A10,'Subnational multipliers'!$A$7:$AS$31,COLUMN('Subnational multipliers'!AQ$6),0))</f>
        <v>0</v>
      </c>
      <c r="AQ10" s="9">
        <f>IF('CN-Med-BPE-F-gases'!AQ10=0,0,VLOOKUP($A10,'CN-Med-BPE-F-gases'!$A$2:$AR$27,COLUMN('CN-Med-BPE-F-gases'!AQ$2),0)*VLOOKUP($A10,'Subnational multipliers'!$A$7:$AS$31,COLUMN('Subnational multipliers'!AR$6),0))</f>
        <v>0</v>
      </c>
      <c r="AR10" s="9">
        <f>IF('CN-Med-BPE-F-gases'!AR10=0,0,VLOOKUP($A10,'CN-Med-BPE-F-gases'!$A$2:$AR$27,COLUMN('CN-Med-BPE-F-gases'!AR$2),0)*VLOOKUP($A10,'Subnational multipliers'!$A$7:$AS$31,COLUMN('Subnational multipliers'!AS$6),0))</f>
        <v>0</v>
      </c>
    </row>
    <row r="11" spans="1:44">
      <c r="A11" t="s">
        <v>44</v>
      </c>
      <c r="B11" s="9">
        <f>IF('CN-Med-BPE-F-gases'!B11=0,0,VLOOKUP($A11,'CN-Med-BPE-F-gases'!$A$2:$AR$27,COLUMN('CN-Med-BPE-F-gases'!B$2),0)*VLOOKUP($A11,'Subnational multipliers'!$A$7:$AS$31,COLUMN('Subnational multipliers'!C$6),0))</f>
        <v>0</v>
      </c>
      <c r="C11" s="9">
        <f>IF('CN-Med-BPE-F-gases'!C11=0,0,VLOOKUP($A11,'CN-Med-BPE-F-gases'!$A$2:$AR$27,COLUMN('CN-Med-BPE-F-gases'!C$2),0)*VLOOKUP($A11,'Subnational multipliers'!$A$7:$AS$31,COLUMN('Subnational multipliers'!D$6),0))</f>
        <v>0</v>
      </c>
      <c r="D11" s="9">
        <f>IF('CN-Med-BPE-F-gases'!D11=0,0,VLOOKUP($A11,'CN-Med-BPE-F-gases'!$A$2:$AR$27,COLUMN('CN-Med-BPE-F-gases'!D$2),0)*VLOOKUP($A11,'Subnational multipliers'!$A$7:$AS$31,COLUMN('Subnational multipliers'!E$6),0))</f>
        <v>0</v>
      </c>
      <c r="E11" s="9">
        <f>IF('CN-Med-BPE-F-gases'!E11=0,0,VLOOKUP($A11,'CN-Med-BPE-F-gases'!$A$2:$AR$27,COLUMN('CN-Med-BPE-F-gases'!E$2),0)*VLOOKUP($A11,'Subnational multipliers'!$A$7:$AS$31,COLUMN('Subnational multipliers'!F$6),0))</f>
        <v>0</v>
      </c>
      <c r="F11" s="9">
        <f>IF('CN-Med-BPE-F-gases'!F11=0,0,VLOOKUP($A11,'CN-Med-BPE-F-gases'!$A$2:$AR$27,COLUMN('CN-Med-BPE-F-gases'!F$2),0)*VLOOKUP($A11,'Subnational multipliers'!$A$7:$AS$31,COLUMN('Subnational multipliers'!G$6),0))</f>
        <v>0</v>
      </c>
      <c r="G11" s="9">
        <f>IF('CN-Med-BPE-F-gases'!G11=0,0,VLOOKUP($A11,'CN-Med-BPE-F-gases'!$A$2:$AR$27,COLUMN('CN-Med-BPE-F-gases'!G$2),0)*VLOOKUP($A11,'Subnational multipliers'!$A$7:$AS$31,COLUMN('Subnational multipliers'!H$6),0))</f>
        <v>0</v>
      </c>
      <c r="H11" s="9">
        <f>IF('CN-Med-BPE-F-gases'!H11=0,0,VLOOKUP($A11,'CN-Med-BPE-F-gases'!$A$2:$AR$27,COLUMN('CN-Med-BPE-F-gases'!H$2),0)*VLOOKUP($A11,'Subnational multipliers'!$A$7:$AS$31,COLUMN('Subnational multipliers'!I$6),0))</f>
        <v>0</v>
      </c>
      <c r="I11" s="9">
        <f>IF('CN-Med-BPE-F-gases'!I11=0,0,VLOOKUP($A11,'CN-Med-BPE-F-gases'!$A$2:$AR$27,COLUMN('CN-Med-BPE-F-gases'!I$2),0)*VLOOKUP($A11,'Subnational multipliers'!$A$7:$AS$31,COLUMN('Subnational multipliers'!J$6),0))</f>
        <v>0</v>
      </c>
      <c r="J11" s="9">
        <f>IF('CN-Med-BPE-F-gases'!J11=0,0,VLOOKUP($A11,'CN-Med-BPE-F-gases'!$A$2:$AR$27,COLUMN('CN-Med-BPE-F-gases'!J$2),0)*VLOOKUP($A11,'Subnational multipliers'!$A$7:$AS$31,COLUMN('Subnational multipliers'!K$6),0))</f>
        <v>0</v>
      </c>
      <c r="K11" s="9">
        <f>IF('CN-Med-BPE-F-gases'!K11=0,0,VLOOKUP($A11,'CN-Med-BPE-F-gases'!$A$2:$AR$27,COLUMN('CN-Med-BPE-F-gases'!K$2),0)*VLOOKUP($A11,'Subnational multipliers'!$A$7:$AS$31,COLUMN('Subnational multipliers'!L$6),0))</f>
        <v>0</v>
      </c>
      <c r="L11" s="9">
        <f>IF('CN-Med-BPE-F-gases'!L11=0,0,VLOOKUP($A11,'CN-Med-BPE-F-gases'!$A$2:$AR$27,COLUMN('CN-Med-BPE-F-gases'!L$2),0)*VLOOKUP($A11,'Subnational multipliers'!$A$7:$AS$31,COLUMN('Subnational multipliers'!M$6),0))</f>
        <v>0</v>
      </c>
      <c r="M11" s="9">
        <f>IF('CN-Med-BPE-F-gases'!M11=0,0,VLOOKUP($A11,'CN-Med-BPE-F-gases'!$A$2:$AR$27,COLUMN('CN-Med-BPE-F-gases'!M$2),0)*VLOOKUP($A11,'Subnational multipliers'!$A$7:$AS$31,COLUMN('Subnational multipliers'!N$6),0))</f>
        <v>0</v>
      </c>
      <c r="N11" s="9">
        <f>IF('CN-Med-BPE-F-gases'!N11=0,0,VLOOKUP($A11,'CN-Med-BPE-F-gases'!$A$2:$AR$27,COLUMN('CN-Med-BPE-F-gases'!N$2),0)*VLOOKUP($A11,'Subnational multipliers'!$A$7:$AS$31,COLUMN('Subnational multipliers'!O$6),0))</f>
        <v>0</v>
      </c>
      <c r="O11" s="9">
        <f>IF('CN-Med-BPE-F-gases'!O11=0,0,VLOOKUP($A11,'CN-Med-BPE-F-gases'!$A$2:$AR$27,COLUMN('CN-Med-BPE-F-gases'!O$2),0)*VLOOKUP($A11,'Subnational multipliers'!$A$7:$AS$31,COLUMN('Subnational multipliers'!P$6),0))</f>
        <v>0</v>
      </c>
      <c r="P11" s="9">
        <f>IF('CN-Med-BPE-F-gases'!P11=0,0,VLOOKUP($A11,'CN-Med-BPE-F-gases'!$A$2:$AR$27,COLUMN('CN-Med-BPE-F-gases'!P$2),0)*VLOOKUP($A11,'Subnational multipliers'!$A$7:$AS$31,COLUMN('Subnational multipliers'!Q$6),0))</f>
        <v>0</v>
      </c>
      <c r="Q11" s="9">
        <f>IF('CN-Med-BPE-F-gases'!Q11=0,0,VLOOKUP($A11,'CN-Med-BPE-F-gases'!$A$2:$AR$27,COLUMN('CN-Med-BPE-F-gases'!Q$2),0)*VLOOKUP($A11,'Subnational multipliers'!$A$7:$AS$31,COLUMN('Subnational multipliers'!R$6),0))</f>
        <v>0</v>
      </c>
      <c r="R11" s="9">
        <f>IF('CN-Med-BPE-F-gases'!R11=0,0,VLOOKUP($A11,'CN-Med-BPE-F-gases'!$A$2:$AR$27,COLUMN('CN-Med-BPE-F-gases'!R$2),0)*VLOOKUP($A11,'Subnational multipliers'!$A$7:$AS$31,COLUMN('Subnational multipliers'!S$6),0))</f>
        <v>0</v>
      </c>
      <c r="S11" s="9">
        <f>IF('CN-Med-BPE-F-gases'!S11=0,0,VLOOKUP($A11,'CN-Med-BPE-F-gases'!$A$2:$AR$27,COLUMN('CN-Med-BPE-F-gases'!S$2),0)*VLOOKUP($A11,'Subnational multipliers'!$A$7:$AS$31,COLUMN('Subnational multipliers'!T$6),0))</f>
        <v>0</v>
      </c>
      <c r="T11" s="9">
        <f>IF('CN-Med-BPE-F-gases'!T11=0,0,VLOOKUP($A11,'CN-Med-BPE-F-gases'!$A$2:$AR$27,COLUMN('CN-Med-BPE-F-gases'!T$2),0)*VLOOKUP($A11,'Subnational multipliers'!$A$7:$AS$31,COLUMN('Subnational multipliers'!U$6),0))</f>
        <v>0</v>
      </c>
      <c r="U11" s="9">
        <f>IF('CN-Med-BPE-F-gases'!U11=0,0,VLOOKUP($A11,'CN-Med-BPE-F-gases'!$A$2:$AR$27,COLUMN('CN-Med-BPE-F-gases'!U$2),0)*VLOOKUP($A11,'Subnational multipliers'!$A$7:$AS$31,COLUMN('Subnational multipliers'!V$6),0))</f>
        <v>0</v>
      </c>
      <c r="V11" s="9">
        <f>IF('CN-Med-BPE-F-gases'!V11=0,0,VLOOKUP($A11,'CN-Med-BPE-F-gases'!$A$2:$AR$27,COLUMN('CN-Med-BPE-F-gases'!V$2),0)*VLOOKUP($A11,'Subnational multipliers'!$A$7:$AS$31,COLUMN('Subnational multipliers'!W$6),0))</f>
        <v>0</v>
      </c>
      <c r="W11" s="9">
        <f>IF('CN-Med-BPE-F-gases'!W11=0,0,VLOOKUP($A11,'CN-Med-BPE-F-gases'!$A$2:$AR$27,COLUMN('CN-Med-BPE-F-gases'!W$2),0)*VLOOKUP($A11,'Subnational multipliers'!$A$7:$AS$31,COLUMN('Subnational multipliers'!X$6),0))</f>
        <v>0</v>
      </c>
      <c r="X11" s="9">
        <f>IF('CN-Med-BPE-F-gases'!X11=0,0,VLOOKUP($A11,'CN-Med-BPE-F-gases'!$A$2:$AR$27,COLUMN('CN-Med-BPE-F-gases'!X$2),0)*VLOOKUP($A11,'Subnational multipliers'!$A$7:$AS$31,COLUMN('Subnational multipliers'!Y$6),0))</f>
        <v>0</v>
      </c>
      <c r="Y11" s="9">
        <f>IF('CN-Med-BPE-F-gases'!Y11=0,0,VLOOKUP($A11,'CN-Med-BPE-F-gases'!$A$2:$AR$27,COLUMN('CN-Med-BPE-F-gases'!Y$2),0)*VLOOKUP($A11,'Subnational multipliers'!$A$7:$AS$31,COLUMN('Subnational multipliers'!Z$6),0))</f>
        <v>0</v>
      </c>
      <c r="Z11" s="9">
        <f>IF('CN-Med-BPE-F-gases'!Z11=0,0,VLOOKUP($A11,'CN-Med-BPE-F-gases'!$A$2:$AR$27,COLUMN('CN-Med-BPE-F-gases'!Z$2),0)*VLOOKUP($A11,'Subnational multipliers'!$A$7:$AS$31,COLUMN('Subnational multipliers'!AA$6),0))</f>
        <v>0</v>
      </c>
      <c r="AA11" s="9">
        <f>IF('CN-Med-BPE-F-gases'!AA11=0,0,VLOOKUP($A11,'CN-Med-BPE-F-gases'!$A$2:$AR$27,COLUMN('CN-Med-BPE-F-gases'!AA$2),0)*VLOOKUP($A11,'Subnational multipliers'!$A$7:$AS$31,COLUMN('Subnational multipliers'!AB$6),0))</f>
        <v>0</v>
      </c>
      <c r="AB11" s="9">
        <f>IF('CN-Med-BPE-F-gases'!AB11=0,0,VLOOKUP($A11,'CN-Med-BPE-F-gases'!$A$2:$AR$27,COLUMN('CN-Med-BPE-F-gases'!AB$2),0)*VLOOKUP($A11,'Subnational multipliers'!$A$7:$AS$31,COLUMN('Subnational multipliers'!AC$6),0))</f>
        <v>0</v>
      </c>
      <c r="AC11" s="9">
        <f>IF('CN-Med-BPE-F-gases'!AC11=0,0,VLOOKUP($A11,'CN-Med-BPE-F-gases'!$A$2:$AR$27,COLUMN('CN-Med-BPE-F-gases'!AC$2),0)*VLOOKUP($A11,'Subnational multipliers'!$A$7:$AS$31,COLUMN('Subnational multipliers'!AD$6),0))</f>
        <v>0</v>
      </c>
      <c r="AD11" s="9">
        <f>IF('CN-Med-BPE-F-gases'!AD11=0,0,VLOOKUP($A11,'CN-Med-BPE-F-gases'!$A$2:$AR$27,COLUMN('CN-Med-BPE-F-gases'!AD$2),0)*VLOOKUP($A11,'Subnational multipliers'!$A$7:$AS$31,COLUMN('Subnational multipliers'!AE$6),0))</f>
        <v>0</v>
      </c>
      <c r="AE11" s="9">
        <f>IF('CN-Med-BPE-F-gases'!AE11=0,0,VLOOKUP($A11,'CN-Med-BPE-F-gases'!$A$2:$AR$27,COLUMN('CN-Med-BPE-F-gases'!AE$2),0)*VLOOKUP($A11,'Subnational multipliers'!$A$7:$AS$31,COLUMN('Subnational multipliers'!AF$6),0))</f>
        <v>0</v>
      </c>
      <c r="AF11" s="9">
        <f>IF('CN-Med-BPE-F-gases'!AF11=0,0,VLOOKUP($A11,'CN-Med-BPE-F-gases'!$A$2:$AR$27,COLUMN('CN-Med-BPE-F-gases'!AF$2),0)*VLOOKUP($A11,'Subnational multipliers'!$A$7:$AS$31,COLUMN('Subnational multipliers'!AG$6),0))</f>
        <v>0</v>
      </c>
      <c r="AG11" s="9">
        <f>IF('CN-Med-BPE-F-gases'!AG11=0,0,VLOOKUP($A11,'CN-Med-BPE-F-gases'!$A$2:$AR$27,COLUMN('CN-Med-BPE-F-gases'!AG$2),0)*VLOOKUP($A11,'Subnational multipliers'!$A$7:$AS$31,COLUMN('Subnational multipliers'!AH$6),0))</f>
        <v>0</v>
      </c>
      <c r="AH11" s="9">
        <f>IF('CN-Med-BPE-F-gases'!AH11=0,0,VLOOKUP($A11,'CN-Med-BPE-F-gases'!$A$2:$AR$27,COLUMN('CN-Med-BPE-F-gases'!AH$2),0)*VLOOKUP($A11,'Subnational multipliers'!$A$7:$AS$31,COLUMN('Subnational multipliers'!AI$6),0))</f>
        <v>0</v>
      </c>
      <c r="AI11" s="9">
        <f>IF('CN-Med-BPE-F-gases'!AI11=0,0,VLOOKUP($A11,'CN-Med-BPE-F-gases'!$A$2:$AR$27,COLUMN('CN-Med-BPE-F-gases'!AI$2),0)*VLOOKUP($A11,'Subnational multipliers'!$A$7:$AS$31,COLUMN('Subnational multipliers'!AJ$6),0))</f>
        <v>0</v>
      </c>
      <c r="AJ11" s="9">
        <f>IF('CN-Med-BPE-F-gases'!AJ11=0,0,VLOOKUP($A11,'CN-Med-BPE-F-gases'!$A$2:$AR$27,COLUMN('CN-Med-BPE-F-gases'!AJ$2),0)*VLOOKUP($A11,'Subnational multipliers'!$A$7:$AS$31,COLUMN('Subnational multipliers'!AK$6),0))</f>
        <v>0</v>
      </c>
      <c r="AK11" s="9">
        <f>IF('CN-Med-BPE-F-gases'!AK11=0,0,VLOOKUP($A11,'CN-Med-BPE-F-gases'!$A$2:$AR$27,COLUMN('CN-Med-BPE-F-gases'!AK$2),0)*VLOOKUP($A11,'Subnational multipliers'!$A$7:$AS$31,COLUMN('Subnational multipliers'!AL$6),0))</f>
        <v>0</v>
      </c>
      <c r="AL11" s="9">
        <f>IF('CN-Med-BPE-F-gases'!AL11=0,0,VLOOKUP($A11,'CN-Med-BPE-F-gases'!$A$2:$AR$27,COLUMN('CN-Med-BPE-F-gases'!AL$2),0)*VLOOKUP($A11,'Subnational multipliers'!$A$7:$AS$31,COLUMN('Subnational multipliers'!AM$6),0))</f>
        <v>0</v>
      </c>
      <c r="AM11" s="9">
        <f>IF('CN-Med-BPE-F-gases'!AM11=0,0,VLOOKUP($A11,'CN-Med-BPE-F-gases'!$A$2:$AR$27,COLUMN('CN-Med-BPE-F-gases'!AM$2),0)*VLOOKUP($A11,'Subnational multipliers'!$A$7:$AS$31,COLUMN('Subnational multipliers'!AN$6),0))</f>
        <v>0</v>
      </c>
      <c r="AN11" s="9">
        <f>IF('CN-Med-BPE-F-gases'!AN11=0,0,VLOOKUP($A11,'CN-Med-BPE-F-gases'!$A$2:$AR$27,COLUMN('CN-Med-BPE-F-gases'!AN$2),0)*VLOOKUP($A11,'Subnational multipliers'!$A$7:$AS$31,COLUMN('Subnational multipliers'!AO$6),0))</f>
        <v>0</v>
      </c>
      <c r="AO11" s="9">
        <f>IF('CN-Med-BPE-F-gases'!AO11=0,0,VLOOKUP($A11,'CN-Med-BPE-F-gases'!$A$2:$AR$27,COLUMN('CN-Med-BPE-F-gases'!AO$2),0)*VLOOKUP($A11,'Subnational multipliers'!$A$7:$AS$31,COLUMN('Subnational multipliers'!AP$6),0))</f>
        <v>0</v>
      </c>
      <c r="AP11" s="9">
        <f>IF('CN-Med-BPE-F-gases'!AP11=0,0,VLOOKUP($A11,'CN-Med-BPE-F-gases'!$A$2:$AR$27,COLUMN('CN-Med-BPE-F-gases'!AP$2),0)*VLOOKUP($A11,'Subnational multipliers'!$A$7:$AS$31,COLUMN('Subnational multipliers'!AQ$6),0))</f>
        <v>0</v>
      </c>
      <c r="AQ11" s="9">
        <f>IF('CN-Med-BPE-F-gases'!AQ11=0,0,VLOOKUP($A11,'CN-Med-BPE-F-gases'!$A$2:$AR$27,COLUMN('CN-Med-BPE-F-gases'!AQ$2),0)*VLOOKUP($A11,'Subnational multipliers'!$A$7:$AS$31,COLUMN('Subnational multipliers'!AR$6),0))</f>
        <v>0</v>
      </c>
      <c r="AR11" s="9">
        <f>IF('CN-Med-BPE-F-gases'!AR11=0,0,VLOOKUP($A11,'CN-Med-BPE-F-gases'!$A$2:$AR$27,COLUMN('CN-Med-BPE-F-gases'!AR$2),0)*VLOOKUP($A11,'Subnational multipliers'!$A$7:$AS$31,COLUMN('Subnational multipliers'!AS$6),0))</f>
        <v>0</v>
      </c>
    </row>
    <row r="12" spans="1:44">
      <c r="A12" t="s">
        <v>45</v>
      </c>
      <c r="B12" s="9">
        <f>IF('CN-Med-BPE-F-gases'!B12=0,0,VLOOKUP($A12,'CN-Med-BPE-F-gases'!$A$2:$AR$27,COLUMN('CN-Med-BPE-F-gases'!B$2),0)*VLOOKUP($A12,'Subnational multipliers'!$A$7:$AS$31,COLUMN('Subnational multipliers'!C$6),0))</f>
        <v>30651000000000.004</v>
      </c>
      <c r="C12" s="9">
        <f>IF('CN-Med-BPE-F-gases'!C12=0,0,VLOOKUP($A12,'CN-Med-BPE-F-gases'!$A$2:$AR$27,COLUMN('CN-Med-BPE-F-gases'!C$2),0)*VLOOKUP($A12,'Subnational multipliers'!$A$7:$AS$31,COLUMN('Subnational multipliers'!D$6),0))</f>
        <v>23678000000000</v>
      </c>
      <c r="D12" s="9">
        <f>IF('CN-Med-BPE-F-gases'!D12=0,0,VLOOKUP($A12,'CN-Med-BPE-F-gases'!$A$2:$AR$27,COLUMN('CN-Med-BPE-F-gases'!D$2),0)*VLOOKUP($A12,'Subnational multipliers'!$A$7:$AS$31,COLUMN('Subnational multipliers'!E$6),0))</f>
        <v>16705000000000</v>
      </c>
      <c r="E12" s="9">
        <f>IF('CN-Med-BPE-F-gases'!E12=0,0,VLOOKUP($A12,'CN-Med-BPE-F-gases'!$A$2:$AR$27,COLUMN('CN-Med-BPE-F-gases'!E$2),0)*VLOOKUP($A12,'Subnational multipliers'!$A$7:$AS$31,COLUMN('Subnational multipliers'!F$6),0))</f>
        <v>29310000000000</v>
      </c>
      <c r="F12" s="9">
        <f>IF('CN-Med-BPE-F-gases'!F12=0,0,VLOOKUP($A12,'CN-Med-BPE-F-gases'!$A$2:$AR$27,COLUMN('CN-Med-BPE-F-gases'!F$2),0)*VLOOKUP($A12,'Subnational multipliers'!$A$7:$AS$31,COLUMN('Subnational multipliers'!G$6),0))</f>
        <v>30634550236152.859</v>
      </c>
      <c r="G12" s="9">
        <f>IF('CN-Med-BPE-F-gases'!G12=0,0,VLOOKUP($A12,'CN-Med-BPE-F-gases'!$A$2:$AR$27,COLUMN('CN-Med-BPE-F-gases'!G$2),0)*VLOOKUP($A12,'Subnational multipliers'!$A$7:$AS$31,COLUMN('Subnational multipliers'!H$6),0))</f>
        <v>31959100472305.715</v>
      </c>
      <c r="H12" s="9">
        <f>IF('CN-Med-BPE-F-gases'!H12=0,0,VLOOKUP($A12,'CN-Med-BPE-F-gases'!$A$2:$AR$27,COLUMN('CN-Med-BPE-F-gases'!H$2),0)*VLOOKUP($A12,'Subnational multipliers'!$A$7:$AS$31,COLUMN('Subnational multipliers'!I$6),0))</f>
        <v>33283650708458.574</v>
      </c>
      <c r="I12" s="9">
        <f>IF('CN-Med-BPE-F-gases'!I12=0,0,VLOOKUP($A12,'CN-Med-BPE-F-gases'!$A$2:$AR$27,COLUMN('CN-Med-BPE-F-gases'!I$2),0)*VLOOKUP($A12,'Subnational multipliers'!$A$7:$AS$31,COLUMN('Subnational multipliers'!J$6),0))</f>
        <v>34608200944611.422</v>
      </c>
      <c r="J12" s="9">
        <f>IF('CN-Med-BPE-F-gases'!J12=0,0,VLOOKUP($A12,'CN-Med-BPE-F-gases'!$A$2:$AR$27,COLUMN('CN-Med-BPE-F-gases'!J$2),0)*VLOOKUP($A12,'Subnational multipliers'!$A$7:$AS$31,COLUMN('Subnational multipliers'!K$6),0))</f>
        <v>35198113460712.758</v>
      </c>
      <c r="K12" s="9">
        <f>IF('CN-Med-BPE-F-gases'!K12=0,0,VLOOKUP($A12,'CN-Med-BPE-F-gases'!$A$2:$AR$27,COLUMN('CN-Med-BPE-F-gases'!K$2),0)*VLOOKUP($A12,'Subnational multipliers'!$A$7:$AS$31,COLUMN('Subnational multipliers'!L$6),0))</f>
        <v>35788025976814.086</v>
      </c>
      <c r="L12" s="9">
        <f>IF('CN-Med-BPE-F-gases'!L12=0,0,VLOOKUP($A12,'CN-Med-BPE-F-gases'!$A$2:$AR$27,COLUMN('CN-Med-BPE-F-gases'!L$2),0)*VLOOKUP($A12,'Subnational multipliers'!$A$7:$AS$31,COLUMN('Subnational multipliers'!M$6),0))</f>
        <v>36377938492915.414</v>
      </c>
      <c r="M12" s="9">
        <f>IF('CN-Med-BPE-F-gases'!M12=0,0,VLOOKUP($A12,'CN-Med-BPE-F-gases'!$A$2:$AR$27,COLUMN('CN-Med-BPE-F-gases'!M$2),0)*VLOOKUP($A12,'Subnational multipliers'!$A$7:$AS$31,COLUMN('Subnational multipliers'!N$6),0))</f>
        <v>36967851009016.742</v>
      </c>
      <c r="N12" s="9">
        <f>IF('CN-Med-BPE-F-gases'!N12=0,0,VLOOKUP($A12,'CN-Med-BPE-F-gases'!$A$2:$AR$27,COLUMN('CN-Med-BPE-F-gases'!N$2),0)*VLOOKUP($A12,'Subnational multipliers'!$A$7:$AS$31,COLUMN('Subnational multipliers'!O$6),0))</f>
        <v>37557763525118.078</v>
      </c>
      <c r="O12" s="9">
        <f>IF('CN-Med-BPE-F-gases'!O12=0,0,VLOOKUP($A12,'CN-Med-BPE-F-gases'!$A$2:$AR$27,COLUMN('CN-Med-BPE-F-gases'!O$2),0)*VLOOKUP($A12,'Subnational multipliers'!$A$7:$AS$31,COLUMN('Subnational multipliers'!P$6),0))</f>
        <v>38147676041219.414</v>
      </c>
      <c r="P12" s="9">
        <f>IF('CN-Med-BPE-F-gases'!P12=0,0,VLOOKUP($A12,'CN-Med-BPE-F-gases'!$A$2:$AR$27,COLUMN('CN-Med-BPE-F-gases'!P$2),0)*VLOOKUP($A12,'Subnational multipliers'!$A$7:$AS$31,COLUMN('Subnational multipliers'!Q$6),0))</f>
        <v>38737588557320.742</v>
      </c>
      <c r="Q12" s="9">
        <f>IF('CN-Med-BPE-F-gases'!Q12=0,0,VLOOKUP($A12,'CN-Med-BPE-F-gases'!$A$2:$AR$27,COLUMN('CN-Med-BPE-F-gases'!Q$2),0)*VLOOKUP($A12,'Subnational multipliers'!$A$7:$AS$31,COLUMN('Subnational multipliers'!R$6),0))</f>
        <v>39327501073422.07</v>
      </c>
      <c r="R12" s="9">
        <f>IF('CN-Med-BPE-F-gases'!R12=0,0,VLOOKUP($A12,'CN-Med-BPE-F-gases'!$A$2:$AR$27,COLUMN('CN-Med-BPE-F-gases'!R$2),0)*VLOOKUP($A12,'Subnational multipliers'!$A$7:$AS$31,COLUMN('Subnational multipliers'!S$6),0))</f>
        <v>38934226062687.852</v>
      </c>
      <c r="S12" s="9">
        <f>IF('CN-Med-BPE-F-gases'!S12=0,0,VLOOKUP($A12,'CN-Med-BPE-F-gases'!$A$2:$AR$27,COLUMN('CN-Med-BPE-F-gases'!S$2),0)*VLOOKUP($A12,'Subnational multipliers'!$A$7:$AS$31,COLUMN('Subnational multipliers'!T$6),0))</f>
        <v>38540951051953.633</v>
      </c>
      <c r="T12" s="9">
        <f>IF('CN-Med-BPE-F-gases'!T12=0,0,VLOOKUP($A12,'CN-Med-BPE-F-gases'!$A$2:$AR$27,COLUMN('CN-Med-BPE-F-gases'!T$2),0)*VLOOKUP($A12,'Subnational multipliers'!$A$7:$AS$31,COLUMN('Subnational multipliers'!U$6),0))</f>
        <v>38147676041219.414</v>
      </c>
      <c r="U12" s="9">
        <f>IF('CN-Med-BPE-F-gases'!U12=0,0,VLOOKUP($A12,'CN-Med-BPE-F-gases'!$A$2:$AR$27,COLUMN('CN-Med-BPE-F-gases'!U$2),0)*VLOOKUP($A12,'Subnational multipliers'!$A$7:$AS$31,COLUMN('Subnational multipliers'!V$6),0))</f>
        <v>37754401030485.188</v>
      </c>
      <c r="V12" s="9">
        <f>IF('CN-Med-BPE-F-gases'!V12=0,0,VLOOKUP($A12,'CN-Med-BPE-F-gases'!$A$2:$AR$27,COLUMN('CN-Med-BPE-F-gases'!V$2),0)*VLOOKUP($A12,'Subnational multipliers'!$A$7:$AS$31,COLUMN('Subnational multipliers'!W$6),0))</f>
        <v>37361126019750.969</v>
      </c>
      <c r="W12" s="9">
        <f>IF('CN-Med-BPE-F-gases'!W12=0,0,VLOOKUP($A12,'CN-Med-BPE-F-gases'!$A$2:$AR$27,COLUMN('CN-Med-BPE-F-gases'!W$2),0)*VLOOKUP($A12,'Subnational multipliers'!$A$7:$AS$31,COLUMN('Subnational multipliers'!X$6),0))</f>
        <v>36967851009016.742</v>
      </c>
      <c r="X12" s="9">
        <f>IF('CN-Med-BPE-F-gases'!X12=0,0,VLOOKUP($A12,'CN-Med-BPE-F-gases'!$A$2:$AR$27,COLUMN('CN-Med-BPE-F-gases'!X$2),0)*VLOOKUP($A12,'Subnational multipliers'!$A$7:$AS$31,COLUMN('Subnational multipliers'!Y$6),0))</f>
        <v>36574575998282.523</v>
      </c>
      <c r="Y12" s="9">
        <f>IF('CN-Med-BPE-F-gases'!Y12=0,0,VLOOKUP($A12,'CN-Med-BPE-F-gases'!$A$2:$AR$27,COLUMN('CN-Med-BPE-F-gases'!Y$2),0)*VLOOKUP($A12,'Subnational multipliers'!$A$7:$AS$31,COLUMN('Subnational multipliers'!Z$6),0))</f>
        <v>36181300987548.305</v>
      </c>
      <c r="Z12" s="9">
        <f>IF('CN-Med-BPE-F-gases'!Z12=0,0,VLOOKUP($A12,'CN-Med-BPE-F-gases'!$A$2:$AR$27,COLUMN('CN-Med-BPE-F-gases'!Z$2),0)*VLOOKUP($A12,'Subnational multipliers'!$A$7:$AS$31,COLUMN('Subnational multipliers'!AA$6),0))</f>
        <v>35788025976814.086</v>
      </c>
      <c r="AA12" s="9">
        <f>IF('CN-Med-BPE-F-gases'!AA12=0,0,VLOOKUP($A12,'CN-Med-BPE-F-gases'!$A$2:$AR$27,COLUMN('CN-Med-BPE-F-gases'!AA$2),0)*VLOOKUP($A12,'Subnational multipliers'!$A$7:$AS$31,COLUMN('Subnational multipliers'!AB$6),0))</f>
        <v>35394750966079.867</v>
      </c>
      <c r="AB12" s="9">
        <f>IF('CN-Med-BPE-F-gases'!AB12=0,0,VLOOKUP($A12,'CN-Med-BPE-F-gases'!$A$2:$AR$27,COLUMN('CN-Med-BPE-F-gases'!AB$2),0)*VLOOKUP($A12,'Subnational multipliers'!$A$7:$AS$31,COLUMN('Subnational multipliers'!AC$6),0))</f>
        <v>35001475955345.645</v>
      </c>
      <c r="AC12" s="9">
        <f>IF('CN-Med-BPE-F-gases'!AC12=0,0,VLOOKUP($A12,'CN-Med-BPE-F-gases'!$A$2:$AR$27,COLUMN('CN-Med-BPE-F-gases'!AC$2),0)*VLOOKUP($A12,'Subnational multipliers'!$A$7:$AS$31,COLUMN('Subnational multipliers'!AD$6),0))</f>
        <v>34608200944611.422</v>
      </c>
      <c r="AD12" s="9">
        <f>IF('CN-Med-BPE-F-gases'!AD12=0,0,VLOOKUP($A12,'CN-Med-BPE-F-gases'!$A$2:$AR$27,COLUMN('CN-Med-BPE-F-gases'!AD$2),0)*VLOOKUP($A12,'Subnational multipliers'!$A$7:$AS$31,COLUMN('Subnational multipliers'!AE$6),0))</f>
        <v>34188707599828.258</v>
      </c>
      <c r="AE12" s="9">
        <f>IF('CN-Med-BPE-F-gases'!AE12=0,0,VLOOKUP($A12,'CN-Med-BPE-F-gases'!$A$2:$AR$27,COLUMN('CN-Med-BPE-F-gases'!AE$2),0)*VLOOKUP($A12,'Subnational multipliers'!$A$7:$AS$31,COLUMN('Subnational multipliers'!AF$6),0))</f>
        <v>33769214255045.086</v>
      </c>
      <c r="AF12" s="9">
        <f>IF('CN-Med-BPE-F-gases'!AF12=0,0,VLOOKUP($A12,'CN-Med-BPE-F-gases'!$A$2:$AR$27,COLUMN('CN-Med-BPE-F-gases'!AF$2),0)*VLOOKUP($A12,'Subnational multipliers'!$A$7:$AS$31,COLUMN('Subnational multipliers'!AG$6),0))</f>
        <v>33349720910261.922</v>
      </c>
      <c r="AG12" s="9">
        <f>IF('CN-Med-BPE-F-gases'!AG12=0,0,VLOOKUP($A12,'CN-Med-BPE-F-gases'!$A$2:$AR$27,COLUMN('CN-Med-BPE-F-gases'!AG$2),0)*VLOOKUP($A12,'Subnational multipliers'!$A$7:$AS$31,COLUMN('Subnational multipliers'!AH$6),0))</f>
        <v>32930227565478.75</v>
      </c>
      <c r="AH12" s="9">
        <f>IF('CN-Med-BPE-F-gases'!AH12=0,0,VLOOKUP($A12,'CN-Med-BPE-F-gases'!$A$2:$AR$27,COLUMN('CN-Med-BPE-F-gases'!AH$2),0)*VLOOKUP($A12,'Subnational multipliers'!$A$7:$AS$31,COLUMN('Subnational multipliers'!AI$6),0))</f>
        <v>32510734220695.586</v>
      </c>
      <c r="AI12" s="9">
        <f>IF('CN-Med-BPE-F-gases'!AI12=0,0,VLOOKUP($A12,'CN-Med-BPE-F-gases'!$A$2:$AR$27,COLUMN('CN-Med-BPE-F-gases'!AI$2),0)*VLOOKUP($A12,'Subnational multipliers'!$A$7:$AS$31,COLUMN('Subnational multipliers'!AJ$6),0))</f>
        <v>32091240875912.422</v>
      </c>
      <c r="AJ12" s="9">
        <f>IF('CN-Med-BPE-F-gases'!AJ12=0,0,VLOOKUP($A12,'CN-Med-BPE-F-gases'!$A$2:$AR$27,COLUMN('CN-Med-BPE-F-gases'!AJ$2),0)*VLOOKUP($A12,'Subnational multipliers'!$A$7:$AS$31,COLUMN('Subnational multipliers'!AK$6),0))</f>
        <v>31671747531129.25</v>
      </c>
      <c r="AK12" s="9">
        <f>IF('CN-Med-BPE-F-gases'!AK12=0,0,VLOOKUP($A12,'CN-Med-BPE-F-gases'!$A$2:$AR$27,COLUMN('CN-Med-BPE-F-gases'!AK$2),0)*VLOOKUP($A12,'Subnational multipliers'!$A$7:$AS$31,COLUMN('Subnational multipliers'!AL$6),0))</f>
        <v>31252254186346.086</v>
      </c>
      <c r="AL12" s="9">
        <f>IF('CN-Med-BPE-F-gases'!AL12=0,0,VLOOKUP($A12,'CN-Med-BPE-F-gases'!$A$2:$AR$27,COLUMN('CN-Med-BPE-F-gases'!AL$2),0)*VLOOKUP($A12,'Subnational multipliers'!$A$7:$AS$31,COLUMN('Subnational multipliers'!AM$6),0))</f>
        <v>30832760841562.914</v>
      </c>
      <c r="AM12" s="9">
        <f>IF('CN-Med-BPE-F-gases'!AM12=0,0,VLOOKUP($A12,'CN-Med-BPE-F-gases'!$A$2:$AR$27,COLUMN('CN-Med-BPE-F-gases'!AM$2),0)*VLOOKUP($A12,'Subnational multipliers'!$A$7:$AS$31,COLUMN('Subnational multipliers'!AN$6),0))</f>
        <v>30413267496779.75</v>
      </c>
      <c r="AN12" s="9">
        <f>IF('CN-Med-BPE-F-gases'!AN12=0,0,VLOOKUP($A12,'CN-Med-BPE-F-gases'!$A$2:$AR$27,COLUMN('CN-Med-BPE-F-gases'!AN$2),0)*VLOOKUP($A12,'Subnational multipliers'!$A$7:$AS$31,COLUMN('Subnational multipliers'!AO$6),0))</f>
        <v>29993774151996.582</v>
      </c>
      <c r="AO12" s="9">
        <f>IF('CN-Med-BPE-F-gases'!AO12=0,0,VLOOKUP($A12,'CN-Med-BPE-F-gases'!$A$2:$AR$27,COLUMN('CN-Med-BPE-F-gases'!AO$2),0)*VLOOKUP($A12,'Subnational multipliers'!$A$7:$AS$31,COLUMN('Subnational multipliers'!AP$6),0))</f>
        <v>29574280807213.414</v>
      </c>
      <c r="AP12" s="9">
        <f>IF('CN-Med-BPE-F-gases'!AP12=0,0,VLOOKUP($A12,'CN-Med-BPE-F-gases'!$A$2:$AR$27,COLUMN('CN-Med-BPE-F-gases'!AP$2),0)*VLOOKUP($A12,'Subnational multipliers'!$A$7:$AS$31,COLUMN('Subnational multipliers'!AQ$6),0))</f>
        <v>29154787462430.246</v>
      </c>
      <c r="AQ12" s="9">
        <f>IF('CN-Med-BPE-F-gases'!AQ12=0,0,VLOOKUP($A12,'CN-Med-BPE-F-gases'!$A$2:$AR$27,COLUMN('CN-Med-BPE-F-gases'!AQ$2),0)*VLOOKUP($A12,'Subnational multipliers'!$A$7:$AS$31,COLUMN('Subnational multipliers'!AR$6),0))</f>
        <v>28735294117647.082</v>
      </c>
      <c r="AR12" s="9">
        <f>IF('CN-Med-BPE-F-gases'!AR12=0,0,VLOOKUP($A12,'CN-Med-BPE-F-gases'!$A$2:$AR$27,COLUMN('CN-Med-BPE-F-gases'!AR$2),0)*VLOOKUP($A12,'Subnational multipliers'!$A$7:$AS$31,COLUMN('Subnational multipliers'!AS$6),0))</f>
        <v>28315800772863.891</v>
      </c>
    </row>
    <row r="13" spans="1:44">
      <c r="A13" t="s">
        <v>56</v>
      </c>
      <c r="B13" s="9">
        <f>IF('CN-Med-BPE-F-gases'!B13=0,0,VLOOKUP($A13,'CN-Med-BPE-F-gases'!$A$2:$AR$27,COLUMN('CN-Med-BPE-F-gases'!B$2),0)*VLOOKUP($A13,'Subnational multipliers'!$A$7:$AS$31,COLUMN('Subnational multipliers'!C$6),0))</f>
        <v>0</v>
      </c>
      <c r="C13" s="9">
        <f>IF('CN-Med-BPE-F-gases'!C13=0,0,VLOOKUP($A13,'CN-Med-BPE-F-gases'!$A$2:$AR$27,COLUMN('CN-Med-BPE-F-gases'!C$2),0)*VLOOKUP($A13,'Subnational multipliers'!$A$7:$AS$31,COLUMN('Subnational multipliers'!D$6),0))</f>
        <v>0</v>
      </c>
      <c r="D13" s="9">
        <f>IF('CN-Med-BPE-F-gases'!D13=0,0,VLOOKUP($A13,'CN-Med-BPE-F-gases'!$A$2:$AR$27,COLUMN('CN-Med-BPE-F-gases'!D$2),0)*VLOOKUP($A13,'Subnational multipliers'!$A$7:$AS$31,COLUMN('Subnational multipliers'!E$6),0))</f>
        <v>0</v>
      </c>
      <c r="E13" s="9">
        <f>IF('CN-Med-BPE-F-gases'!E13=0,0,VLOOKUP($A13,'CN-Med-BPE-F-gases'!$A$2:$AR$27,COLUMN('CN-Med-BPE-F-gases'!E$2),0)*VLOOKUP($A13,'Subnational multipliers'!$A$7:$AS$31,COLUMN('Subnational multipliers'!F$6),0))</f>
        <v>0</v>
      </c>
      <c r="F13" s="9">
        <f>IF('CN-Med-BPE-F-gases'!F13=0,0,VLOOKUP($A13,'CN-Med-BPE-F-gases'!$A$2:$AR$27,COLUMN('CN-Med-BPE-F-gases'!F$2),0)*VLOOKUP($A13,'Subnational multipliers'!$A$7:$AS$31,COLUMN('Subnational multipliers'!G$6),0))</f>
        <v>0</v>
      </c>
      <c r="G13" s="9">
        <f>IF('CN-Med-BPE-F-gases'!G13=0,0,VLOOKUP($A13,'CN-Med-BPE-F-gases'!$A$2:$AR$27,COLUMN('CN-Med-BPE-F-gases'!G$2),0)*VLOOKUP($A13,'Subnational multipliers'!$A$7:$AS$31,COLUMN('Subnational multipliers'!H$6),0))</f>
        <v>0</v>
      </c>
      <c r="H13" s="9">
        <f>IF('CN-Med-BPE-F-gases'!H13=0,0,VLOOKUP($A13,'CN-Med-BPE-F-gases'!$A$2:$AR$27,COLUMN('CN-Med-BPE-F-gases'!H$2),0)*VLOOKUP($A13,'Subnational multipliers'!$A$7:$AS$31,COLUMN('Subnational multipliers'!I$6),0))</f>
        <v>0</v>
      </c>
      <c r="I13" s="9">
        <f>IF('CN-Med-BPE-F-gases'!I13=0,0,VLOOKUP($A13,'CN-Med-BPE-F-gases'!$A$2:$AR$27,COLUMN('CN-Med-BPE-F-gases'!I$2),0)*VLOOKUP($A13,'Subnational multipliers'!$A$7:$AS$31,COLUMN('Subnational multipliers'!J$6),0))</f>
        <v>0</v>
      </c>
      <c r="J13" s="9">
        <f>IF('CN-Med-BPE-F-gases'!J13=0,0,VLOOKUP($A13,'CN-Med-BPE-F-gases'!$A$2:$AR$27,COLUMN('CN-Med-BPE-F-gases'!J$2),0)*VLOOKUP($A13,'Subnational multipliers'!$A$7:$AS$31,COLUMN('Subnational multipliers'!K$6),0))</f>
        <v>0</v>
      </c>
      <c r="K13" s="9">
        <f>IF('CN-Med-BPE-F-gases'!K13=0,0,VLOOKUP($A13,'CN-Med-BPE-F-gases'!$A$2:$AR$27,COLUMN('CN-Med-BPE-F-gases'!K$2),0)*VLOOKUP($A13,'Subnational multipliers'!$A$7:$AS$31,COLUMN('Subnational multipliers'!L$6),0))</f>
        <v>0</v>
      </c>
      <c r="L13" s="9">
        <f>IF('CN-Med-BPE-F-gases'!L13=0,0,VLOOKUP($A13,'CN-Med-BPE-F-gases'!$A$2:$AR$27,COLUMN('CN-Med-BPE-F-gases'!L$2),0)*VLOOKUP($A13,'Subnational multipliers'!$A$7:$AS$31,COLUMN('Subnational multipliers'!M$6),0))</f>
        <v>0</v>
      </c>
      <c r="M13" s="9">
        <f>IF('CN-Med-BPE-F-gases'!M13=0,0,VLOOKUP($A13,'CN-Med-BPE-F-gases'!$A$2:$AR$27,COLUMN('CN-Med-BPE-F-gases'!M$2),0)*VLOOKUP($A13,'Subnational multipliers'!$A$7:$AS$31,COLUMN('Subnational multipliers'!N$6),0))</f>
        <v>0</v>
      </c>
      <c r="N13" s="9">
        <f>IF('CN-Med-BPE-F-gases'!N13=0,0,VLOOKUP($A13,'CN-Med-BPE-F-gases'!$A$2:$AR$27,COLUMN('CN-Med-BPE-F-gases'!N$2),0)*VLOOKUP($A13,'Subnational multipliers'!$A$7:$AS$31,COLUMN('Subnational multipliers'!O$6),0))</f>
        <v>0</v>
      </c>
      <c r="O13" s="9">
        <f>IF('CN-Med-BPE-F-gases'!O13=0,0,VLOOKUP($A13,'CN-Med-BPE-F-gases'!$A$2:$AR$27,COLUMN('CN-Med-BPE-F-gases'!O$2),0)*VLOOKUP($A13,'Subnational multipliers'!$A$7:$AS$31,COLUMN('Subnational multipliers'!P$6),0))</f>
        <v>0</v>
      </c>
      <c r="P13" s="9">
        <f>IF('CN-Med-BPE-F-gases'!P13=0,0,VLOOKUP($A13,'CN-Med-BPE-F-gases'!$A$2:$AR$27,COLUMN('CN-Med-BPE-F-gases'!P$2),0)*VLOOKUP($A13,'Subnational multipliers'!$A$7:$AS$31,COLUMN('Subnational multipliers'!Q$6),0))</f>
        <v>0</v>
      </c>
      <c r="Q13" s="9">
        <f>IF('CN-Med-BPE-F-gases'!Q13=0,0,VLOOKUP($A13,'CN-Med-BPE-F-gases'!$A$2:$AR$27,COLUMN('CN-Med-BPE-F-gases'!Q$2),0)*VLOOKUP($A13,'Subnational multipliers'!$A$7:$AS$31,COLUMN('Subnational multipliers'!R$6),0))</f>
        <v>0</v>
      </c>
      <c r="R13" s="9">
        <f>IF('CN-Med-BPE-F-gases'!R13=0,0,VLOOKUP($A13,'CN-Med-BPE-F-gases'!$A$2:$AR$27,COLUMN('CN-Med-BPE-F-gases'!R$2),0)*VLOOKUP($A13,'Subnational multipliers'!$A$7:$AS$31,COLUMN('Subnational multipliers'!S$6),0))</f>
        <v>0</v>
      </c>
      <c r="S13" s="9">
        <f>IF('CN-Med-BPE-F-gases'!S13=0,0,VLOOKUP($A13,'CN-Med-BPE-F-gases'!$A$2:$AR$27,COLUMN('CN-Med-BPE-F-gases'!S$2),0)*VLOOKUP($A13,'Subnational multipliers'!$A$7:$AS$31,COLUMN('Subnational multipliers'!T$6),0))</f>
        <v>0</v>
      </c>
      <c r="T13" s="9">
        <f>IF('CN-Med-BPE-F-gases'!T13=0,0,VLOOKUP($A13,'CN-Med-BPE-F-gases'!$A$2:$AR$27,COLUMN('CN-Med-BPE-F-gases'!T$2),0)*VLOOKUP($A13,'Subnational multipliers'!$A$7:$AS$31,COLUMN('Subnational multipliers'!U$6),0))</f>
        <v>0</v>
      </c>
      <c r="U13" s="9">
        <f>IF('CN-Med-BPE-F-gases'!U13=0,0,VLOOKUP($A13,'CN-Med-BPE-F-gases'!$A$2:$AR$27,COLUMN('CN-Med-BPE-F-gases'!U$2),0)*VLOOKUP($A13,'Subnational multipliers'!$A$7:$AS$31,COLUMN('Subnational multipliers'!V$6),0))</f>
        <v>0</v>
      </c>
      <c r="V13" s="9">
        <f>IF('CN-Med-BPE-F-gases'!V13=0,0,VLOOKUP($A13,'CN-Med-BPE-F-gases'!$A$2:$AR$27,COLUMN('CN-Med-BPE-F-gases'!V$2),0)*VLOOKUP($A13,'Subnational multipliers'!$A$7:$AS$31,COLUMN('Subnational multipliers'!W$6),0))</f>
        <v>0</v>
      </c>
      <c r="W13" s="9">
        <f>IF('CN-Med-BPE-F-gases'!W13=0,0,VLOOKUP($A13,'CN-Med-BPE-F-gases'!$A$2:$AR$27,COLUMN('CN-Med-BPE-F-gases'!W$2),0)*VLOOKUP($A13,'Subnational multipliers'!$A$7:$AS$31,COLUMN('Subnational multipliers'!X$6),0))</f>
        <v>0</v>
      </c>
      <c r="X13" s="9">
        <f>IF('CN-Med-BPE-F-gases'!X13=0,0,VLOOKUP($A13,'CN-Med-BPE-F-gases'!$A$2:$AR$27,COLUMN('CN-Med-BPE-F-gases'!X$2),0)*VLOOKUP($A13,'Subnational multipliers'!$A$7:$AS$31,COLUMN('Subnational multipliers'!Y$6),0))</f>
        <v>0</v>
      </c>
      <c r="Y13" s="9">
        <f>IF('CN-Med-BPE-F-gases'!Y13=0,0,VLOOKUP($A13,'CN-Med-BPE-F-gases'!$A$2:$AR$27,COLUMN('CN-Med-BPE-F-gases'!Y$2),0)*VLOOKUP($A13,'Subnational multipliers'!$A$7:$AS$31,COLUMN('Subnational multipliers'!Z$6),0))</f>
        <v>0</v>
      </c>
      <c r="Z13" s="9">
        <f>IF('CN-Med-BPE-F-gases'!Z13=0,0,VLOOKUP($A13,'CN-Med-BPE-F-gases'!$A$2:$AR$27,COLUMN('CN-Med-BPE-F-gases'!Z$2),0)*VLOOKUP($A13,'Subnational multipliers'!$A$7:$AS$31,COLUMN('Subnational multipliers'!AA$6),0))</f>
        <v>0</v>
      </c>
      <c r="AA13" s="9">
        <f>IF('CN-Med-BPE-F-gases'!AA13=0,0,VLOOKUP($A13,'CN-Med-BPE-F-gases'!$A$2:$AR$27,COLUMN('CN-Med-BPE-F-gases'!AA$2),0)*VLOOKUP($A13,'Subnational multipliers'!$A$7:$AS$31,COLUMN('Subnational multipliers'!AB$6),0))</f>
        <v>0</v>
      </c>
      <c r="AB13" s="9">
        <f>IF('CN-Med-BPE-F-gases'!AB13=0,0,VLOOKUP($A13,'CN-Med-BPE-F-gases'!$A$2:$AR$27,COLUMN('CN-Med-BPE-F-gases'!AB$2),0)*VLOOKUP($A13,'Subnational multipliers'!$A$7:$AS$31,COLUMN('Subnational multipliers'!AC$6),0))</f>
        <v>0</v>
      </c>
      <c r="AC13" s="9">
        <f>IF('CN-Med-BPE-F-gases'!AC13=0,0,VLOOKUP($A13,'CN-Med-BPE-F-gases'!$A$2:$AR$27,COLUMN('CN-Med-BPE-F-gases'!AC$2),0)*VLOOKUP($A13,'Subnational multipliers'!$A$7:$AS$31,COLUMN('Subnational multipliers'!AD$6),0))</f>
        <v>0</v>
      </c>
      <c r="AD13" s="9">
        <f>IF('CN-Med-BPE-F-gases'!AD13=0,0,VLOOKUP($A13,'CN-Med-BPE-F-gases'!$A$2:$AR$27,COLUMN('CN-Med-BPE-F-gases'!AD$2),0)*VLOOKUP($A13,'Subnational multipliers'!$A$7:$AS$31,COLUMN('Subnational multipliers'!AE$6),0))</f>
        <v>0</v>
      </c>
      <c r="AE13" s="9">
        <f>IF('CN-Med-BPE-F-gases'!AE13=0,0,VLOOKUP($A13,'CN-Med-BPE-F-gases'!$A$2:$AR$27,COLUMN('CN-Med-BPE-F-gases'!AE$2),0)*VLOOKUP($A13,'Subnational multipliers'!$A$7:$AS$31,COLUMN('Subnational multipliers'!AF$6),0))</f>
        <v>0</v>
      </c>
      <c r="AF13" s="9">
        <f>IF('CN-Med-BPE-F-gases'!AF13=0,0,VLOOKUP($A13,'CN-Med-BPE-F-gases'!$A$2:$AR$27,COLUMN('CN-Med-BPE-F-gases'!AF$2),0)*VLOOKUP($A13,'Subnational multipliers'!$A$7:$AS$31,COLUMN('Subnational multipliers'!AG$6),0))</f>
        <v>0</v>
      </c>
      <c r="AG13" s="9">
        <f>IF('CN-Med-BPE-F-gases'!AG13=0,0,VLOOKUP($A13,'CN-Med-BPE-F-gases'!$A$2:$AR$27,COLUMN('CN-Med-BPE-F-gases'!AG$2),0)*VLOOKUP($A13,'Subnational multipliers'!$A$7:$AS$31,COLUMN('Subnational multipliers'!AH$6),0))</f>
        <v>0</v>
      </c>
      <c r="AH13" s="9">
        <f>IF('CN-Med-BPE-F-gases'!AH13=0,0,VLOOKUP($A13,'CN-Med-BPE-F-gases'!$A$2:$AR$27,COLUMN('CN-Med-BPE-F-gases'!AH$2),0)*VLOOKUP($A13,'Subnational multipliers'!$A$7:$AS$31,COLUMN('Subnational multipliers'!AI$6),0))</f>
        <v>0</v>
      </c>
      <c r="AI13" s="9">
        <f>IF('CN-Med-BPE-F-gases'!AI13=0,0,VLOOKUP($A13,'CN-Med-BPE-F-gases'!$A$2:$AR$27,COLUMN('CN-Med-BPE-F-gases'!AI$2),0)*VLOOKUP($A13,'Subnational multipliers'!$A$7:$AS$31,COLUMN('Subnational multipliers'!AJ$6),0))</f>
        <v>0</v>
      </c>
      <c r="AJ13" s="9">
        <f>IF('CN-Med-BPE-F-gases'!AJ13=0,0,VLOOKUP($A13,'CN-Med-BPE-F-gases'!$A$2:$AR$27,COLUMN('CN-Med-BPE-F-gases'!AJ$2),0)*VLOOKUP($A13,'Subnational multipliers'!$A$7:$AS$31,COLUMN('Subnational multipliers'!AK$6),0))</f>
        <v>0</v>
      </c>
      <c r="AK13" s="9">
        <f>IF('CN-Med-BPE-F-gases'!AK13=0,0,VLOOKUP($A13,'CN-Med-BPE-F-gases'!$A$2:$AR$27,COLUMN('CN-Med-BPE-F-gases'!AK$2),0)*VLOOKUP($A13,'Subnational multipliers'!$A$7:$AS$31,COLUMN('Subnational multipliers'!AL$6),0))</f>
        <v>0</v>
      </c>
      <c r="AL13" s="9">
        <f>IF('CN-Med-BPE-F-gases'!AL13=0,0,VLOOKUP($A13,'CN-Med-BPE-F-gases'!$A$2:$AR$27,COLUMN('CN-Med-BPE-F-gases'!AL$2),0)*VLOOKUP($A13,'Subnational multipliers'!$A$7:$AS$31,COLUMN('Subnational multipliers'!AM$6),0))</f>
        <v>0</v>
      </c>
      <c r="AM13" s="9">
        <f>IF('CN-Med-BPE-F-gases'!AM13=0,0,VLOOKUP($A13,'CN-Med-BPE-F-gases'!$A$2:$AR$27,COLUMN('CN-Med-BPE-F-gases'!AM$2),0)*VLOOKUP($A13,'Subnational multipliers'!$A$7:$AS$31,COLUMN('Subnational multipliers'!AN$6),0))</f>
        <v>0</v>
      </c>
      <c r="AN13" s="9">
        <f>IF('CN-Med-BPE-F-gases'!AN13=0,0,VLOOKUP($A13,'CN-Med-BPE-F-gases'!$A$2:$AR$27,COLUMN('CN-Med-BPE-F-gases'!AN$2),0)*VLOOKUP($A13,'Subnational multipliers'!$A$7:$AS$31,COLUMN('Subnational multipliers'!AO$6),0))</f>
        <v>0</v>
      </c>
      <c r="AO13" s="9">
        <f>IF('CN-Med-BPE-F-gases'!AO13=0,0,VLOOKUP($A13,'CN-Med-BPE-F-gases'!$A$2:$AR$27,COLUMN('CN-Med-BPE-F-gases'!AO$2),0)*VLOOKUP($A13,'Subnational multipliers'!$A$7:$AS$31,COLUMN('Subnational multipliers'!AP$6),0))</f>
        <v>0</v>
      </c>
      <c r="AP13" s="9">
        <f>IF('CN-Med-BPE-F-gases'!AP13=0,0,VLOOKUP($A13,'CN-Med-BPE-F-gases'!$A$2:$AR$27,COLUMN('CN-Med-BPE-F-gases'!AP$2),0)*VLOOKUP($A13,'Subnational multipliers'!$A$7:$AS$31,COLUMN('Subnational multipliers'!AQ$6),0))</f>
        <v>0</v>
      </c>
      <c r="AQ13" s="9">
        <f>IF('CN-Med-BPE-F-gases'!AQ13=0,0,VLOOKUP($A13,'CN-Med-BPE-F-gases'!$A$2:$AR$27,COLUMN('CN-Med-BPE-F-gases'!AQ$2),0)*VLOOKUP($A13,'Subnational multipliers'!$A$7:$AS$31,COLUMN('Subnational multipliers'!AR$6),0))</f>
        <v>0</v>
      </c>
      <c r="AR13" s="9">
        <f>IF('CN-Med-BPE-F-gases'!AR13=0,0,VLOOKUP($A13,'CN-Med-BPE-F-gases'!$A$2:$AR$27,COLUMN('CN-Med-BPE-F-gases'!AR$2),0)*VLOOKUP($A13,'Subnational multipliers'!$A$7:$AS$31,COLUMN('Subnational multipliers'!AS$6),0))</f>
        <v>0</v>
      </c>
    </row>
    <row r="14" spans="1:44">
      <c r="A14" t="s">
        <v>57</v>
      </c>
      <c r="B14" s="9">
        <f>IF('CN-Med-BPE-F-gases'!B14=0,0,VLOOKUP($A14,'CN-Med-BPE-F-gases'!$A$2:$AR$27,COLUMN('CN-Med-BPE-F-gases'!B$2),0)*VLOOKUP($A14,'Subnational multipliers'!$A$7:$AS$31,COLUMN('Subnational multipliers'!C$6),0))</f>
        <v>233869000000000</v>
      </c>
      <c r="C14" s="9">
        <f>IF('CN-Med-BPE-F-gases'!C14=0,0,VLOOKUP($A14,'CN-Med-BPE-F-gases'!$A$2:$AR$27,COLUMN('CN-Med-BPE-F-gases'!C$2),0)*VLOOKUP($A14,'Subnational multipliers'!$A$7:$AS$31,COLUMN('Subnational multipliers'!D$6),0))</f>
        <v>291386500000000</v>
      </c>
      <c r="D14" s="9">
        <f>IF('CN-Med-BPE-F-gases'!D14=0,0,VLOOKUP($A14,'CN-Med-BPE-F-gases'!$A$2:$AR$27,COLUMN('CN-Med-BPE-F-gases'!D$2),0)*VLOOKUP($A14,'Subnational multipliers'!$A$7:$AS$31,COLUMN('Subnational multipliers'!E$6),0))</f>
        <v>348904000000000</v>
      </c>
      <c r="E14" s="9">
        <f>IF('CN-Med-BPE-F-gases'!E14=0,0,VLOOKUP($A14,'CN-Med-BPE-F-gases'!$A$2:$AR$27,COLUMN('CN-Med-BPE-F-gases'!E$2),0)*VLOOKUP($A14,'Subnational multipliers'!$A$7:$AS$31,COLUMN('Subnational multipliers'!F$6),0))</f>
        <v>410006000000000</v>
      </c>
      <c r="F14" s="9">
        <f>IF('CN-Med-BPE-F-gases'!F14=0,0,VLOOKUP($A14,'CN-Med-BPE-F-gases'!$A$2:$AR$27,COLUMN('CN-Med-BPE-F-gases'!F$2),0)*VLOOKUP($A14,'Subnational multipliers'!$A$7:$AS$31,COLUMN('Subnational multipliers'!G$6),0))</f>
        <v>426006137907804.81</v>
      </c>
      <c r="G14" s="9">
        <f>IF('CN-Med-BPE-F-gases'!G14=0,0,VLOOKUP($A14,'CN-Med-BPE-F-gases'!$A$2:$AR$27,COLUMN('CN-Med-BPE-F-gases'!G$2),0)*VLOOKUP($A14,'Subnational multipliers'!$A$7:$AS$31,COLUMN('Subnational multipliers'!H$6),0))</f>
        <v>458243160523530</v>
      </c>
      <c r="H14" s="9">
        <f>IF('CN-Med-BPE-F-gases'!H14=0,0,VLOOKUP($A14,'CN-Med-BPE-F-gases'!$A$2:$AR$27,COLUMN('CN-Med-BPE-F-gases'!H$2),0)*VLOOKUP($A14,'Subnational multipliers'!$A$7:$AS$31,COLUMN('Subnational multipliers'!I$6),0))</f>
        <v>484522055336348.81</v>
      </c>
      <c r="I14" s="9">
        <f>IF('CN-Med-BPE-F-gases'!I14=0,0,VLOOKUP($A14,'CN-Med-BPE-F-gases'!$A$2:$AR$27,COLUMN('CN-Med-BPE-F-gases'!I$2),0)*VLOOKUP($A14,'Subnational multipliers'!$A$7:$AS$31,COLUMN('Subnational multipliers'!J$6),0))</f>
        <v>510194286473871.63</v>
      </c>
      <c r="J14" s="9">
        <f>IF('CN-Med-BPE-F-gases'!J14=0,0,VLOOKUP($A14,'CN-Med-BPE-F-gases'!$A$2:$AR$27,COLUMN('CN-Med-BPE-F-gases'!J$2),0)*VLOOKUP($A14,'Subnational multipliers'!$A$7:$AS$31,COLUMN('Subnational multipliers'!K$6),0))</f>
        <v>535289447286113</v>
      </c>
      <c r="K14" s="9">
        <f>IF('CN-Med-BPE-F-gases'!K14=0,0,VLOOKUP($A14,'CN-Med-BPE-F-gases'!$A$2:$AR$27,COLUMN('CN-Med-BPE-F-gases'!K$2),0)*VLOOKUP($A14,'Subnational multipliers'!$A$7:$AS$31,COLUMN('Subnational multipliers'!L$6),0))</f>
        <v>559718757723029.56</v>
      </c>
      <c r="L14" s="9">
        <f>IF('CN-Med-BPE-F-gases'!L14=0,0,VLOOKUP($A14,'CN-Med-BPE-F-gases'!$A$2:$AR$27,COLUMN('CN-Med-BPE-F-gases'!L$2),0)*VLOOKUP($A14,'Subnational multipliers'!$A$7:$AS$31,COLUMN('Subnational multipliers'!M$6),0))</f>
        <v>583472353334616.5</v>
      </c>
      <c r="M14" s="9">
        <f>IF('CN-Med-BPE-F-gases'!M14=0,0,VLOOKUP($A14,'CN-Med-BPE-F-gases'!$A$2:$AR$27,COLUMN('CN-Med-BPE-F-gases'!M$2),0)*VLOOKUP($A14,'Subnational multipliers'!$A$7:$AS$31,COLUMN('Subnational multipliers'!N$6),0))</f>
        <v>606486115195842.5</v>
      </c>
      <c r="N14" s="9">
        <f>IF('CN-Med-BPE-F-gases'!N14=0,0,VLOOKUP($A14,'CN-Med-BPE-F-gases'!$A$2:$AR$27,COLUMN('CN-Med-BPE-F-gases'!N$2),0)*VLOOKUP($A14,'Subnational multipliers'!$A$7:$AS$31,COLUMN('Subnational multipliers'!O$6),0))</f>
        <v>628730449956693.25</v>
      </c>
      <c r="O14" s="9">
        <f>IF('CN-Med-BPE-F-gases'!O14=0,0,VLOOKUP($A14,'CN-Med-BPE-F-gases'!$A$2:$AR$27,COLUMN('CN-Med-BPE-F-gases'!O$2),0)*VLOOKUP($A14,'Subnational multipliers'!$A$7:$AS$31,COLUMN('Subnational multipliers'!P$6),0))</f>
        <v>650151103142142.25</v>
      </c>
      <c r="P14" s="9">
        <f>IF('CN-Med-BPE-F-gases'!P14=0,0,VLOOKUP($A14,'CN-Med-BPE-F-gases'!$A$2:$AR$27,COLUMN('CN-Med-BPE-F-gases'!P$2),0)*VLOOKUP($A14,'Subnational multipliers'!$A$7:$AS$31,COLUMN('Subnational multipliers'!Q$6),0))</f>
        <v>670693820277162.88</v>
      </c>
      <c r="Q14" s="9">
        <f>IF('CN-Med-BPE-F-gases'!Q14=0,0,VLOOKUP($A14,'CN-Med-BPE-F-gases'!$A$2:$AR$27,COLUMN('CN-Med-BPE-F-gases'!Q$2),0)*VLOOKUP($A14,'Subnational multipliers'!$A$7:$AS$31,COLUMN('Subnational multipliers'!R$6),0))</f>
        <v>690319143561736.13</v>
      </c>
      <c r="R14" s="9">
        <f>IF('CN-Med-BPE-F-gases'!R14=0,0,VLOOKUP($A14,'CN-Med-BPE-F-gases'!$A$2:$AR$27,COLUMN('CN-Med-BPE-F-gases'!R$2),0)*VLOOKUP($A14,'Subnational multipliers'!$A$7:$AS$31,COLUMN('Subnational multipliers'!S$6),0))</f>
        <v>708972818520835.25</v>
      </c>
      <c r="S14" s="9">
        <f>IF('CN-Med-BPE-F-gases'!S14=0,0,VLOOKUP($A14,'CN-Med-BPE-F-gases'!$A$2:$AR$27,COLUMN('CN-Med-BPE-F-gases'!S$2),0)*VLOOKUP($A14,'Subnational multipliers'!$A$7:$AS$31,COLUMN('Subnational multipliers'!T$6),0))</f>
        <v>726595658454431.75</v>
      </c>
      <c r="T14" s="9">
        <f>IF('CN-Med-BPE-F-gases'!T14=0,0,VLOOKUP($A14,'CN-Med-BPE-F-gases'!$A$2:$AR$27,COLUMN('CN-Med-BPE-F-gases'!T$2),0)*VLOOKUP($A14,'Subnational multipliers'!$A$7:$AS$31,COLUMN('Subnational multipliers'!U$6),0))</f>
        <v>743123544437494</v>
      </c>
      <c r="U14" s="9">
        <f>IF('CN-Med-BPE-F-gases'!U14=0,0,VLOOKUP($A14,'CN-Med-BPE-F-gases'!$A$2:$AR$27,COLUMN('CN-Med-BPE-F-gases'!U$2),0)*VLOOKUP($A14,'Subnational multipliers'!$A$7:$AS$31,COLUMN('Subnational multipliers'!V$6),0))</f>
        <v>758517018670002.88</v>
      </c>
      <c r="V14" s="9">
        <f>IF('CN-Med-BPE-F-gases'!V14=0,0,VLOOKUP($A14,'CN-Med-BPE-F-gases'!$A$2:$AR$27,COLUMN('CN-Med-BPE-F-gases'!V$2),0)*VLOOKUP($A14,'Subnational multipliers'!$A$7:$AS$31,COLUMN('Subnational multipliers'!W$6),0))</f>
        <v>772746487801944</v>
      </c>
      <c r="W14" s="9">
        <f>IF('CN-Med-BPE-F-gases'!W14=0,0,VLOOKUP($A14,'CN-Med-BPE-F-gases'!$A$2:$AR$27,COLUMN('CN-Med-BPE-F-gases'!W$2),0)*VLOOKUP($A14,'Subnational multipliers'!$A$7:$AS$31,COLUMN('Subnational multipliers'!X$6),0))</f>
        <v>785782358483302.88</v>
      </c>
      <c r="X14" s="9">
        <f>IF('CN-Med-BPE-F-gases'!X14=0,0,VLOOKUP($A14,'CN-Med-BPE-F-gases'!$A$2:$AR$27,COLUMN('CN-Med-BPE-F-gases'!X$2),0)*VLOOKUP($A14,'Subnational multipliers'!$A$7:$AS$31,COLUMN('Subnational multipliers'!Y$6),0))</f>
        <v>797590105139062.63</v>
      </c>
      <c r="Y14" s="9">
        <f>IF('CN-Med-BPE-F-gases'!Y14=0,0,VLOOKUP($A14,'CN-Med-BPE-F-gases'!$A$2:$AR$27,COLUMN('CN-Med-BPE-F-gases'!Y$2),0)*VLOOKUP($A14,'Subnational multipliers'!$A$7:$AS$31,COLUMN('Subnational multipliers'!Z$6),0))</f>
        <v>808164795544221</v>
      </c>
      <c r="Z14" s="9">
        <f>IF('CN-Med-BPE-F-gases'!Z14=0,0,VLOOKUP($A14,'CN-Med-BPE-F-gases'!$A$2:$AR$27,COLUMN('CN-Med-BPE-F-gases'!Z$2),0)*VLOOKUP($A14,'Subnational multipliers'!$A$7:$AS$31,COLUMN('Subnational multipliers'!AA$6),0))</f>
        <v>817481768573765.75</v>
      </c>
      <c r="AA14" s="9">
        <f>IF('CN-Med-BPE-F-gases'!AA14=0,0,VLOOKUP($A14,'CN-Med-BPE-F-gases'!$A$2:$AR$27,COLUMN('CN-Med-BPE-F-gases'!AA$2),0)*VLOOKUP($A14,'Subnational multipliers'!$A$7:$AS$31,COLUMN('Subnational multipliers'!AB$6),0))</f>
        <v>825531159777692.25</v>
      </c>
      <c r="AB14" s="9">
        <f>IF('CN-Med-BPE-F-gases'!AB14=0,0,VLOOKUP($A14,'CN-Med-BPE-F-gases'!$A$2:$AR$27,COLUMN('CN-Med-BPE-F-gases'!AB$2),0)*VLOOKUP($A14,'Subnational multipliers'!$A$7:$AS$31,COLUMN('Subnational multipliers'!AC$6),0))</f>
        <v>832332698056010</v>
      </c>
      <c r="AC14" s="9">
        <f>IF('CN-Med-BPE-F-gases'!AC14=0,0,VLOOKUP($A14,'CN-Med-BPE-F-gases'!$A$2:$AR$27,COLUMN('CN-Med-BPE-F-gases'!AC$2),0)*VLOOKUP($A14,'Subnational multipliers'!$A$7:$AS$31,COLUMN('Subnational multipliers'!AD$6),0))</f>
        <v>837871586733712</v>
      </c>
      <c r="AD14" s="9">
        <f>IF('CN-Med-BPE-F-gases'!AD14=0,0,VLOOKUP($A14,'CN-Med-BPE-F-gases'!$A$2:$AR$27,COLUMN('CN-Med-BPE-F-gases'!AD$2),0)*VLOOKUP($A14,'Subnational multipliers'!$A$7:$AS$31,COLUMN('Subnational multipliers'!AE$6),0))</f>
        <v>842172486935809.75</v>
      </c>
      <c r="AE14" s="9">
        <f>IF('CN-Med-BPE-F-gases'!AE14=0,0,VLOOKUP($A14,'CN-Med-BPE-F-gases'!$A$2:$AR$27,COLUMN('CN-Med-BPE-F-gases'!AE$2),0)*VLOOKUP($A14,'Subnational multipliers'!$A$7:$AS$31,COLUMN('Subnational multipliers'!AF$6),0))</f>
        <v>845255127562313.5</v>
      </c>
      <c r="AF14" s="9">
        <f>IF('CN-Med-BPE-F-gases'!AF14=0,0,VLOOKUP($A14,'CN-Med-BPE-F-gases'!$A$2:$AR$27,COLUMN('CN-Med-BPE-F-gases'!AF$2),0)*VLOOKUP($A14,'Subnational multipliers'!$A$7:$AS$31,COLUMN('Subnational multipliers'!AG$6),0))</f>
        <v>847149101963237.5</v>
      </c>
      <c r="AG14" s="9">
        <f>IF('CN-Med-BPE-F-gases'!AG14=0,0,VLOOKUP($A14,'CN-Med-BPE-F-gases'!$A$2:$AR$27,COLUMN('CN-Med-BPE-F-gases'!AG$2),0)*VLOOKUP($A14,'Subnational multipliers'!$A$7:$AS$31,COLUMN('Subnational multipliers'!AH$6),0))</f>
        <v>847884003488595.88</v>
      </c>
      <c r="AH14" s="9">
        <f>IF('CN-Med-BPE-F-gases'!AH14=0,0,VLOOKUP($A14,'CN-Med-BPE-F-gases'!$A$2:$AR$27,COLUMN('CN-Med-BPE-F-gases'!AH$2),0)*VLOOKUP($A14,'Subnational multipliers'!$A$7:$AS$31,COLUMN('Subnational multipliers'!AI$6),0))</f>
        <v>847489425488403.5</v>
      </c>
      <c r="AI14" s="9">
        <f>IF('CN-Med-BPE-F-gases'!AI14=0,0,VLOOKUP($A14,'CN-Med-BPE-F-gases'!$A$2:$AR$27,COLUMN('CN-Med-BPE-F-gases'!AI$2),0)*VLOOKUP($A14,'Subnational multipliers'!$A$7:$AS$31,COLUMN('Subnational multipliers'!AJ$6),0))</f>
        <v>846009757987681.63</v>
      </c>
      <c r="AJ14" s="9">
        <f>IF('CN-Med-BPE-F-gases'!AJ14=0,0,VLOOKUP($A14,'CN-Med-BPE-F-gases'!$A$2:$AR$27,COLUMN('CN-Med-BPE-F-gases'!AJ$2),0)*VLOOKUP($A14,'Subnational multipliers'!$A$7:$AS$31,COLUMN('Subnational multipliers'!AK$6),0))</f>
        <v>843484458786449.88</v>
      </c>
      <c r="AK14" s="9">
        <f>IF('CN-Med-BPE-F-gases'!AK14=0,0,VLOOKUP($A14,'CN-Med-BPE-F-gases'!$A$2:$AR$27,COLUMN('CN-Med-BPE-F-gases'!AK$2),0)*VLOOKUP($A14,'Subnational multipliers'!$A$7:$AS$31,COLUMN('Subnational multipliers'!AL$6),0))</f>
        <v>839952985684727.25</v>
      </c>
      <c r="AL14" s="9">
        <f>IF('CN-Med-BPE-F-gases'!AL14=0,0,VLOOKUP($A14,'CN-Med-BPE-F-gases'!$A$2:$AR$27,COLUMN('CN-Med-BPE-F-gases'!AL$2),0)*VLOOKUP($A14,'Subnational multipliers'!$A$7:$AS$31,COLUMN('Subnational multipliers'!AM$6),0))</f>
        <v>835474525382542.5</v>
      </c>
      <c r="AM14" s="9">
        <f>IF('CN-Med-BPE-F-gases'!AM14=0,0,VLOOKUP($A14,'CN-Med-BPE-F-gases'!$A$2:$AR$27,COLUMN('CN-Med-BPE-F-gases'!AM$2),0)*VLOOKUP($A14,'Subnational multipliers'!$A$7:$AS$31,COLUMN('Subnational multipliers'!AN$6),0))</f>
        <v>830088535679915.25</v>
      </c>
      <c r="AN14" s="9">
        <f>IF('CN-Med-BPE-F-gases'!AN14=0,0,VLOOKUP($A14,'CN-Med-BPE-F-gases'!$A$2:$AR$27,COLUMN('CN-Med-BPE-F-gases'!AN$2),0)*VLOOKUP($A14,'Subnational multipliers'!$A$7:$AS$31,COLUMN('Subnational multipliers'!AO$6),0))</f>
        <v>823844338826869.38</v>
      </c>
      <c r="AO14" s="9">
        <f>IF('CN-Med-BPE-F-gases'!AO14=0,0,VLOOKUP($A14,'CN-Med-BPE-F-gases'!$A$2:$AR$27,COLUMN('CN-Med-BPE-F-gases'!AO$2),0)*VLOOKUP($A14,'Subnational multipliers'!$A$7:$AS$31,COLUMN('Subnational multipliers'!AP$6),0))</f>
        <v>816786324848426.63</v>
      </c>
      <c r="AP14" s="9">
        <f>IF('CN-Med-BPE-F-gases'!AP14=0,0,VLOOKUP($A14,'CN-Med-BPE-F-gases'!$A$2:$AR$27,COLUMN('CN-Med-BPE-F-gases'!AP$2),0)*VLOOKUP($A14,'Subnational multipliers'!$A$7:$AS$31,COLUMN('Subnational multipliers'!AQ$6),0))</f>
        <v>808968748219613.13</v>
      </c>
      <c r="AQ14" s="9">
        <f>IF('CN-Med-BPE-F-gases'!AQ14=0,0,VLOOKUP($A14,'CN-Med-BPE-F-gases'!$A$2:$AR$27,COLUMN('CN-Med-BPE-F-gases'!AQ$2),0)*VLOOKUP($A14,'Subnational multipliers'!$A$7:$AS$31,COLUMN('Subnational multipliers'!AR$6),0))</f>
        <v>800450795640458.13</v>
      </c>
      <c r="AR14" s="9">
        <f>IF('CN-Med-BPE-F-gases'!AR14=0,0,VLOOKUP($A14,'CN-Med-BPE-F-gases'!$A$2:$AR$27,COLUMN('CN-Med-BPE-F-gases'!AR$2),0)*VLOOKUP($A14,'Subnational multipliers'!$A$7:$AS$31,COLUMN('Subnational multipliers'!AS$6),0))</f>
        <v>791271924910980.63</v>
      </c>
    </row>
    <row r="15" spans="1:44">
      <c r="A15" t="s">
        <v>48</v>
      </c>
      <c r="B15" s="9">
        <f>IF('CN-Med-BPE-F-gases'!B15=0,0,VLOOKUP($A15,'CN-Med-BPE-F-gases'!$A$2:$AR$27,COLUMN('CN-Med-BPE-F-gases'!B$2),0)*VLOOKUP($A15,'Subnational multipliers'!$A$7:$AS$31,COLUMN('Subnational multipliers'!C$6),0))</f>
        <v>0</v>
      </c>
      <c r="C15" s="9">
        <f>IF('CN-Med-BPE-F-gases'!C15=0,0,VLOOKUP($A15,'CN-Med-BPE-F-gases'!$A$2:$AR$27,COLUMN('CN-Med-BPE-F-gases'!C$2),0)*VLOOKUP($A15,'Subnational multipliers'!$A$7:$AS$31,COLUMN('Subnational multipliers'!D$6),0))</f>
        <v>0</v>
      </c>
      <c r="D15" s="9">
        <f>IF('CN-Med-BPE-F-gases'!D15=0,0,VLOOKUP($A15,'CN-Med-BPE-F-gases'!$A$2:$AR$27,COLUMN('CN-Med-BPE-F-gases'!D$2),0)*VLOOKUP($A15,'Subnational multipliers'!$A$7:$AS$31,COLUMN('Subnational multipliers'!E$6),0))</f>
        <v>0</v>
      </c>
      <c r="E15" s="9">
        <f>IF('CN-Med-BPE-F-gases'!E15=0,0,VLOOKUP($A15,'CN-Med-BPE-F-gases'!$A$2:$AR$27,COLUMN('CN-Med-BPE-F-gases'!E$2),0)*VLOOKUP($A15,'Subnational multipliers'!$A$7:$AS$31,COLUMN('Subnational multipliers'!F$6),0))</f>
        <v>0</v>
      </c>
      <c r="F15" s="9">
        <f>IF('CN-Med-BPE-F-gases'!F15=0,0,VLOOKUP($A15,'CN-Med-BPE-F-gases'!$A$2:$AR$27,COLUMN('CN-Med-BPE-F-gases'!F$2),0)*VLOOKUP($A15,'Subnational multipliers'!$A$7:$AS$31,COLUMN('Subnational multipliers'!G$6),0))</f>
        <v>0</v>
      </c>
      <c r="G15" s="9">
        <f>IF('CN-Med-BPE-F-gases'!G15=0,0,VLOOKUP($A15,'CN-Med-BPE-F-gases'!$A$2:$AR$27,COLUMN('CN-Med-BPE-F-gases'!G$2),0)*VLOOKUP($A15,'Subnational multipliers'!$A$7:$AS$31,COLUMN('Subnational multipliers'!H$6),0))</f>
        <v>0</v>
      </c>
      <c r="H15" s="9">
        <f>IF('CN-Med-BPE-F-gases'!H15=0,0,VLOOKUP($A15,'CN-Med-BPE-F-gases'!$A$2:$AR$27,COLUMN('CN-Med-BPE-F-gases'!H$2),0)*VLOOKUP($A15,'Subnational multipliers'!$A$7:$AS$31,COLUMN('Subnational multipliers'!I$6),0))</f>
        <v>0</v>
      </c>
      <c r="I15" s="9">
        <f>IF('CN-Med-BPE-F-gases'!I15=0,0,VLOOKUP($A15,'CN-Med-BPE-F-gases'!$A$2:$AR$27,COLUMN('CN-Med-BPE-F-gases'!I$2),0)*VLOOKUP($A15,'Subnational multipliers'!$A$7:$AS$31,COLUMN('Subnational multipliers'!J$6),0))</f>
        <v>0</v>
      </c>
      <c r="J15" s="9">
        <f>IF('CN-Med-BPE-F-gases'!J15=0,0,VLOOKUP($A15,'CN-Med-BPE-F-gases'!$A$2:$AR$27,COLUMN('CN-Med-BPE-F-gases'!J$2),0)*VLOOKUP($A15,'Subnational multipliers'!$A$7:$AS$31,COLUMN('Subnational multipliers'!K$6),0))</f>
        <v>0</v>
      </c>
      <c r="K15" s="9">
        <f>IF('CN-Med-BPE-F-gases'!K15=0,0,VLOOKUP($A15,'CN-Med-BPE-F-gases'!$A$2:$AR$27,COLUMN('CN-Med-BPE-F-gases'!K$2),0)*VLOOKUP($A15,'Subnational multipliers'!$A$7:$AS$31,COLUMN('Subnational multipliers'!L$6),0))</f>
        <v>0</v>
      </c>
      <c r="L15" s="9">
        <f>IF('CN-Med-BPE-F-gases'!L15=0,0,VLOOKUP($A15,'CN-Med-BPE-F-gases'!$A$2:$AR$27,COLUMN('CN-Med-BPE-F-gases'!L$2),0)*VLOOKUP($A15,'Subnational multipliers'!$A$7:$AS$31,COLUMN('Subnational multipliers'!M$6),0))</f>
        <v>0</v>
      </c>
      <c r="M15" s="9">
        <f>IF('CN-Med-BPE-F-gases'!M15=0,0,VLOOKUP($A15,'CN-Med-BPE-F-gases'!$A$2:$AR$27,COLUMN('CN-Med-BPE-F-gases'!M$2),0)*VLOOKUP($A15,'Subnational multipliers'!$A$7:$AS$31,COLUMN('Subnational multipliers'!N$6),0))</f>
        <v>0</v>
      </c>
      <c r="N15" s="9">
        <f>IF('CN-Med-BPE-F-gases'!N15=0,0,VLOOKUP($A15,'CN-Med-BPE-F-gases'!$A$2:$AR$27,COLUMN('CN-Med-BPE-F-gases'!N$2),0)*VLOOKUP($A15,'Subnational multipliers'!$A$7:$AS$31,COLUMN('Subnational multipliers'!O$6),0))</f>
        <v>0</v>
      </c>
      <c r="O15" s="9">
        <f>IF('CN-Med-BPE-F-gases'!O15=0,0,VLOOKUP($A15,'CN-Med-BPE-F-gases'!$A$2:$AR$27,COLUMN('CN-Med-BPE-F-gases'!O$2),0)*VLOOKUP($A15,'Subnational multipliers'!$A$7:$AS$31,COLUMN('Subnational multipliers'!P$6),0))</f>
        <v>0</v>
      </c>
      <c r="P15" s="9">
        <f>IF('CN-Med-BPE-F-gases'!P15=0,0,VLOOKUP($A15,'CN-Med-BPE-F-gases'!$A$2:$AR$27,COLUMN('CN-Med-BPE-F-gases'!P$2),0)*VLOOKUP($A15,'Subnational multipliers'!$A$7:$AS$31,COLUMN('Subnational multipliers'!Q$6),0))</f>
        <v>0</v>
      </c>
      <c r="Q15" s="9">
        <f>IF('CN-Med-BPE-F-gases'!Q15=0,0,VLOOKUP($A15,'CN-Med-BPE-F-gases'!$A$2:$AR$27,COLUMN('CN-Med-BPE-F-gases'!Q$2),0)*VLOOKUP($A15,'Subnational multipliers'!$A$7:$AS$31,COLUMN('Subnational multipliers'!R$6),0))</f>
        <v>0</v>
      </c>
      <c r="R15" s="9">
        <f>IF('CN-Med-BPE-F-gases'!R15=0,0,VLOOKUP($A15,'CN-Med-BPE-F-gases'!$A$2:$AR$27,COLUMN('CN-Med-BPE-F-gases'!R$2),0)*VLOOKUP($A15,'Subnational multipliers'!$A$7:$AS$31,COLUMN('Subnational multipliers'!S$6),0))</f>
        <v>0</v>
      </c>
      <c r="S15" s="9">
        <f>IF('CN-Med-BPE-F-gases'!S15=0,0,VLOOKUP($A15,'CN-Med-BPE-F-gases'!$A$2:$AR$27,COLUMN('CN-Med-BPE-F-gases'!S$2),0)*VLOOKUP($A15,'Subnational multipliers'!$A$7:$AS$31,COLUMN('Subnational multipliers'!T$6),0))</f>
        <v>0</v>
      </c>
      <c r="T15" s="9">
        <f>IF('CN-Med-BPE-F-gases'!T15=0,0,VLOOKUP($A15,'CN-Med-BPE-F-gases'!$A$2:$AR$27,COLUMN('CN-Med-BPE-F-gases'!T$2),0)*VLOOKUP($A15,'Subnational multipliers'!$A$7:$AS$31,COLUMN('Subnational multipliers'!U$6),0))</f>
        <v>0</v>
      </c>
      <c r="U15" s="9">
        <f>IF('CN-Med-BPE-F-gases'!U15=0,0,VLOOKUP($A15,'CN-Med-BPE-F-gases'!$A$2:$AR$27,COLUMN('CN-Med-BPE-F-gases'!U$2),0)*VLOOKUP($A15,'Subnational multipliers'!$A$7:$AS$31,COLUMN('Subnational multipliers'!V$6),0))</f>
        <v>0</v>
      </c>
      <c r="V15" s="9">
        <f>IF('CN-Med-BPE-F-gases'!V15=0,0,VLOOKUP($A15,'CN-Med-BPE-F-gases'!$A$2:$AR$27,COLUMN('CN-Med-BPE-F-gases'!V$2),0)*VLOOKUP($A15,'Subnational multipliers'!$A$7:$AS$31,COLUMN('Subnational multipliers'!W$6),0))</f>
        <v>0</v>
      </c>
      <c r="W15" s="9">
        <f>IF('CN-Med-BPE-F-gases'!W15=0,0,VLOOKUP($A15,'CN-Med-BPE-F-gases'!$A$2:$AR$27,COLUMN('CN-Med-BPE-F-gases'!W$2),0)*VLOOKUP($A15,'Subnational multipliers'!$A$7:$AS$31,COLUMN('Subnational multipliers'!X$6),0))</f>
        <v>0</v>
      </c>
      <c r="X15" s="9">
        <f>IF('CN-Med-BPE-F-gases'!X15=0,0,VLOOKUP($A15,'CN-Med-BPE-F-gases'!$A$2:$AR$27,COLUMN('CN-Med-BPE-F-gases'!X$2),0)*VLOOKUP($A15,'Subnational multipliers'!$A$7:$AS$31,COLUMN('Subnational multipliers'!Y$6),0))</f>
        <v>0</v>
      </c>
      <c r="Y15" s="9">
        <f>IF('CN-Med-BPE-F-gases'!Y15=0,0,VLOOKUP($A15,'CN-Med-BPE-F-gases'!$A$2:$AR$27,COLUMN('CN-Med-BPE-F-gases'!Y$2),0)*VLOOKUP($A15,'Subnational multipliers'!$A$7:$AS$31,COLUMN('Subnational multipliers'!Z$6),0))</f>
        <v>0</v>
      </c>
      <c r="Z15" s="9">
        <f>IF('CN-Med-BPE-F-gases'!Z15=0,0,VLOOKUP($A15,'CN-Med-BPE-F-gases'!$A$2:$AR$27,COLUMN('CN-Med-BPE-F-gases'!Z$2),0)*VLOOKUP($A15,'Subnational multipliers'!$A$7:$AS$31,COLUMN('Subnational multipliers'!AA$6),0))</f>
        <v>0</v>
      </c>
      <c r="AA15" s="9">
        <f>IF('CN-Med-BPE-F-gases'!AA15=0,0,VLOOKUP($A15,'CN-Med-BPE-F-gases'!$A$2:$AR$27,COLUMN('CN-Med-BPE-F-gases'!AA$2),0)*VLOOKUP($A15,'Subnational multipliers'!$A$7:$AS$31,COLUMN('Subnational multipliers'!AB$6),0))</f>
        <v>0</v>
      </c>
      <c r="AB15" s="9">
        <f>IF('CN-Med-BPE-F-gases'!AB15=0,0,VLOOKUP($A15,'CN-Med-BPE-F-gases'!$A$2:$AR$27,COLUMN('CN-Med-BPE-F-gases'!AB$2),0)*VLOOKUP($A15,'Subnational multipliers'!$A$7:$AS$31,COLUMN('Subnational multipliers'!AC$6),0))</f>
        <v>0</v>
      </c>
      <c r="AC15" s="9">
        <f>IF('CN-Med-BPE-F-gases'!AC15=0,0,VLOOKUP($A15,'CN-Med-BPE-F-gases'!$A$2:$AR$27,COLUMN('CN-Med-BPE-F-gases'!AC$2),0)*VLOOKUP($A15,'Subnational multipliers'!$A$7:$AS$31,COLUMN('Subnational multipliers'!AD$6),0))</f>
        <v>0</v>
      </c>
      <c r="AD15" s="9">
        <f>IF('CN-Med-BPE-F-gases'!AD15=0,0,VLOOKUP($A15,'CN-Med-BPE-F-gases'!$A$2:$AR$27,COLUMN('CN-Med-BPE-F-gases'!AD$2),0)*VLOOKUP($A15,'Subnational multipliers'!$A$7:$AS$31,COLUMN('Subnational multipliers'!AE$6),0))</f>
        <v>0</v>
      </c>
      <c r="AE15" s="9">
        <f>IF('CN-Med-BPE-F-gases'!AE15=0,0,VLOOKUP($A15,'CN-Med-BPE-F-gases'!$A$2:$AR$27,COLUMN('CN-Med-BPE-F-gases'!AE$2),0)*VLOOKUP($A15,'Subnational multipliers'!$A$7:$AS$31,COLUMN('Subnational multipliers'!AF$6),0))</f>
        <v>0</v>
      </c>
      <c r="AF15" s="9">
        <f>IF('CN-Med-BPE-F-gases'!AF15=0,0,VLOOKUP($A15,'CN-Med-BPE-F-gases'!$A$2:$AR$27,COLUMN('CN-Med-BPE-F-gases'!AF$2),0)*VLOOKUP($A15,'Subnational multipliers'!$A$7:$AS$31,COLUMN('Subnational multipliers'!AG$6),0))</f>
        <v>0</v>
      </c>
      <c r="AG15" s="9">
        <f>IF('CN-Med-BPE-F-gases'!AG15=0,0,VLOOKUP($A15,'CN-Med-BPE-F-gases'!$A$2:$AR$27,COLUMN('CN-Med-BPE-F-gases'!AG$2),0)*VLOOKUP($A15,'Subnational multipliers'!$A$7:$AS$31,COLUMN('Subnational multipliers'!AH$6),0))</f>
        <v>0</v>
      </c>
      <c r="AH15" s="9">
        <f>IF('CN-Med-BPE-F-gases'!AH15=0,0,VLOOKUP($A15,'CN-Med-BPE-F-gases'!$A$2:$AR$27,COLUMN('CN-Med-BPE-F-gases'!AH$2),0)*VLOOKUP($A15,'Subnational multipliers'!$A$7:$AS$31,COLUMN('Subnational multipliers'!AI$6),0))</f>
        <v>0</v>
      </c>
      <c r="AI15" s="9">
        <f>IF('CN-Med-BPE-F-gases'!AI15=0,0,VLOOKUP($A15,'CN-Med-BPE-F-gases'!$A$2:$AR$27,COLUMN('CN-Med-BPE-F-gases'!AI$2),0)*VLOOKUP($A15,'Subnational multipliers'!$A$7:$AS$31,COLUMN('Subnational multipliers'!AJ$6),0))</f>
        <v>0</v>
      </c>
      <c r="AJ15" s="9">
        <f>IF('CN-Med-BPE-F-gases'!AJ15=0,0,VLOOKUP($A15,'CN-Med-BPE-F-gases'!$A$2:$AR$27,COLUMN('CN-Med-BPE-F-gases'!AJ$2),0)*VLOOKUP($A15,'Subnational multipliers'!$A$7:$AS$31,COLUMN('Subnational multipliers'!AK$6),0))</f>
        <v>0</v>
      </c>
      <c r="AK15" s="9">
        <f>IF('CN-Med-BPE-F-gases'!AK15=0,0,VLOOKUP($A15,'CN-Med-BPE-F-gases'!$A$2:$AR$27,COLUMN('CN-Med-BPE-F-gases'!AK$2),0)*VLOOKUP($A15,'Subnational multipliers'!$A$7:$AS$31,COLUMN('Subnational multipliers'!AL$6),0))</f>
        <v>0</v>
      </c>
      <c r="AL15" s="9">
        <f>IF('CN-Med-BPE-F-gases'!AL15=0,0,VLOOKUP($A15,'CN-Med-BPE-F-gases'!$A$2:$AR$27,COLUMN('CN-Med-BPE-F-gases'!AL$2),0)*VLOOKUP($A15,'Subnational multipliers'!$A$7:$AS$31,COLUMN('Subnational multipliers'!AM$6),0))</f>
        <v>0</v>
      </c>
      <c r="AM15" s="9">
        <f>IF('CN-Med-BPE-F-gases'!AM15=0,0,VLOOKUP($A15,'CN-Med-BPE-F-gases'!$A$2:$AR$27,COLUMN('CN-Med-BPE-F-gases'!AM$2),0)*VLOOKUP($A15,'Subnational multipliers'!$A$7:$AS$31,COLUMN('Subnational multipliers'!AN$6),0))</f>
        <v>0</v>
      </c>
      <c r="AN15" s="9">
        <f>IF('CN-Med-BPE-F-gases'!AN15=0,0,VLOOKUP($A15,'CN-Med-BPE-F-gases'!$A$2:$AR$27,COLUMN('CN-Med-BPE-F-gases'!AN$2),0)*VLOOKUP($A15,'Subnational multipliers'!$A$7:$AS$31,COLUMN('Subnational multipliers'!AO$6),0))</f>
        <v>0</v>
      </c>
      <c r="AO15" s="9">
        <f>IF('CN-Med-BPE-F-gases'!AO15=0,0,VLOOKUP($A15,'CN-Med-BPE-F-gases'!$A$2:$AR$27,COLUMN('CN-Med-BPE-F-gases'!AO$2),0)*VLOOKUP($A15,'Subnational multipliers'!$A$7:$AS$31,COLUMN('Subnational multipliers'!AP$6),0))</f>
        <v>0</v>
      </c>
      <c r="AP15" s="9">
        <f>IF('CN-Med-BPE-F-gases'!AP15=0,0,VLOOKUP($A15,'CN-Med-BPE-F-gases'!$A$2:$AR$27,COLUMN('CN-Med-BPE-F-gases'!AP$2),0)*VLOOKUP($A15,'Subnational multipliers'!$A$7:$AS$31,COLUMN('Subnational multipliers'!AQ$6),0))</f>
        <v>0</v>
      </c>
      <c r="AQ15" s="9">
        <f>IF('CN-Med-BPE-F-gases'!AQ15=0,0,VLOOKUP($A15,'CN-Med-BPE-F-gases'!$A$2:$AR$27,COLUMN('CN-Med-BPE-F-gases'!AQ$2),0)*VLOOKUP($A15,'Subnational multipliers'!$A$7:$AS$31,COLUMN('Subnational multipliers'!AR$6),0))</f>
        <v>0</v>
      </c>
      <c r="AR15" s="9">
        <f>IF('CN-Med-BPE-F-gases'!AR15=0,0,VLOOKUP($A15,'CN-Med-BPE-F-gases'!$A$2:$AR$27,COLUMN('CN-Med-BPE-F-gases'!AR$2),0)*VLOOKUP($A15,'Subnational multipliers'!$A$7:$AS$31,COLUMN('Subnational multipliers'!AS$6),0))</f>
        <v>0</v>
      </c>
    </row>
    <row r="16" spans="1:44">
      <c r="A16" t="s">
        <v>49</v>
      </c>
      <c r="B16" s="9">
        <f>IF('CN-Med-BPE-F-gases'!B16=0,0,VLOOKUP($A16,'CN-Med-BPE-F-gases'!$A$2:$AR$27,COLUMN('CN-Med-BPE-F-gases'!B$2),0)*VLOOKUP($A16,'Subnational multipliers'!$A$7:$AS$31,COLUMN('Subnational multipliers'!C$6),0))</f>
        <v>0</v>
      </c>
      <c r="C16" s="9">
        <f>IF('CN-Med-BPE-F-gases'!C16=0,0,VLOOKUP($A16,'CN-Med-BPE-F-gases'!$A$2:$AR$27,COLUMN('CN-Med-BPE-F-gases'!C$2),0)*VLOOKUP($A16,'Subnational multipliers'!$A$7:$AS$31,COLUMN('Subnational multipliers'!D$6),0))</f>
        <v>0</v>
      </c>
      <c r="D16" s="9">
        <f>IF('CN-Med-BPE-F-gases'!D16=0,0,VLOOKUP($A16,'CN-Med-BPE-F-gases'!$A$2:$AR$27,COLUMN('CN-Med-BPE-F-gases'!D$2),0)*VLOOKUP($A16,'Subnational multipliers'!$A$7:$AS$31,COLUMN('Subnational multipliers'!E$6),0))</f>
        <v>0</v>
      </c>
      <c r="E16" s="9">
        <f>IF('CN-Med-BPE-F-gases'!E16=0,0,VLOOKUP($A16,'CN-Med-BPE-F-gases'!$A$2:$AR$27,COLUMN('CN-Med-BPE-F-gases'!E$2),0)*VLOOKUP($A16,'Subnational multipliers'!$A$7:$AS$31,COLUMN('Subnational multipliers'!F$6),0))</f>
        <v>0</v>
      </c>
      <c r="F16" s="9">
        <f>IF('CN-Med-BPE-F-gases'!F16=0,0,VLOOKUP($A16,'CN-Med-BPE-F-gases'!$A$2:$AR$27,COLUMN('CN-Med-BPE-F-gases'!F$2),0)*VLOOKUP($A16,'Subnational multipliers'!$A$7:$AS$31,COLUMN('Subnational multipliers'!G$6),0))</f>
        <v>0</v>
      </c>
      <c r="G16" s="9">
        <f>IF('CN-Med-BPE-F-gases'!G16=0,0,VLOOKUP($A16,'CN-Med-BPE-F-gases'!$A$2:$AR$27,COLUMN('CN-Med-BPE-F-gases'!G$2),0)*VLOOKUP($A16,'Subnational multipliers'!$A$7:$AS$31,COLUMN('Subnational multipliers'!H$6),0))</f>
        <v>0</v>
      </c>
      <c r="H16" s="9">
        <f>IF('CN-Med-BPE-F-gases'!H16=0,0,VLOOKUP($A16,'CN-Med-BPE-F-gases'!$A$2:$AR$27,COLUMN('CN-Med-BPE-F-gases'!H$2),0)*VLOOKUP($A16,'Subnational multipliers'!$A$7:$AS$31,COLUMN('Subnational multipliers'!I$6),0))</f>
        <v>0</v>
      </c>
      <c r="I16" s="9">
        <f>IF('CN-Med-BPE-F-gases'!I16=0,0,VLOOKUP($A16,'CN-Med-BPE-F-gases'!$A$2:$AR$27,COLUMN('CN-Med-BPE-F-gases'!I$2),0)*VLOOKUP($A16,'Subnational multipliers'!$A$7:$AS$31,COLUMN('Subnational multipliers'!J$6),0))</f>
        <v>0</v>
      </c>
      <c r="J16" s="9">
        <f>IF('CN-Med-BPE-F-gases'!J16=0,0,VLOOKUP($A16,'CN-Med-BPE-F-gases'!$A$2:$AR$27,COLUMN('CN-Med-BPE-F-gases'!J$2),0)*VLOOKUP($A16,'Subnational multipliers'!$A$7:$AS$31,COLUMN('Subnational multipliers'!K$6),0))</f>
        <v>0</v>
      </c>
      <c r="K16" s="9">
        <f>IF('CN-Med-BPE-F-gases'!K16=0,0,VLOOKUP($A16,'CN-Med-BPE-F-gases'!$A$2:$AR$27,COLUMN('CN-Med-BPE-F-gases'!K$2),0)*VLOOKUP($A16,'Subnational multipliers'!$A$7:$AS$31,COLUMN('Subnational multipliers'!L$6),0))</f>
        <v>0</v>
      </c>
      <c r="L16" s="9">
        <f>IF('CN-Med-BPE-F-gases'!L16=0,0,VLOOKUP($A16,'CN-Med-BPE-F-gases'!$A$2:$AR$27,COLUMN('CN-Med-BPE-F-gases'!L$2),0)*VLOOKUP($A16,'Subnational multipliers'!$A$7:$AS$31,COLUMN('Subnational multipliers'!M$6),0))</f>
        <v>0</v>
      </c>
      <c r="M16" s="9">
        <f>IF('CN-Med-BPE-F-gases'!M16=0,0,VLOOKUP($A16,'CN-Med-BPE-F-gases'!$A$2:$AR$27,COLUMN('CN-Med-BPE-F-gases'!M$2),0)*VLOOKUP($A16,'Subnational multipliers'!$A$7:$AS$31,COLUMN('Subnational multipliers'!N$6),0))</f>
        <v>0</v>
      </c>
      <c r="N16" s="9">
        <f>IF('CN-Med-BPE-F-gases'!N16=0,0,VLOOKUP($A16,'CN-Med-BPE-F-gases'!$A$2:$AR$27,COLUMN('CN-Med-BPE-F-gases'!N$2),0)*VLOOKUP($A16,'Subnational multipliers'!$A$7:$AS$31,COLUMN('Subnational multipliers'!O$6),0))</f>
        <v>0</v>
      </c>
      <c r="O16" s="9">
        <f>IF('CN-Med-BPE-F-gases'!O16=0,0,VLOOKUP($A16,'CN-Med-BPE-F-gases'!$A$2:$AR$27,COLUMN('CN-Med-BPE-F-gases'!O$2),0)*VLOOKUP($A16,'Subnational multipliers'!$A$7:$AS$31,COLUMN('Subnational multipliers'!P$6),0))</f>
        <v>0</v>
      </c>
      <c r="P16" s="9">
        <f>IF('CN-Med-BPE-F-gases'!P16=0,0,VLOOKUP($A16,'CN-Med-BPE-F-gases'!$A$2:$AR$27,COLUMN('CN-Med-BPE-F-gases'!P$2),0)*VLOOKUP($A16,'Subnational multipliers'!$A$7:$AS$31,COLUMN('Subnational multipliers'!Q$6),0))</f>
        <v>0</v>
      </c>
      <c r="Q16" s="9">
        <f>IF('CN-Med-BPE-F-gases'!Q16=0,0,VLOOKUP($A16,'CN-Med-BPE-F-gases'!$A$2:$AR$27,COLUMN('CN-Med-BPE-F-gases'!Q$2),0)*VLOOKUP($A16,'Subnational multipliers'!$A$7:$AS$31,COLUMN('Subnational multipliers'!R$6),0))</f>
        <v>0</v>
      </c>
      <c r="R16" s="9">
        <f>IF('CN-Med-BPE-F-gases'!R16=0,0,VLOOKUP($A16,'CN-Med-BPE-F-gases'!$A$2:$AR$27,COLUMN('CN-Med-BPE-F-gases'!R$2),0)*VLOOKUP($A16,'Subnational multipliers'!$A$7:$AS$31,COLUMN('Subnational multipliers'!S$6),0))</f>
        <v>0</v>
      </c>
      <c r="S16" s="9">
        <f>IF('CN-Med-BPE-F-gases'!S16=0,0,VLOOKUP($A16,'CN-Med-BPE-F-gases'!$A$2:$AR$27,COLUMN('CN-Med-BPE-F-gases'!S$2),0)*VLOOKUP($A16,'Subnational multipliers'!$A$7:$AS$31,COLUMN('Subnational multipliers'!T$6),0))</f>
        <v>0</v>
      </c>
      <c r="T16" s="9">
        <f>IF('CN-Med-BPE-F-gases'!T16=0,0,VLOOKUP($A16,'CN-Med-BPE-F-gases'!$A$2:$AR$27,COLUMN('CN-Med-BPE-F-gases'!T$2),0)*VLOOKUP($A16,'Subnational multipliers'!$A$7:$AS$31,COLUMN('Subnational multipliers'!U$6),0))</f>
        <v>0</v>
      </c>
      <c r="U16" s="9">
        <f>IF('CN-Med-BPE-F-gases'!U16=0,0,VLOOKUP($A16,'CN-Med-BPE-F-gases'!$A$2:$AR$27,COLUMN('CN-Med-BPE-F-gases'!U$2),0)*VLOOKUP($A16,'Subnational multipliers'!$A$7:$AS$31,COLUMN('Subnational multipliers'!V$6),0))</f>
        <v>0</v>
      </c>
      <c r="V16" s="9">
        <f>IF('CN-Med-BPE-F-gases'!V16=0,0,VLOOKUP($A16,'CN-Med-BPE-F-gases'!$A$2:$AR$27,COLUMN('CN-Med-BPE-F-gases'!V$2),0)*VLOOKUP($A16,'Subnational multipliers'!$A$7:$AS$31,COLUMN('Subnational multipliers'!W$6),0))</f>
        <v>0</v>
      </c>
      <c r="W16" s="9">
        <f>IF('CN-Med-BPE-F-gases'!W16=0,0,VLOOKUP($A16,'CN-Med-BPE-F-gases'!$A$2:$AR$27,COLUMN('CN-Med-BPE-F-gases'!W$2),0)*VLOOKUP($A16,'Subnational multipliers'!$A$7:$AS$31,COLUMN('Subnational multipliers'!X$6),0))</f>
        <v>0</v>
      </c>
      <c r="X16" s="9">
        <f>IF('CN-Med-BPE-F-gases'!X16=0,0,VLOOKUP($A16,'CN-Med-BPE-F-gases'!$A$2:$AR$27,COLUMN('CN-Med-BPE-F-gases'!X$2),0)*VLOOKUP($A16,'Subnational multipliers'!$A$7:$AS$31,COLUMN('Subnational multipliers'!Y$6),0))</f>
        <v>0</v>
      </c>
      <c r="Y16" s="9">
        <f>IF('CN-Med-BPE-F-gases'!Y16=0,0,VLOOKUP($A16,'CN-Med-BPE-F-gases'!$A$2:$AR$27,COLUMN('CN-Med-BPE-F-gases'!Y$2),0)*VLOOKUP($A16,'Subnational multipliers'!$A$7:$AS$31,COLUMN('Subnational multipliers'!Z$6),0))</f>
        <v>0</v>
      </c>
      <c r="Z16" s="9">
        <f>IF('CN-Med-BPE-F-gases'!Z16=0,0,VLOOKUP($A16,'CN-Med-BPE-F-gases'!$A$2:$AR$27,COLUMN('CN-Med-BPE-F-gases'!Z$2),0)*VLOOKUP($A16,'Subnational multipliers'!$A$7:$AS$31,COLUMN('Subnational multipliers'!AA$6),0))</f>
        <v>0</v>
      </c>
      <c r="AA16" s="9">
        <f>IF('CN-Med-BPE-F-gases'!AA16=0,0,VLOOKUP($A16,'CN-Med-BPE-F-gases'!$A$2:$AR$27,COLUMN('CN-Med-BPE-F-gases'!AA$2),0)*VLOOKUP($A16,'Subnational multipliers'!$A$7:$AS$31,COLUMN('Subnational multipliers'!AB$6),0))</f>
        <v>0</v>
      </c>
      <c r="AB16" s="9">
        <f>IF('CN-Med-BPE-F-gases'!AB16=0,0,VLOOKUP($A16,'CN-Med-BPE-F-gases'!$A$2:$AR$27,COLUMN('CN-Med-BPE-F-gases'!AB$2),0)*VLOOKUP($A16,'Subnational multipliers'!$A$7:$AS$31,COLUMN('Subnational multipliers'!AC$6),0))</f>
        <v>0</v>
      </c>
      <c r="AC16" s="9">
        <f>IF('CN-Med-BPE-F-gases'!AC16=0,0,VLOOKUP($A16,'CN-Med-BPE-F-gases'!$A$2:$AR$27,COLUMN('CN-Med-BPE-F-gases'!AC$2),0)*VLOOKUP($A16,'Subnational multipliers'!$A$7:$AS$31,COLUMN('Subnational multipliers'!AD$6),0))</f>
        <v>0</v>
      </c>
      <c r="AD16" s="9">
        <f>IF('CN-Med-BPE-F-gases'!AD16=0,0,VLOOKUP($A16,'CN-Med-BPE-F-gases'!$A$2:$AR$27,COLUMN('CN-Med-BPE-F-gases'!AD$2),0)*VLOOKUP($A16,'Subnational multipliers'!$A$7:$AS$31,COLUMN('Subnational multipliers'!AE$6),0))</f>
        <v>0</v>
      </c>
      <c r="AE16" s="9">
        <f>IF('CN-Med-BPE-F-gases'!AE16=0,0,VLOOKUP($A16,'CN-Med-BPE-F-gases'!$A$2:$AR$27,COLUMN('CN-Med-BPE-F-gases'!AE$2),0)*VLOOKUP($A16,'Subnational multipliers'!$A$7:$AS$31,COLUMN('Subnational multipliers'!AF$6),0))</f>
        <v>0</v>
      </c>
      <c r="AF16" s="9">
        <f>IF('CN-Med-BPE-F-gases'!AF16=0,0,VLOOKUP($A16,'CN-Med-BPE-F-gases'!$A$2:$AR$27,COLUMN('CN-Med-BPE-F-gases'!AF$2),0)*VLOOKUP($A16,'Subnational multipliers'!$A$7:$AS$31,COLUMN('Subnational multipliers'!AG$6),0))</f>
        <v>0</v>
      </c>
      <c r="AG16" s="9">
        <f>IF('CN-Med-BPE-F-gases'!AG16=0,0,VLOOKUP($A16,'CN-Med-BPE-F-gases'!$A$2:$AR$27,COLUMN('CN-Med-BPE-F-gases'!AG$2),0)*VLOOKUP($A16,'Subnational multipliers'!$A$7:$AS$31,COLUMN('Subnational multipliers'!AH$6),0))</f>
        <v>0</v>
      </c>
      <c r="AH16" s="9">
        <f>IF('CN-Med-BPE-F-gases'!AH16=0,0,VLOOKUP($A16,'CN-Med-BPE-F-gases'!$A$2:$AR$27,COLUMN('CN-Med-BPE-F-gases'!AH$2),0)*VLOOKUP($A16,'Subnational multipliers'!$A$7:$AS$31,COLUMN('Subnational multipliers'!AI$6),0))</f>
        <v>0</v>
      </c>
      <c r="AI16" s="9">
        <f>IF('CN-Med-BPE-F-gases'!AI16=0,0,VLOOKUP($A16,'CN-Med-BPE-F-gases'!$A$2:$AR$27,COLUMN('CN-Med-BPE-F-gases'!AI$2),0)*VLOOKUP($A16,'Subnational multipliers'!$A$7:$AS$31,COLUMN('Subnational multipliers'!AJ$6),0))</f>
        <v>0</v>
      </c>
      <c r="AJ16" s="9">
        <f>IF('CN-Med-BPE-F-gases'!AJ16=0,0,VLOOKUP($A16,'CN-Med-BPE-F-gases'!$A$2:$AR$27,COLUMN('CN-Med-BPE-F-gases'!AJ$2),0)*VLOOKUP($A16,'Subnational multipliers'!$A$7:$AS$31,COLUMN('Subnational multipliers'!AK$6),0))</f>
        <v>0</v>
      </c>
      <c r="AK16" s="9">
        <f>IF('CN-Med-BPE-F-gases'!AK16=0,0,VLOOKUP($A16,'CN-Med-BPE-F-gases'!$A$2:$AR$27,COLUMN('CN-Med-BPE-F-gases'!AK$2),0)*VLOOKUP($A16,'Subnational multipliers'!$A$7:$AS$31,COLUMN('Subnational multipliers'!AL$6),0))</f>
        <v>0</v>
      </c>
      <c r="AL16" s="9">
        <f>IF('CN-Med-BPE-F-gases'!AL16=0,0,VLOOKUP($A16,'CN-Med-BPE-F-gases'!$A$2:$AR$27,COLUMN('CN-Med-BPE-F-gases'!AL$2),0)*VLOOKUP($A16,'Subnational multipliers'!$A$7:$AS$31,COLUMN('Subnational multipliers'!AM$6),0))</f>
        <v>0</v>
      </c>
      <c r="AM16" s="9">
        <f>IF('CN-Med-BPE-F-gases'!AM16=0,0,VLOOKUP($A16,'CN-Med-BPE-F-gases'!$A$2:$AR$27,COLUMN('CN-Med-BPE-F-gases'!AM$2),0)*VLOOKUP($A16,'Subnational multipliers'!$A$7:$AS$31,COLUMN('Subnational multipliers'!AN$6),0))</f>
        <v>0</v>
      </c>
      <c r="AN16" s="9">
        <f>IF('CN-Med-BPE-F-gases'!AN16=0,0,VLOOKUP($A16,'CN-Med-BPE-F-gases'!$A$2:$AR$27,COLUMN('CN-Med-BPE-F-gases'!AN$2),0)*VLOOKUP($A16,'Subnational multipliers'!$A$7:$AS$31,COLUMN('Subnational multipliers'!AO$6),0))</f>
        <v>0</v>
      </c>
      <c r="AO16" s="9">
        <f>IF('CN-Med-BPE-F-gases'!AO16=0,0,VLOOKUP($A16,'CN-Med-BPE-F-gases'!$A$2:$AR$27,COLUMN('CN-Med-BPE-F-gases'!AO$2),0)*VLOOKUP($A16,'Subnational multipliers'!$A$7:$AS$31,COLUMN('Subnational multipliers'!AP$6),0))</f>
        <v>0</v>
      </c>
      <c r="AP16" s="9">
        <f>IF('CN-Med-BPE-F-gases'!AP16=0,0,VLOOKUP($A16,'CN-Med-BPE-F-gases'!$A$2:$AR$27,COLUMN('CN-Med-BPE-F-gases'!AP$2),0)*VLOOKUP($A16,'Subnational multipliers'!$A$7:$AS$31,COLUMN('Subnational multipliers'!AQ$6),0))</f>
        <v>0</v>
      </c>
      <c r="AQ16" s="9">
        <f>IF('CN-Med-BPE-F-gases'!AQ16=0,0,VLOOKUP($A16,'CN-Med-BPE-F-gases'!$A$2:$AR$27,COLUMN('CN-Med-BPE-F-gases'!AQ$2),0)*VLOOKUP($A16,'Subnational multipliers'!$A$7:$AS$31,COLUMN('Subnational multipliers'!AR$6),0))</f>
        <v>0</v>
      </c>
      <c r="AR16" s="9">
        <f>IF('CN-Med-BPE-F-gases'!AR16=0,0,VLOOKUP($A16,'CN-Med-BPE-F-gases'!$A$2:$AR$27,COLUMN('CN-Med-BPE-F-gases'!AR$2),0)*VLOOKUP($A16,'Subnational multipliers'!$A$7:$AS$31,COLUMN('Subnational multipliers'!AS$6),0))</f>
        <v>0</v>
      </c>
    </row>
    <row r="17" spans="1:44">
      <c r="A17" t="s">
        <v>50</v>
      </c>
      <c r="B17" s="9">
        <f>IF('CN-Med-BPE-F-gases'!B17=0,0,VLOOKUP($A17,'CN-Med-BPE-F-gases'!$A$2:$AR$27,COLUMN('CN-Med-BPE-F-gases'!B$2),0)*VLOOKUP($A17,'Subnational multipliers'!$A$7:$AS$31,COLUMN('Subnational multipliers'!C$6),0))</f>
        <v>19660000000000</v>
      </c>
      <c r="C17" s="9">
        <f>IF('CN-Med-BPE-F-gases'!C17=0,0,VLOOKUP($A17,'CN-Med-BPE-F-gases'!$A$2:$AR$27,COLUMN('CN-Med-BPE-F-gases'!C$2),0)*VLOOKUP($A17,'Subnational multipliers'!$A$7:$AS$31,COLUMN('Subnational multipliers'!D$6),0))</f>
        <v>20245000000000</v>
      </c>
      <c r="D17" s="9">
        <f>IF('CN-Med-BPE-F-gases'!D17=0,0,VLOOKUP($A17,'CN-Med-BPE-F-gases'!$A$2:$AR$27,COLUMN('CN-Med-BPE-F-gases'!D$2),0)*VLOOKUP($A17,'Subnational multipliers'!$A$7:$AS$31,COLUMN('Subnational multipliers'!E$6),0))</f>
        <v>20830000000000</v>
      </c>
      <c r="E17" s="9">
        <f>IF('CN-Med-BPE-F-gases'!E17=0,0,VLOOKUP($A17,'CN-Med-BPE-F-gases'!$A$2:$AR$27,COLUMN('CN-Med-BPE-F-gases'!E$2),0)*VLOOKUP($A17,'Subnational multipliers'!$A$7:$AS$31,COLUMN('Subnational multipliers'!F$6),0))</f>
        <v>21628000000000</v>
      </c>
      <c r="F17" s="9">
        <f>IF('CN-Med-BPE-F-gases'!F17=0,0,VLOOKUP($A17,'CN-Med-BPE-F-gases'!$A$2:$AR$27,COLUMN('CN-Med-BPE-F-gases'!F$2),0)*VLOOKUP($A17,'Subnational multipliers'!$A$7:$AS$31,COLUMN('Subnational multipliers'!G$6),0))</f>
        <v>22549837945936.957</v>
      </c>
      <c r="G17" s="9">
        <f>IF('CN-Med-BPE-F-gases'!G17=0,0,VLOOKUP($A17,'CN-Med-BPE-F-gases'!$A$2:$AR$27,COLUMN('CN-Med-BPE-F-gases'!G$2),0)*VLOOKUP($A17,'Subnational multipliers'!$A$7:$AS$31,COLUMN('Subnational multipliers'!H$6),0))</f>
        <v>24254787834084.781</v>
      </c>
      <c r="H17" s="9">
        <f>IF('CN-Med-BPE-F-gases'!H17=0,0,VLOOKUP($A17,'CN-Med-BPE-F-gases'!$A$2:$AR$27,COLUMN('CN-Med-BPE-F-gases'!H$2),0)*VLOOKUP($A17,'Subnational multipliers'!$A$7:$AS$31,COLUMN('Subnational multipliers'!I$6),0))</f>
        <v>25959737722232.602</v>
      </c>
      <c r="I17" s="9">
        <f>IF('CN-Med-BPE-F-gases'!I17=0,0,VLOOKUP($A17,'CN-Med-BPE-F-gases'!$A$2:$AR$27,COLUMN('CN-Med-BPE-F-gases'!I$2),0)*VLOOKUP($A17,'Subnational multipliers'!$A$7:$AS$31,COLUMN('Subnational multipliers'!J$6),0))</f>
        <v>27734902553553.988</v>
      </c>
      <c r="J17" s="9">
        <f>IF('CN-Med-BPE-F-gases'!J17=0,0,VLOOKUP($A17,'CN-Med-BPE-F-gases'!$A$2:$AR$27,COLUMN('CN-Med-BPE-F-gases'!J$2),0)*VLOOKUP($A17,'Subnational multipliers'!$A$7:$AS$31,COLUMN('Subnational multipliers'!K$6),0))</f>
        <v>29026857507947.391</v>
      </c>
      <c r="K17" s="9">
        <f>IF('CN-Med-BPE-F-gases'!K17=0,0,VLOOKUP($A17,'CN-Med-BPE-F-gases'!$A$2:$AR$27,COLUMN('CN-Med-BPE-F-gases'!K$2),0)*VLOOKUP($A17,'Subnational multipliers'!$A$7:$AS$31,COLUMN('Subnational multipliers'!L$6),0))</f>
        <v>30318812462340.789</v>
      </c>
      <c r="L17" s="9">
        <f>IF('CN-Med-BPE-F-gases'!L17=0,0,VLOOKUP($A17,'CN-Med-BPE-F-gases'!$A$2:$AR$27,COLUMN('CN-Med-BPE-F-gases'!L$2),0)*VLOOKUP($A17,'Subnational multipliers'!$A$7:$AS$31,COLUMN('Subnational multipliers'!M$6),0))</f>
        <v>31610767416734.195</v>
      </c>
      <c r="M17" s="9">
        <f>IF('CN-Med-BPE-F-gases'!M17=0,0,VLOOKUP($A17,'CN-Med-BPE-F-gases'!$A$2:$AR$27,COLUMN('CN-Med-BPE-F-gases'!M$2),0)*VLOOKUP($A17,'Subnational multipliers'!$A$7:$AS$31,COLUMN('Subnational multipliers'!N$6),0))</f>
        <v>32779705790687.527</v>
      </c>
      <c r="N17" s="9">
        <f>IF('CN-Med-BPE-F-gases'!N17=0,0,VLOOKUP($A17,'CN-Med-BPE-F-gases'!$A$2:$AR$27,COLUMN('CN-Med-BPE-F-gases'!N$2),0)*VLOOKUP($A17,'Subnational multipliers'!$A$7:$AS$31,COLUMN('Subnational multipliers'!O$6),0))</f>
        <v>33955946518730.91</v>
      </c>
      <c r="O17" s="9">
        <f>IF('CN-Med-BPE-F-gases'!O17=0,0,VLOOKUP($A17,'CN-Med-BPE-F-gases'!$A$2:$AR$27,COLUMN('CN-Med-BPE-F-gases'!O$2),0)*VLOOKUP($A17,'Subnational multipliers'!$A$7:$AS$31,COLUMN('Subnational multipliers'!P$6),0))</f>
        <v>34641244364104.797</v>
      </c>
      <c r="P17" s="9">
        <f>IF('CN-Med-BPE-F-gases'!P17=0,0,VLOOKUP($A17,'CN-Med-BPE-F-gases'!$A$2:$AR$27,COLUMN('CN-Med-BPE-F-gases'!P$2),0)*VLOOKUP($A17,'Subnational multipliers'!$A$7:$AS$31,COLUMN('Subnational multipliers'!Q$6),0))</f>
        <v>35217568617673.336</v>
      </c>
      <c r="Q17" s="9">
        <f>IF('CN-Med-BPE-F-gases'!Q17=0,0,VLOOKUP($A17,'CN-Med-BPE-F-gases'!$A$2:$AR$27,COLUMN('CN-Med-BPE-F-gases'!Q$2),0)*VLOOKUP($A17,'Subnational multipliers'!$A$7:$AS$31,COLUMN('Subnational multipliers'!R$6),0))</f>
        <v>35722554488977.539</v>
      </c>
      <c r="R17" s="9">
        <f>IF('CN-Med-BPE-F-gases'!R17=0,0,VLOOKUP($A17,'CN-Med-BPE-F-gases'!$A$2:$AR$27,COLUMN('CN-Med-BPE-F-gases'!R$2),0)*VLOOKUP($A17,'Subnational multipliers'!$A$7:$AS$31,COLUMN('Subnational multipliers'!S$6),0))</f>
        <v>36084863595753.078</v>
      </c>
      <c r="S17" s="9">
        <f>IF('CN-Med-BPE-F-gases'!S17=0,0,VLOOKUP($A17,'CN-Med-BPE-F-gases'!$A$2:$AR$27,COLUMN('CN-Med-BPE-F-gases'!S$2),0)*VLOOKUP($A17,'Subnational multipliers'!$A$7:$AS$31,COLUMN('Subnational multipliers'!T$6),0))</f>
        <v>36413469529805.313</v>
      </c>
      <c r="T17" s="9">
        <f>IF('CN-Med-BPE-F-gases'!T17=0,0,VLOOKUP($A17,'CN-Med-BPE-F-gases'!$A$2:$AR$27,COLUMN('CN-Med-BPE-F-gases'!T$2),0)*VLOOKUP($A17,'Subnational multipliers'!$A$7:$AS$31,COLUMN('Subnational multipliers'!U$6),0))</f>
        <v>36435938311620.852</v>
      </c>
      <c r="U17" s="9">
        <f>IF('CN-Med-BPE-F-gases'!U17=0,0,VLOOKUP($A17,'CN-Med-BPE-F-gases'!$A$2:$AR$27,COLUMN('CN-Med-BPE-F-gases'!U$2),0)*VLOOKUP($A17,'Subnational multipliers'!$A$7:$AS$31,COLUMN('Subnational multipliers'!V$6),0))</f>
        <v>36458407093436.391</v>
      </c>
      <c r="V17" s="9">
        <f>IF('CN-Med-BPE-F-gases'!V17=0,0,VLOOKUP($A17,'CN-Med-BPE-F-gases'!$A$2:$AR$27,COLUMN('CN-Med-BPE-F-gases'!V$2),0)*VLOOKUP($A17,'Subnational multipliers'!$A$7:$AS$31,COLUMN('Subnational multipliers'!W$6),0))</f>
        <v>36480875875251.922</v>
      </c>
      <c r="W17" s="9">
        <f>IF('CN-Med-BPE-F-gases'!W17=0,0,VLOOKUP($A17,'CN-Med-BPE-F-gases'!$A$2:$AR$27,COLUMN('CN-Med-BPE-F-gases'!W$2),0)*VLOOKUP($A17,'Subnational multipliers'!$A$7:$AS$31,COLUMN('Subnational multipliers'!X$6),0))</f>
        <v>36503344657067.469</v>
      </c>
      <c r="X17" s="9">
        <f>IF('CN-Med-BPE-F-gases'!X17=0,0,VLOOKUP($A17,'CN-Med-BPE-F-gases'!$A$2:$AR$27,COLUMN('CN-Med-BPE-F-gases'!X$2),0)*VLOOKUP($A17,'Subnational multipliers'!$A$7:$AS$31,COLUMN('Subnational multipliers'!Y$6),0))</f>
        <v>36525813438883</v>
      </c>
      <c r="Y17" s="9">
        <f>IF('CN-Med-BPE-F-gases'!Y17=0,0,VLOOKUP($A17,'CN-Med-BPE-F-gases'!$A$2:$AR$27,COLUMN('CN-Med-BPE-F-gases'!Y$2),0)*VLOOKUP($A17,'Subnational multipliers'!$A$7:$AS$31,COLUMN('Subnational multipliers'!Z$6),0))</f>
        <v>36236527873007.961</v>
      </c>
      <c r="Z17" s="9">
        <f>IF('CN-Med-BPE-F-gases'!Z17=0,0,VLOOKUP($A17,'CN-Med-BPE-F-gases'!$A$2:$AR$27,COLUMN('CN-Med-BPE-F-gases'!Z$2),0)*VLOOKUP($A17,'Subnational multipliers'!$A$7:$AS$31,COLUMN('Subnational multipliers'!AA$6),0))</f>
        <v>35947242307132.906</v>
      </c>
      <c r="AA17" s="9">
        <f>IF('CN-Med-BPE-F-gases'!AA17=0,0,VLOOKUP($A17,'CN-Med-BPE-F-gases'!$A$2:$AR$27,COLUMN('CN-Med-BPE-F-gases'!AA$2),0)*VLOOKUP($A17,'Subnational multipliers'!$A$7:$AS$31,COLUMN('Subnational multipliers'!AB$6),0))</f>
        <v>35657956741257.867</v>
      </c>
      <c r="AB17" s="9">
        <f>IF('CN-Med-BPE-F-gases'!AB17=0,0,VLOOKUP($A17,'CN-Med-BPE-F-gases'!$A$2:$AR$27,COLUMN('CN-Med-BPE-F-gases'!AB$2),0)*VLOOKUP($A17,'Subnational multipliers'!$A$7:$AS$31,COLUMN('Subnational multipliers'!AC$6),0))</f>
        <v>35368671175382.828</v>
      </c>
      <c r="AC17" s="9">
        <f>IF('CN-Med-BPE-F-gases'!AC17=0,0,VLOOKUP($A17,'CN-Med-BPE-F-gases'!$A$2:$AR$27,COLUMN('CN-Med-BPE-F-gases'!AC$2),0)*VLOOKUP($A17,'Subnational multipliers'!$A$7:$AS$31,COLUMN('Subnational multipliers'!AD$6),0))</f>
        <v>35079385609507.777</v>
      </c>
      <c r="AD17" s="9">
        <f>IF('CN-Med-BPE-F-gases'!AD17=0,0,VLOOKUP($A17,'CN-Med-BPE-F-gases'!$A$2:$AR$27,COLUMN('CN-Med-BPE-F-gases'!AD$2),0)*VLOOKUP($A17,'Subnational multipliers'!$A$7:$AS$31,COLUMN('Subnational multipliers'!AE$6),0))</f>
        <v>34517666064119.348</v>
      </c>
      <c r="AE17" s="9">
        <f>IF('CN-Med-BPE-F-gases'!AE17=0,0,VLOOKUP($A17,'CN-Med-BPE-F-gases'!$A$2:$AR$27,COLUMN('CN-Med-BPE-F-gases'!AE$2),0)*VLOOKUP($A17,'Subnational multipliers'!$A$7:$AS$31,COLUMN('Subnational multipliers'!AF$6),0))</f>
        <v>33955946518730.91</v>
      </c>
      <c r="AF17" s="9">
        <f>IF('CN-Med-BPE-F-gases'!AF17=0,0,VLOOKUP($A17,'CN-Med-BPE-F-gases'!$A$2:$AR$27,COLUMN('CN-Med-BPE-F-gases'!AF$2),0)*VLOOKUP($A17,'Subnational multipliers'!$A$7:$AS$31,COLUMN('Subnational multipliers'!AG$6),0))</f>
        <v>33394226973342.473</v>
      </c>
      <c r="AG17" s="9">
        <f>IF('CN-Med-BPE-F-gases'!AG17=0,0,VLOOKUP($A17,'CN-Med-BPE-F-gases'!$A$2:$AR$27,COLUMN('CN-Med-BPE-F-gases'!AG$2),0)*VLOOKUP($A17,'Subnational multipliers'!$A$7:$AS$31,COLUMN('Subnational multipliers'!AH$6),0))</f>
        <v>32832507427954.039</v>
      </c>
      <c r="AH17" s="9">
        <f>IF('CN-Med-BPE-F-gases'!AH17=0,0,VLOOKUP($A17,'CN-Med-BPE-F-gases'!$A$2:$AR$27,COLUMN('CN-Med-BPE-F-gases'!AH$2),0)*VLOOKUP($A17,'Subnational multipliers'!$A$7:$AS$31,COLUMN('Subnational multipliers'!AI$6),0))</f>
        <v>32270787882565.602</v>
      </c>
      <c r="AI17" s="9">
        <f>IF('CN-Med-BPE-F-gases'!AI17=0,0,VLOOKUP($A17,'CN-Med-BPE-F-gases'!$A$2:$AR$27,COLUMN('CN-Med-BPE-F-gases'!AI$2),0)*VLOOKUP($A17,'Subnational multipliers'!$A$7:$AS$31,COLUMN('Subnational multipliers'!AJ$6),0))</f>
        <v>31574255646283.945</v>
      </c>
      <c r="AJ17" s="9">
        <f>IF('CN-Med-BPE-F-gases'!AJ17=0,0,VLOOKUP($A17,'CN-Med-BPE-F-gases'!$A$2:$AR$27,COLUMN('CN-Med-BPE-F-gases'!AJ$2),0)*VLOOKUP($A17,'Subnational multipliers'!$A$7:$AS$31,COLUMN('Subnational multipliers'!AK$6),0))</f>
        <v>30877723410002.285</v>
      </c>
      <c r="AK17" s="9">
        <f>IF('CN-Med-BPE-F-gases'!AK17=0,0,VLOOKUP($A17,'CN-Med-BPE-F-gases'!$A$2:$AR$27,COLUMN('CN-Med-BPE-F-gases'!AK$2),0)*VLOOKUP($A17,'Subnational multipliers'!$A$7:$AS$31,COLUMN('Subnational multipliers'!AL$6),0))</f>
        <v>30181191173720.625</v>
      </c>
      <c r="AL17" s="9">
        <f>IF('CN-Med-BPE-F-gases'!AL17=0,0,VLOOKUP($A17,'CN-Med-BPE-F-gases'!$A$2:$AR$27,COLUMN('CN-Med-BPE-F-gases'!AL$2),0)*VLOOKUP($A17,'Subnational multipliers'!$A$7:$AS$31,COLUMN('Subnational multipliers'!AM$6),0))</f>
        <v>29484658937438.965</v>
      </c>
      <c r="AM17" s="9">
        <f>IF('CN-Med-BPE-F-gases'!AM17=0,0,VLOOKUP($A17,'CN-Med-BPE-F-gases'!$A$2:$AR$27,COLUMN('CN-Med-BPE-F-gases'!AM$2),0)*VLOOKUP($A17,'Subnational multipliers'!$A$7:$AS$31,COLUMN('Subnational multipliers'!AN$6),0))</f>
        <v>28788126701157.305</v>
      </c>
      <c r="AN17" s="9">
        <f>IF('CN-Med-BPE-F-gases'!AN17=0,0,VLOOKUP($A17,'CN-Med-BPE-F-gases'!$A$2:$AR$27,COLUMN('CN-Med-BPE-F-gases'!AN$2),0)*VLOOKUP($A17,'Subnational multipliers'!$A$7:$AS$31,COLUMN('Subnational multipliers'!AO$6),0))</f>
        <v>28041039705790.688</v>
      </c>
      <c r="AO17" s="9">
        <f>IF('CN-Med-BPE-F-gases'!AO17=0,0,VLOOKUP($A17,'CN-Med-BPE-F-gases'!$A$2:$AR$27,COLUMN('CN-Med-BPE-F-gases'!AO$2),0)*VLOOKUP($A17,'Subnational multipliers'!$A$7:$AS$31,COLUMN('Subnational multipliers'!AP$6),0))</f>
        <v>27293952710424.066</v>
      </c>
      <c r="AP17" s="9">
        <f>IF('CN-Med-BPE-F-gases'!AP17=0,0,VLOOKUP($A17,'CN-Med-BPE-F-gases'!$A$2:$AR$27,COLUMN('CN-Med-BPE-F-gases'!AP$2),0)*VLOOKUP($A17,'Subnational multipliers'!$A$7:$AS$31,COLUMN('Subnational multipliers'!AQ$6),0))</f>
        <v>26546865715057.449</v>
      </c>
      <c r="AQ17" s="9">
        <f>IF('CN-Med-BPE-F-gases'!AQ17=0,0,VLOOKUP($A17,'CN-Med-BPE-F-gases'!$A$2:$AR$27,COLUMN('CN-Med-BPE-F-gases'!AQ$2),0)*VLOOKUP($A17,'Subnational multipliers'!$A$7:$AS$31,COLUMN('Subnational multipliers'!AR$6),0))</f>
        <v>25799778719690.828</v>
      </c>
      <c r="AR17" s="9">
        <f>IF('CN-Med-BPE-F-gases'!AR17=0,0,VLOOKUP($A17,'CN-Med-BPE-F-gases'!$A$2:$AR$27,COLUMN('CN-Med-BPE-F-gases'!AR$2),0)*VLOOKUP($A17,'Subnational multipliers'!$A$7:$AS$31,COLUMN('Subnational multipliers'!AS$6),0))</f>
        <v>25052691724324.215</v>
      </c>
    </row>
    <row r="18" spans="1:44">
      <c r="A18" t="s">
        <v>58</v>
      </c>
      <c r="B18" s="9">
        <f>IF('CN-Med-BPE-F-gases'!B18=0,0,VLOOKUP($A18,'CN-Med-BPE-F-gases'!$A$2:$AR$27,COLUMN('CN-Med-BPE-F-gases'!B$2),0)*VLOOKUP($A18,'Subnational multipliers'!$A$7:$AS$31,COLUMN('Subnational multipliers'!C$6),0))</f>
        <v>0</v>
      </c>
      <c r="C18" s="9">
        <f>IF('CN-Med-BPE-F-gases'!C18=0,0,VLOOKUP($A18,'CN-Med-BPE-F-gases'!$A$2:$AR$27,COLUMN('CN-Med-BPE-F-gases'!C$2),0)*VLOOKUP($A18,'Subnational multipliers'!$A$7:$AS$31,COLUMN('Subnational multipliers'!D$6),0))</f>
        <v>0</v>
      </c>
      <c r="D18" s="9">
        <f>IF('CN-Med-BPE-F-gases'!D18=0,0,VLOOKUP($A18,'CN-Med-BPE-F-gases'!$A$2:$AR$27,COLUMN('CN-Med-BPE-F-gases'!D$2),0)*VLOOKUP($A18,'Subnational multipliers'!$A$7:$AS$31,COLUMN('Subnational multipliers'!E$6),0))</f>
        <v>0</v>
      </c>
      <c r="E18" s="9">
        <f>IF('CN-Med-BPE-F-gases'!E18=0,0,VLOOKUP($A18,'CN-Med-BPE-F-gases'!$A$2:$AR$27,COLUMN('CN-Med-BPE-F-gases'!E$2),0)*VLOOKUP($A18,'Subnational multipliers'!$A$7:$AS$31,COLUMN('Subnational multipliers'!F$6),0))</f>
        <v>0</v>
      </c>
      <c r="F18" s="9">
        <f>IF('CN-Med-BPE-F-gases'!F18=0,0,VLOOKUP($A18,'CN-Med-BPE-F-gases'!$A$2:$AR$27,COLUMN('CN-Med-BPE-F-gases'!F$2),0)*VLOOKUP($A18,'Subnational multipliers'!$A$7:$AS$31,COLUMN('Subnational multipliers'!G$6),0))</f>
        <v>0</v>
      </c>
      <c r="G18" s="9">
        <f>IF('CN-Med-BPE-F-gases'!G18=0,0,VLOOKUP($A18,'CN-Med-BPE-F-gases'!$A$2:$AR$27,COLUMN('CN-Med-BPE-F-gases'!G$2),0)*VLOOKUP($A18,'Subnational multipliers'!$A$7:$AS$31,COLUMN('Subnational multipliers'!H$6),0))</f>
        <v>0</v>
      </c>
      <c r="H18" s="9">
        <f>IF('CN-Med-BPE-F-gases'!H18=0,0,VLOOKUP($A18,'CN-Med-BPE-F-gases'!$A$2:$AR$27,COLUMN('CN-Med-BPE-F-gases'!H$2),0)*VLOOKUP($A18,'Subnational multipliers'!$A$7:$AS$31,COLUMN('Subnational multipliers'!I$6),0))</f>
        <v>0</v>
      </c>
      <c r="I18" s="9">
        <f>IF('CN-Med-BPE-F-gases'!I18=0,0,VLOOKUP($A18,'CN-Med-BPE-F-gases'!$A$2:$AR$27,COLUMN('CN-Med-BPE-F-gases'!I$2),0)*VLOOKUP($A18,'Subnational multipliers'!$A$7:$AS$31,COLUMN('Subnational multipliers'!J$6),0))</f>
        <v>0</v>
      </c>
      <c r="J18" s="9">
        <f>IF('CN-Med-BPE-F-gases'!J18=0,0,VLOOKUP($A18,'CN-Med-BPE-F-gases'!$A$2:$AR$27,COLUMN('CN-Med-BPE-F-gases'!J$2),0)*VLOOKUP($A18,'Subnational multipliers'!$A$7:$AS$31,COLUMN('Subnational multipliers'!K$6),0))</f>
        <v>0</v>
      </c>
      <c r="K18" s="9">
        <f>IF('CN-Med-BPE-F-gases'!K18=0,0,VLOOKUP($A18,'CN-Med-BPE-F-gases'!$A$2:$AR$27,COLUMN('CN-Med-BPE-F-gases'!K$2),0)*VLOOKUP($A18,'Subnational multipliers'!$A$7:$AS$31,COLUMN('Subnational multipliers'!L$6),0))</f>
        <v>0</v>
      </c>
      <c r="L18" s="9">
        <f>IF('CN-Med-BPE-F-gases'!L18=0,0,VLOOKUP($A18,'CN-Med-BPE-F-gases'!$A$2:$AR$27,COLUMN('CN-Med-BPE-F-gases'!L$2),0)*VLOOKUP($A18,'Subnational multipliers'!$A$7:$AS$31,COLUMN('Subnational multipliers'!M$6),0))</f>
        <v>0</v>
      </c>
      <c r="M18" s="9">
        <f>IF('CN-Med-BPE-F-gases'!M18=0,0,VLOOKUP($A18,'CN-Med-BPE-F-gases'!$A$2:$AR$27,COLUMN('CN-Med-BPE-F-gases'!M$2),0)*VLOOKUP($A18,'Subnational multipliers'!$A$7:$AS$31,COLUMN('Subnational multipliers'!N$6),0))</f>
        <v>0</v>
      </c>
      <c r="N18" s="9">
        <f>IF('CN-Med-BPE-F-gases'!N18=0,0,VLOOKUP($A18,'CN-Med-BPE-F-gases'!$A$2:$AR$27,COLUMN('CN-Med-BPE-F-gases'!N$2),0)*VLOOKUP($A18,'Subnational multipliers'!$A$7:$AS$31,COLUMN('Subnational multipliers'!O$6),0))</f>
        <v>0</v>
      </c>
      <c r="O18" s="9">
        <f>IF('CN-Med-BPE-F-gases'!O18=0,0,VLOOKUP($A18,'CN-Med-BPE-F-gases'!$A$2:$AR$27,COLUMN('CN-Med-BPE-F-gases'!O$2),0)*VLOOKUP($A18,'Subnational multipliers'!$A$7:$AS$31,COLUMN('Subnational multipliers'!P$6),0))</f>
        <v>0</v>
      </c>
      <c r="P18" s="9">
        <f>IF('CN-Med-BPE-F-gases'!P18=0,0,VLOOKUP($A18,'CN-Med-BPE-F-gases'!$A$2:$AR$27,COLUMN('CN-Med-BPE-F-gases'!P$2),0)*VLOOKUP($A18,'Subnational multipliers'!$A$7:$AS$31,COLUMN('Subnational multipliers'!Q$6),0))</f>
        <v>0</v>
      </c>
      <c r="Q18" s="9">
        <f>IF('CN-Med-BPE-F-gases'!Q18=0,0,VLOOKUP($A18,'CN-Med-BPE-F-gases'!$A$2:$AR$27,COLUMN('CN-Med-BPE-F-gases'!Q$2),0)*VLOOKUP($A18,'Subnational multipliers'!$A$7:$AS$31,COLUMN('Subnational multipliers'!R$6),0))</f>
        <v>0</v>
      </c>
      <c r="R18" s="9">
        <f>IF('CN-Med-BPE-F-gases'!R18=0,0,VLOOKUP($A18,'CN-Med-BPE-F-gases'!$A$2:$AR$27,COLUMN('CN-Med-BPE-F-gases'!R$2),0)*VLOOKUP($A18,'Subnational multipliers'!$A$7:$AS$31,COLUMN('Subnational multipliers'!S$6),0))</f>
        <v>0</v>
      </c>
      <c r="S18" s="9">
        <f>IF('CN-Med-BPE-F-gases'!S18=0,0,VLOOKUP($A18,'CN-Med-BPE-F-gases'!$A$2:$AR$27,COLUMN('CN-Med-BPE-F-gases'!S$2),0)*VLOOKUP($A18,'Subnational multipliers'!$A$7:$AS$31,COLUMN('Subnational multipliers'!T$6),0))</f>
        <v>0</v>
      </c>
      <c r="T18" s="9">
        <f>IF('CN-Med-BPE-F-gases'!T18=0,0,VLOOKUP($A18,'CN-Med-BPE-F-gases'!$A$2:$AR$27,COLUMN('CN-Med-BPE-F-gases'!T$2),0)*VLOOKUP($A18,'Subnational multipliers'!$A$7:$AS$31,COLUMN('Subnational multipliers'!U$6),0))</f>
        <v>0</v>
      </c>
      <c r="U18" s="9">
        <f>IF('CN-Med-BPE-F-gases'!U18=0,0,VLOOKUP($A18,'CN-Med-BPE-F-gases'!$A$2:$AR$27,COLUMN('CN-Med-BPE-F-gases'!U$2),0)*VLOOKUP($A18,'Subnational multipliers'!$A$7:$AS$31,COLUMN('Subnational multipliers'!V$6),0))</f>
        <v>0</v>
      </c>
      <c r="V18" s="9">
        <f>IF('CN-Med-BPE-F-gases'!V18=0,0,VLOOKUP($A18,'CN-Med-BPE-F-gases'!$A$2:$AR$27,COLUMN('CN-Med-BPE-F-gases'!V$2),0)*VLOOKUP($A18,'Subnational multipliers'!$A$7:$AS$31,COLUMN('Subnational multipliers'!W$6),0))</f>
        <v>0</v>
      </c>
      <c r="W18" s="9">
        <f>IF('CN-Med-BPE-F-gases'!W18=0,0,VLOOKUP($A18,'CN-Med-BPE-F-gases'!$A$2:$AR$27,COLUMN('CN-Med-BPE-F-gases'!W$2),0)*VLOOKUP($A18,'Subnational multipliers'!$A$7:$AS$31,COLUMN('Subnational multipliers'!X$6),0))</f>
        <v>0</v>
      </c>
      <c r="X18" s="9">
        <f>IF('CN-Med-BPE-F-gases'!X18=0,0,VLOOKUP($A18,'CN-Med-BPE-F-gases'!$A$2:$AR$27,COLUMN('CN-Med-BPE-F-gases'!X$2),0)*VLOOKUP($A18,'Subnational multipliers'!$A$7:$AS$31,COLUMN('Subnational multipliers'!Y$6),0))</f>
        <v>0</v>
      </c>
      <c r="Y18" s="9">
        <f>IF('CN-Med-BPE-F-gases'!Y18=0,0,VLOOKUP($A18,'CN-Med-BPE-F-gases'!$A$2:$AR$27,COLUMN('CN-Med-BPE-F-gases'!Y$2),0)*VLOOKUP($A18,'Subnational multipliers'!$A$7:$AS$31,COLUMN('Subnational multipliers'!Z$6),0))</f>
        <v>0</v>
      </c>
      <c r="Z18" s="9">
        <f>IF('CN-Med-BPE-F-gases'!Z18=0,0,VLOOKUP($A18,'CN-Med-BPE-F-gases'!$A$2:$AR$27,COLUMN('CN-Med-BPE-F-gases'!Z$2),0)*VLOOKUP($A18,'Subnational multipliers'!$A$7:$AS$31,COLUMN('Subnational multipliers'!AA$6),0))</f>
        <v>0</v>
      </c>
      <c r="AA18" s="9">
        <f>IF('CN-Med-BPE-F-gases'!AA18=0,0,VLOOKUP($A18,'CN-Med-BPE-F-gases'!$A$2:$AR$27,COLUMN('CN-Med-BPE-F-gases'!AA$2),0)*VLOOKUP($A18,'Subnational multipliers'!$A$7:$AS$31,COLUMN('Subnational multipliers'!AB$6),0))</f>
        <v>0</v>
      </c>
      <c r="AB18" s="9">
        <f>IF('CN-Med-BPE-F-gases'!AB18=0,0,VLOOKUP($A18,'CN-Med-BPE-F-gases'!$A$2:$AR$27,COLUMN('CN-Med-BPE-F-gases'!AB$2),0)*VLOOKUP($A18,'Subnational multipliers'!$A$7:$AS$31,COLUMN('Subnational multipliers'!AC$6),0))</f>
        <v>0</v>
      </c>
      <c r="AC18" s="9">
        <f>IF('CN-Med-BPE-F-gases'!AC18=0,0,VLOOKUP($A18,'CN-Med-BPE-F-gases'!$A$2:$AR$27,COLUMN('CN-Med-BPE-F-gases'!AC$2),0)*VLOOKUP($A18,'Subnational multipliers'!$A$7:$AS$31,COLUMN('Subnational multipliers'!AD$6),0))</f>
        <v>0</v>
      </c>
      <c r="AD18" s="9">
        <f>IF('CN-Med-BPE-F-gases'!AD18=0,0,VLOOKUP($A18,'CN-Med-BPE-F-gases'!$A$2:$AR$27,COLUMN('CN-Med-BPE-F-gases'!AD$2),0)*VLOOKUP($A18,'Subnational multipliers'!$A$7:$AS$31,COLUMN('Subnational multipliers'!AE$6),0))</f>
        <v>0</v>
      </c>
      <c r="AE18" s="9">
        <f>IF('CN-Med-BPE-F-gases'!AE18=0,0,VLOOKUP($A18,'CN-Med-BPE-F-gases'!$A$2:$AR$27,COLUMN('CN-Med-BPE-F-gases'!AE$2),0)*VLOOKUP($A18,'Subnational multipliers'!$A$7:$AS$31,COLUMN('Subnational multipliers'!AF$6),0))</f>
        <v>0</v>
      </c>
      <c r="AF18" s="9">
        <f>IF('CN-Med-BPE-F-gases'!AF18=0,0,VLOOKUP($A18,'CN-Med-BPE-F-gases'!$A$2:$AR$27,COLUMN('CN-Med-BPE-F-gases'!AF$2),0)*VLOOKUP($A18,'Subnational multipliers'!$A$7:$AS$31,COLUMN('Subnational multipliers'!AG$6),0))</f>
        <v>0</v>
      </c>
      <c r="AG18" s="9">
        <f>IF('CN-Med-BPE-F-gases'!AG18=0,0,VLOOKUP($A18,'CN-Med-BPE-F-gases'!$A$2:$AR$27,COLUMN('CN-Med-BPE-F-gases'!AG$2),0)*VLOOKUP($A18,'Subnational multipliers'!$A$7:$AS$31,COLUMN('Subnational multipliers'!AH$6),0))</f>
        <v>0</v>
      </c>
      <c r="AH18" s="9">
        <f>IF('CN-Med-BPE-F-gases'!AH18=0,0,VLOOKUP($A18,'CN-Med-BPE-F-gases'!$A$2:$AR$27,COLUMN('CN-Med-BPE-F-gases'!AH$2),0)*VLOOKUP($A18,'Subnational multipliers'!$A$7:$AS$31,COLUMN('Subnational multipliers'!AI$6),0))</f>
        <v>0</v>
      </c>
      <c r="AI18" s="9">
        <f>IF('CN-Med-BPE-F-gases'!AI18=0,0,VLOOKUP($A18,'CN-Med-BPE-F-gases'!$A$2:$AR$27,COLUMN('CN-Med-BPE-F-gases'!AI$2),0)*VLOOKUP($A18,'Subnational multipliers'!$A$7:$AS$31,COLUMN('Subnational multipliers'!AJ$6),0))</f>
        <v>0</v>
      </c>
      <c r="AJ18" s="9">
        <f>IF('CN-Med-BPE-F-gases'!AJ18=0,0,VLOOKUP($A18,'CN-Med-BPE-F-gases'!$A$2:$AR$27,COLUMN('CN-Med-BPE-F-gases'!AJ$2),0)*VLOOKUP($A18,'Subnational multipliers'!$A$7:$AS$31,COLUMN('Subnational multipliers'!AK$6),0))</f>
        <v>0</v>
      </c>
      <c r="AK18" s="9">
        <f>IF('CN-Med-BPE-F-gases'!AK18=0,0,VLOOKUP($A18,'CN-Med-BPE-F-gases'!$A$2:$AR$27,COLUMN('CN-Med-BPE-F-gases'!AK$2),0)*VLOOKUP($A18,'Subnational multipliers'!$A$7:$AS$31,COLUMN('Subnational multipliers'!AL$6),0))</f>
        <v>0</v>
      </c>
      <c r="AL18" s="9">
        <f>IF('CN-Med-BPE-F-gases'!AL18=0,0,VLOOKUP($A18,'CN-Med-BPE-F-gases'!$A$2:$AR$27,COLUMN('CN-Med-BPE-F-gases'!AL$2),0)*VLOOKUP($A18,'Subnational multipliers'!$A$7:$AS$31,COLUMN('Subnational multipliers'!AM$6),0))</f>
        <v>0</v>
      </c>
      <c r="AM18" s="9">
        <f>IF('CN-Med-BPE-F-gases'!AM18=0,0,VLOOKUP($A18,'CN-Med-BPE-F-gases'!$A$2:$AR$27,COLUMN('CN-Med-BPE-F-gases'!AM$2),0)*VLOOKUP($A18,'Subnational multipliers'!$A$7:$AS$31,COLUMN('Subnational multipliers'!AN$6),0))</f>
        <v>0</v>
      </c>
      <c r="AN18" s="9">
        <f>IF('CN-Med-BPE-F-gases'!AN18=0,0,VLOOKUP($A18,'CN-Med-BPE-F-gases'!$A$2:$AR$27,COLUMN('CN-Med-BPE-F-gases'!AN$2),0)*VLOOKUP($A18,'Subnational multipliers'!$A$7:$AS$31,COLUMN('Subnational multipliers'!AO$6),0))</f>
        <v>0</v>
      </c>
      <c r="AO18" s="9">
        <f>IF('CN-Med-BPE-F-gases'!AO18=0,0,VLOOKUP($A18,'CN-Med-BPE-F-gases'!$A$2:$AR$27,COLUMN('CN-Med-BPE-F-gases'!AO$2),0)*VLOOKUP($A18,'Subnational multipliers'!$A$7:$AS$31,COLUMN('Subnational multipliers'!AP$6),0))</f>
        <v>0</v>
      </c>
      <c r="AP18" s="9">
        <f>IF('CN-Med-BPE-F-gases'!AP18=0,0,VLOOKUP($A18,'CN-Med-BPE-F-gases'!$A$2:$AR$27,COLUMN('CN-Med-BPE-F-gases'!AP$2),0)*VLOOKUP($A18,'Subnational multipliers'!$A$7:$AS$31,COLUMN('Subnational multipliers'!AQ$6),0))</f>
        <v>0</v>
      </c>
      <c r="AQ18" s="9">
        <f>IF('CN-Med-BPE-F-gases'!AQ18=0,0,VLOOKUP($A18,'CN-Med-BPE-F-gases'!$A$2:$AR$27,COLUMN('CN-Med-BPE-F-gases'!AQ$2),0)*VLOOKUP($A18,'Subnational multipliers'!$A$7:$AS$31,COLUMN('Subnational multipliers'!AR$6),0))</f>
        <v>0</v>
      </c>
      <c r="AR18" s="9">
        <f>IF('CN-Med-BPE-F-gases'!AR18=0,0,VLOOKUP($A18,'CN-Med-BPE-F-gases'!$A$2:$AR$27,COLUMN('CN-Med-BPE-F-gases'!AR$2),0)*VLOOKUP($A18,'Subnational multipliers'!$A$7:$AS$31,COLUMN('Subnational multipliers'!AS$6),0))</f>
        <v>0</v>
      </c>
    </row>
    <row r="19" spans="1:44">
      <c r="A19" t="s">
        <v>59</v>
      </c>
      <c r="B19" s="9">
        <f>IF('CN-Med-BPE-F-gases'!B19=0,0,VLOOKUP($A19,'CN-Med-BPE-F-gases'!$A$2:$AR$27,COLUMN('CN-Med-BPE-F-gases'!B$2),0)*VLOOKUP($A19,'Subnational multipliers'!$A$7:$AS$31,COLUMN('Subnational multipliers'!C$6),0))</f>
        <v>0</v>
      </c>
      <c r="C19" s="9">
        <f>IF('CN-Med-BPE-F-gases'!C19=0,0,VLOOKUP($A19,'CN-Med-BPE-F-gases'!$A$2:$AR$27,COLUMN('CN-Med-BPE-F-gases'!C$2),0)*VLOOKUP($A19,'Subnational multipliers'!$A$7:$AS$31,COLUMN('Subnational multipliers'!D$6),0))</f>
        <v>0</v>
      </c>
      <c r="D19" s="9">
        <f>IF('CN-Med-BPE-F-gases'!D19=0,0,VLOOKUP($A19,'CN-Med-BPE-F-gases'!$A$2:$AR$27,COLUMN('CN-Med-BPE-F-gases'!D$2),0)*VLOOKUP($A19,'Subnational multipliers'!$A$7:$AS$31,COLUMN('Subnational multipliers'!E$6),0))</f>
        <v>0</v>
      </c>
      <c r="E19" s="9">
        <f>IF('CN-Med-BPE-F-gases'!E19=0,0,VLOOKUP($A19,'CN-Med-BPE-F-gases'!$A$2:$AR$27,COLUMN('CN-Med-BPE-F-gases'!E$2),0)*VLOOKUP($A19,'Subnational multipliers'!$A$7:$AS$31,COLUMN('Subnational multipliers'!F$6),0))</f>
        <v>0</v>
      </c>
      <c r="F19" s="9">
        <f>IF('CN-Med-BPE-F-gases'!F19=0,0,VLOOKUP($A19,'CN-Med-BPE-F-gases'!$A$2:$AR$27,COLUMN('CN-Med-BPE-F-gases'!F$2),0)*VLOOKUP($A19,'Subnational multipliers'!$A$7:$AS$31,COLUMN('Subnational multipliers'!G$6),0))</f>
        <v>0</v>
      </c>
      <c r="G19" s="9">
        <f>IF('CN-Med-BPE-F-gases'!G19=0,0,VLOOKUP($A19,'CN-Med-BPE-F-gases'!$A$2:$AR$27,COLUMN('CN-Med-BPE-F-gases'!G$2),0)*VLOOKUP($A19,'Subnational multipliers'!$A$7:$AS$31,COLUMN('Subnational multipliers'!H$6),0))</f>
        <v>0</v>
      </c>
      <c r="H19" s="9">
        <f>IF('CN-Med-BPE-F-gases'!H19=0,0,VLOOKUP($A19,'CN-Med-BPE-F-gases'!$A$2:$AR$27,COLUMN('CN-Med-BPE-F-gases'!H$2),0)*VLOOKUP($A19,'Subnational multipliers'!$A$7:$AS$31,COLUMN('Subnational multipliers'!I$6),0))</f>
        <v>0</v>
      </c>
      <c r="I19" s="9">
        <f>IF('CN-Med-BPE-F-gases'!I19=0,0,VLOOKUP($A19,'CN-Med-BPE-F-gases'!$A$2:$AR$27,COLUMN('CN-Med-BPE-F-gases'!I$2),0)*VLOOKUP($A19,'Subnational multipliers'!$A$7:$AS$31,COLUMN('Subnational multipliers'!J$6),0))</f>
        <v>0</v>
      </c>
      <c r="J19" s="9">
        <f>IF('CN-Med-BPE-F-gases'!J19=0,0,VLOOKUP($A19,'CN-Med-BPE-F-gases'!$A$2:$AR$27,COLUMN('CN-Med-BPE-F-gases'!J$2),0)*VLOOKUP($A19,'Subnational multipliers'!$A$7:$AS$31,COLUMN('Subnational multipliers'!K$6),0))</f>
        <v>0</v>
      </c>
      <c r="K19" s="9">
        <f>IF('CN-Med-BPE-F-gases'!K19=0,0,VLOOKUP($A19,'CN-Med-BPE-F-gases'!$A$2:$AR$27,COLUMN('CN-Med-BPE-F-gases'!K$2),0)*VLOOKUP($A19,'Subnational multipliers'!$A$7:$AS$31,COLUMN('Subnational multipliers'!L$6),0))</f>
        <v>0</v>
      </c>
      <c r="L19" s="9">
        <f>IF('CN-Med-BPE-F-gases'!L19=0,0,VLOOKUP($A19,'CN-Med-BPE-F-gases'!$A$2:$AR$27,COLUMN('CN-Med-BPE-F-gases'!L$2),0)*VLOOKUP($A19,'Subnational multipliers'!$A$7:$AS$31,COLUMN('Subnational multipliers'!M$6),0))</f>
        <v>0</v>
      </c>
      <c r="M19" s="9">
        <f>IF('CN-Med-BPE-F-gases'!M19=0,0,VLOOKUP($A19,'CN-Med-BPE-F-gases'!$A$2:$AR$27,COLUMN('CN-Med-BPE-F-gases'!M$2),0)*VLOOKUP($A19,'Subnational multipliers'!$A$7:$AS$31,COLUMN('Subnational multipliers'!N$6),0))</f>
        <v>0</v>
      </c>
      <c r="N19" s="9">
        <f>IF('CN-Med-BPE-F-gases'!N19=0,0,VLOOKUP($A19,'CN-Med-BPE-F-gases'!$A$2:$AR$27,COLUMN('CN-Med-BPE-F-gases'!N$2),0)*VLOOKUP($A19,'Subnational multipliers'!$A$7:$AS$31,COLUMN('Subnational multipliers'!O$6),0))</f>
        <v>0</v>
      </c>
      <c r="O19" s="9">
        <f>IF('CN-Med-BPE-F-gases'!O19=0,0,VLOOKUP($A19,'CN-Med-BPE-F-gases'!$A$2:$AR$27,COLUMN('CN-Med-BPE-F-gases'!O$2),0)*VLOOKUP($A19,'Subnational multipliers'!$A$7:$AS$31,COLUMN('Subnational multipliers'!P$6),0))</f>
        <v>0</v>
      </c>
      <c r="P19" s="9">
        <f>IF('CN-Med-BPE-F-gases'!P19=0,0,VLOOKUP($A19,'CN-Med-BPE-F-gases'!$A$2:$AR$27,COLUMN('CN-Med-BPE-F-gases'!P$2),0)*VLOOKUP($A19,'Subnational multipliers'!$A$7:$AS$31,COLUMN('Subnational multipliers'!Q$6),0))</f>
        <v>0</v>
      </c>
      <c r="Q19" s="9">
        <f>IF('CN-Med-BPE-F-gases'!Q19=0,0,VLOOKUP($A19,'CN-Med-BPE-F-gases'!$A$2:$AR$27,COLUMN('CN-Med-BPE-F-gases'!Q$2),0)*VLOOKUP($A19,'Subnational multipliers'!$A$7:$AS$31,COLUMN('Subnational multipliers'!R$6),0))</f>
        <v>0</v>
      </c>
      <c r="R19" s="9">
        <f>IF('CN-Med-BPE-F-gases'!R19=0,0,VLOOKUP($A19,'CN-Med-BPE-F-gases'!$A$2:$AR$27,COLUMN('CN-Med-BPE-F-gases'!R$2),0)*VLOOKUP($A19,'Subnational multipliers'!$A$7:$AS$31,COLUMN('Subnational multipliers'!S$6),0))</f>
        <v>0</v>
      </c>
      <c r="S19" s="9">
        <f>IF('CN-Med-BPE-F-gases'!S19=0,0,VLOOKUP($A19,'CN-Med-BPE-F-gases'!$A$2:$AR$27,COLUMN('CN-Med-BPE-F-gases'!S$2),0)*VLOOKUP($A19,'Subnational multipliers'!$A$7:$AS$31,COLUMN('Subnational multipliers'!T$6),0))</f>
        <v>0</v>
      </c>
      <c r="T19" s="9">
        <f>IF('CN-Med-BPE-F-gases'!T19=0,0,VLOOKUP($A19,'CN-Med-BPE-F-gases'!$A$2:$AR$27,COLUMN('CN-Med-BPE-F-gases'!T$2),0)*VLOOKUP($A19,'Subnational multipliers'!$A$7:$AS$31,COLUMN('Subnational multipliers'!U$6),0))</f>
        <v>0</v>
      </c>
      <c r="U19" s="9">
        <f>IF('CN-Med-BPE-F-gases'!U19=0,0,VLOOKUP($A19,'CN-Med-BPE-F-gases'!$A$2:$AR$27,COLUMN('CN-Med-BPE-F-gases'!U$2),0)*VLOOKUP($A19,'Subnational multipliers'!$A$7:$AS$31,COLUMN('Subnational multipliers'!V$6),0))</f>
        <v>0</v>
      </c>
      <c r="V19" s="9">
        <f>IF('CN-Med-BPE-F-gases'!V19=0,0,VLOOKUP($A19,'CN-Med-BPE-F-gases'!$A$2:$AR$27,COLUMN('CN-Med-BPE-F-gases'!V$2),0)*VLOOKUP($A19,'Subnational multipliers'!$A$7:$AS$31,COLUMN('Subnational multipliers'!W$6),0))</f>
        <v>0</v>
      </c>
      <c r="W19" s="9">
        <f>IF('CN-Med-BPE-F-gases'!W19=0,0,VLOOKUP($A19,'CN-Med-BPE-F-gases'!$A$2:$AR$27,COLUMN('CN-Med-BPE-F-gases'!W$2),0)*VLOOKUP($A19,'Subnational multipliers'!$A$7:$AS$31,COLUMN('Subnational multipliers'!X$6),0))</f>
        <v>0</v>
      </c>
      <c r="X19" s="9">
        <f>IF('CN-Med-BPE-F-gases'!X19=0,0,VLOOKUP($A19,'CN-Med-BPE-F-gases'!$A$2:$AR$27,COLUMN('CN-Med-BPE-F-gases'!X$2),0)*VLOOKUP($A19,'Subnational multipliers'!$A$7:$AS$31,COLUMN('Subnational multipliers'!Y$6),0))</f>
        <v>0</v>
      </c>
      <c r="Y19" s="9">
        <f>IF('CN-Med-BPE-F-gases'!Y19=0,0,VLOOKUP($A19,'CN-Med-BPE-F-gases'!$A$2:$AR$27,COLUMN('CN-Med-BPE-F-gases'!Y$2),0)*VLOOKUP($A19,'Subnational multipliers'!$A$7:$AS$31,COLUMN('Subnational multipliers'!Z$6),0))</f>
        <v>0</v>
      </c>
      <c r="Z19" s="9">
        <f>IF('CN-Med-BPE-F-gases'!Z19=0,0,VLOOKUP($A19,'CN-Med-BPE-F-gases'!$A$2:$AR$27,COLUMN('CN-Med-BPE-F-gases'!Z$2),0)*VLOOKUP($A19,'Subnational multipliers'!$A$7:$AS$31,COLUMN('Subnational multipliers'!AA$6),0))</f>
        <v>0</v>
      </c>
      <c r="AA19" s="9">
        <f>IF('CN-Med-BPE-F-gases'!AA19=0,0,VLOOKUP($A19,'CN-Med-BPE-F-gases'!$A$2:$AR$27,COLUMN('CN-Med-BPE-F-gases'!AA$2),0)*VLOOKUP($A19,'Subnational multipliers'!$A$7:$AS$31,COLUMN('Subnational multipliers'!AB$6),0))</f>
        <v>0</v>
      </c>
      <c r="AB19" s="9">
        <f>IF('CN-Med-BPE-F-gases'!AB19=0,0,VLOOKUP($A19,'CN-Med-BPE-F-gases'!$A$2:$AR$27,COLUMN('CN-Med-BPE-F-gases'!AB$2),0)*VLOOKUP($A19,'Subnational multipliers'!$A$7:$AS$31,COLUMN('Subnational multipliers'!AC$6),0))</f>
        <v>0</v>
      </c>
      <c r="AC19" s="9">
        <f>IF('CN-Med-BPE-F-gases'!AC19=0,0,VLOOKUP($A19,'CN-Med-BPE-F-gases'!$A$2:$AR$27,COLUMN('CN-Med-BPE-F-gases'!AC$2),0)*VLOOKUP($A19,'Subnational multipliers'!$A$7:$AS$31,COLUMN('Subnational multipliers'!AD$6),0))</f>
        <v>0</v>
      </c>
      <c r="AD19" s="9">
        <f>IF('CN-Med-BPE-F-gases'!AD19=0,0,VLOOKUP($A19,'CN-Med-BPE-F-gases'!$A$2:$AR$27,COLUMN('CN-Med-BPE-F-gases'!AD$2),0)*VLOOKUP($A19,'Subnational multipliers'!$A$7:$AS$31,COLUMN('Subnational multipliers'!AE$6),0))</f>
        <v>0</v>
      </c>
      <c r="AE19" s="9">
        <f>IF('CN-Med-BPE-F-gases'!AE19=0,0,VLOOKUP($A19,'CN-Med-BPE-F-gases'!$A$2:$AR$27,COLUMN('CN-Med-BPE-F-gases'!AE$2),0)*VLOOKUP($A19,'Subnational multipliers'!$A$7:$AS$31,COLUMN('Subnational multipliers'!AF$6),0))</f>
        <v>0</v>
      </c>
      <c r="AF19" s="9">
        <f>IF('CN-Med-BPE-F-gases'!AF19=0,0,VLOOKUP($A19,'CN-Med-BPE-F-gases'!$A$2:$AR$27,COLUMN('CN-Med-BPE-F-gases'!AF$2),0)*VLOOKUP($A19,'Subnational multipliers'!$A$7:$AS$31,COLUMN('Subnational multipliers'!AG$6),0))</f>
        <v>0</v>
      </c>
      <c r="AG19" s="9">
        <f>IF('CN-Med-BPE-F-gases'!AG19=0,0,VLOOKUP($A19,'CN-Med-BPE-F-gases'!$A$2:$AR$27,COLUMN('CN-Med-BPE-F-gases'!AG$2),0)*VLOOKUP($A19,'Subnational multipliers'!$A$7:$AS$31,COLUMN('Subnational multipliers'!AH$6),0))</f>
        <v>0</v>
      </c>
      <c r="AH19" s="9">
        <f>IF('CN-Med-BPE-F-gases'!AH19=0,0,VLOOKUP($A19,'CN-Med-BPE-F-gases'!$A$2:$AR$27,COLUMN('CN-Med-BPE-F-gases'!AH$2),0)*VLOOKUP($A19,'Subnational multipliers'!$A$7:$AS$31,COLUMN('Subnational multipliers'!AI$6),0))</f>
        <v>0</v>
      </c>
      <c r="AI19" s="9">
        <f>IF('CN-Med-BPE-F-gases'!AI19=0,0,VLOOKUP($A19,'CN-Med-BPE-F-gases'!$A$2:$AR$27,COLUMN('CN-Med-BPE-F-gases'!AI$2),0)*VLOOKUP($A19,'Subnational multipliers'!$A$7:$AS$31,COLUMN('Subnational multipliers'!AJ$6),0))</f>
        <v>0</v>
      </c>
      <c r="AJ19" s="9">
        <f>IF('CN-Med-BPE-F-gases'!AJ19=0,0,VLOOKUP($A19,'CN-Med-BPE-F-gases'!$A$2:$AR$27,COLUMN('CN-Med-BPE-F-gases'!AJ$2),0)*VLOOKUP($A19,'Subnational multipliers'!$A$7:$AS$31,COLUMN('Subnational multipliers'!AK$6),0))</f>
        <v>0</v>
      </c>
      <c r="AK19" s="9">
        <f>IF('CN-Med-BPE-F-gases'!AK19=0,0,VLOOKUP($A19,'CN-Med-BPE-F-gases'!$A$2:$AR$27,COLUMN('CN-Med-BPE-F-gases'!AK$2),0)*VLOOKUP($A19,'Subnational multipliers'!$A$7:$AS$31,COLUMN('Subnational multipliers'!AL$6),0))</f>
        <v>0</v>
      </c>
      <c r="AL19" s="9">
        <f>IF('CN-Med-BPE-F-gases'!AL19=0,0,VLOOKUP($A19,'CN-Med-BPE-F-gases'!$A$2:$AR$27,COLUMN('CN-Med-BPE-F-gases'!AL$2),0)*VLOOKUP($A19,'Subnational multipliers'!$A$7:$AS$31,COLUMN('Subnational multipliers'!AM$6),0))</f>
        <v>0</v>
      </c>
      <c r="AM19" s="9">
        <f>IF('CN-Med-BPE-F-gases'!AM19=0,0,VLOOKUP($A19,'CN-Med-BPE-F-gases'!$A$2:$AR$27,COLUMN('CN-Med-BPE-F-gases'!AM$2),0)*VLOOKUP($A19,'Subnational multipliers'!$A$7:$AS$31,COLUMN('Subnational multipliers'!AN$6),0))</f>
        <v>0</v>
      </c>
      <c r="AN19" s="9">
        <f>IF('CN-Med-BPE-F-gases'!AN19=0,0,VLOOKUP($A19,'CN-Med-BPE-F-gases'!$A$2:$AR$27,COLUMN('CN-Med-BPE-F-gases'!AN$2),0)*VLOOKUP($A19,'Subnational multipliers'!$A$7:$AS$31,COLUMN('Subnational multipliers'!AO$6),0))</f>
        <v>0</v>
      </c>
      <c r="AO19" s="9">
        <f>IF('CN-Med-BPE-F-gases'!AO19=0,0,VLOOKUP($A19,'CN-Med-BPE-F-gases'!$A$2:$AR$27,COLUMN('CN-Med-BPE-F-gases'!AO$2),0)*VLOOKUP($A19,'Subnational multipliers'!$A$7:$AS$31,COLUMN('Subnational multipliers'!AP$6),0))</f>
        <v>0</v>
      </c>
      <c r="AP19" s="9">
        <f>IF('CN-Med-BPE-F-gases'!AP19=0,0,VLOOKUP($A19,'CN-Med-BPE-F-gases'!$A$2:$AR$27,COLUMN('CN-Med-BPE-F-gases'!AP$2),0)*VLOOKUP($A19,'Subnational multipliers'!$A$7:$AS$31,COLUMN('Subnational multipliers'!AQ$6),0))</f>
        <v>0</v>
      </c>
      <c r="AQ19" s="9">
        <f>IF('CN-Med-BPE-F-gases'!AQ19=0,0,VLOOKUP($A19,'CN-Med-BPE-F-gases'!$A$2:$AR$27,COLUMN('CN-Med-BPE-F-gases'!AQ$2),0)*VLOOKUP($A19,'Subnational multipliers'!$A$7:$AS$31,COLUMN('Subnational multipliers'!AR$6),0))</f>
        <v>0</v>
      </c>
      <c r="AR19" s="9">
        <f>IF('CN-Med-BPE-F-gases'!AR19=0,0,VLOOKUP($A19,'CN-Med-BPE-F-gases'!$A$2:$AR$27,COLUMN('CN-Med-BPE-F-gases'!AR$2),0)*VLOOKUP($A19,'Subnational multipliers'!$A$7:$AS$31,COLUMN('Subnational multipliers'!AS$6),0))</f>
        <v>0</v>
      </c>
    </row>
    <row r="20" spans="1:44">
      <c r="A20" t="s">
        <v>60</v>
      </c>
      <c r="B20" s="9">
        <f>IF('CN-Med-BPE-F-gases'!B20=0,0,VLOOKUP($A20,'CN-Med-BPE-F-gases'!$A$2:$AR$27,COLUMN('CN-Med-BPE-F-gases'!B$2),0)*VLOOKUP($A20,'Subnational multipliers'!$A$7:$AS$31,COLUMN('Subnational multipliers'!C$6),0))</f>
        <v>0</v>
      </c>
      <c r="C20" s="9">
        <f>IF('CN-Med-BPE-F-gases'!C20=0,0,VLOOKUP($A20,'CN-Med-BPE-F-gases'!$A$2:$AR$27,COLUMN('CN-Med-BPE-F-gases'!C$2),0)*VLOOKUP($A20,'Subnational multipliers'!$A$7:$AS$31,COLUMN('Subnational multipliers'!D$6),0))</f>
        <v>0</v>
      </c>
      <c r="D20" s="9">
        <f>IF('CN-Med-BPE-F-gases'!D20=0,0,VLOOKUP($A20,'CN-Med-BPE-F-gases'!$A$2:$AR$27,COLUMN('CN-Med-BPE-F-gases'!D$2),0)*VLOOKUP($A20,'Subnational multipliers'!$A$7:$AS$31,COLUMN('Subnational multipliers'!E$6),0))</f>
        <v>0</v>
      </c>
      <c r="E20" s="9">
        <f>IF('CN-Med-BPE-F-gases'!E20=0,0,VLOOKUP($A20,'CN-Med-BPE-F-gases'!$A$2:$AR$27,COLUMN('CN-Med-BPE-F-gases'!E$2),0)*VLOOKUP($A20,'Subnational multipliers'!$A$7:$AS$31,COLUMN('Subnational multipliers'!F$6),0))</f>
        <v>0</v>
      </c>
      <c r="F20" s="9">
        <f>IF('CN-Med-BPE-F-gases'!F20=0,0,VLOOKUP($A20,'CN-Med-BPE-F-gases'!$A$2:$AR$27,COLUMN('CN-Med-BPE-F-gases'!F$2),0)*VLOOKUP($A20,'Subnational multipliers'!$A$7:$AS$31,COLUMN('Subnational multipliers'!G$6),0))</f>
        <v>0</v>
      </c>
      <c r="G20" s="9">
        <f>IF('CN-Med-BPE-F-gases'!G20=0,0,VLOOKUP($A20,'CN-Med-BPE-F-gases'!$A$2:$AR$27,COLUMN('CN-Med-BPE-F-gases'!G$2),0)*VLOOKUP($A20,'Subnational multipliers'!$A$7:$AS$31,COLUMN('Subnational multipliers'!H$6),0))</f>
        <v>0</v>
      </c>
      <c r="H20" s="9">
        <f>IF('CN-Med-BPE-F-gases'!H20=0,0,VLOOKUP($A20,'CN-Med-BPE-F-gases'!$A$2:$AR$27,COLUMN('CN-Med-BPE-F-gases'!H$2),0)*VLOOKUP($A20,'Subnational multipliers'!$A$7:$AS$31,COLUMN('Subnational multipliers'!I$6),0))</f>
        <v>0</v>
      </c>
      <c r="I20" s="9">
        <f>IF('CN-Med-BPE-F-gases'!I20=0,0,VLOOKUP($A20,'CN-Med-BPE-F-gases'!$A$2:$AR$27,COLUMN('CN-Med-BPE-F-gases'!I$2),0)*VLOOKUP($A20,'Subnational multipliers'!$A$7:$AS$31,COLUMN('Subnational multipliers'!J$6),0))</f>
        <v>0</v>
      </c>
      <c r="J20" s="9">
        <f>IF('CN-Med-BPE-F-gases'!J20=0,0,VLOOKUP($A20,'CN-Med-BPE-F-gases'!$A$2:$AR$27,COLUMN('CN-Med-BPE-F-gases'!J$2),0)*VLOOKUP($A20,'Subnational multipliers'!$A$7:$AS$31,COLUMN('Subnational multipliers'!K$6),0))</f>
        <v>0</v>
      </c>
      <c r="K20" s="9">
        <f>IF('CN-Med-BPE-F-gases'!K20=0,0,VLOOKUP($A20,'CN-Med-BPE-F-gases'!$A$2:$AR$27,COLUMN('CN-Med-BPE-F-gases'!K$2),0)*VLOOKUP($A20,'Subnational multipliers'!$A$7:$AS$31,COLUMN('Subnational multipliers'!L$6),0))</f>
        <v>0</v>
      </c>
      <c r="L20" s="9">
        <f>IF('CN-Med-BPE-F-gases'!L20=0,0,VLOOKUP($A20,'CN-Med-BPE-F-gases'!$A$2:$AR$27,COLUMN('CN-Med-BPE-F-gases'!L$2),0)*VLOOKUP($A20,'Subnational multipliers'!$A$7:$AS$31,COLUMN('Subnational multipliers'!M$6),0))</f>
        <v>0</v>
      </c>
      <c r="M20" s="9">
        <f>IF('CN-Med-BPE-F-gases'!M20=0,0,VLOOKUP($A20,'CN-Med-BPE-F-gases'!$A$2:$AR$27,COLUMN('CN-Med-BPE-F-gases'!M$2),0)*VLOOKUP($A20,'Subnational multipliers'!$A$7:$AS$31,COLUMN('Subnational multipliers'!N$6),0))</f>
        <v>0</v>
      </c>
      <c r="N20" s="9">
        <f>IF('CN-Med-BPE-F-gases'!N20=0,0,VLOOKUP($A20,'CN-Med-BPE-F-gases'!$A$2:$AR$27,COLUMN('CN-Med-BPE-F-gases'!N$2),0)*VLOOKUP($A20,'Subnational multipliers'!$A$7:$AS$31,COLUMN('Subnational multipliers'!O$6),0))</f>
        <v>0</v>
      </c>
      <c r="O20" s="9">
        <f>IF('CN-Med-BPE-F-gases'!O20=0,0,VLOOKUP($A20,'CN-Med-BPE-F-gases'!$A$2:$AR$27,COLUMN('CN-Med-BPE-F-gases'!O$2),0)*VLOOKUP($A20,'Subnational multipliers'!$A$7:$AS$31,COLUMN('Subnational multipliers'!P$6),0))</f>
        <v>0</v>
      </c>
      <c r="P20" s="9">
        <f>IF('CN-Med-BPE-F-gases'!P20=0,0,VLOOKUP($A20,'CN-Med-BPE-F-gases'!$A$2:$AR$27,COLUMN('CN-Med-BPE-F-gases'!P$2),0)*VLOOKUP($A20,'Subnational multipliers'!$A$7:$AS$31,COLUMN('Subnational multipliers'!Q$6),0))</f>
        <v>0</v>
      </c>
      <c r="Q20" s="9">
        <f>IF('CN-Med-BPE-F-gases'!Q20=0,0,VLOOKUP($A20,'CN-Med-BPE-F-gases'!$A$2:$AR$27,COLUMN('CN-Med-BPE-F-gases'!Q$2),0)*VLOOKUP($A20,'Subnational multipliers'!$A$7:$AS$31,COLUMN('Subnational multipliers'!R$6),0))</f>
        <v>0</v>
      </c>
      <c r="R20" s="9">
        <f>IF('CN-Med-BPE-F-gases'!R20=0,0,VLOOKUP($A20,'CN-Med-BPE-F-gases'!$A$2:$AR$27,COLUMN('CN-Med-BPE-F-gases'!R$2),0)*VLOOKUP($A20,'Subnational multipliers'!$A$7:$AS$31,COLUMN('Subnational multipliers'!S$6),0))</f>
        <v>0</v>
      </c>
      <c r="S20" s="9">
        <f>IF('CN-Med-BPE-F-gases'!S20=0,0,VLOOKUP($A20,'CN-Med-BPE-F-gases'!$A$2:$AR$27,COLUMN('CN-Med-BPE-F-gases'!S$2),0)*VLOOKUP($A20,'Subnational multipliers'!$A$7:$AS$31,COLUMN('Subnational multipliers'!T$6),0))</f>
        <v>0</v>
      </c>
      <c r="T20" s="9">
        <f>IF('CN-Med-BPE-F-gases'!T20=0,0,VLOOKUP($A20,'CN-Med-BPE-F-gases'!$A$2:$AR$27,COLUMN('CN-Med-BPE-F-gases'!T$2),0)*VLOOKUP($A20,'Subnational multipliers'!$A$7:$AS$31,COLUMN('Subnational multipliers'!U$6),0))</f>
        <v>0</v>
      </c>
      <c r="U20" s="9">
        <f>IF('CN-Med-BPE-F-gases'!U20=0,0,VLOOKUP($A20,'CN-Med-BPE-F-gases'!$A$2:$AR$27,COLUMN('CN-Med-BPE-F-gases'!U$2),0)*VLOOKUP($A20,'Subnational multipliers'!$A$7:$AS$31,COLUMN('Subnational multipliers'!V$6),0))</f>
        <v>0</v>
      </c>
      <c r="V20" s="9">
        <f>IF('CN-Med-BPE-F-gases'!V20=0,0,VLOOKUP($A20,'CN-Med-BPE-F-gases'!$A$2:$AR$27,COLUMN('CN-Med-BPE-F-gases'!V$2),0)*VLOOKUP($A20,'Subnational multipliers'!$A$7:$AS$31,COLUMN('Subnational multipliers'!W$6),0))</f>
        <v>0</v>
      </c>
      <c r="W20" s="9">
        <f>IF('CN-Med-BPE-F-gases'!W20=0,0,VLOOKUP($A20,'CN-Med-BPE-F-gases'!$A$2:$AR$27,COLUMN('CN-Med-BPE-F-gases'!W$2),0)*VLOOKUP($A20,'Subnational multipliers'!$A$7:$AS$31,COLUMN('Subnational multipliers'!X$6),0))</f>
        <v>0</v>
      </c>
      <c r="X20" s="9">
        <f>IF('CN-Med-BPE-F-gases'!X20=0,0,VLOOKUP($A20,'CN-Med-BPE-F-gases'!$A$2:$AR$27,COLUMN('CN-Med-BPE-F-gases'!X$2),0)*VLOOKUP($A20,'Subnational multipliers'!$A$7:$AS$31,COLUMN('Subnational multipliers'!Y$6),0))</f>
        <v>0</v>
      </c>
      <c r="Y20" s="9">
        <f>IF('CN-Med-BPE-F-gases'!Y20=0,0,VLOOKUP($A20,'CN-Med-BPE-F-gases'!$A$2:$AR$27,COLUMN('CN-Med-BPE-F-gases'!Y$2),0)*VLOOKUP($A20,'Subnational multipliers'!$A$7:$AS$31,COLUMN('Subnational multipliers'!Z$6),0))</f>
        <v>0</v>
      </c>
      <c r="Z20" s="9">
        <f>IF('CN-Med-BPE-F-gases'!Z20=0,0,VLOOKUP($A20,'CN-Med-BPE-F-gases'!$A$2:$AR$27,COLUMN('CN-Med-BPE-F-gases'!Z$2),0)*VLOOKUP($A20,'Subnational multipliers'!$A$7:$AS$31,COLUMN('Subnational multipliers'!AA$6),0))</f>
        <v>0</v>
      </c>
      <c r="AA20" s="9">
        <f>IF('CN-Med-BPE-F-gases'!AA20=0,0,VLOOKUP($A20,'CN-Med-BPE-F-gases'!$A$2:$AR$27,COLUMN('CN-Med-BPE-F-gases'!AA$2),0)*VLOOKUP($A20,'Subnational multipliers'!$A$7:$AS$31,COLUMN('Subnational multipliers'!AB$6),0))</f>
        <v>0</v>
      </c>
      <c r="AB20" s="9">
        <f>IF('CN-Med-BPE-F-gases'!AB20=0,0,VLOOKUP($A20,'CN-Med-BPE-F-gases'!$A$2:$AR$27,COLUMN('CN-Med-BPE-F-gases'!AB$2),0)*VLOOKUP($A20,'Subnational multipliers'!$A$7:$AS$31,COLUMN('Subnational multipliers'!AC$6),0))</f>
        <v>0</v>
      </c>
      <c r="AC20" s="9">
        <f>IF('CN-Med-BPE-F-gases'!AC20=0,0,VLOOKUP($A20,'CN-Med-BPE-F-gases'!$A$2:$AR$27,COLUMN('CN-Med-BPE-F-gases'!AC$2),0)*VLOOKUP($A20,'Subnational multipliers'!$A$7:$AS$31,COLUMN('Subnational multipliers'!AD$6),0))</f>
        <v>0</v>
      </c>
      <c r="AD20" s="9">
        <f>IF('CN-Med-BPE-F-gases'!AD20=0,0,VLOOKUP($A20,'CN-Med-BPE-F-gases'!$A$2:$AR$27,COLUMN('CN-Med-BPE-F-gases'!AD$2),0)*VLOOKUP($A20,'Subnational multipliers'!$A$7:$AS$31,COLUMN('Subnational multipliers'!AE$6),0))</f>
        <v>0</v>
      </c>
      <c r="AE20" s="9">
        <f>IF('CN-Med-BPE-F-gases'!AE20=0,0,VLOOKUP($A20,'CN-Med-BPE-F-gases'!$A$2:$AR$27,COLUMN('CN-Med-BPE-F-gases'!AE$2),0)*VLOOKUP($A20,'Subnational multipliers'!$A$7:$AS$31,COLUMN('Subnational multipliers'!AF$6),0))</f>
        <v>0</v>
      </c>
      <c r="AF20" s="9">
        <f>IF('CN-Med-BPE-F-gases'!AF20=0,0,VLOOKUP($A20,'CN-Med-BPE-F-gases'!$A$2:$AR$27,COLUMN('CN-Med-BPE-F-gases'!AF$2),0)*VLOOKUP($A20,'Subnational multipliers'!$A$7:$AS$31,COLUMN('Subnational multipliers'!AG$6),0))</f>
        <v>0</v>
      </c>
      <c r="AG20" s="9">
        <f>IF('CN-Med-BPE-F-gases'!AG20=0,0,VLOOKUP($A20,'CN-Med-BPE-F-gases'!$A$2:$AR$27,COLUMN('CN-Med-BPE-F-gases'!AG$2),0)*VLOOKUP($A20,'Subnational multipliers'!$A$7:$AS$31,COLUMN('Subnational multipliers'!AH$6),0))</f>
        <v>0</v>
      </c>
      <c r="AH20" s="9">
        <f>IF('CN-Med-BPE-F-gases'!AH20=0,0,VLOOKUP($A20,'CN-Med-BPE-F-gases'!$A$2:$AR$27,COLUMN('CN-Med-BPE-F-gases'!AH$2),0)*VLOOKUP($A20,'Subnational multipliers'!$A$7:$AS$31,COLUMN('Subnational multipliers'!AI$6),0))</f>
        <v>0</v>
      </c>
      <c r="AI20" s="9">
        <f>IF('CN-Med-BPE-F-gases'!AI20=0,0,VLOOKUP($A20,'CN-Med-BPE-F-gases'!$A$2:$AR$27,COLUMN('CN-Med-BPE-F-gases'!AI$2),0)*VLOOKUP($A20,'Subnational multipliers'!$A$7:$AS$31,COLUMN('Subnational multipliers'!AJ$6),0))</f>
        <v>0</v>
      </c>
      <c r="AJ20" s="9">
        <f>IF('CN-Med-BPE-F-gases'!AJ20=0,0,VLOOKUP($A20,'CN-Med-BPE-F-gases'!$A$2:$AR$27,COLUMN('CN-Med-BPE-F-gases'!AJ$2),0)*VLOOKUP($A20,'Subnational multipliers'!$A$7:$AS$31,COLUMN('Subnational multipliers'!AK$6),0))</f>
        <v>0</v>
      </c>
      <c r="AK20" s="9">
        <f>IF('CN-Med-BPE-F-gases'!AK20=0,0,VLOOKUP($A20,'CN-Med-BPE-F-gases'!$A$2:$AR$27,COLUMN('CN-Med-BPE-F-gases'!AK$2),0)*VLOOKUP($A20,'Subnational multipliers'!$A$7:$AS$31,COLUMN('Subnational multipliers'!AL$6),0))</f>
        <v>0</v>
      </c>
      <c r="AL20" s="9">
        <f>IF('CN-Med-BPE-F-gases'!AL20=0,0,VLOOKUP($A20,'CN-Med-BPE-F-gases'!$A$2:$AR$27,COLUMN('CN-Med-BPE-F-gases'!AL$2),0)*VLOOKUP($A20,'Subnational multipliers'!$A$7:$AS$31,COLUMN('Subnational multipliers'!AM$6),0))</f>
        <v>0</v>
      </c>
      <c r="AM20" s="9">
        <f>IF('CN-Med-BPE-F-gases'!AM20=0,0,VLOOKUP($A20,'CN-Med-BPE-F-gases'!$A$2:$AR$27,COLUMN('CN-Med-BPE-F-gases'!AM$2),0)*VLOOKUP($A20,'Subnational multipliers'!$A$7:$AS$31,COLUMN('Subnational multipliers'!AN$6),0))</f>
        <v>0</v>
      </c>
      <c r="AN20" s="9">
        <f>IF('CN-Med-BPE-F-gases'!AN20=0,0,VLOOKUP($A20,'CN-Med-BPE-F-gases'!$A$2:$AR$27,COLUMN('CN-Med-BPE-F-gases'!AN$2),0)*VLOOKUP($A20,'Subnational multipliers'!$A$7:$AS$31,COLUMN('Subnational multipliers'!AO$6),0))</f>
        <v>0</v>
      </c>
      <c r="AO20" s="9">
        <f>IF('CN-Med-BPE-F-gases'!AO20=0,0,VLOOKUP($A20,'CN-Med-BPE-F-gases'!$A$2:$AR$27,COLUMN('CN-Med-BPE-F-gases'!AO$2),0)*VLOOKUP($A20,'Subnational multipliers'!$A$7:$AS$31,COLUMN('Subnational multipliers'!AP$6),0))</f>
        <v>0</v>
      </c>
      <c r="AP20" s="9">
        <f>IF('CN-Med-BPE-F-gases'!AP20=0,0,VLOOKUP($A20,'CN-Med-BPE-F-gases'!$A$2:$AR$27,COLUMN('CN-Med-BPE-F-gases'!AP$2),0)*VLOOKUP($A20,'Subnational multipliers'!$A$7:$AS$31,COLUMN('Subnational multipliers'!AQ$6),0))</f>
        <v>0</v>
      </c>
      <c r="AQ20" s="9">
        <f>IF('CN-Med-BPE-F-gases'!AQ20=0,0,VLOOKUP($A20,'CN-Med-BPE-F-gases'!$A$2:$AR$27,COLUMN('CN-Med-BPE-F-gases'!AQ$2),0)*VLOOKUP($A20,'Subnational multipliers'!$A$7:$AS$31,COLUMN('Subnational multipliers'!AR$6),0))</f>
        <v>0</v>
      </c>
      <c r="AR20" s="9">
        <f>IF('CN-Med-BPE-F-gases'!AR20=0,0,VLOOKUP($A20,'CN-Med-BPE-F-gases'!$A$2:$AR$27,COLUMN('CN-Med-BPE-F-gases'!AR$2),0)*VLOOKUP($A20,'Subnational multipliers'!$A$7:$AS$31,COLUMN('Subnational multipliers'!AS$6),0))</f>
        <v>0</v>
      </c>
    </row>
    <row r="21" spans="1:44">
      <c r="A21" t="s">
        <v>61</v>
      </c>
      <c r="B21" s="9">
        <f>IF('CN-Med-BPE-F-gases'!B21=0,0,VLOOKUP($A21,'CN-Med-BPE-F-gases'!$A$2:$AR$27,COLUMN('CN-Med-BPE-F-gases'!B$2),0)*VLOOKUP($A21,'Subnational multipliers'!$A$7:$AS$31,COLUMN('Subnational multipliers'!C$6),0))</f>
        <v>0</v>
      </c>
      <c r="C21" s="9">
        <f>IF('CN-Med-BPE-F-gases'!C21=0,0,VLOOKUP($A21,'CN-Med-BPE-F-gases'!$A$2:$AR$27,COLUMN('CN-Med-BPE-F-gases'!C$2),0)*VLOOKUP($A21,'Subnational multipliers'!$A$7:$AS$31,COLUMN('Subnational multipliers'!D$6),0))</f>
        <v>0</v>
      </c>
      <c r="D21" s="9">
        <f>IF('CN-Med-BPE-F-gases'!D21=0,0,VLOOKUP($A21,'CN-Med-BPE-F-gases'!$A$2:$AR$27,COLUMN('CN-Med-BPE-F-gases'!D$2),0)*VLOOKUP($A21,'Subnational multipliers'!$A$7:$AS$31,COLUMN('Subnational multipliers'!E$6),0))</f>
        <v>0</v>
      </c>
      <c r="E21" s="9">
        <f>IF('CN-Med-BPE-F-gases'!E21=0,0,VLOOKUP($A21,'CN-Med-BPE-F-gases'!$A$2:$AR$27,COLUMN('CN-Med-BPE-F-gases'!E$2),0)*VLOOKUP($A21,'Subnational multipliers'!$A$7:$AS$31,COLUMN('Subnational multipliers'!F$6),0))</f>
        <v>0</v>
      </c>
      <c r="F21" s="9">
        <f>IF('CN-Med-BPE-F-gases'!F21=0,0,VLOOKUP($A21,'CN-Med-BPE-F-gases'!$A$2:$AR$27,COLUMN('CN-Med-BPE-F-gases'!F$2),0)*VLOOKUP($A21,'Subnational multipliers'!$A$7:$AS$31,COLUMN('Subnational multipliers'!G$6),0))</f>
        <v>0</v>
      </c>
      <c r="G21" s="9">
        <f>IF('CN-Med-BPE-F-gases'!G21=0,0,VLOOKUP($A21,'CN-Med-BPE-F-gases'!$A$2:$AR$27,COLUMN('CN-Med-BPE-F-gases'!G$2),0)*VLOOKUP($A21,'Subnational multipliers'!$A$7:$AS$31,COLUMN('Subnational multipliers'!H$6),0))</f>
        <v>0</v>
      </c>
      <c r="H21" s="9">
        <f>IF('CN-Med-BPE-F-gases'!H21=0,0,VLOOKUP($A21,'CN-Med-BPE-F-gases'!$A$2:$AR$27,COLUMN('CN-Med-BPE-F-gases'!H$2),0)*VLOOKUP($A21,'Subnational multipliers'!$A$7:$AS$31,COLUMN('Subnational multipliers'!I$6),0))</f>
        <v>0</v>
      </c>
      <c r="I21" s="9">
        <f>IF('CN-Med-BPE-F-gases'!I21=0,0,VLOOKUP($A21,'CN-Med-BPE-F-gases'!$A$2:$AR$27,COLUMN('CN-Med-BPE-F-gases'!I$2),0)*VLOOKUP($A21,'Subnational multipliers'!$A$7:$AS$31,COLUMN('Subnational multipliers'!J$6),0))</f>
        <v>0</v>
      </c>
      <c r="J21" s="9">
        <f>IF('CN-Med-BPE-F-gases'!J21=0,0,VLOOKUP($A21,'CN-Med-BPE-F-gases'!$A$2:$AR$27,COLUMN('CN-Med-BPE-F-gases'!J$2),0)*VLOOKUP($A21,'Subnational multipliers'!$A$7:$AS$31,COLUMN('Subnational multipliers'!K$6),0))</f>
        <v>0</v>
      </c>
      <c r="K21" s="9">
        <f>IF('CN-Med-BPE-F-gases'!K21=0,0,VLOOKUP($A21,'CN-Med-BPE-F-gases'!$A$2:$AR$27,COLUMN('CN-Med-BPE-F-gases'!K$2),0)*VLOOKUP($A21,'Subnational multipliers'!$A$7:$AS$31,COLUMN('Subnational multipliers'!L$6),0))</f>
        <v>0</v>
      </c>
      <c r="L21" s="9">
        <f>IF('CN-Med-BPE-F-gases'!L21=0,0,VLOOKUP($A21,'CN-Med-BPE-F-gases'!$A$2:$AR$27,COLUMN('CN-Med-BPE-F-gases'!L$2),0)*VLOOKUP($A21,'Subnational multipliers'!$A$7:$AS$31,COLUMN('Subnational multipliers'!M$6),0))</f>
        <v>0</v>
      </c>
      <c r="M21" s="9">
        <f>IF('CN-Med-BPE-F-gases'!M21=0,0,VLOOKUP($A21,'CN-Med-BPE-F-gases'!$A$2:$AR$27,COLUMN('CN-Med-BPE-F-gases'!M$2),0)*VLOOKUP($A21,'Subnational multipliers'!$A$7:$AS$31,COLUMN('Subnational multipliers'!N$6),0))</f>
        <v>0</v>
      </c>
      <c r="N21" s="9">
        <f>IF('CN-Med-BPE-F-gases'!N21=0,0,VLOOKUP($A21,'CN-Med-BPE-F-gases'!$A$2:$AR$27,COLUMN('CN-Med-BPE-F-gases'!N$2),0)*VLOOKUP($A21,'Subnational multipliers'!$A$7:$AS$31,COLUMN('Subnational multipliers'!O$6),0))</f>
        <v>0</v>
      </c>
      <c r="O21" s="9">
        <f>IF('CN-Med-BPE-F-gases'!O21=0,0,VLOOKUP($A21,'CN-Med-BPE-F-gases'!$A$2:$AR$27,COLUMN('CN-Med-BPE-F-gases'!O$2),0)*VLOOKUP($A21,'Subnational multipliers'!$A$7:$AS$31,COLUMN('Subnational multipliers'!P$6),0))</f>
        <v>0</v>
      </c>
      <c r="P21" s="9">
        <f>IF('CN-Med-BPE-F-gases'!P21=0,0,VLOOKUP($A21,'CN-Med-BPE-F-gases'!$A$2:$AR$27,COLUMN('CN-Med-BPE-F-gases'!P$2),0)*VLOOKUP($A21,'Subnational multipliers'!$A$7:$AS$31,COLUMN('Subnational multipliers'!Q$6),0))</f>
        <v>0</v>
      </c>
      <c r="Q21" s="9">
        <f>IF('CN-Med-BPE-F-gases'!Q21=0,0,VLOOKUP($A21,'CN-Med-BPE-F-gases'!$A$2:$AR$27,COLUMN('CN-Med-BPE-F-gases'!Q$2),0)*VLOOKUP($A21,'Subnational multipliers'!$A$7:$AS$31,COLUMN('Subnational multipliers'!R$6),0))</f>
        <v>0</v>
      </c>
      <c r="R21" s="9">
        <f>IF('CN-Med-BPE-F-gases'!R21=0,0,VLOOKUP($A21,'CN-Med-BPE-F-gases'!$A$2:$AR$27,COLUMN('CN-Med-BPE-F-gases'!R$2),0)*VLOOKUP($A21,'Subnational multipliers'!$A$7:$AS$31,COLUMN('Subnational multipliers'!S$6),0))</f>
        <v>0</v>
      </c>
      <c r="S21" s="9">
        <f>IF('CN-Med-BPE-F-gases'!S21=0,0,VLOOKUP($A21,'CN-Med-BPE-F-gases'!$A$2:$AR$27,COLUMN('CN-Med-BPE-F-gases'!S$2),0)*VLOOKUP($A21,'Subnational multipliers'!$A$7:$AS$31,COLUMN('Subnational multipliers'!T$6),0))</f>
        <v>0</v>
      </c>
      <c r="T21" s="9">
        <f>IF('CN-Med-BPE-F-gases'!T21=0,0,VLOOKUP($A21,'CN-Med-BPE-F-gases'!$A$2:$AR$27,COLUMN('CN-Med-BPE-F-gases'!T$2),0)*VLOOKUP($A21,'Subnational multipliers'!$A$7:$AS$31,COLUMN('Subnational multipliers'!U$6),0))</f>
        <v>0</v>
      </c>
      <c r="U21" s="9">
        <f>IF('CN-Med-BPE-F-gases'!U21=0,0,VLOOKUP($A21,'CN-Med-BPE-F-gases'!$A$2:$AR$27,COLUMN('CN-Med-BPE-F-gases'!U$2),0)*VLOOKUP($A21,'Subnational multipliers'!$A$7:$AS$31,COLUMN('Subnational multipliers'!V$6),0))</f>
        <v>0</v>
      </c>
      <c r="V21" s="9">
        <f>IF('CN-Med-BPE-F-gases'!V21=0,0,VLOOKUP($A21,'CN-Med-BPE-F-gases'!$A$2:$AR$27,COLUMN('CN-Med-BPE-F-gases'!V$2),0)*VLOOKUP($A21,'Subnational multipliers'!$A$7:$AS$31,COLUMN('Subnational multipliers'!W$6),0))</f>
        <v>0</v>
      </c>
      <c r="W21" s="9">
        <f>IF('CN-Med-BPE-F-gases'!W21=0,0,VLOOKUP($A21,'CN-Med-BPE-F-gases'!$A$2:$AR$27,COLUMN('CN-Med-BPE-F-gases'!W$2),0)*VLOOKUP($A21,'Subnational multipliers'!$A$7:$AS$31,COLUMN('Subnational multipliers'!X$6),0))</f>
        <v>0</v>
      </c>
      <c r="X21" s="9">
        <f>IF('CN-Med-BPE-F-gases'!X21=0,0,VLOOKUP($A21,'CN-Med-BPE-F-gases'!$A$2:$AR$27,COLUMN('CN-Med-BPE-F-gases'!X$2),0)*VLOOKUP($A21,'Subnational multipliers'!$A$7:$AS$31,COLUMN('Subnational multipliers'!Y$6),0))</f>
        <v>0</v>
      </c>
      <c r="Y21" s="9">
        <f>IF('CN-Med-BPE-F-gases'!Y21=0,0,VLOOKUP($A21,'CN-Med-BPE-F-gases'!$A$2:$AR$27,COLUMN('CN-Med-BPE-F-gases'!Y$2),0)*VLOOKUP($A21,'Subnational multipliers'!$A$7:$AS$31,COLUMN('Subnational multipliers'!Z$6),0))</f>
        <v>0</v>
      </c>
      <c r="Z21" s="9">
        <f>IF('CN-Med-BPE-F-gases'!Z21=0,0,VLOOKUP($A21,'CN-Med-BPE-F-gases'!$A$2:$AR$27,COLUMN('CN-Med-BPE-F-gases'!Z$2),0)*VLOOKUP($A21,'Subnational multipliers'!$A$7:$AS$31,COLUMN('Subnational multipliers'!AA$6),0))</f>
        <v>0</v>
      </c>
      <c r="AA21" s="9">
        <f>IF('CN-Med-BPE-F-gases'!AA21=0,0,VLOOKUP($A21,'CN-Med-BPE-F-gases'!$A$2:$AR$27,COLUMN('CN-Med-BPE-F-gases'!AA$2),0)*VLOOKUP($A21,'Subnational multipliers'!$A$7:$AS$31,COLUMN('Subnational multipliers'!AB$6),0))</f>
        <v>0</v>
      </c>
      <c r="AB21" s="9">
        <f>IF('CN-Med-BPE-F-gases'!AB21=0,0,VLOOKUP($A21,'CN-Med-BPE-F-gases'!$A$2:$AR$27,COLUMN('CN-Med-BPE-F-gases'!AB$2),0)*VLOOKUP($A21,'Subnational multipliers'!$A$7:$AS$31,COLUMN('Subnational multipliers'!AC$6),0))</f>
        <v>0</v>
      </c>
      <c r="AC21" s="9">
        <f>IF('CN-Med-BPE-F-gases'!AC21=0,0,VLOOKUP($A21,'CN-Med-BPE-F-gases'!$A$2:$AR$27,COLUMN('CN-Med-BPE-F-gases'!AC$2),0)*VLOOKUP($A21,'Subnational multipliers'!$A$7:$AS$31,COLUMN('Subnational multipliers'!AD$6),0))</f>
        <v>0</v>
      </c>
      <c r="AD21" s="9">
        <f>IF('CN-Med-BPE-F-gases'!AD21=0,0,VLOOKUP($A21,'CN-Med-BPE-F-gases'!$A$2:$AR$27,COLUMN('CN-Med-BPE-F-gases'!AD$2),0)*VLOOKUP($A21,'Subnational multipliers'!$A$7:$AS$31,COLUMN('Subnational multipliers'!AE$6),0))</f>
        <v>0</v>
      </c>
      <c r="AE21" s="9">
        <f>IF('CN-Med-BPE-F-gases'!AE21=0,0,VLOOKUP($A21,'CN-Med-BPE-F-gases'!$A$2:$AR$27,COLUMN('CN-Med-BPE-F-gases'!AE$2),0)*VLOOKUP($A21,'Subnational multipliers'!$A$7:$AS$31,COLUMN('Subnational multipliers'!AF$6),0))</f>
        <v>0</v>
      </c>
      <c r="AF21" s="9">
        <f>IF('CN-Med-BPE-F-gases'!AF21=0,0,VLOOKUP($A21,'CN-Med-BPE-F-gases'!$A$2:$AR$27,COLUMN('CN-Med-BPE-F-gases'!AF$2),0)*VLOOKUP($A21,'Subnational multipliers'!$A$7:$AS$31,COLUMN('Subnational multipliers'!AG$6),0))</f>
        <v>0</v>
      </c>
      <c r="AG21" s="9">
        <f>IF('CN-Med-BPE-F-gases'!AG21=0,0,VLOOKUP($A21,'CN-Med-BPE-F-gases'!$A$2:$AR$27,COLUMN('CN-Med-BPE-F-gases'!AG$2),0)*VLOOKUP($A21,'Subnational multipliers'!$A$7:$AS$31,COLUMN('Subnational multipliers'!AH$6),0))</f>
        <v>0</v>
      </c>
      <c r="AH21" s="9">
        <f>IF('CN-Med-BPE-F-gases'!AH21=0,0,VLOOKUP($A21,'CN-Med-BPE-F-gases'!$A$2:$AR$27,COLUMN('CN-Med-BPE-F-gases'!AH$2),0)*VLOOKUP($A21,'Subnational multipliers'!$A$7:$AS$31,COLUMN('Subnational multipliers'!AI$6),0))</f>
        <v>0</v>
      </c>
      <c r="AI21" s="9">
        <f>IF('CN-Med-BPE-F-gases'!AI21=0,0,VLOOKUP($A21,'CN-Med-BPE-F-gases'!$A$2:$AR$27,COLUMN('CN-Med-BPE-F-gases'!AI$2),0)*VLOOKUP($A21,'Subnational multipliers'!$A$7:$AS$31,COLUMN('Subnational multipliers'!AJ$6),0))</f>
        <v>0</v>
      </c>
      <c r="AJ21" s="9">
        <f>IF('CN-Med-BPE-F-gases'!AJ21=0,0,VLOOKUP($A21,'CN-Med-BPE-F-gases'!$A$2:$AR$27,COLUMN('CN-Med-BPE-F-gases'!AJ$2),0)*VLOOKUP($A21,'Subnational multipliers'!$A$7:$AS$31,COLUMN('Subnational multipliers'!AK$6),0))</f>
        <v>0</v>
      </c>
      <c r="AK21" s="9">
        <f>IF('CN-Med-BPE-F-gases'!AK21=0,0,VLOOKUP($A21,'CN-Med-BPE-F-gases'!$A$2:$AR$27,COLUMN('CN-Med-BPE-F-gases'!AK$2),0)*VLOOKUP($A21,'Subnational multipliers'!$A$7:$AS$31,COLUMN('Subnational multipliers'!AL$6),0))</f>
        <v>0</v>
      </c>
      <c r="AL21" s="9">
        <f>IF('CN-Med-BPE-F-gases'!AL21=0,0,VLOOKUP($A21,'CN-Med-BPE-F-gases'!$A$2:$AR$27,COLUMN('CN-Med-BPE-F-gases'!AL$2),0)*VLOOKUP($A21,'Subnational multipliers'!$A$7:$AS$31,COLUMN('Subnational multipliers'!AM$6),0))</f>
        <v>0</v>
      </c>
      <c r="AM21" s="9">
        <f>IF('CN-Med-BPE-F-gases'!AM21=0,0,VLOOKUP($A21,'CN-Med-BPE-F-gases'!$A$2:$AR$27,COLUMN('CN-Med-BPE-F-gases'!AM$2),0)*VLOOKUP($A21,'Subnational multipliers'!$A$7:$AS$31,COLUMN('Subnational multipliers'!AN$6),0))</f>
        <v>0</v>
      </c>
      <c r="AN21" s="9">
        <f>IF('CN-Med-BPE-F-gases'!AN21=0,0,VLOOKUP($A21,'CN-Med-BPE-F-gases'!$A$2:$AR$27,COLUMN('CN-Med-BPE-F-gases'!AN$2),0)*VLOOKUP($A21,'Subnational multipliers'!$A$7:$AS$31,COLUMN('Subnational multipliers'!AO$6),0))</f>
        <v>0</v>
      </c>
      <c r="AO21" s="9">
        <f>IF('CN-Med-BPE-F-gases'!AO21=0,0,VLOOKUP($A21,'CN-Med-BPE-F-gases'!$A$2:$AR$27,COLUMN('CN-Med-BPE-F-gases'!AO$2),0)*VLOOKUP($A21,'Subnational multipliers'!$A$7:$AS$31,COLUMN('Subnational multipliers'!AP$6),0))</f>
        <v>0</v>
      </c>
      <c r="AP21" s="9">
        <f>IF('CN-Med-BPE-F-gases'!AP21=0,0,VLOOKUP($A21,'CN-Med-BPE-F-gases'!$A$2:$AR$27,COLUMN('CN-Med-BPE-F-gases'!AP$2),0)*VLOOKUP($A21,'Subnational multipliers'!$A$7:$AS$31,COLUMN('Subnational multipliers'!AQ$6),0))</f>
        <v>0</v>
      </c>
      <c r="AQ21" s="9">
        <f>IF('CN-Med-BPE-F-gases'!AQ21=0,0,VLOOKUP($A21,'CN-Med-BPE-F-gases'!$A$2:$AR$27,COLUMN('CN-Med-BPE-F-gases'!AQ$2),0)*VLOOKUP($A21,'Subnational multipliers'!$A$7:$AS$31,COLUMN('Subnational multipliers'!AR$6),0))</f>
        <v>0</v>
      </c>
      <c r="AR21" s="9">
        <f>IF('CN-Med-BPE-F-gases'!AR21=0,0,VLOOKUP($A21,'CN-Med-BPE-F-gases'!$A$2:$AR$27,COLUMN('CN-Med-BPE-F-gases'!AR$2),0)*VLOOKUP($A21,'Subnational multipliers'!$A$7:$AS$31,COLUMN('Subnational multipliers'!AS$6),0))</f>
        <v>0</v>
      </c>
    </row>
    <row r="22" spans="1:44">
      <c r="A22" t="s">
        <v>62</v>
      </c>
      <c r="B22" s="9">
        <f>IF('CN-Med-BPE-F-gases'!B22=0,0,VLOOKUP($A22,'CN-Med-BPE-F-gases'!$A$2:$AR$27,COLUMN('CN-Med-BPE-F-gases'!B$2),0)*VLOOKUP($A22,'Subnational multipliers'!$A$7:$AS$31,COLUMN('Subnational multipliers'!C$6),0))</f>
        <v>0</v>
      </c>
      <c r="C22" s="9">
        <f>IF('CN-Med-BPE-F-gases'!C22=0,0,VLOOKUP($A22,'CN-Med-BPE-F-gases'!$A$2:$AR$27,COLUMN('CN-Med-BPE-F-gases'!C$2),0)*VLOOKUP($A22,'Subnational multipliers'!$A$7:$AS$31,COLUMN('Subnational multipliers'!D$6),0))</f>
        <v>0</v>
      </c>
      <c r="D22" s="9">
        <f>IF('CN-Med-BPE-F-gases'!D22=0,0,VLOOKUP($A22,'CN-Med-BPE-F-gases'!$A$2:$AR$27,COLUMN('CN-Med-BPE-F-gases'!D$2),0)*VLOOKUP($A22,'Subnational multipliers'!$A$7:$AS$31,COLUMN('Subnational multipliers'!E$6),0))</f>
        <v>0</v>
      </c>
      <c r="E22" s="9">
        <f>IF('CN-Med-BPE-F-gases'!E22=0,0,VLOOKUP($A22,'CN-Med-BPE-F-gases'!$A$2:$AR$27,COLUMN('CN-Med-BPE-F-gases'!E$2),0)*VLOOKUP($A22,'Subnational multipliers'!$A$7:$AS$31,COLUMN('Subnational multipliers'!F$6),0))</f>
        <v>0</v>
      </c>
      <c r="F22" s="9">
        <f>IF('CN-Med-BPE-F-gases'!F22=0,0,VLOOKUP($A22,'CN-Med-BPE-F-gases'!$A$2:$AR$27,COLUMN('CN-Med-BPE-F-gases'!F$2),0)*VLOOKUP($A22,'Subnational multipliers'!$A$7:$AS$31,COLUMN('Subnational multipliers'!G$6),0))</f>
        <v>0</v>
      </c>
      <c r="G22" s="9">
        <f>IF('CN-Med-BPE-F-gases'!G22=0,0,VLOOKUP($A22,'CN-Med-BPE-F-gases'!$A$2:$AR$27,COLUMN('CN-Med-BPE-F-gases'!G$2),0)*VLOOKUP($A22,'Subnational multipliers'!$A$7:$AS$31,COLUMN('Subnational multipliers'!H$6),0))</f>
        <v>0</v>
      </c>
      <c r="H22" s="9">
        <f>IF('CN-Med-BPE-F-gases'!H22=0,0,VLOOKUP($A22,'CN-Med-BPE-F-gases'!$A$2:$AR$27,COLUMN('CN-Med-BPE-F-gases'!H$2),0)*VLOOKUP($A22,'Subnational multipliers'!$A$7:$AS$31,COLUMN('Subnational multipliers'!I$6),0))</f>
        <v>0</v>
      </c>
      <c r="I22" s="9">
        <f>IF('CN-Med-BPE-F-gases'!I22=0,0,VLOOKUP($A22,'CN-Med-BPE-F-gases'!$A$2:$AR$27,COLUMN('CN-Med-BPE-F-gases'!I$2),0)*VLOOKUP($A22,'Subnational multipliers'!$A$7:$AS$31,COLUMN('Subnational multipliers'!J$6),0))</f>
        <v>0</v>
      </c>
      <c r="J22" s="9">
        <f>IF('CN-Med-BPE-F-gases'!J22=0,0,VLOOKUP($A22,'CN-Med-BPE-F-gases'!$A$2:$AR$27,COLUMN('CN-Med-BPE-F-gases'!J$2),0)*VLOOKUP($A22,'Subnational multipliers'!$A$7:$AS$31,COLUMN('Subnational multipliers'!K$6),0))</f>
        <v>0</v>
      </c>
      <c r="K22" s="9">
        <f>IF('CN-Med-BPE-F-gases'!K22=0,0,VLOOKUP($A22,'CN-Med-BPE-F-gases'!$A$2:$AR$27,COLUMN('CN-Med-BPE-F-gases'!K$2),0)*VLOOKUP($A22,'Subnational multipliers'!$A$7:$AS$31,COLUMN('Subnational multipliers'!L$6),0))</f>
        <v>0</v>
      </c>
      <c r="L22" s="9">
        <f>IF('CN-Med-BPE-F-gases'!L22=0,0,VLOOKUP($A22,'CN-Med-BPE-F-gases'!$A$2:$AR$27,COLUMN('CN-Med-BPE-F-gases'!L$2),0)*VLOOKUP($A22,'Subnational multipliers'!$A$7:$AS$31,COLUMN('Subnational multipliers'!M$6),0))</f>
        <v>0</v>
      </c>
      <c r="M22" s="9">
        <f>IF('CN-Med-BPE-F-gases'!M22=0,0,VLOOKUP($A22,'CN-Med-BPE-F-gases'!$A$2:$AR$27,COLUMN('CN-Med-BPE-F-gases'!M$2),0)*VLOOKUP($A22,'Subnational multipliers'!$A$7:$AS$31,COLUMN('Subnational multipliers'!N$6),0))</f>
        <v>0</v>
      </c>
      <c r="N22" s="9">
        <f>IF('CN-Med-BPE-F-gases'!N22=0,0,VLOOKUP($A22,'CN-Med-BPE-F-gases'!$A$2:$AR$27,COLUMN('CN-Med-BPE-F-gases'!N$2),0)*VLOOKUP($A22,'Subnational multipliers'!$A$7:$AS$31,COLUMN('Subnational multipliers'!O$6),0))</f>
        <v>0</v>
      </c>
      <c r="O22" s="9">
        <f>IF('CN-Med-BPE-F-gases'!O22=0,0,VLOOKUP($A22,'CN-Med-BPE-F-gases'!$A$2:$AR$27,COLUMN('CN-Med-BPE-F-gases'!O$2),0)*VLOOKUP($A22,'Subnational multipliers'!$A$7:$AS$31,COLUMN('Subnational multipliers'!P$6),0))</f>
        <v>0</v>
      </c>
      <c r="P22" s="9">
        <f>IF('CN-Med-BPE-F-gases'!P22=0,0,VLOOKUP($A22,'CN-Med-BPE-F-gases'!$A$2:$AR$27,COLUMN('CN-Med-BPE-F-gases'!P$2),0)*VLOOKUP($A22,'Subnational multipliers'!$A$7:$AS$31,COLUMN('Subnational multipliers'!Q$6),0))</f>
        <v>0</v>
      </c>
      <c r="Q22" s="9">
        <f>IF('CN-Med-BPE-F-gases'!Q22=0,0,VLOOKUP($A22,'CN-Med-BPE-F-gases'!$A$2:$AR$27,COLUMN('CN-Med-BPE-F-gases'!Q$2),0)*VLOOKUP($A22,'Subnational multipliers'!$A$7:$AS$31,COLUMN('Subnational multipliers'!R$6),0))</f>
        <v>0</v>
      </c>
      <c r="R22" s="9">
        <f>IF('CN-Med-BPE-F-gases'!R22=0,0,VLOOKUP($A22,'CN-Med-BPE-F-gases'!$A$2:$AR$27,COLUMN('CN-Med-BPE-F-gases'!R$2),0)*VLOOKUP($A22,'Subnational multipliers'!$A$7:$AS$31,COLUMN('Subnational multipliers'!S$6),0))</f>
        <v>0</v>
      </c>
      <c r="S22" s="9">
        <f>IF('CN-Med-BPE-F-gases'!S22=0,0,VLOOKUP($A22,'CN-Med-BPE-F-gases'!$A$2:$AR$27,COLUMN('CN-Med-BPE-F-gases'!S$2),0)*VLOOKUP($A22,'Subnational multipliers'!$A$7:$AS$31,COLUMN('Subnational multipliers'!T$6),0))</f>
        <v>0</v>
      </c>
      <c r="T22" s="9">
        <f>IF('CN-Med-BPE-F-gases'!T22=0,0,VLOOKUP($A22,'CN-Med-BPE-F-gases'!$A$2:$AR$27,COLUMN('CN-Med-BPE-F-gases'!T$2),0)*VLOOKUP($A22,'Subnational multipliers'!$A$7:$AS$31,COLUMN('Subnational multipliers'!U$6),0))</f>
        <v>0</v>
      </c>
      <c r="U22" s="9">
        <f>IF('CN-Med-BPE-F-gases'!U22=0,0,VLOOKUP($A22,'CN-Med-BPE-F-gases'!$A$2:$AR$27,COLUMN('CN-Med-BPE-F-gases'!U$2),0)*VLOOKUP($A22,'Subnational multipliers'!$A$7:$AS$31,COLUMN('Subnational multipliers'!V$6),0))</f>
        <v>0</v>
      </c>
      <c r="V22" s="9">
        <f>IF('CN-Med-BPE-F-gases'!V22=0,0,VLOOKUP($A22,'CN-Med-BPE-F-gases'!$A$2:$AR$27,COLUMN('CN-Med-BPE-F-gases'!V$2),0)*VLOOKUP($A22,'Subnational multipliers'!$A$7:$AS$31,COLUMN('Subnational multipliers'!W$6),0))</f>
        <v>0</v>
      </c>
      <c r="W22" s="9">
        <f>IF('CN-Med-BPE-F-gases'!W22=0,0,VLOOKUP($A22,'CN-Med-BPE-F-gases'!$A$2:$AR$27,COLUMN('CN-Med-BPE-F-gases'!W$2),0)*VLOOKUP($A22,'Subnational multipliers'!$A$7:$AS$31,COLUMN('Subnational multipliers'!X$6),0))</f>
        <v>0</v>
      </c>
      <c r="X22" s="9">
        <f>IF('CN-Med-BPE-F-gases'!X22=0,0,VLOOKUP($A22,'CN-Med-BPE-F-gases'!$A$2:$AR$27,COLUMN('CN-Med-BPE-F-gases'!X$2),0)*VLOOKUP($A22,'Subnational multipliers'!$A$7:$AS$31,COLUMN('Subnational multipliers'!Y$6),0))</f>
        <v>0</v>
      </c>
      <c r="Y22" s="9">
        <f>IF('CN-Med-BPE-F-gases'!Y22=0,0,VLOOKUP($A22,'CN-Med-BPE-F-gases'!$A$2:$AR$27,COLUMN('CN-Med-BPE-F-gases'!Y$2),0)*VLOOKUP($A22,'Subnational multipliers'!$A$7:$AS$31,COLUMN('Subnational multipliers'!Z$6),0))</f>
        <v>0</v>
      </c>
      <c r="Z22" s="9">
        <f>IF('CN-Med-BPE-F-gases'!Z22=0,0,VLOOKUP($A22,'CN-Med-BPE-F-gases'!$A$2:$AR$27,COLUMN('CN-Med-BPE-F-gases'!Z$2),0)*VLOOKUP($A22,'Subnational multipliers'!$A$7:$AS$31,COLUMN('Subnational multipliers'!AA$6),0))</f>
        <v>0</v>
      </c>
      <c r="AA22" s="9">
        <f>IF('CN-Med-BPE-F-gases'!AA22=0,0,VLOOKUP($A22,'CN-Med-BPE-F-gases'!$A$2:$AR$27,COLUMN('CN-Med-BPE-F-gases'!AA$2),0)*VLOOKUP($A22,'Subnational multipliers'!$A$7:$AS$31,COLUMN('Subnational multipliers'!AB$6),0))</f>
        <v>0</v>
      </c>
      <c r="AB22" s="9">
        <f>IF('CN-Med-BPE-F-gases'!AB22=0,0,VLOOKUP($A22,'CN-Med-BPE-F-gases'!$A$2:$AR$27,COLUMN('CN-Med-BPE-F-gases'!AB$2),0)*VLOOKUP($A22,'Subnational multipliers'!$A$7:$AS$31,COLUMN('Subnational multipliers'!AC$6),0))</f>
        <v>0</v>
      </c>
      <c r="AC22" s="9">
        <f>IF('CN-Med-BPE-F-gases'!AC22=0,0,VLOOKUP($A22,'CN-Med-BPE-F-gases'!$A$2:$AR$27,COLUMN('CN-Med-BPE-F-gases'!AC$2),0)*VLOOKUP($A22,'Subnational multipliers'!$A$7:$AS$31,COLUMN('Subnational multipliers'!AD$6),0))</f>
        <v>0</v>
      </c>
      <c r="AD22" s="9">
        <f>IF('CN-Med-BPE-F-gases'!AD22=0,0,VLOOKUP($A22,'CN-Med-BPE-F-gases'!$A$2:$AR$27,COLUMN('CN-Med-BPE-F-gases'!AD$2),0)*VLOOKUP($A22,'Subnational multipliers'!$A$7:$AS$31,COLUMN('Subnational multipliers'!AE$6),0))</f>
        <v>0</v>
      </c>
      <c r="AE22" s="9">
        <f>IF('CN-Med-BPE-F-gases'!AE22=0,0,VLOOKUP($A22,'CN-Med-BPE-F-gases'!$A$2:$AR$27,COLUMN('CN-Med-BPE-F-gases'!AE$2),0)*VLOOKUP($A22,'Subnational multipliers'!$A$7:$AS$31,COLUMN('Subnational multipliers'!AF$6),0))</f>
        <v>0</v>
      </c>
      <c r="AF22" s="9">
        <f>IF('CN-Med-BPE-F-gases'!AF22=0,0,VLOOKUP($A22,'CN-Med-BPE-F-gases'!$A$2:$AR$27,COLUMN('CN-Med-BPE-F-gases'!AF$2),0)*VLOOKUP($A22,'Subnational multipliers'!$A$7:$AS$31,COLUMN('Subnational multipliers'!AG$6),0))</f>
        <v>0</v>
      </c>
      <c r="AG22" s="9">
        <f>IF('CN-Med-BPE-F-gases'!AG22=0,0,VLOOKUP($A22,'CN-Med-BPE-F-gases'!$A$2:$AR$27,COLUMN('CN-Med-BPE-F-gases'!AG$2),0)*VLOOKUP($A22,'Subnational multipliers'!$A$7:$AS$31,COLUMN('Subnational multipliers'!AH$6),0))</f>
        <v>0</v>
      </c>
      <c r="AH22" s="9">
        <f>IF('CN-Med-BPE-F-gases'!AH22=0,0,VLOOKUP($A22,'CN-Med-BPE-F-gases'!$A$2:$AR$27,COLUMN('CN-Med-BPE-F-gases'!AH$2),0)*VLOOKUP($A22,'Subnational multipliers'!$A$7:$AS$31,COLUMN('Subnational multipliers'!AI$6),0))</f>
        <v>0</v>
      </c>
      <c r="AI22" s="9">
        <f>IF('CN-Med-BPE-F-gases'!AI22=0,0,VLOOKUP($A22,'CN-Med-BPE-F-gases'!$A$2:$AR$27,COLUMN('CN-Med-BPE-F-gases'!AI$2),0)*VLOOKUP($A22,'Subnational multipliers'!$A$7:$AS$31,COLUMN('Subnational multipliers'!AJ$6),0))</f>
        <v>0</v>
      </c>
      <c r="AJ22" s="9">
        <f>IF('CN-Med-BPE-F-gases'!AJ22=0,0,VLOOKUP($A22,'CN-Med-BPE-F-gases'!$A$2:$AR$27,COLUMN('CN-Med-BPE-F-gases'!AJ$2),0)*VLOOKUP($A22,'Subnational multipliers'!$A$7:$AS$31,COLUMN('Subnational multipliers'!AK$6),0))</f>
        <v>0</v>
      </c>
      <c r="AK22" s="9">
        <f>IF('CN-Med-BPE-F-gases'!AK22=0,0,VLOOKUP($A22,'CN-Med-BPE-F-gases'!$A$2:$AR$27,COLUMN('CN-Med-BPE-F-gases'!AK$2),0)*VLOOKUP($A22,'Subnational multipliers'!$A$7:$AS$31,COLUMN('Subnational multipliers'!AL$6),0))</f>
        <v>0</v>
      </c>
      <c r="AL22" s="9">
        <f>IF('CN-Med-BPE-F-gases'!AL22=0,0,VLOOKUP($A22,'CN-Med-BPE-F-gases'!$A$2:$AR$27,COLUMN('CN-Med-BPE-F-gases'!AL$2),0)*VLOOKUP($A22,'Subnational multipliers'!$A$7:$AS$31,COLUMN('Subnational multipliers'!AM$6),0))</f>
        <v>0</v>
      </c>
      <c r="AM22" s="9">
        <f>IF('CN-Med-BPE-F-gases'!AM22=0,0,VLOOKUP($A22,'CN-Med-BPE-F-gases'!$A$2:$AR$27,COLUMN('CN-Med-BPE-F-gases'!AM$2),0)*VLOOKUP($A22,'Subnational multipliers'!$A$7:$AS$31,COLUMN('Subnational multipliers'!AN$6),0))</f>
        <v>0</v>
      </c>
      <c r="AN22" s="9">
        <f>IF('CN-Med-BPE-F-gases'!AN22=0,0,VLOOKUP($A22,'CN-Med-BPE-F-gases'!$A$2:$AR$27,COLUMN('CN-Med-BPE-F-gases'!AN$2),0)*VLOOKUP($A22,'Subnational multipliers'!$A$7:$AS$31,COLUMN('Subnational multipliers'!AO$6),0))</f>
        <v>0</v>
      </c>
      <c r="AO22" s="9">
        <f>IF('CN-Med-BPE-F-gases'!AO22=0,0,VLOOKUP($A22,'CN-Med-BPE-F-gases'!$A$2:$AR$27,COLUMN('CN-Med-BPE-F-gases'!AO$2),0)*VLOOKUP($A22,'Subnational multipliers'!$A$7:$AS$31,COLUMN('Subnational multipliers'!AP$6),0))</f>
        <v>0</v>
      </c>
      <c r="AP22" s="9">
        <f>IF('CN-Med-BPE-F-gases'!AP22=0,0,VLOOKUP($A22,'CN-Med-BPE-F-gases'!$A$2:$AR$27,COLUMN('CN-Med-BPE-F-gases'!AP$2),0)*VLOOKUP($A22,'Subnational multipliers'!$A$7:$AS$31,COLUMN('Subnational multipliers'!AQ$6),0))</f>
        <v>0</v>
      </c>
      <c r="AQ22" s="9">
        <f>IF('CN-Med-BPE-F-gases'!AQ22=0,0,VLOOKUP($A22,'CN-Med-BPE-F-gases'!$A$2:$AR$27,COLUMN('CN-Med-BPE-F-gases'!AQ$2),0)*VLOOKUP($A22,'Subnational multipliers'!$A$7:$AS$31,COLUMN('Subnational multipliers'!AR$6),0))</f>
        <v>0</v>
      </c>
      <c r="AR22" s="9">
        <f>IF('CN-Med-BPE-F-gases'!AR22=0,0,VLOOKUP($A22,'CN-Med-BPE-F-gases'!$A$2:$AR$27,COLUMN('CN-Med-BPE-F-gases'!AR$2),0)*VLOOKUP($A22,'Subnational multipliers'!$A$7:$AS$31,COLUMN('Subnational multipliers'!AS$6),0))</f>
        <v>0</v>
      </c>
    </row>
    <row r="23" spans="1:44">
      <c r="A23" t="s">
        <v>63</v>
      </c>
      <c r="B23" s="9">
        <f>IF('CN-Med-BPE-F-gases'!B23=0,0,VLOOKUP($A23,'CN-Med-BPE-F-gases'!$A$2:$AR$27,COLUMN('CN-Med-BPE-F-gases'!B$2),0)*VLOOKUP($A23,'Subnational multipliers'!$A$7:$AS$31,COLUMN('Subnational multipliers'!C$6),0))</f>
        <v>0</v>
      </c>
      <c r="C23" s="9">
        <f>IF('CN-Med-BPE-F-gases'!C23=0,0,VLOOKUP($A23,'CN-Med-BPE-F-gases'!$A$2:$AR$27,COLUMN('CN-Med-BPE-F-gases'!C$2),0)*VLOOKUP($A23,'Subnational multipliers'!$A$7:$AS$31,COLUMN('Subnational multipliers'!D$6),0))</f>
        <v>0</v>
      </c>
      <c r="D23" s="9">
        <f>IF('CN-Med-BPE-F-gases'!D23=0,0,VLOOKUP($A23,'CN-Med-BPE-F-gases'!$A$2:$AR$27,COLUMN('CN-Med-BPE-F-gases'!D$2),0)*VLOOKUP($A23,'Subnational multipliers'!$A$7:$AS$31,COLUMN('Subnational multipliers'!E$6),0))</f>
        <v>0</v>
      </c>
      <c r="E23" s="9">
        <f>IF('CN-Med-BPE-F-gases'!E23=0,0,VLOOKUP($A23,'CN-Med-BPE-F-gases'!$A$2:$AR$27,COLUMN('CN-Med-BPE-F-gases'!E$2),0)*VLOOKUP($A23,'Subnational multipliers'!$A$7:$AS$31,COLUMN('Subnational multipliers'!F$6),0))</f>
        <v>0</v>
      </c>
      <c r="F23" s="9">
        <f>IF('CN-Med-BPE-F-gases'!F23=0,0,VLOOKUP($A23,'CN-Med-BPE-F-gases'!$A$2:$AR$27,COLUMN('CN-Med-BPE-F-gases'!F$2),0)*VLOOKUP($A23,'Subnational multipliers'!$A$7:$AS$31,COLUMN('Subnational multipliers'!G$6),0))</f>
        <v>0</v>
      </c>
      <c r="G23" s="9">
        <f>IF('CN-Med-BPE-F-gases'!G23=0,0,VLOOKUP($A23,'CN-Med-BPE-F-gases'!$A$2:$AR$27,COLUMN('CN-Med-BPE-F-gases'!G$2),0)*VLOOKUP($A23,'Subnational multipliers'!$A$7:$AS$31,COLUMN('Subnational multipliers'!H$6),0))</f>
        <v>0</v>
      </c>
      <c r="H23" s="9">
        <f>IF('CN-Med-BPE-F-gases'!H23=0,0,VLOOKUP($A23,'CN-Med-BPE-F-gases'!$A$2:$AR$27,COLUMN('CN-Med-BPE-F-gases'!H$2),0)*VLOOKUP($A23,'Subnational multipliers'!$A$7:$AS$31,COLUMN('Subnational multipliers'!I$6),0))</f>
        <v>0</v>
      </c>
      <c r="I23" s="9">
        <f>IF('CN-Med-BPE-F-gases'!I23=0,0,VLOOKUP($A23,'CN-Med-BPE-F-gases'!$A$2:$AR$27,COLUMN('CN-Med-BPE-F-gases'!I$2),0)*VLOOKUP($A23,'Subnational multipliers'!$A$7:$AS$31,COLUMN('Subnational multipliers'!J$6),0))</f>
        <v>0</v>
      </c>
      <c r="J23" s="9">
        <f>IF('CN-Med-BPE-F-gases'!J23=0,0,VLOOKUP($A23,'CN-Med-BPE-F-gases'!$A$2:$AR$27,COLUMN('CN-Med-BPE-F-gases'!J$2),0)*VLOOKUP($A23,'Subnational multipliers'!$A$7:$AS$31,COLUMN('Subnational multipliers'!K$6),0))</f>
        <v>0</v>
      </c>
      <c r="K23" s="9">
        <f>IF('CN-Med-BPE-F-gases'!K23=0,0,VLOOKUP($A23,'CN-Med-BPE-F-gases'!$A$2:$AR$27,COLUMN('CN-Med-BPE-F-gases'!K$2),0)*VLOOKUP($A23,'Subnational multipliers'!$A$7:$AS$31,COLUMN('Subnational multipliers'!L$6),0))</f>
        <v>0</v>
      </c>
      <c r="L23" s="9">
        <f>IF('CN-Med-BPE-F-gases'!L23=0,0,VLOOKUP($A23,'CN-Med-BPE-F-gases'!$A$2:$AR$27,COLUMN('CN-Med-BPE-F-gases'!L$2),0)*VLOOKUP($A23,'Subnational multipliers'!$A$7:$AS$31,COLUMN('Subnational multipliers'!M$6),0))</f>
        <v>0</v>
      </c>
      <c r="M23" s="9">
        <f>IF('CN-Med-BPE-F-gases'!M23=0,0,VLOOKUP($A23,'CN-Med-BPE-F-gases'!$A$2:$AR$27,COLUMN('CN-Med-BPE-F-gases'!M$2),0)*VLOOKUP($A23,'Subnational multipliers'!$A$7:$AS$31,COLUMN('Subnational multipliers'!N$6),0))</f>
        <v>0</v>
      </c>
      <c r="N23" s="9">
        <f>IF('CN-Med-BPE-F-gases'!N23=0,0,VLOOKUP($A23,'CN-Med-BPE-F-gases'!$A$2:$AR$27,COLUMN('CN-Med-BPE-F-gases'!N$2),0)*VLOOKUP($A23,'Subnational multipliers'!$A$7:$AS$31,COLUMN('Subnational multipliers'!O$6),0))</f>
        <v>0</v>
      </c>
      <c r="O23" s="9">
        <f>IF('CN-Med-BPE-F-gases'!O23=0,0,VLOOKUP($A23,'CN-Med-BPE-F-gases'!$A$2:$AR$27,COLUMN('CN-Med-BPE-F-gases'!O$2),0)*VLOOKUP($A23,'Subnational multipliers'!$A$7:$AS$31,COLUMN('Subnational multipliers'!P$6),0))</f>
        <v>0</v>
      </c>
      <c r="P23" s="9">
        <f>IF('CN-Med-BPE-F-gases'!P23=0,0,VLOOKUP($A23,'CN-Med-BPE-F-gases'!$A$2:$AR$27,COLUMN('CN-Med-BPE-F-gases'!P$2),0)*VLOOKUP($A23,'Subnational multipliers'!$A$7:$AS$31,COLUMN('Subnational multipliers'!Q$6),0))</f>
        <v>0</v>
      </c>
      <c r="Q23" s="9">
        <f>IF('CN-Med-BPE-F-gases'!Q23=0,0,VLOOKUP($A23,'CN-Med-BPE-F-gases'!$A$2:$AR$27,COLUMN('CN-Med-BPE-F-gases'!Q$2),0)*VLOOKUP($A23,'Subnational multipliers'!$A$7:$AS$31,COLUMN('Subnational multipliers'!R$6),0))</f>
        <v>0</v>
      </c>
      <c r="R23" s="9">
        <f>IF('CN-Med-BPE-F-gases'!R23=0,0,VLOOKUP($A23,'CN-Med-BPE-F-gases'!$A$2:$AR$27,COLUMN('CN-Med-BPE-F-gases'!R$2),0)*VLOOKUP($A23,'Subnational multipliers'!$A$7:$AS$31,COLUMN('Subnational multipliers'!S$6),0))</f>
        <v>0</v>
      </c>
      <c r="S23" s="9">
        <f>IF('CN-Med-BPE-F-gases'!S23=0,0,VLOOKUP($A23,'CN-Med-BPE-F-gases'!$A$2:$AR$27,COLUMN('CN-Med-BPE-F-gases'!S$2),0)*VLOOKUP($A23,'Subnational multipliers'!$A$7:$AS$31,COLUMN('Subnational multipliers'!T$6),0))</f>
        <v>0</v>
      </c>
      <c r="T23" s="9">
        <f>IF('CN-Med-BPE-F-gases'!T23=0,0,VLOOKUP($A23,'CN-Med-BPE-F-gases'!$A$2:$AR$27,COLUMN('CN-Med-BPE-F-gases'!T$2),0)*VLOOKUP($A23,'Subnational multipliers'!$A$7:$AS$31,COLUMN('Subnational multipliers'!U$6),0))</f>
        <v>0</v>
      </c>
      <c r="U23" s="9">
        <f>IF('CN-Med-BPE-F-gases'!U23=0,0,VLOOKUP($A23,'CN-Med-BPE-F-gases'!$A$2:$AR$27,COLUMN('CN-Med-BPE-F-gases'!U$2),0)*VLOOKUP($A23,'Subnational multipliers'!$A$7:$AS$31,COLUMN('Subnational multipliers'!V$6),0))</f>
        <v>0</v>
      </c>
      <c r="V23" s="9">
        <f>IF('CN-Med-BPE-F-gases'!V23=0,0,VLOOKUP($A23,'CN-Med-BPE-F-gases'!$A$2:$AR$27,COLUMN('CN-Med-BPE-F-gases'!V$2),0)*VLOOKUP($A23,'Subnational multipliers'!$A$7:$AS$31,COLUMN('Subnational multipliers'!W$6),0))</f>
        <v>0</v>
      </c>
      <c r="W23" s="9">
        <f>IF('CN-Med-BPE-F-gases'!W23=0,0,VLOOKUP($A23,'CN-Med-BPE-F-gases'!$A$2:$AR$27,COLUMN('CN-Med-BPE-F-gases'!W$2),0)*VLOOKUP($A23,'Subnational multipliers'!$A$7:$AS$31,COLUMN('Subnational multipliers'!X$6),0))</f>
        <v>0</v>
      </c>
      <c r="X23" s="9">
        <f>IF('CN-Med-BPE-F-gases'!X23=0,0,VLOOKUP($A23,'CN-Med-BPE-F-gases'!$A$2:$AR$27,COLUMN('CN-Med-BPE-F-gases'!X$2),0)*VLOOKUP($A23,'Subnational multipliers'!$A$7:$AS$31,COLUMN('Subnational multipliers'!Y$6),0))</f>
        <v>0</v>
      </c>
      <c r="Y23" s="9">
        <f>IF('CN-Med-BPE-F-gases'!Y23=0,0,VLOOKUP($A23,'CN-Med-BPE-F-gases'!$A$2:$AR$27,COLUMN('CN-Med-BPE-F-gases'!Y$2),0)*VLOOKUP($A23,'Subnational multipliers'!$A$7:$AS$31,COLUMN('Subnational multipliers'!Z$6),0))</f>
        <v>0</v>
      </c>
      <c r="Z23" s="9">
        <f>IF('CN-Med-BPE-F-gases'!Z23=0,0,VLOOKUP($A23,'CN-Med-BPE-F-gases'!$A$2:$AR$27,COLUMN('CN-Med-BPE-F-gases'!Z$2),0)*VLOOKUP($A23,'Subnational multipliers'!$A$7:$AS$31,COLUMN('Subnational multipliers'!AA$6),0))</f>
        <v>0</v>
      </c>
      <c r="AA23" s="9">
        <f>IF('CN-Med-BPE-F-gases'!AA23=0,0,VLOOKUP($A23,'CN-Med-BPE-F-gases'!$A$2:$AR$27,COLUMN('CN-Med-BPE-F-gases'!AA$2),0)*VLOOKUP($A23,'Subnational multipliers'!$A$7:$AS$31,COLUMN('Subnational multipliers'!AB$6),0))</f>
        <v>0</v>
      </c>
      <c r="AB23" s="9">
        <f>IF('CN-Med-BPE-F-gases'!AB23=0,0,VLOOKUP($A23,'CN-Med-BPE-F-gases'!$A$2:$AR$27,COLUMN('CN-Med-BPE-F-gases'!AB$2),0)*VLOOKUP($A23,'Subnational multipliers'!$A$7:$AS$31,COLUMN('Subnational multipliers'!AC$6),0))</f>
        <v>0</v>
      </c>
      <c r="AC23" s="9">
        <f>IF('CN-Med-BPE-F-gases'!AC23=0,0,VLOOKUP($A23,'CN-Med-BPE-F-gases'!$A$2:$AR$27,COLUMN('CN-Med-BPE-F-gases'!AC$2),0)*VLOOKUP($A23,'Subnational multipliers'!$A$7:$AS$31,COLUMN('Subnational multipliers'!AD$6),0))</f>
        <v>0</v>
      </c>
      <c r="AD23" s="9">
        <f>IF('CN-Med-BPE-F-gases'!AD23=0,0,VLOOKUP($A23,'CN-Med-BPE-F-gases'!$A$2:$AR$27,COLUMN('CN-Med-BPE-F-gases'!AD$2),0)*VLOOKUP($A23,'Subnational multipliers'!$A$7:$AS$31,COLUMN('Subnational multipliers'!AE$6),0))</f>
        <v>0</v>
      </c>
      <c r="AE23" s="9">
        <f>IF('CN-Med-BPE-F-gases'!AE23=0,0,VLOOKUP($A23,'CN-Med-BPE-F-gases'!$A$2:$AR$27,COLUMN('CN-Med-BPE-F-gases'!AE$2),0)*VLOOKUP($A23,'Subnational multipliers'!$A$7:$AS$31,COLUMN('Subnational multipliers'!AF$6),0))</f>
        <v>0</v>
      </c>
      <c r="AF23" s="9">
        <f>IF('CN-Med-BPE-F-gases'!AF23=0,0,VLOOKUP($A23,'CN-Med-BPE-F-gases'!$A$2:$AR$27,COLUMN('CN-Med-BPE-F-gases'!AF$2),0)*VLOOKUP($A23,'Subnational multipliers'!$A$7:$AS$31,COLUMN('Subnational multipliers'!AG$6),0))</f>
        <v>0</v>
      </c>
      <c r="AG23" s="9">
        <f>IF('CN-Med-BPE-F-gases'!AG23=0,0,VLOOKUP($A23,'CN-Med-BPE-F-gases'!$A$2:$AR$27,COLUMN('CN-Med-BPE-F-gases'!AG$2),0)*VLOOKUP($A23,'Subnational multipliers'!$A$7:$AS$31,COLUMN('Subnational multipliers'!AH$6),0))</f>
        <v>0</v>
      </c>
      <c r="AH23" s="9">
        <f>IF('CN-Med-BPE-F-gases'!AH23=0,0,VLOOKUP($A23,'CN-Med-BPE-F-gases'!$A$2:$AR$27,COLUMN('CN-Med-BPE-F-gases'!AH$2),0)*VLOOKUP($A23,'Subnational multipliers'!$A$7:$AS$31,COLUMN('Subnational multipliers'!AI$6),0))</f>
        <v>0</v>
      </c>
      <c r="AI23" s="9">
        <f>IF('CN-Med-BPE-F-gases'!AI23=0,0,VLOOKUP($A23,'CN-Med-BPE-F-gases'!$A$2:$AR$27,COLUMN('CN-Med-BPE-F-gases'!AI$2),0)*VLOOKUP($A23,'Subnational multipliers'!$A$7:$AS$31,COLUMN('Subnational multipliers'!AJ$6),0))</f>
        <v>0</v>
      </c>
      <c r="AJ23" s="9">
        <f>IF('CN-Med-BPE-F-gases'!AJ23=0,0,VLOOKUP($A23,'CN-Med-BPE-F-gases'!$A$2:$AR$27,COLUMN('CN-Med-BPE-F-gases'!AJ$2),0)*VLOOKUP($A23,'Subnational multipliers'!$A$7:$AS$31,COLUMN('Subnational multipliers'!AK$6),0))</f>
        <v>0</v>
      </c>
      <c r="AK23" s="9">
        <f>IF('CN-Med-BPE-F-gases'!AK23=0,0,VLOOKUP($A23,'CN-Med-BPE-F-gases'!$A$2:$AR$27,COLUMN('CN-Med-BPE-F-gases'!AK$2),0)*VLOOKUP($A23,'Subnational multipliers'!$A$7:$AS$31,COLUMN('Subnational multipliers'!AL$6),0))</f>
        <v>0</v>
      </c>
      <c r="AL23" s="9">
        <f>IF('CN-Med-BPE-F-gases'!AL23=0,0,VLOOKUP($A23,'CN-Med-BPE-F-gases'!$A$2:$AR$27,COLUMN('CN-Med-BPE-F-gases'!AL$2),0)*VLOOKUP($A23,'Subnational multipliers'!$A$7:$AS$31,COLUMN('Subnational multipliers'!AM$6),0))</f>
        <v>0</v>
      </c>
      <c r="AM23" s="9">
        <f>IF('CN-Med-BPE-F-gases'!AM23=0,0,VLOOKUP($A23,'CN-Med-BPE-F-gases'!$A$2:$AR$27,COLUMN('CN-Med-BPE-F-gases'!AM$2),0)*VLOOKUP($A23,'Subnational multipliers'!$A$7:$AS$31,COLUMN('Subnational multipliers'!AN$6),0))</f>
        <v>0</v>
      </c>
      <c r="AN23" s="9">
        <f>IF('CN-Med-BPE-F-gases'!AN23=0,0,VLOOKUP($A23,'CN-Med-BPE-F-gases'!$A$2:$AR$27,COLUMN('CN-Med-BPE-F-gases'!AN$2),0)*VLOOKUP($A23,'Subnational multipliers'!$A$7:$AS$31,COLUMN('Subnational multipliers'!AO$6),0))</f>
        <v>0</v>
      </c>
      <c r="AO23" s="9">
        <f>IF('CN-Med-BPE-F-gases'!AO23=0,0,VLOOKUP($A23,'CN-Med-BPE-F-gases'!$A$2:$AR$27,COLUMN('CN-Med-BPE-F-gases'!AO$2),0)*VLOOKUP($A23,'Subnational multipliers'!$A$7:$AS$31,COLUMN('Subnational multipliers'!AP$6),0))</f>
        <v>0</v>
      </c>
      <c r="AP23" s="9">
        <f>IF('CN-Med-BPE-F-gases'!AP23=0,0,VLOOKUP($A23,'CN-Med-BPE-F-gases'!$A$2:$AR$27,COLUMN('CN-Med-BPE-F-gases'!AP$2),0)*VLOOKUP($A23,'Subnational multipliers'!$A$7:$AS$31,COLUMN('Subnational multipliers'!AQ$6),0))</f>
        <v>0</v>
      </c>
      <c r="AQ23" s="9">
        <f>IF('CN-Med-BPE-F-gases'!AQ23=0,0,VLOOKUP($A23,'CN-Med-BPE-F-gases'!$A$2:$AR$27,COLUMN('CN-Med-BPE-F-gases'!AQ$2),0)*VLOOKUP($A23,'Subnational multipliers'!$A$7:$AS$31,COLUMN('Subnational multipliers'!AR$6),0))</f>
        <v>0</v>
      </c>
      <c r="AR23" s="9">
        <f>IF('CN-Med-BPE-F-gases'!AR23=0,0,VLOOKUP($A23,'CN-Med-BPE-F-gases'!$A$2:$AR$27,COLUMN('CN-Med-BPE-F-gases'!AR$2),0)*VLOOKUP($A23,'Subnational multipliers'!$A$7:$AS$31,COLUMN('Subnational multipliers'!AS$6),0))</f>
        <v>0</v>
      </c>
    </row>
    <row r="24" spans="1:44">
      <c r="A24" t="s">
        <v>64</v>
      </c>
      <c r="B24" s="9">
        <f>IF('CN-Med-BPE-F-gases'!B24=0,0,VLOOKUP($A24,'CN-Med-BPE-F-gases'!$A$2:$AR$27,COLUMN('CN-Med-BPE-F-gases'!B$2),0)*VLOOKUP($A24,'Subnational multipliers'!$A$7:$AS$31,COLUMN('Subnational multipliers'!C$6),0))</f>
        <v>0</v>
      </c>
      <c r="C24" s="9">
        <f>IF('CN-Med-BPE-F-gases'!C24=0,0,VLOOKUP($A24,'CN-Med-BPE-F-gases'!$A$2:$AR$27,COLUMN('CN-Med-BPE-F-gases'!C$2),0)*VLOOKUP($A24,'Subnational multipliers'!$A$7:$AS$31,COLUMN('Subnational multipliers'!D$6),0))</f>
        <v>0</v>
      </c>
      <c r="D24" s="9">
        <f>IF('CN-Med-BPE-F-gases'!D24=0,0,VLOOKUP($A24,'CN-Med-BPE-F-gases'!$A$2:$AR$27,COLUMN('CN-Med-BPE-F-gases'!D$2),0)*VLOOKUP($A24,'Subnational multipliers'!$A$7:$AS$31,COLUMN('Subnational multipliers'!E$6),0))</f>
        <v>0</v>
      </c>
      <c r="E24" s="9">
        <f>IF('CN-Med-BPE-F-gases'!E24=0,0,VLOOKUP($A24,'CN-Med-BPE-F-gases'!$A$2:$AR$27,COLUMN('CN-Med-BPE-F-gases'!E$2),0)*VLOOKUP($A24,'Subnational multipliers'!$A$7:$AS$31,COLUMN('Subnational multipliers'!F$6),0))</f>
        <v>0</v>
      </c>
      <c r="F24" s="9">
        <f>IF('CN-Med-BPE-F-gases'!F24=0,0,VLOOKUP($A24,'CN-Med-BPE-F-gases'!$A$2:$AR$27,COLUMN('CN-Med-BPE-F-gases'!F$2),0)*VLOOKUP($A24,'Subnational multipliers'!$A$7:$AS$31,COLUMN('Subnational multipliers'!G$6),0))</f>
        <v>0</v>
      </c>
      <c r="G24" s="9">
        <f>IF('CN-Med-BPE-F-gases'!G24=0,0,VLOOKUP($A24,'CN-Med-BPE-F-gases'!$A$2:$AR$27,COLUMN('CN-Med-BPE-F-gases'!G$2),0)*VLOOKUP($A24,'Subnational multipliers'!$A$7:$AS$31,COLUMN('Subnational multipliers'!H$6),0))</f>
        <v>0</v>
      </c>
      <c r="H24" s="9">
        <f>IF('CN-Med-BPE-F-gases'!H24=0,0,VLOOKUP($A24,'CN-Med-BPE-F-gases'!$A$2:$AR$27,COLUMN('CN-Med-BPE-F-gases'!H$2),0)*VLOOKUP($A24,'Subnational multipliers'!$A$7:$AS$31,COLUMN('Subnational multipliers'!I$6),0))</f>
        <v>0</v>
      </c>
      <c r="I24" s="9">
        <f>IF('CN-Med-BPE-F-gases'!I24=0,0,VLOOKUP($A24,'CN-Med-BPE-F-gases'!$A$2:$AR$27,COLUMN('CN-Med-BPE-F-gases'!I$2),0)*VLOOKUP($A24,'Subnational multipliers'!$A$7:$AS$31,COLUMN('Subnational multipliers'!J$6),0))</f>
        <v>0</v>
      </c>
      <c r="J24" s="9">
        <f>IF('CN-Med-BPE-F-gases'!J24=0,0,VLOOKUP($A24,'CN-Med-BPE-F-gases'!$A$2:$AR$27,COLUMN('CN-Med-BPE-F-gases'!J$2),0)*VLOOKUP($A24,'Subnational multipliers'!$A$7:$AS$31,COLUMN('Subnational multipliers'!K$6),0))</f>
        <v>0</v>
      </c>
      <c r="K24" s="9">
        <f>IF('CN-Med-BPE-F-gases'!K24=0,0,VLOOKUP($A24,'CN-Med-BPE-F-gases'!$A$2:$AR$27,COLUMN('CN-Med-BPE-F-gases'!K$2),0)*VLOOKUP($A24,'Subnational multipliers'!$A$7:$AS$31,COLUMN('Subnational multipliers'!L$6),0))</f>
        <v>0</v>
      </c>
      <c r="L24" s="9">
        <f>IF('CN-Med-BPE-F-gases'!L24=0,0,VLOOKUP($A24,'CN-Med-BPE-F-gases'!$A$2:$AR$27,COLUMN('CN-Med-BPE-F-gases'!L$2),0)*VLOOKUP($A24,'Subnational multipliers'!$A$7:$AS$31,COLUMN('Subnational multipliers'!M$6),0))</f>
        <v>0</v>
      </c>
      <c r="M24" s="9">
        <f>IF('CN-Med-BPE-F-gases'!M24=0,0,VLOOKUP($A24,'CN-Med-BPE-F-gases'!$A$2:$AR$27,COLUMN('CN-Med-BPE-F-gases'!M$2),0)*VLOOKUP($A24,'Subnational multipliers'!$A$7:$AS$31,COLUMN('Subnational multipliers'!N$6),0))</f>
        <v>0</v>
      </c>
      <c r="N24" s="9">
        <f>IF('CN-Med-BPE-F-gases'!N24=0,0,VLOOKUP($A24,'CN-Med-BPE-F-gases'!$A$2:$AR$27,COLUMN('CN-Med-BPE-F-gases'!N$2),0)*VLOOKUP($A24,'Subnational multipliers'!$A$7:$AS$31,COLUMN('Subnational multipliers'!O$6),0))</f>
        <v>0</v>
      </c>
      <c r="O24" s="9">
        <f>IF('CN-Med-BPE-F-gases'!O24=0,0,VLOOKUP($A24,'CN-Med-BPE-F-gases'!$A$2:$AR$27,COLUMN('CN-Med-BPE-F-gases'!O$2),0)*VLOOKUP($A24,'Subnational multipliers'!$A$7:$AS$31,COLUMN('Subnational multipliers'!P$6),0))</f>
        <v>0</v>
      </c>
      <c r="P24" s="9">
        <f>IF('CN-Med-BPE-F-gases'!P24=0,0,VLOOKUP($A24,'CN-Med-BPE-F-gases'!$A$2:$AR$27,COLUMN('CN-Med-BPE-F-gases'!P$2),0)*VLOOKUP($A24,'Subnational multipliers'!$A$7:$AS$31,COLUMN('Subnational multipliers'!Q$6),0))</f>
        <v>0</v>
      </c>
      <c r="Q24" s="9">
        <f>IF('CN-Med-BPE-F-gases'!Q24=0,0,VLOOKUP($A24,'CN-Med-BPE-F-gases'!$A$2:$AR$27,COLUMN('CN-Med-BPE-F-gases'!Q$2),0)*VLOOKUP($A24,'Subnational multipliers'!$A$7:$AS$31,COLUMN('Subnational multipliers'!R$6),0))</f>
        <v>0</v>
      </c>
      <c r="R24" s="9">
        <f>IF('CN-Med-BPE-F-gases'!R24=0,0,VLOOKUP($A24,'CN-Med-BPE-F-gases'!$A$2:$AR$27,COLUMN('CN-Med-BPE-F-gases'!R$2),0)*VLOOKUP($A24,'Subnational multipliers'!$A$7:$AS$31,COLUMN('Subnational multipliers'!S$6),0))</f>
        <v>0</v>
      </c>
      <c r="S24" s="9">
        <f>IF('CN-Med-BPE-F-gases'!S24=0,0,VLOOKUP($A24,'CN-Med-BPE-F-gases'!$A$2:$AR$27,COLUMN('CN-Med-BPE-F-gases'!S$2),0)*VLOOKUP($A24,'Subnational multipliers'!$A$7:$AS$31,COLUMN('Subnational multipliers'!T$6),0))</f>
        <v>0</v>
      </c>
      <c r="T24" s="9">
        <f>IF('CN-Med-BPE-F-gases'!T24=0,0,VLOOKUP($A24,'CN-Med-BPE-F-gases'!$A$2:$AR$27,COLUMN('CN-Med-BPE-F-gases'!T$2),0)*VLOOKUP($A24,'Subnational multipliers'!$A$7:$AS$31,COLUMN('Subnational multipliers'!U$6),0))</f>
        <v>0</v>
      </c>
      <c r="U24" s="9">
        <f>IF('CN-Med-BPE-F-gases'!U24=0,0,VLOOKUP($A24,'CN-Med-BPE-F-gases'!$A$2:$AR$27,COLUMN('CN-Med-BPE-F-gases'!U$2),0)*VLOOKUP($A24,'Subnational multipliers'!$A$7:$AS$31,COLUMN('Subnational multipliers'!V$6),0))</f>
        <v>0</v>
      </c>
      <c r="V24" s="9">
        <f>IF('CN-Med-BPE-F-gases'!V24=0,0,VLOOKUP($A24,'CN-Med-BPE-F-gases'!$A$2:$AR$27,COLUMN('CN-Med-BPE-F-gases'!V$2),0)*VLOOKUP($A24,'Subnational multipliers'!$A$7:$AS$31,COLUMN('Subnational multipliers'!W$6),0))</f>
        <v>0</v>
      </c>
      <c r="W24" s="9">
        <f>IF('CN-Med-BPE-F-gases'!W24=0,0,VLOOKUP($A24,'CN-Med-BPE-F-gases'!$A$2:$AR$27,COLUMN('CN-Med-BPE-F-gases'!W$2),0)*VLOOKUP($A24,'Subnational multipliers'!$A$7:$AS$31,COLUMN('Subnational multipliers'!X$6),0))</f>
        <v>0</v>
      </c>
      <c r="X24" s="9">
        <f>IF('CN-Med-BPE-F-gases'!X24=0,0,VLOOKUP($A24,'CN-Med-BPE-F-gases'!$A$2:$AR$27,COLUMN('CN-Med-BPE-F-gases'!X$2),0)*VLOOKUP($A24,'Subnational multipliers'!$A$7:$AS$31,COLUMN('Subnational multipliers'!Y$6),0))</f>
        <v>0</v>
      </c>
      <c r="Y24" s="9">
        <f>IF('CN-Med-BPE-F-gases'!Y24=0,0,VLOOKUP($A24,'CN-Med-BPE-F-gases'!$A$2:$AR$27,COLUMN('CN-Med-BPE-F-gases'!Y$2),0)*VLOOKUP($A24,'Subnational multipliers'!$A$7:$AS$31,COLUMN('Subnational multipliers'!Z$6),0))</f>
        <v>0</v>
      </c>
      <c r="Z24" s="9">
        <f>IF('CN-Med-BPE-F-gases'!Z24=0,0,VLOOKUP($A24,'CN-Med-BPE-F-gases'!$A$2:$AR$27,COLUMN('CN-Med-BPE-F-gases'!Z$2),0)*VLOOKUP($A24,'Subnational multipliers'!$A$7:$AS$31,COLUMN('Subnational multipliers'!AA$6),0))</f>
        <v>0</v>
      </c>
      <c r="AA24" s="9">
        <f>IF('CN-Med-BPE-F-gases'!AA24=0,0,VLOOKUP($A24,'CN-Med-BPE-F-gases'!$A$2:$AR$27,COLUMN('CN-Med-BPE-F-gases'!AA$2),0)*VLOOKUP($A24,'Subnational multipliers'!$A$7:$AS$31,COLUMN('Subnational multipliers'!AB$6),0))</f>
        <v>0</v>
      </c>
      <c r="AB24" s="9">
        <f>IF('CN-Med-BPE-F-gases'!AB24=0,0,VLOOKUP($A24,'CN-Med-BPE-F-gases'!$A$2:$AR$27,COLUMN('CN-Med-BPE-F-gases'!AB$2),0)*VLOOKUP($A24,'Subnational multipliers'!$A$7:$AS$31,COLUMN('Subnational multipliers'!AC$6),0))</f>
        <v>0</v>
      </c>
      <c r="AC24" s="9">
        <f>IF('CN-Med-BPE-F-gases'!AC24=0,0,VLOOKUP($A24,'CN-Med-BPE-F-gases'!$A$2:$AR$27,COLUMN('CN-Med-BPE-F-gases'!AC$2),0)*VLOOKUP($A24,'Subnational multipliers'!$A$7:$AS$31,COLUMN('Subnational multipliers'!AD$6),0))</f>
        <v>0</v>
      </c>
      <c r="AD24" s="9">
        <f>IF('CN-Med-BPE-F-gases'!AD24=0,0,VLOOKUP($A24,'CN-Med-BPE-F-gases'!$A$2:$AR$27,COLUMN('CN-Med-BPE-F-gases'!AD$2),0)*VLOOKUP($A24,'Subnational multipliers'!$A$7:$AS$31,COLUMN('Subnational multipliers'!AE$6),0))</f>
        <v>0</v>
      </c>
      <c r="AE24" s="9">
        <f>IF('CN-Med-BPE-F-gases'!AE24=0,0,VLOOKUP($A24,'CN-Med-BPE-F-gases'!$A$2:$AR$27,COLUMN('CN-Med-BPE-F-gases'!AE$2),0)*VLOOKUP($A24,'Subnational multipliers'!$A$7:$AS$31,COLUMN('Subnational multipliers'!AF$6),0))</f>
        <v>0</v>
      </c>
      <c r="AF24" s="9">
        <f>IF('CN-Med-BPE-F-gases'!AF24=0,0,VLOOKUP($A24,'CN-Med-BPE-F-gases'!$A$2:$AR$27,COLUMN('CN-Med-BPE-F-gases'!AF$2),0)*VLOOKUP($A24,'Subnational multipliers'!$A$7:$AS$31,COLUMN('Subnational multipliers'!AG$6),0))</f>
        <v>0</v>
      </c>
      <c r="AG24" s="9">
        <f>IF('CN-Med-BPE-F-gases'!AG24=0,0,VLOOKUP($A24,'CN-Med-BPE-F-gases'!$A$2:$AR$27,COLUMN('CN-Med-BPE-F-gases'!AG$2),0)*VLOOKUP($A24,'Subnational multipliers'!$A$7:$AS$31,COLUMN('Subnational multipliers'!AH$6),0))</f>
        <v>0</v>
      </c>
      <c r="AH24" s="9">
        <f>IF('CN-Med-BPE-F-gases'!AH24=0,0,VLOOKUP($A24,'CN-Med-BPE-F-gases'!$A$2:$AR$27,COLUMN('CN-Med-BPE-F-gases'!AH$2),0)*VLOOKUP($A24,'Subnational multipliers'!$A$7:$AS$31,COLUMN('Subnational multipliers'!AI$6),0))</f>
        <v>0</v>
      </c>
      <c r="AI24" s="9">
        <f>IF('CN-Med-BPE-F-gases'!AI24=0,0,VLOOKUP($A24,'CN-Med-BPE-F-gases'!$A$2:$AR$27,COLUMN('CN-Med-BPE-F-gases'!AI$2),0)*VLOOKUP($A24,'Subnational multipliers'!$A$7:$AS$31,COLUMN('Subnational multipliers'!AJ$6),0))</f>
        <v>0</v>
      </c>
      <c r="AJ24" s="9">
        <f>IF('CN-Med-BPE-F-gases'!AJ24=0,0,VLOOKUP($A24,'CN-Med-BPE-F-gases'!$A$2:$AR$27,COLUMN('CN-Med-BPE-F-gases'!AJ$2),0)*VLOOKUP($A24,'Subnational multipliers'!$A$7:$AS$31,COLUMN('Subnational multipliers'!AK$6),0))</f>
        <v>0</v>
      </c>
      <c r="AK24" s="9">
        <f>IF('CN-Med-BPE-F-gases'!AK24=0,0,VLOOKUP($A24,'CN-Med-BPE-F-gases'!$A$2:$AR$27,COLUMN('CN-Med-BPE-F-gases'!AK$2),0)*VLOOKUP($A24,'Subnational multipliers'!$A$7:$AS$31,COLUMN('Subnational multipliers'!AL$6),0))</f>
        <v>0</v>
      </c>
      <c r="AL24" s="9">
        <f>IF('CN-Med-BPE-F-gases'!AL24=0,0,VLOOKUP($A24,'CN-Med-BPE-F-gases'!$A$2:$AR$27,COLUMN('CN-Med-BPE-F-gases'!AL$2),0)*VLOOKUP($A24,'Subnational multipliers'!$A$7:$AS$31,COLUMN('Subnational multipliers'!AM$6),0))</f>
        <v>0</v>
      </c>
      <c r="AM24" s="9">
        <f>IF('CN-Med-BPE-F-gases'!AM24=0,0,VLOOKUP($A24,'CN-Med-BPE-F-gases'!$A$2:$AR$27,COLUMN('CN-Med-BPE-F-gases'!AM$2),0)*VLOOKUP($A24,'Subnational multipliers'!$A$7:$AS$31,COLUMN('Subnational multipliers'!AN$6),0))</f>
        <v>0</v>
      </c>
      <c r="AN24" s="9">
        <f>IF('CN-Med-BPE-F-gases'!AN24=0,0,VLOOKUP($A24,'CN-Med-BPE-F-gases'!$A$2:$AR$27,COLUMN('CN-Med-BPE-F-gases'!AN$2),0)*VLOOKUP($A24,'Subnational multipliers'!$A$7:$AS$31,COLUMN('Subnational multipliers'!AO$6),0))</f>
        <v>0</v>
      </c>
      <c r="AO24" s="9">
        <f>IF('CN-Med-BPE-F-gases'!AO24=0,0,VLOOKUP($A24,'CN-Med-BPE-F-gases'!$A$2:$AR$27,COLUMN('CN-Med-BPE-F-gases'!AO$2),0)*VLOOKUP($A24,'Subnational multipliers'!$A$7:$AS$31,COLUMN('Subnational multipliers'!AP$6),0))</f>
        <v>0</v>
      </c>
      <c r="AP24" s="9">
        <f>IF('CN-Med-BPE-F-gases'!AP24=0,0,VLOOKUP($A24,'CN-Med-BPE-F-gases'!$A$2:$AR$27,COLUMN('CN-Med-BPE-F-gases'!AP$2),0)*VLOOKUP($A24,'Subnational multipliers'!$A$7:$AS$31,COLUMN('Subnational multipliers'!AQ$6),0))</f>
        <v>0</v>
      </c>
      <c r="AQ24" s="9">
        <f>IF('CN-Med-BPE-F-gases'!AQ24=0,0,VLOOKUP($A24,'CN-Med-BPE-F-gases'!$A$2:$AR$27,COLUMN('CN-Med-BPE-F-gases'!AQ$2),0)*VLOOKUP($A24,'Subnational multipliers'!$A$7:$AS$31,COLUMN('Subnational multipliers'!AR$6),0))</f>
        <v>0</v>
      </c>
      <c r="AR24" s="9">
        <f>IF('CN-Med-BPE-F-gases'!AR24=0,0,VLOOKUP($A24,'CN-Med-BPE-F-gases'!$A$2:$AR$27,COLUMN('CN-Med-BPE-F-gases'!AR$2),0)*VLOOKUP($A24,'Subnational multipliers'!$A$7:$AS$31,COLUMN('Subnational multipliers'!AS$6),0))</f>
        <v>0</v>
      </c>
    </row>
    <row r="25" spans="1:44">
      <c r="A25" t="s">
        <v>43</v>
      </c>
      <c r="B25" s="9">
        <f>IF('CN-Med-BPE-F-gases'!B25=0,0,VLOOKUP($A25,'CN-Med-BPE-F-gases'!$A$2:$AR$27,COLUMN('CN-Med-BPE-F-gases'!B$2),0)*VLOOKUP($A25,'Subnational multipliers'!$A$7:$AS$31,COLUMN('Subnational multipliers'!C$6),0))</f>
        <v>0</v>
      </c>
      <c r="C25" s="9">
        <f>IF('CN-Med-BPE-F-gases'!C25=0,0,VLOOKUP($A25,'CN-Med-BPE-F-gases'!$A$2:$AR$27,COLUMN('CN-Med-BPE-F-gases'!C$2),0)*VLOOKUP($A25,'Subnational multipliers'!$A$7:$AS$31,COLUMN('Subnational multipliers'!D$6),0))</f>
        <v>0</v>
      </c>
      <c r="D25" s="9">
        <f>IF('CN-Med-BPE-F-gases'!D25=0,0,VLOOKUP($A25,'CN-Med-BPE-F-gases'!$A$2:$AR$27,COLUMN('CN-Med-BPE-F-gases'!D$2),0)*VLOOKUP($A25,'Subnational multipliers'!$A$7:$AS$31,COLUMN('Subnational multipliers'!E$6),0))</f>
        <v>0</v>
      </c>
      <c r="E25" s="9">
        <f>IF('CN-Med-BPE-F-gases'!E25=0,0,VLOOKUP($A25,'CN-Med-BPE-F-gases'!$A$2:$AR$27,COLUMN('CN-Med-BPE-F-gases'!E$2),0)*VLOOKUP($A25,'Subnational multipliers'!$A$7:$AS$31,COLUMN('Subnational multipliers'!F$6),0))</f>
        <v>0</v>
      </c>
      <c r="F25" s="9">
        <f>IF('CN-Med-BPE-F-gases'!F25=0,0,VLOOKUP($A25,'CN-Med-BPE-F-gases'!$A$2:$AR$27,COLUMN('CN-Med-BPE-F-gases'!F$2),0)*VLOOKUP($A25,'Subnational multipliers'!$A$7:$AS$31,COLUMN('Subnational multipliers'!G$6),0))</f>
        <v>0</v>
      </c>
      <c r="G25" s="9">
        <f>IF('CN-Med-BPE-F-gases'!G25=0,0,VLOOKUP($A25,'CN-Med-BPE-F-gases'!$A$2:$AR$27,COLUMN('CN-Med-BPE-F-gases'!G$2),0)*VLOOKUP($A25,'Subnational multipliers'!$A$7:$AS$31,COLUMN('Subnational multipliers'!H$6),0))</f>
        <v>0</v>
      </c>
      <c r="H25" s="9">
        <f>IF('CN-Med-BPE-F-gases'!H25=0,0,VLOOKUP($A25,'CN-Med-BPE-F-gases'!$A$2:$AR$27,COLUMN('CN-Med-BPE-F-gases'!H$2),0)*VLOOKUP($A25,'Subnational multipliers'!$A$7:$AS$31,COLUMN('Subnational multipliers'!I$6),0))</f>
        <v>0</v>
      </c>
      <c r="I25" s="9">
        <f>IF('CN-Med-BPE-F-gases'!I25=0,0,VLOOKUP($A25,'CN-Med-BPE-F-gases'!$A$2:$AR$27,COLUMN('CN-Med-BPE-F-gases'!I$2),0)*VLOOKUP($A25,'Subnational multipliers'!$A$7:$AS$31,COLUMN('Subnational multipliers'!J$6),0))</f>
        <v>0</v>
      </c>
      <c r="J25" s="9">
        <f>IF('CN-Med-BPE-F-gases'!J25=0,0,VLOOKUP($A25,'CN-Med-BPE-F-gases'!$A$2:$AR$27,COLUMN('CN-Med-BPE-F-gases'!J$2),0)*VLOOKUP($A25,'Subnational multipliers'!$A$7:$AS$31,COLUMN('Subnational multipliers'!K$6),0))</f>
        <v>0</v>
      </c>
      <c r="K25" s="9">
        <f>IF('CN-Med-BPE-F-gases'!K25=0,0,VLOOKUP($A25,'CN-Med-BPE-F-gases'!$A$2:$AR$27,COLUMN('CN-Med-BPE-F-gases'!K$2),0)*VLOOKUP($A25,'Subnational multipliers'!$A$7:$AS$31,COLUMN('Subnational multipliers'!L$6),0))</f>
        <v>0</v>
      </c>
      <c r="L25" s="9">
        <f>IF('CN-Med-BPE-F-gases'!L25=0,0,VLOOKUP($A25,'CN-Med-BPE-F-gases'!$A$2:$AR$27,COLUMN('CN-Med-BPE-F-gases'!L$2),0)*VLOOKUP($A25,'Subnational multipliers'!$A$7:$AS$31,COLUMN('Subnational multipliers'!M$6),0))</f>
        <v>0</v>
      </c>
      <c r="M25" s="9">
        <f>IF('CN-Med-BPE-F-gases'!M25=0,0,VLOOKUP($A25,'CN-Med-BPE-F-gases'!$A$2:$AR$27,COLUMN('CN-Med-BPE-F-gases'!M$2),0)*VLOOKUP($A25,'Subnational multipliers'!$A$7:$AS$31,COLUMN('Subnational multipliers'!N$6),0))</f>
        <v>0</v>
      </c>
      <c r="N25" s="9">
        <f>IF('CN-Med-BPE-F-gases'!N25=0,0,VLOOKUP($A25,'CN-Med-BPE-F-gases'!$A$2:$AR$27,COLUMN('CN-Med-BPE-F-gases'!N$2),0)*VLOOKUP($A25,'Subnational multipliers'!$A$7:$AS$31,COLUMN('Subnational multipliers'!O$6),0))</f>
        <v>0</v>
      </c>
      <c r="O25" s="9">
        <f>IF('CN-Med-BPE-F-gases'!O25=0,0,VLOOKUP($A25,'CN-Med-BPE-F-gases'!$A$2:$AR$27,COLUMN('CN-Med-BPE-F-gases'!O$2),0)*VLOOKUP($A25,'Subnational multipliers'!$A$7:$AS$31,COLUMN('Subnational multipliers'!P$6),0))</f>
        <v>0</v>
      </c>
      <c r="P25" s="9">
        <f>IF('CN-Med-BPE-F-gases'!P25=0,0,VLOOKUP($A25,'CN-Med-BPE-F-gases'!$A$2:$AR$27,COLUMN('CN-Med-BPE-F-gases'!P$2),0)*VLOOKUP($A25,'Subnational multipliers'!$A$7:$AS$31,COLUMN('Subnational multipliers'!Q$6),0))</f>
        <v>0</v>
      </c>
      <c r="Q25" s="9">
        <f>IF('CN-Med-BPE-F-gases'!Q25=0,0,VLOOKUP($A25,'CN-Med-BPE-F-gases'!$A$2:$AR$27,COLUMN('CN-Med-BPE-F-gases'!Q$2),0)*VLOOKUP($A25,'Subnational multipliers'!$A$7:$AS$31,COLUMN('Subnational multipliers'!R$6),0))</f>
        <v>0</v>
      </c>
      <c r="R25" s="9">
        <f>IF('CN-Med-BPE-F-gases'!R25=0,0,VLOOKUP($A25,'CN-Med-BPE-F-gases'!$A$2:$AR$27,COLUMN('CN-Med-BPE-F-gases'!R$2),0)*VLOOKUP($A25,'Subnational multipliers'!$A$7:$AS$31,COLUMN('Subnational multipliers'!S$6),0))</f>
        <v>0</v>
      </c>
      <c r="S25" s="9">
        <f>IF('CN-Med-BPE-F-gases'!S25=0,0,VLOOKUP($A25,'CN-Med-BPE-F-gases'!$A$2:$AR$27,COLUMN('CN-Med-BPE-F-gases'!S$2),0)*VLOOKUP($A25,'Subnational multipliers'!$A$7:$AS$31,COLUMN('Subnational multipliers'!T$6),0))</f>
        <v>0</v>
      </c>
      <c r="T25" s="9">
        <f>IF('CN-Med-BPE-F-gases'!T25=0,0,VLOOKUP($A25,'CN-Med-BPE-F-gases'!$A$2:$AR$27,COLUMN('CN-Med-BPE-F-gases'!T$2),0)*VLOOKUP($A25,'Subnational multipliers'!$A$7:$AS$31,COLUMN('Subnational multipliers'!U$6),0))</f>
        <v>0</v>
      </c>
      <c r="U25" s="9">
        <f>IF('CN-Med-BPE-F-gases'!U25=0,0,VLOOKUP($A25,'CN-Med-BPE-F-gases'!$A$2:$AR$27,COLUMN('CN-Med-BPE-F-gases'!U$2),0)*VLOOKUP($A25,'Subnational multipliers'!$A$7:$AS$31,COLUMN('Subnational multipliers'!V$6),0))</f>
        <v>0</v>
      </c>
      <c r="V25" s="9">
        <f>IF('CN-Med-BPE-F-gases'!V25=0,0,VLOOKUP($A25,'CN-Med-BPE-F-gases'!$A$2:$AR$27,COLUMN('CN-Med-BPE-F-gases'!V$2),0)*VLOOKUP($A25,'Subnational multipliers'!$A$7:$AS$31,COLUMN('Subnational multipliers'!W$6),0))</f>
        <v>0</v>
      </c>
      <c r="W25" s="9">
        <f>IF('CN-Med-BPE-F-gases'!W25=0,0,VLOOKUP($A25,'CN-Med-BPE-F-gases'!$A$2:$AR$27,COLUMN('CN-Med-BPE-F-gases'!W$2),0)*VLOOKUP($A25,'Subnational multipliers'!$A$7:$AS$31,COLUMN('Subnational multipliers'!X$6),0))</f>
        <v>0</v>
      </c>
      <c r="X25" s="9">
        <f>IF('CN-Med-BPE-F-gases'!X25=0,0,VLOOKUP($A25,'CN-Med-BPE-F-gases'!$A$2:$AR$27,COLUMN('CN-Med-BPE-F-gases'!X$2),0)*VLOOKUP($A25,'Subnational multipliers'!$A$7:$AS$31,COLUMN('Subnational multipliers'!Y$6),0))</f>
        <v>0</v>
      </c>
      <c r="Y25" s="9">
        <f>IF('CN-Med-BPE-F-gases'!Y25=0,0,VLOOKUP($A25,'CN-Med-BPE-F-gases'!$A$2:$AR$27,COLUMN('CN-Med-BPE-F-gases'!Y$2),0)*VLOOKUP($A25,'Subnational multipliers'!$A$7:$AS$31,COLUMN('Subnational multipliers'!Z$6),0))</f>
        <v>0</v>
      </c>
      <c r="Z25" s="9">
        <f>IF('CN-Med-BPE-F-gases'!Z25=0,0,VLOOKUP($A25,'CN-Med-BPE-F-gases'!$A$2:$AR$27,COLUMN('CN-Med-BPE-F-gases'!Z$2),0)*VLOOKUP($A25,'Subnational multipliers'!$A$7:$AS$31,COLUMN('Subnational multipliers'!AA$6),0))</f>
        <v>0</v>
      </c>
      <c r="AA25" s="9">
        <f>IF('CN-Med-BPE-F-gases'!AA25=0,0,VLOOKUP($A25,'CN-Med-BPE-F-gases'!$A$2:$AR$27,COLUMN('CN-Med-BPE-F-gases'!AA$2),0)*VLOOKUP($A25,'Subnational multipliers'!$A$7:$AS$31,COLUMN('Subnational multipliers'!AB$6),0))</f>
        <v>0</v>
      </c>
      <c r="AB25" s="9">
        <f>IF('CN-Med-BPE-F-gases'!AB25=0,0,VLOOKUP($A25,'CN-Med-BPE-F-gases'!$A$2:$AR$27,COLUMN('CN-Med-BPE-F-gases'!AB$2),0)*VLOOKUP($A25,'Subnational multipliers'!$A$7:$AS$31,COLUMN('Subnational multipliers'!AC$6),0))</f>
        <v>0</v>
      </c>
      <c r="AC25" s="9">
        <f>IF('CN-Med-BPE-F-gases'!AC25=0,0,VLOOKUP($A25,'CN-Med-BPE-F-gases'!$A$2:$AR$27,COLUMN('CN-Med-BPE-F-gases'!AC$2),0)*VLOOKUP($A25,'Subnational multipliers'!$A$7:$AS$31,COLUMN('Subnational multipliers'!AD$6),0))</f>
        <v>0</v>
      </c>
      <c r="AD25" s="9">
        <f>IF('CN-Med-BPE-F-gases'!AD25=0,0,VLOOKUP($A25,'CN-Med-BPE-F-gases'!$A$2:$AR$27,COLUMN('CN-Med-BPE-F-gases'!AD$2),0)*VLOOKUP($A25,'Subnational multipliers'!$A$7:$AS$31,COLUMN('Subnational multipliers'!AE$6),0))</f>
        <v>0</v>
      </c>
      <c r="AE25" s="9">
        <f>IF('CN-Med-BPE-F-gases'!AE25=0,0,VLOOKUP($A25,'CN-Med-BPE-F-gases'!$A$2:$AR$27,COLUMN('CN-Med-BPE-F-gases'!AE$2),0)*VLOOKUP($A25,'Subnational multipliers'!$A$7:$AS$31,COLUMN('Subnational multipliers'!AF$6),0))</f>
        <v>0</v>
      </c>
      <c r="AF25" s="9">
        <f>IF('CN-Med-BPE-F-gases'!AF25=0,0,VLOOKUP($A25,'CN-Med-BPE-F-gases'!$A$2:$AR$27,COLUMN('CN-Med-BPE-F-gases'!AF$2),0)*VLOOKUP($A25,'Subnational multipliers'!$A$7:$AS$31,COLUMN('Subnational multipliers'!AG$6),0))</f>
        <v>0</v>
      </c>
      <c r="AG25" s="9">
        <f>IF('CN-Med-BPE-F-gases'!AG25=0,0,VLOOKUP($A25,'CN-Med-BPE-F-gases'!$A$2:$AR$27,COLUMN('CN-Med-BPE-F-gases'!AG$2),0)*VLOOKUP($A25,'Subnational multipliers'!$A$7:$AS$31,COLUMN('Subnational multipliers'!AH$6),0))</f>
        <v>0</v>
      </c>
      <c r="AH25" s="9">
        <f>IF('CN-Med-BPE-F-gases'!AH25=0,0,VLOOKUP($A25,'CN-Med-BPE-F-gases'!$A$2:$AR$27,COLUMN('CN-Med-BPE-F-gases'!AH$2),0)*VLOOKUP($A25,'Subnational multipliers'!$A$7:$AS$31,COLUMN('Subnational multipliers'!AI$6),0))</f>
        <v>0</v>
      </c>
      <c r="AI25" s="9">
        <f>IF('CN-Med-BPE-F-gases'!AI25=0,0,VLOOKUP($A25,'CN-Med-BPE-F-gases'!$A$2:$AR$27,COLUMN('CN-Med-BPE-F-gases'!AI$2),0)*VLOOKUP($A25,'Subnational multipliers'!$A$7:$AS$31,COLUMN('Subnational multipliers'!AJ$6),0))</f>
        <v>0</v>
      </c>
      <c r="AJ25" s="9">
        <f>IF('CN-Med-BPE-F-gases'!AJ25=0,0,VLOOKUP($A25,'CN-Med-BPE-F-gases'!$A$2:$AR$27,COLUMN('CN-Med-BPE-F-gases'!AJ$2),0)*VLOOKUP($A25,'Subnational multipliers'!$A$7:$AS$31,COLUMN('Subnational multipliers'!AK$6),0))</f>
        <v>0</v>
      </c>
      <c r="AK25" s="9">
        <f>IF('CN-Med-BPE-F-gases'!AK25=0,0,VLOOKUP($A25,'CN-Med-BPE-F-gases'!$A$2:$AR$27,COLUMN('CN-Med-BPE-F-gases'!AK$2),0)*VLOOKUP($A25,'Subnational multipliers'!$A$7:$AS$31,COLUMN('Subnational multipliers'!AL$6),0))</f>
        <v>0</v>
      </c>
      <c r="AL25" s="9">
        <f>IF('CN-Med-BPE-F-gases'!AL25=0,0,VLOOKUP($A25,'CN-Med-BPE-F-gases'!$A$2:$AR$27,COLUMN('CN-Med-BPE-F-gases'!AL$2),0)*VLOOKUP($A25,'Subnational multipliers'!$A$7:$AS$31,COLUMN('Subnational multipliers'!AM$6),0))</f>
        <v>0</v>
      </c>
      <c r="AM25" s="9">
        <f>IF('CN-Med-BPE-F-gases'!AM25=0,0,VLOOKUP($A25,'CN-Med-BPE-F-gases'!$A$2:$AR$27,COLUMN('CN-Med-BPE-F-gases'!AM$2),0)*VLOOKUP($A25,'Subnational multipliers'!$A$7:$AS$31,COLUMN('Subnational multipliers'!AN$6),0))</f>
        <v>0</v>
      </c>
      <c r="AN25" s="9">
        <f>IF('CN-Med-BPE-F-gases'!AN25=0,0,VLOOKUP($A25,'CN-Med-BPE-F-gases'!$A$2:$AR$27,COLUMN('CN-Med-BPE-F-gases'!AN$2),0)*VLOOKUP($A25,'Subnational multipliers'!$A$7:$AS$31,COLUMN('Subnational multipliers'!AO$6),0))</f>
        <v>0</v>
      </c>
      <c r="AO25" s="9">
        <f>IF('CN-Med-BPE-F-gases'!AO25=0,0,VLOOKUP($A25,'CN-Med-BPE-F-gases'!$A$2:$AR$27,COLUMN('CN-Med-BPE-F-gases'!AO$2),0)*VLOOKUP($A25,'Subnational multipliers'!$A$7:$AS$31,COLUMN('Subnational multipliers'!AP$6),0))</f>
        <v>0</v>
      </c>
      <c r="AP25" s="9">
        <f>IF('CN-Med-BPE-F-gases'!AP25=0,0,VLOOKUP($A25,'CN-Med-BPE-F-gases'!$A$2:$AR$27,COLUMN('CN-Med-BPE-F-gases'!AP$2),0)*VLOOKUP($A25,'Subnational multipliers'!$A$7:$AS$31,COLUMN('Subnational multipliers'!AQ$6),0))</f>
        <v>0</v>
      </c>
      <c r="AQ25" s="9">
        <f>IF('CN-Med-BPE-F-gases'!AQ25=0,0,VLOOKUP($A25,'CN-Med-BPE-F-gases'!$A$2:$AR$27,COLUMN('CN-Med-BPE-F-gases'!AQ$2),0)*VLOOKUP($A25,'Subnational multipliers'!$A$7:$AS$31,COLUMN('Subnational multipliers'!AR$6),0))</f>
        <v>0</v>
      </c>
      <c r="AR25" s="9">
        <f>IF('CN-Med-BPE-F-gases'!AR25=0,0,VLOOKUP($A25,'CN-Med-BPE-F-gases'!$A$2:$AR$27,COLUMN('CN-Med-BPE-F-gases'!AR$2),0)*VLOOKUP($A25,'Subnational multipliers'!$A$7:$AS$31,COLUMN('Subnational multipliers'!AS$6),0))</f>
        <v>0</v>
      </c>
    </row>
    <row r="26" spans="1:44">
      <c r="A26" t="s">
        <v>47</v>
      </c>
      <c r="B26" s="9">
        <f>IF('CN-Med-BPE-F-gases'!B26=0,0,VLOOKUP($A26,'CN-Med-BPE-F-gases'!$A$2:$AR$27,COLUMN('CN-Med-BPE-F-gases'!B$2),0)*VLOOKUP($A26,'Subnational multipliers'!$A$7:$AS$31,COLUMN('Subnational multipliers'!C$6),0))</f>
        <v>0</v>
      </c>
      <c r="C26" s="9">
        <f>IF('CN-Med-BPE-F-gases'!C26=0,0,VLOOKUP($A26,'CN-Med-BPE-F-gases'!$A$2:$AR$27,COLUMN('CN-Med-BPE-F-gases'!C$2),0)*VLOOKUP($A26,'Subnational multipliers'!$A$7:$AS$31,COLUMN('Subnational multipliers'!D$6),0))</f>
        <v>0</v>
      </c>
      <c r="D26" s="9">
        <f>IF('CN-Med-BPE-F-gases'!D26=0,0,VLOOKUP($A26,'CN-Med-BPE-F-gases'!$A$2:$AR$27,COLUMN('CN-Med-BPE-F-gases'!D$2),0)*VLOOKUP($A26,'Subnational multipliers'!$A$7:$AS$31,COLUMN('Subnational multipliers'!E$6),0))</f>
        <v>0</v>
      </c>
      <c r="E26" s="9">
        <f>IF('CN-Med-BPE-F-gases'!E26=0,0,VLOOKUP($A26,'CN-Med-BPE-F-gases'!$A$2:$AR$27,COLUMN('CN-Med-BPE-F-gases'!E$2),0)*VLOOKUP($A26,'Subnational multipliers'!$A$7:$AS$31,COLUMN('Subnational multipliers'!F$6),0))</f>
        <v>0</v>
      </c>
      <c r="F26" s="9">
        <f>IF('CN-Med-BPE-F-gases'!F26=0,0,VLOOKUP($A26,'CN-Med-BPE-F-gases'!$A$2:$AR$27,COLUMN('CN-Med-BPE-F-gases'!F$2),0)*VLOOKUP($A26,'Subnational multipliers'!$A$7:$AS$31,COLUMN('Subnational multipliers'!G$6),0))</f>
        <v>0</v>
      </c>
      <c r="G26" s="9">
        <f>IF('CN-Med-BPE-F-gases'!G26=0,0,VLOOKUP($A26,'CN-Med-BPE-F-gases'!$A$2:$AR$27,COLUMN('CN-Med-BPE-F-gases'!G$2),0)*VLOOKUP($A26,'Subnational multipliers'!$A$7:$AS$31,COLUMN('Subnational multipliers'!H$6),0))</f>
        <v>0</v>
      </c>
      <c r="H26" s="9">
        <f>IF('CN-Med-BPE-F-gases'!H26=0,0,VLOOKUP($A26,'CN-Med-BPE-F-gases'!$A$2:$AR$27,COLUMN('CN-Med-BPE-F-gases'!H$2),0)*VLOOKUP($A26,'Subnational multipliers'!$A$7:$AS$31,COLUMN('Subnational multipliers'!I$6),0))</f>
        <v>0</v>
      </c>
      <c r="I26" s="9">
        <f>IF('CN-Med-BPE-F-gases'!I26=0,0,VLOOKUP($A26,'CN-Med-BPE-F-gases'!$A$2:$AR$27,COLUMN('CN-Med-BPE-F-gases'!I$2),0)*VLOOKUP($A26,'Subnational multipliers'!$A$7:$AS$31,COLUMN('Subnational multipliers'!J$6),0))</f>
        <v>0</v>
      </c>
      <c r="J26" s="9">
        <f>IF('CN-Med-BPE-F-gases'!J26=0,0,VLOOKUP($A26,'CN-Med-BPE-F-gases'!$A$2:$AR$27,COLUMN('CN-Med-BPE-F-gases'!J$2),0)*VLOOKUP($A26,'Subnational multipliers'!$A$7:$AS$31,COLUMN('Subnational multipliers'!K$6),0))</f>
        <v>0</v>
      </c>
      <c r="K26" s="9">
        <f>IF('CN-Med-BPE-F-gases'!K26=0,0,VLOOKUP($A26,'CN-Med-BPE-F-gases'!$A$2:$AR$27,COLUMN('CN-Med-BPE-F-gases'!K$2),0)*VLOOKUP($A26,'Subnational multipliers'!$A$7:$AS$31,COLUMN('Subnational multipliers'!L$6),0))</f>
        <v>0</v>
      </c>
      <c r="L26" s="9">
        <f>IF('CN-Med-BPE-F-gases'!L26=0,0,VLOOKUP($A26,'CN-Med-BPE-F-gases'!$A$2:$AR$27,COLUMN('CN-Med-BPE-F-gases'!L$2),0)*VLOOKUP($A26,'Subnational multipliers'!$A$7:$AS$31,COLUMN('Subnational multipliers'!M$6),0))</f>
        <v>0</v>
      </c>
      <c r="M26" s="9">
        <f>IF('CN-Med-BPE-F-gases'!M26=0,0,VLOOKUP($A26,'CN-Med-BPE-F-gases'!$A$2:$AR$27,COLUMN('CN-Med-BPE-F-gases'!M$2),0)*VLOOKUP($A26,'Subnational multipliers'!$A$7:$AS$31,COLUMN('Subnational multipliers'!N$6),0))</f>
        <v>0</v>
      </c>
      <c r="N26" s="9">
        <f>IF('CN-Med-BPE-F-gases'!N26=0,0,VLOOKUP($A26,'CN-Med-BPE-F-gases'!$A$2:$AR$27,COLUMN('CN-Med-BPE-F-gases'!N$2),0)*VLOOKUP($A26,'Subnational multipliers'!$A$7:$AS$31,COLUMN('Subnational multipliers'!O$6),0))</f>
        <v>0</v>
      </c>
      <c r="O26" s="9">
        <f>IF('CN-Med-BPE-F-gases'!O26=0,0,VLOOKUP($A26,'CN-Med-BPE-F-gases'!$A$2:$AR$27,COLUMN('CN-Med-BPE-F-gases'!O$2),0)*VLOOKUP($A26,'Subnational multipliers'!$A$7:$AS$31,COLUMN('Subnational multipliers'!P$6),0))</f>
        <v>0</v>
      </c>
      <c r="P26" s="9">
        <f>IF('CN-Med-BPE-F-gases'!P26=0,0,VLOOKUP($A26,'CN-Med-BPE-F-gases'!$A$2:$AR$27,COLUMN('CN-Med-BPE-F-gases'!P$2),0)*VLOOKUP($A26,'Subnational multipliers'!$A$7:$AS$31,COLUMN('Subnational multipliers'!Q$6),0))</f>
        <v>0</v>
      </c>
      <c r="Q26" s="9">
        <f>IF('CN-Med-BPE-F-gases'!Q26=0,0,VLOOKUP($A26,'CN-Med-BPE-F-gases'!$A$2:$AR$27,COLUMN('CN-Med-BPE-F-gases'!Q$2),0)*VLOOKUP($A26,'Subnational multipliers'!$A$7:$AS$31,COLUMN('Subnational multipliers'!R$6),0))</f>
        <v>0</v>
      </c>
      <c r="R26" s="9">
        <f>IF('CN-Med-BPE-F-gases'!R26=0,0,VLOOKUP($A26,'CN-Med-BPE-F-gases'!$A$2:$AR$27,COLUMN('CN-Med-BPE-F-gases'!R$2),0)*VLOOKUP($A26,'Subnational multipliers'!$A$7:$AS$31,COLUMN('Subnational multipliers'!S$6),0))</f>
        <v>0</v>
      </c>
      <c r="S26" s="9">
        <f>IF('CN-Med-BPE-F-gases'!S26=0,0,VLOOKUP($A26,'CN-Med-BPE-F-gases'!$A$2:$AR$27,COLUMN('CN-Med-BPE-F-gases'!S$2),0)*VLOOKUP($A26,'Subnational multipliers'!$A$7:$AS$31,COLUMN('Subnational multipliers'!T$6),0))</f>
        <v>0</v>
      </c>
      <c r="T26" s="9">
        <f>IF('CN-Med-BPE-F-gases'!T26=0,0,VLOOKUP($A26,'CN-Med-BPE-F-gases'!$A$2:$AR$27,COLUMN('CN-Med-BPE-F-gases'!T$2),0)*VLOOKUP($A26,'Subnational multipliers'!$A$7:$AS$31,COLUMN('Subnational multipliers'!U$6),0))</f>
        <v>0</v>
      </c>
      <c r="U26" s="9">
        <f>IF('CN-Med-BPE-F-gases'!U26=0,0,VLOOKUP($A26,'CN-Med-BPE-F-gases'!$A$2:$AR$27,COLUMN('CN-Med-BPE-F-gases'!U$2),0)*VLOOKUP($A26,'Subnational multipliers'!$A$7:$AS$31,COLUMN('Subnational multipliers'!V$6),0))</f>
        <v>0</v>
      </c>
      <c r="V26" s="9">
        <f>IF('CN-Med-BPE-F-gases'!V26=0,0,VLOOKUP($A26,'CN-Med-BPE-F-gases'!$A$2:$AR$27,COLUMN('CN-Med-BPE-F-gases'!V$2),0)*VLOOKUP($A26,'Subnational multipliers'!$A$7:$AS$31,COLUMN('Subnational multipliers'!W$6),0))</f>
        <v>0</v>
      </c>
      <c r="W26" s="9">
        <f>IF('CN-Med-BPE-F-gases'!W26=0,0,VLOOKUP($A26,'CN-Med-BPE-F-gases'!$A$2:$AR$27,COLUMN('CN-Med-BPE-F-gases'!W$2),0)*VLOOKUP($A26,'Subnational multipliers'!$A$7:$AS$31,COLUMN('Subnational multipliers'!X$6),0))</f>
        <v>0</v>
      </c>
      <c r="X26" s="9">
        <f>IF('CN-Med-BPE-F-gases'!X26=0,0,VLOOKUP($A26,'CN-Med-BPE-F-gases'!$A$2:$AR$27,COLUMN('CN-Med-BPE-F-gases'!X$2),0)*VLOOKUP($A26,'Subnational multipliers'!$A$7:$AS$31,COLUMN('Subnational multipliers'!Y$6),0))</f>
        <v>0</v>
      </c>
      <c r="Y26" s="9">
        <f>IF('CN-Med-BPE-F-gases'!Y26=0,0,VLOOKUP($A26,'CN-Med-BPE-F-gases'!$A$2:$AR$27,COLUMN('CN-Med-BPE-F-gases'!Y$2),0)*VLOOKUP($A26,'Subnational multipliers'!$A$7:$AS$31,COLUMN('Subnational multipliers'!Z$6),0))</f>
        <v>0</v>
      </c>
      <c r="Z26" s="9">
        <f>IF('CN-Med-BPE-F-gases'!Z26=0,0,VLOOKUP($A26,'CN-Med-BPE-F-gases'!$A$2:$AR$27,COLUMN('CN-Med-BPE-F-gases'!Z$2),0)*VLOOKUP($A26,'Subnational multipliers'!$A$7:$AS$31,COLUMN('Subnational multipliers'!AA$6),0))</f>
        <v>0</v>
      </c>
      <c r="AA26" s="9">
        <f>IF('CN-Med-BPE-F-gases'!AA26=0,0,VLOOKUP($A26,'CN-Med-BPE-F-gases'!$A$2:$AR$27,COLUMN('CN-Med-BPE-F-gases'!AA$2),0)*VLOOKUP($A26,'Subnational multipliers'!$A$7:$AS$31,COLUMN('Subnational multipliers'!AB$6),0))</f>
        <v>0</v>
      </c>
      <c r="AB26" s="9">
        <f>IF('CN-Med-BPE-F-gases'!AB26=0,0,VLOOKUP($A26,'CN-Med-BPE-F-gases'!$A$2:$AR$27,COLUMN('CN-Med-BPE-F-gases'!AB$2),0)*VLOOKUP($A26,'Subnational multipliers'!$A$7:$AS$31,COLUMN('Subnational multipliers'!AC$6),0))</f>
        <v>0</v>
      </c>
      <c r="AC26" s="9">
        <f>IF('CN-Med-BPE-F-gases'!AC26=0,0,VLOOKUP($A26,'CN-Med-BPE-F-gases'!$A$2:$AR$27,COLUMN('CN-Med-BPE-F-gases'!AC$2),0)*VLOOKUP($A26,'Subnational multipliers'!$A$7:$AS$31,COLUMN('Subnational multipliers'!AD$6),0))</f>
        <v>0</v>
      </c>
      <c r="AD26" s="9">
        <f>IF('CN-Med-BPE-F-gases'!AD26=0,0,VLOOKUP($A26,'CN-Med-BPE-F-gases'!$A$2:$AR$27,COLUMN('CN-Med-BPE-F-gases'!AD$2),0)*VLOOKUP($A26,'Subnational multipliers'!$A$7:$AS$31,COLUMN('Subnational multipliers'!AE$6),0))</f>
        <v>0</v>
      </c>
      <c r="AE26" s="9">
        <f>IF('CN-Med-BPE-F-gases'!AE26=0,0,VLOOKUP($A26,'CN-Med-BPE-F-gases'!$A$2:$AR$27,COLUMN('CN-Med-BPE-F-gases'!AE$2),0)*VLOOKUP($A26,'Subnational multipliers'!$A$7:$AS$31,COLUMN('Subnational multipliers'!AF$6),0))</f>
        <v>0</v>
      </c>
      <c r="AF26" s="9">
        <f>IF('CN-Med-BPE-F-gases'!AF26=0,0,VLOOKUP($A26,'CN-Med-BPE-F-gases'!$A$2:$AR$27,COLUMN('CN-Med-BPE-F-gases'!AF$2),0)*VLOOKUP($A26,'Subnational multipliers'!$A$7:$AS$31,COLUMN('Subnational multipliers'!AG$6),0))</f>
        <v>0</v>
      </c>
      <c r="AG26" s="9">
        <f>IF('CN-Med-BPE-F-gases'!AG26=0,0,VLOOKUP($A26,'CN-Med-BPE-F-gases'!$A$2:$AR$27,COLUMN('CN-Med-BPE-F-gases'!AG$2),0)*VLOOKUP($A26,'Subnational multipliers'!$A$7:$AS$31,COLUMN('Subnational multipliers'!AH$6),0))</f>
        <v>0</v>
      </c>
      <c r="AH26" s="9">
        <f>IF('CN-Med-BPE-F-gases'!AH26=0,0,VLOOKUP($A26,'CN-Med-BPE-F-gases'!$A$2:$AR$27,COLUMN('CN-Med-BPE-F-gases'!AH$2),0)*VLOOKUP($A26,'Subnational multipliers'!$A$7:$AS$31,COLUMN('Subnational multipliers'!AI$6),0))</f>
        <v>0</v>
      </c>
      <c r="AI26" s="9">
        <f>IF('CN-Med-BPE-F-gases'!AI26=0,0,VLOOKUP($A26,'CN-Med-BPE-F-gases'!$A$2:$AR$27,COLUMN('CN-Med-BPE-F-gases'!AI$2),0)*VLOOKUP($A26,'Subnational multipliers'!$A$7:$AS$31,COLUMN('Subnational multipliers'!AJ$6),0))</f>
        <v>0</v>
      </c>
      <c r="AJ26" s="9">
        <f>IF('CN-Med-BPE-F-gases'!AJ26=0,0,VLOOKUP($A26,'CN-Med-BPE-F-gases'!$A$2:$AR$27,COLUMN('CN-Med-BPE-F-gases'!AJ$2),0)*VLOOKUP($A26,'Subnational multipliers'!$A$7:$AS$31,COLUMN('Subnational multipliers'!AK$6),0))</f>
        <v>0</v>
      </c>
      <c r="AK26" s="9">
        <f>IF('CN-Med-BPE-F-gases'!AK26=0,0,VLOOKUP($A26,'CN-Med-BPE-F-gases'!$A$2:$AR$27,COLUMN('CN-Med-BPE-F-gases'!AK$2),0)*VLOOKUP($A26,'Subnational multipliers'!$A$7:$AS$31,COLUMN('Subnational multipliers'!AL$6),0))</f>
        <v>0</v>
      </c>
      <c r="AL26" s="9">
        <f>IF('CN-Med-BPE-F-gases'!AL26=0,0,VLOOKUP($A26,'CN-Med-BPE-F-gases'!$A$2:$AR$27,COLUMN('CN-Med-BPE-F-gases'!AL$2),0)*VLOOKUP($A26,'Subnational multipliers'!$A$7:$AS$31,COLUMN('Subnational multipliers'!AM$6),0))</f>
        <v>0</v>
      </c>
      <c r="AM26" s="9">
        <f>IF('CN-Med-BPE-F-gases'!AM26=0,0,VLOOKUP($A26,'CN-Med-BPE-F-gases'!$A$2:$AR$27,COLUMN('CN-Med-BPE-F-gases'!AM$2),0)*VLOOKUP($A26,'Subnational multipliers'!$A$7:$AS$31,COLUMN('Subnational multipliers'!AN$6),0))</f>
        <v>0</v>
      </c>
      <c r="AN26" s="9">
        <f>IF('CN-Med-BPE-F-gases'!AN26=0,0,VLOOKUP($A26,'CN-Med-BPE-F-gases'!$A$2:$AR$27,COLUMN('CN-Med-BPE-F-gases'!AN$2),0)*VLOOKUP($A26,'Subnational multipliers'!$A$7:$AS$31,COLUMN('Subnational multipliers'!AO$6),0))</f>
        <v>0</v>
      </c>
      <c r="AO26" s="9">
        <f>IF('CN-Med-BPE-F-gases'!AO26=0,0,VLOOKUP($A26,'CN-Med-BPE-F-gases'!$A$2:$AR$27,COLUMN('CN-Med-BPE-F-gases'!AO$2),0)*VLOOKUP($A26,'Subnational multipliers'!$A$7:$AS$31,COLUMN('Subnational multipliers'!AP$6),0))</f>
        <v>0</v>
      </c>
      <c r="AP26" s="9">
        <f>IF('CN-Med-BPE-F-gases'!AP26=0,0,VLOOKUP($A26,'CN-Med-BPE-F-gases'!$A$2:$AR$27,COLUMN('CN-Med-BPE-F-gases'!AP$2),0)*VLOOKUP($A26,'Subnational multipliers'!$A$7:$AS$31,COLUMN('Subnational multipliers'!AQ$6),0))</f>
        <v>0</v>
      </c>
      <c r="AQ26" s="9">
        <f>IF('CN-Med-BPE-F-gases'!AQ26=0,0,VLOOKUP($A26,'CN-Med-BPE-F-gases'!$A$2:$AR$27,COLUMN('CN-Med-BPE-F-gases'!AQ$2),0)*VLOOKUP($A26,'Subnational multipliers'!$A$7:$AS$31,COLUMN('Subnational multipliers'!AR$6),0))</f>
        <v>0</v>
      </c>
      <c r="AR26" s="9">
        <f>IF('CN-Med-BPE-F-gases'!AR26=0,0,VLOOKUP($A26,'CN-Med-BPE-F-gases'!$A$2:$AR$27,COLUMN('CN-Med-BPE-F-gases'!AR$2),0)*VLOOKUP($A26,'Subnational multipliers'!$A$7:$AS$31,COLUMN('Subnational multipliers'!AS$6),0))</f>
        <v>0</v>
      </c>
    </row>
    <row r="27" spans="1:44">
      <c r="A27" t="s">
        <v>65</v>
      </c>
      <c r="B27" s="9">
        <f>IF('CN-Med-BPE-F-gases'!B27=0,0,VLOOKUP($A27,'CN-Med-BPE-F-gases'!$A$2:$AR$27,COLUMN('CN-Med-BPE-F-gases'!B$2),0)*VLOOKUP($A27,'Subnational multipliers'!$A$7:$AS$31,COLUMN('Subnational multipliers'!C$6),0))</f>
        <v>0</v>
      </c>
      <c r="C27" s="9">
        <f>IF('CN-Med-BPE-F-gases'!C27=0,0,VLOOKUP($A27,'CN-Med-BPE-F-gases'!$A$2:$AR$27,COLUMN('CN-Med-BPE-F-gases'!C$2),0)*VLOOKUP($A27,'Subnational multipliers'!$A$7:$AS$31,COLUMN('Subnational multipliers'!D$6),0))</f>
        <v>0</v>
      </c>
      <c r="D27" s="9">
        <f>IF('CN-Med-BPE-F-gases'!D27=0,0,VLOOKUP($A27,'CN-Med-BPE-F-gases'!$A$2:$AR$27,COLUMN('CN-Med-BPE-F-gases'!D$2),0)*VLOOKUP($A27,'Subnational multipliers'!$A$7:$AS$31,COLUMN('Subnational multipliers'!E$6),0))</f>
        <v>0</v>
      </c>
      <c r="E27" s="9">
        <f>IF('CN-Med-BPE-F-gases'!E27=0,0,VLOOKUP($A27,'CN-Med-BPE-F-gases'!$A$2:$AR$27,COLUMN('CN-Med-BPE-F-gases'!E$2),0)*VLOOKUP($A27,'Subnational multipliers'!$A$7:$AS$31,COLUMN('Subnational multipliers'!F$6),0))</f>
        <v>0</v>
      </c>
      <c r="F27" s="9">
        <f>IF('CN-Med-BPE-F-gases'!F27=0,0,VLOOKUP($A27,'CN-Med-BPE-F-gases'!$A$2:$AR$27,COLUMN('CN-Med-BPE-F-gases'!F$2),0)*VLOOKUP($A27,'Subnational multipliers'!$A$7:$AS$31,COLUMN('Subnational multipliers'!G$6),0))</f>
        <v>0</v>
      </c>
      <c r="G27" s="9">
        <f>IF('CN-Med-BPE-F-gases'!G27=0,0,VLOOKUP($A27,'CN-Med-BPE-F-gases'!$A$2:$AR$27,COLUMN('CN-Med-BPE-F-gases'!G$2),0)*VLOOKUP($A27,'Subnational multipliers'!$A$7:$AS$31,COLUMN('Subnational multipliers'!H$6),0))</f>
        <v>0</v>
      </c>
      <c r="H27" s="9">
        <f>IF('CN-Med-BPE-F-gases'!H27=0,0,VLOOKUP($A27,'CN-Med-BPE-F-gases'!$A$2:$AR$27,COLUMN('CN-Med-BPE-F-gases'!H$2),0)*VLOOKUP($A27,'Subnational multipliers'!$A$7:$AS$31,COLUMN('Subnational multipliers'!I$6),0))</f>
        <v>0</v>
      </c>
      <c r="I27" s="9">
        <f>IF('CN-Med-BPE-F-gases'!I27=0,0,VLOOKUP($A27,'CN-Med-BPE-F-gases'!$A$2:$AR$27,COLUMN('CN-Med-BPE-F-gases'!I$2),0)*VLOOKUP($A27,'Subnational multipliers'!$A$7:$AS$31,COLUMN('Subnational multipliers'!J$6),0))</f>
        <v>0</v>
      </c>
      <c r="J27" s="9">
        <f>IF('CN-Med-BPE-F-gases'!J27=0,0,VLOOKUP($A27,'CN-Med-BPE-F-gases'!$A$2:$AR$27,COLUMN('CN-Med-BPE-F-gases'!J$2),0)*VLOOKUP($A27,'Subnational multipliers'!$A$7:$AS$31,COLUMN('Subnational multipliers'!K$6),0))</f>
        <v>0</v>
      </c>
      <c r="K27" s="9">
        <f>IF('CN-Med-BPE-F-gases'!K27=0,0,VLOOKUP($A27,'CN-Med-BPE-F-gases'!$A$2:$AR$27,COLUMN('CN-Med-BPE-F-gases'!K$2),0)*VLOOKUP($A27,'Subnational multipliers'!$A$7:$AS$31,COLUMN('Subnational multipliers'!L$6),0))</f>
        <v>0</v>
      </c>
      <c r="L27" s="9">
        <f>IF('CN-Med-BPE-F-gases'!L27=0,0,VLOOKUP($A27,'CN-Med-BPE-F-gases'!$A$2:$AR$27,COLUMN('CN-Med-BPE-F-gases'!L$2),0)*VLOOKUP($A27,'Subnational multipliers'!$A$7:$AS$31,COLUMN('Subnational multipliers'!M$6),0))</f>
        <v>0</v>
      </c>
      <c r="M27" s="9">
        <f>IF('CN-Med-BPE-F-gases'!M27=0,0,VLOOKUP($A27,'CN-Med-BPE-F-gases'!$A$2:$AR$27,COLUMN('CN-Med-BPE-F-gases'!M$2),0)*VLOOKUP($A27,'Subnational multipliers'!$A$7:$AS$31,COLUMN('Subnational multipliers'!N$6),0))</f>
        <v>0</v>
      </c>
      <c r="N27" s="9">
        <f>IF('CN-Med-BPE-F-gases'!N27=0,0,VLOOKUP($A27,'CN-Med-BPE-F-gases'!$A$2:$AR$27,COLUMN('CN-Med-BPE-F-gases'!N$2),0)*VLOOKUP($A27,'Subnational multipliers'!$A$7:$AS$31,COLUMN('Subnational multipliers'!O$6),0))</f>
        <v>0</v>
      </c>
      <c r="O27" s="9">
        <f>IF('CN-Med-BPE-F-gases'!O27=0,0,VLOOKUP($A27,'CN-Med-BPE-F-gases'!$A$2:$AR$27,COLUMN('CN-Med-BPE-F-gases'!O$2),0)*VLOOKUP($A27,'Subnational multipliers'!$A$7:$AS$31,COLUMN('Subnational multipliers'!P$6),0))</f>
        <v>0</v>
      </c>
      <c r="P27" s="9">
        <f>IF('CN-Med-BPE-F-gases'!P27=0,0,VLOOKUP($A27,'CN-Med-BPE-F-gases'!$A$2:$AR$27,COLUMN('CN-Med-BPE-F-gases'!P$2),0)*VLOOKUP($A27,'Subnational multipliers'!$A$7:$AS$31,COLUMN('Subnational multipliers'!Q$6),0))</f>
        <v>0</v>
      </c>
      <c r="Q27" s="9">
        <f>IF('CN-Med-BPE-F-gases'!Q27=0,0,VLOOKUP($A27,'CN-Med-BPE-F-gases'!$A$2:$AR$27,COLUMN('CN-Med-BPE-F-gases'!Q$2),0)*VLOOKUP($A27,'Subnational multipliers'!$A$7:$AS$31,COLUMN('Subnational multipliers'!R$6),0))</f>
        <v>0</v>
      </c>
      <c r="R27" s="9">
        <f>IF('CN-Med-BPE-F-gases'!R27=0,0,VLOOKUP($A27,'CN-Med-BPE-F-gases'!$A$2:$AR$27,COLUMN('CN-Med-BPE-F-gases'!R$2),0)*VLOOKUP($A27,'Subnational multipliers'!$A$7:$AS$31,COLUMN('Subnational multipliers'!S$6),0))</f>
        <v>0</v>
      </c>
      <c r="S27" s="9">
        <f>IF('CN-Med-BPE-F-gases'!S27=0,0,VLOOKUP($A27,'CN-Med-BPE-F-gases'!$A$2:$AR$27,COLUMN('CN-Med-BPE-F-gases'!S$2),0)*VLOOKUP($A27,'Subnational multipliers'!$A$7:$AS$31,COLUMN('Subnational multipliers'!T$6),0))</f>
        <v>0</v>
      </c>
      <c r="T27" s="9">
        <f>IF('CN-Med-BPE-F-gases'!T27=0,0,VLOOKUP($A27,'CN-Med-BPE-F-gases'!$A$2:$AR$27,COLUMN('CN-Med-BPE-F-gases'!T$2),0)*VLOOKUP($A27,'Subnational multipliers'!$A$7:$AS$31,COLUMN('Subnational multipliers'!U$6),0))</f>
        <v>0</v>
      </c>
      <c r="U27" s="9">
        <f>IF('CN-Med-BPE-F-gases'!U27=0,0,VLOOKUP($A27,'CN-Med-BPE-F-gases'!$A$2:$AR$27,COLUMN('CN-Med-BPE-F-gases'!U$2),0)*VLOOKUP($A27,'Subnational multipliers'!$A$7:$AS$31,COLUMN('Subnational multipliers'!V$6),0))</f>
        <v>0</v>
      </c>
      <c r="V27" s="9">
        <f>IF('CN-Med-BPE-F-gases'!V27=0,0,VLOOKUP($A27,'CN-Med-BPE-F-gases'!$A$2:$AR$27,COLUMN('CN-Med-BPE-F-gases'!V$2),0)*VLOOKUP($A27,'Subnational multipliers'!$A$7:$AS$31,COLUMN('Subnational multipliers'!W$6),0))</f>
        <v>0</v>
      </c>
      <c r="W27" s="9">
        <f>IF('CN-Med-BPE-F-gases'!W27=0,0,VLOOKUP($A27,'CN-Med-BPE-F-gases'!$A$2:$AR$27,COLUMN('CN-Med-BPE-F-gases'!W$2),0)*VLOOKUP($A27,'Subnational multipliers'!$A$7:$AS$31,COLUMN('Subnational multipliers'!X$6),0))</f>
        <v>0</v>
      </c>
      <c r="X27" s="9">
        <f>IF('CN-Med-BPE-F-gases'!X27=0,0,VLOOKUP($A27,'CN-Med-BPE-F-gases'!$A$2:$AR$27,COLUMN('CN-Med-BPE-F-gases'!X$2),0)*VLOOKUP($A27,'Subnational multipliers'!$A$7:$AS$31,COLUMN('Subnational multipliers'!Y$6),0))</f>
        <v>0</v>
      </c>
      <c r="Y27" s="9">
        <f>IF('CN-Med-BPE-F-gases'!Y27=0,0,VLOOKUP($A27,'CN-Med-BPE-F-gases'!$A$2:$AR$27,COLUMN('CN-Med-BPE-F-gases'!Y$2),0)*VLOOKUP($A27,'Subnational multipliers'!$A$7:$AS$31,COLUMN('Subnational multipliers'!Z$6),0))</f>
        <v>0</v>
      </c>
      <c r="Z27" s="9">
        <f>IF('CN-Med-BPE-F-gases'!Z27=0,0,VLOOKUP($A27,'CN-Med-BPE-F-gases'!$A$2:$AR$27,COLUMN('CN-Med-BPE-F-gases'!Z$2),0)*VLOOKUP($A27,'Subnational multipliers'!$A$7:$AS$31,COLUMN('Subnational multipliers'!AA$6),0))</f>
        <v>0</v>
      </c>
      <c r="AA27" s="9">
        <f>IF('CN-Med-BPE-F-gases'!AA27=0,0,VLOOKUP($A27,'CN-Med-BPE-F-gases'!$A$2:$AR$27,COLUMN('CN-Med-BPE-F-gases'!AA$2),0)*VLOOKUP($A27,'Subnational multipliers'!$A$7:$AS$31,COLUMN('Subnational multipliers'!AB$6),0))</f>
        <v>0</v>
      </c>
      <c r="AB27" s="9">
        <f>IF('CN-Med-BPE-F-gases'!AB27=0,0,VLOOKUP($A27,'CN-Med-BPE-F-gases'!$A$2:$AR$27,COLUMN('CN-Med-BPE-F-gases'!AB$2),0)*VLOOKUP($A27,'Subnational multipliers'!$A$7:$AS$31,COLUMN('Subnational multipliers'!AC$6),0))</f>
        <v>0</v>
      </c>
      <c r="AC27" s="9">
        <f>IF('CN-Med-BPE-F-gases'!AC27=0,0,VLOOKUP($A27,'CN-Med-BPE-F-gases'!$A$2:$AR$27,COLUMN('CN-Med-BPE-F-gases'!AC$2),0)*VLOOKUP($A27,'Subnational multipliers'!$A$7:$AS$31,COLUMN('Subnational multipliers'!AD$6),0))</f>
        <v>0</v>
      </c>
      <c r="AD27" s="9">
        <f>IF('CN-Med-BPE-F-gases'!AD27=0,0,VLOOKUP($A27,'CN-Med-BPE-F-gases'!$A$2:$AR$27,COLUMN('CN-Med-BPE-F-gases'!AD$2),0)*VLOOKUP($A27,'Subnational multipliers'!$A$7:$AS$31,COLUMN('Subnational multipliers'!AE$6),0))</f>
        <v>0</v>
      </c>
      <c r="AE27" s="9">
        <f>IF('CN-Med-BPE-F-gases'!AE27=0,0,VLOOKUP($A27,'CN-Med-BPE-F-gases'!$A$2:$AR$27,COLUMN('CN-Med-BPE-F-gases'!AE$2),0)*VLOOKUP($A27,'Subnational multipliers'!$A$7:$AS$31,COLUMN('Subnational multipliers'!AF$6),0))</f>
        <v>0</v>
      </c>
      <c r="AF27" s="9">
        <f>IF('CN-Med-BPE-F-gases'!AF27=0,0,VLOOKUP($A27,'CN-Med-BPE-F-gases'!$A$2:$AR$27,COLUMN('CN-Med-BPE-F-gases'!AF$2),0)*VLOOKUP($A27,'Subnational multipliers'!$A$7:$AS$31,COLUMN('Subnational multipliers'!AG$6),0))</f>
        <v>0</v>
      </c>
      <c r="AG27" s="9">
        <f>IF('CN-Med-BPE-F-gases'!AG27=0,0,VLOOKUP($A27,'CN-Med-BPE-F-gases'!$A$2:$AR$27,COLUMN('CN-Med-BPE-F-gases'!AG$2),0)*VLOOKUP($A27,'Subnational multipliers'!$A$7:$AS$31,COLUMN('Subnational multipliers'!AH$6),0))</f>
        <v>0</v>
      </c>
      <c r="AH27" s="9">
        <f>IF('CN-Med-BPE-F-gases'!AH27=0,0,VLOOKUP($A27,'CN-Med-BPE-F-gases'!$A$2:$AR$27,COLUMN('CN-Med-BPE-F-gases'!AH$2),0)*VLOOKUP($A27,'Subnational multipliers'!$A$7:$AS$31,COLUMN('Subnational multipliers'!AI$6),0))</f>
        <v>0</v>
      </c>
      <c r="AI27" s="9">
        <f>IF('CN-Med-BPE-F-gases'!AI27=0,0,VLOOKUP($A27,'CN-Med-BPE-F-gases'!$A$2:$AR$27,COLUMN('CN-Med-BPE-F-gases'!AI$2),0)*VLOOKUP($A27,'Subnational multipliers'!$A$7:$AS$31,COLUMN('Subnational multipliers'!AJ$6),0))</f>
        <v>0</v>
      </c>
      <c r="AJ27" s="9">
        <f>IF('CN-Med-BPE-F-gases'!AJ27=0,0,VLOOKUP($A27,'CN-Med-BPE-F-gases'!$A$2:$AR$27,COLUMN('CN-Med-BPE-F-gases'!AJ$2),0)*VLOOKUP($A27,'Subnational multipliers'!$A$7:$AS$31,COLUMN('Subnational multipliers'!AK$6),0))</f>
        <v>0</v>
      </c>
      <c r="AK27" s="9">
        <f>IF('CN-Med-BPE-F-gases'!AK27=0,0,VLOOKUP($A27,'CN-Med-BPE-F-gases'!$A$2:$AR$27,COLUMN('CN-Med-BPE-F-gases'!AK$2),0)*VLOOKUP($A27,'Subnational multipliers'!$A$7:$AS$31,COLUMN('Subnational multipliers'!AL$6),0))</f>
        <v>0</v>
      </c>
      <c r="AL27" s="9">
        <f>IF('CN-Med-BPE-F-gases'!AL27=0,0,VLOOKUP($A27,'CN-Med-BPE-F-gases'!$A$2:$AR$27,COLUMN('CN-Med-BPE-F-gases'!AL$2),0)*VLOOKUP($A27,'Subnational multipliers'!$A$7:$AS$31,COLUMN('Subnational multipliers'!AM$6),0))</f>
        <v>0</v>
      </c>
      <c r="AM27" s="9">
        <f>IF('CN-Med-BPE-F-gases'!AM27=0,0,VLOOKUP($A27,'CN-Med-BPE-F-gases'!$A$2:$AR$27,COLUMN('CN-Med-BPE-F-gases'!AM$2),0)*VLOOKUP($A27,'Subnational multipliers'!$A$7:$AS$31,COLUMN('Subnational multipliers'!AN$6),0))</f>
        <v>0</v>
      </c>
      <c r="AN27" s="9">
        <f>IF('CN-Med-BPE-F-gases'!AN27=0,0,VLOOKUP($A27,'CN-Med-BPE-F-gases'!$A$2:$AR$27,COLUMN('CN-Med-BPE-F-gases'!AN$2),0)*VLOOKUP($A27,'Subnational multipliers'!$A$7:$AS$31,COLUMN('Subnational multipliers'!AO$6),0))</f>
        <v>0</v>
      </c>
      <c r="AO27" s="9">
        <f>IF('CN-Med-BPE-F-gases'!AO27=0,0,VLOOKUP($A27,'CN-Med-BPE-F-gases'!$A$2:$AR$27,COLUMN('CN-Med-BPE-F-gases'!AO$2),0)*VLOOKUP($A27,'Subnational multipliers'!$A$7:$AS$31,COLUMN('Subnational multipliers'!AP$6),0))</f>
        <v>0</v>
      </c>
      <c r="AP27" s="9">
        <f>IF('CN-Med-BPE-F-gases'!AP27=0,0,VLOOKUP($A27,'CN-Med-BPE-F-gases'!$A$2:$AR$27,COLUMN('CN-Med-BPE-F-gases'!AP$2),0)*VLOOKUP($A27,'Subnational multipliers'!$A$7:$AS$31,COLUMN('Subnational multipliers'!AQ$6),0))</f>
        <v>0</v>
      </c>
      <c r="AQ27" s="9">
        <f>IF('CN-Med-BPE-F-gases'!AQ27=0,0,VLOOKUP($A27,'CN-Med-BPE-F-gases'!$A$2:$AR$27,COLUMN('CN-Med-BPE-F-gases'!AQ$2),0)*VLOOKUP($A27,'Subnational multipliers'!$A$7:$AS$31,COLUMN('Subnational multipliers'!AR$6),0))</f>
        <v>0</v>
      </c>
      <c r="AR27" s="9">
        <f>IF('CN-Med-BPE-F-gases'!AR27=0,0,VLOOKUP($A27,'CN-Med-BPE-F-gases'!$A$2:$AR$27,COLUMN('CN-Med-BPE-F-gases'!AR$2),0)*VLOOKUP($A27,'Subnational multipliers'!$A$7:$AS$31,COLUMN('Subnational multipliers'!AS$6),0))</f>
        <v>0</v>
      </c>
    </row>
  </sheetData>
  <phoneticPr fontId="1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"/>
  <sheetViews>
    <sheetView workbookViewId="0"/>
  </sheetViews>
  <sheetFormatPr defaultRowHeight="14.25"/>
  <sheetData/>
  <phoneticPr fontId="1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-0.249977111117893"/>
  </sheetPr>
  <dimension ref="A1:AT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6">
      <c r="A1" s="11" t="s">
        <v>6</v>
      </c>
      <c r="B1" s="11" t="s">
        <v>74</v>
      </c>
      <c r="C1" s="13" t="str">
        <f>_xlfn.CONCAT("Unit: grams of ",B1)</f>
        <v>Unit: grams of VOC</v>
      </c>
    </row>
    <row r="2" spans="1:46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  <c r="AS2" s="15"/>
      <c r="AT2" s="15"/>
    </row>
    <row r="3" spans="1:46" s="12" customFormat="1">
      <c r="A3" t="s">
        <v>41</v>
      </c>
      <c r="B3" s="9" cm="1">
        <f t="array" ref="B3">SUMPRODUCT('Non-GHGs Emissions 2018-2022'!$J$5:$J$44*('Non-GHGs Emissions 2018-2022'!$A$5:$A$44=$A3))</f>
        <v>0</v>
      </c>
      <c r="C3" s="9" cm="1">
        <f t="array" ref="C3">SUMPRODUCT('Non-GHGs Emissions 2018-2022'!$J$49:$J$88*('Non-GHGs Emissions 2018-2022'!$A$49:$A$88=$A3))</f>
        <v>0</v>
      </c>
      <c r="D3" s="9" cm="1">
        <f t="array" ref="D3">SUMPRODUCT('Non-GHGs Emissions 2018-2022'!$J$93:$J$132*('Non-GHGs Emissions 2018-2022'!$A$93:$A$132=$A3))</f>
        <v>0</v>
      </c>
      <c r="E3" s="9" cm="1">
        <f t="array" ref="E3">SUMPRODUCT('Non-GHGs Emissions 2018-2022'!$J$137:$J$176*('Non-GHGs Emissions 2018-2022'!$A$137:$A$176=$A3))</f>
        <v>0</v>
      </c>
      <c r="F3" s="9" cm="1">
        <f t="array" ref="F3">SUMPRODUCT('Non-GHGs Emissions 2018-2022'!$J$181:$J$220*('Non-GHGs Emissions 2018-2022'!$A$181:$A$220=$A3))</f>
        <v>0</v>
      </c>
      <c r="G3" s="303">
        <f>$F3*VLOOKUP($A3,'Non-GHGs Growth Rate'!$A$53:$AR$78,COLUMN('Non-GHGs Growth Rate'!G$53),0)</f>
        <v>0</v>
      </c>
      <c r="H3" s="303">
        <f>$F3*VLOOKUP($A3,'Non-GHGs Growth Rate'!$A$53:$AR$78,COLUMN('Non-GHGs Growth Rate'!H$53),0)</f>
        <v>0</v>
      </c>
      <c r="I3" s="303">
        <f>$F3*VLOOKUP($A3,'Non-GHGs Growth Rate'!$A$53:$AR$78,COLUMN('Non-GHGs Growth Rate'!I$53),0)</f>
        <v>0</v>
      </c>
      <c r="J3" s="303">
        <f>$F3*VLOOKUP($A3,'Non-GHGs Growth Rate'!$A$53:$AR$78,COLUMN('Non-GHGs Growth Rate'!J$53),0)</f>
        <v>0</v>
      </c>
      <c r="K3" s="303">
        <f>$F3*VLOOKUP($A3,'Non-GHGs Growth Rate'!$A$53:$AR$78,COLUMN('Non-GHGs Growth Rate'!K$53),0)</f>
        <v>0</v>
      </c>
      <c r="L3" s="303">
        <f>$F3*VLOOKUP($A3,'Non-GHGs Growth Rate'!$A$53:$AR$78,COLUMN('Non-GHGs Growth Rate'!L$53),0)</f>
        <v>0</v>
      </c>
      <c r="M3" s="303">
        <f>$F3*VLOOKUP($A3,'Non-GHGs Growth Rate'!$A$53:$AR$78,COLUMN('Non-GHGs Growth Rate'!M$53),0)</f>
        <v>0</v>
      </c>
      <c r="N3" s="303">
        <f>$F3*VLOOKUP($A3,'Non-GHGs Growth Rate'!$A$53:$AR$78,COLUMN('Non-GHGs Growth Rate'!N$53),0)</f>
        <v>0</v>
      </c>
      <c r="O3" s="303">
        <f>$F3*VLOOKUP($A3,'Non-GHGs Growth Rate'!$A$53:$AR$78,COLUMN('Non-GHGs Growth Rate'!O$53),0)</f>
        <v>0</v>
      </c>
      <c r="P3" s="303">
        <f>$F3*VLOOKUP($A3,'Non-GHGs Growth Rate'!$A$53:$AR$78,COLUMN('Non-GHGs Growth Rate'!P$53),0)</f>
        <v>0</v>
      </c>
      <c r="Q3" s="303">
        <f>$F3*VLOOKUP($A3,'Non-GHGs Growth Rate'!$A$53:$AR$78,COLUMN('Non-GHGs Growth Rate'!Q$53),0)</f>
        <v>0</v>
      </c>
      <c r="R3" s="303">
        <f>$F3*VLOOKUP($A3,'Non-GHGs Growth Rate'!$A$53:$AR$78,COLUMN('Non-GHGs Growth Rate'!R$53),0)</f>
        <v>0</v>
      </c>
      <c r="S3" s="303">
        <f>$F3*VLOOKUP($A3,'Non-GHGs Growth Rate'!$A$53:$AR$78,COLUMN('Non-GHGs Growth Rate'!S$53),0)</f>
        <v>0</v>
      </c>
      <c r="T3" s="303">
        <f>$F3*VLOOKUP($A3,'Non-GHGs Growth Rate'!$A$53:$AR$78,COLUMN('Non-GHGs Growth Rate'!T$53),0)</f>
        <v>0</v>
      </c>
      <c r="U3" s="303">
        <f>$F3*VLOOKUP($A3,'Non-GHGs Growth Rate'!$A$53:$AR$78,COLUMN('Non-GHGs Growth Rate'!U$53),0)</f>
        <v>0</v>
      </c>
      <c r="V3" s="303">
        <f>$F3*VLOOKUP($A3,'Non-GHGs Growth Rate'!$A$53:$AR$78,COLUMN('Non-GHGs Growth Rate'!V$53),0)</f>
        <v>0</v>
      </c>
      <c r="W3" s="303">
        <f>$F3*VLOOKUP($A3,'Non-GHGs Growth Rate'!$A$53:$AR$78,COLUMN('Non-GHGs Growth Rate'!W$53),0)</f>
        <v>0</v>
      </c>
      <c r="X3" s="303">
        <f>$F3*VLOOKUP($A3,'Non-GHGs Growth Rate'!$A$53:$AR$78,COLUMN('Non-GHGs Growth Rate'!X$53),0)</f>
        <v>0</v>
      </c>
      <c r="Y3" s="303">
        <f>$F3*VLOOKUP($A3,'Non-GHGs Growth Rate'!$A$53:$AR$78,COLUMN('Non-GHGs Growth Rate'!Y$53),0)</f>
        <v>0</v>
      </c>
      <c r="Z3" s="303">
        <f>$F3*VLOOKUP($A3,'Non-GHGs Growth Rate'!$A$53:$AR$78,COLUMN('Non-GHGs Growth Rate'!Z$53),0)</f>
        <v>0</v>
      </c>
      <c r="AA3" s="303">
        <f>$F3*VLOOKUP($A3,'Non-GHGs Growth Rate'!$A$53:$AR$78,COLUMN('Non-GHGs Growth Rate'!AA$53),0)</f>
        <v>0</v>
      </c>
      <c r="AB3" s="303">
        <f>$F3*VLOOKUP($A3,'Non-GHGs Growth Rate'!$A$53:$AR$78,COLUMN('Non-GHGs Growth Rate'!AB$53),0)</f>
        <v>0</v>
      </c>
      <c r="AC3" s="303">
        <f>$F3*VLOOKUP($A3,'Non-GHGs Growth Rate'!$A$53:$AR$78,COLUMN('Non-GHGs Growth Rate'!AC$53),0)</f>
        <v>0</v>
      </c>
      <c r="AD3" s="303">
        <f>$F3*VLOOKUP($A3,'Non-GHGs Growth Rate'!$A$53:$AR$78,COLUMN('Non-GHGs Growth Rate'!AD$53),0)</f>
        <v>0</v>
      </c>
      <c r="AE3" s="303">
        <f>$F3*VLOOKUP($A3,'Non-GHGs Growth Rate'!$A$53:$AR$78,COLUMN('Non-GHGs Growth Rate'!AE$53),0)</f>
        <v>0</v>
      </c>
      <c r="AF3" s="303">
        <f>$F3*VLOOKUP($A3,'Non-GHGs Growth Rate'!$A$53:$AR$78,COLUMN('Non-GHGs Growth Rate'!AF$53),0)</f>
        <v>0</v>
      </c>
      <c r="AG3" s="303">
        <f>$F3*VLOOKUP($A3,'Non-GHGs Growth Rate'!$A$53:$AR$78,COLUMN('Non-GHGs Growth Rate'!AG$53),0)</f>
        <v>0</v>
      </c>
      <c r="AH3" s="303">
        <f>$F3*VLOOKUP($A3,'Non-GHGs Growth Rate'!$A$53:$AR$78,COLUMN('Non-GHGs Growth Rate'!AH$53),0)</f>
        <v>0</v>
      </c>
      <c r="AI3" s="303">
        <f>$F3*VLOOKUP($A3,'Non-GHGs Growth Rate'!$A$53:$AR$78,COLUMN('Non-GHGs Growth Rate'!AI$53),0)</f>
        <v>0</v>
      </c>
      <c r="AJ3" s="303">
        <f>$F3*VLOOKUP($A3,'Non-GHGs Growth Rate'!$A$53:$AR$78,COLUMN('Non-GHGs Growth Rate'!AJ$53),0)</f>
        <v>0</v>
      </c>
      <c r="AK3" s="303">
        <f>$F3*VLOOKUP($A3,'Non-GHGs Growth Rate'!$A$53:$AR$78,COLUMN('Non-GHGs Growth Rate'!AK$53),0)</f>
        <v>0</v>
      </c>
      <c r="AL3" s="303">
        <f>$F3*VLOOKUP($A3,'Non-GHGs Growth Rate'!$A$53:$AR$78,COLUMN('Non-GHGs Growth Rate'!AL$53),0)</f>
        <v>0</v>
      </c>
      <c r="AM3" s="303">
        <f>$F3*VLOOKUP($A3,'Non-GHGs Growth Rate'!$A$53:$AR$78,COLUMN('Non-GHGs Growth Rate'!AM$53),0)</f>
        <v>0</v>
      </c>
      <c r="AN3" s="303">
        <f>$F3*VLOOKUP($A3,'Non-GHGs Growth Rate'!$A$53:$AR$78,COLUMN('Non-GHGs Growth Rate'!AN$53),0)</f>
        <v>0</v>
      </c>
      <c r="AO3" s="303">
        <f>$F3*VLOOKUP($A3,'Non-GHGs Growth Rate'!$A$53:$AR$78,COLUMN('Non-GHGs Growth Rate'!AO$53),0)</f>
        <v>0</v>
      </c>
      <c r="AP3" s="303">
        <f>$F3*VLOOKUP($A3,'Non-GHGs Growth Rate'!$A$53:$AR$78,COLUMN('Non-GHGs Growth Rate'!AP$53),0)</f>
        <v>0</v>
      </c>
      <c r="AQ3" s="303">
        <f>$F3*VLOOKUP($A3,'Non-GHGs Growth Rate'!$A$53:$AR$78,COLUMN('Non-GHGs Growth Rate'!AQ$53),0)</f>
        <v>0</v>
      </c>
      <c r="AR3" s="303">
        <f>$F3*VLOOKUP($A3,'Non-GHGs Growth Rate'!$A$53:$AR$78,COLUMN('Non-GHGs Growth Rate'!AR$53),0)</f>
        <v>0</v>
      </c>
    </row>
    <row r="4" spans="1:46">
      <c r="A4" t="s">
        <v>42</v>
      </c>
      <c r="B4" s="9" cm="1">
        <f t="array" ref="B4">SUMPRODUCT('Non-GHGs Emissions 2018-2022'!$J$5:$J$44*('Non-GHGs Emissions 2018-2022'!$A$5:$A$44=$A4))</f>
        <v>0</v>
      </c>
      <c r="C4" s="9" cm="1">
        <f t="array" ref="C4">SUMPRODUCT('Non-GHGs Emissions 2018-2022'!$J$49:$J$88*('Non-GHGs Emissions 2018-2022'!$A$49:$A$88=$A4))</f>
        <v>0</v>
      </c>
      <c r="D4" s="9" cm="1">
        <f t="array" ref="D4">SUMPRODUCT('Non-GHGs Emissions 2018-2022'!$J$93:$J$132*('Non-GHGs Emissions 2018-2022'!$A$93:$A$132=$A4))</f>
        <v>0</v>
      </c>
      <c r="E4" s="9" cm="1">
        <f t="array" ref="E4">SUMPRODUCT('Non-GHGs Emissions 2018-2022'!$J$137:$J$176*('Non-GHGs Emissions 2018-2022'!$A$137:$A$176=$A4))</f>
        <v>0</v>
      </c>
      <c r="F4" s="9" cm="1">
        <f t="array" ref="F4">SUMPRODUCT('Non-GHGs Emissions 2018-2022'!$J$181:$J$220*('Non-GHGs Emissions 2018-2022'!$A$181:$A$220=$A4))</f>
        <v>0</v>
      </c>
      <c r="G4" s="303">
        <f>$F4*VLOOKUP($A4,'Non-GHGs Growth Rate'!$A$53:$AR$78,COLUMN('Non-GHGs Growth Rate'!G$53),0)</f>
        <v>0</v>
      </c>
      <c r="H4" s="303">
        <f>$F4*VLOOKUP($A4,'Non-GHGs Growth Rate'!$A$53:$AR$78,COLUMN('Non-GHGs Growth Rate'!H$53),0)</f>
        <v>0</v>
      </c>
      <c r="I4" s="303">
        <f>$F4*VLOOKUP($A4,'Non-GHGs Growth Rate'!$A$53:$AR$78,COLUMN('Non-GHGs Growth Rate'!I$53),0)</f>
        <v>0</v>
      </c>
      <c r="J4" s="303">
        <f>$F4*VLOOKUP($A4,'Non-GHGs Growth Rate'!$A$53:$AR$78,COLUMN('Non-GHGs Growth Rate'!J$53),0)</f>
        <v>0</v>
      </c>
      <c r="K4" s="303">
        <f>$F4*VLOOKUP($A4,'Non-GHGs Growth Rate'!$A$53:$AR$78,COLUMN('Non-GHGs Growth Rate'!K$53),0)</f>
        <v>0</v>
      </c>
      <c r="L4" s="303">
        <f>$F4*VLOOKUP($A4,'Non-GHGs Growth Rate'!$A$53:$AR$78,COLUMN('Non-GHGs Growth Rate'!L$53),0)</f>
        <v>0</v>
      </c>
      <c r="M4" s="303">
        <f>$F4*VLOOKUP($A4,'Non-GHGs Growth Rate'!$A$53:$AR$78,COLUMN('Non-GHGs Growth Rate'!M$53),0)</f>
        <v>0</v>
      </c>
      <c r="N4" s="303">
        <f>$F4*VLOOKUP($A4,'Non-GHGs Growth Rate'!$A$53:$AR$78,COLUMN('Non-GHGs Growth Rate'!N$53),0)</f>
        <v>0</v>
      </c>
      <c r="O4" s="303">
        <f>$F4*VLOOKUP($A4,'Non-GHGs Growth Rate'!$A$53:$AR$78,COLUMN('Non-GHGs Growth Rate'!O$53),0)</f>
        <v>0</v>
      </c>
      <c r="P4" s="303">
        <f>$F4*VLOOKUP($A4,'Non-GHGs Growth Rate'!$A$53:$AR$78,COLUMN('Non-GHGs Growth Rate'!P$53),0)</f>
        <v>0</v>
      </c>
      <c r="Q4" s="303">
        <f>$F4*VLOOKUP($A4,'Non-GHGs Growth Rate'!$A$53:$AR$78,COLUMN('Non-GHGs Growth Rate'!Q$53),0)</f>
        <v>0</v>
      </c>
      <c r="R4" s="303">
        <f>$F4*VLOOKUP($A4,'Non-GHGs Growth Rate'!$A$53:$AR$78,COLUMN('Non-GHGs Growth Rate'!R$53),0)</f>
        <v>0</v>
      </c>
      <c r="S4" s="303">
        <f>$F4*VLOOKUP($A4,'Non-GHGs Growth Rate'!$A$53:$AR$78,COLUMN('Non-GHGs Growth Rate'!S$53),0)</f>
        <v>0</v>
      </c>
      <c r="T4" s="303">
        <f>$F4*VLOOKUP($A4,'Non-GHGs Growth Rate'!$A$53:$AR$78,COLUMN('Non-GHGs Growth Rate'!T$53),0)</f>
        <v>0</v>
      </c>
      <c r="U4" s="303">
        <f>$F4*VLOOKUP($A4,'Non-GHGs Growth Rate'!$A$53:$AR$78,COLUMN('Non-GHGs Growth Rate'!U$53),0)</f>
        <v>0</v>
      </c>
      <c r="V4" s="303">
        <f>$F4*VLOOKUP($A4,'Non-GHGs Growth Rate'!$A$53:$AR$78,COLUMN('Non-GHGs Growth Rate'!V$53),0)</f>
        <v>0</v>
      </c>
      <c r="W4" s="303">
        <f>$F4*VLOOKUP($A4,'Non-GHGs Growth Rate'!$A$53:$AR$78,COLUMN('Non-GHGs Growth Rate'!W$53),0)</f>
        <v>0</v>
      </c>
      <c r="X4" s="303">
        <f>$F4*VLOOKUP($A4,'Non-GHGs Growth Rate'!$A$53:$AR$78,COLUMN('Non-GHGs Growth Rate'!X$53),0)</f>
        <v>0</v>
      </c>
      <c r="Y4" s="303">
        <f>$F4*VLOOKUP($A4,'Non-GHGs Growth Rate'!$A$53:$AR$78,COLUMN('Non-GHGs Growth Rate'!Y$53),0)</f>
        <v>0</v>
      </c>
      <c r="Z4" s="303">
        <f>$F4*VLOOKUP($A4,'Non-GHGs Growth Rate'!$A$53:$AR$78,COLUMN('Non-GHGs Growth Rate'!Z$53),0)</f>
        <v>0</v>
      </c>
      <c r="AA4" s="303">
        <f>$F4*VLOOKUP($A4,'Non-GHGs Growth Rate'!$A$53:$AR$78,COLUMN('Non-GHGs Growth Rate'!AA$53),0)</f>
        <v>0</v>
      </c>
      <c r="AB4" s="303">
        <f>$F4*VLOOKUP($A4,'Non-GHGs Growth Rate'!$A$53:$AR$78,COLUMN('Non-GHGs Growth Rate'!AB$53),0)</f>
        <v>0</v>
      </c>
      <c r="AC4" s="303">
        <f>$F4*VLOOKUP($A4,'Non-GHGs Growth Rate'!$A$53:$AR$78,COLUMN('Non-GHGs Growth Rate'!AC$53),0)</f>
        <v>0</v>
      </c>
      <c r="AD4" s="303">
        <f>$F4*VLOOKUP($A4,'Non-GHGs Growth Rate'!$A$53:$AR$78,COLUMN('Non-GHGs Growth Rate'!AD$53),0)</f>
        <v>0</v>
      </c>
      <c r="AE4" s="303">
        <f>$F4*VLOOKUP($A4,'Non-GHGs Growth Rate'!$A$53:$AR$78,COLUMN('Non-GHGs Growth Rate'!AE$53),0)</f>
        <v>0</v>
      </c>
      <c r="AF4" s="303">
        <f>$F4*VLOOKUP($A4,'Non-GHGs Growth Rate'!$A$53:$AR$78,COLUMN('Non-GHGs Growth Rate'!AF$53),0)</f>
        <v>0</v>
      </c>
      <c r="AG4" s="303">
        <f>$F4*VLOOKUP($A4,'Non-GHGs Growth Rate'!$A$53:$AR$78,COLUMN('Non-GHGs Growth Rate'!AG$53),0)</f>
        <v>0</v>
      </c>
      <c r="AH4" s="303">
        <f>$F4*VLOOKUP($A4,'Non-GHGs Growth Rate'!$A$53:$AR$78,COLUMN('Non-GHGs Growth Rate'!AH$53),0)</f>
        <v>0</v>
      </c>
      <c r="AI4" s="303">
        <f>$F4*VLOOKUP($A4,'Non-GHGs Growth Rate'!$A$53:$AR$78,COLUMN('Non-GHGs Growth Rate'!AI$53),0)</f>
        <v>0</v>
      </c>
      <c r="AJ4" s="303">
        <f>$F4*VLOOKUP($A4,'Non-GHGs Growth Rate'!$A$53:$AR$78,COLUMN('Non-GHGs Growth Rate'!AJ$53),0)</f>
        <v>0</v>
      </c>
      <c r="AK4" s="303">
        <f>$F4*VLOOKUP($A4,'Non-GHGs Growth Rate'!$A$53:$AR$78,COLUMN('Non-GHGs Growth Rate'!AK$53),0)</f>
        <v>0</v>
      </c>
      <c r="AL4" s="303">
        <f>$F4*VLOOKUP($A4,'Non-GHGs Growth Rate'!$A$53:$AR$78,COLUMN('Non-GHGs Growth Rate'!AL$53),0)</f>
        <v>0</v>
      </c>
      <c r="AM4" s="303">
        <f>$F4*VLOOKUP($A4,'Non-GHGs Growth Rate'!$A$53:$AR$78,COLUMN('Non-GHGs Growth Rate'!AM$53),0)</f>
        <v>0</v>
      </c>
      <c r="AN4" s="303">
        <f>$F4*VLOOKUP($A4,'Non-GHGs Growth Rate'!$A$53:$AR$78,COLUMN('Non-GHGs Growth Rate'!AN$53),0)</f>
        <v>0</v>
      </c>
      <c r="AO4" s="303">
        <f>$F4*VLOOKUP($A4,'Non-GHGs Growth Rate'!$A$53:$AR$78,COLUMN('Non-GHGs Growth Rate'!AO$53),0)</f>
        <v>0</v>
      </c>
      <c r="AP4" s="303">
        <f>$F4*VLOOKUP($A4,'Non-GHGs Growth Rate'!$A$53:$AR$78,COLUMN('Non-GHGs Growth Rate'!AP$53),0)</f>
        <v>0</v>
      </c>
      <c r="AQ4" s="303">
        <f>$F4*VLOOKUP($A4,'Non-GHGs Growth Rate'!$A$53:$AR$78,COLUMN('Non-GHGs Growth Rate'!AQ$53),0)</f>
        <v>0</v>
      </c>
      <c r="AR4" s="303">
        <f>$F4*VLOOKUP($A4,'Non-GHGs Growth Rate'!$A$53:$AR$78,COLUMN('Non-GHGs Growth Rate'!AR$53),0)</f>
        <v>0</v>
      </c>
    </row>
    <row r="5" spans="1:46">
      <c r="A5" t="s">
        <v>46</v>
      </c>
      <c r="B5" s="9" cm="1">
        <f t="array" ref="B5">SUMPRODUCT('Non-GHGs Emissions 2018-2022'!$J$5:$J$44*('Non-GHGs Emissions 2018-2022'!$A$5:$A$44=$A5))</f>
        <v>0</v>
      </c>
      <c r="C5" s="9" cm="1">
        <f t="array" ref="C5">SUMPRODUCT('Non-GHGs Emissions 2018-2022'!$J$49:$J$88*('Non-GHGs Emissions 2018-2022'!$A$49:$A$88=$A5))</f>
        <v>0</v>
      </c>
      <c r="D5" s="9" cm="1">
        <f t="array" ref="D5">SUMPRODUCT('Non-GHGs Emissions 2018-2022'!$J$93:$J$132*('Non-GHGs Emissions 2018-2022'!$A$93:$A$132=$A5))</f>
        <v>0</v>
      </c>
      <c r="E5" s="9" cm="1">
        <f t="array" ref="E5">SUMPRODUCT('Non-GHGs Emissions 2018-2022'!$J$137:$J$176*('Non-GHGs Emissions 2018-2022'!$A$137:$A$176=$A5))</f>
        <v>0</v>
      </c>
      <c r="F5" s="9" cm="1">
        <f t="array" ref="F5">SUMPRODUCT('Non-GHGs Emissions 2018-2022'!$J$181:$J$220*('Non-GHGs Emissions 2018-2022'!$A$181:$A$220=$A5))</f>
        <v>0</v>
      </c>
      <c r="G5" s="303">
        <f>$F5*VLOOKUP($A5,'Non-GHGs Growth Rate'!$A$53:$AR$78,COLUMN('Non-GHGs Growth Rate'!G$53),0)</f>
        <v>0</v>
      </c>
      <c r="H5" s="303">
        <f>$F5*VLOOKUP($A5,'Non-GHGs Growth Rate'!$A$53:$AR$78,COLUMN('Non-GHGs Growth Rate'!H$53),0)</f>
        <v>0</v>
      </c>
      <c r="I5" s="303">
        <f>$F5*VLOOKUP($A5,'Non-GHGs Growth Rate'!$A$53:$AR$78,COLUMN('Non-GHGs Growth Rate'!I$53),0)</f>
        <v>0</v>
      </c>
      <c r="J5" s="303">
        <f>$F5*VLOOKUP($A5,'Non-GHGs Growth Rate'!$A$53:$AR$78,COLUMN('Non-GHGs Growth Rate'!J$53),0)</f>
        <v>0</v>
      </c>
      <c r="K5" s="303">
        <f>$F5*VLOOKUP($A5,'Non-GHGs Growth Rate'!$A$53:$AR$78,COLUMN('Non-GHGs Growth Rate'!K$53),0)</f>
        <v>0</v>
      </c>
      <c r="L5" s="303">
        <f>$F5*VLOOKUP($A5,'Non-GHGs Growth Rate'!$A$53:$AR$78,COLUMN('Non-GHGs Growth Rate'!L$53),0)</f>
        <v>0</v>
      </c>
      <c r="M5" s="303">
        <f>$F5*VLOOKUP($A5,'Non-GHGs Growth Rate'!$A$53:$AR$78,COLUMN('Non-GHGs Growth Rate'!M$53),0)</f>
        <v>0</v>
      </c>
      <c r="N5" s="303">
        <f>$F5*VLOOKUP($A5,'Non-GHGs Growth Rate'!$A$53:$AR$78,COLUMN('Non-GHGs Growth Rate'!N$53),0)</f>
        <v>0</v>
      </c>
      <c r="O5" s="303">
        <f>$F5*VLOOKUP($A5,'Non-GHGs Growth Rate'!$A$53:$AR$78,COLUMN('Non-GHGs Growth Rate'!O$53),0)</f>
        <v>0</v>
      </c>
      <c r="P5" s="303">
        <f>$F5*VLOOKUP($A5,'Non-GHGs Growth Rate'!$A$53:$AR$78,COLUMN('Non-GHGs Growth Rate'!P$53),0)</f>
        <v>0</v>
      </c>
      <c r="Q5" s="303">
        <f>$F5*VLOOKUP($A5,'Non-GHGs Growth Rate'!$A$53:$AR$78,COLUMN('Non-GHGs Growth Rate'!Q$53),0)</f>
        <v>0</v>
      </c>
      <c r="R5" s="303">
        <f>$F5*VLOOKUP($A5,'Non-GHGs Growth Rate'!$A$53:$AR$78,COLUMN('Non-GHGs Growth Rate'!R$53),0)</f>
        <v>0</v>
      </c>
      <c r="S5" s="303">
        <f>$F5*VLOOKUP($A5,'Non-GHGs Growth Rate'!$A$53:$AR$78,COLUMN('Non-GHGs Growth Rate'!S$53),0)</f>
        <v>0</v>
      </c>
      <c r="T5" s="303">
        <f>$F5*VLOOKUP($A5,'Non-GHGs Growth Rate'!$A$53:$AR$78,COLUMN('Non-GHGs Growth Rate'!T$53),0)</f>
        <v>0</v>
      </c>
      <c r="U5" s="303">
        <f>$F5*VLOOKUP($A5,'Non-GHGs Growth Rate'!$A$53:$AR$78,COLUMN('Non-GHGs Growth Rate'!U$53),0)</f>
        <v>0</v>
      </c>
      <c r="V5" s="303">
        <f>$F5*VLOOKUP($A5,'Non-GHGs Growth Rate'!$A$53:$AR$78,COLUMN('Non-GHGs Growth Rate'!V$53),0)</f>
        <v>0</v>
      </c>
      <c r="W5" s="303">
        <f>$F5*VLOOKUP($A5,'Non-GHGs Growth Rate'!$A$53:$AR$78,COLUMN('Non-GHGs Growth Rate'!W$53),0)</f>
        <v>0</v>
      </c>
      <c r="X5" s="303">
        <f>$F5*VLOOKUP($A5,'Non-GHGs Growth Rate'!$A$53:$AR$78,COLUMN('Non-GHGs Growth Rate'!X$53),0)</f>
        <v>0</v>
      </c>
      <c r="Y5" s="303">
        <f>$F5*VLOOKUP($A5,'Non-GHGs Growth Rate'!$A$53:$AR$78,COLUMN('Non-GHGs Growth Rate'!Y$53),0)</f>
        <v>0</v>
      </c>
      <c r="Z5" s="303">
        <f>$F5*VLOOKUP($A5,'Non-GHGs Growth Rate'!$A$53:$AR$78,COLUMN('Non-GHGs Growth Rate'!Z$53),0)</f>
        <v>0</v>
      </c>
      <c r="AA5" s="303">
        <f>$F5*VLOOKUP($A5,'Non-GHGs Growth Rate'!$A$53:$AR$78,COLUMN('Non-GHGs Growth Rate'!AA$53),0)</f>
        <v>0</v>
      </c>
      <c r="AB5" s="303">
        <f>$F5*VLOOKUP($A5,'Non-GHGs Growth Rate'!$A$53:$AR$78,COLUMN('Non-GHGs Growth Rate'!AB$53),0)</f>
        <v>0</v>
      </c>
      <c r="AC5" s="303">
        <f>$F5*VLOOKUP($A5,'Non-GHGs Growth Rate'!$A$53:$AR$78,COLUMN('Non-GHGs Growth Rate'!AC$53),0)</f>
        <v>0</v>
      </c>
      <c r="AD5" s="303">
        <f>$F5*VLOOKUP($A5,'Non-GHGs Growth Rate'!$A$53:$AR$78,COLUMN('Non-GHGs Growth Rate'!AD$53),0)</f>
        <v>0</v>
      </c>
      <c r="AE5" s="303">
        <f>$F5*VLOOKUP($A5,'Non-GHGs Growth Rate'!$A$53:$AR$78,COLUMN('Non-GHGs Growth Rate'!AE$53),0)</f>
        <v>0</v>
      </c>
      <c r="AF5" s="303">
        <f>$F5*VLOOKUP($A5,'Non-GHGs Growth Rate'!$A$53:$AR$78,COLUMN('Non-GHGs Growth Rate'!AF$53),0)</f>
        <v>0</v>
      </c>
      <c r="AG5" s="303">
        <f>$F5*VLOOKUP($A5,'Non-GHGs Growth Rate'!$A$53:$AR$78,COLUMN('Non-GHGs Growth Rate'!AG$53),0)</f>
        <v>0</v>
      </c>
      <c r="AH5" s="303">
        <f>$F5*VLOOKUP($A5,'Non-GHGs Growth Rate'!$A$53:$AR$78,COLUMN('Non-GHGs Growth Rate'!AH$53),0)</f>
        <v>0</v>
      </c>
      <c r="AI5" s="303">
        <f>$F5*VLOOKUP($A5,'Non-GHGs Growth Rate'!$A$53:$AR$78,COLUMN('Non-GHGs Growth Rate'!AI$53),0)</f>
        <v>0</v>
      </c>
      <c r="AJ5" s="303">
        <f>$F5*VLOOKUP($A5,'Non-GHGs Growth Rate'!$A$53:$AR$78,COLUMN('Non-GHGs Growth Rate'!AJ$53),0)</f>
        <v>0</v>
      </c>
      <c r="AK5" s="303">
        <f>$F5*VLOOKUP($A5,'Non-GHGs Growth Rate'!$A$53:$AR$78,COLUMN('Non-GHGs Growth Rate'!AK$53),0)</f>
        <v>0</v>
      </c>
      <c r="AL5" s="303">
        <f>$F5*VLOOKUP($A5,'Non-GHGs Growth Rate'!$A$53:$AR$78,COLUMN('Non-GHGs Growth Rate'!AL$53),0)</f>
        <v>0</v>
      </c>
      <c r="AM5" s="303">
        <f>$F5*VLOOKUP($A5,'Non-GHGs Growth Rate'!$A$53:$AR$78,COLUMN('Non-GHGs Growth Rate'!AM$53),0)</f>
        <v>0</v>
      </c>
      <c r="AN5" s="303">
        <f>$F5*VLOOKUP($A5,'Non-GHGs Growth Rate'!$A$53:$AR$78,COLUMN('Non-GHGs Growth Rate'!AN$53),0)</f>
        <v>0</v>
      </c>
      <c r="AO5" s="303">
        <f>$F5*VLOOKUP($A5,'Non-GHGs Growth Rate'!$A$53:$AR$78,COLUMN('Non-GHGs Growth Rate'!AO$53),0)</f>
        <v>0</v>
      </c>
      <c r="AP5" s="303">
        <f>$F5*VLOOKUP($A5,'Non-GHGs Growth Rate'!$A$53:$AR$78,COLUMN('Non-GHGs Growth Rate'!AP$53),0)</f>
        <v>0</v>
      </c>
      <c r="AQ5" s="303">
        <f>$F5*VLOOKUP($A5,'Non-GHGs Growth Rate'!$A$53:$AR$78,COLUMN('Non-GHGs Growth Rate'!AQ$53),0)</f>
        <v>0</v>
      </c>
      <c r="AR5" s="303">
        <f>$F5*VLOOKUP($A5,'Non-GHGs Growth Rate'!$A$53:$AR$78,COLUMN('Non-GHGs Growth Rate'!AR$53),0)</f>
        <v>0</v>
      </c>
    </row>
    <row r="6" spans="1:46">
      <c r="A6" t="s">
        <v>51</v>
      </c>
      <c r="B6" s="9" cm="1">
        <f t="array" ref="B6">SUMPRODUCT('Non-GHGs Emissions 2018-2022'!$J$5:$J$44*('Non-GHGs Emissions 2018-2022'!$A$5:$A$44=$A6))</f>
        <v>0</v>
      </c>
      <c r="C6" s="9" cm="1">
        <f t="array" ref="C6">SUMPRODUCT('Non-GHGs Emissions 2018-2022'!$J$49:$J$88*('Non-GHGs Emissions 2018-2022'!$A$49:$A$88=$A6))</f>
        <v>0</v>
      </c>
      <c r="D6" s="9" cm="1">
        <f t="array" ref="D6">SUMPRODUCT('Non-GHGs Emissions 2018-2022'!$J$93:$J$132*('Non-GHGs Emissions 2018-2022'!$A$93:$A$132=$A6))</f>
        <v>0</v>
      </c>
      <c r="E6" s="9" cm="1">
        <f t="array" ref="E6">SUMPRODUCT('Non-GHGs Emissions 2018-2022'!$J$137:$J$176*('Non-GHGs Emissions 2018-2022'!$A$137:$A$176=$A6))</f>
        <v>0</v>
      </c>
      <c r="F6" s="9" cm="1">
        <f t="array" ref="F6">SUMPRODUCT('Non-GHGs Emissions 2018-2022'!$J$181:$J$220*('Non-GHGs Emissions 2018-2022'!$A$181:$A$220=$A6))</f>
        <v>0</v>
      </c>
      <c r="G6" s="303">
        <f>$F6*VLOOKUP($A6,'Non-GHGs Growth Rate'!$A$53:$AR$78,COLUMN('Non-GHGs Growth Rate'!G$53),0)</f>
        <v>0</v>
      </c>
      <c r="H6" s="303">
        <f>$F6*VLOOKUP($A6,'Non-GHGs Growth Rate'!$A$53:$AR$78,COLUMN('Non-GHGs Growth Rate'!H$53),0)</f>
        <v>0</v>
      </c>
      <c r="I6" s="303">
        <f>$F6*VLOOKUP($A6,'Non-GHGs Growth Rate'!$A$53:$AR$78,COLUMN('Non-GHGs Growth Rate'!I$53),0)</f>
        <v>0</v>
      </c>
      <c r="J6" s="303">
        <f>$F6*VLOOKUP($A6,'Non-GHGs Growth Rate'!$A$53:$AR$78,COLUMN('Non-GHGs Growth Rate'!J$53),0)</f>
        <v>0</v>
      </c>
      <c r="K6" s="303">
        <f>$F6*VLOOKUP($A6,'Non-GHGs Growth Rate'!$A$53:$AR$78,COLUMN('Non-GHGs Growth Rate'!K$53),0)</f>
        <v>0</v>
      </c>
      <c r="L6" s="303">
        <f>$F6*VLOOKUP($A6,'Non-GHGs Growth Rate'!$A$53:$AR$78,COLUMN('Non-GHGs Growth Rate'!L$53),0)</f>
        <v>0</v>
      </c>
      <c r="M6" s="303">
        <f>$F6*VLOOKUP($A6,'Non-GHGs Growth Rate'!$A$53:$AR$78,COLUMN('Non-GHGs Growth Rate'!M$53),0)</f>
        <v>0</v>
      </c>
      <c r="N6" s="303">
        <f>$F6*VLOOKUP($A6,'Non-GHGs Growth Rate'!$A$53:$AR$78,COLUMN('Non-GHGs Growth Rate'!N$53),0)</f>
        <v>0</v>
      </c>
      <c r="O6" s="303">
        <f>$F6*VLOOKUP($A6,'Non-GHGs Growth Rate'!$A$53:$AR$78,COLUMN('Non-GHGs Growth Rate'!O$53),0)</f>
        <v>0</v>
      </c>
      <c r="P6" s="303">
        <f>$F6*VLOOKUP($A6,'Non-GHGs Growth Rate'!$A$53:$AR$78,COLUMN('Non-GHGs Growth Rate'!P$53),0)</f>
        <v>0</v>
      </c>
      <c r="Q6" s="303">
        <f>$F6*VLOOKUP($A6,'Non-GHGs Growth Rate'!$A$53:$AR$78,COLUMN('Non-GHGs Growth Rate'!Q$53),0)</f>
        <v>0</v>
      </c>
      <c r="R6" s="303">
        <f>$F6*VLOOKUP($A6,'Non-GHGs Growth Rate'!$A$53:$AR$78,COLUMN('Non-GHGs Growth Rate'!R$53),0)</f>
        <v>0</v>
      </c>
      <c r="S6" s="303">
        <f>$F6*VLOOKUP($A6,'Non-GHGs Growth Rate'!$A$53:$AR$78,COLUMN('Non-GHGs Growth Rate'!S$53),0)</f>
        <v>0</v>
      </c>
      <c r="T6" s="303">
        <f>$F6*VLOOKUP($A6,'Non-GHGs Growth Rate'!$A$53:$AR$78,COLUMN('Non-GHGs Growth Rate'!T$53),0)</f>
        <v>0</v>
      </c>
      <c r="U6" s="303">
        <f>$F6*VLOOKUP($A6,'Non-GHGs Growth Rate'!$A$53:$AR$78,COLUMN('Non-GHGs Growth Rate'!U$53),0)</f>
        <v>0</v>
      </c>
      <c r="V6" s="303">
        <f>$F6*VLOOKUP($A6,'Non-GHGs Growth Rate'!$A$53:$AR$78,COLUMN('Non-GHGs Growth Rate'!V$53),0)</f>
        <v>0</v>
      </c>
      <c r="W6" s="303">
        <f>$F6*VLOOKUP($A6,'Non-GHGs Growth Rate'!$A$53:$AR$78,COLUMN('Non-GHGs Growth Rate'!W$53),0)</f>
        <v>0</v>
      </c>
      <c r="X6" s="303">
        <f>$F6*VLOOKUP($A6,'Non-GHGs Growth Rate'!$A$53:$AR$78,COLUMN('Non-GHGs Growth Rate'!X$53),0)</f>
        <v>0</v>
      </c>
      <c r="Y6" s="303">
        <f>$F6*VLOOKUP($A6,'Non-GHGs Growth Rate'!$A$53:$AR$78,COLUMN('Non-GHGs Growth Rate'!Y$53),0)</f>
        <v>0</v>
      </c>
      <c r="Z6" s="303">
        <f>$F6*VLOOKUP($A6,'Non-GHGs Growth Rate'!$A$53:$AR$78,COLUMN('Non-GHGs Growth Rate'!Z$53),0)</f>
        <v>0</v>
      </c>
      <c r="AA6" s="303">
        <f>$F6*VLOOKUP($A6,'Non-GHGs Growth Rate'!$A$53:$AR$78,COLUMN('Non-GHGs Growth Rate'!AA$53),0)</f>
        <v>0</v>
      </c>
      <c r="AB6" s="303">
        <f>$F6*VLOOKUP($A6,'Non-GHGs Growth Rate'!$A$53:$AR$78,COLUMN('Non-GHGs Growth Rate'!AB$53),0)</f>
        <v>0</v>
      </c>
      <c r="AC6" s="303">
        <f>$F6*VLOOKUP($A6,'Non-GHGs Growth Rate'!$A$53:$AR$78,COLUMN('Non-GHGs Growth Rate'!AC$53),0)</f>
        <v>0</v>
      </c>
      <c r="AD6" s="303">
        <f>$F6*VLOOKUP($A6,'Non-GHGs Growth Rate'!$A$53:$AR$78,COLUMN('Non-GHGs Growth Rate'!AD$53),0)</f>
        <v>0</v>
      </c>
      <c r="AE6" s="303">
        <f>$F6*VLOOKUP($A6,'Non-GHGs Growth Rate'!$A$53:$AR$78,COLUMN('Non-GHGs Growth Rate'!AE$53),0)</f>
        <v>0</v>
      </c>
      <c r="AF6" s="303">
        <f>$F6*VLOOKUP($A6,'Non-GHGs Growth Rate'!$A$53:$AR$78,COLUMN('Non-GHGs Growth Rate'!AF$53),0)</f>
        <v>0</v>
      </c>
      <c r="AG6" s="303">
        <f>$F6*VLOOKUP($A6,'Non-GHGs Growth Rate'!$A$53:$AR$78,COLUMN('Non-GHGs Growth Rate'!AG$53),0)</f>
        <v>0</v>
      </c>
      <c r="AH6" s="303">
        <f>$F6*VLOOKUP($A6,'Non-GHGs Growth Rate'!$A$53:$AR$78,COLUMN('Non-GHGs Growth Rate'!AH$53),0)</f>
        <v>0</v>
      </c>
      <c r="AI6" s="303">
        <f>$F6*VLOOKUP($A6,'Non-GHGs Growth Rate'!$A$53:$AR$78,COLUMN('Non-GHGs Growth Rate'!AI$53),0)</f>
        <v>0</v>
      </c>
      <c r="AJ6" s="303">
        <f>$F6*VLOOKUP($A6,'Non-GHGs Growth Rate'!$A$53:$AR$78,COLUMN('Non-GHGs Growth Rate'!AJ$53),0)</f>
        <v>0</v>
      </c>
      <c r="AK6" s="303">
        <f>$F6*VLOOKUP($A6,'Non-GHGs Growth Rate'!$A$53:$AR$78,COLUMN('Non-GHGs Growth Rate'!AK$53),0)</f>
        <v>0</v>
      </c>
      <c r="AL6" s="303">
        <f>$F6*VLOOKUP($A6,'Non-GHGs Growth Rate'!$A$53:$AR$78,COLUMN('Non-GHGs Growth Rate'!AL$53),0)</f>
        <v>0</v>
      </c>
      <c r="AM6" s="303">
        <f>$F6*VLOOKUP($A6,'Non-GHGs Growth Rate'!$A$53:$AR$78,COLUMN('Non-GHGs Growth Rate'!AM$53),0)</f>
        <v>0</v>
      </c>
      <c r="AN6" s="303">
        <f>$F6*VLOOKUP($A6,'Non-GHGs Growth Rate'!$A$53:$AR$78,COLUMN('Non-GHGs Growth Rate'!AN$53),0)</f>
        <v>0</v>
      </c>
      <c r="AO6" s="303">
        <f>$F6*VLOOKUP($A6,'Non-GHGs Growth Rate'!$A$53:$AR$78,COLUMN('Non-GHGs Growth Rate'!AO$53),0)</f>
        <v>0</v>
      </c>
      <c r="AP6" s="303">
        <f>$F6*VLOOKUP($A6,'Non-GHGs Growth Rate'!$A$53:$AR$78,COLUMN('Non-GHGs Growth Rate'!AP$53),0)</f>
        <v>0</v>
      </c>
      <c r="AQ6" s="303">
        <f>$F6*VLOOKUP($A6,'Non-GHGs Growth Rate'!$A$53:$AR$78,COLUMN('Non-GHGs Growth Rate'!AQ$53),0)</f>
        <v>0</v>
      </c>
      <c r="AR6" s="303">
        <f>$F6*VLOOKUP($A6,'Non-GHGs Growth Rate'!$A$53:$AR$78,COLUMN('Non-GHGs Growth Rate'!AR$53),0)</f>
        <v>0</v>
      </c>
    </row>
    <row r="7" spans="1:46">
      <c r="A7" t="s">
        <v>52</v>
      </c>
      <c r="B7" s="9" cm="1">
        <f t="array" ref="B7">SUMPRODUCT('Non-GHGs Emissions 2018-2022'!$J$5:$J$44*('Non-GHGs Emissions 2018-2022'!$A$5:$A$44=$A7))</f>
        <v>194344290000</v>
      </c>
      <c r="C7" s="9" cm="1">
        <f t="array" ref="C7">SUMPRODUCT('Non-GHGs Emissions 2018-2022'!$J$49:$J$88*('Non-GHGs Emissions 2018-2022'!$A$49:$A$88=$A7))</f>
        <v>185299402500</v>
      </c>
      <c r="D7" s="9" cm="1">
        <f t="array" ref="D7">SUMPRODUCT('Non-GHGs Emissions 2018-2022'!$J$93:$J$132*('Non-GHGs Emissions 2018-2022'!$A$93:$A$132=$A7))</f>
        <v>174339247500</v>
      </c>
      <c r="E7" s="9" cm="1">
        <f t="array" ref="E7">SUMPRODUCT('Non-GHGs Emissions 2018-2022'!$J$137:$J$176*('Non-GHGs Emissions 2018-2022'!$A$137:$A$176=$A7))</f>
        <v>169032217500</v>
      </c>
      <c r="F7" s="9" cm="1">
        <f t="array" ref="F7">SUMPRODUCT('Non-GHGs Emissions 2018-2022'!$J$181:$J$220*('Non-GHGs Emissions 2018-2022'!$A$181:$A$220=$A7))</f>
        <v>159049507500</v>
      </c>
      <c r="G7" s="303">
        <f>$F7*VLOOKUP($A7,'Non-GHGs Growth Rate'!$A$53:$AR$78,COLUMN('Non-GHGs Growth Rate'!G$53),0)</f>
        <v>161848211468.2944</v>
      </c>
      <c r="H7" s="303">
        <f>$F7*VLOOKUP($A7,'Non-GHGs Growth Rate'!$A$53:$AR$78,COLUMN('Non-GHGs Growth Rate'!H$53),0)</f>
        <v>164545310469.73483</v>
      </c>
      <c r="I7" s="303">
        <f>$F7*VLOOKUP($A7,'Non-GHGs Growth Rate'!$A$53:$AR$78,COLUMN('Non-GHGs Growth Rate'!I$53),0)</f>
        <v>167160013515.30627</v>
      </c>
      <c r="J7" s="303">
        <f>$F7*VLOOKUP($A7,'Non-GHGs Growth Rate'!$A$53:$AR$78,COLUMN('Non-GHGs Growth Rate'!J$53),0)</f>
        <v>169709584185.52737</v>
      </c>
      <c r="K7" s="303">
        <f>$F7*VLOOKUP($A7,'Non-GHGs Growth Rate'!$A$53:$AR$78,COLUMN('Non-GHGs Growth Rate'!K$53),0)</f>
        <v>172209646991.33704</v>
      </c>
      <c r="L7" s="303">
        <f>$F7*VLOOKUP($A7,'Non-GHGs Growth Rate'!$A$53:$AR$78,COLUMN('Non-GHGs Growth Rate'!L$53),0)</f>
        <v>174674354255.87091</v>
      </c>
      <c r="M7" s="303">
        <f>$F7*VLOOKUP($A7,'Non-GHGs Growth Rate'!$A$53:$AR$78,COLUMN('Non-GHGs Growth Rate'!M$53),0)</f>
        <v>177116500905.01465</v>
      </c>
      <c r="N7" s="303">
        <f>$F7*VLOOKUP($A7,'Non-GHGs Growth Rate'!$A$53:$AR$78,COLUMN('Non-GHGs Growth Rate'!N$53),0)</f>
        <v>179547624338.98621</v>
      </c>
      <c r="O7" s="303">
        <f>$F7*VLOOKUP($A7,'Non-GHGs Growth Rate'!$A$53:$AR$78,COLUMN('Non-GHGs Growth Rate'!O$53),0)</f>
        <v>181978102952.27542</v>
      </c>
      <c r="P7" s="303">
        <f>$F7*VLOOKUP($A7,'Non-GHGs Growth Rate'!$A$53:$AR$78,COLUMN('Non-GHGs Growth Rate'!P$53),0)</f>
        <v>184417256367.6821</v>
      </c>
      <c r="Q7" s="303">
        <f>$F7*VLOOKUP($A7,'Non-GHGs Growth Rate'!$A$53:$AR$78,COLUMN('Non-GHGs Growth Rate'!Q$53),0)</f>
        <v>186873446290.73947</v>
      </c>
      <c r="R7" s="303">
        <f>$F7*VLOOKUP($A7,'Non-GHGs Growth Rate'!$A$53:$AR$78,COLUMN('Non-GHGs Growth Rate'!R$53),0)</f>
        <v>189354175685.67838</v>
      </c>
      <c r="S7" s="303">
        <f>$F7*VLOOKUP($A7,'Non-GHGs Growth Rate'!$A$53:$AR$78,COLUMN('Non-GHGs Growth Rate'!S$53),0)</f>
        <v>191866184042.07813</v>
      </c>
      <c r="T7" s="303">
        <f>$F7*VLOOKUP($A7,'Non-GHGs Growth Rate'!$A$53:$AR$78,COLUMN('Non-GHGs Growth Rate'!T$53),0)</f>
        <v>194415537028.89664</v>
      </c>
      <c r="U7" s="303">
        <f>$F7*VLOOKUP($A7,'Non-GHGs Growth Rate'!$A$53:$AR$78,COLUMN('Non-GHGs Growth Rate'!U$53),0)</f>
        <v>197007709445.52316</v>
      </c>
      <c r="V7" s="303">
        <f>$F7*VLOOKUP($A7,'Non-GHGs Growth Rate'!$A$53:$AR$78,COLUMN('Non-GHGs Growth Rate'!V$53),0)</f>
        <v>199647660922.77646</v>
      </c>
      <c r="W7" s="303">
        <f>$F7*VLOOKUP($A7,'Non-GHGs Growth Rate'!$A$53:$AR$78,COLUMN('Non-GHGs Growth Rate'!W$53),0)</f>
        <v>202339904250.84344</v>
      </c>
      <c r="X7" s="303">
        <f>$F7*VLOOKUP($A7,'Non-GHGs Growth Rate'!$A$53:$AR$78,COLUMN('Non-GHGs Growth Rate'!X$53),0)</f>
        <v>205088566514.42892</v>
      </c>
      <c r="Y7" s="303">
        <f>$F7*VLOOKUP($A7,'Non-GHGs Growth Rate'!$A$53:$AR$78,COLUMN('Non-GHGs Growth Rate'!Y$53),0)</f>
        <v>207897443415.07281</v>
      </c>
      <c r="Z7" s="303">
        <f>$F7*VLOOKUP($A7,'Non-GHGs Growth Rate'!$A$53:$AR$78,COLUMN('Non-GHGs Growth Rate'!Z$53),0)</f>
        <v>210770047278.99927</v>
      </c>
      <c r="AA7" s="303">
        <f>$F7*VLOOKUP($A7,'Non-GHGs Growth Rate'!$A$53:$AR$78,COLUMN('Non-GHGs Growth Rate'!AA$53),0)</f>
        <v>213709649307.29031</v>
      </c>
      <c r="AB7" s="303">
        <f>$F7*VLOOKUP($A7,'Non-GHGs Growth Rate'!$A$53:$AR$78,COLUMN('Non-GHGs Growth Rate'!AB$53),0)</f>
        <v>216719316641.44666</v>
      </c>
      <c r="AC7" s="303">
        <f>$F7*VLOOKUP($A7,'Non-GHGs Growth Rate'!$A$53:$AR$78,COLUMN('Non-GHGs Growth Rate'!AC$53),0)</f>
        <v>219801944805.53992</v>
      </c>
      <c r="AD7" s="303">
        <f>$F7*VLOOKUP($A7,'Non-GHGs Growth Rate'!$A$53:$AR$78,COLUMN('Non-GHGs Growth Rate'!AD$53),0)</f>
        <v>222960286056.76273</v>
      </c>
      <c r="AE7" s="303">
        <f>$F7*VLOOKUP($A7,'Non-GHGs Growth Rate'!$A$53:$AR$78,COLUMN('Non-GHGs Growth Rate'!AE$53),0)</f>
        <v>226196974136.71066</v>
      </c>
      <c r="AF7" s="303">
        <f>$F7*VLOOKUP($A7,'Non-GHGs Growth Rate'!$A$53:$AR$78,COLUMN('Non-GHGs Growth Rate'!AF$53),0)</f>
        <v>229514545871.53088</v>
      </c>
      <c r="AG7" s="303">
        <f>$F7*VLOOKUP($A7,'Non-GHGs Growth Rate'!$A$53:$AR$78,COLUMN('Non-GHGs Growth Rate'!AG$53),0)</f>
        <v>232915460023.72159</v>
      </c>
      <c r="AH7" s="303">
        <f>$F7*VLOOKUP($A7,'Non-GHGs Growth Rate'!$A$53:$AR$78,COLUMN('Non-GHGs Growth Rate'!AH$53),0)</f>
        <v>236402113754.07529</v>
      </c>
      <c r="AI7" s="303">
        <f>$F7*VLOOKUP($A7,'Non-GHGs Growth Rate'!$A$53:$AR$78,COLUMN('Non-GHGs Growth Rate'!AI$53),0)</f>
        <v>239976857010.50427</v>
      </c>
      <c r="AJ7" s="303">
        <f>$F7*VLOOKUP($A7,'Non-GHGs Growth Rate'!$A$53:$AR$78,COLUMN('Non-GHGs Growth Rate'!AJ$53),0)</f>
        <v>243642005121.94797</v>
      </c>
      <c r="AK7" s="303">
        <f>$F7*VLOOKUP($A7,'Non-GHGs Growth Rate'!$A$53:$AR$78,COLUMN('Non-GHGs Growth Rate'!AK$53),0)</f>
        <v>247399849840.63211</v>
      </c>
      <c r="AL7" s="303">
        <f>$F7*VLOOKUP($A7,'Non-GHGs Growth Rate'!$A$53:$AR$78,COLUMN('Non-GHGs Growth Rate'!AL$53),0)</f>
        <v>251252669044.65881</v>
      </c>
      <c r="AM7" s="303">
        <f>$F7*VLOOKUP($A7,'Non-GHGs Growth Rate'!$A$53:$AR$78,COLUMN('Non-GHGs Growth Rate'!AM$53),0)</f>
        <v>255202735285.13397</v>
      </c>
      <c r="AN7" s="303">
        <f>$F7*VLOOKUP($A7,'Non-GHGs Growth Rate'!$A$53:$AR$78,COLUMN('Non-GHGs Growth Rate'!AN$53),0)</f>
        <v>259252323337.60089</v>
      </c>
      <c r="AO7" s="303">
        <f>$F7*VLOOKUP($A7,'Non-GHGs Growth Rate'!$A$53:$AR$78,COLUMN('Non-GHGs Growth Rate'!AO$53),0)</f>
        <v>263403716896.10825</v>
      </c>
      <c r="AP7" s="303">
        <f>$F7*VLOOKUP($A7,'Non-GHGs Growth Rate'!$A$53:$AR$78,COLUMN('Non-GHGs Growth Rate'!AP$53),0)</f>
        <v>267659214529.56091</v>
      </c>
      <c r="AQ7" s="303">
        <f>$F7*VLOOKUP($A7,'Non-GHGs Growth Rate'!$A$53:$AR$78,COLUMN('Non-GHGs Growth Rate'!AQ$53),0)</f>
        <v>272021135003.78317</v>
      </c>
      <c r="AR7" s="303">
        <f>$F7*VLOOKUP($A7,'Non-GHGs Growth Rate'!$A$53:$AR$78,COLUMN('Non-GHGs Growth Rate'!AR$53),0)</f>
        <v>276491822058.63489</v>
      </c>
    </row>
    <row r="8" spans="1:46">
      <c r="A8" t="s">
        <v>53</v>
      </c>
      <c r="B8" s="9" cm="1">
        <f t="array" ref="B8">SUMPRODUCT('Non-GHGs Emissions 2018-2022'!$J$5:$J$44*('Non-GHGs Emissions 2018-2022'!$A$5:$A$44=$A8))</f>
        <v>124879400000.00002</v>
      </c>
      <c r="C8" s="9" cm="1">
        <f t="array" ref="C8">SUMPRODUCT('Non-GHGs Emissions 2018-2022'!$J$49:$J$88*('Non-GHGs Emissions 2018-2022'!$A$49:$A$88=$A8))</f>
        <v>105486100000.00002</v>
      </c>
      <c r="D8" s="9" cm="1">
        <f t="array" ref="D8">SUMPRODUCT('Non-GHGs Emissions 2018-2022'!$J$93:$J$132*('Non-GHGs Emissions 2018-2022'!$A$93:$A$132=$A8))</f>
        <v>87246100000</v>
      </c>
      <c r="E8" s="9" cm="1">
        <f t="array" ref="E8">SUMPRODUCT('Non-GHGs Emissions 2018-2022'!$J$137:$J$176*('Non-GHGs Emissions 2018-2022'!$A$137:$A$176=$A8))</f>
        <v>95370500000</v>
      </c>
      <c r="F8" s="9" cm="1">
        <f t="array" ref="F8">SUMPRODUCT('Non-GHGs Emissions 2018-2022'!$J$181:$J$220*('Non-GHGs Emissions 2018-2022'!$A$181:$A$220=$A8))</f>
        <v>88870600000</v>
      </c>
      <c r="G8" s="303">
        <f>$F8*VLOOKUP($A8,'Non-GHGs Growth Rate'!$A$53:$AR$78,COLUMN('Non-GHGs Growth Rate'!G$53),0)</f>
        <v>91171522001.261398</v>
      </c>
      <c r="H8" s="303">
        <f>$F8*VLOOKUP($A8,'Non-GHGs Growth Rate'!$A$53:$AR$78,COLUMN('Non-GHGs Growth Rate'!H$53),0)</f>
        <v>93418392760.29834</v>
      </c>
      <c r="I8" s="303">
        <f>$F8*VLOOKUP($A8,'Non-GHGs Growth Rate'!$A$53:$AR$78,COLUMN('Non-GHGs Growth Rate'!I$53),0)</f>
        <v>95620294162.186478</v>
      </c>
      <c r="J8" s="303">
        <f>$F8*VLOOKUP($A8,'Non-GHGs Growth Rate'!$A$53:$AR$78,COLUMN('Non-GHGs Growth Rate'!J$53),0)</f>
        <v>97785833816.097931</v>
      </c>
      <c r="K8" s="303">
        <f>$F8*VLOOKUP($A8,'Non-GHGs Growth Rate'!$A$53:$AR$78,COLUMN('Non-GHGs Growth Rate'!K$53),0)</f>
        <v>99923151419.193787</v>
      </c>
      <c r="L8" s="303">
        <f>$F8*VLOOKUP($A8,'Non-GHGs Growth Rate'!$A$53:$AR$78,COLUMN('Non-GHGs Growth Rate'!L$53),0)</f>
        <v>102039896362.8046</v>
      </c>
      <c r="M8" s="303">
        <f>$F8*VLOOKUP($A8,'Non-GHGs Growth Rate'!$A$53:$AR$78,COLUMN('Non-GHGs Growth Rate'!M$53),0)</f>
        <v>104143207595.43518</v>
      </c>
      <c r="N8" s="303">
        <f>$F8*VLOOKUP($A8,'Non-GHGs Growth Rate'!$A$53:$AR$78,COLUMN('Non-GHGs Growth Rate'!N$53),0)</f>
        <v>106239706405.40199</v>
      </c>
      <c r="O8" s="303">
        <f>$F8*VLOOKUP($A8,'Non-GHGs Growth Rate'!$A$53:$AR$78,COLUMN('Non-GHGs Growth Rate'!O$53),0)</f>
        <v>108335503599.82883</v>
      </c>
      <c r="P8" s="303">
        <f>$F8*VLOOKUP($A8,'Non-GHGs Growth Rate'!$A$53:$AR$78,COLUMN('Non-GHGs Growth Rate'!P$53),0)</f>
        <v>110436218856.1907</v>
      </c>
      <c r="Q8" s="303">
        <f>$F8*VLOOKUP($A8,'Non-GHGs Growth Rate'!$A$53:$AR$78,COLUMN('Non-GHGs Growth Rate'!Q$53),0)</f>
        <v>112547008935.82408</v>
      </c>
      <c r="R8" s="303">
        <f>$F8*VLOOKUP($A8,'Non-GHGs Growth Rate'!$A$53:$AR$78,COLUMN('Non-GHGs Growth Rate'!R$53),0)</f>
        <v>114672601527.88487</v>
      </c>
      <c r="S8" s="303">
        <f>$F8*VLOOKUP($A8,'Non-GHGs Growth Rate'!$A$53:$AR$78,COLUMN('Non-GHGs Growth Rate'!S$53),0)</f>
        <v>116817332019.67854</v>
      </c>
      <c r="T8" s="303">
        <f>$F8*VLOOKUP($A8,'Non-GHGs Growth Rate'!$A$53:$AR$78,COLUMN('Non-GHGs Growth Rate'!T$53),0)</f>
        <v>118985181122.93027</v>
      </c>
      <c r="U8" s="303">
        <f>$F8*VLOOKUP($A8,'Non-GHGs Growth Rate'!$A$53:$AR$78,COLUMN('Non-GHGs Growth Rate'!U$53),0)</f>
        <v>121179811875.08719</v>
      </c>
      <c r="V8" s="303">
        <f>$F8*VLOOKUP($A8,'Non-GHGs Growth Rate'!$A$53:$AR$78,COLUMN('Non-GHGs Growth Rate'!V$53),0)</f>
        <v>123404605025.13025</v>
      </c>
      <c r="W8" s="303">
        <f>$F8*VLOOKUP($A8,'Non-GHGs Growth Rate'!$A$53:$AR$78,COLUMN('Non-GHGs Growth Rate'!W$53),0)</f>
        <v>125662692195.08598</v>
      </c>
      <c r="X8" s="303">
        <f>$F8*VLOOKUP($A8,'Non-GHGs Growth Rate'!$A$53:$AR$78,COLUMN('Non-GHGs Growth Rate'!X$53),0)</f>
        <v>127956986491.70288</v>
      </c>
      <c r="Y8" s="303">
        <f>$F8*VLOOKUP($A8,'Non-GHGs Growth Rate'!$A$53:$AR$78,COLUMN('Non-GHGs Growth Rate'!Y$53),0)</f>
        <v>130290210444.38579</v>
      </c>
      <c r="Z8" s="303">
        <f>$F8*VLOOKUP($A8,'Non-GHGs Growth Rate'!$A$53:$AR$78,COLUMN('Non-GHGs Growth Rate'!Z$53),0)</f>
        <v>132664921283.29167</v>
      </c>
      <c r="AA8" s="303">
        <f>$F8*VLOOKUP($A8,'Non-GHGs Growth Rate'!$A$53:$AR$78,COLUMN('Non-GHGs Growth Rate'!AA$53),0)</f>
        <v>135083533660.93639</v>
      </c>
      <c r="AB8" s="303">
        <f>$F8*VLOOKUP($A8,'Non-GHGs Growth Rate'!$A$53:$AR$78,COLUMN('Non-GHGs Growth Rate'!AB$53),0)</f>
        <v>137548339974.96628</v>
      </c>
      <c r="AC8" s="303">
        <f>$F8*VLOOKUP($A8,'Non-GHGs Growth Rate'!$A$53:$AR$78,COLUMN('Non-GHGs Growth Rate'!AC$53),0)</f>
        <v>140061528478.89514</v>
      </c>
      <c r="AD8" s="303">
        <f>$F8*VLOOKUP($A8,'Non-GHGs Growth Rate'!$A$53:$AR$78,COLUMN('Non-GHGs Growth Rate'!AD$53),0)</f>
        <v>142625199379.48422</v>
      </c>
      <c r="AE8" s="303">
        <f>$F8*VLOOKUP($A8,'Non-GHGs Growth Rate'!$A$53:$AR$78,COLUMN('Non-GHGs Growth Rate'!AE$53),0)</f>
        <v>145241379119.71271</v>
      </c>
      <c r="AF8" s="303">
        <f>$F8*VLOOKUP($A8,'Non-GHGs Growth Rate'!$A$53:$AR$78,COLUMN('Non-GHGs Growth Rate'!AF$53),0)</f>
        <v>147912033039.17047</v>
      </c>
      <c r="AG8" s="303">
        <f>$F8*VLOOKUP($A8,'Non-GHGs Growth Rate'!$A$53:$AR$78,COLUMN('Non-GHGs Growth Rate'!AG$53),0)</f>
        <v>150639076592.16183</v>
      </c>
      <c r="AH8" s="303">
        <f>$F8*VLOOKUP($A8,'Non-GHGs Growth Rate'!$A$53:$AR$78,COLUMN('Non-GHGs Growth Rate'!AH$53),0)</f>
        <v>153424385289.83307</v>
      </c>
      <c r="AI8" s="303">
        <f>$F8*VLOOKUP($A8,'Non-GHGs Growth Rate'!$A$53:$AR$78,COLUMN('Non-GHGs Growth Rate'!AI$53),0)</f>
        <v>156269803517.7749</v>
      </c>
      <c r="AJ8" s="303">
        <f>$F8*VLOOKUP($A8,'Non-GHGs Growth Rate'!$A$53:$AR$78,COLUMN('Non-GHGs Growth Rate'!AJ$53),0)</f>
        <v>159177152365.54425</v>
      </c>
      <c r="AK8" s="303">
        <f>$F8*VLOOKUP($A8,'Non-GHGs Growth Rate'!$A$53:$AR$78,COLUMN('Non-GHGs Growth Rate'!AK$53),0)</f>
        <v>162148236590.13348</v>
      </c>
      <c r="AL8" s="303">
        <f>$F8*VLOOKUP($A8,'Non-GHGs Growth Rate'!$A$53:$AR$78,COLUMN('Non-GHGs Growth Rate'!AL$53),0)</f>
        <v>165184850821.8598</v>
      </c>
      <c r="AM8" s="303">
        <f>$F8*VLOOKUP($A8,'Non-GHGs Growth Rate'!$A$53:$AR$78,COLUMN('Non-GHGs Growth Rate'!AM$53),0)</f>
        <v>168288785108.65393</v>
      </c>
      <c r="AN8" s="303">
        <f>$F8*VLOOKUP($A8,'Non-GHGs Growth Rate'!$A$53:$AR$78,COLUMN('Non-GHGs Growth Rate'!AN$53),0)</f>
        <v>171461829883.36221</v>
      </c>
      <c r="AO8" s="303">
        <f>$F8*VLOOKUP($A8,'Non-GHGs Growth Rate'!$A$53:$AR$78,COLUMN('Non-GHGs Growth Rate'!AO$53),0)</f>
        <v>174705780428.48334</v>
      </c>
      <c r="AP8" s="303">
        <f>$F8*VLOOKUP($A8,'Non-GHGs Growth Rate'!$A$53:$AR$78,COLUMN('Non-GHGs Growth Rate'!AP$53),0)</f>
        <v>178022440903.6041</v>
      </c>
      <c r="AQ8" s="303">
        <f>$F8*VLOOKUP($A8,'Non-GHGs Growth Rate'!$A$53:$AR$78,COLUMN('Non-GHGs Growth Rate'!AQ$53),0)</f>
        <v>181413627992.75528</v>
      </c>
      <c r="AR8" s="303">
        <f>$F8*VLOOKUP($A8,'Non-GHGs Growth Rate'!$A$53:$AR$78,COLUMN('Non-GHGs Growth Rate'!AR$53),0)</f>
        <v>184881174221.72867</v>
      </c>
    </row>
    <row r="9" spans="1:46">
      <c r="A9" t="s">
        <v>54</v>
      </c>
      <c r="B9" s="9" cm="1">
        <f t="array" ref="B9">SUMPRODUCT('Non-GHGs Emissions 2018-2022'!$J$5:$J$44*('Non-GHGs Emissions 2018-2022'!$A$5:$A$44=$A9))</f>
        <v>0</v>
      </c>
      <c r="C9" s="9" cm="1">
        <f t="array" ref="C9">SUMPRODUCT('Non-GHGs Emissions 2018-2022'!$J$49:$J$88*('Non-GHGs Emissions 2018-2022'!$A$49:$A$88=$A9))</f>
        <v>0</v>
      </c>
      <c r="D9" s="9" cm="1">
        <f t="array" ref="D9">SUMPRODUCT('Non-GHGs Emissions 2018-2022'!$J$93:$J$132*('Non-GHGs Emissions 2018-2022'!$A$93:$A$132=$A9))</f>
        <v>0</v>
      </c>
      <c r="E9" s="9" cm="1">
        <f t="array" ref="E9">SUMPRODUCT('Non-GHGs Emissions 2018-2022'!$J$137:$J$176*('Non-GHGs Emissions 2018-2022'!$A$137:$A$176=$A9))</f>
        <v>0</v>
      </c>
      <c r="F9" s="9" cm="1">
        <f t="array" ref="F9">SUMPRODUCT('Non-GHGs Emissions 2018-2022'!$J$181:$J$220*('Non-GHGs Emissions 2018-2022'!$A$181:$A$220=$A9))</f>
        <v>0</v>
      </c>
      <c r="G9" s="303">
        <f>$F9*VLOOKUP($A9,'Non-GHGs Growth Rate'!$A$53:$AR$78,COLUMN('Non-GHGs Growth Rate'!G$53),0)</f>
        <v>0</v>
      </c>
      <c r="H9" s="303">
        <f>$F9*VLOOKUP($A9,'Non-GHGs Growth Rate'!$A$53:$AR$78,COLUMN('Non-GHGs Growth Rate'!H$53),0)</f>
        <v>0</v>
      </c>
      <c r="I9" s="303">
        <f>$F9*VLOOKUP($A9,'Non-GHGs Growth Rate'!$A$53:$AR$78,COLUMN('Non-GHGs Growth Rate'!I$53),0)</f>
        <v>0</v>
      </c>
      <c r="J9" s="303">
        <f>$F9*VLOOKUP($A9,'Non-GHGs Growth Rate'!$A$53:$AR$78,COLUMN('Non-GHGs Growth Rate'!J$53),0)</f>
        <v>0</v>
      </c>
      <c r="K9" s="303">
        <f>$F9*VLOOKUP($A9,'Non-GHGs Growth Rate'!$A$53:$AR$78,COLUMN('Non-GHGs Growth Rate'!K$53),0)</f>
        <v>0</v>
      </c>
      <c r="L9" s="303">
        <f>$F9*VLOOKUP($A9,'Non-GHGs Growth Rate'!$A$53:$AR$78,COLUMN('Non-GHGs Growth Rate'!L$53),0)</f>
        <v>0</v>
      </c>
      <c r="M9" s="303">
        <f>$F9*VLOOKUP($A9,'Non-GHGs Growth Rate'!$A$53:$AR$78,COLUMN('Non-GHGs Growth Rate'!M$53),0)</f>
        <v>0</v>
      </c>
      <c r="N9" s="303">
        <f>$F9*VLOOKUP($A9,'Non-GHGs Growth Rate'!$A$53:$AR$78,COLUMN('Non-GHGs Growth Rate'!N$53),0)</f>
        <v>0</v>
      </c>
      <c r="O9" s="303">
        <f>$F9*VLOOKUP($A9,'Non-GHGs Growth Rate'!$A$53:$AR$78,COLUMN('Non-GHGs Growth Rate'!O$53),0)</f>
        <v>0</v>
      </c>
      <c r="P9" s="303">
        <f>$F9*VLOOKUP($A9,'Non-GHGs Growth Rate'!$A$53:$AR$78,COLUMN('Non-GHGs Growth Rate'!P$53),0)</f>
        <v>0</v>
      </c>
      <c r="Q9" s="303">
        <f>$F9*VLOOKUP($A9,'Non-GHGs Growth Rate'!$A$53:$AR$78,COLUMN('Non-GHGs Growth Rate'!Q$53),0)</f>
        <v>0</v>
      </c>
      <c r="R9" s="303">
        <f>$F9*VLOOKUP($A9,'Non-GHGs Growth Rate'!$A$53:$AR$78,COLUMN('Non-GHGs Growth Rate'!R$53),0)</f>
        <v>0</v>
      </c>
      <c r="S9" s="303">
        <f>$F9*VLOOKUP($A9,'Non-GHGs Growth Rate'!$A$53:$AR$78,COLUMN('Non-GHGs Growth Rate'!S$53),0)</f>
        <v>0</v>
      </c>
      <c r="T9" s="303">
        <f>$F9*VLOOKUP($A9,'Non-GHGs Growth Rate'!$A$53:$AR$78,COLUMN('Non-GHGs Growth Rate'!T$53),0)</f>
        <v>0</v>
      </c>
      <c r="U9" s="303">
        <f>$F9*VLOOKUP($A9,'Non-GHGs Growth Rate'!$A$53:$AR$78,COLUMN('Non-GHGs Growth Rate'!U$53),0)</f>
        <v>0</v>
      </c>
      <c r="V9" s="303">
        <f>$F9*VLOOKUP($A9,'Non-GHGs Growth Rate'!$A$53:$AR$78,COLUMN('Non-GHGs Growth Rate'!V$53),0)</f>
        <v>0</v>
      </c>
      <c r="W9" s="303">
        <f>$F9*VLOOKUP($A9,'Non-GHGs Growth Rate'!$A$53:$AR$78,COLUMN('Non-GHGs Growth Rate'!W$53),0)</f>
        <v>0</v>
      </c>
      <c r="X9" s="303">
        <f>$F9*VLOOKUP($A9,'Non-GHGs Growth Rate'!$A$53:$AR$78,COLUMN('Non-GHGs Growth Rate'!X$53),0)</f>
        <v>0</v>
      </c>
      <c r="Y9" s="303">
        <f>$F9*VLOOKUP($A9,'Non-GHGs Growth Rate'!$A$53:$AR$78,COLUMN('Non-GHGs Growth Rate'!Y$53),0)</f>
        <v>0</v>
      </c>
      <c r="Z9" s="303">
        <f>$F9*VLOOKUP($A9,'Non-GHGs Growth Rate'!$A$53:$AR$78,COLUMN('Non-GHGs Growth Rate'!Z$53),0)</f>
        <v>0</v>
      </c>
      <c r="AA9" s="303">
        <f>$F9*VLOOKUP($A9,'Non-GHGs Growth Rate'!$A$53:$AR$78,COLUMN('Non-GHGs Growth Rate'!AA$53),0)</f>
        <v>0</v>
      </c>
      <c r="AB9" s="303">
        <f>$F9*VLOOKUP($A9,'Non-GHGs Growth Rate'!$A$53:$AR$78,COLUMN('Non-GHGs Growth Rate'!AB$53),0)</f>
        <v>0</v>
      </c>
      <c r="AC9" s="303">
        <f>$F9*VLOOKUP($A9,'Non-GHGs Growth Rate'!$A$53:$AR$78,COLUMN('Non-GHGs Growth Rate'!AC$53),0)</f>
        <v>0</v>
      </c>
      <c r="AD9" s="303">
        <f>$F9*VLOOKUP($A9,'Non-GHGs Growth Rate'!$A$53:$AR$78,COLUMN('Non-GHGs Growth Rate'!AD$53),0)</f>
        <v>0</v>
      </c>
      <c r="AE9" s="303">
        <f>$F9*VLOOKUP($A9,'Non-GHGs Growth Rate'!$A$53:$AR$78,COLUMN('Non-GHGs Growth Rate'!AE$53),0)</f>
        <v>0</v>
      </c>
      <c r="AF9" s="303">
        <f>$F9*VLOOKUP($A9,'Non-GHGs Growth Rate'!$A$53:$AR$78,COLUMN('Non-GHGs Growth Rate'!AF$53),0)</f>
        <v>0</v>
      </c>
      <c r="AG9" s="303">
        <f>$F9*VLOOKUP($A9,'Non-GHGs Growth Rate'!$A$53:$AR$78,COLUMN('Non-GHGs Growth Rate'!AG$53),0)</f>
        <v>0</v>
      </c>
      <c r="AH9" s="303">
        <f>$F9*VLOOKUP($A9,'Non-GHGs Growth Rate'!$A$53:$AR$78,COLUMN('Non-GHGs Growth Rate'!AH$53),0)</f>
        <v>0</v>
      </c>
      <c r="AI9" s="303">
        <f>$F9*VLOOKUP($A9,'Non-GHGs Growth Rate'!$A$53:$AR$78,COLUMN('Non-GHGs Growth Rate'!AI$53),0)</f>
        <v>0</v>
      </c>
      <c r="AJ9" s="303">
        <f>$F9*VLOOKUP($A9,'Non-GHGs Growth Rate'!$A$53:$AR$78,COLUMN('Non-GHGs Growth Rate'!AJ$53),0)</f>
        <v>0</v>
      </c>
      <c r="AK9" s="303">
        <f>$F9*VLOOKUP($A9,'Non-GHGs Growth Rate'!$A$53:$AR$78,COLUMN('Non-GHGs Growth Rate'!AK$53),0)</f>
        <v>0</v>
      </c>
      <c r="AL9" s="303">
        <f>$F9*VLOOKUP($A9,'Non-GHGs Growth Rate'!$A$53:$AR$78,COLUMN('Non-GHGs Growth Rate'!AL$53),0)</f>
        <v>0</v>
      </c>
      <c r="AM9" s="303">
        <f>$F9*VLOOKUP($A9,'Non-GHGs Growth Rate'!$A$53:$AR$78,COLUMN('Non-GHGs Growth Rate'!AM$53),0)</f>
        <v>0</v>
      </c>
      <c r="AN9" s="303">
        <f>$F9*VLOOKUP($A9,'Non-GHGs Growth Rate'!$A$53:$AR$78,COLUMN('Non-GHGs Growth Rate'!AN$53),0)</f>
        <v>0</v>
      </c>
      <c r="AO9" s="303">
        <f>$F9*VLOOKUP($A9,'Non-GHGs Growth Rate'!$A$53:$AR$78,COLUMN('Non-GHGs Growth Rate'!AO$53),0)</f>
        <v>0</v>
      </c>
      <c r="AP9" s="303">
        <f>$F9*VLOOKUP($A9,'Non-GHGs Growth Rate'!$A$53:$AR$78,COLUMN('Non-GHGs Growth Rate'!AP$53),0)</f>
        <v>0</v>
      </c>
      <c r="AQ9" s="303">
        <f>$F9*VLOOKUP($A9,'Non-GHGs Growth Rate'!$A$53:$AR$78,COLUMN('Non-GHGs Growth Rate'!AQ$53),0)</f>
        <v>0</v>
      </c>
      <c r="AR9" s="303">
        <f>$F9*VLOOKUP($A9,'Non-GHGs Growth Rate'!$A$53:$AR$78,COLUMN('Non-GHGs Growth Rate'!AR$53),0)</f>
        <v>0</v>
      </c>
    </row>
    <row r="10" spans="1:46">
      <c r="A10" t="s">
        <v>55</v>
      </c>
      <c r="B10" s="9" cm="1">
        <f t="array" ref="B10">SUMPRODUCT('Non-GHGs Emissions 2018-2022'!$J$5:$J$44*('Non-GHGs Emissions 2018-2022'!$A$5:$A$44=$A10))</f>
        <v>19164017100.000004</v>
      </c>
      <c r="C10" s="9" cm="1">
        <f t="array" ref="C10">SUMPRODUCT('Non-GHGs Emissions 2018-2022'!$J$49:$J$88*('Non-GHGs Emissions 2018-2022'!$A$49:$A$88=$A10))</f>
        <v>223417000000</v>
      </c>
      <c r="D10" s="9" cm="1">
        <f t="array" ref="D10">SUMPRODUCT('Non-GHGs Emissions 2018-2022'!$J$93:$J$132*('Non-GHGs Emissions 2018-2022'!$A$93:$A$132=$A10))</f>
        <v>228718000000</v>
      </c>
      <c r="E10" s="9" cm="1">
        <f t="array" ref="E10">SUMPRODUCT('Non-GHGs Emissions 2018-2022'!$J$137:$J$176*('Non-GHGs Emissions 2018-2022'!$A$137:$A$176=$A10))</f>
        <v>253487000000</v>
      </c>
      <c r="F10" s="9" cm="1">
        <f t="array" ref="F10">SUMPRODUCT('Non-GHGs Emissions 2018-2022'!$J$181:$J$220*('Non-GHGs Emissions 2018-2022'!$A$181:$A$220=$A10))</f>
        <v>266197000000</v>
      </c>
      <c r="G10" s="303">
        <f>$F10*VLOOKUP($A10,'Non-GHGs Growth Rate'!$A$53:$AR$78,COLUMN('Non-GHGs Growth Rate'!G$53),0)</f>
        <v>276742956685.88196</v>
      </c>
      <c r="H10" s="303">
        <f>$F10*VLOOKUP($A10,'Non-GHGs Growth Rate'!$A$53:$AR$78,COLUMN('Non-GHGs Growth Rate'!H$53),0)</f>
        <v>287140503115.4317</v>
      </c>
      <c r="I10" s="303">
        <f>$F10*VLOOKUP($A10,'Non-GHGs Growth Rate'!$A$53:$AR$78,COLUMN('Non-GHGs Growth Rate'!I$53),0)</f>
        <v>297408656696.31989</v>
      </c>
      <c r="J10" s="303">
        <f>$F10*VLOOKUP($A10,'Non-GHGs Growth Rate'!$A$53:$AR$78,COLUMN('Non-GHGs Growth Rate'!J$53),0)</f>
        <v>307568051680.26062</v>
      </c>
      <c r="K10" s="303">
        <f>$F10*VLOOKUP($A10,'Non-GHGs Growth Rate'!$A$53:$AR$78,COLUMN('Non-GHGs Growth Rate'!K$53),0)</f>
        <v>317640141209.85498</v>
      </c>
      <c r="L10" s="303">
        <f>$F10*VLOOKUP($A10,'Non-GHGs Growth Rate'!$A$53:$AR$78,COLUMN('Non-GHGs Growth Rate'!L$53),0)</f>
        <v>327646557003.40973</v>
      </c>
      <c r="M10" s="303">
        <f>$F10*VLOOKUP($A10,'Non-GHGs Growth Rate'!$A$53:$AR$78,COLUMN('Non-GHGs Growth Rate'!M$53),0)</f>
        <v>337608631269.70032</v>
      </c>
      <c r="N10" s="303">
        <f>$F10*VLOOKUP($A10,'Non-GHGs Growth Rate'!$A$53:$AR$78,COLUMN('Non-GHGs Growth Rate'!N$53),0)</f>
        <v>347547062687.40411</v>
      </c>
      <c r="O10" s="303">
        <f>$F10*VLOOKUP($A10,'Non-GHGs Growth Rate'!$A$53:$AR$78,COLUMN('Non-GHGs Growth Rate'!O$53),0)</f>
        <v>357481700613.79205</v>
      </c>
      <c r="P10" s="303">
        <f>$F10*VLOOKUP($A10,'Non-GHGs Growth Rate'!$A$53:$AR$78,COLUMN('Non-GHGs Growth Rate'!P$53),0)</f>
        <v>367431421346.61761</v>
      </c>
      <c r="Q10" s="303">
        <f>$F10*VLOOKUP($A10,'Non-GHGs Growth Rate'!$A$53:$AR$78,COLUMN('Non-GHGs Growth Rate'!Q$53),0)</f>
        <v>377414073141.44989</v>
      </c>
      <c r="R10" s="303">
        <f>$F10*VLOOKUP($A10,'Non-GHGs Growth Rate'!$A$53:$AR$78,COLUMN('Non-GHGs Growth Rate'!R$53),0)</f>
        <v>387446470653.57922</v>
      </c>
      <c r="S10" s="303">
        <f>$F10*VLOOKUP($A10,'Non-GHGs Growth Rate'!$A$53:$AR$78,COLUMN('Non-GHGs Growth Rate'!S$53),0)</f>
        <v>397544423479.58661</v>
      </c>
      <c r="T10" s="303">
        <f>$F10*VLOOKUP($A10,'Non-GHGs Growth Rate'!$A$53:$AR$78,COLUMN('Non-GHGs Growth Rate'!T$53),0)</f>
        <v>407722787051.60248</v>
      </c>
      <c r="U10" s="303">
        <f>$F10*VLOOKUP($A10,'Non-GHGs Growth Rate'!$A$53:$AR$78,COLUMN('Non-GHGs Growth Rate'!U$53),0)</f>
        <v>417995527127.57501</v>
      </c>
      <c r="V10" s="303">
        <f>$F10*VLOOKUP($A10,'Non-GHGs Growth Rate'!$A$53:$AR$78,COLUMN('Non-GHGs Growth Rate'!V$53),0)</f>
        <v>428375791515.74316</v>
      </c>
      <c r="W10" s="303">
        <f>$F10*VLOOKUP($A10,'Non-GHGs Growth Rate'!$A$53:$AR$78,COLUMN('Non-GHGs Growth Rate'!W$53),0)</f>
        <v>438875984532.62292</v>
      </c>
      <c r="X10" s="303">
        <f>$F10*VLOOKUP($A10,'Non-GHGs Growth Rate'!$A$53:$AR$78,COLUMN('Non-GHGs Growth Rate'!X$53),0)</f>
        <v>449507841106.27484</v>
      </c>
      <c r="Y10" s="303">
        <f>$F10*VLOOKUP($A10,'Non-GHGs Growth Rate'!$A$53:$AR$78,COLUMN('Non-GHGs Growth Rate'!Y$53),0)</f>
        <v>460282498487.32825</v>
      </c>
      <c r="Z10" s="303">
        <f>$F10*VLOOKUP($A10,'Non-GHGs Growth Rate'!$A$53:$AR$78,COLUMN('Non-GHGs Growth Rate'!Z$53),0)</f>
        <v>471210564297.63849</v>
      </c>
      <c r="AA10" s="303">
        <f>$F10*VLOOKUP($A10,'Non-GHGs Growth Rate'!$A$53:$AR$78,COLUMN('Non-GHGs Growth Rate'!AA$53),0)</f>
        <v>482302180196.48413</v>
      </c>
      <c r="AB10" s="303">
        <f>$F10*VLOOKUP($A10,'Non-GHGs Growth Rate'!$A$53:$AR$78,COLUMN('Non-GHGs Growth Rate'!AB$53),0)</f>
        <v>493567080830.69287</v>
      </c>
      <c r="AC10" s="303">
        <f>$F10*VLOOKUP($A10,'Non-GHGs Growth Rate'!$A$53:$AR$78,COLUMN('Non-GHGs Growth Rate'!AC$53),0)</f>
        <v>505014647999.72125</v>
      </c>
      <c r="AD10" s="303">
        <f>$F10*VLOOKUP($A10,'Non-GHGs Growth Rate'!$A$53:$AR$78,COLUMN('Non-GHGs Growth Rate'!AD$53),0)</f>
        <v>516653960142.70813</v>
      </c>
      <c r="AE10" s="303">
        <f>$F10*VLOOKUP($A10,'Non-GHGs Growth Rate'!$A$53:$AR$78,COLUMN('Non-GHGs Growth Rate'!AE$53),0)</f>
        <v>528493837365.90826</v>
      </c>
      <c r="AF10" s="303">
        <f>$F10*VLOOKUP($A10,'Non-GHGs Growth Rate'!$A$53:$AR$78,COLUMN('Non-GHGs Growth Rate'!AF$53),0)</f>
        <v>540542882294.82672</v>
      </c>
      <c r="AG10" s="303">
        <f>$F10*VLOOKUP($A10,'Non-GHGs Growth Rate'!$A$53:$AR$78,COLUMN('Non-GHGs Growth Rate'!AG$53),0)</f>
        <v>552809517069.04688</v>
      </c>
      <c r="AH10" s="303">
        <f>$F10*VLOOKUP($A10,'Non-GHGs Growth Rate'!$A$53:$AR$78,COLUMN('Non-GHGs Growth Rate'!AH$53),0)</f>
        <v>565302016809.50317</v>
      </c>
      <c r="AI10" s="303">
        <f>$F10*VLOOKUP($A10,'Non-GHGs Growth Rate'!$A$53:$AR$78,COLUMN('Non-GHGs Growth Rate'!AI$53),0)</f>
        <v>578028539885.19995</v>
      </c>
      <c r="AJ10" s="303">
        <f>$F10*VLOOKUP($A10,'Non-GHGs Growth Rate'!$A$53:$AR$78,COLUMN('Non-GHGs Growth Rate'!AJ$53),0)</f>
        <v>590997155293.91736</v>
      </c>
      <c r="AK10" s="303">
        <f>$F10*VLOOKUP($A10,'Non-GHGs Growth Rate'!$A$53:$AR$78,COLUMN('Non-GHGs Growth Rate'!AK$53),0)</f>
        <v>604215867453.45776</v>
      </c>
      <c r="AL10" s="303">
        <f>$F10*VLOOKUP($A10,'Non-GHGs Growth Rate'!$A$53:$AR$78,COLUMN('Non-GHGs Growth Rate'!AL$53),0)</f>
        <v>617692638679.0603</v>
      </c>
      <c r="AM10" s="303">
        <f>$F10*VLOOKUP($A10,'Non-GHGs Growth Rate'!$A$53:$AR$78,COLUMN('Non-GHGs Growth Rate'!AM$53),0)</f>
        <v>631435409599.75281</v>
      </c>
      <c r="AN10" s="303">
        <f>$F10*VLOOKUP($A10,'Non-GHGs Growth Rate'!$A$53:$AR$78,COLUMN('Non-GHGs Growth Rate'!AN$53),0)</f>
        <v>645452117744.33044</v>
      </c>
      <c r="AO10" s="303">
        <f>$F10*VLOOKUP($A10,'Non-GHGs Growth Rate'!$A$53:$AR$78,COLUMN('Non-GHGs Growth Rate'!AO$53),0)</f>
        <v>659750714505.32605</v>
      </c>
      <c r="AP10" s="303">
        <f>$F10*VLOOKUP($A10,'Non-GHGs Growth Rate'!$A$53:$AR$78,COLUMN('Non-GHGs Growth Rate'!AP$53),0)</f>
        <v>674339180668.8728</v>
      </c>
      <c r="AQ10" s="303">
        <f>$F10*VLOOKUP($A10,'Non-GHGs Growth Rate'!$A$53:$AR$78,COLUMN('Non-GHGs Growth Rate'!AQ$53),0)</f>
        <v>689225540678.74243</v>
      </c>
      <c r="AR10" s="303">
        <f>$F10*VLOOKUP($A10,'Non-GHGs Growth Rate'!$A$53:$AR$78,COLUMN('Non-GHGs Growth Rate'!AR$53),0)</f>
        <v>704417875785.29248</v>
      </c>
    </row>
    <row r="11" spans="1:46">
      <c r="A11" t="s">
        <v>44</v>
      </c>
      <c r="B11" s="9" cm="1">
        <f t="array" ref="B11">SUMPRODUCT('Non-GHGs Emissions 2018-2022'!$J$5:$J$44*('Non-GHGs Emissions 2018-2022'!$A$5:$A$44=$A11))</f>
        <v>0</v>
      </c>
      <c r="C11" s="9" cm="1">
        <f t="array" ref="C11">SUMPRODUCT('Non-GHGs Emissions 2018-2022'!$J$49:$J$88*('Non-GHGs Emissions 2018-2022'!$A$49:$A$88=$A11))</f>
        <v>0</v>
      </c>
      <c r="D11" s="9" cm="1">
        <f t="array" ref="D11">SUMPRODUCT('Non-GHGs Emissions 2018-2022'!$J$93:$J$132*('Non-GHGs Emissions 2018-2022'!$A$93:$A$132=$A11))</f>
        <v>0</v>
      </c>
      <c r="E11" s="9" cm="1">
        <f t="array" ref="E11">SUMPRODUCT('Non-GHGs Emissions 2018-2022'!$J$137:$J$176*('Non-GHGs Emissions 2018-2022'!$A$137:$A$176=$A11))</f>
        <v>0</v>
      </c>
      <c r="F11" s="9" cm="1">
        <f t="array" ref="F11">SUMPRODUCT('Non-GHGs Emissions 2018-2022'!$J$181:$J$220*('Non-GHGs Emissions 2018-2022'!$A$181:$A$220=$A11))</f>
        <v>0</v>
      </c>
      <c r="G11" s="303">
        <f>$F11*VLOOKUP($A11,'Non-GHGs Growth Rate'!$A$53:$AR$78,COLUMN('Non-GHGs Growth Rate'!G$53),0)</f>
        <v>0</v>
      </c>
      <c r="H11" s="303">
        <f>$F11*VLOOKUP($A11,'Non-GHGs Growth Rate'!$A$53:$AR$78,COLUMN('Non-GHGs Growth Rate'!H$53),0)</f>
        <v>0</v>
      </c>
      <c r="I11" s="303">
        <f>$F11*VLOOKUP($A11,'Non-GHGs Growth Rate'!$A$53:$AR$78,COLUMN('Non-GHGs Growth Rate'!I$53),0)</f>
        <v>0</v>
      </c>
      <c r="J11" s="303">
        <f>$F11*VLOOKUP($A11,'Non-GHGs Growth Rate'!$A$53:$AR$78,COLUMN('Non-GHGs Growth Rate'!J$53),0)</f>
        <v>0</v>
      </c>
      <c r="K11" s="303">
        <f>$F11*VLOOKUP($A11,'Non-GHGs Growth Rate'!$A$53:$AR$78,COLUMN('Non-GHGs Growth Rate'!K$53),0)</f>
        <v>0</v>
      </c>
      <c r="L11" s="303">
        <f>$F11*VLOOKUP($A11,'Non-GHGs Growth Rate'!$A$53:$AR$78,COLUMN('Non-GHGs Growth Rate'!L$53),0)</f>
        <v>0</v>
      </c>
      <c r="M11" s="303">
        <f>$F11*VLOOKUP($A11,'Non-GHGs Growth Rate'!$A$53:$AR$78,COLUMN('Non-GHGs Growth Rate'!M$53),0)</f>
        <v>0</v>
      </c>
      <c r="N11" s="303">
        <f>$F11*VLOOKUP($A11,'Non-GHGs Growth Rate'!$A$53:$AR$78,COLUMN('Non-GHGs Growth Rate'!N$53),0)</f>
        <v>0</v>
      </c>
      <c r="O11" s="303">
        <f>$F11*VLOOKUP($A11,'Non-GHGs Growth Rate'!$A$53:$AR$78,COLUMN('Non-GHGs Growth Rate'!O$53),0)</f>
        <v>0</v>
      </c>
      <c r="P11" s="303">
        <f>$F11*VLOOKUP($A11,'Non-GHGs Growth Rate'!$A$53:$AR$78,COLUMN('Non-GHGs Growth Rate'!P$53),0)</f>
        <v>0</v>
      </c>
      <c r="Q11" s="303">
        <f>$F11*VLOOKUP($A11,'Non-GHGs Growth Rate'!$A$53:$AR$78,COLUMN('Non-GHGs Growth Rate'!Q$53),0)</f>
        <v>0</v>
      </c>
      <c r="R11" s="303">
        <f>$F11*VLOOKUP($A11,'Non-GHGs Growth Rate'!$A$53:$AR$78,COLUMN('Non-GHGs Growth Rate'!R$53),0)</f>
        <v>0</v>
      </c>
      <c r="S11" s="303">
        <f>$F11*VLOOKUP($A11,'Non-GHGs Growth Rate'!$A$53:$AR$78,COLUMN('Non-GHGs Growth Rate'!S$53),0)</f>
        <v>0</v>
      </c>
      <c r="T11" s="303">
        <f>$F11*VLOOKUP($A11,'Non-GHGs Growth Rate'!$A$53:$AR$78,COLUMN('Non-GHGs Growth Rate'!T$53),0)</f>
        <v>0</v>
      </c>
      <c r="U11" s="303">
        <f>$F11*VLOOKUP($A11,'Non-GHGs Growth Rate'!$A$53:$AR$78,COLUMN('Non-GHGs Growth Rate'!U$53),0)</f>
        <v>0</v>
      </c>
      <c r="V11" s="303">
        <f>$F11*VLOOKUP($A11,'Non-GHGs Growth Rate'!$A$53:$AR$78,COLUMN('Non-GHGs Growth Rate'!V$53),0)</f>
        <v>0</v>
      </c>
      <c r="W11" s="303">
        <f>$F11*VLOOKUP($A11,'Non-GHGs Growth Rate'!$A$53:$AR$78,COLUMN('Non-GHGs Growth Rate'!W$53),0)</f>
        <v>0</v>
      </c>
      <c r="X11" s="303">
        <f>$F11*VLOOKUP($A11,'Non-GHGs Growth Rate'!$A$53:$AR$78,COLUMN('Non-GHGs Growth Rate'!X$53),0)</f>
        <v>0</v>
      </c>
      <c r="Y11" s="303">
        <f>$F11*VLOOKUP($A11,'Non-GHGs Growth Rate'!$A$53:$AR$78,COLUMN('Non-GHGs Growth Rate'!Y$53),0)</f>
        <v>0</v>
      </c>
      <c r="Z11" s="303">
        <f>$F11*VLOOKUP($A11,'Non-GHGs Growth Rate'!$A$53:$AR$78,COLUMN('Non-GHGs Growth Rate'!Z$53),0)</f>
        <v>0</v>
      </c>
      <c r="AA11" s="303">
        <f>$F11*VLOOKUP($A11,'Non-GHGs Growth Rate'!$A$53:$AR$78,COLUMN('Non-GHGs Growth Rate'!AA$53),0)</f>
        <v>0</v>
      </c>
      <c r="AB11" s="303">
        <f>$F11*VLOOKUP($A11,'Non-GHGs Growth Rate'!$A$53:$AR$78,COLUMN('Non-GHGs Growth Rate'!AB$53),0)</f>
        <v>0</v>
      </c>
      <c r="AC11" s="303">
        <f>$F11*VLOOKUP($A11,'Non-GHGs Growth Rate'!$A$53:$AR$78,COLUMN('Non-GHGs Growth Rate'!AC$53),0)</f>
        <v>0</v>
      </c>
      <c r="AD11" s="303">
        <f>$F11*VLOOKUP($A11,'Non-GHGs Growth Rate'!$A$53:$AR$78,COLUMN('Non-GHGs Growth Rate'!AD$53),0)</f>
        <v>0</v>
      </c>
      <c r="AE11" s="303">
        <f>$F11*VLOOKUP($A11,'Non-GHGs Growth Rate'!$A$53:$AR$78,COLUMN('Non-GHGs Growth Rate'!AE$53),0)</f>
        <v>0</v>
      </c>
      <c r="AF11" s="303">
        <f>$F11*VLOOKUP($A11,'Non-GHGs Growth Rate'!$A$53:$AR$78,COLUMN('Non-GHGs Growth Rate'!AF$53),0)</f>
        <v>0</v>
      </c>
      <c r="AG11" s="303">
        <f>$F11*VLOOKUP($A11,'Non-GHGs Growth Rate'!$A$53:$AR$78,COLUMN('Non-GHGs Growth Rate'!AG$53),0)</f>
        <v>0</v>
      </c>
      <c r="AH11" s="303">
        <f>$F11*VLOOKUP($A11,'Non-GHGs Growth Rate'!$A$53:$AR$78,COLUMN('Non-GHGs Growth Rate'!AH$53),0)</f>
        <v>0</v>
      </c>
      <c r="AI11" s="303">
        <f>$F11*VLOOKUP($A11,'Non-GHGs Growth Rate'!$A$53:$AR$78,COLUMN('Non-GHGs Growth Rate'!AI$53),0)</f>
        <v>0</v>
      </c>
      <c r="AJ11" s="303">
        <f>$F11*VLOOKUP($A11,'Non-GHGs Growth Rate'!$A$53:$AR$78,COLUMN('Non-GHGs Growth Rate'!AJ$53),0)</f>
        <v>0</v>
      </c>
      <c r="AK11" s="303">
        <f>$F11*VLOOKUP($A11,'Non-GHGs Growth Rate'!$A$53:$AR$78,COLUMN('Non-GHGs Growth Rate'!AK$53),0)</f>
        <v>0</v>
      </c>
      <c r="AL11" s="303">
        <f>$F11*VLOOKUP($A11,'Non-GHGs Growth Rate'!$A$53:$AR$78,COLUMN('Non-GHGs Growth Rate'!AL$53),0)</f>
        <v>0</v>
      </c>
      <c r="AM11" s="303">
        <f>$F11*VLOOKUP($A11,'Non-GHGs Growth Rate'!$A$53:$AR$78,COLUMN('Non-GHGs Growth Rate'!AM$53),0)</f>
        <v>0</v>
      </c>
      <c r="AN11" s="303">
        <f>$F11*VLOOKUP($A11,'Non-GHGs Growth Rate'!$A$53:$AR$78,COLUMN('Non-GHGs Growth Rate'!AN$53),0)</f>
        <v>0</v>
      </c>
      <c r="AO11" s="303">
        <f>$F11*VLOOKUP($A11,'Non-GHGs Growth Rate'!$A$53:$AR$78,COLUMN('Non-GHGs Growth Rate'!AO$53),0)</f>
        <v>0</v>
      </c>
      <c r="AP11" s="303">
        <f>$F11*VLOOKUP($A11,'Non-GHGs Growth Rate'!$A$53:$AR$78,COLUMN('Non-GHGs Growth Rate'!AP$53),0)</f>
        <v>0</v>
      </c>
      <c r="AQ11" s="303">
        <f>$F11*VLOOKUP($A11,'Non-GHGs Growth Rate'!$A$53:$AR$78,COLUMN('Non-GHGs Growth Rate'!AQ$53),0)</f>
        <v>0</v>
      </c>
      <c r="AR11" s="303">
        <f>$F11*VLOOKUP($A11,'Non-GHGs Growth Rate'!$A$53:$AR$78,COLUMN('Non-GHGs Growth Rate'!AR$53),0)</f>
        <v>0</v>
      </c>
    </row>
    <row r="12" spans="1:46">
      <c r="A12" t="s">
        <v>45</v>
      </c>
      <c r="B12" s="9" cm="1">
        <f t="array" ref="B12">SUMPRODUCT('Non-GHGs Emissions 2018-2022'!$J$5:$J$44*('Non-GHGs Emissions 2018-2022'!$A$5:$A$44=$A12))</f>
        <v>218349740000</v>
      </c>
      <c r="C12" s="9" cm="1">
        <f t="array" ref="C12">SUMPRODUCT('Non-GHGs Emissions 2018-2022'!$J$49:$J$88*('Non-GHGs Emissions 2018-2022'!$A$49:$A$88=$A12))</f>
        <v>225545706000</v>
      </c>
      <c r="D12" s="9" cm="1">
        <f t="array" ref="D12">SUMPRODUCT('Non-GHGs Emissions 2018-2022'!$J$93:$J$132*('Non-GHGs Emissions 2018-2022'!$A$93:$A$132=$A12))</f>
        <v>243688496000</v>
      </c>
      <c r="E12" s="9" cm="1">
        <f t="array" ref="E12">SUMPRODUCT('Non-GHGs Emissions 2018-2022'!$J$137:$J$176*('Non-GHGs Emissions 2018-2022'!$A$137:$A$176=$A12))</f>
        <v>247764406000</v>
      </c>
      <c r="F12" s="9" cm="1">
        <f t="array" ref="F12">SUMPRODUCT('Non-GHGs Emissions 2018-2022'!$J$181:$J$220*('Non-GHGs Emissions 2018-2022'!$A$181:$A$220=$A12))</f>
        <v>254049182000</v>
      </c>
      <c r="G12" s="303">
        <f>$F12*VLOOKUP($A12,'Non-GHGs Growth Rate'!$A$53:$AR$78,COLUMN('Non-GHGs Growth Rate'!G$53),0)</f>
        <v>263764214400.14502</v>
      </c>
      <c r="H12" s="303">
        <f>$F12*VLOOKUP($A12,'Non-GHGs Growth Rate'!$A$53:$AR$78,COLUMN('Non-GHGs Growth Rate'!H$53),0)</f>
        <v>273336318161.12381</v>
      </c>
      <c r="I12" s="303">
        <f>$F12*VLOOKUP($A12,'Non-GHGs Growth Rate'!$A$53:$AR$78,COLUMN('Non-GHGs Growth Rate'!I$53),0)</f>
        <v>282784426182.67578</v>
      </c>
      <c r="J12" s="303">
        <f>$F12*VLOOKUP($A12,'Non-GHGs Growth Rate'!$A$53:$AR$78,COLUMN('Non-GHGs Growth Rate'!J$53),0)</f>
        <v>292128723754.90302</v>
      </c>
      <c r="K12" s="303">
        <f>$F12*VLOOKUP($A12,'Non-GHGs Growth Rate'!$A$53:$AR$78,COLUMN('Non-GHGs Growth Rate'!K$53),0)</f>
        <v>301389965203.68188</v>
      </c>
      <c r="L12" s="303">
        <f>$F12*VLOOKUP($A12,'Non-GHGs Growth Rate'!$A$53:$AR$78,COLUMN('Non-GHGs Growth Rate'!L$53),0)</f>
        <v>310588917652.12512</v>
      </c>
      <c r="M12" s="303">
        <f>$F12*VLOOKUP($A12,'Non-GHGs Growth Rate'!$A$53:$AR$78,COLUMN('Non-GHGs Growth Rate'!M$53),0)</f>
        <v>319745944730.91608</v>
      </c>
      <c r="N12" s="303">
        <f>$F12*VLOOKUP($A12,'Non-GHGs Growth Rate'!$A$53:$AR$78,COLUMN('Non-GHGs Growth Rate'!N$53),0)</f>
        <v>328880717696.00818</v>
      </c>
      <c r="O12" s="303">
        <f>$F12*VLOOKUP($A12,'Non-GHGs Growth Rate'!$A$53:$AR$78,COLUMN('Non-GHGs Growth Rate'!O$53),0)</f>
        <v>338012032192.80194</v>
      </c>
      <c r="P12" s="303">
        <f>$F12*VLOOKUP($A12,'Non-GHGs Growth Rate'!$A$53:$AR$78,COLUMN('Non-GHGs Growth Rate'!P$53),0)</f>
        <v>347157707552.80878</v>
      </c>
      <c r="Q12" s="303">
        <f>$F12*VLOOKUP($A12,'Non-GHGs Growth Rate'!$A$53:$AR$78,COLUMN('Non-GHGs Growth Rate'!Q$53),0)</f>
        <v>356334547668.70056</v>
      </c>
      <c r="R12" s="303">
        <f>$F12*VLOOKUP($A12,'Non-GHGs Growth Rate'!$A$53:$AR$78,COLUMN('Non-GHGs Growth Rate'!R$53),0)</f>
        <v>365558345922.76971</v>
      </c>
      <c r="S12" s="303">
        <f>$F12*VLOOKUP($A12,'Non-GHGs Growth Rate'!$A$53:$AR$78,COLUMN('Non-GHGs Growth Rate'!S$53),0)</f>
        <v>374843920234.46356</v>
      </c>
      <c r="T12" s="303">
        <f>$F12*VLOOKUP($A12,'Non-GHGs Growth Rate'!$A$53:$AR$78,COLUMN('Non-GHGs Growth Rate'!T$53),0)</f>
        <v>384205167546.93591</v>
      </c>
      <c r="U12" s="303">
        <f>$F12*VLOOKUP($A12,'Non-GHGs Growth Rate'!$A$53:$AR$78,COLUMN('Non-GHGs Growth Rate'!U$53),0)</f>
        <v>393655129808.90808</v>
      </c>
      <c r="V12" s="303">
        <f>$F12*VLOOKUP($A12,'Non-GHGs Growth Rate'!$A$53:$AR$78,COLUMN('Non-GHGs Growth Rate'!V$53),0)</f>
        <v>403206065705.26563</v>
      </c>
      <c r="W12" s="303">
        <f>$F12*VLOOKUP($A12,'Non-GHGs Growth Rate'!$A$53:$AR$78,COLUMN('Non-GHGs Growth Rate'!W$53),0)</f>
        <v>412869524097.29205</v>
      </c>
      <c r="X12" s="303">
        <f>$F12*VLOOKUP($A12,'Non-GHGs Growth Rate'!$A$53:$AR$78,COLUMN('Non-GHGs Growth Rate'!X$53),0)</f>
        <v>422656416427.42914</v>
      </c>
      <c r="Y12" s="303">
        <f>$F12*VLOOKUP($A12,'Non-GHGs Growth Rate'!$A$53:$AR$78,COLUMN('Non-GHGs Growth Rate'!Y$53),0)</f>
        <v>432577086303.4621</v>
      </c>
      <c r="Z12" s="303">
        <f>$F12*VLOOKUP($A12,'Non-GHGs Growth Rate'!$A$53:$AR$78,COLUMN('Non-GHGs Growth Rate'!Z$53),0)</f>
        <v>442641375175.57892</v>
      </c>
      <c r="AA12" s="303">
        <f>$F12*VLOOKUP($A12,'Non-GHGs Growth Rate'!$A$53:$AR$78,COLUMN('Non-GHGs Growth Rate'!AA$53),0)</f>
        <v>452858683517.52899</v>
      </c>
      <c r="AB12" s="303">
        <f>$F12*VLOOKUP($A12,'Non-GHGs Growth Rate'!$A$53:$AR$78,COLUMN('Non-GHGs Growth Rate'!AB$53),0)</f>
        <v>463238027270.60205</v>
      </c>
      <c r="AC12" s="303">
        <f>$F12*VLOOKUP($A12,'Non-GHGs Growth Rate'!$A$53:$AR$78,COLUMN('Non-GHGs Growth Rate'!AC$53),0)</f>
        <v>473788089544.83966</v>
      </c>
      <c r="AD12" s="303">
        <f>$F12*VLOOKUP($A12,'Non-GHGs Growth Rate'!$A$53:$AR$78,COLUMN('Non-GHGs Growth Rate'!AD$53),0)</f>
        <v>484517267726.19513</v>
      </c>
      <c r="AE12" s="303">
        <f>$F12*VLOOKUP($A12,'Non-GHGs Growth Rate'!$A$53:$AR$78,COLUMN('Non-GHGs Growth Rate'!AE$53),0)</f>
        <v>495433716234.33105</v>
      </c>
      <c r="AF12" s="303">
        <f>$F12*VLOOKUP($A12,'Non-GHGs Growth Rate'!$A$53:$AR$78,COLUMN('Non-GHGs Growth Rate'!AF$53),0)</f>
        <v>506545385230.06256</v>
      </c>
      <c r="AG12" s="303">
        <f>$F12*VLOOKUP($A12,'Non-GHGs Growth Rate'!$A$53:$AR$78,COLUMN('Non-GHGs Growth Rate'!AG$53),0)</f>
        <v>517860055597.26227</v>
      </c>
      <c r="AH12" s="303">
        <f>$F12*VLOOKUP($A12,'Non-GHGs Growth Rate'!$A$53:$AR$78,COLUMN('Non-GHGs Growth Rate'!AH$53),0)</f>
        <v>529385370530.03003</v>
      </c>
      <c r="AI12" s="303">
        <f>$F12*VLOOKUP($A12,'Non-GHGs Growth Rate'!$A$53:$AR$78,COLUMN('Non-GHGs Growth Rate'!AI$53),0)</f>
        <v>541128864049.25391</v>
      </c>
      <c r="AJ12" s="303">
        <f>$F12*VLOOKUP($A12,'Non-GHGs Growth Rate'!$A$53:$AR$78,COLUMN('Non-GHGs Growth Rate'!AJ$53),0)</f>
        <v>553097986757.87927</v>
      </c>
      <c r="AK12" s="303">
        <f>$F12*VLOOKUP($A12,'Non-GHGs Growth Rate'!$A$53:$AR$78,COLUMN('Non-GHGs Growth Rate'!AK$53),0)</f>
        <v>565300129124.40747</v>
      </c>
      <c r="AL12" s="303">
        <f>$F12*VLOOKUP($A12,'Non-GHGs Growth Rate'!$A$53:$AR$78,COLUMN('Non-GHGs Growth Rate'!AL$53),0)</f>
        <v>577742642562.40259</v>
      </c>
      <c r="AM12" s="303">
        <f>$F12*VLOOKUP($A12,'Non-GHGs Growth Rate'!$A$53:$AR$78,COLUMN('Non-GHGs Growth Rate'!AM$53),0)</f>
        <v>590432858550.65771</v>
      </c>
      <c r="AN12" s="303">
        <f>$F12*VLOOKUP($A12,'Non-GHGs Growth Rate'!$A$53:$AR$78,COLUMN('Non-GHGs Growth Rate'!AN$53),0)</f>
        <v>603378106016.21228</v>
      </c>
      <c r="AO12" s="303">
        <f>$F12*VLOOKUP($A12,'Non-GHGs Growth Rate'!$A$53:$AR$78,COLUMN('Non-GHGs Growth Rate'!AO$53),0)</f>
        <v>616585727180.57751</v>
      </c>
      <c r="AP12" s="303">
        <f>$F12*VLOOKUP($A12,'Non-GHGs Growth Rate'!$A$53:$AR$78,COLUMN('Non-GHGs Growth Rate'!AP$53),0)</f>
        <v>630063092049.20166</v>
      </c>
      <c r="AQ12" s="303">
        <f>$F12*VLOOKUP($A12,'Non-GHGs Growth Rate'!$A$53:$AR$78,COLUMN('Non-GHGs Growth Rate'!AQ$53),0)</f>
        <v>643817611705.0249</v>
      </c>
      <c r="AR12" s="303">
        <f>$F12*VLOOKUP($A12,'Non-GHGs Growth Rate'!$A$53:$AR$78,COLUMN('Non-GHGs Growth Rate'!AR$53),0)</f>
        <v>657856750549.97351</v>
      </c>
    </row>
    <row r="13" spans="1:46">
      <c r="A13" t="s">
        <v>56</v>
      </c>
      <c r="B13" s="9" cm="1">
        <f t="array" ref="B13">SUMPRODUCT('Non-GHGs Emissions 2018-2022'!$J$5:$J$44*('Non-GHGs Emissions 2018-2022'!$A$5:$A$44=$A13))</f>
        <v>0</v>
      </c>
      <c r="C13" s="9" cm="1">
        <f t="array" ref="C13">SUMPRODUCT('Non-GHGs Emissions 2018-2022'!$J$49:$J$88*('Non-GHGs Emissions 2018-2022'!$A$49:$A$88=$A13))</f>
        <v>0</v>
      </c>
      <c r="D13" s="9" cm="1">
        <f t="array" ref="D13">SUMPRODUCT('Non-GHGs Emissions 2018-2022'!$J$93:$J$132*('Non-GHGs Emissions 2018-2022'!$A$93:$A$132=$A13))</f>
        <v>0</v>
      </c>
      <c r="E13" s="9" cm="1">
        <f t="array" ref="E13">SUMPRODUCT('Non-GHGs Emissions 2018-2022'!$J$137:$J$176*('Non-GHGs Emissions 2018-2022'!$A$137:$A$176=$A13))</f>
        <v>0</v>
      </c>
      <c r="F13" s="9" cm="1">
        <f t="array" ref="F13">SUMPRODUCT('Non-GHGs Emissions 2018-2022'!$J$181:$J$220*('Non-GHGs Emissions 2018-2022'!$A$181:$A$220=$A13))</f>
        <v>0</v>
      </c>
      <c r="G13" s="303">
        <f>$F13*VLOOKUP($A13,'Non-GHGs Growth Rate'!$A$53:$AR$78,COLUMN('Non-GHGs Growth Rate'!G$53),0)</f>
        <v>0</v>
      </c>
      <c r="H13" s="303">
        <f>$F13*VLOOKUP($A13,'Non-GHGs Growth Rate'!$A$53:$AR$78,COLUMN('Non-GHGs Growth Rate'!H$53),0)</f>
        <v>0</v>
      </c>
      <c r="I13" s="303">
        <f>$F13*VLOOKUP($A13,'Non-GHGs Growth Rate'!$A$53:$AR$78,COLUMN('Non-GHGs Growth Rate'!I$53),0)</f>
        <v>0</v>
      </c>
      <c r="J13" s="303">
        <f>$F13*VLOOKUP($A13,'Non-GHGs Growth Rate'!$A$53:$AR$78,COLUMN('Non-GHGs Growth Rate'!J$53),0)</f>
        <v>0</v>
      </c>
      <c r="K13" s="303">
        <f>$F13*VLOOKUP($A13,'Non-GHGs Growth Rate'!$A$53:$AR$78,COLUMN('Non-GHGs Growth Rate'!K$53),0)</f>
        <v>0</v>
      </c>
      <c r="L13" s="303">
        <f>$F13*VLOOKUP($A13,'Non-GHGs Growth Rate'!$A$53:$AR$78,COLUMN('Non-GHGs Growth Rate'!L$53),0)</f>
        <v>0</v>
      </c>
      <c r="M13" s="303">
        <f>$F13*VLOOKUP($A13,'Non-GHGs Growth Rate'!$A$53:$AR$78,COLUMN('Non-GHGs Growth Rate'!M$53),0)</f>
        <v>0</v>
      </c>
      <c r="N13" s="303">
        <f>$F13*VLOOKUP($A13,'Non-GHGs Growth Rate'!$A$53:$AR$78,COLUMN('Non-GHGs Growth Rate'!N$53),0)</f>
        <v>0</v>
      </c>
      <c r="O13" s="303">
        <f>$F13*VLOOKUP($A13,'Non-GHGs Growth Rate'!$A$53:$AR$78,COLUMN('Non-GHGs Growth Rate'!O$53),0)</f>
        <v>0</v>
      </c>
      <c r="P13" s="303">
        <f>$F13*VLOOKUP($A13,'Non-GHGs Growth Rate'!$A$53:$AR$78,COLUMN('Non-GHGs Growth Rate'!P$53),0)</f>
        <v>0</v>
      </c>
      <c r="Q13" s="303">
        <f>$F13*VLOOKUP($A13,'Non-GHGs Growth Rate'!$A$53:$AR$78,COLUMN('Non-GHGs Growth Rate'!Q$53),0)</f>
        <v>0</v>
      </c>
      <c r="R13" s="303">
        <f>$F13*VLOOKUP($A13,'Non-GHGs Growth Rate'!$A$53:$AR$78,COLUMN('Non-GHGs Growth Rate'!R$53),0)</f>
        <v>0</v>
      </c>
      <c r="S13" s="303">
        <f>$F13*VLOOKUP($A13,'Non-GHGs Growth Rate'!$A$53:$AR$78,COLUMN('Non-GHGs Growth Rate'!S$53),0)</f>
        <v>0</v>
      </c>
      <c r="T13" s="303">
        <f>$F13*VLOOKUP($A13,'Non-GHGs Growth Rate'!$A$53:$AR$78,COLUMN('Non-GHGs Growth Rate'!T$53),0)</f>
        <v>0</v>
      </c>
      <c r="U13" s="303">
        <f>$F13*VLOOKUP($A13,'Non-GHGs Growth Rate'!$A$53:$AR$78,COLUMN('Non-GHGs Growth Rate'!U$53),0)</f>
        <v>0</v>
      </c>
      <c r="V13" s="303">
        <f>$F13*VLOOKUP($A13,'Non-GHGs Growth Rate'!$A$53:$AR$78,COLUMN('Non-GHGs Growth Rate'!V$53),0)</f>
        <v>0</v>
      </c>
      <c r="W13" s="303">
        <f>$F13*VLOOKUP($A13,'Non-GHGs Growth Rate'!$A$53:$AR$78,COLUMN('Non-GHGs Growth Rate'!W$53),0)</f>
        <v>0</v>
      </c>
      <c r="X13" s="303">
        <f>$F13*VLOOKUP($A13,'Non-GHGs Growth Rate'!$A$53:$AR$78,COLUMN('Non-GHGs Growth Rate'!X$53),0)</f>
        <v>0</v>
      </c>
      <c r="Y13" s="303">
        <f>$F13*VLOOKUP($A13,'Non-GHGs Growth Rate'!$A$53:$AR$78,COLUMN('Non-GHGs Growth Rate'!Y$53),0)</f>
        <v>0</v>
      </c>
      <c r="Z13" s="303">
        <f>$F13*VLOOKUP($A13,'Non-GHGs Growth Rate'!$A$53:$AR$78,COLUMN('Non-GHGs Growth Rate'!Z$53),0)</f>
        <v>0</v>
      </c>
      <c r="AA13" s="303">
        <f>$F13*VLOOKUP($A13,'Non-GHGs Growth Rate'!$A$53:$AR$78,COLUMN('Non-GHGs Growth Rate'!AA$53),0)</f>
        <v>0</v>
      </c>
      <c r="AB13" s="303">
        <f>$F13*VLOOKUP($A13,'Non-GHGs Growth Rate'!$A$53:$AR$78,COLUMN('Non-GHGs Growth Rate'!AB$53),0)</f>
        <v>0</v>
      </c>
      <c r="AC13" s="303">
        <f>$F13*VLOOKUP($A13,'Non-GHGs Growth Rate'!$A$53:$AR$78,COLUMN('Non-GHGs Growth Rate'!AC$53),0)</f>
        <v>0</v>
      </c>
      <c r="AD13" s="303">
        <f>$F13*VLOOKUP($A13,'Non-GHGs Growth Rate'!$A$53:$AR$78,COLUMN('Non-GHGs Growth Rate'!AD$53),0)</f>
        <v>0</v>
      </c>
      <c r="AE13" s="303">
        <f>$F13*VLOOKUP($A13,'Non-GHGs Growth Rate'!$A$53:$AR$78,COLUMN('Non-GHGs Growth Rate'!AE$53),0)</f>
        <v>0</v>
      </c>
      <c r="AF13" s="303">
        <f>$F13*VLOOKUP($A13,'Non-GHGs Growth Rate'!$A$53:$AR$78,COLUMN('Non-GHGs Growth Rate'!AF$53),0)</f>
        <v>0</v>
      </c>
      <c r="AG13" s="303">
        <f>$F13*VLOOKUP($A13,'Non-GHGs Growth Rate'!$A$53:$AR$78,COLUMN('Non-GHGs Growth Rate'!AG$53),0)</f>
        <v>0</v>
      </c>
      <c r="AH13" s="303">
        <f>$F13*VLOOKUP($A13,'Non-GHGs Growth Rate'!$A$53:$AR$78,COLUMN('Non-GHGs Growth Rate'!AH$53),0)</f>
        <v>0</v>
      </c>
      <c r="AI13" s="303">
        <f>$F13*VLOOKUP($A13,'Non-GHGs Growth Rate'!$A$53:$AR$78,COLUMN('Non-GHGs Growth Rate'!AI$53),0)</f>
        <v>0</v>
      </c>
      <c r="AJ13" s="303">
        <f>$F13*VLOOKUP($A13,'Non-GHGs Growth Rate'!$A$53:$AR$78,COLUMN('Non-GHGs Growth Rate'!AJ$53),0)</f>
        <v>0</v>
      </c>
      <c r="AK13" s="303">
        <f>$F13*VLOOKUP($A13,'Non-GHGs Growth Rate'!$A$53:$AR$78,COLUMN('Non-GHGs Growth Rate'!AK$53),0)</f>
        <v>0</v>
      </c>
      <c r="AL13" s="303">
        <f>$F13*VLOOKUP($A13,'Non-GHGs Growth Rate'!$A$53:$AR$78,COLUMN('Non-GHGs Growth Rate'!AL$53),0)</f>
        <v>0</v>
      </c>
      <c r="AM13" s="303">
        <f>$F13*VLOOKUP($A13,'Non-GHGs Growth Rate'!$A$53:$AR$78,COLUMN('Non-GHGs Growth Rate'!AM$53),0)</f>
        <v>0</v>
      </c>
      <c r="AN13" s="303">
        <f>$F13*VLOOKUP($A13,'Non-GHGs Growth Rate'!$A$53:$AR$78,COLUMN('Non-GHGs Growth Rate'!AN$53),0)</f>
        <v>0</v>
      </c>
      <c r="AO13" s="303">
        <f>$F13*VLOOKUP($A13,'Non-GHGs Growth Rate'!$A$53:$AR$78,COLUMN('Non-GHGs Growth Rate'!AO$53),0)</f>
        <v>0</v>
      </c>
      <c r="AP13" s="303">
        <f>$F13*VLOOKUP($A13,'Non-GHGs Growth Rate'!$A$53:$AR$78,COLUMN('Non-GHGs Growth Rate'!AP$53),0)</f>
        <v>0</v>
      </c>
      <c r="AQ13" s="303">
        <f>$F13*VLOOKUP($A13,'Non-GHGs Growth Rate'!$A$53:$AR$78,COLUMN('Non-GHGs Growth Rate'!AQ$53),0)</f>
        <v>0</v>
      </c>
      <c r="AR13" s="303">
        <f>$F13*VLOOKUP($A13,'Non-GHGs Growth Rate'!$A$53:$AR$78,COLUMN('Non-GHGs Growth Rate'!AR$53),0)</f>
        <v>0</v>
      </c>
    </row>
    <row r="14" spans="1:46">
      <c r="A14" t="s">
        <v>57</v>
      </c>
      <c r="B14" s="9" cm="1">
        <f t="array" ref="B14">SUMPRODUCT('Non-GHGs Emissions 2018-2022'!$J$5:$J$44*('Non-GHGs Emissions 2018-2022'!$A$5:$A$44=$A14))</f>
        <v>0</v>
      </c>
      <c r="C14" s="9" cm="1">
        <f t="array" ref="C14">SUMPRODUCT('Non-GHGs Emissions 2018-2022'!$J$49:$J$88*('Non-GHGs Emissions 2018-2022'!$A$49:$A$88=$A14))</f>
        <v>0</v>
      </c>
      <c r="D14" s="9" cm="1">
        <f t="array" ref="D14">SUMPRODUCT('Non-GHGs Emissions 2018-2022'!$J$93:$J$132*('Non-GHGs Emissions 2018-2022'!$A$93:$A$132=$A14))</f>
        <v>0</v>
      </c>
      <c r="E14" s="9" cm="1">
        <f t="array" ref="E14">SUMPRODUCT('Non-GHGs Emissions 2018-2022'!$J$137:$J$176*('Non-GHGs Emissions 2018-2022'!$A$137:$A$176=$A14))</f>
        <v>0</v>
      </c>
      <c r="F14" s="9" cm="1">
        <f t="array" ref="F14">SUMPRODUCT('Non-GHGs Emissions 2018-2022'!$J$181:$J$220*('Non-GHGs Emissions 2018-2022'!$A$181:$A$220=$A14))</f>
        <v>0</v>
      </c>
      <c r="G14" s="303">
        <f>$F14*VLOOKUP($A14,'Non-GHGs Growth Rate'!$A$53:$AR$78,COLUMN('Non-GHGs Growth Rate'!G$53),0)</f>
        <v>0</v>
      </c>
      <c r="H14" s="303">
        <f>$F14*VLOOKUP($A14,'Non-GHGs Growth Rate'!$A$53:$AR$78,COLUMN('Non-GHGs Growth Rate'!H$53),0)</f>
        <v>0</v>
      </c>
      <c r="I14" s="303">
        <f>$F14*VLOOKUP($A14,'Non-GHGs Growth Rate'!$A$53:$AR$78,COLUMN('Non-GHGs Growth Rate'!I$53),0)</f>
        <v>0</v>
      </c>
      <c r="J14" s="303">
        <f>$F14*VLOOKUP($A14,'Non-GHGs Growth Rate'!$A$53:$AR$78,COLUMN('Non-GHGs Growth Rate'!J$53),0)</f>
        <v>0</v>
      </c>
      <c r="K14" s="303">
        <f>$F14*VLOOKUP($A14,'Non-GHGs Growth Rate'!$A$53:$AR$78,COLUMN('Non-GHGs Growth Rate'!K$53),0)</f>
        <v>0</v>
      </c>
      <c r="L14" s="303">
        <f>$F14*VLOOKUP($A14,'Non-GHGs Growth Rate'!$A$53:$AR$78,COLUMN('Non-GHGs Growth Rate'!L$53),0)</f>
        <v>0</v>
      </c>
      <c r="M14" s="303">
        <f>$F14*VLOOKUP($A14,'Non-GHGs Growth Rate'!$A$53:$AR$78,COLUMN('Non-GHGs Growth Rate'!M$53),0)</f>
        <v>0</v>
      </c>
      <c r="N14" s="303">
        <f>$F14*VLOOKUP($A14,'Non-GHGs Growth Rate'!$A$53:$AR$78,COLUMN('Non-GHGs Growth Rate'!N$53),0)</f>
        <v>0</v>
      </c>
      <c r="O14" s="303">
        <f>$F14*VLOOKUP($A14,'Non-GHGs Growth Rate'!$A$53:$AR$78,COLUMN('Non-GHGs Growth Rate'!O$53),0)</f>
        <v>0</v>
      </c>
      <c r="P14" s="303">
        <f>$F14*VLOOKUP($A14,'Non-GHGs Growth Rate'!$A$53:$AR$78,COLUMN('Non-GHGs Growth Rate'!P$53),0)</f>
        <v>0</v>
      </c>
      <c r="Q14" s="303">
        <f>$F14*VLOOKUP($A14,'Non-GHGs Growth Rate'!$A$53:$AR$78,COLUMN('Non-GHGs Growth Rate'!Q$53),0)</f>
        <v>0</v>
      </c>
      <c r="R14" s="303">
        <f>$F14*VLOOKUP($A14,'Non-GHGs Growth Rate'!$A$53:$AR$78,COLUMN('Non-GHGs Growth Rate'!R$53),0)</f>
        <v>0</v>
      </c>
      <c r="S14" s="303">
        <f>$F14*VLOOKUP($A14,'Non-GHGs Growth Rate'!$A$53:$AR$78,COLUMN('Non-GHGs Growth Rate'!S$53),0)</f>
        <v>0</v>
      </c>
      <c r="T14" s="303">
        <f>$F14*VLOOKUP($A14,'Non-GHGs Growth Rate'!$A$53:$AR$78,COLUMN('Non-GHGs Growth Rate'!T$53),0)</f>
        <v>0</v>
      </c>
      <c r="U14" s="303">
        <f>$F14*VLOOKUP($A14,'Non-GHGs Growth Rate'!$A$53:$AR$78,COLUMN('Non-GHGs Growth Rate'!U$53),0)</f>
        <v>0</v>
      </c>
      <c r="V14" s="303">
        <f>$F14*VLOOKUP($A14,'Non-GHGs Growth Rate'!$A$53:$AR$78,COLUMN('Non-GHGs Growth Rate'!V$53),0)</f>
        <v>0</v>
      </c>
      <c r="W14" s="303">
        <f>$F14*VLOOKUP($A14,'Non-GHGs Growth Rate'!$A$53:$AR$78,COLUMN('Non-GHGs Growth Rate'!W$53),0)</f>
        <v>0</v>
      </c>
      <c r="X14" s="303">
        <f>$F14*VLOOKUP($A14,'Non-GHGs Growth Rate'!$A$53:$AR$78,COLUMN('Non-GHGs Growth Rate'!X$53),0)</f>
        <v>0</v>
      </c>
      <c r="Y14" s="303">
        <f>$F14*VLOOKUP($A14,'Non-GHGs Growth Rate'!$A$53:$AR$78,COLUMN('Non-GHGs Growth Rate'!Y$53),0)</f>
        <v>0</v>
      </c>
      <c r="Z14" s="303">
        <f>$F14*VLOOKUP($A14,'Non-GHGs Growth Rate'!$A$53:$AR$78,COLUMN('Non-GHGs Growth Rate'!Z$53),0)</f>
        <v>0</v>
      </c>
      <c r="AA14" s="303">
        <f>$F14*VLOOKUP($A14,'Non-GHGs Growth Rate'!$A$53:$AR$78,COLUMN('Non-GHGs Growth Rate'!AA$53),0)</f>
        <v>0</v>
      </c>
      <c r="AB14" s="303">
        <f>$F14*VLOOKUP($A14,'Non-GHGs Growth Rate'!$A$53:$AR$78,COLUMN('Non-GHGs Growth Rate'!AB$53),0)</f>
        <v>0</v>
      </c>
      <c r="AC14" s="303">
        <f>$F14*VLOOKUP($A14,'Non-GHGs Growth Rate'!$A$53:$AR$78,COLUMN('Non-GHGs Growth Rate'!AC$53),0)</f>
        <v>0</v>
      </c>
      <c r="AD14" s="303">
        <f>$F14*VLOOKUP($A14,'Non-GHGs Growth Rate'!$A$53:$AR$78,COLUMN('Non-GHGs Growth Rate'!AD$53),0)</f>
        <v>0</v>
      </c>
      <c r="AE14" s="303">
        <f>$F14*VLOOKUP($A14,'Non-GHGs Growth Rate'!$A$53:$AR$78,COLUMN('Non-GHGs Growth Rate'!AE$53),0)</f>
        <v>0</v>
      </c>
      <c r="AF14" s="303">
        <f>$F14*VLOOKUP($A14,'Non-GHGs Growth Rate'!$A$53:$AR$78,COLUMN('Non-GHGs Growth Rate'!AF$53),0)</f>
        <v>0</v>
      </c>
      <c r="AG14" s="303">
        <f>$F14*VLOOKUP($A14,'Non-GHGs Growth Rate'!$A$53:$AR$78,COLUMN('Non-GHGs Growth Rate'!AG$53),0)</f>
        <v>0</v>
      </c>
      <c r="AH14" s="303">
        <f>$F14*VLOOKUP($A14,'Non-GHGs Growth Rate'!$A$53:$AR$78,COLUMN('Non-GHGs Growth Rate'!AH$53),0)</f>
        <v>0</v>
      </c>
      <c r="AI14" s="303">
        <f>$F14*VLOOKUP($A14,'Non-GHGs Growth Rate'!$A$53:$AR$78,COLUMN('Non-GHGs Growth Rate'!AI$53),0)</f>
        <v>0</v>
      </c>
      <c r="AJ14" s="303">
        <f>$F14*VLOOKUP($A14,'Non-GHGs Growth Rate'!$A$53:$AR$78,COLUMN('Non-GHGs Growth Rate'!AJ$53),0)</f>
        <v>0</v>
      </c>
      <c r="AK14" s="303">
        <f>$F14*VLOOKUP($A14,'Non-GHGs Growth Rate'!$A$53:$AR$78,COLUMN('Non-GHGs Growth Rate'!AK$53),0)</f>
        <v>0</v>
      </c>
      <c r="AL14" s="303">
        <f>$F14*VLOOKUP($A14,'Non-GHGs Growth Rate'!$A$53:$AR$78,COLUMN('Non-GHGs Growth Rate'!AL$53),0)</f>
        <v>0</v>
      </c>
      <c r="AM14" s="303">
        <f>$F14*VLOOKUP($A14,'Non-GHGs Growth Rate'!$A$53:$AR$78,COLUMN('Non-GHGs Growth Rate'!AM$53),0)</f>
        <v>0</v>
      </c>
      <c r="AN14" s="303">
        <f>$F14*VLOOKUP($A14,'Non-GHGs Growth Rate'!$A$53:$AR$78,COLUMN('Non-GHGs Growth Rate'!AN$53),0)</f>
        <v>0</v>
      </c>
      <c r="AO14" s="303">
        <f>$F14*VLOOKUP($A14,'Non-GHGs Growth Rate'!$A$53:$AR$78,COLUMN('Non-GHGs Growth Rate'!AO$53),0)</f>
        <v>0</v>
      </c>
      <c r="AP14" s="303">
        <f>$F14*VLOOKUP($A14,'Non-GHGs Growth Rate'!$A$53:$AR$78,COLUMN('Non-GHGs Growth Rate'!AP$53),0)</f>
        <v>0</v>
      </c>
      <c r="AQ14" s="303">
        <f>$F14*VLOOKUP($A14,'Non-GHGs Growth Rate'!$A$53:$AR$78,COLUMN('Non-GHGs Growth Rate'!AQ$53),0)</f>
        <v>0</v>
      </c>
      <c r="AR14" s="303">
        <f>$F14*VLOOKUP($A14,'Non-GHGs Growth Rate'!$A$53:$AR$78,COLUMN('Non-GHGs Growth Rate'!AR$53),0)</f>
        <v>0</v>
      </c>
    </row>
    <row r="15" spans="1:46">
      <c r="A15" t="s">
        <v>48</v>
      </c>
      <c r="B15" s="9" cm="1">
        <f t="array" ref="B15">SUMPRODUCT('Non-GHGs Emissions 2018-2022'!$J$5:$J$44*('Non-GHGs Emissions 2018-2022'!$A$5:$A$44=$A15))</f>
        <v>485972704000</v>
      </c>
      <c r="C15" s="9" cm="1">
        <f t="array" ref="C15">SUMPRODUCT('Non-GHGs Emissions 2018-2022'!$J$49:$J$88*('Non-GHGs Emissions 2018-2022'!$A$49:$A$88=$A15))</f>
        <v>520492244000</v>
      </c>
      <c r="D15" s="9" cm="1">
        <f t="array" ref="D15">SUMPRODUCT('Non-GHGs Emissions 2018-2022'!$J$93:$J$132*('Non-GHGs Emissions 2018-2022'!$A$93:$A$132=$A15))</f>
        <v>540445558000</v>
      </c>
      <c r="E15" s="9" cm="1">
        <f t="array" ref="E15">SUMPRODUCT('Non-GHGs Emissions 2018-2022'!$J$137:$J$176*('Non-GHGs Emissions 2018-2022'!$A$137:$A$176=$A15))</f>
        <v>547685474000</v>
      </c>
      <c r="F15" s="9" cm="1">
        <f t="array" ref="F15">SUMPRODUCT('Non-GHGs Emissions 2018-2022'!$J$181:$J$220*('Non-GHGs Emissions 2018-2022'!$A$181:$A$220=$A15))</f>
        <v>723233730000</v>
      </c>
      <c r="G15" s="303">
        <f>$F15*VLOOKUP($A15,'Non-GHGs Growth Rate'!$A$53:$AR$78,COLUMN('Non-GHGs Growth Rate'!G$53),0)</f>
        <v>757894278250.64111</v>
      </c>
      <c r="H15" s="303">
        <f>$F15*VLOOKUP($A15,'Non-GHGs Growth Rate'!$A$53:$AR$78,COLUMN('Non-GHGs Growth Rate'!H$53),0)</f>
        <v>792173792354.31641</v>
      </c>
      <c r="I15" s="303">
        <f>$F15*VLOOKUP($A15,'Non-GHGs Growth Rate'!$A$53:$AR$78,COLUMN('Non-GHGs Growth Rate'!I$53),0)</f>
        <v>826110481014.08215</v>
      </c>
      <c r="J15" s="303">
        <f>$F15*VLOOKUP($A15,'Non-GHGs Growth Rate'!$A$53:$AR$78,COLUMN('Non-GHGs Growth Rate'!J$53),0)</f>
        <v>859751940213.12805</v>
      </c>
      <c r="K15" s="303">
        <f>$F15*VLOOKUP($A15,'Non-GHGs Growth Rate'!$A$53:$AR$78,COLUMN('Non-GHGs Growth Rate'!K$53),0)</f>
        <v>893151641837.85095</v>
      </c>
      <c r="L15" s="303">
        <f>$F15*VLOOKUP($A15,'Non-GHGs Growth Rate'!$A$53:$AR$78,COLUMN('Non-GHGs Growth Rate'!L$53),0)</f>
        <v>926366251429.05896</v>
      </c>
      <c r="M15" s="303">
        <f>$F15*VLOOKUP($A15,'Non-GHGs Growth Rate'!$A$53:$AR$78,COLUMN('Non-GHGs Growth Rate'!M$53),0)</f>
        <v>959453642334.96045</v>
      </c>
      <c r="N15" s="303">
        <f>$F15*VLOOKUP($A15,'Non-GHGs Growth Rate'!$A$53:$AR$78,COLUMN('Non-GHGs Growth Rate'!N$53),0)</f>
        <v>992471474527.53052</v>
      </c>
      <c r="O15" s="303">
        <f>$F15*VLOOKUP($A15,'Non-GHGs Growth Rate'!$A$53:$AR$78,COLUMN('Non-GHGs Growth Rate'!O$53),0)</f>
        <v>1025476218135.4526</v>
      </c>
      <c r="P15" s="303">
        <f>$F15*VLOOKUP($A15,'Non-GHGs Growth Rate'!$A$53:$AR$78,COLUMN('Non-GHGs Growth Rate'!P$53),0)</f>
        <v>1058522518487.4697</v>
      </c>
      <c r="Q15" s="303">
        <f>$F15*VLOOKUP($A15,'Non-GHGs Growth Rate'!$A$53:$AR$78,COLUMN('Non-GHGs Growth Rate'!Q$53),0)</f>
        <v>1091662817364.8984</v>
      </c>
      <c r="R15" s="303">
        <f>$F15*VLOOKUP($A15,'Non-GHGs Growth Rate'!$A$53:$AR$78,COLUMN('Non-GHGs Growth Rate'!R$53),0)</f>
        <v>1124947162073.7742</v>
      </c>
      <c r="S15" s="303">
        <f>$F15*VLOOKUP($A15,'Non-GHGs Growth Rate'!$A$53:$AR$78,COLUMN('Non-GHGs Growth Rate'!S$53),0)</f>
        <v>1158423148819.4326</v>
      </c>
      <c r="T15" s="303">
        <f>$F15*VLOOKUP($A15,'Non-GHGs Growth Rate'!$A$53:$AR$78,COLUMN('Non-GHGs Growth Rate'!T$53),0)</f>
        <v>1192135959350.0903</v>
      </c>
      <c r="U15" s="303">
        <f>$F15*VLOOKUP($A15,'Non-GHGs Growth Rate'!$A$53:$AR$78,COLUMN('Non-GHGs Growth Rate'!U$53),0)</f>
        <v>1226128459973.115</v>
      </c>
      <c r="V15" s="303">
        <f>$F15*VLOOKUP($A15,'Non-GHGs Growth Rate'!$A$53:$AR$78,COLUMN('Non-GHGs Growth Rate'!V$53),0)</f>
        <v>1260441340078.1418</v>
      </c>
      <c r="W15" s="303">
        <f>$F15*VLOOKUP($A15,'Non-GHGs Growth Rate'!$A$53:$AR$78,COLUMN('Non-GHGs Growth Rate'!W$53),0)</f>
        <v>1295113273536.3279</v>
      </c>
      <c r="X15" s="303">
        <f>$F15*VLOOKUP($A15,'Non-GHGs Growth Rate'!$A$53:$AR$78,COLUMN('Non-GHGs Growth Rate'!X$53),0)</f>
        <v>1330181091111.3311</v>
      </c>
      <c r="Y15" s="303">
        <f>$F15*VLOOKUP($A15,'Non-GHGs Growth Rate'!$A$53:$AR$78,COLUMN('Non-GHGs Growth Rate'!Y$53),0)</f>
        <v>1365679955605.603</v>
      </c>
      <c r="Z15" s="303">
        <f>$F15*VLOOKUP($A15,'Non-GHGs Growth Rate'!$A$53:$AR$78,COLUMN('Non-GHGs Growth Rate'!Z$53),0)</f>
        <v>1401643534134.876</v>
      </c>
      <c r="AA15" s="303">
        <f>$F15*VLOOKUP($A15,'Non-GHGs Growth Rate'!$A$53:$AR$78,COLUMN('Non-GHGs Growth Rate'!AA$53),0)</f>
        <v>1438104163880.9597</v>
      </c>
      <c r="AB15" s="303">
        <f>$F15*VLOOKUP($A15,'Non-GHGs Growth Rate'!$A$53:$AR$78,COLUMN('Non-GHGs Growth Rate'!AB$53),0)</f>
        <v>1475093009091.3972</v>
      </c>
      <c r="AC15" s="303">
        <f>$F15*VLOOKUP($A15,'Non-GHGs Growth Rate'!$A$53:$AR$78,COLUMN('Non-GHGs Growth Rate'!AC$53),0)</f>
        <v>1512640208105.4905</v>
      </c>
      <c r="AD15" s="303">
        <f>$F15*VLOOKUP($A15,'Non-GHGs Growth Rate'!$A$53:$AR$78,COLUMN('Non-GHGs Growth Rate'!AD$53),0)</f>
        <v>1550775009894.5022</v>
      </c>
      <c r="AE15" s="303">
        <f>$F15*VLOOKUP($A15,'Non-GHGs Growth Rate'!$A$53:$AR$78,COLUMN('Non-GHGs Growth Rate'!AE$53),0)</f>
        <v>1589525900089.019</v>
      </c>
      <c r="AF15" s="303">
        <f>$F15*VLOOKUP($A15,'Non-GHGs Growth Rate'!$A$53:$AR$78,COLUMN('Non-GHGs Growth Rate'!AF$53),0)</f>
        <v>1628920716788.3884</v>
      </c>
      <c r="AG15" s="303">
        <f>$F15*VLOOKUP($A15,'Non-GHGs Growth Rate'!$A$53:$AR$78,COLUMN('Non-GHGs Growth Rate'!AG$53),0)</f>
        <v>1668986756651.2568</v>
      </c>
      <c r="AH15" s="303">
        <f>$F15*VLOOKUP($A15,'Non-GHGs Growth Rate'!$A$53:$AR$78,COLUMN('Non-GHGs Growth Rate'!AH$53),0)</f>
        <v>1709750871886.2344</v>
      </c>
      <c r="AI15" s="303">
        <f>$F15*VLOOKUP($A15,'Non-GHGs Growth Rate'!$A$53:$AR$78,COLUMN('Non-GHGs Growth Rate'!AI$53),0)</f>
        <v>1751239558822.6489</v>
      </c>
      <c r="AJ15" s="303">
        <f>$F15*VLOOKUP($A15,'Non-GHGs Growth Rate'!$A$53:$AR$78,COLUMN('Non-GHGs Growth Rate'!AJ$53),0)</f>
        <v>1793479038761.4236</v>
      </c>
      <c r="AK15" s="303">
        <f>$F15*VLOOKUP($A15,'Non-GHGs Growth Rate'!$A$53:$AR$78,COLUMN('Non-GHGs Growth Rate'!AK$53),0)</f>
        <v>1836495331798.4063</v>
      </c>
      <c r="AL15" s="303">
        <f>$F15*VLOOKUP($A15,'Non-GHGs Growth Rate'!$A$53:$AR$78,COLUMN('Non-GHGs Growth Rate'!AL$53),0)</f>
        <v>1880314324287.3433</v>
      </c>
      <c r="AM15" s="303">
        <f>$F15*VLOOKUP($A15,'Non-GHGs Growth Rate'!$A$53:$AR$78,COLUMN('Non-GHGs Growth Rate'!AM$53),0)</f>
        <v>1924961830573.3809</v>
      </c>
      <c r="AN15" s="303">
        <f>$F15*VLOOKUP($A15,'Non-GHGs Growth Rate'!$A$53:$AR$78,COLUMN('Non-GHGs Growth Rate'!AN$53),0)</f>
        <v>1970463649584.9824</v>
      </c>
      <c r="AO15" s="303">
        <f>$F15*VLOOKUP($A15,'Non-GHGs Growth Rate'!$A$53:$AR$78,COLUMN('Non-GHGs Growth Rate'!AO$53),0)</f>
        <v>2016845616827.864</v>
      </c>
      <c r="AP15" s="303">
        <f>$F15*VLOOKUP($A15,'Non-GHGs Growth Rate'!$A$53:$AR$78,COLUMN('Non-GHGs Growth Rate'!AP$53),0)</f>
        <v>2064133652277.6125</v>
      </c>
      <c r="AQ15" s="303">
        <f>$F15*VLOOKUP($A15,'Non-GHGs Growth Rate'!$A$53:$AR$78,COLUMN('Non-GHGs Growth Rate'!AQ$53),0)</f>
        <v>2112353804624.3347</v>
      </c>
      <c r="AR15" s="303">
        <f>$F15*VLOOKUP($A15,'Non-GHGs Growth Rate'!$A$53:$AR$78,COLUMN('Non-GHGs Growth Rate'!AR$53),0)</f>
        <v>2161532292279.2397</v>
      </c>
    </row>
    <row r="16" spans="1:46">
      <c r="A16" t="s">
        <v>49</v>
      </c>
      <c r="B16" s="9" cm="1">
        <f t="array" ref="B16">SUMPRODUCT('Non-GHGs Emissions 2018-2022'!$J$5:$J$44*('Non-GHGs Emissions 2018-2022'!$A$5:$A$44=$A16))</f>
        <v>1850750639280</v>
      </c>
      <c r="C16" s="9" cm="1">
        <f t="array" ref="C16">SUMPRODUCT('Non-GHGs Emissions 2018-2022'!$J$49:$J$88*('Non-GHGs Emissions 2018-2022'!$A$49:$A$88=$A16))</f>
        <v>1990310823000.0005</v>
      </c>
      <c r="D16" s="9" cm="1">
        <f t="array" ref="D16">SUMPRODUCT('Non-GHGs Emissions 2018-2022'!$J$93:$J$132*('Non-GHGs Emissions 2018-2022'!$A$93:$A$132=$A16))</f>
        <v>1991973596000</v>
      </c>
      <c r="E16" s="9" cm="1">
        <f t="array" ref="E16">SUMPRODUCT('Non-GHGs Emissions 2018-2022'!$J$137:$J$176*('Non-GHGs Emissions 2018-2022'!$A$137:$A$176=$A16))</f>
        <v>1963201726000</v>
      </c>
      <c r="F16" s="9" cm="1">
        <f t="array" ref="F16">SUMPRODUCT('Non-GHGs Emissions 2018-2022'!$J$181:$J$220*('Non-GHGs Emissions 2018-2022'!$A$181:$A$220=$A16))</f>
        <v>2000034194000</v>
      </c>
      <c r="G16" s="303">
        <f>$F16*VLOOKUP($A16,'Non-GHGs Growth Rate'!$A$53:$AR$78,COLUMN('Non-GHGs Growth Rate'!G$53),0)</f>
        <v>2098830948056.9395</v>
      </c>
      <c r="H16" s="303">
        <f>$F16*VLOOKUP($A16,'Non-GHGs Growth Rate'!$A$53:$AR$78,COLUMN('Non-GHGs Growth Rate'!H$53),0)</f>
        <v>2196584866814.106</v>
      </c>
      <c r="I16" s="303">
        <f>$F16*VLOOKUP($A16,'Non-GHGs Growth Rate'!$A$53:$AR$78,COLUMN('Non-GHGs Growth Rate'!I$53),0)</f>
        <v>2293395012249.3643</v>
      </c>
      <c r="J16" s="303">
        <f>$F16*VLOOKUP($A16,'Non-GHGs Growth Rate'!$A$53:$AR$78,COLUMN('Non-GHGs Growth Rate'!J$53),0)</f>
        <v>2389388855187.6997</v>
      </c>
      <c r="K16" s="303">
        <f>$F16*VLOOKUP($A16,'Non-GHGs Growth Rate'!$A$53:$AR$78,COLUMN('Non-GHGs Growth Rate'!K$53),0)</f>
        <v>2484711906132.1216</v>
      </c>
      <c r="L16" s="303">
        <f>$F16*VLOOKUP($A16,'Non-GHGs Growth Rate'!$A$53:$AR$78,COLUMN('Non-GHGs Growth Rate'!L$53),0)</f>
        <v>2579519835535.7568</v>
      </c>
      <c r="M16" s="303">
        <f>$F16*VLOOKUP($A16,'Non-GHGs Growth Rate'!$A$53:$AR$78,COLUMN('Non-GHGs Growth Rate'!M$53),0)</f>
        <v>2673972645268.8413</v>
      </c>
      <c r="N16" s="303">
        <f>$F16*VLOOKUP($A16,'Non-GHGs Growth Rate'!$A$53:$AR$78,COLUMN('Non-GHGs Growth Rate'!N$53),0)</f>
        <v>2768230486568.6733</v>
      </c>
      <c r="O16" s="303">
        <f>$F16*VLOOKUP($A16,'Non-GHGs Growth Rate'!$A$53:$AR$78,COLUMN('Non-GHGs Growth Rate'!O$53),0)</f>
        <v>2862450768373.2095</v>
      </c>
      <c r="P16" s="303">
        <f>$F16*VLOOKUP($A16,'Non-GHGs Growth Rate'!$A$53:$AR$78,COLUMN('Non-GHGs Growth Rate'!P$53),0)</f>
        <v>2956786254895.1855</v>
      </c>
      <c r="Q16" s="303">
        <f>$F16*VLOOKUP($A16,'Non-GHGs Growth Rate'!$A$53:$AR$78,COLUMN('Non-GHGs Growth Rate'!Q$53),0)</f>
        <v>3051383905754.9541</v>
      </c>
      <c r="R16" s="303">
        <f>$F16*VLOOKUP($A16,'Non-GHGs Growth Rate'!$A$53:$AR$78,COLUMN('Non-GHGs Growth Rate'!R$53),0)</f>
        <v>3146384261764.2212</v>
      </c>
      <c r="S16" s="303">
        <f>$F16*VLOOKUP($A16,'Non-GHGs Growth Rate'!$A$53:$AR$78,COLUMN('Non-GHGs Growth Rate'!S$53),0)</f>
        <v>3241921222538.5747</v>
      </c>
      <c r="T16" s="303">
        <f>$F16*VLOOKUP($A16,'Non-GHGs Growth Rate'!$A$53:$AR$78,COLUMN('Non-GHGs Growth Rate'!T$53),0)</f>
        <v>3338122097992.7266</v>
      </c>
      <c r="U16" s="303">
        <f>$F16*VLOOKUP($A16,'Non-GHGs Growth Rate'!$A$53:$AR$78,COLUMN('Non-GHGs Growth Rate'!U$53),0)</f>
        <v>3435107844794.7725</v>
      </c>
      <c r="V16" s="303">
        <f>$F16*VLOOKUP($A16,'Non-GHGs Growth Rate'!$A$53:$AR$78,COLUMN('Non-GHGs Growth Rate'!V$53),0)</f>
        <v>3532993421806.7139</v>
      </c>
      <c r="W16" s="303">
        <f>$F16*VLOOKUP($A16,'Non-GHGs Growth Rate'!$A$53:$AR$78,COLUMN('Non-GHGs Growth Rate'!W$53),0)</f>
        <v>3631888216364.0112</v>
      </c>
      <c r="X16" s="303">
        <f>$F16*VLOOKUP($A16,'Non-GHGs Growth Rate'!$A$53:$AR$78,COLUMN('Non-GHGs Growth Rate'!X$53),0)</f>
        <v>3731896506879.1235</v>
      </c>
      <c r="Y16" s="303">
        <f>$F16*VLOOKUP($A16,'Non-GHGs Growth Rate'!$A$53:$AR$78,COLUMN('Non-GHGs Growth Rate'!Y$53),0)</f>
        <v>3833117937538.4551</v>
      </c>
      <c r="Z16" s="303">
        <f>$F16*VLOOKUP($A16,'Non-GHGs Growth Rate'!$A$53:$AR$78,COLUMN('Non-GHGs Growth Rate'!Z$53),0)</f>
        <v>3935647988527.8174</v>
      </c>
      <c r="AA16" s="303">
        <f>$F16*VLOOKUP($A16,'Non-GHGs Growth Rate'!$A$53:$AR$78,COLUMN('Non-GHGs Growth Rate'!AA$53),0)</f>
        <v>4039578430864.6143</v>
      </c>
      <c r="AB16" s="303">
        <f>$F16*VLOOKUP($A16,'Non-GHGs Growth Rate'!$A$53:$AR$78,COLUMN('Non-GHGs Growth Rate'!AB$53),0)</f>
        <v>4144997759014.5479</v>
      </c>
      <c r="AC16" s="303">
        <f>$F16*VLOOKUP($A16,'Non-GHGs Growth Rate'!$A$53:$AR$78,COLUMN('Non-GHGs Growth Rate'!AC$53),0)</f>
        <v>4251991597411.4355</v>
      </c>
      <c r="AD16" s="303">
        <f>$F16*VLOOKUP($A16,'Non-GHGs Growth Rate'!$A$53:$AR$78,COLUMN('Non-GHGs Growth Rate'!AD$53),0)</f>
        <v>4360643079070.2251</v>
      </c>
      <c r="AE16" s="303">
        <f>$F16*VLOOKUP($A16,'Non-GHGs Growth Rate'!$A$53:$AR$78,COLUMN('Non-GHGs Growth Rate'!AE$53),0)</f>
        <v>4471033195914.1855</v>
      </c>
      <c r="AF16" s="303">
        <f>$F16*VLOOKUP($A16,'Non-GHGs Growth Rate'!$A$53:$AR$78,COLUMN('Non-GHGs Growth Rate'!AF$53),0)</f>
        <v>4583241121397.4619</v>
      </c>
      <c r="AG16" s="303">
        <f>$F16*VLOOKUP($A16,'Non-GHGs Growth Rate'!$A$53:$AR$78,COLUMN('Non-GHGs Growth Rate'!AG$53),0)</f>
        <v>4697344506624.1465</v>
      </c>
      <c r="AH16" s="303">
        <f>$F16*VLOOKUP($A16,'Non-GHGs Growth Rate'!$A$53:$AR$78,COLUMN('Non-GHGs Growth Rate'!AH$53),0)</f>
        <v>4813419751540.0586</v>
      </c>
      <c r="AI16" s="303">
        <f>$F16*VLOOKUP($A16,'Non-GHGs Growth Rate'!$A$53:$AR$78,COLUMN('Non-GHGs Growth Rate'!AI$53),0)</f>
        <v>4931542252975.1934</v>
      </c>
      <c r="AJ16" s="303">
        <f>$F16*VLOOKUP($A16,'Non-GHGs Growth Rate'!$A$53:$AR$78,COLUMN('Non-GHGs Growth Rate'!AJ$53),0)</f>
        <v>5051786631396.8564</v>
      </c>
      <c r="AK16" s="303">
        <f>$F16*VLOOKUP($A16,'Non-GHGs Growth Rate'!$A$53:$AR$78,COLUMN('Non-GHGs Growth Rate'!AK$53),0)</f>
        <v>5174226938232.8477</v>
      </c>
      <c r="AL16" s="303">
        <f>$F16*VLOOKUP($A16,'Non-GHGs Growth Rate'!$A$53:$AR$78,COLUMN('Non-GHGs Growth Rate'!AL$53),0)</f>
        <v>5298936845569.6338</v>
      </c>
      <c r="AM16" s="303">
        <f>$F16*VLOOKUP($A16,'Non-GHGs Growth Rate'!$A$53:$AR$78,COLUMN('Non-GHGs Growth Rate'!AM$53),0)</f>
        <v>5425989819941.5322</v>
      </c>
      <c r="AN16" s="303">
        <f>$F16*VLOOKUP($A16,'Non-GHGs Growth Rate'!$A$53:$AR$78,COLUMN('Non-GHGs Growth Rate'!AN$53),0)</f>
        <v>5555459281820.3809</v>
      </c>
      <c r="AO16" s="303">
        <f>$F16*VLOOKUP($A16,'Non-GHGs Growth Rate'!$A$53:$AR$78,COLUMN('Non-GHGs Growth Rate'!AO$53),0)</f>
        <v>5687418752294.4521</v>
      </c>
      <c r="AP16" s="303">
        <f>$F16*VLOOKUP($A16,'Non-GHGs Growth Rate'!$A$53:$AR$78,COLUMN('Non-GHGs Growth Rate'!AP$53),0)</f>
        <v>5821941988306.2607</v>
      </c>
      <c r="AQ16" s="303">
        <f>$F16*VLOOKUP($A16,'Non-GHGs Growth Rate'!$A$53:$AR$78,COLUMN('Non-GHGs Growth Rate'!AQ$53),0)</f>
        <v>5959103107699.3477</v>
      </c>
      <c r="AR16" s="303">
        <f>$F16*VLOOKUP($A16,'Non-GHGs Growth Rate'!$A$53:$AR$78,COLUMN('Non-GHGs Growth Rate'!AR$53),0)</f>
        <v>6098976705208.1035</v>
      </c>
    </row>
    <row r="17" spans="1:44">
      <c r="A17" t="s">
        <v>50</v>
      </c>
      <c r="B17" s="9" cm="1">
        <f t="array" ref="B17">SUMPRODUCT('Non-GHGs Emissions 2018-2022'!$J$5:$J$44*('Non-GHGs Emissions 2018-2022'!$A$5:$A$44=$A17))</f>
        <v>0</v>
      </c>
      <c r="C17" s="9" cm="1">
        <f t="array" ref="C17">SUMPRODUCT('Non-GHGs Emissions 2018-2022'!$J$49:$J$88*('Non-GHGs Emissions 2018-2022'!$A$49:$A$88=$A17))</f>
        <v>0</v>
      </c>
      <c r="D17" s="9" cm="1">
        <f t="array" ref="D17">SUMPRODUCT('Non-GHGs Emissions 2018-2022'!$J$93:$J$132*('Non-GHGs Emissions 2018-2022'!$A$93:$A$132=$A17))</f>
        <v>0</v>
      </c>
      <c r="E17" s="9" cm="1">
        <f t="array" ref="E17">SUMPRODUCT('Non-GHGs Emissions 2018-2022'!$J$137:$J$176*('Non-GHGs Emissions 2018-2022'!$A$137:$A$176=$A17))</f>
        <v>0</v>
      </c>
      <c r="F17" s="9" cm="1">
        <f t="array" ref="F17">SUMPRODUCT('Non-GHGs Emissions 2018-2022'!$J$181:$J$220*('Non-GHGs Emissions 2018-2022'!$A$181:$A$220=$A17))</f>
        <v>0</v>
      </c>
      <c r="G17" s="303">
        <f>$F17*VLOOKUP($A17,'Non-GHGs Growth Rate'!$A$53:$AR$78,COLUMN('Non-GHGs Growth Rate'!G$53),0)</f>
        <v>0</v>
      </c>
      <c r="H17" s="303">
        <f>$F17*VLOOKUP($A17,'Non-GHGs Growth Rate'!$A$53:$AR$78,COLUMN('Non-GHGs Growth Rate'!H$53),0)</f>
        <v>0</v>
      </c>
      <c r="I17" s="303">
        <f>$F17*VLOOKUP($A17,'Non-GHGs Growth Rate'!$A$53:$AR$78,COLUMN('Non-GHGs Growth Rate'!I$53),0)</f>
        <v>0</v>
      </c>
      <c r="J17" s="303">
        <f>$F17*VLOOKUP($A17,'Non-GHGs Growth Rate'!$A$53:$AR$78,COLUMN('Non-GHGs Growth Rate'!J$53),0)</f>
        <v>0</v>
      </c>
      <c r="K17" s="303">
        <f>$F17*VLOOKUP($A17,'Non-GHGs Growth Rate'!$A$53:$AR$78,COLUMN('Non-GHGs Growth Rate'!K$53),0)</f>
        <v>0</v>
      </c>
      <c r="L17" s="303">
        <f>$F17*VLOOKUP($A17,'Non-GHGs Growth Rate'!$A$53:$AR$78,COLUMN('Non-GHGs Growth Rate'!L$53),0)</f>
        <v>0</v>
      </c>
      <c r="M17" s="303">
        <f>$F17*VLOOKUP($A17,'Non-GHGs Growth Rate'!$A$53:$AR$78,COLUMN('Non-GHGs Growth Rate'!M$53),0)</f>
        <v>0</v>
      </c>
      <c r="N17" s="303">
        <f>$F17*VLOOKUP($A17,'Non-GHGs Growth Rate'!$A$53:$AR$78,COLUMN('Non-GHGs Growth Rate'!N$53),0)</f>
        <v>0</v>
      </c>
      <c r="O17" s="303">
        <f>$F17*VLOOKUP($A17,'Non-GHGs Growth Rate'!$A$53:$AR$78,COLUMN('Non-GHGs Growth Rate'!O$53),0)</f>
        <v>0</v>
      </c>
      <c r="P17" s="303">
        <f>$F17*VLOOKUP($A17,'Non-GHGs Growth Rate'!$A$53:$AR$78,COLUMN('Non-GHGs Growth Rate'!P$53),0)</f>
        <v>0</v>
      </c>
      <c r="Q17" s="303">
        <f>$F17*VLOOKUP($A17,'Non-GHGs Growth Rate'!$A$53:$AR$78,COLUMN('Non-GHGs Growth Rate'!Q$53),0)</f>
        <v>0</v>
      </c>
      <c r="R17" s="303">
        <f>$F17*VLOOKUP($A17,'Non-GHGs Growth Rate'!$A$53:$AR$78,COLUMN('Non-GHGs Growth Rate'!R$53),0)</f>
        <v>0</v>
      </c>
      <c r="S17" s="303">
        <f>$F17*VLOOKUP($A17,'Non-GHGs Growth Rate'!$A$53:$AR$78,COLUMN('Non-GHGs Growth Rate'!S$53),0)</f>
        <v>0</v>
      </c>
      <c r="T17" s="303">
        <f>$F17*VLOOKUP($A17,'Non-GHGs Growth Rate'!$A$53:$AR$78,COLUMN('Non-GHGs Growth Rate'!T$53),0)</f>
        <v>0</v>
      </c>
      <c r="U17" s="303">
        <f>$F17*VLOOKUP($A17,'Non-GHGs Growth Rate'!$A$53:$AR$78,COLUMN('Non-GHGs Growth Rate'!U$53),0)</f>
        <v>0</v>
      </c>
      <c r="V17" s="303">
        <f>$F17*VLOOKUP($A17,'Non-GHGs Growth Rate'!$A$53:$AR$78,COLUMN('Non-GHGs Growth Rate'!V$53),0)</f>
        <v>0</v>
      </c>
      <c r="W17" s="303">
        <f>$F17*VLOOKUP($A17,'Non-GHGs Growth Rate'!$A$53:$AR$78,COLUMN('Non-GHGs Growth Rate'!W$53),0)</f>
        <v>0</v>
      </c>
      <c r="X17" s="303">
        <f>$F17*VLOOKUP($A17,'Non-GHGs Growth Rate'!$A$53:$AR$78,COLUMN('Non-GHGs Growth Rate'!X$53),0)</f>
        <v>0</v>
      </c>
      <c r="Y17" s="303">
        <f>$F17*VLOOKUP($A17,'Non-GHGs Growth Rate'!$A$53:$AR$78,COLUMN('Non-GHGs Growth Rate'!Y$53),0)</f>
        <v>0</v>
      </c>
      <c r="Z17" s="303">
        <f>$F17*VLOOKUP($A17,'Non-GHGs Growth Rate'!$A$53:$AR$78,COLUMN('Non-GHGs Growth Rate'!Z$53),0)</f>
        <v>0</v>
      </c>
      <c r="AA17" s="303">
        <f>$F17*VLOOKUP($A17,'Non-GHGs Growth Rate'!$A$53:$AR$78,COLUMN('Non-GHGs Growth Rate'!AA$53),0)</f>
        <v>0</v>
      </c>
      <c r="AB17" s="303">
        <f>$F17*VLOOKUP($A17,'Non-GHGs Growth Rate'!$A$53:$AR$78,COLUMN('Non-GHGs Growth Rate'!AB$53),0)</f>
        <v>0</v>
      </c>
      <c r="AC17" s="303">
        <f>$F17*VLOOKUP($A17,'Non-GHGs Growth Rate'!$A$53:$AR$78,COLUMN('Non-GHGs Growth Rate'!AC$53),0)</f>
        <v>0</v>
      </c>
      <c r="AD17" s="303">
        <f>$F17*VLOOKUP($A17,'Non-GHGs Growth Rate'!$A$53:$AR$78,COLUMN('Non-GHGs Growth Rate'!AD$53),0)</f>
        <v>0</v>
      </c>
      <c r="AE17" s="303">
        <f>$F17*VLOOKUP($A17,'Non-GHGs Growth Rate'!$A$53:$AR$78,COLUMN('Non-GHGs Growth Rate'!AE$53),0)</f>
        <v>0</v>
      </c>
      <c r="AF17" s="303">
        <f>$F17*VLOOKUP($A17,'Non-GHGs Growth Rate'!$A$53:$AR$78,COLUMN('Non-GHGs Growth Rate'!AF$53),0)</f>
        <v>0</v>
      </c>
      <c r="AG17" s="303">
        <f>$F17*VLOOKUP($A17,'Non-GHGs Growth Rate'!$A$53:$AR$78,COLUMN('Non-GHGs Growth Rate'!AG$53),0)</f>
        <v>0</v>
      </c>
      <c r="AH17" s="303">
        <f>$F17*VLOOKUP($A17,'Non-GHGs Growth Rate'!$A$53:$AR$78,COLUMN('Non-GHGs Growth Rate'!AH$53),0)</f>
        <v>0</v>
      </c>
      <c r="AI17" s="303">
        <f>$F17*VLOOKUP($A17,'Non-GHGs Growth Rate'!$A$53:$AR$78,COLUMN('Non-GHGs Growth Rate'!AI$53),0)</f>
        <v>0</v>
      </c>
      <c r="AJ17" s="303">
        <f>$F17*VLOOKUP($A17,'Non-GHGs Growth Rate'!$A$53:$AR$78,COLUMN('Non-GHGs Growth Rate'!AJ$53),0)</f>
        <v>0</v>
      </c>
      <c r="AK17" s="303">
        <f>$F17*VLOOKUP($A17,'Non-GHGs Growth Rate'!$A$53:$AR$78,COLUMN('Non-GHGs Growth Rate'!AK$53),0)</f>
        <v>0</v>
      </c>
      <c r="AL17" s="303">
        <f>$F17*VLOOKUP($A17,'Non-GHGs Growth Rate'!$A$53:$AR$78,COLUMN('Non-GHGs Growth Rate'!AL$53),0)</f>
        <v>0</v>
      </c>
      <c r="AM17" s="303">
        <f>$F17*VLOOKUP($A17,'Non-GHGs Growth Rate'!$A$53:$AR$78,COLUMN('Non-GHGs Growth Rate'!AM$53),0)</f>
        <v>0</v>
      </c>
      <c r="AN17" s="303">
        <f>$F17*VLOOKUP($A17,'Non-GHGs Growth Rate'!$A$53:$AR$78,COLUMN('Non-GHGs Growth Rate'!AN$53),0)</f>
        <v>0</v>
      </c>
      <c r="AO17" s="303">
        <f>$F17*VLOOKUP($A17,'Non-GHGs Growth Rate'!$A$53:$AR$78,COLUMN('Non-GHGs Growth Rate'!AO$53),0)</f>
        <v>0</v>
      </c>
      <c r="AP17" s="303">
        <f>$F17*VLOOKUP($A17,'Non-GHGs Growth Rate'!$A$53:$AR$78,COLUMN('Non-GHGs Growth Rate'!AP$53),0)</f>
        <v>0</v>
      </c>
      <c r="AQ17" s="303">
        <f>$F17*VLOOKUP($A17,'Non-GHGs Growth Rate'!$A$53:$AR$78,COLUMN('Non-GHGs Growth Rate'!AQ$53),0)</f>
        <v>0</v>
      </c>
      <c r="AR17" s="303">
        <f>$F17*VLOOKUP($A17,'Non-GHGs Growth Rate'!$A$53:$AR$78,COLUMN('Non-GHGs Growth Rate'!AR$53),0)</f>
        <v>0</v>
      </c>
    </row>
    <row r="18" spans="1:44">
      <c r="A18" t="s">
        <v>58</v>
      </c>
      <c r="B18" s="9" cm="1">
        <f t="array" ref="B18">SUMPRODUCT('Non-GHGs Emissions 2018-2022'!$J$5:$J$44*('Non-GHGs Emissions 2018-2022'!$A$5:$A$44=$A18))</f>
        <v>0</v>
      </c>
      <c r="C18" s="9" cm="1">
        <f t="array" ref="C18">SUMPRODUCT('Non-GHGs Emissions 2018-2022'!$J$49:$J$88*('Non-GHGs Emissions 2018-2022'!$A$49:$A$88=$A18))</f>
        <v>0</v>
      </c>
      <c r="D18" s="9" cm="1">
        <f t="array" ref="D18">SUMPRODUCT('Non-GHGs Emissions 2018-2022'!$J$93:$J$132*('Non-GHGs Emissions 2018-2022'!$A$93:$A$132=$A18))</f>
        <v>0</v>
      </c>
      <c r="E18" s="9" cm="1">
        <f t="array" ref="E18">SUMPRODUCT('Non-GHGs Emissions 2018-2022'!$J$137:$J$176*('Non-GHGs Emissions 2018-2022'!$A$137:$A$176=$A18))</f>
        <v>0</v>
      </c>
      <c r="F18" s="9" cm="1">
        <f t="array" ref="F18">SUMPRODUCT('Non-GHGs Emissions 2018-2022'!$J$181:$J$220*('Non-GHGs Emissions 2018-2022'!$A$181:$A$220=$A18))</f>
        <v>0</v>
      </c>
      <c r="G18" s="303">
        <f>$F18*VLOOKUP($A18,'Non-GHGs Growth Rate'!$A$53:$AR$78,COLUMN('Non-GHGs Growth Rate'!G$53),0)</f>
        <v>0</v>
      </c>
      <c r="H18" s="303">
        <f>$F18*VLOOKUP($A18,'Non-GHGs Growth Rate'!$A$53:$AR$78,COLUMN('Non-GHGs Growth Rate'!H$53),0)</f>
        <v>0</v>
      </c>
      <c r="I18" s="303">
        <f>$F18*VLOOKUP($A18,'Non-GHGs Growth Rate'!$A$53:$AR$78,COLUMN('Non-GHGs Growth Rate'!I$53),0)</f>
        <v>0</v>
      </c>
      <c r="J18" s="303">
        <f>$F18*VLOOKUP($A18,'Non-GHGs Growth Rate'!$A$53:$AR$78,COLUMN('Non-GHGs Growth Rate'!J$53),0)</f>
        <v>0</v>
      </c>
      <c r="K18" s="303">
        <f>$F18*VLOOKUP($A18,'Non-GHGs Growth Rate'!$A$53:$AR$78,COLUMN('Non-GHGs Growth Rate'!K$53),0)</f>
        <v>0</v>
      </c>
      <c r="L18" s="303">
        <f>$F18*VLOOKUP($A18,'Non-GHGs Growth Rate'!$A$53:$AR$78,COLUMN('Non-GHGs Growth Rate'!L$53),0)</f>
        <v>0</v>
      </c>
      <c r="M18" s="303">
        <f>$F18*VLOOKUP($A18,'Non-GHGs Growth Rate'!$A$53:$AR$78,COLUMN('Non-GHGs Growth Rate'!M$53),0)</f>
        <v>0</v>
      </c>
      <c r="N18" s="303">
        <f>$F18*VLOOKUP($A18,'Non-GHGs Growth Rate'!$A$53:$AR$78,COLUMN('Non-GHGs Growth Rate'!N$53),0)</f>
        <v>0</v>
      </c>
      <c r="O18" s="303">
        <f>$F18*VLOOKUP($A18,'Non-GHGs Growth Rate'!$A$53:$AR$78,COLUMN('Non-GHGs Growth Rate'!O$53),0)</f>
        <v>0</v>
      </c>
      <c r="P18" s="303">
        <f>$F18*VLOOKUP($A18,'Non-GHGs Growth Rate'!$A$53:$AR$78,COLUMN('Non-GHGs Growth Rate'!P$53),0)</f>
        <v>0</v>
      </c>
      <c r="Q18" s="303">
        <f>$F18*VLOOKUP($A18,'Non-GHGs Growth Rate'!$A$53:$AR$78,COLUMN('Non-GHGs Growth Rate'!Q$53),0)</f>
        <v>0</v>
      </c>
      <c r="R18" s="303">
        <f>$F18*VLOOKUP($A18,'Non-GHGs Growth Rate'!$A$53:$AR$78,COLUMN('Non-GHGs Growth Rate'!R$53),0)</f>
        <v>0</v>
      </c>
      <c r="S18" s="303">
        <f>$F18*VLOOKUP($A18,'Non-GHGs Growth Rate'!$A$53:$AR$78,COLUMN('Non-GHGs Growth Rate'!S$53),0)</f>
        <v>0</v>
      </c>
      <c r="T18" s="303">
        <f>$F18*VLOOKUP($A18,'Non-GHGs Growth Rate'!$A$53:$AR$78,COLUMN('Non-GHGs Growth Rate'!T$53),0)</f>
        <v>0</v>
      </c>
      <c r="U18" s="303">
        <f>$F18*VLOOKUP($A18,'Non-GHGs Growth Rate'!$A$53:$AR$78,COLUMN('Non-GHGs Growth Rate'!U$53),0)</f>
        <v>0</v>
      </c>
      <c r="V18" s="303">
        <f>$F18*VLOOKUP($A18,'Non-GHGs Growth Rate'!$A$53:$AR$78,COLUMN('Non-GHGs Growth Rate'!V$53),0)</f>
        <v>0</v>
      </c>
      <c r="W18" s="303">
        <f>$F18*VLOOKUP($A18,'Non-GHGs Growth Rate'!$A$53:$AR$78,COLUMN('Non-GHGs Growth Rate'!W$53),0)</f>
        <v>0</v>
      </c>
      <c r="X18" s="303">
        <f>$F18*VLOOKUP($A18,'Non-GHGs Growth Rate'!$A$53:$AR$78,COLUMN('Non-GHGs Growth Rate'!X$53),0)</f>
        <v>0</v>
      </c>
      <c r="Y18" s="303">
        <f>$F18*VLOOKUP($A18,'Non-GHGs Growth Rate'!$A$53:$AR$78,COLUMN('Non-GHGs Growth Rate'!Y$53),0)</f>
        <v>0</v>
      </c>
      <c r="Z18" s="303">
        <f>$F18*VLOOKUP($A18,'Non-GHGs Growth Rate'!$A$53:$AR$78,COLUMN('Non-GHGs Growth Rate'!Z$53),0)</f>
        <v>0</v>
      </c>
      <c r="AA18" s="303">
        <f>$F18*VLOOKUP($A18,'Non-GHGs Growth Rate'!$A$53:$AR$78,COLUMN('Non-GHGs Growth Rate'!AA$53),0)</f>
        <v>0</v>
      </c>
      <c r="AB18" s="303">
        <f>$F18*VLOOKUP($A18,'Non-GHGs Growth Rate'!$A$53:$AR$78,COLUMN('Non-GHGs Growth Rate'!AB$53),0)</f>
        <v>0</v>
      </c>
      <c r="AC18" s="303">
        <f>$F18*VLOOKUP($A18,'Non-GHGs Growth Rate'!$A$53:$AR$78,COLUMN('Non-GHGs Growth Rate'!AC$53),0)</f>
        <v>0</v>
      </c>
      <c r="AD18" s="303">
        <f>$F18*VLOOKUP($A18,'Non-GHGs Growth Rate'!$A$53:$AR$78,COLUMN('Non-GHGs Growth Rate'!AD$53),0)</f>
        <v>0</v>
      </c>
      <c r="AE18" s="303">
        <f>$F18*VLOOKUP($A18,'Non-GHGs Growth Rate'!$A$53:$AR$78,COLUMN('Non-GHGs Growth Rate'!AE$53),0)</f>
        <v>0</v>
      </c>
      <c r="AF18" s="303">
        <f>$F18*VLOOKUP($A18,'Non-GHGs Growth Rate'!$A$53:$AR$78,COLUMN('Non-GHGs Growth Rate'!AF$53),0)</f>
        <v>0</v>
      </c>
      <c r="AG18" s="303">
        <f>$F18*VLOOKUP($A18,'Non-GHGs Growth Rate'!$A$53:$AR$78,COLUMN('Non-GHGs Growth Rate'!AG$53),0)</f>
        <v>0</v>
      </c>
      <c r="AH18" s="303">
        <f>$F18*VLOOKUP($A18,'Non-GHGs Growth Rate'!$A$53:$AR$78,COLUMN('Non-GHGs Growth Rate'!AH$53),0)</f>
        <v>0</v>
      </c>
      <c r="AI18" s="303">
        <f>$F18*VLOOKUP($A18,'Non-GHGs Growth Rate'!$A$53:$AR$78,COLUMN('Non-GHGs Growth Rate'!AI$53),0)</f>
        <v>0</v>
      </c>
      <c r="AJ18" s="303">
        <f>$F18*VLOOKUP($A18,'Non-GHGs Growth Rate'!$A$53:$AR$78,COLUMN('Non-GHGs Growth Rate'!AJ$53),0)</f>
        <v>0</v>
      </c>
      <c r="AK18" s="303">
        <f>$F18*VLOOKUP($A18,'Non-GHGs Growth Rate'!$A$53:$AR$78,COLUMN('Non-GHGs Growth Rate'!AK$53),0)</f>
        <v>0</v>
      </c>
      <c r="AL18" s="303">
        <f>$F18*VLOOKUP($A18,'Non-GHGs Growth Rate'!$A$53:$AR$78,COLUMN('Non-GHGs Growth Rate'!AL$53),0)</f>
        <v>0</v>
      </c>
      <c r="AM18" s="303">
        <f>$F18*VLOOKUP($A18,'Non-GHGs Growth Rate'!$A$53:$AR$78,COLUMN('Non-GHGs Growth Rate'!AM$53),0)</f>
        <v>0</v>
      </c>
      <c r="AN18" s="303">
        <f>$F18*VLOOKUP($A18,'Non-GHGs Growth Rate'!$A$53:$AR$78,COLUMN('Non-GHGs Growth Rate'!AN$53),0)</f>
        <v>0</v>
      </c>
      <c r="AO18" s="303">
        <f>$F18*VLOOKUP($A18,'Non-GHGs Growth Rate'!$A$53:$AR$78,COLUMN('Non-GHGs Growth Rate'!AO$53),0)</f>
        <v>0</v>
      </c>
      <c r="AP18" s="303">
        <f>$F18*VLOOKUP($A18,'Non-GHGs Growth Rate'!$A$53:$AR$78,COLUMN('Non-GHGs Growth Rate'!AP$53),0)</f>
        <v>0</v>
      </c>
      <c r="AQ18" s="303">
        <f>$F18*VLOOKUP($A18,'Non-GHGs Growth Rate'!$A$53:$AR$78,COLUMN('Non-GHGs Growth Rate'!AQ$53),0)</f>
        <v>0</v>
      </c>
      <c r="AR18" s="303">
        <f>$F18*VLOOKUP($A18,'Non-GHGs Growth Rate'!$A$53:$AR$78,COLUMN('Non-GHGs Growth Rate'!AR$53),0)</f>
        <v>0</v>
      </c>
    </row>
    <row r="19" spans="1:44">
      <c r="A19" t="s">
        <v>59</v>
      </c>
      <c r="B19" s="9" cm="1">
        <f t="array" ref="B19">SUMPRODUCT('Non-GHGs Emissions 2018-2022'!$J$5:$J$44*('Non-GHGs Emissions 2018-2022'!$A$5:$A$44=$A19))</f>
        <v>0</v>
      </c>
      <c r="C19" s="9" cm="1">
        <f t="array" ref="C19">SUMPRODUCT('Non-GHGs Emissions 2018-2022'!$J$49:$J$88*('Non-GHGs Emissions 2018-2022'!$A$49:$A$88=$A19))</f>
        <v>0</v>
      </c>
      <c r="D19" s="9" cm="1">
        <f t="array" ref="D19">SUMPRODUCT('Non-GHGs Emissions 2018-2022'!$J$93:$J$132*('Non-GHGs Emissions 2018-2022'!$A$93:$A$132=$A19))</f>
        <v>0</v>
      </c>
      <c r="E19" s="9" cm="1">
        <f t="array" ref="E19">SUMPRODUCT('Non-GHGs Emissions 2018-2022'!$J$137:$J$176*('Non-GHGs Emissions 2018-2022'!$A$137:$A$176=$A19))</f>
        <v>0</v>
      </c>
      <c r="F19" s="9" cm="1">
        <f t="array" ref="F19">SUMPRODUCT('Non-GHGs Emissions 2018-2022'!$J$181:$J$220*('Non-GHGs Emissions 2018-2022'!$A$181:$A$220=$A19))</f>
        <v>0</v>
      </c>
      <c r="G19" s="303">
        <f>$F19*VLOOKUP($A19,'Non-GHGs Growth Rate'!$A$53:$AR$78,COLUMN('Non-GHGs Growth Rate'!G$53),0)</f>
        <v>0</v>
      </c>
      <c r="H19" s="303">
        <f>$F19*VLOOKUP($A19,'Non-GHGs Growth Rate'!$A$53:$AR$78,COLUMN('Non-GHGs Growth Rate'!H$53),0)</f>
        <v>0</v>
      </c>
      <c r="I19" s="303">
        <f>$F19*VLOOKUP($A19,'Non-GHGs Growth Rate'!$A$53:$AR$78,COLUMN('Non-GHGs Growth Rate'!I$53),0)</f>
        <v>0</v>
      </c>
      <c r="J19" s="303">
        <f>$F19*VLOOKUP($A19,'Non-GHGs Growth Rate'!$A$53:$AR$78,COLUMN('Non-GHGs Growth Rate'!J$53),0)</f>
        <v>0</v>
      </c>
      <c r="K19" s="303">
        <f>$F19*VLOOKUP($A19,'Non-GHGs Growth Rate'!$A$53:$AR$78,COLUMN('Non-GHGs Growth Rate'!K$53),0)</f>
        <v>0</v>
      </c>
      <c r="L19" s="303">
        <f>$F19*VLOOKUP($A19,'Non-GHGs Growth Rate'!$A$53:$AR$78,COLUMN('Non-GHGs Growth Rate'!L$53),0)</f>
        <v>0</v>
      </c>
      <c r="M19" s="303">
        <f>$F19*VLOOKUP($A19,'Non-GHGs Growth Rate'!$A$53:$AR$78,COLUMN('Non-GHGs Growth Rate'!M$53),0)</f>
        <v>0</v>
      </c>
      <c r="N19" s="303">
        <f>$F19*VLOOKUP($A19,'Non-GHGs Growth Rate'!$A$53:$AR$78,COLUMN('Non-GHGs Growth Rate'!N$53),0)</f>
        <v>0</v>
      </c>
      <c r="O19" s="303">
        <f>$F19*VLOOKUP($A19,'Non-GHGs Growth Rate'!$A$53:$AR$78,COLUMN('Non-GHGs Growth Rate'!O$53),0)</f>
        <v>0</v>
      </c>
      <c r="P19" s="303">
        <f>$F19*VLOOKUP($A19,'Non-GHGs Growth Rate'!$A$53:$AR$78,COLUMN('Non-GHGs Growth Rate'!P$53),0)</f>
        <v>0</v>
      </c>
      <c r="Q19" s="303">
        <f>$F19*VLOOKUP($A19,'Non-GHGs Growth Rate'!$A$53:$AR$78,COLUMN('Non-GHGs Growth Rate'!Q$53),0)</f>
        <v>0</v>
      </c>
      <c r="R19" s="303">
        <f>$F19*VLOOKUP($A19,'Non-GHGs Growth Rate'!$A$53:$AR$78,COLUMN('Non-GHGs Growth Rate'!R$53),0)</f>
        <v>0</v>
      </c>
      <c r="S19" s="303">
        <f>$F19*VLOOKUP($A19,'Non-GHGs Growth Rate'!$A$53:$AR$78,COLUMN('Non-GHGs Growth Rate'!S$53),0)</f>
        <v>0</v>
      </c>
      <c r="T19" s="303">
        <f>$F19*VLOOKUP($A19,'Non-GHGs Growth Rate'!$A$53:$AR$78,COLUMN('Non-GHGs Growth Rate'!T$53),0)</f>
        <v>0</v>
      </c>
      <c r="U19" s="303">
        <f>$F19*VLOOKUP($A19,'Non-GHGs Growth Rate'!$A$53:$AR$78,COLUMN('Non-GHGs Growth Rate'!U$53),0)</f>
        <v>0</v>
      </c>
      <c r="V19" s="303">
        <f>$F19*VLOOKUP($A19,'Non-GHGs Growth Rate'!$A$53:$AR$78,COLUMN('Non-GHGs Growth Rate'!V$53),0)</f>
        <v>0</v>
      </c>
      <c r="W19" s="303">
        <f>$F19*VLOOKUP($A19,'Non-GHGs Growth Rate'!$A$53:$AR$78,COLUMN('Non-GHGs Growth Rate'!W$53),0)</f>
        <v>0</v>
      </c>
      <c r="X19" s="303">
        <f>$F19*VLOOKUP($A19,'Non-GHGs Growth Rate'!$A$53:$AR$78,COLUMN('Non-GHGs Growth Rate'!X$53),0)</f>
        <v>0</v>
      </c>
      <c r="Y19" s="303">
        <f>$F19*VLOOKUP($A19,'Non-GHGs Growth Rate'!$A$53:$AR$78,COLUMN('Non-GHGs Growth Rate'!Y$53),0)</f>
        <v>0</v>
      </c>
      <c r="Z19" s="303">
        <f>$F19*VLOOKUP($A19,'Non-GHGs Growth Rate'!$A$53:$AR$78,COLUMN('Non-GHGs Growth Rate'!Z$53),0)</f>
        <v>0</v>
      </c>
      <c r="AA19" s="303">
        <f>$F19*VLOOKUP($A19,'Non-GHGs Growth Rate'!$A$53:$AR$78,COLUMN('Non-GHGs Growth Rate'!AA$53),0)</f>
        <v>0</v>
      </c>
      <c r="AB19" s="303">
        <f>$F19*VLOOKUP($A19,'Non-GHGs Growth Rate'!$A$53:$AR$78,COLUMN('Non-GHGs Growth Rate'!AB$53),0)</f>
        <v>0</v>
      </c>
      <c r="AC19" s="303">
        <f>$F19*VLOOKUP($A19,'Non-GHGs Growth Rate'!$A$53:$AR$78,COLUMN('Non-GHGs Growth Rate'!AC$53),0)</f>
        <v>0</v>
      </c>
      <c r="AD19" s="303">
        <f>$F19*VLOOKUP($A19,'Non-GHGs Growth Rate'!$A$53:$AR$78,COLUMN('Non-GHGs Growth Rate'!AD$53),0)</f>
        <v>0</v>
      </c>
      <c r="AE19" s="303">
        <f>$F19*VLOOKUP($A19,'Non-GHGs Growth Rate'!$A$53:$AR$78,COLUMN('Non-GHGs Growth Rate'!AE$53),0)</f>
        <v>0</v>
      </c>
      <c r="AF19" s="303">
        <f>$F19*VLOOKUP($A19,'Non-GHGs Growth Rate'!$A$53:$AR$78,COLUMN('Non-GHGs Growth Rate'!AF$53),0)</f>
        <v>0</v>
      </c>
      <c r="AG19" s="303">
        <f>$F19*VLOOKUP($A19,'Non-GHGs Growth Rate'!$A$53:$AR$78,COLUMN('Non-GHGs Growth Rate'!AG$53),0)</f>
        <v>0</v>
      </c>
      <c r="AH19" s="303">
        <f>$F19*VLOOKUP($A19,'Non-GHGs Growth Rate'!$A$53:$AR$78,COLUMN('Non-GHGs Growth Rate'!AH$53),0)</f>
        <v>0</v>
      </c>
      <c r="AI19" s="303">
        <f>$F19*VLOOKUP($A19,'Non-GHGs Growth Rate'!$A$53:$AR$78,COLUMN('Non-GHGs Growth Rate'!AI$53),0)</f>
        <v>0</v>
      </c>
      <c r="AJ19" s="303">
        <f>$F19*VLOOKUP($A19,'Non-GHGs Growth Rate'!$A$53:$AR$78,COLUMN('Non-GHGs Growth Rate'!AJ$53),0)</f>
        <v>0</v>
      </c>
      <c r="AK19" s="303">
        <f>$F19*VLOOKUP($A19,'Non-GHGs Growth Rate'!$A$53:$AR$78,COLUMN('Non-GHGs Growth Rate'!AK$53),0)</f>
        <v>0</v>
      </c>
      <c r="AL19" s="303">
        <f>$F19*VLOOKUP($A19,'Non-GHGs Growth Rate'!$A$53:$AR$78,COLUMN('Non-GHGs Growth Rate'!AL$53),0)</f>
        <v>0</v>
      </c>
      <c r="AM19" s="303">
        <f>$F19*VLOOKUP($A19,'Non-GHGs Growth Rate'!$A$53:$AR$78,COLUMN('Non-GHGs Growth Rate'!AM$53),0)</f>
        <v>0</v>
      </c>
      <c r="AN19" s="303">
        <f>$F19*VLOOKUP($A19,'Non-GHGs Growth Rate'!$A$53:$AR$78,COLUMN('Non-GHGs Growth Rate'!AN$53),0)</f>
        <v>0</v>
      </c>
      <c r="AO19" s="303">
        <f>$F19*VLOOKUP($A19,'Non-GHGs Growth Rate'!$A$53:$AR$78,COLUMN('Non-GHGs Growth Rate'!AO$53),0)</f>
        <v>0</v>
      </c>
      <c r="AP19" s="303">
        <f>$F19*VLOOKUP($A19,'Non-GHGs Growth Rate'!$A$53:$AR$78,COLUMN('Non-GHGs Growth Rate'!AP$53),0)</f>
        <v>0</v>
      </c>
      <c r="AQ19" s="303">
        <f>$F19*VLOOKUP($A19,'Non-GHGs Growth Rate'!$A$53:$AR$78,COLUMN('Non-GHGs Growth Rate'!AQ$53),0)</f>
        <v>0</v>
      </c>
      <c r="AR19" s="303">
        <f>$F19*VLOOKUP($A19,'Non-GHGs Growth Rate'!$A$53:$AR$78,COLUMN('Non-GHGs Growth Rate'!AR$53),0)</f>
        <v>0</v>
      </c>
    </row>
    <row r="20" spans="1:44">
      <c r="A20" t="s">
        <v>60</v>
      </c>
      <c r="B20" s="9" cm="1">
        <f t="array" ref="B20">SUMPRODUCT('Non-GHGs Emissions 2018-2022'!$J$5:$J$44*('Non-GHGs Emissions 2018-2022'!$A$5:$A$44=$A20))</f>
        <v>0</v>
      </c>
      <c r="C20" s="9" cm="1">
        <f t="array" ref="C20">SUMPRODUCT('Non-GHGs Emissions 2018-2022'!$J$49:$J$88*('Non-GHGs Emissions 2018-2022'!$A$49:$A$88=$A20))</f>
        <v>0</v>
      </c>
      <c r="D20" s="9" cm="1">
        <f t="array" ref="D20">SUMPRODUCT('Non-GHGs Emissions 2018-2022'!$J$93:$J$132*('Non-GHGs Emissions 2018-2022'!$A$93:$A$132=$A20))</f>
        <v>0</v>
      </c>
      <c r="E20" s="9" cm="1">
        <f t="array" ref="E20">SUMPRODUCT('Non-GHGs Emissions 2018-2022'!$J$137:$J$176*('Non-GHGs Emissions 2018-2022'!$A$137:$A$176=$A20))</f>
        <v>0</v>
      </c>
      <c r="F20" s="9" cm="1">
        <f t="array" ref="F20">SUMPRODUCT('Non-GHGs Emissions 2018-2022'!$J$181:$J$220*('Non-GHGs Emissions 2018-2022'!$A$181:$A$220=$A20))</f>
        <v>0</v>
      </c>
      <c r="G20" s="303">
        <f>$F20*VLOOKUP($A20,'Non-GHGs Growth Rate'!$A$53:$AR$78,COLUMN('Non-GHGs Growth Rate'!G$53),0)</f>
        <v>0</v>
      </c>
      <c r="H20" s="303">
        <f>$F20*VLOOKUP($A20,'Non-GHGs Growth Rate'!$A$53:$AR$78,COLUMN('Non-GHGs Growth Rate'!H$53),0)</f>
        <v>0</v>
      </c>
      <c r="I20" s="303">
        <f>$F20*VLOOKUP($A20,'Non-GHGs Growth Rate'!$A$53:$AR$78,COLUMN('Non-GHGs Growth Rate'!I$53),0)</f>
        <v>0</v>
      </c>
      <c r="J20" s="303">
        <f>$F20*VLOOKUP($A20,'Non-GHGs Growth Rate'!$A$53:$AR$78,COLUMN('Non-GHGs Growth Rate'!J$53),0)</f>
        <v>0</v>
      </c>
      <c r="K20" s="303">
        <f>$F20*VLOOKUP($A20,'Non-GHGs Growth Rate'!$A$53:$AR$78,COLUMN('Non-GHGs Growth Rate'!K$53),0)</f>
        <v>0</v>
      </c>
      <c r="L20" s="303">
        <f>$F20*VLOOKUP($A20,'Non-GHGs Growth Rate'!$A$53:$AR$78,COLUMN('Non-GHGs Growth Rate'!L$53),0)</f>
        <v>0</v>
      </c>
      <c r="M20" s="303">
        <f>$F20*VLOOKUP($A20,'Non-GHGs Growth Rate'!$A$53:$AR$78,COLUMN('Non-GHGs Growth Rate'!M$53),0)</f>
        <v>0</v>
      </c>
      <c r="N20" s="303">
        <f>$F20*VLOOKUP($A20,'Non-GHGs Growth Rate'!$A$53:$AR$78,COLUMN('Non-GHGs Growth Rate'!N$53),0)</f>
        <v>0</v>
      </c>
      <c r="O20" s="303">
        <f>$F20*VLOOKUP($A20,'Non-GHGs Growth Rate'!$A$53:$AR$78,COLUMN('Non-GHGs Growth Rate'!O$53),0)</f>
        <v>0</v>
      </c>
      <c r="P20" s="303">
        <f>$F20*VLOOKUP($A20,'Non-GHGs Growth Rate'!$A$53:$AR$78,COLUMN('Non-GHGs Growth Rate'!P$53),0)</f>
        <v>0</v>
      </c>
      <c r="Q20" s="303">
        <f>$F20*VLOOKUP($A20,'Non-GHGs Growth Rate'!$A$53:$AR$78,COLUMN('Non-GHGs Growth Rate'!Q$53),0)</f>
        <v>0</v>
      </c>
      <c r="R20" s="303">
        <f>$F20*VLOOKUP($A20,'Non-GHGs Growth Rate'!$A$53:$AR$78,COLUMN('Non-GHGs Growth Rate'!R$53),0)</f>
        <v>0</v>
      </c>
      <c r="S20" s="303">
        <f>$F20*VLOOKUP($A20,'Non-GHGs Growth Rate'!$A$53:$AR$78,COLUMN('Non-GHGs Growth Rate'!S$53),0)</f>
        <v>0</v>
      </c>
      <c r="T20" s="303">
        <f>$F20*VLOOKUP($A20,'Non-GHGs Growth Rate'!$A$53:$AR$78,COLUMN('Non-GHGs Growth Rate'!T$53),0)</f>
        <v>0</v>
      </c>
      <c r="U20" s="303">
        <f>$F20*VLOOKUP($A20,'Non-GHGs Growth Rate'!$A$53:$AR$78,COLUMN('Non-GHGs Growth Rate'!U$53),0)</f>
        <v>0</v>
      </c>
      <c r="V20" s="303">
        <f>$F20*VLOOKUP($A20,'Non-GHGs Growth Rate'!$A$53:$AR$78,COLUMN('Non-GHGs Growth Rate'!V$53),0)</f>
        <v>0</v>
      </c>
      <c r="W20" s="303">
        <f>$F20*VLOOKUP($A20,'Non-GHGs Growth Rate'!$A$53:$AR$78,COLUMN('Non-GHGs Growth Rate'!W$53),0)</f>
        <v>0</v>
      </c>
      <c r="X20" s="303">
        <f>$F20*VLOOKUP($A20,'Non-GHGs Growth Rate'!$A$53:$AR$78,COLUMN('Non-GHGs Growth Rate'!X$53),0)</f>
        <v>0</v>
      </c>
      <c r="Y20" s="303">
        <f>$F20*VLOOKUP($A20,'Non-GHGs Growth Rate'!$A$53:$AR$78,COLUMN('Non-GHGs Growth Rate'!Y$53),0)</f>
        <v>0</v>
      </c>
      <c r="Z20" s="303">
        <f>$F20*VLOOKUP($A20,'Non-GHGs Growth Rate'!$A$53:$AR$78,COLUMN('Non-GHGs Growth Rate'!Z$53),0)</f>
        <v>0</v>
      </c>
      <c r="AA20" s="303">
        <f>$F20*VLOOKUP($A20,'Non-GHGs Growth Rate'!$A$53:$AR$78,COLUMN('Non-GHGs Growth Rate'!AA$53),0)</f>
        <v>0</v>
      </c>
      <c r="AB20" s="303">
        <f>$F20*VLOOKUP($A20,'Non-GHGs Growth Rate'!$A$53:$AR$78,COLUMN('Non-GHGs Growth Rate'!AB$53),0)</f>
        <v>0</v>
      </c>
      <c r="AC20" s="303">
        <f>$F20*VLOOKUP($A20,'Non-GHGs Growth Rate'!$A$53:$AR$78,COLUMN('Non-GHGs Growth Rate'!AC$53),0)</f>
        <v>0</v>
      </c>
      <c r="AD20" s="303">
        <f>$F20*VLOOKUP($A20,'Non-GHGs Growth Rate'!$A$53:$AR$78,COLUMN('Non-GHGs Growth Rate'!AD$53),0)</f>
        <v>0</v>
      </c>
      <c r="AE20" s="303">
        <f>$F20*VLOOKUP($A20,'Non-GHGs Growth Rate'!$A$53:$AR$78,COLUMN('Non-GHGs Growth Rate'!AE$53),0)</f>
        <v>0</v>
      </c>
      <c r="AF20" s="303">
        <f>$F20*VLOOKUP($A20,'Non-GHGs Growth Rate'!$A$53:$AR$78,COLUMN('Non-GHGs Growth Rate'!AF$53),0)</f>
        <v>0</v>
      </c>
      <c r="AG20" s="303">
        <f>$F20*VLOOKUP($A20,'Non-GHGs Growth Rate'!$A$53:$AR$78,COLUMN('Non-GHGs Growth Rate'!AG$53),0)</f>
        <v>0</v>
      </c>
      <c r="AH20" s="303">
        <f>$F20*VLOOKUP($A20,'Non-GHGs Growth Rate'!$A$53:$AR$78,COLUMN('Non-GHGs Growth Rate'!AH$53),0)</f>
        <v>0</v>
      </c>
      <c r="AI20" s="303">
        <f>$F20*VLOOKUP($A20,'Non-GHGs Growth Rate'!$A$53:$AR$78,COLUMN('Non-GHGs Growth Rate'!AI$53),0)</f>
        <v>0</v>
      </c>
      <c r="AJ20" s="303">
        <f>$F20*VLOOKUP($A20,'Non-GHGs Growth Rate'!$A$53:$AR$78,COLUMN('Non-GHGs Growth Rate'!AJ$53),0)</f>
        <v>0</v>
      </c>
      <c r="AK20" s="303">
        <f>$F20*VLOOKUP($A20,'Non-GHGs Growth Rate'!$A$53:$AR$78,COLUMN('Non-GHGs Growth Rate'!AK$53),0)</f>
        <v>0</v>
      </c>
      <c r="AL20" s="303">
        <f>$F20*VLOOKUP($A20,'Non-GHGs Growth Rate'!$A$53:$AR$78,COLUMN('Non-GHGs Growth Rate'!AL$53),0)</f>
        <v>0</v>
      </c>
      <c r="AM20" s="303">
        <f>$F20*VLOOKUP($A20,'Non-GHGs Growth Rate'!$A$53:$AR$78,COLUMN('Non-GHGs Growth Rate'!AM$53),0)</f>
        <v>0</v>
      </c>
      <c r="AN20" s="303">
        <f>$F20*VLOOKUP($A20,'Non-GHGs Growth Rate'!$A$53:$AR$78,COLUMN('Non-GHGs Growth Rate'!AN$53),0)</f>
        <v>0</v>
      </c>
      <c r="AO20" s="303">
        <f>$F20*VLOOKUP($A20,'Non-GHGs Growth Rate'!$A$53:$AR$78,COLUMN('Non-GHGs Growth Rate'!AO$53),0)</f>
        <v>0</v>
      </c>
      <c r="AP20" s="303">
        <f>$F20*VLOOKUP($A20,'Non-GHGs Growth Rate'!$A$53:$AR$78,COLUMN('Non-GHGs Growth Rate'!AP$53),0)</f>
        <v>0</v>
      </c>
      <c r="AQ20" s="303">
        <f>$F20*VLOOKUP($A20,'Non-GHGs Growth Rate'!$A$53:$AR$78,COLUMN('Non-GHGs Growth Rate'!AQ$53),0)</f>
        <v>0</v>
      </c>
      <c r="AR20" s="303">
        <f>$F20*VLOOKUP($A20,'Non-GHGs Growth Rate'!$A$53:$AR$78,COLUMN('Non-GHGs Growth Rate'!AR$53),0)</f>
        <v>0</v>
      </c>
    </row>
    <row r="21" spans="1:44">
      <c r="A21" t="s">
        <v>61</v>
      </c>
      <c r="B21" s="9" cm="1">
        <f t="array" ref="B21">SUMPRODUCT('Non-GHGs Emissions 2018-2022'!$J$5:$J$44*('Non-GHGs Emissions 2018-2022'!$A$5:$A$44=$A21))</f>
        <v>0</v>
      </c>
      <c r="C21" s="9" cm="1">
        <f t="array" ref="C21">SUMPRODUCT('Non-GHGs Emissions 2018-2022'!$J$49:$J$88*('Non-GHGs Emissions 2018-2022'!$A$49:$A$88=$A21))</f>
        <v>0</v>
      </c>
      <c r="D21" s="9" cm="1">
        <f t="array" ref="D21">SUMPRODUCT('Non-GHGs Emissions 2018-2022'!$J$93:$J$132*('Non-GHGs Emissions 2018-2022'!$A$93:$A$132=$A21))</f>
        <v>0</v>
      </c>
      <c r="E21" s="9" cm="1">
        <f t="array" ref="E21">SUMPRODUCT('Non-GHGs Emissions 2018-2022'!$J$137:$J$176*('Non-GHGs Emissions 2018-2022'!$A$137:$A$176=$A21))</f>
        <v>0</v>
      </c>
      <c r="F21" s="9" cm="1">
        <f t="array" ref="F21">SUMPRODUCT('Non-GHGs Emissions 2018-2022'!$J$181:$J$220*('Non-GHGs Emissions 2018-2022'!$A$181:$A$220=$A21))</f>
        <v>0</v>
      </c>
      <c r="G21" s="303">
        <f>$F21*VLOOKUP($A21,'Non-GHGs Growth Rate'!$A$53:$AR$78,COLUMN('Non-GHGs Growth Rate'!G$53),0)</f>
        <v>0</v>
      </c>
      <c r="H21" s="303">
        <f>$F21*VLOOKUP($A21,'Non-GHGs Growth Rate'!$A$53:$AR$78,COLUMN('Non-GHGs Growth Rate'!H$53),0)</f>
        <v>0</v>
      </c>
      <c r="I21" s="303">
        <f>$F21*VLOOKUP($A21,'Non-GHGs Growth Rate'!$A$53:$AR$78,COLUMN('Non-GHGs Growth Rate'!I$53),0)</f>
        <v>0</v>
      </c>
      <c r="J21" s="303">
        <f>$F21*VLOOKUP($A21,'Non-GHGs Growth Rate'!$A$53:$AR$78,COLUMN('Non-GHGs Growth Rate'!J$53),0)</f>
        <v>0</v>
      </c>
      <c r="K21" s="303">
        <f>$F21*VLOOKUP($A21,'Non-GHGs Growth Rate'!$A$53:$AR$78,COLUMN('Non-GHGs Growth Rate'!K$53),0)</f>
        <v>0</v>
      </c>
      <c r="L21" s="303">
        <f>$F21*VLOOKUP($A21,'Non-GHGs Growth Rate'!$A$53:$AR$78,COLUMN('Non-GHGs Growth Rate'!L$53),0)</f>
        <v>0</v>
      </c>
      <c r="M21" s="303">
        <f>$F21*VLOOKUP($A21,'Non-GHGs Growth Rate'!$A$53:$AR$78,COLUMN('Non-GHGs Growth Rate'!M$53),0)</f>
        <v>0</v>
      </c>
      <c r="N21" s="303">
        <f>$F21*VLOOKUP($A21,'Non-GHGs Growth Rate'!$A$53:$AR$78,COLUMN('Non-GHGs Growth Rate'!N$53),0)</f>
        <v>0</v>
      </c>
      <c r="O21" s="303">
        <f>$F21*VLOOKUP($A21,'Non-GHGs Growth Rate'!$A$53:$AR$78,COLUMN('Non-GHGs Growth Rate'!O$53),0)</f>
        <v>0</v>
      </c>
      <c r="P21" s="303">
        <f>$F21*VLOOKUP($A21,'Non-GHGs Growth Rate'!$A$53:$AR$78,COLUMN('Non-GHGs Growth Rate'!P$53),0)</f>
        <v>0</v>
      </c>
      <c r="Q21" s="303">
        <f>$F21*VLOOKUP($A21,'Non-GHGs Growth Rate'!$A$53:$AR$78,COLUMN('Non-GHGs Growth Rate'!Q$53),0)</f>
        <v>0</v>
      </c>
      <c r="R21" s="303">
        <f>$F21*VLOOKUP($A21,'Non-GHGs Growth Rate'!$A$53:$AR$78,COLUMN('Non-GHGs Growth Rate'!R$53),0)</f>
        <v>0</v>
      </c>
      <c r="S21" s="303">
        <f>$F21*VLOOKUP($A21,'Non-GHGs Growth Rate'!$A$53:$AR$78,COLUMN('Non-GHGs Growth Rate'!S$53),0)</f>
        <v>0</v>
      </c>
      <c r="T21" s="303">
        <f>$F21*VLOOKUP($A21,'Non-GHGs Growth Rate'!$A$53:$AR$78,COLUMN('Non-GHGs Growth Rate'!T$53),0)</f>
        <v>0</v>
      </c>
      <c r="U21" s="303">
        <f>$F21*VLOOKUP($A21,'Non-GHGs Growth Rate'!$A$53:$AR$78,COLUMN('Non-GHGs Growth Rate'!U$53),0)</f>
        <v>0</v>
      </c>
      <c r="V21" s="303">
        <f>$F21*VLOOKUP($A21,'Non-GHGs Growth Rate'!$A$53:$AR$78,COLUMN('Non-GHGs Growth Rate'!V$53),0)</f>
        <v>0</v>
      </c>
      <c r="W21" s="303">
        <f>$F21*VLOOKUP($A21,'Non-GHGs Growth Rate'!$A$53:$AR$78,COLUMN('Non-GHGs Growth Rate'!W$53),0)</f>
        <v>0</v>
      </c>
      <c r="X21" s="303">
        <f>$F21*VLOOKUP($A21,'Non-GHGs Growth Rate'!$A$53:$AR$78,COLUMN('Non-GHGs Growth Rate'!X$53),0)</f>
        <v>0</v>
      </c>
      <c r="Y21" s="303">
        <f>$F21*VLOOKUP($A21,'Non-GHGs Growth Rate'!$A$53:$AR$78,COLUMN('Non-GHGs Growth Rate'!Y$53),0)</f>
        <v>0</v>
      </c>
      <c r="Z21" s="303">
        <f>$F21*VLOOKUP($A21,'Non-GHGs Growth Rate'!$A$53:$AR$78,COLUMN('Non-GHGs Growth Rate'!Z$53),0)</f>
        <v>0</v>
      </c>
      <c r="AA21" s="303">
        <f>$F21*VLOOKUP($A21,'Non-GHGs Growth Rate'!$A$53:$AR$78,COLUMN('Non-GHGs Growth Rate'!AA$53),0)</f>
        <v>0</v>
      </c>
      <c r="AB21" s="303">
        <f>$F21*VLOOKUP($A21,'Non-GHGs Growth Rate'!$A$53:$AR$78,COLUMN('Non-GHGs Growth Rate'!AB$53),0)</f>
        <v>0</v>
      </c>
      <c r="AC21" s="303">
        <f>$F21*VLOOKUP($A21,'Non-GHGs Growth Rate'!$A$53:$AR$78,COLUMN('Non-GHGs Growth Rate'!AC$53),0)</f>
        <v>0</v>
      </c>
      <c r="AD21" s="303">
        <f>$F21*VLOOKUP($A21,'Non-GHGs Growth Rate'!$A$53:$AR$78,COLUMN('Non-GHGs Growth Rate'!AD$53),0)</f>
        <v>0</v>
      </c>
      <c r="AE21" s="303">
        <f>$F21*VLOOKUP($A21,'Non-GHGs Growth Rate'!$A$53:$AR$78,COLUMN('Non-GHGs Growth Rate'!AE$53),0)</f>
        <v>0</v>
      </c>
      <c r="AF21" s="303">
        <f>$F21*VLOOKUP($A21,'Non-GHGs Growth Rate'!$A$53:$AR$78,COLUMN('Non-GHGs Growth Rate'!AF$53),0)</f>
        <v>0</v>
      </c>
      <c r="AG21" s="303">
        <f>$F21*VLOOKUP($A21,'Non-GHGs Growth Rate'!$A$53:$AR$78,COLUMN('Non-GHGs Growth Rate'!AG$53),0)</f>
        <v>0</v>
      </c>
      <c r="AH21" s="303">
        <f>$F21*VLOOKUP($A21,'Non-GHGs Growth Rate'!$A$53:$AR$78,COLUMN('Non-GHGs Growth Rate'!AH$53),0)</f>
        <v>0</v>
      </c>
      <c r="AI21" s="303">
        <f>$F21*VLOOKUP($A21,'Non-GHGs Growth Rate'!$A$53:$AR$78,COLUMN('Non-GHGs Growth Rate'!AI$53),0)</f>
        <v>0</v>
      </c>
      <c r="AJ21" s="303">
        <f>$F21*VLOOKUP($A21,'Non-GHGs Growth Rate'!$A$53:$AR$78,COLUMN('Non-GHGs Growth Rate'!AJ$53),0)</f>
        <v>0</v>
      </c>
      <c r="AK21" s="303">
        <f>$F21*VLOOKUP($A21,'Non-GHGs Growth Rate'!$A$53:$AR$78,COLUMN('Non-GHGs Growth Rate'!AK$53),0)</f>
        <v>0</v>
      </c>
      <c r="AL21" s="303">
        <f>$F21*VLOOKUP($A21,'Non-GHGs Growth Rate'!$A$53:$AR$78,COLUMN('Non-GHGs Growth Rate'!AL$53),0)</f>
        <v>0</v>
      </c>
      <c r="AM21" s="303">
        <f>$F21*VLOOKUP($A21,'Non-GHGs Growth Rate'!$A$53:$AR$78,COLUMN('Non-GHGs Growth Rate'!AM$53),0)</f>
        <v>0</v>
      </c>
      <c r="AN21" s="303">
        <f>$F21*VLOOKUP($A21,'Non-GHGs Growth Rate'!$A$53:$AR$78,COLUMN('Non-GHGs Growth Rate'!AN$53),0)</f>
        <v>0</v>
      </c>
      <c r="AO21" s="303">
        <f>$F21*VLOOKUP($A21,'Non-GHGs Growth Rate'!$A$53:$AR$78,COLUMN('Non-GHGs Growth Rate'!AO$53),0)</f>
        <v>0</v>
      </c>
      <c r="AP21" s="303">
        <f>$F21*VLOOKUP($A21,'Non-GHGs Growth Rate'!$A$53:$AR$78,COLUMN('Non-GHGs Growth Rate'!AP$53),0)</f>
        <v>0</v>
      </c>
      <c r="AQ21" s="303">
        <f>$F21*VLOOKUP($A21,'Non-GHGs Growth Rate'!$A$53:$AR$78,COLUMN('Non-GHGs Growth Rate'!AQ$53),0)</f>
        <v>0</v>
      </c>
      <c r="AR21" s="303">
        <f>$F21*VLOOKUP($A21,'Non-GHGs Growth Rate'!$A$53:$AR$78,COLUMN('Non-GHGs Growth Rate'!AR$53),0)</f>
        <v>0</v>
      </c>
    </row>
    <row r="22" spans="1:44">
      <c r="A22" t="s">
        <v>62</v>
      </c>
      <c r="B22" s="9" cm="1">
        <f t="array" ref="B22">SUMPRODUCT('Non-GHGs Emissions 2018-2022'!$J$5:$J$44*('Non-GHGs Emissions 2018-2022'!$A$5:$A$44=$A22))</f>
        <v>0</v>
      </c>
      <c r="C22" s="9" cm="1">
        <f t="array" ref="C22">SUMPRODUCT('Non-GHGs Emissions 2018-2022'!$J$49:$J$88*('Non-GHGs Emissions 2018-2022'!$A$49:$A$88=$A22))</f>
        <v>0</v>
      </c>
      <c r="D22" s="9" cm="1">
        <f t="array" ref="D22">SUMPRODUCT('Non-GHGs Emissions 2018-2022'!$J$93:$J$132*('Non-GHGs Emissions 2018-2022'!$A$93:$A$132=$A22))</f>
        <v>0</v>
      </c>
      <c r="E22" s="9" cm="1">
        <f t="array" ref="E22">SUMPRODUCT('Non-GHGs Emissions 2018-2022'!$J$137:$J$176*('Non-GHGs Emissions 2018-2022'!$A$137:$A$176=$A22))</f>
        <v>0</v>
      </c>
      <c r="F22" s="9" cm="1">
        <f t="array" ref="F22">SUMPRODUCT('Non-GHGs Emissions 2018-2022'!$J$181:$J$220*('Non-GHGs Emissions 2018-2022'!$A$181:$A$220=$A22))</f>
        <v>0</v>
      </c>
      <c r="G22" s="303">
        <f>$F22*VLOOKUP($A22,'Non-GHGs Growth Rate'!$A$53:$AR$78,COLUMN('Non-GHGs Growth Rate'!G$53),0)</f>
        <v>0</v>
      </c>
      <c r="H22" s="303">
        <f>$F22*VLOOKUP($A22,'Non-GHGs Growth Rate'!$A$53:$AR$78,COLUMN('Non-GHGs Growth Rate'!H$53),0)</f>
        <v>0</v>
      </c>
      <c r="I22" s="303">
        <f>$F22*VLOOKUP($A22,'Non-GHGs Growth Rate'!$A$53:$AR$78,COLUMN('Non-GHGs Growth Rate'!I$53),0)</f>
        <v>0</v>
      </c>
      <c r="J22" s="303">
        <f>$F22*VLOOKUP($A22,'Non-GHGs Growth Rate'!$A$53:$AR$78,COLUMN('Non-GHGs Growth Rate'!J$53),0)</f>
        <v>0</v>
      </c>
      <c r="K22" s="303">
        <f>$F22*VLOOKUP($A22,'Non-GHGs Growth Rate'!$A$53:$AR$78,COLUMN('Non-GHGs Growth Rate'!K$53),0)</f>
        <v>0</v>
      </c>
      <c r="L22" s="303">
        <f>$F22*VLOOKUP($A22,'Non-GHGs Growth Rate'!$A$53:$AR$78,COLUMN('Non-GHGs Growth Rate'!L$53),0)</f>
        <v>0</v>
      </c>
      <c r="M22" s="303">
        <f>$F22*VLOOKUP($A22,'Non-GHGs Growth Rate'!$A$53:$AR$78,COLUMN('Non-GHGs Growth Rate'!M$53),0)</f>
        <v>0</v>
      </c>
      <c r="N22" s="303">
        <f>$F22*VLOOKUP($A22,'Non-GHGs Growth Rate'!$A$53:$AR$78,COLUMN('Non-GHGs Growth Rate'!N$53),0)</f>
        <v>0</v>
      </c>
      <c r="O22" s="303">
        <f>$F22*VLOOKUP($A22,'Non-GHGs Growth Rate'!$A$53:$AR$78,COLUMN('Non-GHGs Growth Rate'!O$53),0)</f>
        <v>0</v>
      </c>
      <c r="P22" s="303">
        <f>$F22*VLOOKUP($A22,'Non-GHGs Growth Rate'!$A$53:$AR$78,COLUMN('Non-GHGs Growth Rate'!P$53),0)</f>
        <v>0</v>
      </c>
      <c r="Q22" s="303">
        <f>$F22*VLOOKUP($A22,'Non-GHGs Growth Rate'!$A$53:$AR$78,COLUMN('Non-GHGs Growth Rate'!Q$53),0)</f>
        <v>0</v>
      </c>
      <c r="R22" s="303">
        <f>$F22*VLOOKUP($A22,'Non-GHGs Growth Rate'!$A$53:$AR$78,COLUMN('Non-GHGs Growth Rate'!R$53),0)</f>
        <v>0</v>
      </c>
      <c r="S22" s="303">
        <f>$F22*VLOOKUP($A22,'Non-GHGs Growth Rate'!$A$53:$AR$78,COLUMN('Non-GHGs Growth Rate'!S$53),0)</f>
        <v>0</v>
      </c>
      <c r="T22" s="303">
        <f>$F22*VLOOKUP($A22,'Non-GHGs Growth Rate'!$A$53:$AR$78,COLUMN('Non-GHGs Growth Rate'!T$53),0)</f>
        <v>0</v>
      </c>
      <c r="U22" s="303">
        <f>$F22*VLOOKUP($A22,'Non-GHGs Growth Rate'!$A$53:$AR$78,COLUMN('Non-GHGs Growth Rate'!U$53),0)</f>
        <v>0</v>
      </c>
      <c r="V22" s="303">
        <f>$F22*VLOOKUP($A22,'Non-GHGs Growth Rate'!$A$53:$AR$78,COLUMN('Non-GHGs Growth Rate'!V$53),0)</f>
        <v>0</v>
      </c>
      <c r="W22" s="303">
        <f>$F22*VLOOKUP($A22,'Non-GHGs Growth Rate'!$A$53:$AR$78,COLUMN('Non-GHGs Growth Rate'!W$53),0)</f>
        <v>0</v>
      </c>
      <c r="X22" s="303">
        <f>$F22*VLOOKUP($A22,'Non-GHGs Growth Rate'!$A$53:$AR$78,COLUMN('Non-GHGs Growth Rate'!X$53),0)</f>
        <v>0</v>
      </c>
      <c r="Y22" s="303">
        <f>$F22*VLOOKUP($A22,'Non-GHGs Growth Rate'!$A$53:$AR$78,COLUMN('Non-GHGs Growth Rate'!Y$53),0)</f>
        <v>0</v>
      </c>
      <c r="Z22" s="303">
        <f>$F22*VLOOKUP($A22,'Non-GHGs Growth Rate'!$A$53:$AR$78,COLUMN('Non-GHGs Growth Rate'!Z$53),0)</f>
        <v>0</v>
      </c>
      <c r="AA22" s="303">
        <f>$F22*VLOOKUP($A22,'Non-GHGs Growth Rate'!$A$53:$AR$78,COLUMN('Non-GHGs Growth Rate'!AA$53),0)</f>
        <v>0</v>
      </c>
      <c r="AB22" s="303">
        <f>$F22*VLOOKUP($A22,'Non-GHGs Growth Rate'!$A$53:$AR$78,COLUMN('Non-GHGs Growth Rate'!AB$53),0)</f>
        <v>0</v>
      </c>
      <c r="AC22" s="303">
        <f>$F22*VLOOKUP($A22,'Non-GHGs Growth Rate'!$A$53:$AR$78,COLUMN('Non-GHGs Growth Rate'!AC$53),0)</f>
        <v>0</v>
      </c>
      <c r="AD22" s="303">
        <f>$F22*VLOOKUP($A22,'Non-GHGs Growth Rate'!$A$53:$AR$78,COLUMN('Non-GHGs Growth Rate'!AD$53),0)</f>
        <v>0</v>
      </c>
      <c r="AE22" s="303">
        <f>$F22*VLOOKUP($A22,'Non-GHGs Growth Rate'!$A$53:$AR$78,COLUMN('Non-GHGs Growth Rate'!AE$53),0)</f>
        <v>0</v>
      </c>
      <c r="AF22" s="303">
        <f>$F22*VLOOKUP($A22,'Non-GHGs Growth Rate'!$A$53:$AR$78,COLUMN('Non-GHGs Growth Rate'!AF$53),0)</f>
        <v>0</v>
      </c>
      <c r="AG22" s="303">
        <f>$F22*VLOOKUP($A22,'Non-GHGs Growth Rate'!$A$53:$AR$78,COLUMN('Non-GHGs Growth Rate'!AG$53),0)</f>
        <v>0</v>
      </c>
      <c r="AH22" s="303">
        <f>$F22*VLOOKUP($A22,'Non-GHGs Growth Rate'!$A$53:$AR$78,COLUMN('Non-GHGs Growth Rate'!AH$53),0)</f>
        <v>0</v>
      </c>
      <c r="AI22" s="303">
        <f>$F22*VLOOKUP($A22,'Non-GHGs Growth Rate'!$A$53:$AR$78,COLUMN('Non-GHGs Growth Rate'!AI$53),0)</f>
        <v>0</v>
      </c>
      <c r="AJ22" s="303">
        <f>$F22*VLOOKUP($A22,'Non-GHGs Growth Rate'!$A$53:$AR$78,COLUMN('Non-GHGs Growth Rate'!AJ$53),0)</f>
        <v>0</v>
      </c>
      <c r="AK22" s="303">
        <f>$F22*VLOOKUP($A22,'Non-GHGs Growth Rate'!$A$53:$AR$78,COLUMN('Non-GHGs Growth Rate'!AK$53),0)</f>
        <v>0</v>
      </c>
      <c r="AL22" s="303">
        <f>$F22*VLOOKUP($A22,'Non-GHGs Growth Rate'!$A$53:$AR$78,COLUMN('Non-GHGs Growth Rate'!AL$53),0)</f>
        <v>0</v>
      </c>
      <c r="AM22" s="303">
        <f>$F22*VLOOKUP($A22,'Non-GHGs Growth Rate'!$A$53:$AR$78,COLUMN('Non-GHGs Growth Rate'!AM$53),0)</f>
        <v>0</v>
      </c>
      <c r="AN22" s="303">
        <f>$F22*VLOOKUP($A22,'Non-GHGs Growth Rate'!$A$53:$AR$78,COLUMN('Non-GHGs Growth Rate'!AN$53),0)</f>
        <v>0</v>
      </c>
      <c r="AO22" s="303">
        <f>$F22*VLOOKUP($A22,'Non-GHGs Growth Rate'!$A$53:$AR$78,COLUMN('Non-GHGs Growth Rate'!AO$53),0)</f>
        <v>0</v>
      </c>
      <c r="AP22" s="303">
        <f>$F22*VLOOKUP($A22,'Non-GHGs Growth Rate'!$A$53:$AR$78,COLUMN('Non-GHGs Growth Rate'!AP$53),0)</f>
        <v>0</v>
      </c>
      <c r="AQ22" s="303">
        <f>$F22*VLOOKUP($A22,'Non-GHGs Growth Rate'!$A$53:$AR$78,COLUMN('Non-GHGs Growth Rate'!AQ$53),0)</f>
        <v>0</v>
      </c>
      <c r="AR22" s="303">
        <f>$F22*VLOOKUP($A22,'Non-GHGs Growth Rate'!$A$53:$AR$78,COLUMN('Non-GHGs Growth Rate'!AR$53),0)</f>
        <v>0</v>
      </c>
    </row>
    <row r="23" spans="1:44">
      <c r="A23" t="s">
        <v>63</v>
      </c>
      <c r="B23" s="9" cm="1">
        <f t="array" ref="B23">SUMPRODUCT('Non-GHGs Emissions 2018-2022'!$J$5:$J$44*('Non-GHGs Emissions 2018-2022'!$A$5:$A$44=$A23))</f>
        <v>0</v>
      </c>
      <c r="C23" s="9" cm="1">
        <f t="array" ref="C23">SUMPRODUCT('Non-GHGs Emissions 2018-2022'!$J$49:$J$88*('Non-GHGs Emissions 2018-2022'!$A$49:$A$88=$A23))</f>
        <v>0</v>
      </c>
      <c r="D23" s="9" cm="1">
        <f t="array" ref="D23">SUMPRODUCT('Non-GHGs Emissions 2018-2022'!$J$93:$J$132*('Non-GHGs Emissions 2018-2022'!$A$93:$A$132=$A23))</f>
        <v>0</v>
      </c>
      <c r="E23" s="9" cm="1">
        <f t="array" ref="E23">SUMPRODUCT('Non-GHGs Emissions 2018-2022'!$J$137:$J$176*('Non-GHGs Emissions 2018-2022'!$A$137:$A$176=$A23))</f>
        <v>0</v>
      </c>
      <c r="F23" s="9" cm="1">
        <f t="array" ref="F23">SUMPRODUCT('Non-GHGs Emissions 2018-2022'!$J$181:$J$220*('Non-GHGs Emissions 2018-2022'!$A$181:$A$220=$A23))</f>
        <v>0</v>
      </c>
      <c r="G23" s="303">
        <f>$F23*VLOOKUP($A23,'Non-GHGs Growth Rate'!$A$53:$AR$78,COLUMN('Non-GHGs Growth Rate'!G$53),0)</f>
        <v>0</v>
      </c>
      <c r="H23" s="303">
        <f>$F23*VLOOKUP($A23,'Non-GHGs Growth Rate'!$A$53:$AR$78,COLUMN('Non-GHGs Growth Rate'!H$53),0)</f>
        <v>0</v>
      </c>
      <c r="I23" s="303">
        <f>$F23*VLOOKUP($A23,'Non-GHGs Growth Rate'!$A$53:$AR$78,COLUMN('Non-GHGs Growth Rate'!I$53),0)</f>
        <v>0</v>
      </c>
      <c r="J23" s="303">
        <f>$F23*VLOOKUP($A23,'Non-GHGs Growth Rate'!$A$53:$AR$78,COLUMN('Non-GHGs Growth Rate'!J$53),0)</f>
        <v>0</v>
      </c>
      <c r="K23" s="303">
        <f>$F23*VLOOKUP($A23,'Non-GHGs Growth Rate'!$A$53:$AR$78,COLUMN('Non-GHGs Growth Rate'!K$53),0)</f>
        <v>0</v>
      </c>
      <c r="L23" s="303">
        <f>$F23*VLOOKUP($A23,'Non-GHGs Growth Rate'!$A$53:$AR$78,COLUMN('Non-GHGs Growth Rate'!L$53),0)</f>
        <v>0</v>
      </c>
      <c r="M23" s="303">
        <f>$F23*VLOOKUP($A23,'Non-GHGs Growth Rate'!$A$53:$AR$78,COLUMN('Non-GHGs Growth Rate'!M$53),0)</f>
        <v>0</v>
      </c>
      <c r="N23" s="303">
        <f>$F23*VLOOKUP($A23,'Non-GHGs Growth Rate'!$A$53:$AR$78,COLUMN('Non-GHGs Growth Rate'!N$53),0)</f>
        <v>0</v>
      </c>
      <c r="O23" s="303">
        <f>$F23*VLOOKUP($A23,'Non-GHGs Growth Rate'!$A$53:$AR$78,COLUMN('Non-GHGs Growth Rate'!O$53),0)</f>
        <v>0</v>
      </c>
      <c r="P23" s="303">
        <f>$F23*VLOOKUP($A23,'Non-GHGs Growth Rate'!$A$53:$AR$78,COLUMN('Non-GHGs Growth Rate'!P$53),0)</f>
        <v>0</v>
      </c>
      <c r="Q23" s="303">
        <f>$F23*VLOOKUP($A23,'Non-GHGs Growth Rate'!$A$53:$AR$78,COLUMN('Non-GHGs Growth Rate'!Q$53),0)</f>
        <v>0</v>
      </c>
      <c r="R23" s="303">
        <f>$F23*VLOOKUP($A23,'Non-GHGs Growth Rate'!$A$53:$AR$78,COLUMN('Non-GHGs Growth Rate'!R$53),0)</f>
        <v>0</v>
      </c>
      <c r="S23" s="303">
        <f>$F23*VLOOKUP($A23,'Non-GHGs Growth Rate'!$A$53:$AR$78,COLUMN('Non-GHGs Growth Rate'!S$53),0)</f>
        <v>0</v>
      </c>
      <c r="T23" s="303">
        <f>$F23*VLOOKUP($A23,'Non-GHGs Growth Rate'!$A$53:$AR$78,COLUMN('Non-GHGs Growth Rate'!T$53),0)</f>
        <v>0</v>
      </c>
      <c r="U23" s="303">
        <f>$F23*VLOOKUP($A23,'Non-GHGs Growth Rate'!$A$53:$AR$78,COLUMN('Non-GHGs Growth Rate'!U$53),0)</f>
        <v>0</v>
      </c>
      <c r="V23" s="303">
        <f>$F23*VLOOKUP($A23,'Non-GHGs Growth Rate'!$A$53:$AR$78,COLUMN('Non-GHGs Growth Rate'!V$53),0)</f>
        <v>0</v>
      </c>
      <c r="W23" s="303">
        <f>$F23*VLOOKUP($A23,'Non-GHGs Growth Rate'!$A$53:$AR$78,COLUMN('Non-GHGs Growth Rate'!W$53),0)</f>
        <v>0</v>
      </c>
      <c r="X23" s="303">
        <f>$F23*VLOOKUP($A23,'Non-GHGs Growth Rate'!$A$53:$AR$78,COLUMN('Non-GHGs Growth Rate'!X$53),0)</f>
        <v>0</v>
      </c>
      <c r="Y23" s="303">
        <f>$F23*VLOOKUP($A23,'Non-GHGs Growth Rate'!$A$53:$AR$78,COLUMN('Non-GHGs Growth Rate'!Y$53),0)</f>
        <v>0</v>
      </c>
      <c r="Z23" s="303">
        <f>$F23*VLOOKUP($A23,'Non-GHGs Growth Rate'!$A$53:$AR$78,COLUMN('Non-GHGs Growth Rate'!Z$53),0)</f>
        <v>0</v>
      </c>
      <c r="AA23" s="303">
        <f>$F23*VLOOKUP($A23,'Non-GHGs Growth Rate'!$A$53:$AR$78,COLUMN('Non-GHGs Growth Rate'!AA$53),0)</f>
        <v>0</v>
      </c>
      <c r="AB23" s="303">
        <f>$F23*VLOOKUP($A23,'Non-GHGs Growth Rate'!$A$53:$AR$78,COLUMN('Non-GHGs Growth Rate'!AB$53),0)</f>
        <v>0</v>
      </c>
      <c r="AC23" s="303">
        <f>$F23*VLOOKUP($A23,'Non-GHGs Growth Rate'!$A$53:$AR$78,COLUMN('Non-GHGs Growth Rate'!AC$53),0)</f>
        <v>0</v>
      </c>
      <c r="AD23" s="303">
        <f>$F23*VLOOKUP($A23,'Non-GHGs Growth Rate'!$A$53:$AR$78,COLUMN('Non-GHGs Growth Rate'!AD$53),0)</f>
        <v>0</v>
      </c>
      <c r="AE23" s="303">
        <f>$F23*VLOOKUP($A23,'Non-GHGs Growth Rate'!$A$53:$AR$78,COLUMN('Non-GHGs Growth Rate'!AE$53),0)</f>
        <v>0</v>
      </c>
      <c r="AF23" s="303">
        <f>$F23*VLOOKUP($A23,'Non-GHGs Growth Rate'!$A$53:$AR$78,COLUMN('Non-GHGs Growth Rate'!AF$53),0)</f>
        <v>0</v>
      </c>
      <c r="AG23" s="303">
        <f>$F23*VLOOKUP($A23,'Non-GHGs Growth Rate'!$A$53:$AR$78,COLUMN('Non-GHGs Growth Rate'!AG$53),0)</f>
        <v>0</v>
      </c>
      <c r="AH23" s="303">
        <f>$F23*VLOOKUP($A23,'Non-GHGs Growth Rate'!$A$53:$AR$78,COLUMN('Non-GHGs Growth Rate'!AH$53),0)</f>
        <v>0</v>
      </c>
      <c r="AI23" s="303">
        <f>$F23*VLOOKUP($A23,'Non-GHGs Growth Rate'!$A$53:$AR$78,COLUMN('Non-GHGs Growth Rate'!AI$53),0)</f>
        <v>0</v>
      </c>
      <c r="AJ23" s="303">
        <f>$F23*VLOOKUP($A23,'Non-GHGs Growth Rate'!$A$53:$AR$78,COLUMN('Non-GHGs Growth Rate'!AJ$53),0)</f>
        <v>0</v>
      </c>
      <c r="AK23" s="303">
        <f>$F23*VLOOKUP($A23,'Non-GHGs Growth Rate'!$A$53:$AR$78,COLUMN('Non-GHGs Growth Rate'!AK$53),0)</f>
        <v>0</v>
      </c>
      <c r="AL23" s="303">
        <f>$F23*VLOOKUP($A23,'Non-GHGs Growth Rate'!$A$53:$AR$78,COLUMN('Non-GHGs Growth Rate'!AL$53),0)</f>
        <v>0</v>
      </c>
      <c r="AM23" s="303">
        <f>$F23*VLOOKUP($A23,'Non-GHGs Growth Rate'!$A$53:$AR$78,COLUMN('Non-GHGs Growth Rate'!AM$53),0)</f>
        <v>0</v>
      </c>
      <c r="AN23" s="303">
        <f>$F23*VLOOKUP($A23,'Non-GHGs Growth Rate'!$A$53:$AR$78,COLUMN('Non-GHGs Growth Rate'!AN$53),0)</f>
        <v>0</v>
      </c>
      <c r="AO23" s="303">
        <f>$F23*VLOOKUP($A23,'Non-GHGs Growth Rate'!$A$53:$AR$78,COLUMN('Non-GHGs Growth Rate'!AO$53),0)</f>
        <v>0</v>
      </c>
      <c r="AP23" s="303">
        <f>$F23*VLOOKUP($A23,'Non-GHGs Growth Rate'!$A$53:$AR$78,COLUMN('Non-GHGs Growth Rate'!AP$53),0)</f>
        <v>0</v>
      </c>
      <c r="AQ23" s="303">
        <f>$F23*VLOOKUP($A23,'Non-GHGs Growth Rate'!$A$53:$AR$78,COLUMN('Non-GHGs Growth Rate'!AQ$53),0)</f>
        <v>0</v>
      </c>
      <c r="AR23" s="303">
        <f>$F23*VLOOKUP($A23,'Non-GHGs Growth Rate'!$A$53:$AR$78,COLUMN('Non-GHGs Growth Rate'!AR$53),0)</f>
        <v>0</v>
      </c>
    </row>
    <row r="24" spans="1:44">
      <c r="A24" t="s">
        <v>64</v>
      </c>
      <c r="B24" s="9" cm="1">
        <f t="array" ref="B24">SUMPRODUCT('Non-GHGs Emissions 2018-2022'!$J$5:$J$44*('Non-GHGs Emissions 2018-2022'!$A$5:$A$44=$A24))</f>
        <v>0</v>
      </c>
      <c r="C24" s="9" cm="1">
        <f t="array" ref="C24">SUMPRODUCT('Non-GHGs Emissions 2018-2022'!$J$49:$J$88*('Non-GHGs Emissions 2018-2022'!$A$49:$A$88=$A24))</f>
        <v>0</v>
      </c>
      <c r="D24" s="9" cm="1">
        <f t="array" ref="D24">SUMPRODUCT('Non-GHGs Emissions 2018-2022'!$J$93:$J$132*('Non-GHGs Emissions 2018-2022'!$A$93:$A$132=$A24))</f>
        <v>0</v>
      </c>
      <c r="E24" s="9" cm="1">
        <f t="array" ref="E24">SUMPRODUCT('Non-GHGs Emissions 2018-2022'!$J$137:$J$176*('Non-GHGs Emissions 2018-2022'!$A$137:$A$176=$A24))</f>
        <v>0</v>
      </c>
      <c r="F24" s="9" cm="1">
        <f t="array" ref="F24">SUMPRODUCT('Non-GHGs Emissions 2018-2022'!$J$181:$J$220*('Non-GHGs Emissions 2018-2022'!$A$181:$A$220=$A24))</f>
        <v>0</v>
      </c>
      <c r="G24" s="303">
        <f>$F24*VLOOKUP($A24,'Non-GHGs Growth Rate'!$A$53:$AR$78,COLUMN('Non-GHGs Growth Rate'!G$53),0)</f>
        <v>0</v>
      </c>
      <c r="H24" s="303">
        <f>$F24*VLOOKUP($A24,'Non-GHGs Growth Rate'!$A$53:$AR$78,COLUMN('Non-GHGs Growth Rate'!H$53),0)</f>
        <v>0</v>
      </c>
      <c r="I24" s="303">
        <f>$F24*VLOOKUP($A24,'Non-GHGs Growth Rate'!$A$53:$AR$78,COLUMN('Non-GHGs Growth Rate'!I$53),0)</f>
        <v>0</v>
      </c>
      <c r="J24" s="303">
        <f>$F24*VLOOKUP($A24,'Non-GHGs Growth Rate'!$A$53:$AR$78,COLUMN('Non-GHGs Growth Rate'!J$53),0)</f>
        <v>0</v>
      </c>
      <c r="K24" s="303">
        <f>$F24*VLOOKUP($A24,'Non-GHGs Growth Rate'!$A$53:$AR$78,COLUMN('Non-GHGs Growth Rate'!K$53),0)</f>
        <v>0</v>
      </c>
      <c r="L24" s="303">
        <f>$F24*VLOOKUP($A24,'Non-GHGs Growth Rate'!$A$53:$AR$78,COLUMN('Non-GHGs Growth Rate'!L$53),0)</f>
        <v>0</v>
      </c>
      <c r="M24" s="303">
        <f>$F24*VLOOKUP($A24,'Non-GHGs Growth Rate'!$A$53:$AR$78,COLUMN('Non-GHGs Growth Rate'!M$53),0)</f>
        <v>0</v>
      </c>
      <c r="N24" s="303">
        <f>$F24*VLOOKUP($A24,'Non-GHGs Growth Rate'!$A$53:$AR$78,COLUMN('Non-GHGs Growth Rate'!N$53),0)</f>
        <v>0</v>
      </c>
      <c r="O24" s="303">
        <f>$F24*VLOOKUP($A24,'Non-GHGs Growth Rate'!$A$53:$AR$78,COLUMN('Non-GHGs Growth Rate'!O$53),0)</f>
        <v>0</v>
      </c>
      <c r="P24" s="303">
        <f>$F24*VLOOKUP($A24,'Non-GHGs Growth Rate'!$A$53:$AR$78,COLUMN('Non-GHGs Growth Rate'!P$53),0)</f>
        <v>0</v>
      </c>
      <c r="Q24" s="303">
        <f>$F24*VLOOKUP($A24,'Non-GHGs Growth Rate'!$A$53:$AR$78,COLUMN('Non-GHGs Growth Rate'!Q$53),0)</f>
        <v>0</v>
      </c>
      <c r="R24" s="303">
        <f>$F24*VLOOKUP($A24,'Non-GHGs Growth Rate'!$A$53:$AR$78,COLUMN('Non-GHGs Growth Rate'!R$53),0)</f>
        <v>0</v>
      </c>
      <c r="S24" s="303">
        <f>$F24*VLOOKUP($A24,'Non-GHGs Growth Rate'!$A$53:$AR$78,COLUMN('Non-GHGs Growth Rate'!S$53),0)</f>
        <v>0</v>
      </c>
      <c r="T24" s="303">
        <f>$F24*VLOOKUP($A24,'Non-GHGs Growth Rate'!$A$53:$AR$78,COLUMN('Non-GHGs Growth Rate'!T$53),0)</f>
        <v>0</v>
      </c>
      <c r="U24" s="303">
        <f>$F24*VLOOKUP($A24,'Non-GHGs Growth Rate'!$A$53:$AR$78,COLUMN('Non-GHGs Growth Rate'!U$53),0)</f>
        <v>0</v>
      </c>
      <c r="V24" s="303">
        <f>$F24*VLOOKUP($A24,'Non-GHGs Growth Rate'!$A$53:$AR$78,COLUMN('Non-GHGs Growth Rate'!V$53),0)</f>
        <v>0</v>
      </c>
      <c r="W24" s="303">
        <f>$F24*VLOOKUP($A24,'Non-GHGs Growth Rate'!$A$53:$AR$78,COLUMN('Non-GHGs Growth Rate'!W$53),0)</f>
        <v>0</v>
      </c>
      <c r="X24" s="303">
        <f>$F24*VLOOKUP($A24,'Non-GHGs Growth Rate'!$A$53:$AR$78,COLUMN('Non-GHGs Growth Rate'!X$53),0)</f>
        <v>0</v>
      </c>
      <c r="Y24" s="303">
        <f>$F24*VLOOKUP($A24,'Non-GHGs Growth Rate'!$A$53:$AR$78,COLUMN('Non-GHGs Growth Rate'!Y$53),0)</f>
        <v>0</v>
      </c>
      <c r="Z24" s="303">
        <f>$F24*VLOOKUP($A24,'Non-GHGs Growth Rate'!$A$53:$AR$78,COLUMN('Non-GHGs Growth Rate'!Z$53),0)</f>
        <v>0</v>
      </c>
      <c r="AA24" s="303">
        <f>$F24*VLOOKUP($A24,'Non-GHGs Growth Rate'!$A$53:$AR$78,COLUMN('Non-GHGs Growth Rate'!AA$53),0)</f>
        <v>0</v>
      </c>
      <c r="AB24" s="303">
        <f>$F24*VLOOKUP($A24,'Non-GHGs Growth Rate'!$A$53:$AR$78,COLUMN('Non-GHGs Growth Rate'!AB$53),0)</f>
        <v>0</v>
      </c>
      <c r="AC24" s="303">
        <f>$F24*VLOOKUP($A24,'Non-GHGs Growth Rate'!$A$53:$AR$78,COLUMN('Non-GHGs Growth Rate'!AC$53),0)</f>
        <v>0</v>
      </c>
      <c r="AD24" s="303">
        <f>$F24*VLOOKUP($A24,'Non-GHGs Growth Rate'!$A$53:$AR$78,COLUMN('Non-GHGs Growth Rate'!AD$53),0)</f>
        <v>0</v>
      </c>
      <c r="AE24" s="303">
        <f>$F24*VLOOKUP($A24,'Non-GHGs Growth Rate'!$A$53:$AR$78,COLUMN('Non-GHGs Growth Rate'!AE$53),0)</f>
        <v>0</v>
      </c>
      <c r="AF24" s="303">
        <f>$F24*VLOOKUP($A24,'Non-GHGs Growth Rate'!$A$53:$AR$78,COLUMN('Non-GHGs Growth Rate'!AF$53),0)</f>
        <v>0</v>
      </c>
      <c r="AG24" s="303">
        <f>$F24*VLOOKUP($A24,'Non-GHGs Growth Rate'!$A$53:$AR$78,COLUMN('Non-GHGs Growth Rate'!AG$53),0)</f>
        <v>0</v>
      </c>
      <c r="AH24" s="303">
        <f>$F24*VLOOKUP($A24,'Non-GHGs Growth Rate'!$A$53:$AR$78,COLUMN('Non-GHGs Growth Rate'!AH$53),0)</f>
        <v>0</v>
      </c>
      <c r="AI24" s="303">
        <f>$F24*VLOOKUP($A24,'Non-GHGs Growth Rate'!$A$53:$AR$78,COLUMN('Non-GHGs Growth Rate'!AI$53),0)</f>
        <v>0</v>
      </c>
      <c r="AJ24" s="303">
        <f>$F24*VLOOKUP($A24,'Non-GHGs Growth Rate'!$A$53:$AR$78,COLUMN('Non-GHGs Growth Rate'!AJ$53),0)</f>
        <v>0</v>
      </c>
      <c r="AK24" s="303">
        <f>$F24*VLOOKUP($A24,'Non-GHGs Growth Rate'!$A$53:$AR$78,COLUMN('Non-GHGs Growth Rate'!AK$53),0)</f>
        <v>0</v>
      </c>
      <c r="AL24" s="303">
        <f>$F24*VLOOKUP($A24,'Non-GHGs Growth Rate'!$A$53:$AR$78,COLUMN('Non-GHGs Growth Rate'!AL$53),0)</f>
        <v>0</v>
      </c>
      <c r="AM24" s="303">
        <f>$F24*VLOOKUP($A24,'Non-GHGs Growth Rate'!$A$53:$AR$78,COLUMN('Non-GHGs Growth Rate'!AM$53),0)</f>
        <v>0</v>
      </c>
      <c r="AN24" s="303">
        <f>$F24*VLOOKUP($A24,'Non-GHGs Growth Rate'!$A$53:$AR$78,COLUMN('Non-GHGs Growth Rate'!AN$53),0)</f>
        <v>0</v>
      </c>
      <c r="AO24" s="303">
        <f>$F24*VLOOKUP($A24,'Non-GHGs Growth Rate'!$A$53:$AR$78,COLUMN('Non-GHGs Growth Rate'!AO$53),0)</f>
        <v>0</v>
      </c>
      <c r="AP24" s="303">
        <f>$F24*VLOOKUP($A24,'Non-GHGs Growth Rate'!$A$53:$AR$78,COLUMN('Non-GHGs Growth Rate'!AP$53),0)</f>
        <v>0</v>
      </c>
      <c r="AQ24" s="303">
        <f>$F24*VLOOKUP($A24,'Non-GHGs Growth Rate'!$A$53:$AR$78,COLUMN('Non-GHGs Growth Rate'!AQ$53),0)</f>
        <v>0</v>
      </c>
      <c r="AR24" s="303">
        <f>$F24*VLOOKUP($A24,'Non-GHGs Growth Rate'!$A$53:$AR$78,COLUMN('Non-GHGs Growth Rate'!AR$53),0)</f>
        <v>0</v>
      </c>
    </row>
    <row r="25" spans="1:44">
      <c r="A25" t="s">
        <v>43</v>
      </c>
      <c r="B25" s="9" cm="1">
        <f t="array" ref="B25">SUMPRODUCT('Non-GHGs Emissions 2018-2022'!$J$5:$J$44*('Non-GHGs Emissions 2018-2022'!$A$5:$A$44=$A25))</f>
        <v>0</v>
      </c>
      <c r="C25" s="9" cm="1">
        <f t="array" ref="C25">SUMPRODUCT('Non-GHGs Emissions 2018-2022'!$J$49:$J$88*('Non-GHGs Emissions 2018-2022'!$A$49:$A$88=$A25))</f>
        <v>0</v>
      </c>
      <c r="D25" s="9" cm="1">
        <f t="array" ref="D25">SUMPRODUCT('Non-GHGs Emissions 2018-2022'!$J$93:$J$132*('Non-GHGs Emissions 2018-2022'!$A$93:$A$132=$A25))</f>
        <v>0</v>
      </c>
      <c r="E25" s="9" cm="1">
        <f t="array" ref="E25">SUMPRODUCT('Non-GHGs Emissions 2018-2022'!$J$137:$J$176*('Non-GHGs Emissions 2018-2022'!$A$137:$A$176=$A25))</f>
        <v>0</v>
      </c>
      <c r="F25" s="9" cm="1">
        <f t="array" ref="F25">SUMPRODUCT('Non-GHGs Emissions 2018-2022'!$J$181:$J$220*('Non-GHGs Emissions 2018-2022'!$A$181:$A$220=$A25))</f>
        <v>0</v>
      </c>
      <c r="G25" s="303">
        <f>$F25*VLOOKUP($A25,'Non-GHGs Growth Rate'!$A$53:$AR$78,COLUMN('Non-GHGs Growth Rate'!G$53),0)</f>
        <v>0</v>
      </c>
      <c r="H25" s="303">
        <f>$F25*VLOOKUP($A25,'Non-GHGs Growth Rate'!$A$53:$AR$78,COLUMN('Non-GHGs Growth Rate'!H$53),0)</f>
        <v>0</v>
      </c>
      <c r="I25" s="303">
        <f>$F25*VLOOKUP($A25,'Non-GHGs Growth Rate'!$A$53:$AR$78,COLUMN('Non-GHGs Growth Rate'!I$53),0)</f>
        <v>0</v>
      </c>
      <c r="J25" s="303">
        <f>$F25*VLOOKUP($A25,'Non-GHGs Growth Rate'!$A$53:$AR$78,COLUMN('Non-GHGs Growth Rate'!J$53),0)</f>
        <v>0</v>
      </c>
      <c r="K25" s="303">
        <f>$F25*VLOOKUP($A25,'Non-GHGs Growth Rate'!$A$53:$AR$78,COLUMN('Non-GHGs Growth Rate'!K$53),0)</f>
        <v>0</v>
      </c>
      <c r="L25" s="303">
        <f>$F25*VLOOKUP($A25,'Non-GHGs Growth Rate'!$A$53:$AR$78,COLUMN('Non-GHGs Growth Rate'!L$53),0)</f>
        <v>0</v>
      </c>
      <c r="M25" s="303">
        <f>$F25*VLOOKUP($A25,'Non-GHGs Growth Rate'!$A$53:$AR$78,COLUMN('Non-GHGs Growth Rate'!M$53),0)</f>
        <v>0</v>
      </c>
      <c r="N25" s="303">
        <f>$F25*VLOOKUP($A25,'Non-GHGs Growth Rate'!$A$53:$AR$78,COLUMN('Non-GHGs Growth Rate'!N$53),0)</f>
        <v>0</v>
      </c>
      <c r="O25" s="303">
        <f>$F25*VLOOKUP($A25,'Non-GHGs Growth Rate'!$A$53:$AR$78,COLUMN('Non-GHGs Growth Rate'!O$53),0)</f>
        <v>0</v>
      </c>
      <c r="P25" s="303">
        <f>$F25*VLOOKUP($A25,'Non-GHGs Growth Rate'!$A$53:$AR$78,COLUMN('Non-GHGs Growth Rate'!P$53),0)</f>
        <v>0</v>
      </c>
      <c r="Q25" s="303">
        <f>$F25*VLOOKUP($A25,'Non-GHGs Growth Rate'!$A$53:$AR$78,COLUMN('Non-GHGs Growth Rate'!Q$53),0)</f>
        <v>0</v>
      </c>
      <c r="R25" s="303">
        <f>$F25*VLOOKUP($A25,'Non-GHGs Growth Rate'!$A$53:$AR$78,COLUMN('Non-GHGs Growth Rate'!R$53),0)</f>
        <v>0</v>
      </c>
      <c r="S25" s="303">
        <f>$F25*VLOOKUP($A25,'Non-GHGs Growth Rate'!$A$53:$AR$78,COLUMN('Non-GHGs Growth Rate'!S$53),0)</f>
        <v>0</v>
      </c>
      <c r="T25" s="303">
        <f>$F25*VLOOKUP($A25,'Non-GHGs Growth Rate'!$A$53:$AR$78,COLUMN('Non-GHGs Growth Rate'!T$53),0)</f>
        <v>0</v>
      </c>
      <c r="U25" s="303">
        <f>$F25*VLOOKUP($A25,'Non-GHGs Growth Rate'!$A$53:$AR$78,COLUMN('Non-GHGs Growth Rate'!U$53),0)</f>
        <v>0</v>
      </c>
      <c r="V25" s="303">
        <f>$F25*VLOOKUP($A25,'Non-GHGs Growth Rate'!$A$53:$AR$78,COLUMN('Non-GHGs Growth Rate'!V$53),0)</f>
        <v>0</v>
      </c>
      <c r="W25" s="303">
        <f>$F25*VLOOKUP($A25,'Non-GHGs Growth Rate'!$A$53:$AR$78,COLUMN('Non-GHGs Growth Rate'!W$53),0)</f>
        <v>0</v>
      </c>
      <c r="X25" s="303">
        <f>$F25*VLOOKUP($A25,'Non-GHGs Growth Rate'!$A$53:$AR$78,COLUMN('Non-GHGs Growth Rate'!X$53),0)</f>
        <v>0</v>
      </c>
      <c r="Y25" s="303">
        <f>$F25*VLOOKUP($A25,'Non-GHGs Growth Rate'!$A$53:$AR$78,COLUMN('Non-GHGs Growth Rate'!Y$53),0)</f>
        <v>0</v>
      </c>
      <c r="Z25" s="303">
        <f>$F25*VLOOKUP($A25,'Non-GHGs Growth Rate'!$A$53:$AR$78,COLUMN('Non-GHGs Growth Rate'!Z$53),0)</f>
        <v>0</v>
      </c>
      <c r="AA25" s="303">
        <f>$F25*VLOOKUP($A25,'Non-GHGs Growth Rate'!$A$53:$AR$78,COLUMN('Non-GHGs Growth Rate'!AA$53),0)</f>
        <v>0</v>
      </c>
      <c r="AB25" s="303">
        <f>$F25*VLOOKUP($A25,'Non-GHGs Growth Rate'!$A$53:$AR$78,COLUMN('Non-GHGs Growth Rate'!AB$53),0)</f>
        <v>0</v>
      </c>
      <c r="AC25" s="303">
        <f>$F25*VLOOKUP($A25,'Non-GHGs Growth Rate'!$A$53:$AR$78,COLUMN('Non-GHGs Growth Rate'!AC$53),0)</f>
        <v>0</v>
      </c>
      <c r="AD25" s="303">
        <f>$F25*VLOOKUP($A25,'Non-GHGs Growth Rate'!$A$53:$AR$78,COLUMN('Non-GHGs Growth Rate'!AD$53),0)</f>
        <v>0</v>
      </c>
      <c r="AE25" s="303">
        <f>$F25*VLOOKUP($A25,'Non-GHGs Growth Rate'!$A$53:$AR$78,COLUMN('Non-GHGs Growth Rate'!AE$53),0)</f>
        <v>0</v>
      </c>
      <c r="AF25" s="303">
        <f>$F25*VLOOKUP($A25,'Non-GHGs Growth Rate'!$A$53:$AR$78,COLUMN('Non-GHGs Growth Rate'!AF$53),0)</f>
        <v>0</v>
      </c>
      <c r="AG25" s="303">
        <f>$F25*VLOOKUP($A25,'Non-GHGs Growth Rate'!$A$53:$AR$78,COLUMN('Non-GHGs Growth Rate'!AG$53),0)</f>
        <v>0</v>
      </c>
      <c r="AH25" s="303">
        <f>$F25*VLOOKUP($A25,'Non-GHGs Growth Rate'!$A$53:$AR$78,COLUMN('Non-GHGs Growth Rate'!AH$53),0)</f>
        <v>0</v>
      </c>
      <c r="AI25" s="303">
        <f>$F25*VLOOKUP($A25,'Non-GHGs Growth Rate'!$A$53:$AR$78,COLUMN('Non-GHGs Growth Rate'!AI$53),0)</f>
        <v>0</v>
      </c>
      <c r="AJ25" s="303">
        <f>$F25*VLOOKUP($A25,'Non-GHGs Growth Rate'!$A$53:$AR$78,COLUMN('Non-GHGs Growth Rate'!AJ$53),0)</f>
        <v>0</v>
      </c>
      <c r="AK25" s="303">
        <f>$F25*VLOOKUP($A25,'Non-GHGs Growth Rate'!$A$53:$AR$78,COLUMN('Non-GHGs Growth Rate'!AK$53),0)</f>
        <v>0</v>
      </c>
      <c r="AL25" s="303">
        <f>$F25*VLOOKUP($A25,'Non-GHGs Growth Rate'!$A$53:$AR$78,COLUMN('Non-GHGs Growth Rate'!AL$53),0)</f>
        <v>0</v>
      </c>
      <c r="AM25" s="303">
        <f>$F25*VLOOKUP($A25,'Non-GHGs Growth Rate'!$A$53:$AR$78,COLUMN('Non-GHGs Growth Rate'!AM$53),0)</f>
        <v>0</v>
      </c>
      <c r="AN25" s="303">
        <f>$F25*VLOOKUP($A25,'Non-GHGs Growth Rate'!$A$53:$AR$78,COLUMN('Non-GHGs Growth Rate'!AN$53),0)</f>
        <v>0</v>
      </c>
      <c r="AO25" s="303">
        <f>$F25*VLOOKUP($A25,'Non-GHGs Growth Rate'!$A$53:$AR$78,COLUMN('Non-GHGs Growth Rate'!AO$53),0)</f>
        <v>0</v>
      </c>
      <c r="AP25" s="303">
        <f>$F25*VLOOKUP($A25,'Non-GHGs Growth Rate'!$A$53:$AR$78,COLUMN('Non-GHGs Growth Rate'!AP$53),0)</f>
        <v>0</v>
      </c>
      <c r="AQ25" s="303">
        <f>$F25*VLOOKUP($A25,'Non-GHGs Growth Rate'!$A$53:$AR$78,COLUMN('Non-GHGs Growth Rate'!AQ$53),0)</f>
        <v>0</v>
      </c>
      <c r="AR25" s="303">
        <f>$F25*VLOOKUP($A25,'Non-GHGs Growth Rate'!$A$53:$AR$78,COLUMN('Non-GHGs Growth Rate'!AR$53),0)</f>
        <v>0</v>
      </c>
    </row>
    <row r="26" spans="1:44">
      <c r="A26" t="s">
        <v>47</v>
      </c>
      <c r="B26" s="9" cm="1">
        <f t="array" ref="B26">SUMPRODUCT('Non-GHGs Emissions 2018-2022'!$J$5:$J$44*('Non-GHGs Emissions 2018-2022'!$A$5:$A$44=$A26))</f>
        <v>0</v>
      </c>
      <c r="C26" s="9" cm="1">
        <f t="array" ref="C26">SUMPRODUCT('Non-GHGs Emissions 2018-2022'!$J$49:$J$88*('Non-GHGs Emissions 2018-2022'!$A$49:$A$88=$A26))</f>
        <v>0</v>
      </c>
      <c r="D26" s="9" cm="1">
        <f t="array" ref="D26">SUMPRODUCT('Non-GHGs Emissions 2018-2022'!$J$93:$J$132*('Non-GHGs Emissions 2018-2022'!$A$93:$A$132=$A26))</f>
        <v>0</v>
      </c>
      <c r="E26" s="9" cm="1">
        <f t="array" ref="E26">SUMPRODUCT('Non-GHGs Emissions 2018-2022'!$J$137:$J$176*('Non-GHGs Emissions 2018-2022'!$A$137:$A$176=$A26))</f>
        <v>0</v>
      </c>
      <c r="F26" s="9" cm="1">
        <f t="array" ref="F26">SUMPRODUCT('Non-GHGs Emissions 2018-2022'!$J$181:$J$220*('Non-GHGs Emissions 2018-2022'!$A$181:$A$220=$A26))</f>
        <v>0</v>
      </c>
      <c r="G26" s="303">
        <f>$F26*VLOOKUP($A26,'Non-GHGs Growth Rate'!$A$53:$AR$78,COLUMN('Non-GHGs Growth Rate'!G$53),0)</f>
        <v>0</v>
      </c>
      <c r="H26" s="303">
        <f>$F26*VLOOKUP($A26,'Non-GHGs Growth Rate'!$A$53:$AR$78,COLUMN('Non-GHGs Growth Rate'!H$53),0)</f>
        <v>0</v>
      </c>
      <c r="I26" s="303">
        <f>$F26*VLOOKUP($A26,'Non-GHGs Growth Rate'!$A$53:$AR$78,COLUMN('Non-GHGs Growth Rate'!I$53),0)</f>
        <v>0</v>
      </c>
      <c r="J26" s="303">
        <f>$F26*VLOOKUP($A26,'Non-GHGs Growth Rate'!$A$53:$AR$78,COLUMN('Non-GHGs Growth Rate'!J$53),0)</f>
        <v>0</v>
      </c>
      <c r="K26" s="303">
        <f>$F26*VLOOKUP($A26,'Non-GHGs Growth Rate'!$A$53:$AR$78,COLUMN('Non-GHGs Growth Rate'!K$53),0)</f>
        <v>0</v>
      </c>
      <c r="L26" s="303">
        <f>$F26*VLOOKUP($A26,'Non-GHGs Growth Rate'!$A$53:$AR$78,COLUMN('Non-GHGs Growth Rate'!L$53),0)</f>
        <v>0</v>
      </c>
      <c r="M26" s="303">
        <f>$F26*VLOOKUP($A26,'Non-GHGs Growth Rate'!$A$53:$AR$78,COLUMN('Non-GHGs Growth Rate'!M$53),0)</f>
        <v>0</v>
      </c>
      <c r="N26" s="303">
        <f>$F26*VLOOKUP($A26,'Non-GHGs Growth Rate'!$A$53:$AR$78,COLUMN('Non-GHGs Growth Rate'!N$53),0)</f>
        <v>0</v>
      </c>
      <c r="O26" s="303">
        <f>$F26*VLOOKUP($A26,'Non-GHGs Growth Rate'!$A$53:$AR$78,COLUMN('Non-GHGs Growth Rate'!O$53),0)</f>
        <v>0</v>
      </c>
      <c r="P26" s="303">
        <f>$F26*VLOOKUP($A26,'Non-GHGs Growth Rate'!$A$53:$AR$78,COLUMN('Non-GHGs Growth Rate'!P$53),0)</f>
        <v>0</v>
      </c>
      <c r="Q26" s="303">
        <f>$F26*VLOOKUP($A26,'Non-GHGs Growth Rate'!$A$53:$AR$78,COLUMN('Non-GHGs Growth Rate'!Q$53),0)</f>
        <v>0</v>
      </c>
      <c r="R26" s="303">
        <f>$F26*VLOOKUP($A26,'Non-GHGs Growth Rate'!$A$53:$AR$78,COLUMN('Non-GHGs Growth Rate'!R$53),0)</f>
        <v>0</v>
      </c>
      <c r="S26" s="303">
        <f>$F26*VLOOKUP($A26,'Non-GHGs Growth Rate'!$A$53:$AR$78,COLUMN('Non-GHGs Growth Rate'!S$53),0)</f>
        <v>0</v>
      </c>
      <c r="T26" s="303">
        <f>$F26*VLOOKUP($A26,'Non-GHGs Growth Rate'!$A$53:$AR$78,COLUMN('Non-GHGs Growth Rate'!T$53),0)</f>
        <v>0</v>
      </c>
      <c r="U26" s="303">
        <f>$F26*VLOOKUP($A26,'Non-GHGs Growth Rate'!$A$53:$AR$78,COLUMN('Non-GHGs Growth Rate'!U$53),0)</f>
        <v>0</v>
      </c>
      <c r="V26" s="303">
        <f>$F26*VLOOKUP($A26,'Non-GHGs Growth Rate'!$A$53:$AR$78,COLUMN('Non-GHGs Growth Rate'!V$53),0)</f>
        <v>0</v>
      </c>
      <c r="W26" s="303">
        <f>$F26*VLOOKUP($A26,'Non-GHGs Growth Rate'!$A$53:$AR$78,COLUMN('Non-GHGs Growth Rate'!W$53),0)</f>
        <v>0</v>
      </c>
      <c r="X26" s="303">
        <f>$F26*VLOOKUP($A26,'Non-GHGs Growth Rate'!$A$53:$AR$78,COLUMN('Non-GHGs Growth Rate'!X$53),0)</f>
        <v>0</v>
      </c>
      <c r="Y26" s="303">
        <f>$F26*VLOOKUP($A26,'Non-GHGs Growth Rate'!$A$53:$AR$78,COLUMN('Non-GHGs Growth Rate'!Y$53),0)</f>
        <v>0</v>
      </c>
      <c r="Z26" s="303">
        <f>$F26*VLOOKUP($A26,'Non-GHGs Growth Rate'!$A$53:$AR$78,COLUMN('Non-GHGs Growth Rate'!Z$53),0)</f>
        <v>0</v>
      </c>
      <c r="AA26" s="303">
        <f>$F26*VLOOKUP($A26,'Non-GHGs Growth Rate'!$A$53:$AR$78,COLUMN('Non-GHGs Growth Rate'!AA$53),0)</f>
        <v>0</v>
      </c>
      <c r="AB26" s="303">
        <f>$F26*VLOOKUP($A26,'Non-GHGs Growth Rate'!$A$53:$AR$78,COLUMN('Non-GHGs Growth Rate'!AB$53),0)</f>
        <v>0</v>
      </c>
      <c r="AC26" s="303">
        <f>$F26*VLOOKUP($A26,'Non-GHGs Growth Rate'!$A$53:$AR$78,COLUMN('Non-GHGs Growth Rate'!AC$53),0)</f>
        <v>0</v>
      </c>
      <c r="AD26" s="303">
        <f>$F26*VLOOKUP($A26,'Non-GHGs Growth Rate'!$A$53:$AR$78,COLUMN('Non-GHGs Growth Rate'!AD$53),0)</f>
        <v>0</v>
      </c>
      <c r="AE26" s="303">
        <f>$F26*VLOOKUP($A26,'Non-GHGs Growth Rate'!$A$53:$AR$78,COLUMN('Non-GHGs Growth Rate'!AE$53),0)</f>
        <v>0</v>
      </c>
      <c r="AF26" s="303">
        <f>$F26*VLOOKUP($A26,'Non-GHGs Growth Rate'!$A$53:$AR$78,COLUMN('Non-GHGs Growth Rate'!AF$53),0)</f>
        <v>0</v>
      </c>
      <c r="AG26" s="303">
        <f>$F26*VLOOKUP($A26,'Non-GHGs Growth Rate'!$A$53:$AR$78,COLUMN('Non-GHGs Growth Rate'!AG$53),0)</f>
        <v>0</v>
      </c>
      <c r="AH26" s="303">
        <f>$F26*VLOOKUP($A26,'Non-GHGs Growth Rate'!$A$53:$AR$78,COLUMN('Non-GHGs Growth Rate'!AH$53),0)</f>
        <v>0</v>
      </c>
      <c r="AI26" s="303">
        <f>$F26*VLOOKUP($A26,'Non-GHGs Growth Rate'!$A$53:$AR$78,COLUMN('Non-GHGs Growth Rate'!AI$53),0)</f>
        <v>0</v>
      </c>
      <c r="AJ26" s="303">
        <f>$F26*VLOOKUP($A26,'Non-GHGs Growth Rate'!$A$53:$AR$78,COLUMN('Non-GHGs Growth Rate'!AJ$53),0)</f>
        <v>0</v>
      </c>
      <c r="AK26" s="303">
        <f>$F26*VLOOKUP($A26,'Non-GHGs Growth Rate'!$A$53:$AR$78,COLUMN('Non-GHGs Growth Rate'!AK$53),0)</f>
        <v>0</v>
      </c>
      <c r="AL26" s="303">
        <f>$F26*VLOOKUP($A26,'Non-GHGs Growth Rate'!$A$53:$AR$78,COLUMN('Non-GHGs Growth Rate'!AL$53),0)</f>
        <v>0</v>
      </c>
      <c r="AM26" s="303">
        <f>$F26*VLOOKUP($A26,'Non-GHGs Growth Rate'!$A$53:$AR$78,COLUMN('Non-GHGs Growth Rate'!AM$53),0)</f>
        <v>0</v>
      </c>
      <c r="AN26" s="303">
        <f>$F26*VLOOKUP($A26,'Non-GHGs Growth Rate'!$A$53:$AR$78,COLUMN('Non-GHGs Growth Rate'!AN$53),0)</f>
        <v>0</v>
      </c>
      <c r="AO26" s="303">
        <f>$F26*VLOOKUP($A26,'Non-GHGs Growth Rate'!$A$53:$AR$78,COLUMN('Non-GHGs Growth Rate'!AO$53),0)</f>
        <v>0</v>
      </c>
      <c r="AP26" s="303">
        <f>$F26*VLOOKUP($A26,'Non-GHGs Growth Rate'!$A$53:$AR$78,COLUMN('Non-GHGs Growth Rate'!AP$53),0)</f>
        <v>0</v>
      </c>
      <c r="AQ26" s="303">
        <f>$F26*VLOOKUP($A26,'Non-GHGs Growth Rate'!$A$53:$AR$78,COLUMN('Non-GHGs Growth Rate'!AQ$53),0)</f>
        <v>0</v>
      </c>
      <c r="AR26" s="303">
        <f>$F26*VLOOKUP($A26,'Non-GHGs Growth Rate'!$A$53:$AR$78,COLUMN('Non-GHGs Growth Rate'!AR$53),0)</f>
        <v>0</v>
      </c>
    </row>
    <row r="27" spans="1:44">
      <c r="A27" t="s">
        <v>65</v>
      </c>
      <c r="B27" s="9" cm="1">
        <f t="array" ref="B27">SUMPRODUCT('Non-GHGs Emissions 2018-2022'!$J$5:$J$44*('Non-GHGs Emissions 2018-2022'!$A$5:$A$44=$A27))</f>
        <v>0</v>
      </c>
      <c r="C27" s="9" cm="1">
        <f t="array" ref="C27">SUMPRODUCT('Non-GHGs Emissions 2018-2022'!$J$49:$J$88*('Non-GHGs Emissions 2018-2022'!$A$49:$A$88=$A27))</f>
        <v>0</v>
      </c>
      <c r="D27" s="9" cm="1">
        <f t="array" ref="D27">SUMPRODUCT('Non-GHGs Emissions 2018-2022'!$J$93:$J$132*('Non-GHGs Emissions 2018-2022'!$A$93:$A$132=$A27))</f>
        <v>0</v>
      </c>
      <c r="E27" s="9" cm="1">
        <f t="array" ref="E27">SUMPRODUCT('Non-GHGs Emissions 2018-2022'!$J$137:$J$176*('Non-GHGs Emissions 2018-2022'!$A$137:$A$176=$A27))</f>
        <v>0</v>
      </c>
      <c r="F27" s="9" cm="1">
        <f t="array" ref="F27">SUMPRODUCT('Non-GHGs Emissions 2018-2022'!$J$181:$J$220*('Non-GHGs Emissions 2018-2022'!$A$181:$A$220=$A27))</f>
        <v>0</v>
      </c>
      <c r="G27" s="303">
        <f>$F27*VLOOKUP($A27,'Non-GHGs Growth Rate'!$A$53:$AR$78,COLUMN('Non-GHGs Growth Rate'!G$53),0)</f>
        <v>0</v>
      </c>
      <c r="H27" s="303">
        <f>$F27*VLOOKUP($A27,'Non-GHGs Growth Rate'!$A$53:$AR$78,COLUMN('Non-GHGs Growth Rate'!H$53),0)</f>
        <v>0</v>
      </c>
      <c r="I27" s="303">
        <f>$F27*VLOOKUP($A27,'Non-GHGs Growth Rate'!$A$53:$AR$78,COLUMN('Non-GHGs Growth Rate'!I$53),0)</f>
        <v>0</v>
      </c>
      <c r="J27" s="303">
        <f>$F27*VLOOKUP($A27,'Non-GHGs Growth Rate'!$A$53:$AR$78,COLUMN('Non-GHGs Growth Rate'!J$53),0)</f>
        <v>0</v>
      </c>
      <c r="K27" s="303">
        <f>$F27*VLOOKUP($A27,'Non-GHGs Growth Rate'!$A$53:$AR$78,COLUMN('Non-GHGs Growth Rate'!K$53),0)</f>
        <v>0</v>
      </c>
      <c r="L27" s="303">
        <f>$F27*VLOOKUP($A27,'Non-GHGs Growth Rate'!$A$53:$AR$78,COLUMN('Non-GHGs Growth Rate'!L$53),0)</f>
        <v>0</v>
      </c>
      <c r="M27" s="303">
        <f>$F27*VLOOKUP($A27,'Non-GHGs Growth Rate'!$A$53:$AR$78,COLUMN('Non-GHGs Growth Rate'!M$53),0)</f>
        <v>0</v>
      </c>
      <c r="N27" s="303">
        <f>$F27*VLOOKUP($A27,'Non-GHGs Growth Rate'!$A$53:$AR$78,COLUMN('Non-GHGs Growth Rate'!N$53),0)</f>
        <v>0</v>
      </c>
      <c r="O27" s="303">
        <f>$F27*VLOOKUP($A27,'Non-GHGs Growth Rate'!$A$53:$AR$78,COLUMN('Non-GHGs Growth Rate'!O$53),0)</f>
        <v>0</v>
      </c>
      <c r="P27" s="303">
        <f>$F27*VLOOKUP($A27,'Non-GHGs Growth Rate'!$A$53:$AR$78,COLUMN('Non-GHGs Growth Rate'!P$53),0)</f>
        <v>0</v>
      </c>
      <c r="Q27" s="303">
        <f>$F27*VLOOKUP($A27,'Non-GHGs Growth Rate'!$A$53:$AR$78,COLUMN('Non-GHGs Growth Rate'!Q$53),0)</f>
        <v>0</v>
      </c>
      <c r="R27" s="303">
        <f>$F27*VLOOKUP($A27,'Non-GHGs Growth Rate'!$A$53:$AR$78,COLUMN('Non-GHGs Growth Rate'!R$53),0)</f>
        <v>0</v>
      </c>
      <c r="S27" s="303">
        <f>$F27*VLOOKUP($A27,'Non-GHGs Growth Rate'!$A$53:$AR$78,COLUMN('Non-GHGs Growth Rate'!S$53),0)</f>
        <v>0</v>
      </c>
      <c r="T27" s="303">
        <f>$F27*VLOOKUP($A27,'Non-GHGs Growth Rate'!$A$53:$AR$78,COLUMN('Non-GHGs Growth Rate'!T$53),0)</f>
        <v>0</v>
      </c>
      <c r="U27" s="303">
        <f>$F27*VLOOKUP($A27,'Non-GHGs Growth Rate'!$A$53:$AR$78,COLUMN('Non-GHGs Growth Rate'!U$53),0)</f>
        <v>0</v>
      </c>
      <c r="V27" s="303">
        <f>$F27*VLOOKUP($A27,'Non-GHGs Growth Rate'!$A$53:$AR$78,COLUMN('Non-GHGs Growth Rate'!V$53),0)</f>
        <v>0</v>
      </c>
      <c r="W27" s="303">
        <f>$F27*VLOOKUP($A27,'Non-GHGs Growth Rate'!$A$53:$AR$78,COLUMN('Non-GHGs Growth Rate'!W$53),0)</f>
        <v>0</v>
      </c>
      <c r="X27" s="303">
        <f>$F27*VLOOKUP($A27,'Non-GHGs Growth Rate'!$A$53:$AR$78,COLUMN('Non-GHGs Growth Rate'!X$53),0)</f>
        <v>0</v>
      </c>
      <c r="Y27" s="303">
        <f>$F27*VLOOKUP($A27,'Non-GHGs Growth Rate'!$A$53:$AR$78,COLUMN('Non-GHGs Growth Rate'!Y$53),0)</f>
        <v>0</v>
      </c>
      <c r="Z27" s="303">
        <f>$F27*VLOOKUP($A27,'Non-GHGs Growth Rate'!$A$53:$AR$78,COLUMN('Non-GHGs Growth Rate'!Z$53),0)</f>
        <v>0</v>
      </c>
      <c r="AA27" s="303">
        <f>$F27*VLOOKUP($A27,'Non-GHGs Growth Rate'!$A$53:$AR$78,COLUMN('Non-GHGs Growth Rate'!AA$53),0)</f>
        <v>0</v>
      </c>
      <c r="AB27" s="303">
        <f>$F27*VLOOKUP($A27,'Non-GHGs Growth Rate'!$A$53:$AR$78,COLUMN('Non-GHGs Growth Rate'!AB$53),0)</f>
        <v>0</v>
      </c>
      <c r="AC27" s="303">
        <f>$F27*VLOOKUP($A27,'Non-GHGs Growth Rate'!$A$53:$AR$78,COLUMN('Non-GHGs Growth Rate'!AC$53),0)</f>
        <v>0</v>
      </c>
      <c r="AD27" s="303">
        <f>$F27*VLOOKUP($A27,'Non-GHGs Growth Rate'!$A$53:$AR$78,COLUMN('Non-GHGs Growth Rate'!AD$53),0)</f>
        <v>0</v>
      </c>
      <c r="AE27" s="303">
        <f>$F27*VLOOKUP($A27,'Non-GHGs Growth Rate'!$A$53:$AR$78,COLUMN('Non-GHGs Growth Rate'!AE$53),0)</f>
        <v>0</v>
      </c>
      <c r="AF27" s="303">
        <f>$F27*VLOOKUP($A27,'Non-GHGs Growth Rate'!$A$53:$AR$78,COLUMN('Non-GHGs Growth Rate'!AF$53),0)</f>
        <v>0</v>
      </c>
      <c r="AG27" s="303">
        <f>$F27*VLOOKUP($A27,'Non-GHGs Growth Rate'!$A$53:$AR$78,COLUMN('Non-GHGs Growth Rate'!AG$53),0)</f>
        <v>0</v>
      </c>
      <c r="AH27" s="303">
        <f>$F27*VLOOKUP($A27,'Non-GHGs Growth Rate'!$A$53:$AR$78,COLUMN('Non-GHGs Growth Rate'!AH$53),0)</f>
        <v>0</v>
      </c>
      <c r="AI27" s="303">
        <f>$F27*VLOOKUP($A27,'Non-GHGs Growth Rate'!$A$53:$AR$78,COLUMN('Non-GHGs Growth Rate'!AI$53),0)</f>
        <v>0</v>
      </c>
      <c r="AJ27" s="303">
        <f>$F27*VLOOKUP($A27,'Non-GHGs Growth Rate'!$A$53:$AR$78,COLUMN('Non-GHGs Growth Rate'!AJ$53),0)</f>
        <v>0</v>
      </c>
      <c r="AK27" s="303">
        <f>$F27*VLOOKUP($A27,'Non-GHGs Growth Rate'!$A$53:$AR$78,COLUMN('Non-GHGs Growth Rate'!AK$53),0)</f>
        <v>0</v>
      </c>
      <c r="AL27" s="303">
        <f>$F27*VLOOKUP($A27,'Non-GHGs Growth Rate'!$A$53:$AR$78,COLUMN('Non-GHGs Growth Rate'!AL$53),0)</f>
        <v>0</v>
      </c>
      <c r="AM27" s="303">
        <f>$F27*VLOOKUP($A27,'Non-GHGs Growth Rate'!$A$53:$AR$78,COLUMN('Non-GHGs Growth Rate'!AM$53),0)</f>
        <v>0</v>
      </c>
      <c r="AN27" s="303">
        <f>$F27*VLOOKUP($A27,'Non-GHGs Growth Rate'!$A$53:$AR$78,COLUMN('Non-GHGs Growth Rate'!AN$53),0)</f>
        <v>0</v>
      </c>
      <c r="AO27" s="303">
        <f>$F27*VLOOKUP($A27,'Non-GHGs Growth Rate'!$A$53:$AR$78,COLUMN('Non-GHGs Growth Rate'!AO$53),0)</f>
        <v>0</v>
      </c>
      <c r="AP27" s="303">
        <f>$F27*VLOOKUP($A27,'Non-GHGs Growth Rate'!$A$53:$AR$78,COLUMN('Non-GHGs Growth Rate'!AP$53),0)</f>
        <v>0</v>
      </c>
      <c r="AQ27" s="303">
        <f>$F27*VLOOKUP($A27,'Non-GHGs Growth Rate'!$A$53:$AR$78,COLUMN('Non-GHGs Growth Rate'!AQ$53),0)</f>
        <v>0</v>
      </c>
      <c r="AR27" s="303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-0.249977111117893"/>
  </sheetPr>
  <dimension ref="A1:AR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80</v>
      </c>
      <c r="C1" s="13" t="str">
        <f>_xlfn.CONCAT("Unit: grams of ",B1)</f>
        <v>Unit: grams of BC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cm="1">
        <f t="array" ref="B3">SUMPRODUCT('Non-GHGs Emissions 2018-2022'!$M$5:$M$44*('Non-GHGs Emissions 2018-2022'!$A$5:$A$44=$A3))</f>
        <v>0</v>
      </c>
      <c r="C3" cm="1">
        <f t="array" ref="C3">SUMPRODUCT('Non-GHGs Emissions 2018-2022'!$M$49:$M$88*('Non-GHGs Emissions 2018-2022'!$A$49:$A$88=$A3))</f>
        <v>0</v>
      </c>
      <c r="D3" cm="1">
        <f t="array" ref="D3">SUMPRODUCT('Non-GHGs Emissions 2018-2022'!$M$93:$M$132*('Non-GHGs Emissions 2018-2022'!$A$93:$A$132=$A3))</f>
        <v>0</v>
      </c>
      <c r="E3" cm="1">
        <f t="array" ref="E3">SUMPRODUCT('Non-GHGs Emissions 2018-2022'!$M$137:$M$176*('Non-GHGs Emissions 2018-2022'!$A$137:$A$176=$A3))</f>
        <v>0</v>
      </c>
      <c r="F3" cm="1">
        <f t="array" ref="F3">SUMPRODUCT('Non-GHGs Emissions 2018-2022'!$M$181:$M$220*('Non-GHGs Emissions 2018-2022'!$A$181:$A$220=$A3))</f>
        <v>0</v>
      </c>
      <c r="G3">
        <f>$F3*VLOOKUP($A3,'Non-GHGs Growth Rate'!$A$53:$AR$78,COLUMN('Non-GHGs Growth Rate'!G$53),0)</f>
        <v>0</v>
      </c>
      <c r="H3">
        <f>$F3*VLOOKUP($A3,'Non-GHGs Growth Rate'!$A$53:$AR$78,COLUMN('Non-GHGs Growth Rate'!H$53),0)</f>
        <v>0</v>
      </c>
      <c r="I3">
        <f>$F3*VLOOKUP($A3,'Non-GHGs Growth Rate'!$A$53:$AR$78,COLUMN('Non-GHGs Growth Rate'!I$53),0)</f>
        <v>0</v>
      </c>
      <c r="J3">
        <f>$F3*VLOOKUP($A3,'Non-GHGs Growth Rate'!$A$53:$AR$78,COLUMN('Non-GHGs Growth Rate'!J$53),0)</f>
        <v>0</v>
      </c>
      <c r="K3">
        <f>$F3*VLOOKUP($A3,'Non-GHGs Growth Rate'!$A$53:$AR$78,COLUMN('Non-GHGs Growth Rate'!K$53),0)</f>
        <v>0</v>
      </c>
      <c r="L3">
        <f>$F3*VLOOKUP($A3,'Non-GHGs Growth Rate'!$A$53:$AR$78,COLUMN('Non-GHGs Growth Rate'!L$53),0)</f>
        <v>0</v>
      </c>
      <c r="M3">
        <f>$F3*VLOOKUP($A3,'Non-GHGs Growth Rate'!$A$53:$AR$78,COLUMN('Non-GHGs Growth Rate'!M$53),0)</f>
        <v>0</v>
      </c>
      <c r="N3">
        <f>$F3*VLOOKUP($A3,'Non-GHGs Growth Rate'!$A$53:$AR$78,COLUMN('Non-GHGs Growth Rate'!N$53),0)</f>
        <v>0</v>
      </c>
      <c r="O3">
        <f>$F3*VLOOKUP($A3,'Non-GHGs Growth Rate'!$A$53:$AR$78,COLUMN('Non-GHGs Growth Rate'!O$53),0)</f>
        <v>0</v>
      </c>
      <c r="P3">
        <f>$F3*VLOOKUP($A3,'Non-GHGs Growth Rate'!$A$53:$AR$78,COLUMN('Non-GHGs Growth Rate'!P$53),0)</f>
        <v>0</v>
      </c>
      <c r="Q3">
        <f>$F3*VLOOKUP($A3,'Non-GHGs Growth Rate'!$A$53:$AR$78,COLUMN('Non-GHGs Growth Rate'!Q$53),0)</f>
        <v>0</v>
      </c>
      <c r="R3">
        <f>$F3*VLOOKUP($A3,'Non-GHGs Growth Rate'!$A$53:$AR$78,COLUMN('Non-GHGs Growth Rate'!R$53),0)</f>
        <v>0</v>
      </c>
      <c r="S3">
        <f>$F3*VLOOKUP($A3,'Non-GHGs Growth Rate'!$A$53:$AR$78,COLUMN('Non-GHGs Growth Rate'!S$53),0)</f>
        <v>0</v>
      </c>
      <c r="T3">
        <f>$F3*VLOOKUP($A3,'Non-GHGs Growth Rate'!$A$53:$AR$78,COLUMN('Non-GHGs Growth Rate'!T$53),0)</f>
        <v>0</v>
      </c>
      <c r="U3">
        <f>$F3*VLOOKUP($A3,'Non-GHGs Growth Rate'!$A$53:$AR$78,COLUMN('Non-GHGs Growth Rate'!U$53),0)</f>
        <v>0</v>
      </c>
      <c r="V3">
        <f>$F3*VLOOKUP($A3,'Non-GHGs Growth Rate'!$A$53:$AR$78,COLUMN('Non-GHGs Growth Rate'!V$53),0)</f>
        <v>0</v>
      </c>
      <c r="W3">
        <f>$F3*VLOOKUP($A3,'Non-GHGs Growth Rate'!$A$53:$AR$78,COLUMN('Non-GHGs Growth Rate'!W$53),0)</f>
        <v>0</v>
      </c>
      <c r="X3">
        <f>$F3*VLOOKUP($A3,'Non-GHGs Growth Rate'!$A$53:$AR$78,COLUMN('Non-GHGs Growth Rate'!X$53),0)</f>
        <v>0</v>
      </c>
      <c r="Y3">
        <f>$F3*VLOOKUP($A3,'Non-GHGs Growth Rate'!$A$53:$AR$78,COLUMN('Non-GHGs Growth Rate'!Y$53),0)</f>
        <v>0</v>
      </c>
      <c r="Z3">
        <f>$F3*VLOOKUP($A3,'Non-GHGs Growth Rate'!$A$53:$AR$78,COLUMN('Non-GHGs Growth Rate'!Z$53),0)</f>
        <v>0</v>
      </c>
      <c r="AA3">
        <f>$F3*VLOOKUP($A3,'Non-GHGs Growth Rate'!$A$53:$AR$78,COLUMN('Non-GHGs Growth Rate'!AA$53),0)</f>
        <v>0</v>
      </c>
      <c r="AB3">
        <f>$F3*VLOOKUP($A3,'Non-GHGs Growth Rate'!$A$53:$AR$78,COLUMN('Non-GHGs Growth Rate'!AB$53),0)</f>
        <v>0</v>
      </c>
      <c r="AC3">
        <f>$F3*VLOOKUP($A3,'Non-GHGs Growth Rate'!$A$53:$AR$78,COLUMN('Non-GHGs Growth Rate'!AC$53),0)</f>
        <v>0</v>
      </c>
      <c r="AD3">
        <f>$F3*VLOOKUP($A3,'Non-GHGs Growth Rate'!$A$53:$AR$78,COLUMN('Non-GHGs Growth Rate'!AD$53),0)</f>
        <v>0</v>
      </c>
      <c r="AE3">
        <f>$F3*VLOOKUP($A3,'Non-GHGs Growth Rate'!$A$53:$AR$78,COLUMN('Non-GHGs Growth Rate'!AE$53),0)</f>
        <v>0</v>
      </c>
      <c r="AF3">
        <f>$F3*VLOOKUP($A3,'Non-GHGs Growth Rate'!$A$53:$AR$78,COLUMN('Non-GHGs Growth Rate'!AF$53),0)</f>
        <v>0</v>
      </c>
      <c r="AG3">
        <f>$F3*VLOOKUP($A3,'Non-GHGs Growth Rate'!$A$53:$AR$78,COLUMN('Non-GHGs Growth Rate'!AG$53),0)</f>
        <v>0</v>
      </c>
      <c r="AH3">
        <f>$F3*VLOOKUP($A3,'Non-GHGs Growth Rate'!$A$53:$AR$78,COLUMN('Non-GHGs Growth Rate'!AH$53),0)</f>
        <v>0</v>
      </c>
      <c r="AI3">
        <f>$F3*VLOOKUP($A3,'Non-GHGs Growth Rate'!$A$53:$AR$78,COLUMN('Non-GHGs Growth Rate'!AI$53),0)</f>
        <v>0</v>
      </c>
      <c r="AJ3">
        <f>$F3*VLOOKUP($A3,'Non-GHGs Growth Rate'!$A$53:$AR$78,COLUMN('Non-GHGs Growth Rate'!AJ$53),0)</f>
        <v>0</v>
      </c>
      <c r="AK3">
        <f>$F3*VLOOKUP($A3,'Non-GHGs Growth Rate'!$A$53:$AR$78,COLUMN('Non-GHGs Growth Rate'!AK$53),0)</f>
        <v>0</v>
      </c>
      <c r="AL3">
        <f>$F3*VLOOKUP($A3,'Non-GHGs Growth Rate'!$A$53:$AR$78,COLUMN('Non-GHGs Growth Rate'!AL$53),0)</f>
        <v>0</v>
      </c>
      <c r="AM3">
        <f>$F3*VLOOKUP($A3,'Non-GHGs Growth Rate'!$A$53:$AR$78,COLUMN('Non-GHGs Growth Rate'!AM$53),0)</f>
        <v>0</v>
      </c>
      <c r="AN3">
        <f>$F3*VLOOKUP($A3,'Non-GHGs Growth Rate'!$A$53:$AR$78,COLUMN('Non-GHGs Growth Rate'!AN$53),0)</f>
        <v>0</v>
      </c>
      <c r="AO3">
        <f>$F3*VLOOKUP($A3,'Non-GHGs Growth Rate'!$A$53:$AR$78,COLUMN('Non-GHGs Growth Rate'!AO$53),0)</f>
        <v>0</v>
      </c>
      <c r="AP3">
        <f>$F3*VLOOKUP($A3,'Non-GHGs Growth Rate'!$A$53:$AR$78,COLUMN('Non-GHGs Growth Rate'!AP$53),0)</f>
        <v>0</v>
      </c>
      <c r="AQ3">
        <f>$F3*VLOOKUP($A3,'Non-GHGs Growth Rate'!$A$53:$AR$78,COLUMN('Non-GHGs Growth Rate'!AQ$53),0)</f>
        <v>0</v>
      </c>
      <c r="AR3">
        <f>$F3*VLOOKUP($A3,'Non-GHGs Growth Rate'!$A$53:$AR$78,COLUMN('Non-GHGs Growth Rate'!AR$53),0)</f>
        <v>0</v>
      </c>
    </row>
    <row r="4" spans="1:44">
      <c r="A4" t="s">
        <v>42</v>
      </c>
      <c r="B4" cm="1">
        <f t="array" ref="B4">SUMPRODUCT('Non-GHGs Emissions 2018-2022'!$M$5:$M$44*('Non-GHGs Emissions 2018-2022'!$A$5:$A$44=$A4))</f>
        <v>0</v>
      </c>
      <c r="C4" cm="1">
        <f t="array" ref="C4">SUMPRODUCT('Non-GHGs Emissions 2018-2022'!$M$49:$M$88*('Non-GHGs Emissions 2018-2022'!$A$49:$A$88=$A4))</f>
        <v>0</v>
      </c>
      <c r="D4" cm="1">
        <f t="array" ref="D4">SUMPRODUCT('Non-GHGs Emissions 2018-2022'!$M$93:$M$132*('Non-GHGs Emissions 2018-2022'!$A$93:$A$132=$A4))</f>
        <v>0</v>
      </c>
      <c r="E4" cm="1">
        <f t="array" ref="E4">SUMPRODUCT('Non-GHGs Emissions 2018-2022'!$M$137:$M$176*('Non-GHGs Emissions 2018-2022'!$A$137:$A$176=$A4))</f>
        <v>0</v>
      </c>
      <c r="F4" cm="1">
        <f t="array" ref="F4">SUMPRODUCT('Non-GHGs Emissions 2018-2022'!$M$181:$M$220*('Non-GHGs Emissions 2018-2022'!$A$181:$A$220=$A4))</f>
        <v>0</v>
      </c>
      <c r="G4">
        <f>$F4*VLOOKUP($A4,'Non-GHGs Growth Rate'!$A$53:$AR$78,COLUMN('Non-GHGs Growth Rate'!G$53),0)</f>
        <v>0</v>
      </c>
      <c r="H4">
        <f>$F4*VLOOKUP($A4,'Non-GHGs Growth Rate'!$A$53:$AR$78,COLUMN('Non-GHGs Growth Rate'!H$53),0)</f>
        <v>0</v>
      </c>
      <c r="I4">
        <f>$F4*VLOOKUP($A4,'Non-GHGs Growth Rate'!$A$53:$AR$78,COLUMN('Non-GHGs Growth Rate'!I$53),0)</f>
        <v>0</v>
      </c>
      <c r="J4">
        <f>$F4*VLOOKUP($A4,'Non-GHGs Growth Rate'!$A$53:$AR$78,COLUMN('Non-GHGs Growth Rate'!J$53),0)</f>
        <v>0</v>
      </c>
      <c r="K4">
        <f>$F4*VLOOKUP($A4,'Non-GHGs Growth Rate'!$A$53:$AR$78,COLUMN('Non-GHGs Growth Rate'!K$53),0)</f>
        <v>0</v>
      </c>
      <c r="L4">
        <f>$F4*VLOOKUP($A4,'Non-GHGs Growth Rate'!$A$53:$AR$78,COLUMN('Non-GHGs Growth Rate'!L$53),0)</f>
        <v>0</v>
      </c>
      <c r="M4">
        <f>$F4*VLOOKUP($A4,'Non-GHGs Growth Rate'!$A$53:$AR$78,COLUMN('Non-GHGs Growth Rate'!M$53),0)</f>
        <v>0</v>
      </c>
      <c r="N4">
        <f>$F4*VLOOKUP($A4,'Non-GHGs Growth Rate'!$A$53:$AR$78,COLUMN('Non-GHGs Growth Rate'!N$53),0)</f>
        <v>0</v>
      </c>
      <c r="O4">
        <f>$F4*VLOOKUP($A4,'Non-GHGs Growth Rate'!$A$53:$AR$78,COLUMN('Non-GHGs Growth Rate'!O$53),0)</f>
        <v>0</v>
      </c>
      <c r="P4">
        <f>$F4*VLOOKUP($A4,'Non-GHGs Growth Rate'!$A$53:$AR$78,COLUMN('Non-GHGs Growth Rate'!P$53),0)</f>
        <v>0</v>
      </c>
      <c r="Q4">
        <f>$F4*VLOOKUP($A4,'Non-GHGs Growth Rate'!$A$53:$AR$78,COLUMN('Non-GHGs Growth Rate'!Q$53),0)</f>
        <v>0</v>
      </c>
      <c r="R4">
        <f>$F4*VLOOKUP($A4,'Non-GHGs Growth Rate'!$A$53:$AR$78,COLUMN('Non-GHGs Growth Rate'!R$53),0)</f>
        <v>0</v>
      </c>
      <c r="S4">
        <f>$F4*VLOOKUP($A4,'Non-GHGs Growth Rate'!$A$53:$AR$78,COLUMN('Non-GHGs Growth Rate'!S$53),0)</f>
        <v>0</v>
      </c>
      <c r="T4">
        <f>$F4*VLOOKUP($A4,'Non-GHGs Growth Rate'!$A$53:$AR$78,COLUMN('Non-GHGs Growth Rate'!T$53),0)</f>
        <v>0</v>
      </c>
      <c r="U4">
        <f>$F4*VLOOKUP($A4,'Non-GHGs Growth Rate'!$A$53:$AR$78,COLUMN('Non-GHGs Growth Rate'!U$53),0)</f>
        <v>0</v>
      </c>
      <c r="V4">
        <f>$F4*VLOOKUP($A4,'Non-GHGs Growth Rate'!$A$53:$AR$78,COLUMN('Non-GHGs Growth Rate'!V$53),0)</f>
        <v>0</v>
      </c>
      <c r="W4">
        <f>$F4*VLOOKUP($A4,'Non-GHGs Growth Rate'!$A$53:$AR$78,COLUMN('Non-GHGs Growth Rate'!W$53),0)</f>
        <v>0</v>
      </c>
      <c r="X4">
        <f>$F4*VLOOKUP($A4,'Non-GHGs Growth Rate'!$A$53:$AR$78,COLUMN('Non-GHGs Growth Rate'!X$53),0)</f>
        <v>0</v>
      </c>
      <c r="Y4">
        <f>$F4*VLOOKUP($A4,'Non-GHGs Growth Rate'!$A$53:$AR$78,COLUMN('Non-GHGs Growth Rate'!Y$53),0)</f>
        <v>0</v>
      </c>
      <c r="Z4">
        <f>$F4*VLOOKUP($A4,'Non-GHGs Growth Rate'!$A$53:$AR$78,COLUMN('Non-GHGs Growth Rate'!Z$53),0)</f>
        <v>0</v>
      </c>
      <c r="AA4">
        <f>$F4*VLOOKUP($A4,'Non-GHGs Growth Rate'!$A$53:$AR$78,COLUMN('Non-GHGs Growth Rate'!AA$53),0)</f>
        <v>0</v>
      </c>
      <c r="AB4">
        <f>$F4*VLOOKUP($A4,'Non-GHGs Growth Rate'!$A$53:$AR$78,COLUMN('Non-GHGs Growth Rate'!AB$53),0)</f>
        <v>0</v>
      </c>
      <c r="AC4">
        <f>$F4*VLOOKUP($A4,'Non-GHGs Growth Rate'!$A$53:$AR$78,COLUMN('Non-GHGs Growth Rate'!AC$53),0)</f>
        <v>0</v>
      </c>
      <c r="AD4">
        <f>$F4*VLOOKUP($A4,'Non-GHGs Growth Rate'!$A$53:$AR$78,COLUMN('Non-GHGs Growth Rate'!AD$53),0)</f>
        <v>0</v>
      </c>
      <c r="AE4">
        <f>$F4*VLOOKUP($A4,'Non-GHGs Growth Rate'!$A$53:$AR$78,COLUMN('Non-GHGs Growth Rate'!AE$53),0)</f>
        <v>0</v>
      </c>
      <c r="AF4">
        <f>$F4*VLOOKUP($A4,'Non-GHGs Growth Rate'!$A$53:$AR$78,COLUMN('Non-GHGs Growth Rate'!AF$53),0)</f>
        <v>0</v>
      </c>
      <c r="AG4">
        <f>$F4*VLOOKUP($A4,'Non-GHGs Growth Rate'!$A$53:$AR$78,COLUMN('Non-GHGs Growth Rate'!AG$53),0)</f>
        <v>0</v>
      </c>
      <c r="AH4">
        <f>$F4*VLOOKUP($A4,'Non-GHGs Growth Rate'!$A$53:$AR$78,COLUMN('Non-GHGs Growth Rate'!AH$53),0)</f>
        <v>0</v>
      </c>
      <c r="AI4">
        <f>$F4*VLOOKUP($A4,'Non-GHGs Growth Rate'!$A$53:$AR$78,COLUMN('Non-GHGs Growth Rate'!AI$53),0)</f>
        <v>0</v>
      </c>
      <c r="AJ4">
        <f>$F4*VLOOKUP($A4,'Non-GHGs Growth Rate'!$A$53:$AR$78,COLUMN('Non-GHGs Growth Rate'!AJ$53),0)</f>
        <v>0</v>
      </c>
      <c r="AK4">
        <f>$F4*VLOOKUP($A4,'Non-GHGs Growth Rate'!$A$53:$AR$78,COLUMN('Non-GHGs Growth Rate'!AK$53),0)</f>
        <v>0</v>
      </c>
      <c r="AL4">
        <f>$F4*VLOOKUP($A4,'Non-GHGs Growth Rate'!$A$53:$AR$78,COLUMN('Non-GHGs Growth Rate'!AL$53),0)</f>
        <v>0</v>
      </c>
      <c r="AM4">
        <f>$F4*VLOOKUP($A4,'Non-GHGs Growth Rate'!$A$53:$AR$78,COLUMN('Non-GHGs Growth Rate'!AM$53),0)</f>
        <v>0</v>
      </c>
      <c r="AN4">
        <f>$F4*VLOOKUP($A4,'Non-GHGs Growth Rate'!$A$53:$AR$78,COLUMN('Non-GHGs Growth Rate'!AN$53),0)</f>
        <v>0</v>
      </c>
      <c r="AO4">
        <f>$F4*VLOOKUP($A4,'Non-GHGs Growth Rate'!$A$53:$AR$78,COLUMN('Non-GHGs Growth Rate'!AO$53),0)</f>
        <v>0</v>
      </c>
      <c r="AP4">
        <f>$F4*VLOOKUP($A4,'Non-GHGs Growth Rate'!$A$53:$AR$78,COLUMN('Non-GHGs Growth Rate'!AP$53),0)</f>
        <v>0</v>
      </c>
      <c r="AQ4">
        <f>$F4*VLOOKUP($A4,'Non-GHGs Growth Rate'!$A$53:$AR$78,COLUMN('Non-GHGs Growth Rate'!AQ$53),0)</f>
        <v>0</v>
      </c>
      <c r="AR4">
        <f>$F4*VLOOKUP($A4,'Non-GHGs Growth Rate'!$A$53:$AR$78,COLUMN('Non-GHGs Growth Rate'!AR$53),0)</f>
        <v>0</v>
      </c>
    </row>
    <row r="5" spans="1:44">
      <c r="A5" t="s">
        <v>46</v>
      </c>
      <c r="B5" cm="1">
        <f t="array" ref="B5">SUMPRODUCT('Non-GHGs Emissions 2018-2022'!$M$5:$M$44*('Non-GHGs Emissions 2018-2022'!$A$5:$A$44=$A5))</f>
        <v>0</v>
      </c>
      <c r="C5" cm="1">
        <f t="array" ref="C5">SUMPRODUCT('Non-GHGs Emissions 2018-2022'!$M$49:$M$88*('Non-GHGs Emissions 2018-2022'!$A$49:$A$88=$A5))</f>
        <v>0</v>
      </c>
      <c r="D5" cm="1">
        <f t="array" ref="D5">SUMPRODUCT('Non-GHGs Emissions 2018-2022'!$M$93:$M$132*('Non-GHGs Emissions 2018-2022'!$A$93:$A$132=$A5))</f>
        <v>0</v>
      </c>
      <c r="E5" cm="1">
        <f t="array" ref="E5">SUMPRODUCT('Non-GHGs Emissions 2018-2022'!$M$137:$M$176*('Non-GHGs Emissions 2018-2022'!$A$137:$A$176=$A5))</f>
        <v>0</v>
      </c>
      <c r="F5" cm="1">
        <f t="array" ref="F5">SUMPRODUCT('Non-GHGs Emissions 2018-2022'!$M$181:$M$220*('Non-GHGs Emissions 2018-2022'!$A$181:$A$220=$A5))</f>
        <v>0</v>
      </c>
      <c r="G5">
        <f>$F5*VLOOKUP($A5,'Non-GHGs Growth Rate'!$A$53:$AR$78,COLUMN('Non-GHGs Growth Rate'!G$53),0)</f>
        <v>0</v>
      </c>
      <c r="H5">
        <f>$F5*VLOOKUP($A5,'Non-GHGs Growth Rate'!$A$53:$AR$78,COLUMN('Non-GHGs Growth Rate'!H$53),0)</f>
        <v>0</v>
      </c>
      <c r="I5">
        <f>$F5*VLOOKUP($A5,'Non-GHGs Growth Rate'!$A$53:$AR$78,COLUMN('Non-GHGs Growth Rate'!I$53),0)</f>
        <v>0</v>
      </c>
      <c r="J5">
        <f>$F5*VLOOKUP($A5,'Non-GHGs Growth Rate'!$A$53:$AR$78,COLUMN('Non-GHGs Growth Rate'!J$53),0)</f>
        <v>0</v>
      </c>
      <c r="K5">
        <f>$F5*VLOOKUP($A5,'Non-GHGs Growth Rate'!$A$53:$AR$78,COLUMN('Non-GHGs Growth Rate'!K$53),0)</f>
        <v>0</v>
      </c>
      <c r="L5">
        <f>$F5*VLOOKUP($A5,'Non-GHGs Growth Rate'!$A$53:$AR$78,COLUMN('Non-GHGs Growth Rate'!L$53),0)</f>
        <v>0</v>
      </c>
      <c r="M5">
        <f>$F5*VLOOKUP($A5,'Non-GHGs Growth Rate'!$A$53:$AR$78,COLUMN('Non-GHGs Growth Rate'!M$53),0)</f>
        <v>0</v>
      </c>
      <c r="N5">
        <f>$F5*VLOOKUP($A5,'Non-GHGs Growth Rate'!$A$53:$AR$78,COLUMN('Non-GHGs Growth Rate'!N$53),0)</f>
        <v>0</v>
      </c>
      <c r="O5">
        <f>$F5*VLOOKUP($A5,'Non-GHGs Growth Rate'!$A$53:$AR$78,COLUMN('Non-GHGs Growth Rate'!O$53),0)</f>
        <v>0</v>
      </c>
      <c r="P5">
        <f>$F5*VLOOKUP($A5,'Non-GHGs Growth Rate'!$A$53:$AR$78,COLUMN('Non-GHGs Growth Rate'!P$53),0)</f>
        <v>0</v>
      </c>
      <c r="Q5">
        <f>$F5*VLOOKUP($A5,'Non-GHGs Growth Rate'!$A$53:$AR$78,COLUMN('Non-GHGs Growth Rate'!Q$53),0)</f>
        <v>0</v>
      </c>
      <c r="R5">
        <f>$F5*VLOOKUP($A5,'Non-GHGs Growth Rate'!$A$53:$AR$78,COLUMN('Non-GHGs Growth Rate'!R$53),0)</f>
        <v>0</v>
      </c>
      <c r="S5">
        <f>$F5*VLOOKUP($A5,'Non-GHGs Growth Rate'!$A$53:$AR$78,COLUMN('Non-GHGs Growth Rate'!S$53),0)</f>
        <v>0</v>
      </c>
      <c r="T5">
        <f>$F5*VLOOKUP($A5,'Non-GHGs Growth Rate'!$A$53:$AR$78,COLUMN('Non-GHGs Growth Rate'!T$53),0)</f>
        <v>0</v>
      </c>
      <c r="U5">
        <f>$F5*VLOOKUP($A5,'Non-GHGs Growth Rate'!$A$53:$AR$78,COLUMN('Non-GHGs Growth Rate'!U$53),0)</f>
        <v>0</v>
      </c>
      <c r="V5">
        <f>$F5*VLOOKUP($A5,'Non-GHGs Growth Rate'!$A$53:$AR$78,COLUMN('Non-GHGs Growth Rate'!V$53),0)</f>
        <v>0</v>
      </c>
      <c r="W5">
        <f>$F5*VLOOKUP($A5,'Non-GHGs Growth Rate'!$A$53:$AR$78,COLUMN('Non-GHGs Growth Rate'!W$53),0)</f>
        <v>0</v>
      </c>
      <c r="X5">
        <f>$F5*VLOOKUP($A5,'Non-GHGs Growth Rate'!$A$53:$AR$78,COLUMN('Non-GHGs Growth Rate'!X$53),0)</f>
        <v>0</v>
      </c>
      <c r="Y5">
        <f>$F5*VLOOKUP($A5,'Non-GHGs Growth Rate'!$A$53:$AR$78,COLUMN('Non-GHGs Growth Rate'!Y$53),0)</f>
        <v>0</v>
      </c>
      <c r="Z5">
        <f>$F5*VLOOKUP($A5,'Non-GHGs Growth Rate'!$A$53:$AR$78,COLUMN('Non-GHGs Growth Rate'!Z$53),0)</f>
        <v>0</v>
      </c>
      <c r="AA5">
        <f>$F5*VLOOKUP($A5,'Non-GHGs Growth Rate'!$A$53:$AR$78,COLUMN('Non-GHGs Growth Rate'!AA$53),0)</f>
        <v>0</v>
      </c>
      <c r="AB5">
        <f>$F5*VLOOKUP($A5,'Non-GHGs Growth Rate'!$A$53:$AR$78,COLUMN('Non-GHGs Growth Rate'!AB$53),0)</f>
        <v>0</v>
      </c>
      <c r="AC5">
        <f>$F5*VLOOKUP($A5,'Non-GHGs Growth Rate'!$A$53:$AR$78,COLUMN('Non-GHGs Growth Rate'!AC$53),0)</f>
        <v>0</v>
      </c>
      <c r="AD5">
        <f>$F5*VLOOKUP($A5,'Non-GHGs Growth Rate'!$A$53:$AR$78,COLUMN('Non-GHGs Growth Rate'!AD$53),0)</f>
        <v>0</v>
      </c>
      <c r="AE5">
        <f>$F5*VLOOKUP($A5,'Non-GHGs Growth Rate'!$A$53:$AR$78,COLUMN('Non-GHGs Growth Rate'!AE$53),0)</f>
        <v>0</v>
      </c>
      <c r="AF5">
        <f>$F5*VLOOKUP($A5,'Non-GHGs Growth Rate'!$A$53:$AR$78,COLUMN('Non-GHGs Growth Rate'!AF$53),0)</f>
        <v>0</v>
      </c>
      <c r="AG5">
        <f>$F5*VLOOKUP($A5,'Non-GHGs Growth Rate'!$A$53:$AR$78,COLUMN('Non-GHGs Growth Rate'!AG$53),0)</f>
        <v>0</v>
      </c>
      <c r="AH5">
        <f>$F5*VLOOKUP($A5,'Non-GHGs Growth Rate'!$A$53:$AR$78,COLUMN('Non-GHGs Growth Rate'!AH$53),0)</f>
        <v>0</v>
      </c>
      <c r="AI5">
        <f>$F5*VLOOKUP($A5,'Non-GHGs Growth Rate'!$A$53:$AR$78,COLUMN('Non-GHGs Growth Rate'!AI$53),0)</f>
        <v>0</v>
      </c>
      <c r="AJ5">
        <f>$F5*VLOOKUP($A5,'Non-GHGs Growth Rate'!$A$53:$AR$78,COLUMN('Non-GHGs Growth Rate'!AJ$53),0)</f>
        <v>0</v>
      </c>
      <c r="AK5">
        <f>$F5*VLOOKUP($A5,'Non-GHGs Growth Rate'!$A$53:$AR$78,COLUMN('Non-GHGs Growth Rate'!AK$53),0)</f>
        <v>0</v>
      </c>
      <c r="AL5">
        <f>$F5*VLOOKUP($A5,'Non-GHGs Growth Rate'!$A$53:$AR$78,COLUMN('Non-GHGs Growth Rate'!AL$53),0)</f>
        <v>0</v>
      </c>
      <c r="AM5">
        <f>$F5*VLOOKUP($A5,'Non-GHGs Growth Rate'!$A$53:$AR$78,COLUMN('Non-GHGs Growth Rate'!AM$53),0)</f>
        <v>0</v>
      </c>
      <c r="AN5">
        <f>$F5*VLOOKUP($A5,'Non-GHGs Growth Rate'!$A$53:$AR$78,COLUMN('Non-GHGs Growth Rate'!AN$53),0)</f>
        <v>0</v>
      </c>
      <c r="AO5">
        <f>$F5*VLOOKUP($A5,'Non-GHGs Growth Rate'!$A$53:$AR$78,COLUMN('Non-GHGs Growth Rate'!AO$53),0)</f>
        <v>0</v>
      </c>
      <c r="AP5">
        <f>$F5*VLOOKUP($A5,'Non-GHGs Growth Rate'!$A$53:$AR$78,COLUMN('Non-GHGs Growth Rate'!AP$53),0)</f>
        <v>0</v>
      </c>
      <c r="AQ5">
        <f>$F5*VLOOKUP($A5,'Non-GHGs Growth Rate'!$A$53:$AR$78,COLUMN('Non-GHGs Growth Rate'!AQ$53),0)</f>
        <v>0</v>
      </c>
      <c r="AR5">
        <f>$F5*VLOOKUP($A5,'Non-GHGs Growth Rate'!$A$53:$AR$78,COLUMN('Non-GHGs Growth Rate'!AR$53),0)</f>
        <v>0</v>
      </c>
    </row>
    <row r="6" spans="1:44">
      <c r="A6" t="s">
        <v>51</v>
      </c>
      <c r="B6" cm="1">
        <f t="array" ref="B6">SUMPRODUCT('Non-GHGs Emissions 2018-2022'!$M$5:$M$44*('Non-GHGs Emissions 2018-2022'!$A$5:$A$44=$A6))</f>
        <v>0</v>
      </c>
      <c r="C6" cm="1">
        <f t="array" ref="C6">SUMPRODUCT('Non-GHGs Emissions 2018-2022'!$M$49:$M$88*('Non-GHGs Emissions 2018-2022'!$A$49:$A$88=$A6))</f>
        <v>0</v>
      </c>
      <c r="D6" cm="1">
        <f t="array" ref="D6">SUMPRODUCT('Non-GHGs Emissions 2018-2022'!$M$93:$M$132*('Non-GHGs Emissions 2018-2022'!$A$93:$A$132=$A6))</f>
        <v>0</v>
      </c>
      <c r="E6" cm="1">
        <f t="array" ref="E6">SUMPRODUCT('Non-GHGs Emissions 2018-2022'!$M$137:$M$176*('Non-GHGs Emissions 2018-2022'!$A$137:$A$176=$A6))</f>
        <v>0</v>
      </c>
      <c r="F6" cm="1">
        <f t="array" ref="F6">SUMPRODUCT('Non-GHGs Emissions 2018-2022'!$M$181:$M$220*('Non-GHGs Emissions 2018-2022'!$A$181:$A$220=$A6))</f>
        <v>0</v>
      </c>
      <c r="G6">
        <f>$F6*VLOOKUP($A6,'Non-GHGs Growth Rate'!$A$53:$AR$78,COLUMN('Non-GHGs Growth Rate'!G$53),0)</f>
        <v>0</v>
      </c>
      <c r="H6">
        <f>$F6*VLOOKUP($A6,'Non-GHGs Growth Rate'!$A$53:$AR$78,COLUMN('Non-GHGs Growth Rate'!H$53),0)</f>
        <v>0</v>
      </c>
      <c r="I6">
        <f>$F6*VLOOKUP($A6,'Non-GHGs Growth Rate'!$A$53:$AR$78,COLUMN('Non-GHGs Growth Rate'!I$53),0)</f>
        <v>0</v>
      </c>
      <c r="J6">
        <f>$F6*VLOOKUP($A6,'Non-GHGs Growth Rate'!$A$53:$AR$78,COLUMN('Non-GHGs Growth Rate'!J$53),0)</f>
        <v>0</v>
      </c>
      <c r="K6">
        <f>$F6*VLOOKUP($A6,'Non-GHGs Growth Rate'!$A$53:$AR$78,COLUMN('Non-GHGs Growth Rate'!K$53),0)</f>
        <v>0</v>
      </c>
      <c r="L6">
        <f>$F6*VLOOKUP($A6,'Non-GHGs Growth Rate'!$A$53:$AR$78,COLUMN('Non-GHGs Growth Rate'!L$53),0)</f>
        <v>0</v>
      </c>
      <c r="M6">
        <f>$F6*VLOOKUP($A6,'Non-GHGs Growth Rate'!$A$53:$AR$78,COLUMN('Non-GHGs Growth Rate'!M$53),0)</f>
        <v>0</v>
      </c>
      <c r="N6">
        <f>$F6*VLOOKUP($A6,'Non-GHGs Growth Rate'!$A$53:$AR$78,COLUMN('Non-GHGs Growth Rate'!N$53),0)</f>
        <v>0</v>
      </c>
      <c r="O6">
        <f>$F6*VLOOKUP($A6,'Non-GHGs Growth Rate'!$A$53:$AR$78,COLUMN('Non-GHGs Growth Rate'!O$53),0)</f>
        <v>0</v>
      </c>
      <c r="P6">
        <f>$F6*VLOOKUP($A6,'Non-GHGs Growth Rate'!$A$53:$AR$78,COLUMN('Non-GHGs Growth Rate'!P$53),0)</f>
        <v>0</v>
      </c>
      <c r="Q6">
        <f>$F6*VLOOKUP($A6,'Non-GHGs Growth Rate'!$A$53:$AR$78,COLUMN('Non-GHGs Growth Rate'!Q$53),0)</f>
        <v>0</v>
      </c>
      <c r="R6">
        <f>$F6*VLOOKUP($A6,'Non-GHGs Growth Rate'!$A$53:$AR$78,COLUMN('Non-GHGs Growth Rate'!R$53),0)</f>
        <v>0</v>
      </c>
      <c r="S6">
        <f>$F6*VLOOKUP($A6,'Non-GHGs Growth Rate'!$A$53:$AR$78,COLUMN('Non-GHGs Growth Rate'!S$53),0)</f>
        <v>0</v>
      </c>
      <c r="T6">
        <f>$F6*VLOOKUP($A6,'Non-GHGs Growth Rate'!$A$53:$AR$78,COLUMN('Non-GHGs Growth Rate'!T$53),0)</f>
        <v>0</v>
      </c>
      <c r="U6">
        <f>$F6*VLOOKUP($A6,'Non-GHGs Growth Rate'!$A$53:$AR$78,COLUMN('Non-GHGs Growth Rate'!U$53),0)</f>
        <v>0</v>
      </c>
      <c r="V6">
        <f>$F6*VLOOKUP($A6,'Non-GHGs Growth Rate'!$A$53:$AR$78,COLUMN('Non-GHGs Growth Rate'!V$53),0)</f>
        <v>0</v>
      </c>
      <c r="W6">
        <f>$F6*VLOOKUP($A6,'Non-GHGs Growth Rate'!$A$53:$AR$78,COLUMN('Non-GHGs Growth Rate'!W$53),0)</f>
        <v>0</v>
      </c>
      <c r="X6">
        <f>$F6*VLOOKUP($A6,'Non-GHGs Growth Rate'!$A$53:$AR$78,COLUMN('Non-GHGs Growth Rate'!X$53),0)</f>
        <v>0</v>
      </c>
      <c r="Y6">
        <f>$F6*VLOOKUP($A6,'Non-GHGs Growth Rate'!$A$53:$AR$78,COLUMN('Non-GHGs Growth Rate'!Y$53),0)</f>
        <v>0</v>
      </c>
      <c r="Z6">
        <f>$F6*VLOOKUP($A6,'Non-GHGs Growth Rate'!$A$53:$AR$78,COLUMN('Non-GHGs Growth Rate'!Z$53),0)</f>
        <v>0</v>
      </c>
      <c r="AA6">
        <f>$F6*VLOOKUP($A6,'Non-GHGs Growth Rate'!$A$53:$AR$78,COLUMN('Non-GHGs Growth Rate'!AA$53),0)</f>
        <v>0</v>
      </c>
      <c r="AB6">
        <f>$F6*VLOOKUP($A6,'Non-GHGs Growth Rate'!$A$53:$AR$78,COLUMN('Non-GHGs Growth Rate'!AB$53),0)</f>
        <v>0</v>
      </c>
      <c r="AC6">
        <f>$F6*VLOOKUP($A6,'Non-GHGs Growth Rate'!$A$53:$AR$78,COLUMN('Non-GHGs Growth Rate'!AC$53),0)</f>
        <v>0</v>
      </c>
      <c r="AD6">
        <f>$F6*VLOOKUP($A6,'Non-GHGs Growth Rate'!$A$53:$AR$78,COLUMN('Non-GHGs Growth Rate'!AD$53),0)</f>
        <v>0</v>
      </c>
      <c r="AE6">
        <f>$F6*VLOOKUP($A6,'Non-GHGs Growth Rate'!$A$53:$AR$78,COLUMN('Non-GHGs Growth Rate'!AE$53),0)</f>
        <v>0</v>
      </c>
      <c r="AF6">
        <f>$F6*VLOOKUP($A6,'Non-GHGs Growth Rate'!$A$53:$AR$78,COLUMN('Non-GHGs Growth Rate'!AF$53),0)</f>
        <v>0</v>
      </c>
      <c r="AG6">
        <f>$F6*VLOOKUP($A6,'Non-GHGs Growth Rate'!$A$53:$AR$78,COLUMN('Non-GHGs Growth Rate'!AG$53),0)</f>
        <v>0</v>
      </c>
      <c r="AH6">
        <f>$F6*VLOOKUP($A6,'Non-GHGs Growth Rate'!$A$53:$AR$78,COLUMN('Non-GHGs Growth Rate'!AH$53),0)</f>
        <v>0</v>
      </c>
      <c r="AI6">
        <f>$F6*VLOOKUP($A6,'Non-GHGs Growth Rate'!$A$53:$AR$78,COLUMN('Non-GHGs Growth Rate'!AI$53),0)</f>
        <v>0</v>
      </c>
      <c r="AJ6">
        <f>$F6*VLOOKUP($A6,'Non-GHGs Growth Rate'!$A$53:$AR$78,COLUMN('Non-GHGs Growth Rate'!AJ$53),0)</f>
        <v>0</v>
      </c>
      <c r="AK6">
        <f>$F6*VLOOKUP($A6,'Non-GHGs Growth Rate'!$A$53:$AR$78,COLUMN('Non-GHGs Growth Rate'!AK$53),0)</f>
        <v>0</v>
      </c>
      <c r="AL6">
        <f>$F6*VLOOKUP($A6,'Non-GHGs Growth Rate'!$A$53:$AR$78,COLUMN('Non-GHGs Growth Rate'!AL$53),0)</f>
        <v>0</v>
      </c>
      <c r="AM6">
        <f>$F6*VLOOKUP($A6,'Non-GHGs Growth Rate'!$A$53:$AR$78,COLUMN('Non-GHGs Growth Rate'!AM$53),0)</f>
        <v>0</v>
      </c>
      <c r="AN6">
        <f>$F6*VLOOKUP($A6,'Non-GHGs Growth Rate'!$A$53:$AR$78,COLUMN('Non-GHGs Growth Rate'!AN$53),0)</f>
        <v>0</v>
      </c>
      <c r="AO6">
        <f>$F6*VLOOKUP($A6,'Non-GHGs Growth Rate'!$A$53:$AR$78,COLUMN('Non-GHGs Growth Rate'!AO$53),0)</f>
        <v>0</v>
      </c>
      <c r="AP6">
        <f>$F6*VLOOKUP($A6,'Non-GHGs Growth Rate'!$A$53:$AR$78,COLUMN('Non-GHGs Growth Rate'!AP$53),0)</f>
        <v>0</v>
      </c>
      <c r="AQ6">
        <f>$F6*VLOOKUP($A6,'Non-GHGs Growth Rate'!$A$53:$AR$78,COLUMN('Non-GHGs Growth Rate'!AQ$53),0)</f>
        <v>0</v>
      </c>
      <c r="AR6">
        <f>$F6*VLOOKUP($A6,'Non-GHGs Growth Rate'!$A$53:$AR$78,COLUMN('Non-GHGs Growth Rate'!AR$53),0)</f>
        <v>0</v>
      </c>
    </row>
    <row r="7" spans="1:44">
      <c r="A7" t="s">
        <v>52</v>
      </c>
      <c r="B7" cm="1">
        <f t="array" ref="B7">SUMPRODUCT('Non-GHGs Emissions 2018-2022'!$M$5:$M$44*('Non-GHGs Emissions 2018-2022'!$A$5:$A$44=$A7))</f>
        <v>0</v>
      </c>
      <c r="C7" cm="1">
        <f t="array" ref="C7">SUMPRODUCT('Non-GHGs Emissions 2018-2022'!$M$49:$M$88*('Non-GHGs Emissions 2018-2022'!$A$49:$A$88=$A7))</f>
        <v>0</v>
      </c>
      <c r="D7" cm="1">
        <f t="array" ref="D7">SUMPRODUCT('Non-GHGs Emissions 2018-2022'!$M$93:$M$132*('Non-GHGs Emissions 2018-2022'!$A$93:$A$132=$A7))</f>
        <v>0</v>
      </c>
      <c r="E7" cm="1">
        <f t="array" ref="E7">SUMPRODUCT('Non-GHGs Emissions 2018-2022'!$M$137:$M$176*('Non-GHGs Emissions 2018-2022'!$A$137:$A$176=$A7))</f>
        <v>0</v>
      </c>
      <c r="F7" cm="1">
        <f t="array" ref="F7">SUMPRODUCT('Non-GHGs Emissions 2018-2022'!$M$181:$M$220*('Non-GHGs Emissions 2018-2022'!$A$181:$A$220=$A7))</f>
        <v>0</v>
      </c>
      <c r="G7">
        <f>$F7*VLOOKUP($A7,'Non-GHGs Growth Rate'!$A$53:$AR$78,COLUMN('Non-GHGs Growth Rate'!G$53),0)</f>
        <v>0</v>
      </c>
      <c r="H7">
        <f>$F7*VLOOKUP($A7,'Non-GHGs Growth Rate'!$A$53:$AR$78,COLUMN('Non-GHGs Growth Rate'!H$53),0)</f>
        <v>0</v>
      </c>
      <c r="I7">
        <f>$F7*VLOOKUP($A7,'Non-GHGs Growth Rate'!$A$53:$AR$78,COLUMN('Non-GHGs Growth Rate'!I$53),0)</f>
        <v>0</v>
      </c>
      <c r="J7">
        <f>$F7*VLOOKUP($A7,'Non-GHGs Growth Rate'!$A$53:$AR$78,COLUMN('Non-GHGs Growth Rate'!J$53),0)</f>
        <v>0</v>
      </c>
      <c r="K7">
        <f>$F7*VLOOKUP($A7,'Non-GHGs Growth Rate'!$A$53:$AR$78,COLUMN('Non-GHGs Growth Rate'!K$53),0)</f>
        <v>0</v>
      </c>
      <c r="L7">
        <f>$F7*VLOOKUP($A7,'Non-GHGs Growth Rate'!$A$53:$AR$78,COLUMN('Non-GHGs Growth Rate'!L$53),0)</f>
        <v>0</v>
      </c>
      <c r="M7">
        <f>$F7*VLOOKUP($A7,'Non-GHGs Growth Rate'!$A$53:$AR$78,COLUMN('Non-GHGs Growth Rate'!M$53),0)</f>
        <v>0</v>
      </c>
      <c r="N7">
        <f>$F7*VLOOKUP($A7,'Non-GHGs Growth Rate'!$A$53:$AR$78,COLUMN('Non-GHGs Growth Rate'!N$53),0)</f>
        <v>0</v>
      </c>
      <c r="O7">
        <f>$F7*VLOOKUP($A7,'Non-GHGs Growth Rate'!$A$53:$AR$78,COLUMN('Non-GHGs Growth Rate'!O$53),0)</f>
        <v>0</v>
      </c>
      <c r="P7">
        <f>$F7*VLOOKUP($A7,'Non-GHGs Growth Rate'!$A$53:$AR$78,COLUMN('Non-GHGs Growth Rate'!P$53),0)</f>
        <v>0</v>
      </c>
      <c r="Q7">
        <f>$F7*VLOOKUP($A7,'Non-GHGs Growth Rate'!$A$53:$AR$78,COLUMN('Non-GHGs Growth Rate'!Q$53),0)</f>
        <v>0</v>
      </c>
      <c r="R7">
        <f>$F7*VLOOKUP($A7,'Non-GHGs Growth Rate'!$A$53:$AR$78,COLUMN('Non-GHGs Growth Rate'!R$53),0)</f>
        <v>0</v>
      </c>
      <c r="S7">
        <f>$F7*VLOOKUP($A7,'Non-GHGs Growth Rate'!$A$53:$AR$78,COLUMN('Non-GHGs Growth Rate'!S$53),0)</f>
        <v>0</v>
      </c>
      <c r="T7">
        <f>$F7*VLOOKUP($A7,'Non-GHGs Growth Rate'!$A$53:$AR$78,COLUMN('Non-GHGs Growth Rate'!T$53),0)</f>
        <v>0</v>
      </c>
      <c r="U7">
        <f>$F7*VLOOKUP($A7,'Non-GHGs Growth Rate'!$A$53:$AR$78,COLUMN('Non-GHGs Growth Rate'!U$53),0)</f>
        <v>0</v>
      </c>
      <c r="V7">
        <f>$F7*VLOOKUP($A7,'Non-GHGs Growth Rate'!$A$53:$AR$78,COLUMN('Non-GHGs Growth Rate'!V$53),0)</f>
        <v>0</v>
      </c>
      <c r="W7">
        <f>$F7*VLOOKUP($A7,'Non-GHGs Growth Rate'!$A$53:$AR$78,COLUMN('Non-GHGs Growth Rate'!W$53),0)</f>
        <v>0</v>
      </c>
      <c r="X7">
        <f>$F7*VLOOKUP($A7,'Non-GHGs Growth Rate'!$A$53:$AR$78,COLUMN('Non-GHGs Growth Rate'!X$53),0)</f>
        <v>0</v>
      </c>
      <c r="Y7">
        <f>$F7*VLOOKUP($A7,'Non-GHGs Growth Rate'!$A$53:$AR$78,COLUMN('Non-GHGs Growth Rate'!Y$53),0)</f>
        <v>0</v>
      </c>
      <c r="Z7">
        <f>$F7*VLOOKUP($A7,'Non-GHGs Growth Rate'!$A$53:$AR$78,COLUMN('Non-GHGs Growth Rate'!Z$53),0)</f>
        <v>0</v>
      </c>
      <c r="AA7">
        <f>$F7*VLOOKUP($A7,'Non-GHGs Growth Rate'!$A$53:$AR$78,COLUMN('Non-GHGs Growth Rate'!AA$53),0)</f>
        <v>0</v>
      </c>
      <c r="AB7">
        <f>$F7*VLOOKUP($A7,'Non-GHGs Growth Rate'!$A$53:$AR$78,COLUMN('Non-GHGs Growth Rate'!AB$53),0)</f>
        <v>0</v>
      </c>
      <c r="AC7">
        <f>$F7*VLOOKUP($A7,'Non-GHGs Growth Rate'!$A$53:$AR$78,COLUMN('Non-GHGs Growth Rate'!AC$53),0)</f>
        <v>0</v>
      </c>
      <c r="AD7">
        <f>$F7*VLOOKUP($A7,'Non-GHGs Growth Rate'!$A$53:$AR$78,COLUMN('Non-GHGs Growth Rate'!AD$53),0)</f>
        <v>0</v>
      </c>
      <c r="AE7">
        <f>$F7*VLOOKUP($A7,'Non-GHGs Growth Rate'!$A$53:$AR$78,COLUMN('Non-GHGs Growth Rate'!AE$53),0)</f>
        <v>0</v>
      </c>
      <c r="AF7">
        <f>$F7*VLOOKUP($A7,'Non-GHGs Growth Rate'!$A$53:$AR$78,COLUMN('Non-GHGs Growth Rate'!AF$53),0)</f>
        <v>0</v>
      </c>
      <c r="AG7">
        <f>$F7*VLOOKUP($A7,'Non-GHGs Growth Rate'!$A$53:$AR$78,COLUMN('Non-GHGs Growth Rate'!AG$53),0)</f>
        <v>0</v>
      </c>
      <c r="AH7">
        <f>$F7*VLOOKUP($A7,'Non-GHGs Growth Rate'!$A$53:$AR$78,COLUMN('Non-GHGs Growth Rate'!AH$53),0)</f>
        <v>0</v>
      </c>
      <c r="AI7">
        <f>$F7*VLOOKUP($A7,'Non-GHGs Growth Rate'!$A$53:$AR$78,COLUMN('Non-GHGs Growth Rate'!AI$53),0)</f>
        <v>0</v>
      </c>
      <c r="AJ7">
        <f>$F7*VLOOKUP($A7,'Non-GHGs Growth Rate'!$A$53:$AR$78,COLUMN('Non-GHGs Growth Rate'!AJ$53),0)</f>
        <v>0</v>
      </c>
      <c r="AK7">
        <f>$F7*VLOOKUP($A7,'Non-GHGs Growth Rate'!$A$53:$AR$78,COLUMN('Non-GHGs Growth Rate'!AK$53),0)</f>
        <v>0</v>
      </c>
      <c r="AL7">
        <f>$F7*VLOOKUP($A7,'Non-GHGs Growth Rate'!$A$53:$AR$78,COLUMN('Non-GHGs Growth Rate'!AL$53),0)</f>
        <v>0</v>
      </c>
      <c r="AM7">
        <f>$F7*VLOOKUP($A7,'Non-GHGs Growth Rate'!$A$53:$AR$78,COLUMN('Non-GHGs Growth Rate'!AM$53),0)</f>
        <v>0</v>
      </c>
      <c r="AN7">
        <f>$F7*VLOOKUP($A7,'Non-GHGs Growth Rate'!$A$53:$AR$78,COLUMN('Non-GHGs Growth Rate'!AN$53),0)</f>
        <v>0</v>
      </c>
      <c r="AO7">
        <f>$F7*VLOOKUP($A7,'Non-GHGs Growth Rate'!$A$53:$AR$78,COLUMN('Non-GHGs Growth Rate'!AO$53),0)</f>
        <v>0</v>
      </c>
      <c r="AP7">
        <f>$F7*VLOOKUP($A7,'Non-GHGs Growth Rate'!$A$53:$AR$78,COLUMN('Non-GHGs Growth Rate'!AP$53),0)</f>
        <v>0</v>
      </c>
      <c r="AQ7">
        <f>$F7*VLOOKUP($A7,'Non-GHGs Growth Rate'!$A$53:$AR$78,COLUMN('Non-GHGs Growth Rate'!AQ$53),0)</f>
        <v>0</v>
      </c>
      <c r="AR7">
        <f>$F7*VLOOKUP($A7,'Non-GHGs Growth Rate'!$A$53:$AR$78,COLUMN('Non-GHGs Growth Rate'!AR$53),0)</f>
        <v>0</v>
      </c>
    </row>
    <row r="8" spans="1:44">
      <c r="A8" t="s">
        <v>53</v>
      </c>
      <c r="B8" cm="1">
        <f t="array" ref="B8">SUMPRODUCT('Non-GHGs Emissions 2018-2022'!$M$5:$M$44*('Non-GHGs Emissions 2018-2022'!$A$5:$A$44=$A8))</f>
        <v>0</v>
      </c>
      <c r="C8" cm="1">
        <f t="array" ref="C8">SUMPRODUCT('Non-GHGs Emissions 2018-2022'!$M$49:$M$88*('Non-GHGs Emissions 2018-2022'!$A$49:$A$88=$A8))</f>
        <v>0</v>
      </c>
      <c r="D8" cm="1">
        <f t="array" ref="D8">SUMPRODUCT('Non-GHGs Emissions 2018-2022'!$M$93:$M$132*('Non-GHGs Emissions 2018-2022'!$A$93:$A$132=$A8))</f>
        <v>0</v>
      </c>
      <c r="E8" cm="1">
        <f t="array" ref="E8">SUMPRODUCT('Non-GHGs Emissions 2018-2022'!$M$137:$M$176*('Non-GHGs Emissions 2018-2022'!$A$137:$A$176=$A8))</f>
        <v>0</v>
      </c>
      <c r="F8" cm="1">
        <f t="array" ref="F8">SUMPRODUCT('Non-GHGs Emissions 2018-2022'!$M$181:$M$220*('Non-GHGs Emissions 2018-2022'!$A$181:$A$220=$A8))</f>
        <v>0</v>
      </c>
      <c r="G8">
        <f>$F8*VLOOKUP($A8,'Non-GHGs Growth Rate'!$A$53:$AR$78,COLUMN('Non-GHGs Growth Rate'!G$53),0)</f>
        <v>0</v>
      </c>
      <c r="H8">
        <f>$F8*VLOOKUP($A8,'Non-GHGs Growth Rate'!$A$53:$AR$78,COLUMN('Non-GHGs Growth Rate'!H$53),0)</f>
        <v>0</v>
      </c>
      <c r="I8">
        <f>$F8*VLOOKUP($A8,'Non-GHGs Growth Rate'!$A$53:$AR$78,COLUMN('Non-GHGs Growth Rate'!I$53),0)</f>
        <v>0</v>
      </c>
      <c r="J8">
        <f>$F8*VLOOKUP($A8,'Non-GHGs Growth Rate'!$A$53:$AR$78,COLUMN('Non-GHGs Growth Rate'!J$53),0)</f>
        <v>0</v>
      </c>
      <c r="K8">
        <f>$F8*VLOOKUP($A8,'Non-GHGs Growth Rate'!$A$53:$AR$78,COLUMN('Non-GHGs Growth Rate'!K$53),0)</f>
        <v>0</v>
      </c>
      <c r="L8">
        <f>$F8*VLOOKUP($A8,'Non-GHGs Growth Rate'!$A$53:$AR$78,COLUMN('Non-GHGs Growth Rate'!L$53),0)</f>
        <v>0</v>
      </c>
      <c r="M8">
        <f>$F8*VLOOKUP($A8,'Non-GHGs Growth Rate'!$A$53:$AR$78,COLUMN('Non-GHGs Growth Rate'!M$53),0)</f>
        <v>0</v>
      </c>
      <c r="N8">
        <f>$F8*VLOOKUP($A8,'Non-GHGs Growth Rate'!$A$53:$AR$78,COLUMN('Non-GHGs Growth Rate'!N$53),0)</f>
        <v>0</v>
      </c>
      <c r="O8">
        <f>$F8*VLOOKUP($A8,'Non-GHGs Growth Rate'!$A$53:$AR$78,COLUMN('Non-GHGs Growth Rate'!O$53),0)</f>
        <v>0</v>
      </c>
      <c r="P8">
        <f>$F8*VLOOKUP($A8,'Non-GHGs Growth Rate'!$A$53:$AR$78,COLUMN('Non-GHGs Growth Rate'!P$53),0)</f>
        <v>0</v>
      </c>
      <c r="Q8">
        <f>$F8*VLOOKUP($A8,'Non-GHGs Growth Rate'!$A$53:$AR$78,COLUMN('Non-GHGs Growth Rate'!Q$53),0)</f>
        <v>0</v>
      </c>
      <c r="R8">
        <f>$F8*VLOOKUP($A8,'Non-GHGs Growth Rate'!$A$53:$AR$78,COLUMN('Non-GHGs Growth Rate'!R$53),0)</f>
        <v>0</v>
      </c>
      <c r="S8">
        <f>$F8*VLOOKUP($A8,'Non-GHGs Growth Rate'!$A$53:$AR$78,COLUMN('Non-GHGs Growth Rate'!S$53),0)</f>
        <v>0</v>
      </c>
      <c r="T8">
        <f>$F8*VLOOKUP($A8,'Non-GHGs Growth Rate'!$A$53:$AR$78,COLUMN('Non-GHGs Growth Rate'!T$53),0)</f>
        <v>0</v>
      </c>
      <c r="U8">
        <f>$F8*VLOOKUP($A8,'Non-GHGs Growth Rate'!$A$53:$AR$78,COLUMN('Non-GHGs Growth Rate'!U$53),0)</f>
        <v>0</v>
      </c>
      <c r="V8">
        <f>$F8*VLOOKUP($A8,'Non-GHGs Growth Rate'!$A$53:$AR$78,COLUMN('Non-GHGs Growth Rate'!V$53),0)</f>
        <v>0</v>
      </c>
      <c r="W8">
        <f>$F8*VLOOKUP($A8,'Non-GHGs Growth Rate'!$A$53:$AR$78,COLUMN('Non-GHGs Growth Rate'!W$53),0)</f>
        <v>0</v>
      </c>
      <c r="X8">
        <f>$F8*VLOOKUP($A8,'Non-GHGs Growth Rate'!$A$53:$AR$78,COLUMN('Non-GHGs Growth Rate'!X$53),0)</f>
        <v>0</v>
      </c>
      <c r="Y8">
        <f>$F8*VLOOKUP($A8,'Non-GHGs Growth Rate'!$A$53:$AR$78,COLUMN('Non-GHGs Growth Rate'!Y$53),0)</f>
        <v>0</v>
      </c>
      <c r="Z8">
        <f>$F8*VLOOKUP($A8,'Non-GHGs Growth Rate'!$A$53:$AR$78,COLUMN('Non-GHGs Growth Rate'!Z$53),0)</f>
        <v>0</v>
      </c>
      <c r="AA8">
        <f>$F8*VLOOKUP($A8,'Non-GHGs Growth Rate'!$A$53:$AR$78,COLUMN('Non-GHGs Growth Rate'!AA$53),0)</f>
        <v>0</v>
      </c>
      <c r="AB8">
        <f>$F8*VLOOKUP($A8,'Non-GHGs Growth Rate'!$A$53:$AR$78,COLUMN('Non-GHGs Growth Rate'!AB$53),0)</f>
        <v>0</v>
      </c>
      <c r="AC8">
        <f>$F8*VLOOKUP($A8,'Non-GHGs Growth Rate'!$A$53:$AR$78,COLUMN('Non-GHGs Growth Rate'!AC$53),0)</f>
        <v>0</v>
      </c>
      <c r="AD8">
        <f>$F8*VLOOKUP($A8,'Non-GHGs Growth Rate'!$A$53:$AR$78,COLUMN('Non-GHGs Growth Rate'!AD$53),0)</f>
        <v>0</v>
      </c>
      <c r="AE8">
        <f>$F8*VLOOKUP($A8,'Non-GHGs Growth Rate'!$A$53:$AR$78,COLUMN('Non-GHGs Growth Rate'!AE$53),0)</f>
        <v>0</v>
      </c>
      <c r="AF8">
        <f>$F8*VLOOKUP($A8,'Non-GHGs Growth Rate'!$A$53:$AR$78,COLUMN('Non-GHGs Growth Rate'!AF$53),0)</f>
        <v>0</v>
      </c>
      <c r="AG8">
        <f>$F8*VLOOKUP($A8,'Non-GHGs Growth Rate'!$A$53:$AR$78,COLUMN('Non-GHGs Growth Rate'!AG$53),0)</f>
        <v>0</v>
      </c>
      <c r="AH8">
        <f>$F8*VLOOKUP($A8,'Non-GHGs Growth Rate'!$A$53:$AR$78,COLUMN('Non-GHGs Growth Rate'!AH$53),0)</f>
        <v>0</v>
      </c>
      <c r="AI8">
        <f>$F8*VLOOKUP($A8,'Non-GHGs Growth Rate'!$A$53:$AR$78,COLUMN('Non-GHGs Growth Rate'!AI$53),0)</f>
        <v>0</v>
      </c>
      <c r="AJ8">
        <f>$F8*VLOOKUP($A8,'Non-GHGs Growth Rate'!$A$53:$AR$78,COLUMN('Non-GHGs Growth Rate'!AJ$53),0)</f>
        <v>0</v>
      </c>
      <c r="AK8">
        <f>$F8*VLOOKUP($A8,'Non-GHGs Growth Rate'!$A$53:$AR$78,COLUMN('Non-GHGs Growth Rate'!AK$53),0)</f>
        <v>0</v>
      </c>
      <c r="AL8">
        <f>$F8*VLOOKUP($A8,'Non-GHGs Growth Rate'!$A$53:$AR$78,COLUMN('Non-GHGs Growth Rate'!AL$53),0)</f>
        <v>0</v>
      </c>
      <c r="AM8">
        <f>$F8*VLOOKUP($A8,'Non-GHGs Growth Rate'!$A$53:$AR$78,COLUMN('Non-GHGs Growth Rate'!AM$53),0)</f>
        <v>0</v>
      </c>
      <c r="AN8">
        <f>$F8*VLOOKUP($A8,'Non-GHGs Growth Rate'!$A$53:$AR$78,COLUMN('Non-GHGs Growth Rate'!AN$53),0)</f>
        <v>0</v>
      </c>
      <c r="AO8">
        <f>$F8*VLOOKUP($A8,'Non-GHGs Growth Rate'!$A$53:$AR$78,COLUMN('Non-GHGs Growth Rate'!AO$53),0)</f>
        <v>0</v>
      </c>
      <c r="AP8">
        <f>$F8*VLOOKUP($A8,'Non-GHGs Growth Rate'!$A$53:$AR$78,COLUMN('Non-GHGs Growth Rate'!AP$53),0)</f>
        <v>0</v>
      </c>
      <c r="AQ8">
        <f>$F8*VLOOKUP($A8,'Non-GHGs Growth Rate'!$A$53:$AR$78,COLUMN('Non-GHGs Growth Rate'!AQ$53),0)</f>
        <v>0</v>
      </c>
      <c r="AR8">
        <f>$F8*VLOOKUP($A8,'Non-GHGs Growth Rate'!$A$53:$AR$78,COLUMN('Non-GHGs Growth Rate'!AR$53),0)</f>
        <v>0</v>
      </c>
    </row>
    <row r="9" spans="1:44">
      <c r="A9" t="s">
        <v>54</v>
      </c>
      <c r="B9" cm="1">
        <f t="array" ref="B9">SUMPRODUCT('Non-GHGs Emissions 2018-2022'!$M$5:$M$44*('Non-GHGs Emissions 2018-2022'!$A$5:$A$44=$A9))</f>
        <v>0</v>
      </c>
      <c r="C9" cm="1">
        <f t="array" ref="C9">SUMPRODUCT('Non-GHGs Emissions 2018-2022'!$M$49:$M$88*('Non-GHGs Emissions 2018-2022'!$A$49:$A$88=$A9))</f>
        <v>0</v>
      </c>
      <c r="D9" cm="1">
        <f t="array" ref="D9">SUMPRODUCT('Non-GHGs Emissions 2018-2022'!$M$93:$M$132*('Non-GHGs Emissions 2018-2022'!$A$93:$A$132=$A9))</f>
        <v>0</v>
      </c>
      <c r="E9" cm="1">
        <f t="array" ref="E9">SUMPRODUCT('Non-GHGs Emissions 2018-2022'!$M$137:$M$176*('Non-GHGs Emissions 2018-2022'!$A$137:$A$176=$A9))</f>
        <v>0</v>
      </c>
      <c r="F9" cm="1">
        <f t="array" ref="F9">SUMPRODUCT('Non-GHGs Emissions 2018-2022'!$M$181:$M$220*('Non-GHGs Emissions 2018-2022'!$A$181:$A$220=$A9))</f>
        <v>0</v>
      </c>
      <c r="G9">
        <f>$F9*VLOOKUP($A9,'Non-GHGs Growth Rate'!$A$53:$AR$78,COLUMN('Non-GHGs Growth Rate'!G$53),0)</f>
        <v>0</v>
      </c>
      <c r="H9">
        <f>$F9*VLOOKUP($A9,'Non-GHGs Growth Rate'!$A$53:$AR$78,COLUMN('Non-GHGs Growth Rate'!H$53),0)</f>
        <v>0</v>
      </c>
      <c r="I9">
        <f>$F9*VLOOKUP($A9,'Non-GHGs Growth Rate'!$A$53:$AR$78,COLUMN('Non-GHGs Growth Rate'!I$53),0)</f>
        <v>0</v>
      </c>
      <c r="J9">
        <f>$F9*VLOOKUP($A9,'Non-GHGs Growth Rate'!$A$53:$AR$78,COLUMN('Non-GHGs Growth Rate'!J$53),0)</f>
        <v>0</v>
      </c>
      <c r="K9">
        <f>$F9*VLOOKUP($A9,'Non-GHGs Growth Rate'!$A$53:$AR$78,COLUMN('Non-GHGs Growth Rate'!K$53),0)</f>
        <v>0</v>
      </c>
      <c r="L9">
        <f>$F9*VLOOKUP($A9,'Non-GHGs Growth Rate'!$A$53:$AR$78,COLUMN('Non-GHGs Growth Rate'!L$53),0)</f>
        <v>0</v>
      </c>
      <c r="M9">
        <f>$F9*VLOOKUP($A9,'Non-GHGs Growth Rate'!$A$53:$AR$78,COLUMN('Non-GHGs Growth Rate'!M$53),0)</f>
        <v>0</v>
      </c>
      <c r="N9">
        <f>$F9*VLOOKUP($A9,'Non-GHGs Growth Rate'!$A$53:$AR$78,COLUMN('Non-GHGs Growth Rate'!N$53),0)</f>
        <v>0</v>
      </c>
      <c r="O9">
        <f>$F9*VLOOKUP($A9,'Non-GHGs Growth Rate'!$A$53:$AR$78,COLUMN('Non-GHGs Growth Rate'!O$53),0)</f>
        <v>0</v>
      </c>
      <c r="P9">
        <f>$F9*VLOOKUP($A9,'Non-GHGs Growth Rate'!$A$53:$AR$78,COLUMN('Non-GHGs Growth Rate'!P$53),0)</f>
        <v>0</v>
      </c>
      <c r="Q9">
        <f>$F9*VLOOKUP($A9,'Non-GHGs Growth Rate'!$A$53:$AR$78,COLUMN('Non-GHGs Growth Rate'!Q$53),0)</f>
        <v>0</v>
      </c>
      <c r="R9">
        <f>$F9*VLOOKUP($A9,'Non-GHGs Growth Rate'!$A$53:$AR$78,COLUMN('Non-GHGs Growth Rate'!R$53),0)</f>
        <v>0</v>
      </c>
      <c r="S9">
        <f>$F9*VLOOKUP($A9,'Non-GHGs Growth Rate'!$A$53:$AR$78,COLUMN('Non-GHGs Growth Rate'!S$53),0)</f>
        <v>0</v>
      </c>
      <c r="T9">
        <f>$F9*VLOOKUP($A9,'Non-GHGs Growth Rate'!$A$53:$AR$78,COLUMN('Non-GHGs Growth Rate'!T$53),0)</f>
        <v>0</v>
      </c>
      <c r="U9">
        <f>$F9*VLOOKUP($A9,'Non-GHGs Growth Rate'!$A$53:$AR$78,COLUMN('Non-GHGs Growth Rate'!U$53),0)</f>
        <v>0</v>
      </c>
      <c r="V9">
        <f>$F9*VLOOKUP($A9,'Non-GHGs Growth Rate'!$A$53:$AR$78,COLUMN('Non-GHGs Growth Rate'!V$53),0)</f>
        <v>0</v>
      </c>
      <c r="W9">
        <f>$F9*VLOOKUP($A9,'Non-GHGs Growth Rate'!$A$53:$AR$78,COLUMN('Non-GHGs Growth Rate'!W$53),0)</f>
        <v>0</v>
      </c>
      <c r="X9">
        <f>$F9*VLOOKUP($A9,'Non-GHGs Growth Rate'!$A$53:$AR$78,COLUMN('Non-GHGs Growth Rate'!X$53),0)</f>
        <v>0</v>
      </c>
      <c r="Y9">
        <f>$F9*VLOOKUP($A9,'Non-GHGs Growth Rate'!$A$53:$AR$78,COLUMN('Non-GHGs Growth Rate'!Y$53),0)</f>
        <v>0</v>
      </c>
      <c r="Z9">
        <f>$F9*VLOOKUP($A9,'Non-GHGs Growth Rate'!$A$53:$AR$78,COLUMN('Non-GHGs Growth Rate'!Z$53),0)</f>
        <v>0</v>
      </c>
      <c r="AA9">
        <f>$F9*VLOOKUP($A9,'Non-GHGs Growth Rate'!$A$53:$AR$78,COLUMN('Non-GHGs Growth Rate'!AA$53),0)</f>
        <v>0</v>
      </c>
      <c r="AB9">
        <f>$F9*VLOOKUP($A9,'Non-GHGs Growth Rate'!$A$53:$AR$78,COLUMN('Non-GHGs Growth Rate'!AB$53),0)</f>
        <v>0</v>
      </c>
      <c r="AC9">
        <f>$F9*VLOOKUP($A9,'Non-GHGs Growth Rate'!$A$53:$AR$78,COLUMN('Non-GHGs Growth Rate'!AC$53),0)</f>
        <v>0</v>
      </c>
      <c r="AD9">
        <f>$F9*VLOOKUP($A9,'Non-GHGs Growth Rate'!$A$53:$AR$78,COLUMN('Non-GHGs Growth Rate'!AD$53),0)</f>
        <v>0</v>
      </c>
      <c r="AE9">
        <f>$F9*VLOOKUP($A9,'Non-GHGs Growth Rate'!$A$53:$AR$78,COLUMN('Non-GHGs Growth Rate'!AE$53),0)</f>
        <v>0</v>
      </c>
      <c r="AF9">
        <f>$F9*VLOOKUP($A9,'Non-GHGs Growth Rate'!$A$53:$AR$78,COLUMN('Non-GHGs Growth Rate'!AF$53),0)</f>
        <v>0</v>
      </c>
      <c r="AG9">
        <f>$F9*VLOOKUP($A9,'Non-GHGs Growth Rate'!$A$53:$AR$78,COLUMN('Non-GHGs Growth Rate'!AG$53),0)</f>
        <v>0</v>
      </c>
      <c r="AH9">
        <f>$F9*VLOOKUP($A9,'Non-GHGs Growth Rate'!$A$53:$AR$78,COLUMN('Non-GHGs Growth Rate'!AH$53),0)</f>
        <v>0</v>
      </c>
      <c r="AI9">
        <f>$F9*VLOOKUP($A9,'Non-GHGs Growth Rate'!$A$53:$AR$78,COLUMN('Non-GHGs Growth Rate'!AI$53),0)</f>
        <v>0</v>
      </c>
      <c r="AJ9">
        <f>$F9*VLOOKUP($A9,'Non-GHGs Growth Rate'!$A$53:$AR$78,COLUMN('Non-GHGs Growth Rate'!AJ$53),0)</f>
        <v>0</v>
      </c>
      <c r="AK9">
        <f>$F9*VLOOKUP($A9,'Non-GHGs Growth Rate'!$A$53:$AR$78,COLUMN('Non-GHGs Growth Rate'!AK$53),0)</f>
        <v>0</v>
      </c>
      <c r="AL9">
        <f>$F9*VLOOKUP($A9,'Non-GHGs Growth Rate'!$A$53:$AR$78,COLUMN('Non-GHGs Growth Rate'!AL$53),0)</f>
        <v>0</v>
      </c>
      <c r="AM9">
        <f>$F9*VLOOKUP($A9,'Non-GHGs Growth Rate'!$A$53:$AR$78,COLUMN('Non-GHGs Growth Rate'!AM$53),0)</f>
        <v>0</v>
      </c>
      <c r="AN9">
        <f>$F9*VLOOKUP($A9,'Non-GHGs Growth Rate'!$A$53:$AR$78,COLUMN('Non-GHGs Growth Rate'!AN$53),0)</f>
        <v>0</v>
      </c>
      <c r="AO9">
        <f>$F9*VLOOKUP($A9,'Non-GHGs Growth Rate'!$A$53:$AR$78,COLUMN('Non-GHGs Growth Rate'!AO$53),0)</f>
        <v>0</v>
      </c>
      <c r="AP9">
        <f>$F9*VLOOKUP($A9,'Non-GHGs Growth Rate'!$A$53:$AR$78,COLUMN('Non-GHGs Growth Rate'!AP$53),0)</f>
        <v>0</v>
      </c>
      <c r="AQ9">
        <f>$F9*VLOOKUP($A9,'Non-GHGs Growth Rate'!$A$53:$AR$78,COLUMN('Non-GHGs Growth Rate'!AQ$53),0)</f>
        <v>0</v>
      </c>
      <c r="AR9">
        <f>$F9*VLOOKUP($A9,'Non-GHGs Growth Rate'!$A$53:$AR$78,COLUMN('Non-GHGs Growth Rate'!AR$53),0)</f>
        <v>0</v>
      </c>
    </row>
    <row r="10" spans="1:44">
      <c r="A10" t="s">
        <v>55</v>
      </c>
      <c r="B10" cm="1">
        <f t="array" ref="B10">SUMPRODUCT('Non-GHGs Emissions 2018-2022'!$M$5:$M$44*('Non-GHGs Emissions 2018-2022'!$A$5:$A$44=$A10))</f>
        <v>0</v>
      </c>
      <c r="C10" cm="1">
        <f t="array" ref="C10">SUMPRODUCT('Non-GHGs Emissions 2018-2022'!$M$49:$M$88*('Non-GHGs Emissions 2018-2022'!$A$49:$A$88=$A10))</f>
        <v>0</v>
      </c>
      <c r="D10" cm="1">
        <f t="array" ref="D10">SUMPRODUCT('Non-GHGs Emissions 2018-2022'!$M$93:$M$132*('Non-GHGs Emissions 2018-2022'!$A$93:$A$132=$A10))</f>
        <v>0</v>
      </c>
      <c r="E10" cm="1">
        <f t="array" ref="E10">SUMPRODUCT('Non-GHGs Emissions 2018-2022'!$M$137:$M$176*('Non-GHGs Emissions 2018-2022'!$A$137:$A$176=$A10))</f>
        <v>0</v>
      </c>
      <c r="F10" cm="1">
        <f t="array" ref="F10">SUMPRODUCT('Non-GHGs Emissions 2018-2022'!$M$181:$M$220*('Non-GHGs Emissions 2018-2022'!$A$181:$A$220=$A10))</f>
        <v>0</v>
      </c>
      <c r="G10">
        <f>$F10*VLOOKUP($A10,'Non-GHGs Growth Rate'!$A$53:$AR$78,COLUMN('Non-GHGs Growth Rate'!G$53),0)</f>
        <v>0</v>
      </c>
      <c r="H10">
        <f>$F10*VLOOKUP($A10,'Non-GHGs Growth Rate'!$A$53:$AR$78,COLUMN('Non-GHGs Growth Rate'!H$53),0)</f>
        <v>0</v>
      </c>
      <c r="I10">
        <f>$F10*VLOOKUP($A10,'Non-GHGs Growth Rate'!$A$53:$AR$78,COLUMN('Non-GHGs Growth Rate'!I$53),0)</f>
        <v>0</v>
      </c>
      <c r="J10">
        <f>$F10*VLOOKUP($A10,'Non-GHGs Growth Rate'!$A$53:$AR$78,COLUMN('Non-GHGs Growth Rate'!J$53),0)</f>
        <v>0</v>
      </c>
      <c r="K10">
        <f>$F10*VLOOKUP($A10,'Non-GHGs Growth Rate'!$A$53:$AR$78,COLUMN('Non-GHGs Growth Rate'!K$53),0)</f>
        <v>0</v>
      </c>
      <c r="L10">
        <f>$F10*VLOOKUP($A10,'Non-GHGs Growth Rate'!$A$53:$AR$78,COLUMN('Non-GHGs Growth Rate'!L$53),0)</f>
        <v>0</v>
      </c>
      <c r="M10">
        <f>$F10*VLOOKUP($A10,'Non-GHGs Growth Rate'!$A$53:$AR$78,COLUMN('Non-GHGs Growth Rate'!M$53),0)</f>
        <v>0</v>
      </c>
      <c r="N10">
        <f>$F10*VLOOKUP($A10,'Non-GHGs Growth Rate'!$A$53:$AR$78,COLUMN('Non-GHGs Growth Rate'!N$53),0)</f>
        <v>0</v>
      </c>
      <c r="O10">
        <f>$F10*VLOOKUP($A10,'Non-GHGs Growth Rate'!$A$53:$AR$78,COLUMN('Non-GHGs Growth Rate'!O$53),0)</f>
        <v>0</v>
      </c>
      <c r="P10">
        <f>$F10*VLOOKUP($A10,'Non-GHGs Growth Rate'!$A$53:$AR$78,COLUMN('Non-GHGs Growth Rate'!P$53),0)</f>
        <v>0</v>
      </c>
      <c r="Q10">
        <f>$F10*VLOOKUP($A10,'Non-GHGs Growth Rate'!$A$53:$AR$78,COLUMN('Non-GHGs Growth Rate'!Q$53),0)</f>
        <v>0</v>
      </c>
      <c r="R10">
        <f>$F10*VLOOKUP($A10,'Non-GHGs Growth Rate'!$A$53:$AR$78,COLUMN('Non-GHGs Growth Rate'!R$53),0)</f>
        <v>0</v>
      </c>
      <c r="S10">
        <f>$F10*VLOOKUP($A10,'Non-GHGs Growth Rate'!$A$53:$AR$78,COLUMN('Non-GHGs Growth Rate'!S$53),0)</f>
        <v>0</v>
      </c>
      <c r="T10">
        <f>$F10*VLOOKUP($A10,'Non-GHGs Growth Rate'!$A$53:$AR$78,COLUMN('Non-GHGs Growth Rate'!T$53),0)</f>
        <v>0</v>
      </c>
      <c r="U10">
        <f>$F10*VLOOKUP($A10,'Non-GHGs Growth Rate'!$A$53:$AR$78,COLUMN('Non-GHGs Growth Rate'!U$53),0)</f>
        <v>0</v>
      </c>
      <c r="V10">
        <f>$F10*VLOOKUP($A10,'Non-GHGs Growth Rate'!$A$53:$AR$78,COLUMN('Non-GHGs Growth Rate'!V$53),0)</f>
        <v>0</v>
      </c>
      <c r="W10">
        <f>$F10*VLOOKUP($A10,'Non-GHGs Growth Rate'!$A$53:$AR$78,COLUMN('Non-GHGs Growth Rate'!W$53),0)</f>
        <v>0</v>
      </c>
      <c r="X10">
        <f>$F10*VLOOKUP($A10,'Non-GHGs Growth Rate'!$A$53:$AR$78,COLUMN('Non-GHGs Growth Rate'!X$53),0)</f>
        <v>0</v>
      </c>
      <c r="Y10">
        <f>$F10*VLOOKUP($A10,'Non-GHGs Growth Rate'!$A$53:$AR$78,COLUMN('Non-GHGs Growth Rate'!Y$53),0)</f>
        <v>0</v>
      </c>
      <c r="Z10">
        <f>$F10*VLOOKUP($A10,'Non-GHGs Growth Rate'!$A$53:$AR$78,COLUMN('Non-GHGs Growth Rate'!Z$53),0)</f>
        <v>0</v>
      </c>
      <c r="AA10">
        <f>$F10*VLOOKUP($A10,'Non-GHGs Growth Rate'!$A$53:$AR$78,COLUMN('Non-GHGs Growth Rate'!AA$53),0)</f>
        <v>0</v>
      </c>
      <c r="AB10">
        <f>$F10*VLOOKUP($A10,'Non-GHGs Growth Rate'!$A$53:$AR$78,COLUMN('Non-GHGs Growth Rate'!AB$53),0)</f>
        <v>0</v>
      </c>
      <c r="AC10">
        <f>$F10*VLOOKUP($A10,'Non-GHGs Growth Rate'!$A$53:$AR$78,COLUMN('Non-GHGs Growth Rate'!AC$53),0)</f>
        <v>0</v>
      </c>
      <c r="AD10">
        <f>$F10*VLOOKUP($A10,'Non-GHGs Growth Rate'!$A$53:$AR$78,COLUMN('Non-GHGs Growth Rate'!AD$53),0)</f>
        <v>0</v>
      </c>
      <c r="AE10">
        <f>$F10*VLOOKUP($A10,'Non-GHGs Growth Rate'!$A$53:$AR$78,COLUMN('Non-GHGs Growth Rate'!AE$53),0)</f>
        <v>0</v>
      </c>
      <c r="AF10">
        <f>$F10*VLOOKUP($A10,'Non-GHGs Growth Rate'!$A$53:$AR$78,COLUMN('Non-GHGs Growth Rate'!AF$53),0)</f>
        <v>0</v>
      </c>
      <c r="AG10">
        <f>$F10*VLOOKUP($A10,'Non-GHGs Growth Rate'!$A$53:$AR$78,COLUMN('Non-GHGs Growth Rate'!AG$53),0)</f>
        <v>0</v>
      </c>
      <c r="AH10">
        <f>$F10*VLOOKUP($A10,'Non-GHGs Growth Rate'!$A$53:$AR$78,COLUMN('Non-GHGs Growth Rate'!AH$53),0)</f>
        <v>0</v>
      </c>
      <c r="AI10">
        <f>$F10*VLOOKUP($A10,'Non-GHGs Growth Rate'!$A$53:$AR$78,COLUMN('Non-GHGs Growth Rate'!AI$53),0)</f>
        <v>0</v>
      </c>
      <c r="AJ10">
        <f>$F10*VLOOKUP($A10,'Non-GHGs Growth Rate'!$A$53:$AR$78,COLUMN('Non-GHGs Growth Rate'!AJ$53),0)</f>
        <v>0</v>
      </c>
      <c r="AK10">
        <f>$F10*VLOOKUP($A10,'Non-GHGs Growth Rate'!$A$53:$AR$78,COLUMN('Non-GHGs Growth Rate'!AK$53),0)</f>
        <v>0</v>
      </c>
      <c r="AL10">
        <f>$F10*VLOOKUP($A10,'Non-GHGs Growth Rate'!$A$53:$AR$78,COLUMN('Non-GHGs Growth Rate'!AL$53),0)</f>
        <v>0</v>
      </c>
      <c r="AM10">
        <f>$F10*VLOOKUP($A10,'Non-GHGs Growth Rate'!$A$53:$AR$78,COLUMN('Non-GHGs Growth Rate'!AM$53),0)</f>
        <v>0</v>
      </c>
      <c r="AN10">
        <f>$F10*VLOOKUP($A10,'Non-GHGs Growth Rate'!$A$53:$AR$78,COLUMN('Non-GHGs Growth Rate'!AN$53),0)</f>
        <v>0</v>
      </c>
      <c r="AO10">
        <f>$F10*VLOOKUP($A10,'Non-GHGs Growth Rate'!$A$53:$AR$78,COLUMN('Non-GHGs Growth Rate'!AO$53),0)</f>
        <v>0</v>
      </c>
      <c r="AP10">
        <f>$F10*VLOOKUP($A10,'Non-GHGs Growth Rate'!$A$53:$AR$78,COLUMN('Non-GHGs Growth Rate'!AP$53),0)</f>
        <v>0</v>
      </c>
      <c r="AQ10">
        <f>$F10*VLOOKUP($A10,'Non-GHGs Growth Rate'!$A$53:$AR$78,COLUMN('Non-GHGs Growth Rate'!AQ$53),0)</f>
        <v>0</v>
      </c>
      <c r="AR10">
        <f>$F10*VLOOKUP($A10,'Non-GHGs Growth Rate'!$A$53:$AR$78,COLUMN('Non-GHGs Growth Rate'!AR$53),0)</f>
        <v>0</v>
      </c>
    </row>
    <row r="11" spans="1:44">
      <c r="A11" t="s">
        <v>44</v>
      </c>
      <c r="B11" cm="1">
        <f t="array" ref="B11">SUMPRODUCT('Non-GHGs Emissions 2018-2022'!$M$5:$M$44*('Non-GHGs Emissions 2018-2022'!$A$5:$A$44=$A11))</f>
        <v>0</v>
      </c>
      <c r="C11" cm="1">
        <f t="array" ref="C11">SUMPRODUCT('Non-GHGs Emissions 2018-2022'!$M$49:$M$88*('Non-GHGs Emissions 2018-2022'!$A$49:$A$88=$A11))</f>
        <v>0</v>
      </c>
      <c r="D11" cm="1">
        <f t="array" ref="D11">SUMPRODUCT('Non-GHGs Emissions 2018-2022'!$M$93:$M$132*('Non-GHGs Emissions 2018-2022'!$A$93:$A$132=$A11))</f>
        <v>0</v>
      </c>
      <c r="E11" cm="1">
        <f t="array" ref="E11">SUMPRODUCT('Non-GHGs Emissions 2018-2022'!$M$137:$M$176*('Non-GHGs Emissions 2018-2022'!$A$137:$A$176=$A11))</f>
        <v>0</v>
      </c>
      <c r="F11" cm="1">
        <f t="array" ref="F11">SUMPRODUCT('Non-GHGs Emissions 2018-2022'!$M$181:$M$220*('Non-GHGs Emissions 2018-2022'!$A$181:$A$220=$A11))</f>
        <v>0</v>
      </c>
      <c r="G11">
        <f>$F11*VLOOKUP($A11,'Non-GHGs Growth Rate'!$A$53:$AR$78,COLUMN('Non-GHGs Growth Rate'!G$53),0)</f>
        <v>0</v>
      </c>
      <c r="H11">
        <f>$F11*VLOOKUP($A11,'Non-GHGs Growth Rate'!$A$53:$AR$78,COLUMN('Non-GHGs Growth Rate'!H$53),0)</f>
        <v>0</v>
      </c>
      <c r="I11">
        <f>$F11*VLOOKUP($A11,'Non-GHGs Growth Rate'!$A$53:$AR$78,COLUMN('Non-GHGs Growth Rate'!I$53),0)</f>
        <v>0</v>
      </c>
      <c r="J11">
        <f>$F11*VLOOKUP($A11,'Non-GHGs Growth Rate'!$A$53:$AR$78,COLUMN('Non-GHGs Growth Rate'!J$53),0)</f>
        <v>0</v>
      </c>
      <c r="K11">
        <f>$F11*VLOOKUP($A11,'Non-GHGs Growth Rate'!$A$53:$AR$78,COLUMN('Non-GHGs Growth Rate'!K$53),0)</f>
        <v>0</v>
      </c>
      <c r="L11">
        <f>$F11*VLOOKUP($A11,'Non-GHGs Growth Rate'!$A$53:$AR$78,COLUMN('Non-GHGs Growth Rate'!L$53),0)</f>
        <v>0</v>
      </c>
      <c r="M11">
        <f>$F11*VLOOKUP($A11,'Non-GHGs Growth Rate'!$A$53:$AR$78,COLUMN('Non-GHGs Growth Rate'!M$53),0)</f>
        <v>0</v>
      </c>
      <c r="N11">
        <f>$F11*VLOOKUP($A11,'Non-GHGs Growth Rate'!$A$53:$AR$78,COLUMN('Non-GHGs Growth Rate'!N$53),0)</f>
        <v>0</v>
      </c>
      <c r="O11">
        <f>$F11*VLOOKUP($A11,'Non-GHGs Growth Rate'!$A$53:$AR$78,COLUMN('Non-GHGs Growth Rate'!O$53),0)</f>
        <v>0</v>
      </c>
      <c r="P11">
        <f>$F11*VLOOKUP($A11,'Non-GHGs Growth Rate'!$A$53:$AR$78,COLUMN('Non-GHGs Growth Rate'!P$53),0)</f>
        <v>0</v>
      </c>
      <c r="Q11">
        <f>$F11*VLOOKUP($A11,'Non-GHGs Growth Rate'!$A$53:$AR$78,COLUMN('Non-GHGs Growth Rate'!Q$53),0)</f>
        <v>0</v>
      </c>
      <c r="R11">
        <f>$F11*VLOOKUP($A11,'Non-GHGs Growth Rate'!$A$53:$AR$78,COLUMN('Non-GHGs Growth Rate'!R$53),0)</f>
        <v>0</v>
      </c>
      <c r="S11">
        <f>$F11*VLOOKUP($A11,'Non-GHGs Growth Rate'!$A$53:$AR$78,COLUMN('Non-GHGs Growth Rate'!S$53),0)</f>
        <v>0</v>
      </c>
      <c r="T11">
        <f>$F11*VLOOKUP($A11,'Non-GHGs Growth Rate'!$A$53:$AR$78,COLUMN('Non-GHGs Growth Rate'!T$53),0)</f>
        <v>0</v>
      </c>
      <c r="U11">
        <f>$F11*VLOOKUP($A11,'Non-GHGs Growth Rate'!$A$53:$AR$78,COLUMN('Non-GHGs Growth Rate'!U$53),0)</f>
        <v>0</v>
      </c>
      <c r="V11">
        <f>$F11*VLOOKUP($A11,'Non-GHGs Growth Rate'!$A$53:$AR$78,COLUMN('Non-GHGs Growth Rate'!V$53),0)</f>
        <v>0</v>
      </c>
      <c r="W11">
        <f>$F11*VLOOKUP($A11,'Non-GHGs Growth Rate'!$A$53:$AR$78,COLUMN('Non-GHGs Growth Rate'!W$53),0)</f>
        <v>0</v>
      </c>
      <c r="X11">
        <f>$F11*VLOOKUP($A11,'Non-GHGs Growth Rate'!$A$53:$AR$78,COLUMN('Non-GHGs Growth Rate'!X$53),0)</f>
        <v>0</v>
      </c>
      <c r="Y11">
        <f>$F11*VLOOKUP($A11,'Non-GHGs Growth Rate'!$A$53:$AR$78,COLUMN('Non-GHGs Growth Rate'!Y$53),0)</f>
        <v>0</v>
      </c>
      <c r="Z11">
        <f>$F11*VLOOKUP($A11,'Non-GHGs Growth Rate'!$A$53:$AR$78,COLUMN('Non-GHGs Growth Rate'!Z$53),0)</f>
        <v>0</v>
      </c>
      <c r="AA11">
        <f>$F11*VLOOKUP($A11,'Non-GHGs Growth Rate'!$A$53:$AR$78,COLUMN('Non-GHGs Growth Rate'!AA$53),0)</f>
        <v>0</v>
      </c>
      <c r="AB11">
        <f>$F11*VLOOKUP($A11,'Non-GHGs Growth Rate'!$A$53:$AR$78,COLUMN('Non-GHGs Growth Rate'!AB$53),0)</f>
        <v>0</v>
      </c>
      <c r="AC11">
        <f>$F11*VLOOKUP($A11,'Non-GHGs Growth Rate'!$A$53:$AR$78,COLUMN('Non-GHGs Growth Rate'!AC$53),0)</f>
        <v>0</v>
      </c>
      <c r="AD11">
        <f>$F11*VLOOKUP($A11,'Non-GHGs Growth Rate'!$A$53:$AR$78,COLUMN('Non-GHGs Growth Rate'!AD$53),0)</f>
        <v>0</v>
      </c>
      <c r="AE11">
        <f>$F11*VLOOKUP($A11,'Non-GHGs Growth Rate'!$A$53:$AR$78,COLUMN('Non-GHGs Growth Rate'!AE$53),0)</f>
        <v>0</v>
      </c>
      <c r="AF11">
        <f>$F11*VLOOKUP($A11,'Non-GHGs Growth Rate'!$A$53:$AR$78,COLUMN('Non-GHGs Growth Rate'!AF$53),0)</f>
        <v>0</v>
      </c>
      <c r="AG11">
        <f>$F11*VLOOKUP($A11,'Non-GHGs Growth Rate'!$A$53:$AR$78,COLUMN('Non-GHGs Growth Rate'!AG$53),0)</f>
        <v>0</v>
      </c>
      <c r="AH11">
        <f>$F11*VLOOKUP($A11,'Non-GHGs Growth Rate'!$A$53:$AR$78,COLUMN('Non-GHGs Growth Rate'!AH$53),0)</f>
        <v>0</v>
      </c>
      <c r="AI11">
        <f>$F11*VLOOKUP($A11,'Non-GHGs Growth Rate'!$A$53:$AR$78,COLUMN('Non-GHGs Growth Rate'!AI$53),0)</f>
        <v>0</v>
      </c>
      <c r="AJ11">
        <f>$F11*VLOOKUP($A11,'Non-GHGs Growth Rate'!$A$53:$AR$78,COLUMN('Non-GHGs Growth Rate'!AJ$53),0)</f>
        <v>0</v>
      </c>
      <c r="AK11">
        <f>$F11*VLOOKUP($A11,'Non-GHGs Growth Rate'!$A$53:$AR$78,COLUMN('Non-GHGs Growth Rate'!AK$53),0)</f>
        <v>0</v>
      </c>
      <c r="AL11">
        <f>$F11*VLOOKUP($A11,'Non-GHGs Growth Rate'!$A$53:$AR$78,COLUMN('Non-GHGs Growth Rate'!AL$53),0)</f>
        <v>0</v>
      </c>
      <c r="AM11">
        <f>$F11*VLOOKUP($A11,'Non-GHGs Growth Rate'!$A$53:$AR$78,COLUMN('Non-GHGs Growth Rate'!AM$53),0)</f>
        <v>0</v>
      </c>
      <c r="AN11">
        <f>$F11*VLOOKUP($A11,'Non-GHGs Growth Rate'!$A$53:$AR$78,COLUMN('Non-GHGs Growth Rate'!AN$53),0)</f>
        <v>0</v>
      </c>
      <c r="AO11">
        <f>$F11*VLOOKUP($A11,'Non-GHGs Growth Rate'!$A$53:$AR$78,COLUMN('Non-GHGs Growth Rate'!AO$53),0)</f>
        <v>0</v>
      </c>
      <c r="AP11">
        <f>$F11*VLOOKUP($A11,'Non-GHGs Growth Rate'!$A$53:$AR$78,COLUMN('Non-GHGs Growth Rate'!AP$53),0)</f>
        <v>0</v>
      </c>
      <c r="AQ11">
        <f>$F11*VLOOKUP($A11,'Non-GHGs Growth Rate'!$A$53:$AR$78,COLUMN('Non-GHGs Growth Rate'!AQ$53),0)</f>
        <v>0</v>
      </c>
      <c r="AR11">
        <f>$F11*VLOOKUP($A11,'Non-GHGs Growth Rate'!$A$53:$AR$78,COLUMN('Non-GHGs Growth Rate'!AR$53),0)</f>
        <v>0</v>
      </c>
    </row>
    <row r="12" spans="1:44">
      <c r="A12" t="s">
        <v>45</v>
      </c>
      <c r="B12" cm="1">
        <f t="array" ref="B12">SUMPRODUCT('Non-GHGs Emissions 2018-2022'!$M$5:$M$44*('Non-GHGs Emissions 2018-2022'!$A$5:$A$44=$A12))</f>
        <v>0</v>
      </c>
      <c r="C12" cm="1">
        <f t="array" ref="C12">SUMPRODUCT('Non-GHGs Emissions 2018-2022'!$M$49:$M$88*('Non-GHGs Emissions 2018-2022'!$A$49:$A$88=$A12))</f>
        <v>0</v>
      </c>
      <c r="D12" cm="1">
        <f t="array" ref="D12">SUMPRODUCT('Non-GHGs Emissions 2018-2022'!$M$93:$M$132*('Non-GHGs Emissions 2018-2022'!$A$93:$A$132=$A12))</f>
        <v>0</v>
      </c>
      <c r="E12" cm="1">
        <f t="array" ref="E12">SUMPRODUCT('Non-GHGs Emissions 2018-2022'!$M$137:$M$176*('Non-GHGs Emissions 2018-2022'!$A$137:$A$176=$A12))</f>
        <v>0</v>
      </c>
      <c r="F12" cm="1">
        <f t="array" ref="F12">SUMPRODUCT('Non-GHGs Emissions 2018-2022'!$M$181:$M$220*('Non-GHGs Emissions 2018-2022'!$A$181:$A$220=$A12))</f>
        <v>0</v>
      </c>
      <c r="G12">
        <f>$F12*VLOOKUP($A12,'Non-GHGs Growth Rate'!$A$53:$AR$78,COLUMN('Non-GHGs Growth Rate'!G$53),0)</f>
        <v>0</v>
      </c>
      <c r="H12">
        <f>$F12*VLOOKUP($A12,'Non-GHGs Growth Rate'!$A$53:$AR$78,COLUMN('Non-GHGs Growth Rate'!H$53),0)</f>
        <v>0</v>
      </c>
      <c r="I12">
        <f>$F12*VLOOKUP($A12,'Non-GHGs Growth Rate'!$A$53:$AR$78,COLUMN('Non-GHGs Growth Rate'!I$53),0)</f>
        <v>0</v>
      </c>
      <c r="J12">
        <f>$F12*VLOOKUP($A12,'Non-GHGs Growth Rate'!$A$53:$AR$78,COLUMN('Non-GHGs Growth Rate'!J$53),0)</f>
        <v>0</v>
      </c>
      <c r="K12">
        <f>$F12*VLOOKUP($A12,'Non-GHGs Growth Rate'!$A$53:$AR$78,COLUMN('Non-GHGs Growth Rate'!K$53),0)</f>
        <v>0</v>
      </c>
      <c r="L12">
        <f>$F12*VLOOKUP($A12,'Non-GHGs Growth Rate'!$A$53:$AR$78,COLUMN('Non-GHGs Growth Rate'!L$53),0)</f>
        <v>0</v>
      </c>
      <c r="M12">
        <f>$F12*VLOOKUP($A12,'Non-GHGs Growth Rate'!$A$53:$AR$78,COLUMN('Non-GHGs Growth Rate'!M$53),0)</f>
        <v>0</v>
      </c>
      <c r="N12">
        <f>$F12*VLOOKUP($A12,'Non-GHGs Growth Rate'!$A$53:$AR$78,COLUMN('Non-GHGs Growth Rate'!N$53),0)</f>
        <v>0</v>
      </c>
      <c r="O12">
        <f>$F12*VLOOKUP($A12,'Non-GHGs Growth Rate'!$A$53:$AR$78,COLUMN('Non-GHGs Growth Rate'!O$53),0)</f>
        <v>0</v>
      </c>
      <c r="P12">
        <f>$F12*VLOOKUP($A12,'Non-GHGs Growth Rate'!$A$53:$AR$78,COLUMN('Non-GHGs Growth Rate'!P$53),0)</f>
        <v>0</v>
      </c>
      <c r="Q12">
        <f>$F12*VLOOKUP($A12,'Non-GHGs Growth Rate'!$A$53:$AR$78,COLUMN('Non-GHGs Growth Rate'!Q$53),0)</f>
        <v>0</v>
      </c>
      <c r="R12">
        <f>$F12*VLOOKUP($A12,'Non-GHGs Growth Rate'!$A$53:$AR$78,COLUMN('Non-GHGs Growth Rate'!R$53),0)</f>
        <v>0</v>
      </c>
      <c r="S12">
        <f>$F12*VLOOKUP($A12,'Non-GHGs Growth Rate'!$A$53:$AR$78,COLUMN('Non-GHGs Growth Rate'!S$53),0)</f>
        <v>0</v>
      </c>
      <c r="T12">
        <f>$F12*VLOOKUP($A12,'Non-GHGs Growth Rate'!$A$53:$AR$78,COLUMN('Non-GHGs Growth Rate'!T$53),0)</f>
        <v>0</v>
      </c>
      <c r="U12">
        <f>$F12*VLOOKUP($A12,'Non-GHGs Growth Rate'!$A$53:$AR$78,COLUMN('Non-GHGs Growth Rate'!U$53),0)</f>
        <v>0</v>
      </c>
      <c r="V12">
        <f>$F12*VLOOKUP($A12,'Non-GHGs Growth Rate'!$A$53:$AR$78,COLUMN('Non-GHGs Growth Rate'!V$53),0)</f>
        <v>0</v>
      </c>
      <c r="W12">
        <f>$F12*VLOOKUP($A12,'Non-GHGs Growth Rate'!$A$53:$AR$78,COLUMN('Non-GHGs Growth Rate'!W$53),0)</f>
        <v>0</v>
      </c>
      <c r="X12">
        <f>$F12*VLOOKUP($A12,'Non-GHGs Growth Rate'!$A$53:$AR$78,COLUMN('Non-GHGs Growth Rate'!X$53),0)</f>
        <v>0</v>
      </c>
      <c r="Y12">
        <f>$F12*VLOOKUP($A12,'Non-GHGs Growth Rate'!$A$53:$AR$78,COLUMN('Non-GHGs Growth Rate'!Y$53),0)</f>
        <v>0</v>
      </c>
      <c r="Z12">
        <f>$F12*VLOOKUP($A12,'Non-GHGs Growth Rate'!$A$53:$AR$78,COLUMN('Non-GHGs Growth Rate'!Z$53),0)</f>
        <v>0</v>
      </c>
      <c r="AA12">
        <f>$F12*VLOOKUP($A12,'Non-GHGs Growth Rate'!$A$53:$AR$78,COLUMN('Non-GHGs Growth Rate'!AA$53),0)</f>
        <v>0</v>
      </c>
      <c r="AB12">
        <f>$F12*VLOOKUP($A12,'Non-GHGs Growth Rate'!$A$53:$AR$78,COLUMN('Non-GHGs Growth Rate'!AB$53),0)</f>
        <v>0</v>
      </c>
      <c r="AC12">
        <f>$F12*VLOOKUP($A12,'Non-GHGs Growth Rate'!$A$53:$AR$78,COLUMN('Non-GHGs Growth Rate'!AC$53),0)</f>
        <v>0</v>
      </c>
      <c r="AD12">
        <f>$F12*VLOOKUP($A12,'Non-GHGs Growth Rate'!$A$53:$AR$78,COLUMN('Non-GHGs Growth Rate'!AD$53),0)</f>
        <v>0</v>
      </c>
      <c r="AE12">
        <f>$F12*VLOOKUP($A12,'Non-GHGs Growth Rate'!$A$53:$AR$78,COLUMN('Non-GHGs Growth Rate'!AE$53),0)</f>
        <v>0</v>
      </c>
      <c r="AF12">
        <f>$F12*VLOOKUP($A12,'Non-GHGs Growth Rate'!$A$53:$AR$78,COLUMN('Non-GHGs Growth Rate'!AF$53),0)</f>
        <v>0</v>
      </c>
      <c r="AG12">
        <f>$F12*VLOOKUP($A12,'Non-GHGs Growth Rate'!$A$53:$AR$78,COLUMN('Non-GHGs Growth Rate'!AG$53),0)</f>
        <v>0</v>
      </c>
      <c r="AH12">
        <f>$F12*VLOOKUP($A12,'Non-GHGs Growth Rate'!$A$53:$AR$78,COLUMN('Non-GHGs Growth Rate'!AH$53),0)</f>
        <v>0</v>
      </c>
      <c r="AI12">
        <f>$F12*VLOOKUP($A12,'Non-GHGs Growth Rate'!$A$53:$AR$78,COLUMN('Non-GHGs Growth Rate'!AI$53),0)</f>
        <v>0</v>
      </c>
      <c r="AJ12">
        <f>$F12*VLOOKUP($A12,'Non-GHGs Growth Rate'!$A$53:$AR$78,COLUMN('Non-GHGs Growth Rate'!AJ$53),0)</f>
        <v>0</v>
      </c>
      <c r="AK12">
        <f>$F12*VLOOKUP($A12,'Non-GHGs Growth Rate'!$A$53:$AR$78,COLUMN('Non-GHGs Growth Rate'!AK$53),0)</f>
        <v>0</v>
      </c>
      <c r="AL12">
        <f>$F12*VLOOKUP($A12,'Non-GHGs Growth Rate'!$A$53:$AR$78,COLUMN('Non-GHGs Growth Rate'!AL$53),0)</f>
        <v>0</v>
      </c>
      <c r="AM12">
        <f>$F12*VLOOKUP($A12,'Non-GHGs Growth Rate'!$A$53:$AR$78,COLUMN('Non-GHGs Growth Rate'!AM$53),0)</f>
        <v>0</v>
      </c>
      <c r="AN12">
        <f>$F12*VLOOKUP($A12,'Non-GHGs Growth Rate'!$A$53:$AR$78,COLUMN('Non-GHGs Growth Rate'!AN$53),0)</f>
        <v>0</v>
      </c>
      <c r="AO12">
        <f>$F12*VLOOKUP($A12,'Non-GHGs Growth Rate'!$A$53:$AR$78,COLUMN('Non-GHGs Growth Rate'!AO$53),0)</f>
        <v>0</v>
      </c>
      <c r="AP12">
        <f>$F12*VLOOKUP($A12,'Non-GHGs Growth Rate'!$A$53:$AR$78,COLUMN('Non-GHGs Growth Rate'!AP$53),0)</f>
        <v>0</v>
      </c>
      <c r="AQ12">
        <f>$F12*VLOOKUP($A12,'Non-GHGs Growth Rate'!$A$53:$AR$78,COLUMN('Non-GHGs Growth Rate'!AQ$53),0)</f>
        <v>0</v>
      </c>
      <c r="AR12">
        <f>$F12*VLOOKUP($A12,'Non-GHGs Growth Rate'!$A$53:$AR$78,COLUMN('Non-GHGs Growth Rate'!AR$53),0)</f>
        <v>0</v>
      </c>
    </row>
    <row r="13" spans="1:44">
      <c r="A13" t="s">
        <v>56</v>
      </c>
      <c r="B13" cm="1">
        <f t="array" ref="B13">SUMPRODUCT('Non-GHGs Emissions 2018-2022'!$M$5:$M$44*('Non-GHGs Emissions 2018-2022'!$A$5:$A$44=$A13))</f>
        <v>0</v>
      </c>
      <c r="C13" cm="1">
        <f t="array" ref="C13">SUMPRODUCT('Non-GHGs Emissions 2018-2022'!$M$49:$M$88*('Non-GHGs Emissions 2018-2022'!$A$49:$A$88=$A13))</f>
        <v>0</v>
      </c>
      <c r="D13" cm="1">
        <f t="array" ref="D13">SUMPRODUCT('Non-GHGs Emissions 2018-2022'!$M$93:$M$132*('Non-GHGs Emissions 2018-2022'!$A$93:$A$132=$A13))</f>
        <v>0</v>
      </c>
      <c r="E13" cm="1">
        <f t="array" ref="E13">SUMPRODUCT('Non-GHGs Emissions 2018-2022'!$M$137:$M$176*('Non-GHGs Emissions 2018-2022'!$A$137:$A$176=$A13))</f>
        <v>0</v>
      </c>
      <c r="F13" cm="1">
        <f t="array" ref="F13">SUMPRODUCT('Non-GHGs Emissions 2018-2022'!$M$181:$M$220*('Non-GHGs Emissions 2018-2022'!$A$181:$A$220=$A13))</f>
        <v>0</v>
      </c>
      <c r="G13">
        <f>$F13*VLOOKUP($A13,'Non-GHGs Growth Rate'!$A$53:$AR$78,COLUMN('Non-GHGs Growth Rate'!G$53),0)</f>
        <v>0</v>
      </c>
      <c r="H13">
        <f>$F13*VLOOKUP($A13,'Non-GHGs Growth Rate'!$A$53:$AR$78,COLUMN('Non-GHGs Growth Rate'!H$53),0)</f>
        <v>0</v>
      </c>
      <c r="I13">
        <f>$F13*VLOOKUP($A13,'Non-GHGs Growth Rate'!$A$53:$AR$78,COLUMN('Non-GHGs Growth Rate'!I$53),0)</f>
        <v>0</v>
      </c>
      <c r="J13">
        <f>$F13*VLOOKUP($A13,'Non-GHGs Growth Rate'!$A$53:$AR$78,COLUMN('Non-GHGs Growth Rate'!J$53),0)</f>
        <v>0</v>
      </c>
      <c r="K13">
        <f>$F13*VLOOKUP($A13,'Non-GHGs Growth Rate'!$A$53:$AR$78,COLUMN('Non-GHGs Growth Rate'!K$53),0)</f>
        <v>0</v>
      </c>
      <c r="L13">
        <f>$F13*VLOOKUP($A13,'Non-GHGs Growth Rate'!$A$53:$AR$78,COLUMN('Non-GHGs Growth Rate'!L$53),0)</f>
        <v>0</v>
      </c>
      <c r="M13">
        <f>$F13*VLOOKUP($A13,'Non-GHGs Growth Rate'!$A$53:$AR$78,COLUMN('Non-GHGs Growth Rate'!M$53),0)</f>
        <v>0</v>
      </c>
      <c r="N13">
        <f>$F13*VLOOKUP($A13,'Non-GHGs Growth Rate'!$A$53:$AR$78,COLUMN('Non-GHGs Growth Rate'!N$53),0)</f>
        <v>0</v>
      </c>
      <c r="O13">
        <f>$F13*VLOOKUP($A13,'Non-GHGs Growth Rate'!$A$53:$AR$78,COLUMN('Non-GHGs Growth Rate'!O$53),0)</f>
        <v>0</v>
      </c>
      <c r="P13">
        <f>$F13*VLOOKUP($A13,'Non-GHGs Growth Rate'!$A$53:$AR$78,COLUMN('Non-GHGs Growth Rate'!P$53),0)</f>
        <v>0</v>
      </c>
      <c r="Q13">
        <f>$F13*VLOOKUP($A13,'Non-GHGs Growth Rate'!$A$53:$AR$78,COLUMN('Non-GHGs Growth Rate'!Q$53),0)</f>
        <v>0</v>
      </c>
      <c r="R13">
        <f>$F13*VLOOKUP($A13,'Non-GHGs Growth Rate'!$A$53:$AR$78,COLUMN('Non-GHGs Growth Rate'!R$53),0)</f>
        <v>0</v>
      </c>
      <c r="S13">
        <f>$F13*VLOOKUP($A13,'Non-GHGs Growth Rate'!$A$53:$AR$78,COLUMN('Non-GHGs Growth Rate'!S$53),0)</f>
        <v>0</v>
      </c>
      <c r="T13">
        <f>$F13*VLOOKUP($A13,'Non-GHGs Growth Rate'!$A$53:$AR$78,COLUMN('Non-GHGs Growth Rate'!T$53),0)</f>
        <v>0</v>
      </c>
      <c r="U13">
        <f>$F13*VLOOKUP($A13,'Non-GHGs Growth Rate'!$A$53:$AR$78,COLUMN('Non-GHGs Growth Rate'!U$53),0)</f>
        <v>0</v>
      </c>
      <c r="V13">
        <f>$F13*VLOOKUP($A13,'Non-GHGs Growth Rate'!$A$53:$AR$78,COLUMN('Non-GHGs Growth Rate'!V$53),0)</f>
        <v>0</v>
      </c>
      <c r="W13">
        <f>$F13*VLOOKUP($A13,'Non-GHGs Growth Rate'!$A$53:$AR$78,COLUMN('Non-GHGs Growth Rate'!W$53),0)</f>
        <v>0</v>
      </c>
      <c r="X13">
        <f>$F13*VLOOKUP($A13,'Non-GHGs Growth Rate'!$A$53:$AR$78,COLUMN('Non-GHGs Growth Rate'!X$53),0)</f>
        <v>0</v>
      </c>
      <c r="Y13">
        <f>$F13*VLOOKUP($A13,'Non-GHGs Growth Rate'!$A$53:$AR$78,COLUMN('Non-GHGs Growth Rate'!Y$53),0)</f>
        <v>0</v>
      </c>
      <c r="Z13">
        <f>$F13*VLOOKUP($A13,'Non-GHGs Growth Rate'!$A$53:$AR$78,COLUMN('Non-GHGs Growth Rate'!Z$53),0)</f>
        <v>0</v>
      </c>
      <c r="AA13">
        <f>$F13*VLOOKUP($A13,'Non-GHGs Growth Rate'!$A$53:$AR$78,COLUMN('Non-GHGs Growth Rate'!AA$53),0)</f>
        <v>0</v>
      </c>
      <c r="AB13">
        <f>$F13*VLOOKUP($A13,'Non-GHGs Growth Rate'!$A$53:$AR$78,COLUMN('Non-GHGs Growth Rate'!AB$53),0)</f>
        <v>0</v>
      </c>
      <c r="AC13">
        <f>$F13*VLOOKUP($A13,'Non-GHGs Growth Rate'!$A$53:$AR$78,COLUMN('Non-GHGs Growth Rate'!AC$53),0)</f>
        <v>0</v>
      </c>
      <c r="AD13">
        <f>$F13*VLOOKUP($A13,'Non-GHGs Growth Rate'!$A$53:$AR$78,COLUMN('Non-GHGs Growth Rate'!AD$53),0)</f>
        <v>0</v>
      </c>
      <c r="AE13">
        <f>$F13*VLOOKUP($A13,'Non-GHGs Growth Rate'!$A$53:$AR$78,COLUMN('Non-GHGs Growth Rate'!AE$53),0)</f>
        <v>0</v>
      </c>
      <c r="AF13">
        <f>$F13*VLOOKUP($A13,'Non-GHGs Growth Rate'!$A$53:$AR$78,COLUMN('Non-GHGs Growth Rate'!AF$53),0)</f>
        <v>0</v>
      </c>
      <c r="AG13">
        <f>$F13*VLOOKUP($A13,'Non-GHGs Growth Rate'!$A$53:$AR$78,COLUMN('Non-GHGs Growth Rate'!AG$53),0)</f>
        <v>0</v>
      </c>
      <c r="AH13">
        <f>$F13*VLOOKUP($A13,'Non-GHGs Growth Rate'!$A$53:$AR$78,COLUMN('Non-GHGs Growth Rate'!AH$53),0)</f>
        <v>0</v>
      </c>
      <c r="AI13">
        <f>$F13*VLOOKUP($A13,'Non-GHGs Growth Rate'!$A$53:$AR$78,COLUMN('Non-GHGs Growth Rate'!AI$53),0)</f>
        <v>0</v>
      </c>
      <c r="AJ13">
        <f>$F13*VLOOKUP($A13,'Non-GHGs Growth Rate'!$A$53:$AR$78,COLUMN('Non-GHGs Growth Rate'!AJ$53),0)</f>
        <v>0</v>
      </c>
      <c r="AK13">
        <f>$F13*VLOOKUP($A13,'Non-GHGs Growth Rate'!$A$53:$AR$78,COLUMN('Non-GHGs Growth Rate'!AK$53),0)</f>
        <v>0</v>
      </c>
      <c r="AL13">
        <f>$F13*VLOOKUP($A13,'Non-GHGs Growth Rate'!$A$53:$AR$78,COLUMN('Non-GHGs Growth Rate'!AL$53),0)</f>
        <v>0</v>
      </c>
      <c r="AM13">
        <f>$F13*VLOOKUP($A13,'Non-GHGs Growth Rate'!$A$53:$AR$78,COLUMN('Non-GHGs Growth Rate'!AM$53),0)</f>
        <v>0</v>
      </c>
      <c r="AN13">
        <f>$F13*VLOOKUP($A13,'Non-GHGs Growth Rate'!$A$53:$AR$78,COLUMN('Non-GHGs Growth Rate'!AN$53),0)</f>
        <v>0</v>
      </c>
      <c r="AO13">
        <f>$F13*VLOOKUP($A13,'Non-GHGs Growth Rate'!$A$53:$AR$78,COLUMN('Non-GHGs Growth Rate'!AO$53),0)</f>
        <v>0</v>
      </c>
      <c r="AP13">
        <f>$F13*VLOOKUP($A13,'Non-GHGs Growth Rate'!$A$53:$AR$78,COLUMN('Non-GHGs Growth Rate'!AP$53),0)</f>
        <v>0</v>
      </c>
      <c r="AQ13">
        <f>$F13*VLOOKUP($A13,'Non-GHGs Growth Rate'!$A$53:$AR$78,COLUMN('Non-GHGs Growth Rate'!AQ$53),0)</f>
        <v>0</v>
      </c>
      <c r="AR13">
        <f>$F13*VLOOKUP($A13,'Non-GHGs Growth Rate'!$A$53:$AR$78,COLUMN('Non-GHGs Growth Rate'!AR$53),0)</f>
        <v>0</v>
      </c>
    </row>
    <row r="14" spans="1:44">
      <c r="A14" t="s">
        <v>57</v>
      </c>
      <c r="B14" cm="1">
        <f t="array" ref="B14">SUMPRODUCT('Non-GHGs Emissions 2018-2022'!$M$5:$M$44*('Non-GHGs Emissions 2018-2022'!$A$5:$A$44=$A14))</f>
        <v>0</v>
      </c>
      <c r="C14" cm="1">
        <f t="array" ref="C14">SUMPRODUCT('Non-GHGs Emissions 2018-2022'!$M$49:$M$88*('Non-GHGs Emissions 2018-2022'!$A$49:$A$88=$A14))</f>
        <v>0</v>
      </c>
      <c r="D14" cm="1">
        <f t="array" ref="D14">SUMPRODUCT('Non-GHGs Emissions 2018-2022'!$M$93:$M$132*('Non-GHGs Emissions 2018-2022'!$A$93:$A$132=$A14))</f>
        <v>0</v>
      </c>
      <c r="E14" cm="1">
        <f t="array" ref="E14">SUMPRODUCT('Non-GHGs Emissions 2018-2022'!$M$137:$M$176*('Non-GHGs Emissions 2018-2022'!$A$137:$A$176=$A14))</f>
        <v>0</v>
      </c>
      <c r="F14" cm="1">
        <f t="array" ref="F14">SUMPRODUCT('Non-GHGs Emissions 2018-2022'!$M$181:$M$220*('Non-GHGs Emissions 2018-2022'!$A$181:$A$220=$A14))</f>
        <v>0</v>
      </c>
      <c r="G14">
        <f>$F14*VLOOKUP($A14,'Non-GHGs Growth Rate'!$A$53:$AR$78,COLUMN('Non-GHGs Growth Rate'!G$53),0)</f>
        <v>0</v>
      </c>
      <c r="H14">
        <f>$F14*VLOOKUP($A14,'Non-GHGs Growth Rate'!$A$53:$AR$78,COLUMN('Non-GHGs Growth Rate'!H$53),0)</f>
        <v>0</v>
      </c>
      <c r="I14">
        <f>$F14*VLOOKUP($A14,'Non-GHGs Growth Rate'!$A$53:$AR$78,COLUMN('Non-GHGs Growth Rate'!I$53),0)</f>
        <v>0</v>
      </c>
      <c r="J14">
        <f>$F14*VLOOKUP($A14,'Non-GHGs Growth Rate'!$A$53:$AR$78,COLUMN('Non-GHGs Growth Rate'!J$53),0)</f>
        <v>0</v>
      </c>
      <c r="K14">
        <f>$F14*VLOOKUP($A14,'Non-GHGs Growth Rate'!$A$53:$AR$78,COLUMN('Non-GHGs Growth Rate'!K$53),0)</f>
        <v>0</v>
      </c>
      <c r="L14">
        <f>$F14*VLOOKUP($A14,'Non-GHGs Growth Rate'!$A$53:$AR$78,COLUMN('Non-GHGs Growth Rate'!L$53),0)</f>
        <v>0</v>
      </c>
      <c r="M14">
        <f>$F14*VLOOKUP($A14,'Non-GHGs Growth Rate'!$A$53:$AR$78,COLUMN('Non-GHGs Growth Rate'!M$53),0)</f>
        <v>0</v>
      </c>
      <c r="N14">
        <f>$F14*VLOOKUP($A14,'Non-GHGs Growth Rate'!$A$53:$AR$78,COLUMN('Non-GHGs Growth Rate'!N$53),0)</f>
        <v>0</v>
      </c>
      <c r="O14">
        <f>$F14*VLOOKUP($A14,'Non-GHGs Growth Rate'!$A$53:$AR$78,COLUMN('Non-GHGs Growth Rate'!O$53),0)</f>
        <v>0</v>
      </c>
      <c r="P14">
        <f>$F14*VLOOKUP($A14,'Non-GHGs Growth Rate'!$A$53:$AR$78,COLUMN('Non-GHGs Growth Rate'!P$53),0)</f>
        <v>0</v>
      </c>
      <c r="Q14">
        <f>$F14*VLOOKUP($A14,'Non-GHGs Growth Rate'!$A$53:$AR$78,COLUMN('Non-GHGs Growth Rate'!Q$53),0)</f>
        <v>0</v>
      </c>
      <c r="R14">
        <f>$F14*VLOOKUP($A14,'Non-GHGs Growth Rate'!$A$53:$AR$78,COLUMN('Non-GHGs Growth Rate'!R$53),0)</f>
        <v>0</v>
      </c>
      <c r="S14">
        <f>$F14*VLOOKUP($A14,'Non-GHGs Growth Rate'!$A$53:$AR$78,COLUMN('Non-GHGs Growth Rate'!S$53),0)</f>
        <v>0</v>
      </c>
      <c r="T14">
        <f>$F14*VLOOKUP($A14,'Non-GHGs Growth Rate'!$A$53:$AR$78,COLUMN('Non-GHGs Growth Rate'!T$53),0)</f>
        <v>0</v>
      </c>
      <c r="U14">
        <f>$F14*VLOOKUP($A14,'Non-GHGs Growth Rate'!$A$53:$AR$78,COLUMN('Non-GHGs Growth Rate'!U$53),0)</f>
        <v>0</v>
      </c>
      <c r="V14">
        <f>$F14*VLOOKUP($A14,'Non-GHGs Growth Rate'!$A$53:$AR$78,COLUMN('Non-GHGs Growth Rate'!V$53),0)</f>
        <v>0</v>
      </c>
      <c r="W14">
        <f>$F14*VLOOKUP($A14,'Non-GHGs Growth Rate'!$A$53:$AR$78,COLUMN('Non-GHGs Growth Rate'!W$53),0)</f>
        <v>0</v>
      </c>
      <c r="X14">
        <f>$F14*VLOOKUP($A14,'Non-GHGs Growth Rate'!$A$53:$AR$78,COLUMN('Non-GHGs Growth Rate'!X$53),0)</f>
        <v>0</v>
      </c>
      <c r="Y14">
        <f>$F14*VLOOKUP($A14,'Non-GHGs Growth Rate'!$A$53:$AR$78,COLUMN('Non-GHGs Growth Rate'!Y$53),0)</f>
        <v>0</v>
      </c>
      <c r="Z14">
        <f>$F14*VLOOKUP($A14,'Non-GHGs Growth Rate'!$A$53:$AR$78,COLUMN('Non-GHGs Growth Rate'!Z$53),0)</f>
        <v>0</v>
      </c>
      <c r="AA14">
        <f>$F14*VLOOKUP($A14,'Non-GHGs Growth Rate'!$A$53:$AR$78,COLUMN('Non-GHGs Growth Rate'!AA$53),0)</f>
        <v>0</v>
      </c>
      <c r="AB14">
        <f>$F14*VLOOKUP($A14,'Non-GHGs Growth Rate'!$A$53:$AR$78,COLUMN('Non-GHGs Growth Rate'!AB$53),0)</f>
        <v>0</v>
      </c>
      <c r="AC14">
        <f>$F14*VLOOKUP($A14,'Non-GHGs Growth Rate'!$A$53:$AR$78,COLUMN('Non-GHGs Growth Rate'!AC$53),0)</f>
        <v>0</v>
      </c>
      <c r="AD14">
        <f>$F14*VLOOKUP($A14,'Non-GHGs Growth Rate'!$A$53:$AR$78,COLUMN('Non-GHGs Growth Rate'!AD$53),0)</f>
        <v>0</v>
      </c>
      <c r="AE14">
        <f>$F14*VLOOKUP($A14,'Non-GHGs Growth Rate'!$A$53:$AR$78,COLUMN('Non-GHGs Growth Rate'!AE$53),0)</f>
        <v>0</v>
      </c>
      <c r="AF14">
        <f>$F14*VLOOKUP($A14,'Non-GHGs Growth Rate'!$A$53:$AR$78,COLUMN('Non-GHGs Growth Rate'!AF$53),0)</f>
        <v>0</v>
      </c>
      <c r="AG14">
        <f>$F14*VLOOKUP($A14,'Non-GHGs Growth Rate'!$A$53:$AR$78,COLUMN('Non-GHGs Growth Rate'!AG$53),0)</f>
        <v>0</v>
      </c>
      <c r="AH14">
        <f>$F14*VLOOKUP($A14,'Non-GHGs Growth Rate'!$A$53:$AR$78,COLUMN('Non-GHGs Growth Rate'!AH$53),0)</f>
        <v>0</v>
      </c>
      <c r="AI14">
        <f>$F14*VLOOKUP($A14,'Non-GHGs Growth Rate'!$A$53:$AR$78,COLUMN('Non-GHGs Growth Rate'!AI$53),0)</f>
        <v>0</v>
      </c>
      <c r="AJ14">
        <f>$F14*VLOOKUP($A14,'Non-GHGs Growth Rate'!$A$53:$AR$78,COLUMN('Non-GHGs Growth Rate'!AJ$53),0)</f>
        <v>0</v>
      </c>
      <c r="AK14">
        <f>$F14*VLOOKUP($A14,'Non-GHGs Growth Rate'!$A$53:$AR$78,COLUMN('Non-GHGs Growth Rate'!AK$53),0)</f>
        <v>0</v>
      </c>
      <c r="AL14">
        <f>$F14*VLOOKUP($A14,'Non-GHGs Growth Rate'!$A$53:$AR$78,COLUMN('Non-GHGs Growth Rate'!AL$53),0)</f>
        <v>0</v>
      </c>
      <c r="AM14">
        <f>$F14*VLOOKUP($A14,'Non-GHGs Growth Rate'!$A$53:$AR$78,COLUMN('Non-GHGs Growth Rate'!AM$53),0)</f>
        <v>0</v>
      </c>
      <c r="AN14">
        <f>$F14*VLOOKUP($A14,'Non-GHGs Growth Rate'!$A$53:$AR$78,COLUMN('Non-GHGs Growth Rate'!AN$53),0)</f>
        <v>0</v>
      </c>
      <c r="AO14">
        <f>$F14*VLOOKUP($A14,'Non-GHGs Growth Rate'!$A$53:$AR$78,COLUMN('Non-GHGs Growth Rate'!AO$53),0)</f>
        <v>0</v>
      </c>
      <c r="AP14">
        <f>$F14*VLOOKUP($A14,'Non-GHGs Growth Rate'!$A$53:$AR$78,COLUMN('Non-GHGs Growth Rate'!AP$53),0)</f>
        <v>0</v>
      </c>
      <c r="AQ14">
        <f>$F14*VLOOKUP($A14,'Non-GHGs Growth Rate'!$A$53:$AR$78,COLUMN('Non-GHGs Growth Rate'!AQ$53),0)</f>
        <v>0</v>
      </c>
      <c r="AR14">
        <f>$F14*VLOOKUP($A14,'Non-GHGs Growth Rate'!$A$53:$AR$78,COLUMN('Non-GHGs Growth Rate'!AR$53),0)</f>
        <v>0</v>
      </c>
    </row>
    <row r="15" spans="1:44">
      <c r="A15" t="s">
        <v>48</v>
      </c>
      <c r="B15" cm="1">
        <f t="array" ref="B15">SUMPRODUCT('Non-GHGs Emissions 2018-2022'!$M$5:$M$44*('Non-GHGs Emissions 2018-2022'!$A$5:$A$44=$A15))</f>
        <v>298200000000</v>
      </c>
      <c r="C15" cm="1">
        <f t="array" ref="C15">SUMPRODUCT('Non-GHGs Emissions 2018-2022'!$M$49:$M$88*('Non-GHGs Emissions 2018-2022'!$A$49:$A$88=$A15))</f>
        <v>319200000000</v>
      </c>
      <c r="D15" cm="1">
        <f t="array" ref="D15">SUMPRODUCT('Non-GHGs Emissions 2018-2022'!$M$93:$M$132*('Non-GHGs Emissions 2018-2022'!$A$93:$A$132=$A15))</f>
        <v>331800000000</v>
      </c>
      <c r="E15" cm="1">
        <f t="array" ref="E15">SUMPRODUCT('Non-GHGs Emissions 2018-2022'!$M$137:$M$176*('Non-GHGs Emissions 2018-2022'!$A$137:$A$176=$A15))</f>
        <v>335580000000</v>
      </c>
      <c r="F15" cm="1">
        <f t="array" ref="F15">SUMPRODUCT('Non-GHGs Emissions 2018-2022'!$M$181:$M$220*('Non-GHGs Emissions 2018-2022'!$A$181:$A$220=$A15))</f>
        <v>447300000000</v>
      </c>
      <c r="G15">
        <f>$F15*VLOOKUP($A15,'Non-GHGs Growth Rate'!$A$53:$AR$78,COLUMN('Non-GHGs Growth Rate'!G$53),0)</f>
        <v>468736587633.31152</v>
      </c>
      <c r="H15">
        <f>$F15*VLOOKUP($A15,'Non-GHGs Growth Rate'!$A$53:$AR$78,COLUMN('Non-GHGs Growth Rate'!H$53),0)</f>
        <v>489937516216.34918</v>
      </c>
      <c r="I15">
        <f>$F15*VLOOKUP($A15,'Non-GHGs Growth Rate'!$A$53:$AR$78,COLUMN('Non-GHGs Growth Rate'!I$53),0)</f>
        <v>510926416772.07031</v>
      </c>
      <c r="J15">
        <f>$F15*VLOOKUP($A15,'Non-GHGs Growth Rate'!$A$53:$AR$78,COLUMN('Non-GHGs Growth Rate'!J$53),0)</f>
        <v>531732726095.79779</v>
      </c>
      <c r="K15">
        <f>$F15*VLOOKUP($A15,'Non-GHGs Growth Rate'!$A$53:$AR$78,COLUMN('Non-GHGs Growth Rate'!K$53),0)</f>
        <v>552389515065.995</v>
      </c>
      <c r="L15">
        <f>$F15*VLOOKUP($A15,'Non-GHGs Growth Rate'!$A$53:$AR$78,COLUMN('Non-GHGs Growth Rate'!L$53),0)</f>
        <v>572931829747.78857</v>
      </c>
      <c r="M15">
        <f>$F15*VLOOKUP($A15,'Non-GHGs Growth Rate'!$A$53:$AR$78,COLUMN('Non-GHGs Growth Rate'!M$53),0)</f>
        <v>593395463201.67871</v>
      </c>
      <c r="N15">
        <f>$F15*VLOOKUP($A15,'Non-GHGs Growth Rate'!$A$53:$AR$78,COLUMN('Non-GHGs Growth Rate'!N$53),0)</f>
        <v>613816076520.88403</v>
      </c>
      <c r="O15">
        <f>$F15*VLOOKUP($A15,'Non-GHGs Growth Rate'!$A$53:$AR$78,COLUMN('Non-GHGs Growth Rate'!O$53),0)</f>
        <v>634228594913.55298</v>
      </c>
      <c r="P15">
        <f>$F15*VLOOKUP($A15,'Non-GHGs Growth Rate'!$A$53:$AR$78,COLUMN('Non-GHGs Growth Rate'!P$53),0)</f>
        <v>654666814999.68933</v>
      </c>
      <c r="Q15">
        <f>$F15*VLOOKUP($A15,'Non-GHGs Growth Rate'!$A$53:$AR$78,COLUMN('Non-GHGs Growth Rate'!Q$53),0)</f>
        <v>675163170566.33838</v>
      </c>
      <c r="R15">
        <f>$F15*VLOOKUP($A15,'Non-GHGs Growth Rate'!$A$53:$AR$78,COLUMN('Non-GHGs Growth Rate'!R$53),0)</f>
        <v>695748614484.00525</v>
      </c>
      <c r="S15">
        <f>$F15*VLOOKUP($A15,'Non-GHGs Growth Rate'!$A$53:$AR$78,COLUMN('Non-GHGs Growth Rate'!S$53),0)</f>
        <v>716452583685.40442</v>
      </c>
      <c r="T15">
        <f>$F15*VLOOKUP($A15,'Non-GHGs Growth Rate'!$A$53:$AR$78,COLUMN('Non-GHGs Growth Rate'!T$53),0)</f>
        <v>737303021828.49707</v>
      </c>
      <c r="U15">
        <f>$F15*VLOOKUP($A15,'Non-GHGs Growth Rate'!$A$53:$AR$78,COLUMN('Non-GHGs Growth Rate'!U$53),0)</f>
        <v>758326440535.30847</v>
      </c>
      <c r="V15">
        <f>$F15*VLOOKUP($A15,'Non-GHGs Growth Rate'!$A$53:$AR$78,COLUMN('Non-GHGs Growth Rate'!V$53),0)</f>
        <v>779548005064.6322</v>
      </c>
      <c r="W15">
        <f>$F15*VLOOKUP($A15,'Non-GHGs Growth Rate'!$A$53:$AR$78,COLUMN('Non-GHGs Growth Rate'!W$53),0)</f>
        <v>800991634132.99243</v>
      </c>
      <c r="X15">
        <f>$F15*VLOOKUP($A15,'Non-GHGs Growth Rate'!$A$53:$AR$78,COLUMN('Non-GHGs Growth Rate'!X$53),0)</f>
        <v>822680106546.05164</v>
      </c>
      <c r="Y15">
        <f>$F15*VLOOKUP($A15,'Non-GHGs Growth Rate'!$A$53:$AR$78,COLUMN('Non-GHGs Growth Rate'!Y$53),0)</f>
        <v>844635169521.73425</v>
      </c>
      <c r="Z15">
        <f>$F15*VLOOKUP($A15,'Non-GHGs Growth Rate'!$A$53:$AR$78,COLUMN('Non-GHGs Growth Rate'!Z$53),0)</f>
        <v>866877645237.21814</v>
      </c>
      <c r="AA15">
        <f>$F15*VLOOKUP($A15,'Non-GHGs Growth Rate'!$A$53:$AR$78,COLUMN('Non-GHGs Growth Rate'!AA$53),0)</f>
        <v>889427533342.44141</v>
      </c>
      <c r="AB15">
        <f>$F15*VLOOKUP($A15,'Non-GHGs Growth Rate'!$A$53:$AR$78,COLUMN('Non-GHGs Growth Rate'!AB$53),0)</f>
        <v>912304108060.03467</v>
      </c>
      <c r="AC15">
        <f>$F15*VLOOKUP($A15,'Non-GHGs Growth Rate'!$A$53:$AR$78,COLUMN('Non-GHGs Growth Rate'!AC$53),0)</f>
        <v>935526009116.8396</v>
      </c>
      <c r="AD15">
        <f>$F15*VLOOKUP($A15,'Non-GHGs Growth Rate'!$A$53:$AR$78,COLUMN('Non-GHGs Growth Rate'!AD$53),0)</f>
        <v>959111326190.2356</v>
      </c>
      <c r="AE15">
        <f>$F15*VLOOKUP($A15,'Non-GHGs Growth Rate'!$A$53:$AR$78,COLUMN('Non-GHGs Growth Rate'!AE$53),0)</f>
        <v>983077676852.56909</v>
      </c>
      <c r="AF15">
        <f>$F15*VLOOKUP($A15,'Non-GHGs Growth Rate'!$A$53:$AR$78,COLUMN('Non-GHGs Growth Rate'!AF$53),0)</f>
        <v>1007442278196.0765</v>
      </c>
      <c r="AG15">
        <f>$F15*VLOOKUP($A15,'Non-GHGs Growth Rate'!$A$53:$AR$78,COLUMN('Non-GHGs Growth Rate'!AG$53),0)</f>
        <v>1032222012446.9404</v>
      </c>
      <c r="AH15">
        <f>$F15*VLOOKUP($A15,'Non-GHGs Growth Rate'!$A$53:$AR$78,COLUMN('Non-GHGs Growth Rate'!AH$53),0)</f>
        <v>1057433486951.3245</v>
      </c>
      <c r="AI15">
        <f>$F15*VLOOKUP($A15,'Non-GHGs Growth Rate'!$A$53:$AR$78,COLUMN('Non-GHGs Growth Rate'!AI$53),0)</f>
        <v>1083093088953.9276</v>
      </c>
      <c r="AJ15">
        <f>$F15*VLOOKUP($A15,'Non-GHGs Growth Rate'!$A$53:$AR$78,COLUMN('Non-GHGs Growth Rate'!AJ$53),0)</f>
        <v>1109217035602.0105</v>
      </c>
      <c r="AK15">
        <f>$F15*VLOOKUP($A15,'Non-GHGs Growth Rate'!$A$53:$AR$78,COLUMN('Non-GHGs Growth Rate'!AK$53),0)</f>
        <v>1135821419603.0752</v>
      </c>
      <c r="AL15">
        <f>$F15*VLOOKUP($A15,'Non-GHGs Growth Rate'!$A$53:$AR$78,COLUMN('Non-GHGs Growth Rate'!AL$53),0)</f>
        <v>1162922250948.8442</v>
      </c>
      <c r="AM15">
        <f>$F15*VLOOKUP($A15,'Non-GHGs Growth Rate'!$A$53:$AR$78,COLUMN('Non-GHGs Growth Rate'!AM$53),0)</f>
        <v>1190535495095.7185</v>
      </c>
      <c r="AN15">
        <f>$F15*VLOOKUP($A15,'Non-GHGs Growth Rate'!$A$53:$AR$78,COLUMN('Non-GHGs Growth Rate'!AN$53),0)</f>
        <v>1218677107965.3083</v>
      </c>
      <c r="AO15">
        <f>$F15*VLOOKUP($A15,'Non-GHGs Growth Rate'!$A$53:$AR$78,COLUMN('Non-GHGs Growth Rate'!AO$53),0)</f>
        <v>1247363068101.2395</v>
      </c>
      <c r="AP15">
        <f>$F15*VLOOKUP($A15,'Non-GHGs Growth Rate'!$A$53:$AR$78,COLUMN('Non-GHGs Growth Rate'!AP$53),0)</f>
        <v>1276609406289.4109</v>
      </c>
      <c r="AQ15">
        <f>$F15*VLOOKUP($A15,'Non-GHGs Growth Rate'!$A$53:$AR$78,COLUMN('Non-GHGs Growth Rate'!AQ$53),0)</f>
        <v>1306432232922.0803</v>
      </c>
      <c r="AR15">
        <f>$F15*VLOOKUP($A15,'Non-GHGs Growth Rate'!$A$53:$AR$78,COLUMN('Non-GHGs Growth Rate'!AR$53),0)</f>
        <v>1336847763359.3</v>
      </c>
    </row>
    <row r="16" spans="1:44">
      <c r="A16" t="s">
        <v>49</v>
      </c>
      <c r="B16" s="9" cm="1">
        <f t="array" ref="B16">SUMPRODUCT('Non-GHGs Emissions 2018-2022'!$M$5:$M$44*('Non-GHGs Emissions 2018-2022'!$A$5:$A$44=$A16))</f>
        <v>919289674560</v>
      </c>
      <c r="C16" cm="1">
        <f t="array" ref="C16">SUMPRODUCT('Non-GHGs Emissions 2018-2022'!$M$49:$M$88*('Non-GHGs Emissions 2018-2022'!$A$49:$A$88=$A16))</f>
        <v>982428852000</v>
      </c>
      <c r="D16" s="9" cm="1">
        <f t="array" ref="D16">SUMPRODUCT('Non-GHGs Emissions 2018-2022'!$M$93:$M$132*('Non-GHGs Emissions 2018-2022'!$A$93:$A$132=$A16))</f>
        <v>1006415914000</v>
      </c>
      <c r="E16" cm="1">
        <f t="array" ref="E16">SUMPRODUCT('Non-GHGs Emissions 2018-2022'!$M$137:$M$176*('Non-GHGs Emissions 2018-2022'!$A$137:$A$176=$A16))</f>
        <v>989769086000</v>
      </c>
      <c r="F16" s="9" cm="1">
        <f t="array" ref="F16">SUMPRODUCT('Non-GHGs Emissions 2018-2022'!$M$181:$M$220*('Non-GHGs Emissions 2018-2022'!$A$181:$A$220=$A16))</f>
        <v>1002443488000</v>
      </c>
      <c r="G16" s="9">
        <f>$F16*VLOOKUP($A16,'Non-GHGs Growth Rate'!$A$53:$AR$78,COLUMN('Non-GHGs Growth Rate'!G$53),0)</f>
        <v>1051961722756.6986</v>
      </c>
      <c r="H16">
        <f>$F16*VLOOKUP($A16,'Non-GHGs Growth Rate'!$A$53:$AR$78,COLUMN('Non-GHGs Growth Rate'!H$53),0)</f>
        <v>1100957274722.0479</v>
      </c>
      <c r="I16">
        <f>$F16*VLOOKUP($A16,'Non-GHGs Growth Rate'!$A$53:$AR$78,COLUMN('Non-GHGs Growth Rate'!I$53),0)</f>
        <v>1149479795064.4714</v>
      </c>
      <c r="J16">
        <f>$F16*VLOOKUP($A16,'Non-GHGs Growth Rate'!$A$53:$AR$78,COLUMN('Non-GHGs Growth Rate'!J$53),0)</f>
        <v>1197593173840.8491</v>
      </c>
      <c r="K16">
        <f>$F16*VLOOKUP($A16,'Non-GHGs Growth Rate'!$A$53:$AR$78,COLUMN('Non-GHGs Growth Rate'!K$53),0)</f>
        <v>1245370342832.3547</v>
      </c>
      <c r="L16">
        <f>$F16*VLOOKUP($A16,'Non-GHGs Growth Rate'!$A$53:$AR$78,COLUMN('Non-GHGs Growth Rate'!L$53),0)</f>
        <v>1292889326121.0166</v>
      </c>
      <c r="M16">
        <f>$F16*VLOOKUP($A16,'Non-GHGs Growth Rate'!$A$53:$AR$78,COLUMN('Non-GHGs Growth Rate'!M$53),0)</f>
        <v>1340230318752.1824</v>
      </c>
      <c r="N16">
        <f>$F16*VLOOKUP($A16,'Non-GHGs Growth Rate'!$A$53:$AR$78,COLUMN('Non-GHGs Growth Rate'!N$53),0)</f>
        <v>1387473590635.9397</v>
      </c>
      <c r="O16">
        <f>$F16*VLOOKUP($A16,'Non-GHGs Growth Rate'!$A$53:$AR$78,COLUMN('Non-GHGs Growth Rate'!O$53),0)</f>
        <v>1434698037205.8179</v>
      </c>
      <c r="P16">
        <f>$F16*VLOOKUP($A16,'Non-GHGs Growth Rate'!$A$53:$AR$78,COLUMN('Non-GHGs Growth Rate'!P$53),0)</f>
        <v>1481980225897.8711</v>
      </c>
      <c r="Q16">
        <f>$F16*VLOOKUP($A16,'Non-GHGs Growth Rate'!$A$53:$AR$78,COLUMN('Non-GHGs Growth Rate'!Q$53),0)</f>
        <v>1529393814809.978</v>
      </c>
      <c r="R16">
        <f>$F16*VLOOKUP($A16,'Non-GHGs Growth Rate'!$A$53:$AR$78,COLUMN('Non-GHGs Growth Rate'!R$53),0)</f>
        <v>1577009244848.5562</v>
      </c>
      <c r="S16">
        <f>$F16*VLOOKUP($A16,'Non-GHGs Growth Rate'!$A$53:$AR$78,COLUMN('Non-GHGs Growth Rate'!S$53),0)</f>
        <v>1624893628265.0342</v>
      </c>
      <c r="T16">
        <f>$F16*VLOOKUP($A16,'Non-GHGs Growth Rate'!$A$53:$AR$78,COLUMN('Non-GHGs Growth Rate'!T$53),0)</f>
        <v>1673110774465.9424</v>
      </c>
      <c r="U16">
        <f>$F16*VLOOKUP($A16,'Non-GHGs Growth Rate'!$A$53:$AR$78,COLUMN('Non-GHGs Growth Rate'!U$53),0)</f>
        <v>1721721308526.9053</v>
      </c>
      <c r="V16">
        <f>$F16*VLOOKUP($A16,'Non-GHGs Growth Rate'!$A$53:$AR$78,COLUMN('Non-GHGs Growth Rate'!V$53),0)</f>
        <v>1770782849344.1135</v>
      </c>
      <c r="W16">
        <f>$F16*VLOOKUP($A16,'Non-GHGs Growth Rate'!$A$53:$AR$78,COLUMN('Non-GHGs Growth Rate'!W$53),0)</f>
        <v>1820350223291.2515</v>
      </c>
      <c r="X16">
        <f>$F16*VLOOKUP($A16,'Non-GHGs Growth Rate'!$A$53:$AR$78,COLUMN('Non-GHGs Growth Rate'!X$53),0)</f>
        <v>1870475696082.4863</v>
      </c>
      <c r="Y16">
        <f>$F16*VLOOKUP($A16,'Non-GHGs Growth Rate'!$A$53:$AR$78,COLUMN('Non-GHGs Growth Rate'!Y$53),0)</f>
        <v>1921209210696.8323</v>
      </c>
      <c r="Z16">
        <f>$F16*VLOOKUP($A16,'Non-GHGs Growth Rate'!$A$53:$AR$78,COLUMN('Non-GHGs Growth Rate'!Z$53),0)</f>
        <v>1972598623061.3462</v>
      </c>
      <c r="AA16">
        <f>$F16*VLOOKUP($A16,'Non-GHGs Growth Rate'!$A$53:$AR$78,COLUMN('Non-GHGs Growth Rate'!AA$53),0)</f>
        <v>2024689930019.012</v>
      </c>
      <c r="AB16">
        <f>$F16*VLOOKUP($A16,'Non-GHGs Growth Rate'!$A$53:$AR$78,COLUMN('Non-GHGs Growth Rate'!AB$53),0)</f>
        <v>2077527486161.9324</v>
      </c>
      <c r="AC16">
        <f>$F16*VLOOKUP($A16,'Non-GHGs Growth Rate'!$A$53:$AR$78,COLUMN('Non-GHGs Growth Rate'!AC$53),0)</f>
        <v>2131154207584.4187</v>
      </c>
      <c r="AD16">
        <f>$F16*VLOOKUP($A16,'Non-GHGs Growth Rate'!$A$53:$AR$78,COLUMN('Non-GHGs Growth Rate'!AD$53),0)</f>
        <v>2185611761648.8191</v>
      </c>
      <c r="AE16">
        <f>$F16*VLOOKUP($A16,'Non-GHGs Growth Rate'!$A$53:$AR$78,COLUMN('Non-GHGs Growth Rate'!AE$53),0)</f>
        <v>2240940742574.126</v>
      </c>
      <c r="AF16">
        <f>$F16*VLOOKUP($A16,'Non-GHGs Growth Rate'!$A$53:$AR$78,COLUMN('Non-GHGs Growth Rate'!AF$53),0)</f>
        <v>2297180833138.6475</v>
      </c>
      <c r="AG16">
        <f>$F16*VLOOKUP($A16,'Non-GHGs Growth Rate'!$A$53:$AR$78,COLUMN('Non-GHGs Growth Rate'!AG$53),0)</f>
        <v>2354370953098.7891</v>
      </c>
      <c r="AH16">
        <f>$F16*VLOOKUP($A16,'Non-GHGs Growth Rate'!$A$53:$AR$78,COLUMN('Non-GHGs Growth Rate'!AH$53),0)</f>
        <v>2412549395113.9463</v>
      </c>
      <c r="AI16">
        <f>$F16*VLOOKUP($A16,'Non-GHGs Growth Rate'!$A$53:$AR$78,COLUMN('Non-GHGs Growth Rate'!AI$53),0)</f>
        <v>2471753949068.6484</v>
      </c>
      <c r="AJ16">
        <f>$F16*VLOOKUP($A16,'Non-GHGs Growth Rate'!$A$53:$AR$78,COLUMN('Non-GHGs Growth Rate'!AJ$53),0)</f>
        <v>2532022015724.2144</v>
      </c>
      <c r="AK16">
        <f>$F16*VLOOKUP($A16,'Non-GHGs Growth Rate'!$A$53:$AR$78,COLUMN('Non-GHGs Growth Rate'!AK$53),0)</f>
        <v>2593390710631.8682</v>
      </c>
      <c r="AL16">
        <f>$F16*VLOOKUP($A16,'Non-GHGs Growth Rate'!$A$53:$AR$78,COLUMN('Non-GHGs Growth Rate'!AL$53),0)</f>
        <v>2655896959211.959</v>
      </c>
      <c r="AM16">
        <f>$F16*VLOOKUP($A16,'Non-GHGs Growth Rate'!$A$53:$AR$78,COLUMN('Non-GHGs Growth Rate'!AM$53),0)</f>
        <v>2719577583859.3896</v>
      </c>
      <c r="AN16">
        <f>$F16*VLOOKUP($A16,'Non-GHGs Growth Rate'!$A$53:$AR$78,COLUMN('Non-GHGs Growth Rate'!AN$53),0)</f>
        <v>2784469383881.9424</v>
      </c>
      <c r="AO16">
        <f>$F16*VLOOKUP($A16,'Non-GHGs Growth Rate'!$A$53:$AR$78,COLUMN('Non-GHGs Growth Rate'!AO$53),0)</f>
        <v>2850609209017.6826</v>
      </c>
      <c r="AP16">
        <f>$F16*VLOOKUP($A16,'Non-GHGs Growth Rate'!$A$53:$AR$78,COLUMN('Non-GHGs Growth Rate'!AP$53),0)</f>
        <v>2918034027217.9282</v>
      </c>
      <c r="AQ16">
        <f>$F16*VLOOKUP($A16,'Non-GHGs Growth Rate'!$A$53:$AR$78,COLUMN('Non-GHGs Growth Rate'!AQ$53),0)</f>
        <v>2986780987322.3467</v>
      </c>
      <c r="AR16">
        <f>$F16*VLOOKUP($A16,'Non-GHGs Growth Rate'!$A$53:$AR$78,COLUMN('Non-GHGs Growth Rate'!AR$53),0)</f>
        <v>3056887477194.582</v>
      </c>
    </row>
    <row r="17" spans="1:44">
      <c r="A17" t="s">
        <v>50</v>
      </c>
      <c r="B17" cm="1">
        <f t="array" ref="B17">SUMPRODUCT('Non-GHGs Emissions 2018-2022'!$M$5:$M$44*('Non-GHGs Emissions 2018-2022'!$A$5:$A$44=$A17))</f>
        <v>0</v>
      </c>
      <c r="C17" cm="1">
        <f t="array" ref="C17">SUMPRODUCT('Non-GHGs Emissions 2018-2022'!$M$49:$M$88*('Non-GHGs Emissions 2018-2022'!$A$49:$A$88=$A17))</f>
        <v>0</v>
      </c>
      <c r="D17" cm="1">
        <f t="array" ref="D17">SUMPRODUCT('Non-GHGs Emissions 2018-2022'!$M$93:$M$132*('Non-GHGs Emissions 2018-2022'!$A$93:$A$132=$A17))</f>
        <v>0</v>
      </c>
      <c r="E17" cm="1">
        <f t="array" ref="E17">SUMPRODUCT('Non-GHGs Emissions 2018-2022'!$M$137:$M$176*('Non-GHGs Emissions 2018-2022'!$A$137:$A$176=$A17))</f>
        <v>0</v>
      </c>
      <c r="F17" cm="1">
        <f t="array" ref="F17">SUMPRODUCT('Non-GHGs Emissions 2018-2022'!$M$181:$M$220*('Non-GHGs Emissions 2018-2022'!$A$181:$A$220=$A17))</f>
        <v>0</v>
      </c>
      <c r="G17">
        <f>$F17*VLOOKUP($A17,'Non-GHGs Growth Rate'!$A$53:$AR$78,COLUMN('Non-GHGs Growth Rate'!G$53),0)</f>
        <v>0</v>
      </c>
      <c r="H17">
        <f>$F17*VLOOKUP($A17,'Non-GHGs Growth Rate'!$A$53:$AR$78,COLUMN('Non-GHGs Growth Rate'!H$53),0)</f>
        <v>0</v>
      </c>
      <c r="I17">
        <f>$F17*VLOOKUP($A17,'Non-GHGs Growth Rate'!$A$53:$AR$78,COLUMN('Non-GHGs Growth Rate'!I$53),0)</f>
        <v>0</v>
      </c>
      <c r="J17">
        <f>$F17*VLOOKUP($A17,'Non-GHGs Growth Rate'!$A$53:$AR$78,COLUMN('Non-GHGs Growth Rate'!J$53),0)</f>
        <v>0</v>
      </c>
      <c r="K17">
        <f>$F17*VLOOKUP($A17,'Non-GHGs Growth Rate'!$A$53:$AR$78,COLUMN('Non-GHGs Growth Rate'!K$53),0)</f>
        <v>0</v>
      </c>
      <c r="L17">
        <f>$F17*VLOOKUP($A17,'Non-GHGs Growth Rate'!$A$53:$AR$78,COLUMN('Non-GHGs Growth Rate'!L$53),0)</f>
        <v>0</v>
      </c>
      <c r="M17">
        <f>$F17*VLOOKUP($A17,'Non-GHGs Growth Rate'!$A$53:$AR$78,COLUMN('Non-GHGs Growth Rate'!M$53),0)</f>
        <v>0</v>
      </c>
      <c r="N17">
        <f>$F17*VLOOKUP($A17,'Non-GHGs Growth Rate'!$A$53:$AR$78,COLUMN('Non-GHGs Growth Rate'!N$53),0)</f>
        <v>0</v>
      </c>
      <c r="O17">
        <f>$F17*VLOOKUP($A17,'Non-GHGs Growth Rate'!$A$53:$AR$78,COLUMN('Non-GHGs Growth Rate'!O$53),0)</f>
        <v>0</v>
      </c>
      <c r="P17">
        <f>$F17*VLOOKUP($A17,'Non-GHGs Growth Rate'!$A$53:$AR$78,COLUMN('Non-GHGs Growth Rate'!P$53),0)</f>
        <v>0</v>
      </c>
      <c r="Q17">
        <f>$F17*VLOOKUP($A17,'Non-GHGs Growth Rate'!$A$53:$AR$78,COLUMN('Non-GHGs Growth Rate'!Q$53),0)</f>
        <v>0</v>
      </c>
      <c r="R17">
        <f>$F17*VLOOKUP($A17,'Non-GHGs Growth Rate'!$A$53:$AR$78,COLUMN('Non-GHGs Growth Rate'!R$53),0)</f>
        <v>0</v>
      </c>
      <c r="S17">
        <f>$F17*VLOOKUP($A17,'Non-GHGs Growth Rate'!$A$53:$AR$78,COLUMN('Non-GHGs Growth Rate'!S$53),0)</f>
        <v>0</v>
      </c>
      <c r="T17">
        <f>$F17*VLOOKUP($A17,'Non-GHGs Growth Rate'!$A$53:$AR$78,COLUMN('Non-GHGs Growth Rate'!T$53),0)</f>
        <v>0</v>
      </c>
      <c r="U17">
        <f>$F17*VLOOKUP($A17,'Non-GHGs Growth Rate'!$A$53:$AR$78,COLUMN('Non-GHGs Growth Rate'!U$53),0)</f>
        <v>0</v>
      </c>
      <c r="V17">
        <f>$F17*VLOOKUP($A17,'Non-GHGs Growth Rate'!$A$53:$AR$78,COLUMN('Non-GHGs Growth Rate'!V$53),0)</f>
        <v>0</v>
      </c>
      <c r="W17">
        <f>$F17*VLOOKUP($A17,'Non-GHGs Growth Rate'!$A$53:$AR$78,COLUMN('Non-GHGs Growth Rate'!W$53),0)</f>
        <v>0</v>
      </c>
      <c r="X17">
        <f>$F17*VLOOKUP($A17,'Non-GHGs Growth Rate'!$A$53:$AR$78,COLUMN('Non-GHGs Growth Rate'!X$53),0)</f>
        <v>0</v>
      </c>
      <c r="Y17">
        <f>$F17*VLOOKUP($A17,'Non-GHGs Growth Rate'!$A$53:$AR$78,COLUMN('Non-GHGs Growth Rate'!Y$53),0)</f>
        <v>0</v>
      </c>
      <c r="Z17">
        <f>$F17*VLOOKUP($A17,'Non-GHGs Growth Rate'!$A$53:$AR$78,COLUMN('Non-GHGs Growth Rate'!Z$53),0)</f>
        <v>0</v>
      </c>
      <c r="AA17">
        <f>$F17*VLOOKUP($A17,'Non-GHGs Growth Rate'!$A$53:$AR$78,COLUMN('Non-GHGs Growth Rate'!AA$53),0)</f>
        <v>0</v>
      </c>
      <c r="AB17">
        <f>$F17*VLOOKUP($A17,'Non-GHGs Growth Rate'!$A$53:$AR$78,COLUMN('Non-GHGs Growth Rate'!AB$53),0)</f>
        <v>0</v>
      </c>
      <c r="AC17">
        <f>$F17*VLOOKUP($A17,'Non-GHGs Growth Rate'!$A$53:$AR$78,COLUMN('Non-GHGs Growth Rate'!AC$53),0)</f>
        <v>0</v>
      </c>
      <c r="AD17">
        <f>$F17*VLOOKUP($A17,'Non-GHGs Growth Rate'!$A$53:$AR$78,COLUMN('Non-GHGs Growth Rate'!AD$53),0)</f>
        <v>0</v>
      </c>
      <c r="AE17">
        <f>$F17*VLOOKUP($A17,'Non-GHGs Growth Rate'!$A$53:$AR$78,COLUMN('Non-GHGs Growth Rate'!AE$53),0)</f>
        <v>0</v>
      </c>
      <c r="AF17">
        <f>$F17*VLOOKUP($A17,'Non-GHGs Growth Rate'!$A$53:$AR$78,COLUMN('Non-GHGs Growth Rate'!AF$53),0)</f>
        <v>0</v>
      </c>
      <c r="AG17">
        <f>$F17*VLOOKUP($A17,'Non-GHGs Growth Rate'!$A$53:$AR$78,COLUMN('Non-GHGs Growth Rate'!AG$53),0)</f>
        <v>0</v>
      </c>
      <c r="AH17">
        <f>$F17*VLOOKUP($A17,'Non-GHGs Growth Rate'!$A$53:$AR$78,COLUMN('Non-GHGs Growth Rate'!AH$53),0)</f>
        <v>0</v>
      </c>
      <c r="AI17">
        <f>$F17*VLOOKUP($A17,'Non-GHGs Growth Rate'!$A$53:$AR$78,COLUMN('Non-GHGs Growth Rate'!AI$53),0)</f>
        <v>0</v>
      </c>
      <c r="AJ17">
        <f>$F17*VLOOKUP($A17,'Non-GHGs Growth Rate'!$A$53:$AR$78,COLUMN('Non-GHGs Growth Rate'!AJ$53),0)</f>
        <v>0</v>
      </c>
      <c r="AK17">
        <f>$F17*VLOOKUP($A17,'Non-GHGs Growth Rate'!$A$53:$AR$78,COLUMN('Non-GHGs Growth Rate'!AK$53),0)</f>
        <v>0</v>
      </c>
      <c r="AL17">
        <f>$F17*VLOOKUP($A17,'Non-GHGs Growth Rate'!$A$53:$AR$78,COLUMN('Non-GHGs Growth Rate'!AL$53),0)</f>
        <v>0</v>
      </c>
      <c r="AM17">
        <f>$F17*VLOOKUP($A17,'Non-GHGs Growth Rate'!$A$53:$AR$78,COLUMN('Non-GHGs Growth Rate'!AM$53),0)</f>
        <v>0</v>
      </c>
      <c r="AN17">
        <f>$F17*VLOOKUP($A17,'Non-GHGs Growth Rate'!$A$53:$AR$78,COLUMN('Non-GHGs Growth Rate'!AN$53),0)</f>
        <v>0</v>
      </c>
      <c r="AO17">
        <f>$F17*VLOOKUP($A17,'Non-GHGs Growth Rate'!$A$53:$AR$78,COLUMN('Non-GHGs Growth Rate'!AO$53),0)</f>
        <v>0</v>
      </c>
      <c r="AP17">
        <f>$F17*VLOOKUP($A17,'Non-GHGs Growth Rate'!$A$53:$AR$78,COLUMN('Non-GHGs Growth Rate'!AP$53),0)</f>
        <v>0</v>
      </c>
      <c r="AQ17">
        <f>$F17*VLOOKUP($A17,'Non-GHGs Growth Rate'!$A$53:$AR$78,COLUMN('Non-GHGs Growth Rate'!AQ$53),0)</f>
        <v>0</v>
      </c>
      <c r="AR17">
        <f>$F17*VLOOKUP($A17,'Non-GHGs Growth Rate'!$A$53:$AR$78,COLUMN('Non-GHGs Growth Rate'!AR$53),0)</f>
        <v>0</v>
      </c>
    </row>
    <row r="18" spans="1:44">
      <c r="A18" t="s">
        <v>58</v>
      </c>
      <c r="B18" cm="1">
        <f t="array" ref="B18">SUMPRODUCT('Non-GHGs Emissions 2018-2022'!$M$5:$M$44*('Non-GHGs Emissions 2018-2022'!$A$5:$A$44=$A18))</f>
        <v>0</v>
      </c>
      <c r="C18" cm="1">
        <f t="array" ref="C18">SUMPRODUCT('Non-GHGs Emissions 2018-2022'!$M$49:$M$88*('Non-GHGs Emissions 2018-2022'!$A$49:$A$88=$A18))</f>
        <v>0</v>
      </c>
      <c r="D18" cm="1">
        <f t="array" ref="D18">SUMPRODUCT('Non-GHGs Emissions 2018-2022'!$M$93:$M$132*('Non-GHGs Emissions 2018-2022'!$A$93:$A$132=$A18))</f>
        <v>0</v>
      </c>
      <c r="E18" cm="1">
        <f t="array" ref="E18">SUMPRODUCT('Non-GHGs Emissions 2018-2022'!$M$137:$M$176*('Non-GHGs Emissions 2018-2022'!$A$137:$A$176=$A18))</f>
        <v>0</v>
      </c>
      <c r="F18" cm="1">
        <f t="array" ref="F18">SUMPRODUCT('Non-GHGs Emissions 2018-2022'!$M$181:$M$220*('Non-GHGs Emissions 2018-2022'!$A$181:$A$220=$A18))</f>
        <v>0</v>
      </c>
      <c r="G18">
        <f>$F18*VLOOKUP($A18,'Non-GHGs Growth Rate'!$A$53:$AR$78,COLUMN('Non-GHGs Growth Rate'!G$53),0)</f>
        <v>0</v>
      </c>
      <c r="H18">
        <f>$F18*VLOOKUP($A18,'Non-GHGs Growth Rate'!$A$53:$AR$78,COLUMN('Non-GHGs Growth Rate'!H$53),0)</f>
        <v>0</v>
      </c>
      <c r="I18">
        <f>$F18*VLOOKUP($A18,'Non-GHGs Growth Rate'!$A$53:$AR$78,COLUMN('Non-GHGs Growth Rate'!I$53),0)</f>
        <v>0</v>
      </c>
      <c r="J18">
        <f>$F18*VLOOKUP($A18,'Non-GHGs Growth Rate'!$A$53:$AR$78,COLUMN('Non-GHGs Growth Rate'!J$53),0)</f>
        <v>0</v>
      </c>
      <c r="K18">
        <f>$F18*VLOOKUP($A18,'Non-GHGs Growth Rate'!$A$53:$AR$78,COLUMN('Non-GHGs Growth Rate'!K$53),0)</f>
        <v>0</v>
      </c>
      <c r="L18">
        <f>$F18*VLOOKUP($A18,'Non-GHGs Growth Rate'!$A$53:$AR$78,COLUMN('Non-GHGs Growth Rate'!L$53),0)</f>
        <v>0</v>
      </c>
      <c r="M18">
        <f>$F18*VLOOKUP($A18,'Non-GHGs Growth Rate'!$A$53:$AR$78,COLUMN('Non-GHGs Growth Rate'!M$53),0)</f>
        <v>0</v>
      </c>
      <c r="N18">
        <f>$F18*VLOOKUP($A18,'Non-GHGs Growth Rate'!$A$53:$AR$78,COLUMN('Non-GHGs Growth Rate'!N$53),0)</f>
        <v>0</v>
      </c>
      <c r="O18">
        <f>$F18*VLOOKUP($A18,'Non-GHGs Growth Rate'!$A$53:$AR$78,COLUMN('Non-GHGs Growth Rate'!O$53),0)</f>
        <v>0</v>
      </c>
      <c r="P18">
        <f>$F18*VLOOKUP($A18,'Non-GHGs Growth Rate'!$A$53:$AR$78,COLUMN('Non-GHGs Growth Rate'!P$53),0)</f>
        <v>0</v>
      </c>
      <c r="Q18">
        <f>$F18*VLOOKUP($A18,'Non-GHGs Growth Rate'!$A$53:$AR$78,COLUMN('Non-GHGs Growth Rate'!Q$53),0)</f>
        <v>0</v>
      </c>
      <c r="R18">
        <f>$F18*VLOOKUP($A18,'Non-GHGs Growth Rate'!$A$53:$AR$78,COLUMN('Non-GHGs Growth Rate'!R$53),0)</f>
        <v>0</v>
      </c>
      <c r="S18">
        <f>$F18*VLOOKUP($A18,'Non-GHGs Growth Rate'!$A$53:$AR$78,COLUMN('Non-GHGs Growth Rate'!S$53),0)</f>
        <v>0</v>
      </c>
      <c r="T18">
        <f>$F18*VLOOKUP($A18,'Non-GHGs Growth Rate'!$A$53:$AR$78,COLUMN('Non-GHGs Growth Rate'!T$53),0)</f>
        <v>0</v>
      </c>
      <c r="U18">
        <f>$F18*VLOOKUP($A18,'Non-GHGs Growth Rate'!$A$53:$AR$78,COLUMN('Non-GHGs Growth Rate'!U$53),0)</f>
        <v>0</v>
      </c>
      <c r="V18">
        <f>$F18*VLOOKUP($A18,'Non-GHGs Growth Rate'!$A$53:$AR$78,COLUMN('Non-GHGs Growth Rate'!V$53),0)</f>
        <v>0</v>
      </c>
      <c r="W18">
        <f>$F18*VLOOKUP($A18,'Non-GHGs Growth Rate'!$A$53:$AR$78,COLUMN('Non-GHGs Growth Rate'!W$53),0)</f>
        <v>0</v>
      </c>
      <c r="X18">
        <f>$F18*VLOOKUP($A18,'Non-GHGs Growth Rate'!$A$53:$AR$78,COLUMN('Non-GHGs Growth Rate'!X$53),0)</f>
        <v>0</v>
      </c>
      <c r="Y18">
        <f>$F18*VLOOKUP($A18,'Non-GHGs Growth Rate'!$A$53:$AR$78,COLUMN('Non-GHGs Growth Rate'!Y$53),0)</f>
        <v>0</v>
      </c>
      <c r="Z18">
        <f>$F18*VLOOKUP($A18,'Non-GHGs Growth Rate'!$A$53:$AR$78,COLUMN('Non-GHGs Growth Rate'!Z$53),0)</f>
        <v>0</v>
      </c>
      <c r="AA18">
        <f>$F18*VLOOKUP($A18,'Non-GHGs Growth Rate'!$A$53:$AR$78,COLUMN('Non-GHGs Growth Rate'!AA$53),0)</f>
        <v>0</v>
      </c>
      <c r="AB18">
        <f>$F18*VLOOKUP($A18,'Non-GHGs Growth Rate'!$A$53:$AR$78,COLUMN('Non-GHGs Growth Rate'!AB$53),0)</f>
        <v>0</v>
      </c>
      <c r="AC18">
        <f>$F18*VLOOKUP($A18,'Non-GHGs Growth Rate'!$A$53:$AR$78,COLUMN('Non-GHGs Growth Rate'!AC$53),0)</f>
        <v>0</v>
      </c>
      <c r="AD18">
        <f>$F18*VLOOKUP($A18,'Non-GHGs Growth Rate'!$A$53:$AR$78,COLUMN('Non-GHGs Growth Rate'!AD$53),0)</f>
        <v>0</v>
      </c>
      <c r="AE18">
        <f>$F18*VLOOKUP($A18,'Non-GHGs Growth Rate'!$A$53:$AR$78,COLUMN('Non-GHGs Growth Rate'!AE$53),0)</f>
        <v>0</v>
      </c>
      <c r="AF18">
        <f>$F18*VLOOKUP($A18,'Non-GHGs Growth Rate'!$A$53:$AR$78,COLUMN('Non-GHGs Growth Rate'!AF$53),0)</f>
        <v>0</v>
      </c>
      <c r="AG18">
        <f>$F18*VLOOKUP($A18,'Non-GHGs Growth Rate'!$A$53:$AR$78,COLUMN('Non-GHGs Growth Rate'!AG$53),0)</f>
        <v>0</v>
      </c>
      <c r="AH18">
        <f>$F18*VLOOKUP($A18,'Non-GHGs Growth Rate'!$A$53:$AR$78,COLUMN('Non-GHGs Growth Rate'!AH$53),0)</f>
        <v>0</v>
      </c>
      <c r="AI18">
        <f>$F18*VLOOKUP($A18,'Non-GHGs Growth Rate'!$A$53:$AR$78,COLUMN('Non-GHGs Growth Rate'!AI$53),0)</f>
        <v>0</v>
      </c>
      <c r="AJ18">
        <f>$F18*VLOOKUP($A18,'Non-GHGs Growth Rate'!$A$53:$AR$78,COLUMN('Non-GHGs Growth Rate'!AJ$53),0)</f>
        <v>0</v>
      </c>
      <c r="AK18">
        <f>$F18*VLOOKUP($A18,'Non-GHGs Growth Rate'!$A$53:$AR$78,COLUMN('Non-GHGs Growth Rate'!AK$53),0)</f>
        <v>0</v>
      </c>
      <c r="AL18">
        <f>$F18*VLOOKUP($A18,'Non-GHGs Growth Rate'!$A$53:$AR$78,COLUMN('Non-GHGs Growth Rate'!AL$53),0)</f>
        <v>0</v>
      </c>
      <c r="AM18">
        <f>$F18*VLOOKUP($A18,'Non-GHGs Growth Rate'!$A$53:$AR$78,COLUMN('Non-GHGs Growth Rate'!AM$53),0)</f>
        <v>0</v>
      </c>
      <c r="AN18">
        <f>$F18*VLOOKUP($A18,'Non-GHGs Growth Rate'!$A$53:$AR$78,COLUMN('Non-GHGs Growth Rate'!AN$53),0)</f>
        <v>0</v>
      </c>
      <c r="AO18">
        <f>$F18*VLOOKUP($A18,'Non-GHGs Growth Rate'!$A$53:$AR$78,COLUMN('Non-GHGs Growth Rate'!AO$53),0)</f>
        <v>0</v>
      </c>
      <c r="AP18">
        <f>$F18*VLOOKUP($A18,'Non-GHGs Growth Rate'!$A$53:$AR$78,COLUMN('Non-GHGs Growth Rate'!AP$53),0)</f>
        <v>0</v>
      </c>
      <c r="AQ18">
        <f>$F18*VLOOKUP($A18,'Non-GHGs Growth Rate'!$A$53:$AR$78,COLUMN('Non-GHGs Growth Rate'!AQ$53),0)</f>
        <v>0</v>
      </c>
      <c r="AR18">
        <f>$F18*VLOOKUP($A18,'Non-GHGs Growth Rate'!$A$53:$AR$78,COLUMN('Non-GHGs Growth Rate'!AR$53),0)</f>
        <v>0</v>
      </c>
    </row>
    <row r="19" spans="1:44">
      <c r="A19" t="s">
        <v>59</v>
      </c>
      <c r="B19" cm="1">
        <f t="array" ref="B19">SUMPRODUCT('Non-GHGs Emissions 2018-2022'!$M$5:$M$44*('Non-GHGs Emissions 2018-2022'!$A$5:$A$44=$A19))</f>
        <v>0</v>
      </c>
      <c r="C19" cm="1">
        <f t="array" ref="C19">SUMPRODUCT('Non-GHGs Emissions 2018-2022'!$M$49:$M$88*('Non-GHGs Emissions 2018-2022'!$A$49:$A$88=$A19))</f>
        <v>0</v>
      </c>
      <c r="D19" cm="1">
        <f t="array" ref="D19">SUMPRODUCT('Non-GHGs Emissions 2018-2022'!$M$93:$M$132*('Non-GHGs Emissions 2018-2022'!$A$93:$A$132=$A19))</f>
        <v>0</v>
      </c>
      <c r="E19" cm="1">
        <f t="array" ref="E19">SUMPRODUCT('Non-GHGs Emissions 2018-2022'!$M$137:$M$176*('Non-GHGs Emissions 2018-2022'!$A$137:$A$176=$A19))</f>
        <v>0</v>
      </c>
      <c r="F19" cm="1">
        <f t="array" ref="F19">SUMPRODUCT('Non-GHGs Emissions 2018-2022'!$M$181:$M$220*('Non-GHGs Emissions 2018-2022'!$A$181:$A$220=$A19))</f>
        <v>0</v>
      </c>
      <c r="G19">
        <f>$F19*VLOOKUP($A19,'Non-GHGs Growth Rate'!$A$53:$AR$78,COLUMN('Non-GHGs Growth Rate'!G$53),0)</f>
        <v>0</v>
      </c>
      <c r="H19">
        <f>$F19*VLOOKUP($A19,'Non-GHGs Growth Rate'!$A$53:$AR$78,COLUMN('Non-GHGs Growth Rate'!H$53),0)</f>
        <v>0</v>
      </c>
      <c r="I19">
        <f>$F19*VLOOKUP($A19,'Non-GHGs Growth Rate'!$A$53:$AR$78,COLUMN('Non-GHGs Growth Rate'!I$53),0)</f>
        <v>0</v>
      </c>
      <c r="J19">
        <f>$F19*VLOOKUP($A19,'Non-GHGs Growth Rate'!$A$53:$AR$78,COLUMN('Non-GHGs Growth Rate'!J$53),0)</f>
        <v>0</v>
      </c>
      <c r="K19">
        <f>$F19*VLOOKUP($A19,'Non-GHGs Growth Rate'!$A$53:$AR$78,COLUMN('Non-GHGs Growth Rate'!K$53),0)</f>
        <v>0</v>
      </c>
      <c r="L19">
        <f>$F19*VLOOKUP($A19,'Non-GHGs Growth Rate'!$A$53:$AR$78,COLUMN('Non-GHGs Growth Rate'!L$53),0)</f>
        <v>0</v>
      </c>
      <c r="M19">
        <f>$F19*VLOOKUP($A19,'Non-GHGs Growth Rate'!$A$53:$AR$78,COLUMN('Non-GHGs Growth Rate'!M$53),0)</f>
        <v>0</v>
      </c>
      <c r="N19">
        <f>$F19*VLOOKUP($A19,'Non-GHGs Growth Rate'!$A$53:$AR$78,COLUMN('Non-GHGs Growth Rate'!N$53),0)</f>
        <v>0</v>
      </c>
      <c r="O19">
        <f>$F19*VLOOKUP($A19,'Non-GHGs Growth Rate'!$A$53:$AR$78,COLUMN('Non-GHGs Growth Rate'!O$53),0)</f>
        <v>0</v>
      </c>
      <c r="P19">
        <f>$F19*VLOOKUP($A19,'Non-GHGs Growth Rate'!$A$53:$AR$78,COLUMN('Non-GHGs Growth Rate'!P$53),0)</f>
        <v>0</v>
      </c>
      <c r="Q19">
        <f>$F19*VLOOKUP($A19,'Non-GHGs Growth Rate'!$A$53:$AR$78,COLUMN('Non-GHGs Growth Rate'!Q$53),0)</f>
        <v>0</v>
      </c>
      <c r="R19">
        <f>$F19*VLOOKUP($A19,'Non-GHGs Growth Rate'!$A$53:$AR$78,COLUMN('Non-GHGs Growth Rate'!R$53),0)</f>
        <v>0</v>
      </c>
      <c r="S19">
        <f>$F19*VLOOKUP($A19,'Non-GHGs Growth Rate'!$A$53:$AR$78,COLUMN('Non-GHGs Growth Rate'!S$53),0)</f>
        <v>0</v>
      </c>
      <c r="T19">
        <f>$F19*VLOOKUP($A19,'Non-GHGs Growth Rate'!$A$53:$AR$78,COLUMN('Non-GHGs Growth Rate'!T$53),0)</f>
        <v>0</v>
      </c>
      <c r="U19">
        <f>$F19*VLOOKUP($A19,'Non-GHGs Growth Rate'!$A$53:$AR$78,COLUMN('Non-GHGs Growth Rate'!U$53),0)</f>
        <v>0</v>
      </c>
      <c r="V19">
        <f>$F19*VLOOKUP($A19,'Non-GHGs Growth Rate'!$A$53:$AR$78,COLUMN('Non-GHGs Growth Rate'!V$53),0)</f>
        <v>0</v>
      </c>
      <c r="W19">
        <f>$F19*VLOOKUP($A19,'Non-GHGs Growth Rate'!$A$53:$AR$78,COLUMN('Non-GHGs Growth Rate'!W$53),0)</f>
        <v>0</v>
      </c>
      <c r="X19">
        <f>$F19*VLOOKUP($A19,'Non-GHGs Growth Rate'!$A$53:$AR$78,COLUMN('Non-GHGs Growth Rate'!X$53),0)</f>
        <v>0</v>
      </c>
      <c r="Y19">
        <f>$F19*VLOOKUP($A19,'Non-GHGs Growth Rate'!$A$53:$AR$78,COLUMN('Non-GHGs Growth Rate'!Y$53),0)</f>
        <v>0</v>
      </c>
      <c r="Z19">
        <f>$F19*VLOOKUP($A19,'Non-GHGs Growth Rate'!$A$53:$AR$78,COLUMN('Non-GHGs Growth Rate'!Z$53),0)</f>
        <v>0</v>
      </c>
      <c r="AA19">
        <f>$F19*VLOOKUP($A19,'Non-GHGs Growth Rate'!$A$53:$AR$78,COLUMN('Non-GHGs Growth Rate'!AA$53),0)</f>
        <v>0</v>
      </c>
      <c r="AB19">
        <f>$F19*VLOOKUP($A19,'Non-GHGs Growth Rate'!$A$53:$AR$78,COLUMN('Non-GHGs Growth Rate'!AB$53),0)</f>
        <v>0</v>
      </c>
      <c r="AC19">
        <f>$F19*VLOOKUP($A19,'Non-GHGs Growth Rate'!$A$53:$AR$78,COLUMN('Non-GHGs Growth Rate'!AC$53),0)</f>
        <v>0</v>
      </c>
      <c r="AD19">
        <f>$F19*VLOOKUP($A19,'Non-GHGs Growth Rate'!$A$53:$AR$78,COLUMN('Non-GHGs Growth Rate'!AD$53),0)</f>
        <v>0</v>
      </c>
      <c r="AE19">
        <f>$F19*VLOOKUP($A19,'Non-GHGs Growth Rate'!$A$53:$AR$78,COLUMN('Non-GHGs Growth Rate'!AE$53),0)</f>
        <v>0</v>
      </c>
      <c r="AF19">
        <f>$F19*VLOOKUP($A19,'Non-GHGs Growth Rate'!$A$53:$AR$78,COLUMN('Non-GHGs Growth Rate'!AF$53),0)</f>
        <v>0</v>
      </c>
      <c r="AG19">
        <f>$F19*VLOOKUP($A19,'Non-GHGs Growth Rate'!$A$53:$AR$78,COLUMN('Non-GHGs Growth Rate'!AG$53),0)</f>
        <v>0</v>
      </c>
      <c r="AH19">
        <f>$F19*VLOOKUP($A19,'Non-GHGs Growth Rate'!$A$53:$AR$78,COLUMN('Non-GHGs Growth Rate'!AH$53),0)</f>
        <v>0</v>
      </c>
      <c r="AI19">
        <f>$F19*VLOOKUP($A19,'Non-GHGs Growth Rate'!$A$53:$AR$78,COLUMN('Non-GHGs Growth Rate'!AI$53),0)</f>
        <v>0</v>
      </c>
      <c r="AJ19">
        <f>$F19*VLOOKUP($A19,'Non-GHGs Growth Rate'!$A$53:$AR$78,COLUMN('Non-GHGs Growth Rate'!AJ$53),0)</f>
        <v>0</v>
      </c>
      <c r="AK19">
        <f>$F19*VLOOKUP($A19,'Non-GHGs Growth Rate'!$A$53:$AR$78,COLUMN('Non-GHGs Growth Rate'!AK$53),0)</f>
        <v>0</v>
      </c>
      <c r="AL19">
        <f>$F19*VLOOKUP($A19,'Non-GHGs Growth Rate'!$A$53:$AR$78,COLUMN('Non-GHGs Growth Rate'!AL$53),0)</f>
        <v>0</v>
      </c>
      <c r="AM19">
        <f>$F19*VLOOKUP($A19,'Non-GHGs Growth Rate'!$A$53:$AR$78,COLUMN('Non-GHGs Growth Rate'!AM$53),0)</f>
        <v>0</v>
      </c>
      <c r="AN19">
        <f>$F19*VLOOKUP($A19,'Non-GHGs Growth Rate'!$A$53:$AR$78,COLUMN('Non-GHGs Growth Rate'!AN$53),0)</f>
        <v>0</v>
      </c>
      <c r="AO19">
        <f>$F19*VLOOKUP($A19,'Non-GHGs Growth Rate'!$A$53:$AR$78,COLUMN('Non-GHGs Growth Rate'!AO$53),0)</f>
        <v>0</v>
      </c>
      <c r="AP19">
        <f>$F19*VLOOKUP($A19,'Non-GHGs Growth Rate'!$A$53:$AR$78,COLUMN('Non-GHGs Growth Rate'!AP$53),0)</f>
        <v>0</v>
      </c>
      <c r="AQ19">
        <f>$F19*VLOOKUP($A19,'Non-GHGs Growth Rate'!$A$53:$AR$78,COLUMN('Non-GHGs Growth Rate'!AQ$53),0)</f>
        <v>0</v>
      </c>
      <c r="AR19">
        <f>$F19*VLOOKUP($A19,'Non-GHGs Growth Rate'!$A$53:$AR$78,COLUMN('Non-GHGs Growth Rate'!AR$53),0)</f>
        <v>0</v>
      </c>
    </row>
    <row r="20" spans="1:44">
      <c r="A20" t="s">
        <v>60</v>
      </c>
      <c r="B20" cm="1">
        <f t="array" ref="B20">SUMPRODUCT('Non-GHGs Emissions 2018-2022'!$M$5:$M$44*('Non-GHGs Emissions 2018-2022'!$A$5:$A$44=$A20))</f>
        <v>0</v>
      </c>
      <c r="C20" cm="1">
        <f t="array" ref="C20">SUMPRODUCT('Non-GHGs Emissions 2018-2022'!$M$49:$M$88*('Non-GHGs Emissions 2018-2022'!$A$49:$A$88=$A20))</f>
        <v>0</v>
      </c>
      <c r="D20" cm="1">
        <f t="array" ref="D20">SUMPRODUCT('Non-GHGs Emissions 2018-2022'!$M$93:$M$132*('Non-GHGs Emissions 2018-2022'!$A$93:$A$132=$A20))</f>
        <v>0</v>
      </c>
      <c r="E20" cm="1">
        <f t="array" ref="E20">SUMPRODUCT('Non-GHGs Emissions 2018-2022'!$M$137:$M$176*('Non-GHGs Emissions 2018-2022'!$A$137:$A$176=$A20))</f>
        <v>0</v>
      </c>
      <c r="F20" cm="1">
        <f t="array" ref="F20">SUMPRODUCT('Non-GHGs Emissions 2018-2022'!$M$181:$M$220*('Non-GHGs Emissions 2018-2022'!$A$181:$A$220=$A20))</f>
        <v>0</v>
      </c>
      <c r="G20">
        <f>$F20*VLOOKUP($A20,'Non-GHGs Growth Rate'!$A$53:$AR$78,COLUMN('Non-GHGs Growth Rate'!G$53),0)</f>
        <v>0</v>
      </c>
      <c r="H20">
        <f>$F20*VLOOKUP($A20,'Non-GHGs Growth Rate'!$A$53:$AR$78,COLUMN('Non-GHGs Growth Rate'!H$53),0)</f>
        <v>0</v>
      </c>
      <c r="I20">
        <f>$F20*VLOOKUP($A20,'Non-GHGs Growth Rate'!$A$53:$AR$78,COLUMN('Non-GHGs Growth Rate'!I$53),0)</f>
        <v>0</v>
      </c>
      <c r="J20">
        <f>$F20*VLOOKUP($A20,'Non-GHGs Growth Rate'!$A$53:$AR$78,COLUMN('Non-GHGs Growth Rate'!J$53),0)</f>
        <v>0</v>
      </c>
      <c r="K20">
        <f>$F20*VLOOKUP($A20,'Non-GHGs Growth Rate'!$A$53:$AR$78,COLUMN('Non-GHGs Growth Rate'!K$53),0)</f>
        <v>0</v>
      </c>
      <c r="L20">
        <f>$F20*VLOOKUP($A20,'Non-GHGs Growth Rate'!$A$53:$AR$78,COLUMN('Non-GHGs Growth Rate'!L$53),0)</f>
        <v>0</v>
      </c>
      <c r="M20">
        <f>$F20*VLOOKUP($A20,'Non-GHGs Growth Rate'!$A$53:$AR$78,COLUMN('Non-GHGs Growth Rate'!M$53),0)</f>
        <v>0</v>
      </c>
      <c r="N20">
        <f>$F20*VLOOKUP($A20,'Non-GHGs Growth Rate'!$A$53:$AR$78,COLUMN('Non-GHGs Growth Rate'!N$53),0)</f>
        <v>0</v>
      </c>
      <c r="O20">
        <f>$F20*VLOOKUP($A20,'Non-GHGs Growth Rate'!$A$53:$AR$78,COLUMN('Non-GHGs Growth Rate'!O$53),0)</f>
        <v>0</v>
      </c>
      <c r="P20">
        <f>$F20*VLOOKUP($A20,'Non-GHGs Growth Rate'!$A$53:$AR$78,COLUMN('Non-GHGs Growth Rate'!P$53),0)</f>
        <v>0</v>
      </c>
      <c r="Q20">
        <f>$F20*VLOOKUP($A20,'Non-GHGs Growth Rate'!$A$53:$AR$78,COLUMN('Non-GHGs Growth Rate'!Q$53),0)</f>
        <v>0</v>
      </c>
      <c r="R20">
        <f>$F20*VLOOKUP($A20,'Non-GHGs Growth Rate'!$A$53:$AR$78,COLUMN('Non-GHGs Growth Rate'!R$53),0)</f>
        <v>0</v>
      </c>
      <c r="S20">
        <f>$F20*VLOOKUP($A20,'Non-GHGs Growth Rate'!$A$53:$AR$78,COLUMN('Non-GHGs Growth Rate'!S$53),0)</f>
        <v>0</v>
      </c>
      <c r="T20">
        <f>$F20*VLOOKUP($A20,'Non-GHGs Growth Rate'!$A$53:$AR$78,COLUMN('Non-GHGs Growth Rate'!T$53),0)</f>
        <v>0</v>
      </c>
      <c r="U20">
        <f>$F20*VLOOKUP($A20,'Non-GHGs Growth Rate'!$A$53:$AR$78,COLUMN('Non-GHGs Growth Rate'!U$53),0)</f>
        <v>0</v>
      </c>
      <c r="V20">
        <f>$F20*VLOOKUP($A20,'Non-GHGs Growth Rate'!$A$53:$AR$78,COLUMN('Non-GHGs Growth Rate'!V$53),0)</f>
        <v>0</v>
      </c>
      <c r="W20">
        <f>$F20*VLOOKUP($A20,'Non-GHGs Growth Rate'!$A$53:$AR$78,COLUMN('Non-GHGs Growth Rate'!W$53),0)</f>
        <v>0</v>
      </c>
      <c r="X20">
        <f>$F20*VLOOKUP($A20,'Non-GHGs Growth Rate'!$A$53:$AR$78,COLUMN('Non-GHGs Growth Rate'!X$53),0)</f>
        <v>0</v>
      </c>
      <c r="Y20">
        <f>$F20*VLOOKUP($A20,'Non-GHGs Growth Rate'!$A$53:$AR$78,COLUMN('Non-GHGs Growth Rate'!Y$53),0)</f>
        <v>0</v>
      </c>
      <c r="Z20">
        <f>$F20*VLOOKUP($A20,'Non-GHGs Growth Rate'!$A$53:$AR$78,COLUMN('Non-GHGs Growth Rate'!Z$53),0)</f>
        <v>0</v>
      </c>
      <c r="AA20">
        <f>$F20*VLOOKUP($A20,'Non-GHGs Growth Rate'!$A$53:$AR$78,COLUMN('Non-GHGs Growth Rate'!AA$53),0)</f>
        <v>0</v>
      </c>
      <c r="AB20">
        <f>$F20*VLOOKUP($A20,'Non-GHGs Growth Rate'!$A$53:$AR$78,COLUMN('Non-GHGs Growth Rate'!AB$53),0)</f>
        <v>0</v>
      </c>
      <c r="AC20">
        <f>$F20*VLOOKUP($A20,'Non-GHGs Growth Rate'!$A$53:$AR$78,COLUMN('Non-GHGs Growth Rate'!AC$53),0)</f>
        <v>0</v>
      </c>
      <c r="AD20">
        <f>$F20*VLOOKUP($A20,'Non-GHGs Growth Rate'!$A$53:$AR$78,COLUMN('Non-GHGs Growth Rate'!AD$53),0)</f>
        <v>0</v>
      </c>
      <c r="AE20">
        <f>$F20*VLOOKUP($A20,'Non-GHGs Growth Rate'!$A$53:$AR$78,COLUMN('Non-GHGs Growth Rate'!AE$53),0)</f>
        <v>0</v>
      </c>
      <c r="AF20">
        <f>$F20*VLOOKUP($A20,'Non-GHGs Growth Rate'!$A$53:$AR$78,COLUMN('Non-GHGs Growth Rate'!AF$53),0)</f>
        <v>0</v>
      </c>
      <c r="AG20">
        <f>$F20*VLOOKUP($A20,'Non-GHGs Growth Rate'!$A$53:$AR$78,COLUMN('Non-GHGs Growth Rate'!AG$53),0)</f>
        <v>0</v>
      </c>
      <c r="AH20">
        <f>$F20*VLOOKUP($A20,'Non-GHGs Growth Rate'!$A$53:$AR$78,COLUMN('Non-GHGs Growth Rate'!AH$53),0)</f>
        <v>0</v>
      </c>
      <c r="AI20">
        <f>$F20*VLOOKUP($A20,'Non-GHGs Growth Rate'!$A$53:$AR$78,COLUMN('Non-GHGs Growth Rate'!AI$53),0)</f>
        <v>0</v>
      </c>
      <c r="AJ20">
        <f>$F20*VLOOKUP($A20,'Non-GHGs Growth Rate'!$A$53:$AR$78,COLUMN('Non-GHGs Growth Rate'!AJ$53),0)</f>
        <v>0</v>
      </c>
      <c r="AK20">
        <f>$F20*VLOOKUP($A20,'Non-GHGs Growth Rate'!$A$53:$AR$78,COLUMN('Non-GHGs Growth Rate'!AK$53),0)</f>
        <v>0</v>
      </c>
      <c r="AL20">
        <f>$F20*VLOOKUP($A20,'Non-GHGs Growth Rate'!$A$53:$AR$78,COLUMN('Non-GHGs Growth Rate'!AL$53),0)</f>
        <v>0</v>
      </c>
      <c r="AM20">
        <f>$F20*VLOOKUP($A20,'Non-GHGs Growth Rate'!$A$53:$AR$78,COLUMN('Non-GHGs Growth Rate'!AM$53),0)</f>
        <v>0</v>
      </c>
      <c r="AN20">
        <f>$F20*VLOOKUP($A20,'Non-GHGs Growth Rate'!$A$53:$AR$78,COLUMN('Non-GHGs Growth Rate'!AN$53),0)</f>
        <v>0</v>
      </c>
      <c r="AO20">
        <f>$F20*VLOOKUP($A20,'Non-GHGs Growth Rate'!$A$53:$AR$78,COLUMN('Non-GHGs Growth Rate'!AO$53),0)</f>
        <v>0</v>
      </c>
      <c r="AP20">
        <f>$F20*VLOOKUP($A20,'Non-GHGs Growth Rate'!$A$53:$AR$78,COLUMN('Non-GHGs Growth Rate'!AP$53),0)</f>
        <v>0</v>
      </c>
      <c r="AQ20">
        <f>$F20*VLOOKUP($A20,'Non-GHGs Growth Rate'!$A$53:$AR$78,COLUMN('Non-GHGs Growth Rate'!AQ$53),0)</f>
        <v>0</v>
      </c>
      <c r="AR20">
        <f>$F20*VLOOKUP($A20,'Non-GHGs Growth Rate'!$A$53:$AR$78,COLUMN('Non-GHGs Growth Rate'!AR$53),0)</f>
        <v>0</v>
      </c>
    </row>
    <row r="21" spans="1:44">
      <c r="A21" t="s">
        <v>61</v>
      </c>
      <c r="B21" cm="1">
        <f t="array" ref="B21">SUMPRODUCT('Non-GHGs Emissions 2018-2022'!$M$5:$M$44*('Non-GHGs Emissions 2018-2022'!$A$5:$A$44=$A21))</f>
        <v>0</v>
      </c>
      <c r="C21" cm="1">
        <f t="array" ref="C21">SUMPRODUCT('Non-GHGs Emissions 2018-2022'!$M$49:$M$88*('Non-GHGs Emissions 2018-2022'!$A$49:$A$88=$A21))</f>
        <v>0</v>
      </c>
      <c r="D21" cm="1">
        <f t="array" ref="D21">SUMPRODUCT('Non-GHGs Emissions 2018-2022'!$M$93:$M$132*('Non-GHGs Emissions 2018-2022'!$A$93:$A$132=$A21))</f>
        <v>0</v>
      </c>
      <c r="E21" cm="1">
        <f t="array" ref="E21">SUMPRODUCT('Non-GHGs Emissions 2018-2022'!$M$137:$M$176*('Non-GHGs Emissions 2018-2022'!$A$137:$A$176=$A21))</f>
        <v>0</v>
      </c>
      <c r="F21" cm="1">
        <f t="array" ref="F21">SUMPRODUCT('Non-GHGs Emissions 2018-2022'!$M$181:$M$220*('Non-GHGs Emissions 2018-2022'!$A$181:$A$220=$A21))</f>
        <v>0</v>
      </c>
      <c r="G21">
        <f>$F21*VLOOKUP($A21,'Non-GHGs Growth Rate'!$A$53:$AR$78,COLUMN('Non-GHGs Growth Rate'!G$53),0)</f>
        <v>0</v>
      </c>
      <c r="H21">
        <f>$F21*VLOOKUP($A21,'Non-GHGs Growth Rate'!$A$53:$AR$78,COLUMN('Non-GHGs Growth Rate'!H$53),0)</f>
        <v>0</v>
      </c>
      <c r="I21">
        <f>$F21*VLOOKUP($A21,'Non-GHGs Growth Rate'!$A$53:$AR$78,COLUMN('Non-GHGs Growth Rate'!I$53),0)</f>
        <v>0</v>
      </c>
      <c r="J21">
        <f>$F21*VLOOKUP($A21,'Non-GHGs Growth Rate'!$A$53:$AR$78,COLUMN('Non-GHGs Growth Rate'!J$53),0)</f>
        <v>0</v>
      </c>
      <c r="K21">
        <f>$F21*VLOOKUP($A21,'Non-GHGs Growth Rate'!$A$53:$AR$78,COLUMN('Non-GHGs Growth Rate'!K$53),0)</f>
        <v>0</v>
      </c>
      <c r="L21">
        <f>$F21*VLOOKUP($A21,'Non-GHGs Growth Rate'!$A$53:$AR$78,COLUMN('Non-GHGs Growth Rate'!L$53),0)</f>
        <v>0</v>
      </c>
      <c r="M21">
        <f>$F21*VLOOKUP($A21,'Non-GHGs Growth Rate'!$A$53:$AR$78,COLUMN('Non-GHGs Growth Rate'!M$53),0)</f>
        <v>0</v>
      </c>
      <c r="N21">
        <f>$F21*VLOOKUP($A21,'Non-GHGs Growth Rate'!$A$53:$AR$78,COLUMN('Non-GHGs Growth Rate'!N$53),0)</f>
        <v>0</v>
      </c>
      <c r="O21">
        <f>$F21*VLOOKUP($A21,'Non-GHGs Growth Rate'!$A$53:$AR$78,COLUMN('Non-GHGs Growth Rate'!O$53),0)</f>
        <v>0</v>
      </c>
      <c r="P21">
        <f>$F21*VLOOKUP($A21,'Non-GHGs Growth Rate'!$A$53:$AR$78,COLUMN('Non-GHGs Growth Rate'!P$53),0)</f>
        <v>0</v>
      </c>
      <c r="Q21">
        <f>$F21*VLOOKUP($A21,'Non-GHGs Growth Rate'!$A$53:$AR$78,COLUMN('Non-GHGs Growth Rate'!Q$53),0)</f>
        <v>0</v>
      </c>
      <c r="R21">
        <f>$F21*VLOOKUP($A21,'Non-GHGs Growth Rate'!$A$53:$AR$78,COLUMN('Non-GHGs Growth Rate'!R$53),0)</f>
        <v>0</v>
      </c>
      <c r="S21">
        <f>$F21*VLOOKUP($A21,'Non-GHGs Growth Rate'!$A$53:$AR$78,COLUMN('Non-GHGs Growth Rate'!S$53),0)</f>
        <v>0</v>
      </c>
      <c r="T21">
        <f>$F21*VLOOKUP($A21,'Non-GHGs Growth Rate'!$A$53:$AR$78,COLUMN('Non-GHGs Growth Rate'!T$53),0)</f>
        <v>0</v>
      </c>
      <c r="U21">
        <f>$F21*VLOOKUP($A21,'Non-GHGs Growth Rate'!$A$53:$AR$78,COLUMN('Non-GHGs Growth Rate'!U$53),0)</f>
        <v>0</v>
      </c>
      <c r="V21">
        <f>$F21*VLOOKUP($A21,'Non-GHGs Growth Rate'!$A$53:$AR$78,COLUMN('Non-GHGs Growth Rate'!V$53),0)</f>
        <v>0</v>
      </c>
      <c r="W21">
        <f>$F21*VLOOKUP($A21,'Non-GHGs Growth Rate'!$A$53:$AR$78,COLUMN('Non-GHGs Growth Rate'!W$53),0)</f>
        <v>0</v>
      </c>
      <c r="X21">
        <f>$F21*VLOOKUP($A21,'Non-GHGs Growth Rate'!$A$53:$AR$78,COLUMN('Non-GHGs Growth Rate'!X$53),0)</f>
        <v>0</v>
      </c>
      <c r="Y21">
        <f>$F21*VLOOKUP($A21,'Non-GHGs Growth Rate'!$A$53:$AR$78,COLUMN('Non-GHGs Growth Rate'!Y$53),0)</f>
        <v>0</v>
      </c>
      <c r="Z21">
        <f>$F21*VLOOKUP($A21,'Non-GHGs Growth Rate'!$A$53:$AR$78,COLUMN('Non-GHGs Growth Rate'!Z$53),0)</f>
        <v>0</v>
      </c>
      <c r="AA21">
        <f>$F21*VLOOKUP($A21,'Non-GHGs Growth Rate'!$A$53:$AR$78,COLUMN('Non-GHGs Growth Rate'!AA$53),0)</f>
        <v>0</v>
      </c>
      <c r="AB21">
        <f>$F21*VLOOKUP($A21,'Non-GHGs Growth Rate'!$A$53:$AR$78,COLUMN('Non-GHGs Growth Rate'!AB$53),0)</f>
        <v>0</v>
      </c>
      <c r="AC21">
        <f>$F21*VLOOKUP($A21,'Non-GHGs Growth Rate'!$A$53:$AR$78,COLUMN('Non-GHGs Growth Rate'!AC$53),0)</f>
        <v>0</v>
      </c>
      <c r="AD21">
        <f>$F21*VLOOKUP($A21,'Non-GHGs Growth Rate'!$A$53:$AR$78,COLUMN('Non-GHGs Growth Rate'!AD$53),0)</f>
        <v>0</v>
      </c>
      <c r="AE21">
        <f>$F21*VLOOKUP($A21,'Non-GHGs Growth Rate'!$A$53:$AR$78,COLUMN('Non-GHGs Growth Rate'!AE$53),0)</f>
        <v>0</v>
      </c>
      <c r="AF21">
        <f>$F21*VLOOKUP($A21,'Non-GHGs Growth Rate'!$A$53:$AR$78,COLUMN('Non-GHGs Growth Rate'!AF$53),0)</f>
        <v>0</v>
      </c>
      <c r="AG21">
        <f>$F21*VLOOKUP($A21,'Non-GHGs Growth Rate'!$A$53:$AR$78,COLUMN('Non-GHGs Growth Rate'!AG$53),0)</f>
        <v>0</v>
      </c>
      <c r="AH21">
        <f>$F21*VLOOKUP($A21,'Non-GHGs Growth Rate'!$A$53:$AR$78,COLUMN('Non-GHGs Growth Rate'!AH$53),0)</f>
        <v>0</v>
      </c>
      <c r="AI21">
        <f>$F21*VLOOKUP($A21,'Non-GHGs Growth Rate'!$A$53:$AR$78,COLUMN('Non-GHGs Growth Rate'!AI$53),0)</f>
        <v>0</v>
      </c>
      <c r="AJ21">
        <f>$F21*VLOOKUP($A21,'Non-GHGs Growth Rate'!$A$53:$AR$78,COLUMN('Non-GHGs Growth Rate'!AJ$53),0)</f>
        <v>0</v>
      </c>
      <c r="AK21">
        <f>$F21*VLOOKUP($A21,'Non-GHGs Growth Rate'!$A$53:$AR$78,COLUMN('Non-GHGs Growth Rate'!AK$53),0)</f>
        <v>0</v>
      </c>
      <c r="AL21">
        <f>$F21*VLOOKUP($A21,'Non-GHGs Growth Rate'!$A$53:$AR$78,COLUMN('Non-GHGs Growth Rate'!AL$53),0)</f>
        <v>0</v>
      </c>
      <c r="AM21">
        <f>$F21*VLOOKUP($A21,'Non-GHGs Growth Rate'!$A$53:$AR$78,COLUMN('Non-GHGs Growth Rate'!AM$53),0)</f>
        <v>0</v>
      </c>
      <c r="AN21">
        <f>$F21*VLOOKUP($A21,'Non-GHGs Growth Rate'!$A$53:$AR$78,COLUMN('Non-GHGs Growth Rate'!AN$53),0)</f>
        <v>0</v>
      </c>
      <c r="AO21">
        <f>$F21*VLOOKUP($A21,'Non-GHGs Growth Rate'!$A$53:$AR$78,COLUMN('Non-GHGs Growth Rate'!AO$53),0)</f>
        <v>0</v>
      </c>
      <c r="AP21">
        <f>$F21*VLOOKUP($A21,'Non-GHGs Growth Rate'!$A$53:$AR$78,COLUMN('Non-GHGs Growth Rate'!AP$53),0)</f>
        <v>0</v>
      </c>
      <c r="AQ21">
        <f>$F21*VLOOKUP($A21,'Non-GHGs Growth Rate'!$A$53:$AR$78,COLUMN('Non-GHGs Growth Rate'!AQ$53),0)</f>
        <v>0</v>
      </c>
      <c r="AR21">
        <f>$F21*VLOOKUP($A21,'Non-GHGs Growth Rate'!$A$53:$AR$78,COLUMN('Non-GHGs Growth Rate'!AR$53),0)</f>
        <v>0</v>
      </c>
    </row>
    <row r="22" spans="1:44">
      <c r="A22" t="s">
        <v>62</v>
      </c>
      <c r="B22" cm="1">
        <f t="array" ref="B22">SUMPRODUCT('Non-GHGs Emissions 2018-2022'!$M$5:$M$44*('Non-GHGs Emissions 2018-2022'!$A$5:$A$44=$A22))</f>
        <v>0</v>
      </c>
      <c r="C22" cm="1">
        <f t="array" ref="C22">SUMPRODUCT('Non-GHGs Emissions 2018-2022'!$M$49:$M$88*('Non-GHGs Emissions 2018-2022'!$A$49:$A$88=$A22))</f>
        <v>0</v>
      </c>
      <c r="D22" cm="1">
        <f t="array" ref="D22">SUMPRODUCT('Non-GHGs Emissions 2018-2022'!$M$93:$M$132*('Non-GHGs Emissions 2018-2022'!$A$93:$A$132=$A22))</f>
        <v>0</v>
      </c>
      <c r="E22" cm="1">
        <f t="array" ref="E22">SUMPRODUCT('Non-GHGs Emissions 2018-2022'!$M$137:$M$176*('Non-GHGs Emissions 2018-2022'!$A$137:$A$176=$A22))</f>
        <v>0</v>
      </c>
      <c r="F22" cm="1">
        <f t="array" ref="F22">SUMPRODUCT('Non-GHGs Emissions 2018-2022'!$M$181:$M$220*('Non-GHGs Emissions 2018-2022'!$A$181:$A$220=$A22))</f>
        <v>0</v>
      </c>
      <c r="G22">
        <f>$F22*VLOOKUP($A22,'Non-GHGs Growth Rate'!$A$53:$AR$78,COLUMN('Non-GHGs Growth Rate'!G$53),0)</f>
        <v>0</v>
      </c>
      <c r="H22">
        <f>$F22*VLOOKUP($A22,'Non-GHGs Growth Rate'!$A$53:$AR$78,COLUMN('Non-GHGs Growth Rate'!H$53),0)</f>
        <v>0</v>
      </c>
      <c r="I22">
        <f>$F22*VLOOKUP($A22,'Non-GHGs Growth Rate'!$A$53:$AR$78,COLUMN('Non-GHGs Growth Rate'!I$53),0)</f>
        <v>0</v>
      </c>
      <c r="J22">
        <f>$F22*VLOOKUP($A22,'Non-GHGs Growth Rate'!$A$53:$AR$78,COLUMN('Non-GHGs Growth Rate'!J$53),0)</f>
        <v>0</v>
      </c>
      <c r="K22">
        <f>$F22*VLOOKUP($A22,'Non-GHGs Growth Rate'!$A$53:$AR$78,COLUMN('Non-GHGs Growth Rate'!K$53),0)</f>
        <v>0</v>
      </c>
      <c r="L22">
        <f>$F22*VLOOKUP($A22,'Non-GHGs Growth Rate'!$A$53:$AR$78,COLUMN('Non-GHGs Growth Rate'!L$53),0)</f>
        <v>0</v>
      </c>
      <c r="M22">
        <f>$F22*VLOOKUP($A22,'Non-GHGs Growth Rate'!$A$53:$AR$78,COLUMN('Non-GHGs Growth Rate'!M$53),0)</f>
        <v>0</v>
      </c>
      <c r="N22">
        <f>$F22*VLOOKUP($A22,'Non-GHGs Growth Rate'!$A$53:$AR$78,COLUMN('Non-GHGs Growth Rate'!N$53),0)</f>
        <v>0</v>
      </c>
      <c r="O22">
        <f>$F22*VLOOKUP($A22,'Non-GHGs Growth Rate'!$A$53:$AR$78,COLUMN('Non-GHGs Growth Rate'!O$53),0)</f>
        <v>0</v>
      </c>
      <c r="P22">
        <f>$F22*VLOOKUP($A22,'Non-GHGs Growth Rate'!$A$53:$AR$78,COLUMN('Non-GHGs Growth Rate'!P$53),0)</f>
        <v>0</v>
      </c>
      <c r="Q22">
        <f>$F22*VLOOKUP($A22,'Non-GHGs Growth Rate'!$A$53:$AR$78,COLUMN('Non-GHGs Growth Rate'!Q$53),0)</f>
        <v>0</v>
      </c>
      <c r="R22">
        <f>$F22*VLOOKUP($A22,'Non-GHGs Growth Rate'!$A$53:$AR$78,COLUMN('Non-GHGs Growth Rate'!R$53),0)</f>
        <v>0</v>
      </c>
      <c r="S22">
        <f>$F22*VLOOKUP($A22,'Non-GHGs Growth Rate'!$A$53:$AR$78,COLUMN('Non-GHGs Growth Rate'!S$53),0)</f>
        <v>0</v>
      </c>
      <c r="T22">
        <f>$F22*VLOOKUP($A22,'Non-GHGs Growth Rate'!$A$53:$AR$78,COLUMN('Non-GHGs Growth Rate'!T$53),0)</f>
        <v>0</v>
      </c>
      <c r="U22">
        <f>$F22*VLOOKUP($A22,'Non-GHGs Growth Rate'!$A$53:$AR$78,COLUMN('Non-GHGs Growth Rate'!U$53),0)</f>
        <v>0</v>
      </c>
      <c r="V22">
        <f>$F22*VLOOKUP($A22,'Non-GHGs Growth Rate'!$A$53:$AR$78,COLUMN('Non-GHGs Growth Rate'!V$53),0)</f>
        <v>0</v>
      </c>
      <c r="W22">
        <f>$F22*VLOOKUP($A22,'Non-GHGs Growth Rate'!$A$53:$AR$78,COLUMN('Non-GHGs Growth Rate'!W$53),0)</f>
        <v>0</v>
      </c>
      <c r="X22">
        <f>$F22*VLOOKUP($A22,'Non-GHGs Growth Rate'!$A$53:$AR$78,COLUMN('Non-GHGs Growth Rate'!X$53),0)</f>
        <v>0</v>
      </c>
      <c r="Y22">
        <f>$F22*VLOOKUP($A22,'Non-GHGs Growth Rate'!$A$53:$AR$78,COLUMN('Non-GHGs Growth Rate'!Y$53),0)</f>
        <v>0</v>
      </c>
      <c r="Z22">
        <f>$F22*VLOOKUP($A22,'Non-GHGs Growth Rate'!$A$53:$AR$78,COLUMN('Non-GHGs Growth Rate'!Z$53),0)</f>
        <v>0</v>
      </c>
      <c r="AA22">
        <f>$F22*VLOOKUP($A22,'Non-GHGs Growth Rate'!$A$53:$AR$78,COLUMN('Non-GHGs Growth Rate'!AA$53),0)</f>
        <v>0</v>
      </c>
      <c r="AB22">
        <f>$F22*VLOOKUP($A22,'Non-GHGs Growth Rate'!$A$53:$AR$78,COLUMN('Non-GHGs Growth Rate'!AB$53),0)</f>
        <v>0</v>
      </c>
      <c r="AC22">
        <f>$F22*VLOOKUP($A22,'Non-GHGs Growth Rate'!$A$53:$AR$78,COLUMN('Non-GHGs Growth Rate'!AC$53),0)</f>
        <v>0</v>
      </c>
      <c r="AD22">
        <f>$F22*VLOOKUP($A22,'Non-GHGs Growth Rate'!$A$53:$AR$78,COLUMN('Non-GHGs Growth Rate'!AD$53),0)</f>
        <v>0</v>
      </c>
      <c r="AE22">
        <f>$F22*VLOOKUP($A22,'Non-GHGs Growth Rate'!$A$53:$AR$78,COLUMN('Non-GHGs Growth Rate'!AE$53),0)</f>
        <v>0</v>
      </c>
      <c r="AF22">
        <f>$F22*VLOOKUP($A22,'Non-GHGs Growth Rate'!$A$53:$AR$78,COLUMN('Non-GHGs Growth Rate'!AF$53),0)</f>
        <v>0</v>
      </c>
      <c r="AG22">
        <f>$F22*VLOOKUP($A22,'Non-GHGs Growth Rate'!$A$53:$AR$78,COLUMN('Non-GHGs Growth Rate'!AG$53),0)</f>
        <v>0</v>
      </c>
      <c r="AH22">
        <f>$F22*VLOOKUP($A22,'Non-GHGs Growth Rate'!$A$53:$AR$78,COLUMN('Non-GHGs Growth Rate'!AH$53),0)</f>
        <v>0</v>
      </c>
      <c r="AI22">
        <f>$F22*VLOOKUP($A22,'Non-GHGs Growth Rate'!$A$53:$AR$78,COLUMN('Non-GHGs Growth Rate'!AI$53),0)</f>
        <v>0</v>
      </c>
      <c r="AJ22">
        <f>$F22*VLOOKUP($A22,'Non-GHGs Growth Rate'!$A$53:$AR$78,COLUMN('Non-GHGs Growth Rate'!AJ$53),0)</f>
        <v>0</v>
      </c>
      <c r="AK22">
        <f>$F22*VLOOKUP($A22,'Non-GHGs Growth Rate'!$A$53:$AR$78,COLUMN('Non-GHGs Growth Rate'!AK$53),0)</f>
        <v>0</v>
      </c>
      <c r="AL22">
        <f>$F22*VLOOKUP($A22,'Non-GHGs Growth Rate'!$A$53:$AR$78,COLUMN('Non-GHGs Growth Rate'!AL$53),0)</f>
        <v>0</v>
      </c>
      <c r="AM22">
        <f>$F22*VLOOKUP($A22,'Non-GHGs Growth Rate'!$A$53:$AR$78,COLUMN('Non-GHGs Growth Rate'!AM$53),0)</f>
        <v>0</v>
      </c>
      <c r="AN22">
        <f>$F22*VLOOKUP($A22,'Non-GHGs Growth Rate'!$A$53:$AR$78,COLUMN('Non-GHGs Growth Rate'!AN$53),0)</f>
        <v>0</v>
      </c>
      <c r="AO22">
        <f>$F22*VLOOKUP($A22,'Non-GHGs Growth Rate'!$A$53:$AR$78,COLUMN('Non-GHGs Growth Rate'!AO$53),0)</f>
        <v>0</v>
      </c>
      <c r="AP22">
        <f>$F22*VLOOKUP($A22,'Non-GHGs Growth Rate'!$A$53:$AR$78,COLUMN('Non-GHGs Growth Rate'!AP$53),0)</f>
        <v>0</v>
      </c>
      <c r="AQ22">
        <f>$F22*VLOOKUP($A22,'Non-GHGs Growth Rate'!$A$53:$AR$78,COLUMN('Non-GHGs Growth Rate'!AQ$53),0)</f>
        <v>0</v>
      </c>
      <c r="AR22">
        <f>$F22*VLOOKUP($A22,'Non-GHGs Growth Rate'!$A$53:$AR$78,COLUMN('Non-GHGs Growth Rate'!AR$53),0)</f>
        <v>0</v>
      </c>
    </row>
    <row r="23" spans="1:44">
      <c r="A23" t="s">
        <v>63</v>
      </c>
      <c r="B23" cm="1">
        <f t="array" ref="B23">SUMPRODUCT('Non-GHGs Emissions 2018-2022'!$M$5:$M$44*('Non-GHGs Emissions 2018-2022'!$A$5:$A$44=$A23))</f>
        <v>0</v>
      </c>
      <c r="C23" cm="1">
        <f t="array" ref="C23">SUMPRODUCT('Non-GHGs Emissions 2018-2022'!$M$49:$M$88*('Non-GHGs Emissions 2018-2022'!$A$49:$A$88=$A23))</f>
        <v>0</v>
      </c>
      <c r="D23" cm="1">
        <f t="array" ref="D23">SUMPRODUCT('Non-GHGs Emissions 2018-2022'!$M$93:$M$132*('Non-GHGs Emissions 2018-2022'!$A$93:$A$132=$A23))</f>
        <v>0</v>
      </c>
      <c r="E23" cm="1">
        <f t="array" ref="E23">SUMPRODUCT('Non-GHGs Emissions 2018-2022'!$M$137:$M$176*('Non-GHGs Emissions 2018-2022'!$A$137:$A$176=$A23))</f>
        <v>0</v>
      </c>
      <c r="F23" cm="1">
        <f t="array" ref="F23">SUMPRODUCT('Non-GHGs Emissions 2018-2022'!$M$181:$M$220*('Non-GHGs Emissions 2018-2022'!$A$181:$A$220=$A23))</f>
        <v>0</v>
      </c>
      <c r="G23">
        <f>$F23*VLOOKUP($A23,'Non-GHGs Growth Rate'!$A$53:$AR$78,COLUMN('Non-GHGs Growth Rate'!G$53),0)</f>
        <v>0</v>
      </c>
      <c r="H23">
        <f>$F23*VLOOKUP($A23,'Non-GHGs Growth Rate'!$A$53:$AR$78,COLUMN('Non-GHGs Growth Rate'!H$53),0)</f>
        <v>0</v>
      </c>
      <c r="I23">
        <f>$F23*VLOOKUP($A23,'Non-GHGs Growth Rate'!$A$53:$AR$78,COLUMN('Non-GHGs Growth Rate'!I$53),0)</f>
        <v>0</v>
      </c>
      <c r="J23">
        <f>$F23*VLOOKUP($A23,'Non-GHGs Growth Rate'!$A$53:$AR$78,COLUMN('Non-GHGs Growth Rate'!J$53),0)</f>
        <v>0</v>
      </c>
      <c r="K23">
        <f>$F23*VLOOKUP($A23,'Non-GHGs Growth Rate'!$A$53:$AR$78,COLUMN('Non-GHGs Growth Rate'!K$53),0)</f>
        <v>0</v>
      </c>
      <c r="L23">
        <f>$F23*VLOOKUP($A23,'Non-GHGs Growth Rate'!$A$53:$AR$78,COLUMN('Non-GHGs Growth Rate'!L$53),0)</f>
        <v>0</v>
      </c>
      <c r="M23">
        <f>$F23*VLOOKUP($A23,'Non-GHGs Growth Rate'!$A$53:$AR$78,COLUMN('Non-GHGs Growth Rate'!M$53),0)</f>
        <v>0</v>
      </c>
      <c r="N23">
        <f>$F23*VLOOKUP($A23,'Non-GHGs Growth Rate'!$A$53:$AR$78,COLUMN('Non-GHGs Growth Rate'!N$53),0)</f>
        <v>0</v>
      </c>
      <c r="O23">
        <f>$F23*VLOOKUP($A23,'Non-GHGs Growth Rate'!$A$53:$AR$78,COLUMN('Non-GHGs Growth Rate'!O$53),0)</f>
        <v>0</v>
      </c>
      <c r="P23">
        <f>$F23*VLOOKUP($A23,'Non-GHGs Growth Rate'!$A$53:$AR$78,COLUMN('Non-GHGs Growth Rate'!P$53),0)</f>
        <v>0</v>
      </c>
      <c r="Q23">
        <f>$F23*VLOOKUP($A23,'Non-GHGs Growth Rate'!$A$53:$AR$78,COLUMN('Non-GHGs Growth Rate'!Q$53),0)</f>
        <v>0</v>
      </c>
      <c r="R23">
        <f>$F23*VLOOKUP($A23,'Non-GHGs Growth Rate'!$A$53:$AR$78,COLUMN('Non-GHGs Growth Rate'!R$53),0)</f>
        <v>0</v>
      </c>
      <c r="S23">
        <f>$F23*VLOOKUP($A23,'Non-GHGs Growth Rate'!$A$53:$AR$78,COLUMN('Non-GHGs Growth Rate'!S$53),0)</f>
        <v>0</v>
      </c>
      <c r="T23">
        <f>$F23*VLOOKUP($A23,'Non-GHGs Growth Rate'!$A$53:$AR$78,COLUMN('Non-GHGs Growth Rate'!T$53),0)</f>
        <v>0</v>
      </c>
      <c r="U23">
        <f>$F23*VLOOKUP($A23,'Non-GHGs Growth Rate'!$A$53:$AR$78,COLUMN('Non-GHGs Growth Rate'!U$53),0)</f>
        <v>0</v>
      </c>
      <c r="V23">
        <f>$F23*VLOOKUP($A23,'Non-GHGs Growth Rate'!$A$53:$AR$78,COLUMN('Non-GHGs Growth Rate'!V$53),0)</f>
        <v>0</v>
      </c>
      <c r="W23">
        <f>$F23*VLOOKUP($A23,'Non-GHGs Growth Rate'!$A$53:$AR$78,COLUMN('Non-GHGs Growth Rate'!W$53),0)</f>
        <v>0</v>
      </c>
      <c r="X23">
        <f>$F23*VLOOKUP($A23,'Non-GHGs Growth Rate'!$A$53:$AR$78,COLUMN('Non-GHGs Growth Rate'!X$53),0)</f>
        <v>0</v>
      </c>
      <c r="Y23">
        <f>$F23*VLOOKUP($A23,'Non-GHGs Growth Rate'!$A$53:$AR$78,COLUMN('Non-GHGs Growth Rate'!Y$53),0)</f>
        <v>0</v>
      </c>
      <c r="Z23">
        <f>$F23*VLOOKUP($A23,'Non-GHGs Growth Rate'!$A$53:$AR$78,COLUMN('Non-GHGs Growth Rate'!Z$53),0)</f>
        <v>0</v>
      </c>
      <c r="AA23">
        <f>$F23*VLOOKUP($A23,'Non-GHGs Growth Rate'!$A$53:$AR$78,COLUMN('Non-GHGs Growth Rate'!AA$53),0)</f>
        <v>0</v>
      </c>
      <c r="AB23">
        <f>$F23*VLOOKUP($A23,'Non-GHGs Growth Rate'!$A$53:$AR$78,COLUMN('Non-GHGs Growth Rate'!AB$53),0)</f>
        <v>0</v>
      </c>
      <c r="AC23">
        <f>$F23*VLOOKUP($A23,'Non-GHGs Growth Rate'!$A$53:$AR$78,COLUMN('Non-GHGs Growth Rate'!AC$53),0)</f>
        <v>0</v>
      </c>
      <c r="AD23">
        <f>$F23*VLOOKUP($A23,'Non-GHGs Growth Rate'!$A$53:$AR$78,COLUMN('Non-GHGs Growth Rate'!AD$53),0)</f>
        <v>0</v>
      </c>
      <c r="AE23">
        <f>$F23*VLOOKUP($A23,'Non-GHGs Growth Rate'!$A$53:$AR$78,COLUMN('Non-GHGs Growth Rate'!AE$53),0)</f>
        <v>0</v>
      </c>
      <c r="AF23">
        <f>$F23*VLOOKUP($A23,'Non-GHGs Growth Rate'!$A$53:$AR$78,COLUMN('Non-GHGs Growth Rate'!AF$53),0)</f>
        <v>0</v>
      </c>
      <c r="AG23">
        <f>$F23*VLOOKUP($A23,'Non-GHGs Growth Rate'!$A$53:$AR$78,COLUMN('Non-GHGs Growth Rate'!AG$53),0)</f>
        <v>0</v>
      </c>
      <c r="AH23">
        <f>$F23*VLOOKUP($A23,'Non-GHGs Growth Rate'!$A$53:$AR$78,COLUMN('Non-GHGs Growth Rate'!AH$53),0)</f>
        <v>0</v>
      </c>
      <c r="AI23">
        <f>$F23*VLOOKUP($A23,'Non-GHGs Growth Rate'!$A$53:$AR$78,COLUMN('Non-GHGs Growth Rate'!AI$53),0)</f>
        <v>0</v>
      </c>
      <c r="AJ23">
        <f>$F23*VLOOKUP($A23,'Non-GHGs Growth Rate'!$A$53:$AR$78,COLUMN('Non-GHGs Growth Rate'!AJ$53),0)</f>
        <v>0</v>
      </c>
      <c r="AK23">
        <f>$F23*VLOOKUP($A23,'Non-GHGs Growth Rate'!$A$53:$AR$78,COLUMN('Non-GHGs Growth Rate'!AK$53),0)</f>
        <v>0</v>
      </c>
      <c r="AL23">
        <f>$F23*VLOOKUP($A23,'Non-GHGs Growth Rate'!$A$53:$AR$78,COLUMN('Non-GHGs Growth Rate'!AL$53),0)</f>
        <v>0</v>
      </c>
      <c r="AM23">
        <f>$F23*VLOOKUP($A23,'Non-GHGs Growth Rate'!$A$53:$AR$78,COLUMN('Non-GHGs Growth Rate'!AM$53),0)</f>
        <v>0</v>
      </c>
      <c r="AN23">
        <f>$F23*VLOOKUP($A23,'Non-GHGs Growth Rate'!$A$53:$AR$78,COLUMN('Non-GHGs Growth Rate'!AN$53),0)</f>
        <v>0</v>
      </c>
      <c r="AO23">
        <f>$F23*VLOOKUP($A23,'Non-GHGs Growth Rate'!$A$53:$AR$78,COLUMN('Non-GHGs Growth Rate'!AO$53),0)</f>
        <v>0</v>
      </c>
      <c r="AP23">
        <f>$F23*VLOOKUP($A23,'Non-GHGs Growth Rate'!$A$53:$AR$78,COLUMN('Non-GHGs Growth Rate'!AP$53),0)</f>
        <v>0</v>
      </c>
      <c r="AQ23">
        <f>$F23*VLOOKUP($A23,'Non-GHGs Growth Rate'!$A$53:$AR$78,COLUMN('Non-GHGs Growth Rate'!AQ$53),0)</f>
        <v>0</v>
      </c>
      <c r="AR23">
        <f>$F23*VLOOKUP($A23,'Non-GHGs Growth Rate'!$A$53:$AR$78,COLUMN('Non-GHGs Growth Rate'!AR$53),0)</f>
        <v>0</v>
      </c>
    </row>
    <row r="24" spans="1:44">
      <c r="A24" t="s">
        <v>64</v>
      </c>
      <c r="B24" cm="1">
        <f t="array" ref="B24">SUMPRODUCT('Non-GHGs Emissions 2018-2022'!$M$5:$M$44*('Non-GHGs Emissions 2018-2022'!$A$5:$A$44=$A24))</f>
        <v>0</v>
      </c>
      <c r="C24" cm="1">
        <f t="array" ref="C24">SUMPRODUCT('Non-GHGs Emissions 2018-2022'!$M$49:$M$88*('Non-GHGs Emissions 2018-2022'!$A$49:$A$88=$A24))</f>
        <v>0</v>
      </c>
      <c r="D24" cm="1">
        <f t="array" ref="D24">SUMPRODUCT('Non-GHGs Emissions 2018-2022'!$M$93:$M$132*('Non-GHGs Emissions 2018-2022'!$A$93:$A$132=$A24))</f>
        <v>0</v>
      </c>
      <c r="E24" cm="1">
        <f t="array" ref="E24">SUMPRODUCT('Non-GHGs Emissions 2018-2022'!$M$137:$M$176*('Non-GHGs Emissions 2018-2022'!$A$137:$A$176=$A24))</f>
        <v>0</v>
      </c>
      <c r="F24" cm="1">
        <f t="array" ref="F24">SUMPRODUCT('Non-GHGs Emissions 2018-2022'!$M$181:$M$220*('Non-GHGs Emissions 2018-2022'!$A$181:$A$220=$A24))</f>
        <v>0</v>
      </c>
      <c r="G24">
        <f>$F24*VLOOKUP($A24,'Non-GHGs Growth Rate'!$A$53:$AR$78,COLUMN('Non-GHGs Growth Rate'!G$53),0)</f>
        <v>0</v>
      </c>
      <c r="H24">
        <f>$F24*VLOOKUP($A24,'Non-GHGs Growth Rate'!$A$53:$AR$78,COLUMN('Non-GHGs Growth Rate'!H$53),0)</f>
        <v>0</v>
      </c>
      <c r="I24">
        <f>$F24*VLOOKUP($A24,'Non-GHGs Growth Rate'!$A$53:$AR$78,COLUMN('Non-GHGs Growth Rate'!I$53),0)</f>
        <v>0</v>
      </c>
      <c r="J24">
        <f>$F24*VLOOKUP($A24,'Non-GHGs Growth Rate'!$A$53:$AR$78,COLUMN('Non-GHGs Growth Rate'!J$53),0)</f>
        <v>0</v>
      </c>
      <c r="K24">
        <f>$F24*VLOOKUP($A24,'Non-GHGs Growth Rate'!$A$53:$AR$78,COLUMN('Non-GHGs Growth Rate'!K$53),0)</f>
        <v>0</v>
      </c>
      <c r="L24">
        <f>$F24*VLOOKUP($A24,'Non-GHGs Growth Rate'!$A$53:$AR$78,COLUMN('Non-GHGs Growth Rate'!L$53),0)</f>
        <v>0</v>
      </c>
      <c r="M24">
        <f>$F24*VLOOKUP($A24,'Non-GHGs Growth Rate'!$A$53:$AR$78,COLUMN('Non-GHGs Growth Rate'!M$53),0)</f>
        <v>0</v>
      </c>
      <c r="N24">
        <f>$F24*VLOOKUP($A24,'Non-GHGs Growth Rate'!$A$53:$AR$78,COLUMN('Non-GHGs Growth Rate'!N$53),0)</f>
        <v>0</v>
      </c>
      <c r="O24">
        <f>$F24*VLOOKUP($A24,'Non-GHGs Growth Rate'!$A$53:$AR$78,COLUMN('Non-GHGs Growth Rate'!O$53),0)</f>
        <v>0</v>
      </c>
      <c r="P24">
        <f>$F24*VLOOKUP($A24,'Non-GHGs Growth Rate'!$A$53:$AR$78,COLUMN('Non-GHGs Growth Rate'!P$53),0)</f>
        <v>0</v>
      </c>
      <c r="Q24">
        <f>$F24*VLOOKUP($A24,'Non-GHGs Growth Rate'!$A$53:$AR$78,COLUMN('Non-GHGs Growth Rate'!Q$53),0)</f>
        <v>0</v>
      </c>
      <c r="R24">
        <f>$F24*VLOOKUP($A24,'Non-GHGs Growth Rate'!$A$53:$AR$78,COLUMN('Non-GHGs Growth Rate'!R$53),0)</f>
        <v>0</v>
      </c>
      <c r="S24">
        <f>$F24*VLOOKUP($A24,'Non-GHGs Growth Rate'!$A$53:$AR$78,COLUMN('Non-GHGs Growth Rate'!S$53),0)</f>
        <v>0</v>
      </c>
      <c r="T24">
        <f>$F24*VLOOKUP($A24,'Non-GHGs Growth Rate'!$A$53:$AR$78,COLUMN('Non-GHGs Growth Rate'!T$53),0)</f>
        <v>0</v>
      </c>
      <c r="U24">
        <f>$F24*VLOOKUP($A24,'Non-GHGs Growth Rate'!$A$53:$AR$78,COLUMN('Non-GHGs Growth Rate'!U$53),0)</f>
        <v>0</v>
      </c>
      <c r="V24">
        <f>$F24*VLOOKUP($A24,'Non-GHGs Growth Rate'!$A$53:$AR$78,COLUMN('Non-GHGs Growth Rate'!V$53),0)</f>
        <v>0</v>
      </c>
      <c r="W24">
        <f>$F24*VLOOKUP($A24,'Non-GHGs Growth Rate'!$A$53:$AR$78,COLUMN('Non-GHGs Growth Rate'!W$53),0)</f>
        <v>0</v>
      </c>
      <c r="X24">
        <f>$F24*VLOOKUP($A24,'Non-GHGs Growth Rate'!$A$53:$AR$78,COLUMN('Non-GHGs Growth Rate'!X$53),0)</f>
        <v>0</v>
      </c>
      <c r="Y24">
        <f>$F24*VLOOKUP($A24,'Non-GHGs Growth Rate'!$A$53:$AR$78,COLUMN('Non-GHGs Growth Rate'!Y$53),0)</f>
        <v>0</v>
      </c>
      <c r="Z24">
        <f>$F24*VLOOKUP($A24,'Non-GHGs Growth Rate'!$A$53:$AR$78,COLUMN('Non-GHGs Growth Rate'!Z$53),0)</f>
        <v>0</v>
      </c>
      <c r="AA24">
        <f>$F24*VLOOKUP($A24,'Non-GHGs Growth Rate'!$A$53:$AR$78,COLUMN('Non-GHGs Growth Rate'!AA$53),0)</f>
        <v>0</v>
      </c>
      <c r="AB24">
        <f>$F24*VLOOKUP($A24,'Non-GHGs Growth Rate'!$A$53:$AR$78,COLUMN('Non-GHGs Growth Rate'!AB$53),0)</f>
        <v>0</v>
      </c>
      <c r="AC24">
        <f>$F24*VLOOKUP($A24,'Non-GHGs Growth Rate'!$A$53:$AR$78,COLUMN('Non-GHGs Growth Rate'!AC$53),0)</f>
        <v>0</v>
      </c>
      <c r="AD24">
        <f>$F24*VLOOKUP($A24,'Non-GHGs Growth Rate'!$A$53:$AR$78,COLUMN('Non-GHGs Growth Rate'!AD$53),0)</f>
        <v>0</v>
      </c>
      <c r="AE24">
        <f>$F24*VLOOKUP($A24,'Non-GHGs Growth Rate'!$A$53:$AR$78,COLUMN('Non-GHGs Growth Rate'!AE$53),0)</f>
        <v>0</v>
      </c>
      <c r="AF24">
        <f>$F24*VLOOKUP($A24,'Non-GHGs Growth Rate'!$A$53:$AR$78,COLUMN('Non-GHGs Growth Rate'!AF$53),0)</f>
        <v>0</v>
      </c>
      <c r="AG24">
        <f>$F24*VLOOKUP($A24,'Non-GHGs Growth Rate'!$A$53:$AR$78,COLUMN('Non-GHGs Growth Rate'!AG$53),0)</f>
        <v>0</v>
      </c>
      <c r="AH24">
        <f>$F24*VLOOKUP($A24,'Non-GHGs Growth Rate'!$A$53:$AR$78,COLUMN('Non-GHGs Growth Rate'!AH$53),0)</f>
        <v>0</v>
      </c>
      <c r="AI24">
        <f>$F24*VLOOKUP($A24,'Non-GHGs Growth Rate'!$A$53:$AR$78,COLUMN('Non-GHGs Growth Rate'!AI$53),0)</f>
        <v>0</v>
      </c>
      <c r="AJ24">
        <f>$F24*VLOOKUP($A24,'Non-GHGs Growth Rate'!$A$53:$AR$78,COLUMN('Non-GHGs Growth Rate'!AJ$53),0)</f>
        <v>0</v>
      </c>
      <c r="AK24">
        <f>$F24*VLOOKUP($A24,'Non-GHGs Growth Rate'!$A$53:$AR$78,COLUMN('Non-GHGs Growth Rate'!AK$53),0)</f>
        <v>0</v>
      </c>
      <c r="AL24">
        <f>$F24*VLOOKUP($A24,'Non-GHGs Growth Rate'!$A$53:$AR$78,COLUMN('Non-GHGs Growth Rate'!AL$53),0)</f>
        <v>0</v>
      </c>
      <c r="AM24">
        <f>$F24*VLOOKUP($A24,'Non-GHGs Growth Rate'!$A$53:$AR$78,COLUMN('Non-GHGs Growth Rate'!AM$53),0)</f>
        <v>0</v>
      </c>
      <c r="AN24">
        <f>$F24*VLOOKUP($A24,'Non-GHGs Growth Rate'!$A$53:$AR$78,COLUMN('Non-GHGs Growth Rate'!AN$53),0)</f>
        <v>0</v>
      </c>
      <c r="AO24">
        <f>$F24*VLOOKUP($A24,'Non-GHGs Growth Rate'!$A$53:$AR$78,COLUMN('Non-GHGs Growth Rate'!AO$53),0)</f>
        <v>0</v>
      </c>
      <c r="AP24">
        <f>$F24*VLOOKUP($A24,'Non-GHGs Growth Rate'!$A$53:$AR$78,COLUMN('Non-GHGs Growth Rate'!AP$53),0)</f>
        <v>0</v>
      </c>
      <c r="AQ24">
        <f>$F24*VLOOKUP($A24,'Non-GHGs Growth Rate'!$A$53:$AR$78,COLUMN('Non-GHGs Growth Rate'!AQ$53),0)</f>
        <v>0</v>
      </c>
      <c r="AR24">
        <f>$F24*VLOOKUP($A24,'Non-GHGs Growth Rate'!$A$53:$AR$78,COLUMN('Non-GHGs Growth Rate'!AR$53),0)</f>
        <v>0</v>
      </c>
    </row>
    <row r="25" spans="1:44">
      <c r="A25" t="s">
        <v>43</v>
      </c>
      <c r="B25" cm="1">
        <f t="array" ref="B25">SUMPRODUCT('Non-GHGs Emissions 2018-2022'!$M$5:$M$44*('Non-GHGs Emissions 2018-2022'!$A$5:$A$44=$A25))</f>
        <v>0</v>
      </c>
      <c r="C25" cm="1">
        <f t="array" ref="C25">SUMPRODUCT('Non-GHGs Emissions 2018-2022'!$M$49:$M$88*('Non-GHGs Emissions 2018-2022'!$A$49:$A$88=$A25))</f>
        <v>0</v>
      </c>
      <c r="D25" cm="1">
        <f t="array" ref="D25">SUMPRODUCT('Non-GHGs Emissions 2018-2022'!$M$93:$M$132*('Non-GHGs Emissions 2018-2022'!$A$93:$A$132=$A25))</f>
        <v>0</v>
      </c>
      <c r="E25" cm="1">
        <f t="array" ref="E25">SUMPRODUCT('Non-GHGs Emissions 2018-2022'!$M$137:$M$176*('Non-GHGs Emissions 2018-2022'!$A$137:$A$176=$A25))</f>
        <v>0</v>
      </c>
      <c r="F25" cm="1">
        <f t="array" ref="F25">SUMPRODUCT('Non-GHGs Emissions 2018-2022'!$M$181:$M$220*('Non-GHGs Emissions 2018-2022'!$A$181:$A$220=$A25))</f>
        <v>0</v>
      </c>
      <c r="G25">
        <f>$F25*VLOOKUP($A25,'Non-GHGs Growth Rate'!$A$53:$AR$78,COLUMN('Non-GHGs Growth Rate'!G$53),0)</f>
        <v>0</v>
      </c>
      <c r="H25">
        <f>$F25*VLOOKUP($A25,'Non-GHGs Growth Rate'!$A$53:$AR$78,COLUMN('Non-GHGs Growth Rate'!H$53),0)</f>
        <v>0</v>
      </c>
      <c r="I25">
        <f>$F25*VLOOKUP($A25,'Non-GHGs Growth Rate'!$A$53:$AR$78,COLUMN('Non-GHGs Growth Rate'!I$53),0)</f>
        <v>0</v>
      </c>
      <c r="J25">
        <f>$F25*VLOOKUP($A25,'Non-GHGs Growth Rate'!$A$53:$AR$78,COLUMN('Non-GHGs Growth Rate'!J$53),0)</f>
        <v>0</v>
      </c>
      <c r="K25">
        <f>$F25*VLOOKUP($A25,'Non-GHGs Growth Rate'!$A$53:$AR$78,COLUMN('Non-GHGs Growth Rate'!K$53),0)</f>
        <v>0</v>
      </c>
      <c r="L25">
        <f>$F25*VLOOKUP($A25,'Non-GHGs Growth Rate'!$A$53:$AR$78,COLUMN('Non-GHGs Growth Rate'!L$53),0)</f>
        <v>0</v>
      </c>
      <c r="M25">
        <f>$F25*VLOOKUP($A25,'Non-GHGs Growth Rate'!$A$53:$AR$78,COLUMN('Non-GHGs Growth Rate'!M$53),0)</f>
        <v>0</v>
      </c>
      <c r="N25">
        <f>$F25*VLOOKUP($A25,'Non-GHGs Growth Rate'!$A$53:$AR$78,COLUMN('Non-GHGs Growth Rate'!N$53),0)</f>
        <v>0</v>
      </c>
      <c r="O25">
        <f>$F25*VLOOKUP($A25,'Non-GHGs Growth Rate'!$A$53:$AR$78,COLUMN('Non-GHGs Growth Rate'!O$53),0)</f>
        <v>0</v>
      </c>
      <c r="P25">
        <f>$F25*VLOOKUP($A25,'Non-GHGs Growth Rate'!$A$53:$AR$78,COLUMN('Non-GHGs Growth Rate'!P$53),0)</f>
        <v>0</v>
      </c>
      <c r="Q25">
        <f>$F25*VLOOKUP($A25,'Non-GHGs Growth Rate'!$A$53:$AR$78,COLUMN('Non-GHGs Growth Rate'!Q$53),0)</f>
        <v>0</v>
      </c>
      <c r="R25">
        <f>$F25*VLOOKUP($A25,'Non-GHGs Growth Rate'!$A$53:$AR$78,COLUMN('Non-GHGs Growth Rate'!R$53),0)</f>
        <v>0</v>
      </c>
      <c r="S25">
        <f>$F25*VLOOKUP($A25,'Non-GHGs Growth Rate'!$A$53:$AR$78,COLUMN('Non-GHGs Growth Rate'!S$53),0)</f>
        <v>0</v>
      </c>
      <c r="T25">
        <f>$F25*VLOOKUP($A25,'Non-GHGs Growth Rate'!$A$53:$AR$78,COLUMN('Non-GHGs Growth Rate'!T$53),0)</f>
        <v>0</v>
      </c>
      <c r="U25">
        <f>$F25*VLOOKUP($A25,'Non-GHGs Growth Rate'!$A$53:$AR$78,COLUMN('Non-GHGs Growth Rate'!U$53),0)</f>
        <v>0</v>
      </c>
      <c r="V25">
        <f>$F25*VLOOKUP($A25,'Non-GHGs Growth Rate'!$A$53:$AR$78,COLUMN('Non-GHGs Growth Rate'!V$53),0)</f>
        <v>0</v>
      </c>
      <c r="W25">
        <f>$F25*VLOOKUP($A25,'Non-GHGs Growth Rate'!$A$53:$AR$78,COLUMN('Non-GHGs Growth Rate'!W$53),0)</f>
        <v>0</v>
      </c>
      <c r="X25">
        <f>$F25*VLOOKUP($A25,'Non-GHGs Growth Rate'!$A$53:$AR$78,COLUMN('Non-GHGs Growth Rate'!X$53),0)</f>
        <v>0</v>
      </c>
      <c r="Y25">
        <f>$F25*VLOOKUP($A25,'Non-GHGs Growth Rate'!$A$53:$AR$78,COLUMN('Non-GHGs Growth Rate'!Y$53),0)</f>
        <v>0</v>
      </c>
      <c r="Z25">
        <f>$F25*VLOOKUP($A25,'Non-GHGs Growth Rate'!$A$53:$AR$78,COLUMN('Non-GHGs Growth Rate'!Z$53),0)</f>
        <v>0</v>
      </c>
      <c r="AA25">
        <f>$F25*VLOOKUP($A25,'Non-GHGs Growth Rate'!$A$53:$AR$78,COLUMN('Non-GHGs Growth Rate'!AA$53),0)</f>
        <v>0</v>
      </c>
      <c r="AB25">
        <f>$F25*VLOOKUP($A25,'Non-GHGs Growth Rate'!$A$53:$AR$78,COLUMN('Non-GHGs Growth Rate'!AB$53),0)</f>
        <v>0</v>
      </c>
      <c r="AC25">
        <f>$F25*VLOOKUP($A25,'Non-GHGs Growth Rate'!$A$53:$AR$78,COLUMN('Non-GHGs Growth Rate'!AC$53),0)</f>
        <v>0</v>
      </c>
      <c r="AD25">
        <f>$F25*VLOOKUP($A25,'Non-GHGs Growth Rate'!$A$53:$AR$78,COLUMN('Non-GHGs Growth Rate'!AD$53),0)</f>
        <v>0</v>
      </c>
      <c r="AE25">
        <f>$F25*VLOOKUP($A25,'Non-GHGs Growth Rate'!$A$53:$AR$78,COLUMN('Non-GHGs Growth Rate'!AE$53),0)</f>
        <v>0</v>
      </c>
      <c r="AF25">
        <f>$F25*VLOOKUP($A25,'Non-GHGs Growth Rate'!$A$53:$AR$78,COLUMN('Non-GHGs Growth Rate'!AF$53),0)</f>
        <v>0</v>
      </c>
      <c r="AG25">
        <f>$F25*VLOOKUP($A25,'Non-GHGs Growth Rate'!$A$53:$AR$78,COLUMN('Non-GHGs Growth Rate'!AG$53),0)</f>
        <v>0</v>
      </c>
      <c r="AH25">
        <f>$F25*VLOOKUP($A25,'Non-GHGs Growth Rate'!$A$53:$AR$78,COLUMN('Non-GHGs Growth Rate'!AH$53),0)</f>
        <v>0</v>
      </c>
      <c r="AI25">
        <f>$F25*VLOOKUP($A25,'Non-GHGs Growth Rate'!$A$53:$AR$78,COLUMN('Non-GHGs Growth Rate'!AI$53),0)</f>
        <v>0</v>
      </c>
      <c r="AJ25">
        <f>$F25*VLOOKUP($A25,'Non-GHGs Growth Rate'!$A$53:$AR$78,COLUMN('Non-GHGs Growth Rate'!AJ$53),0)</f>
        <v>0</v>
      </c>
      <c r="AK25">
        <f>$F25*VLOOKUP($A25,'Non-GHGs Growth Rate'!$A$53:$AR$78,COLUMN('Non-GHGs Growth Rate'!AK$53),0)</f>
        <v>0</v>
      </c>
      <c r="AL25">
        <f>$F25*VLOOKUP($A25,'Non-GHGs Growth Rate'!$A$53:$AR$78,COLUMN('Non-GHGs Growth Rate'!AL$53),0)</f>
        <v>0</v>
      </c>
      <c r="AM25">
        <f>$F25*VLOOKUP($A25,'Non-GHGs Growth Rate'!$A$53:$AR$78,COLUMN('Non-GHGs Growth Rate'!AM$53),0)</f>
        <v>0</v>
      </c>
      <c r="AN25">
        <f>$F25*VLOOKUP($A25,'Non-GHGs Growth Rate'!$A$53:$AR$78,COLUMN('Non-GHGs Growth Rate'!AN$53),0)</f>
        <v>0</v>
      </c>
      <c r="AO25">
        <f>$F25*VLOOKUP($A25,'Non-GHGs Growth Rate'!$A$53:$AR$78,COLUMN('Non-GHGs Growth Rate'!AO$53),0)</f>
        <v>0</v>
      </c>
      <c r="AP25">
        <f>$F25*VLOOKUP($A25,'Non-GHGs Growth Rate'!$A$53:$AR$78,COLUMN('Non-GHGs Growth Rate'!AP$53),0)</f>
        <v>0</v>
      </c>
      <c r="AQ25">
        <f>$F25*VLOOKUP($A25,'Non-GHGs Growth Rate'!$A$53:$AR$78,COLUMN('Non-GHGs Growth Rate'!AQ$53),0)</f>
        <v>0</v>
      </c>
      <c r="AR25">
        <f>$F25*VLOOKUP($A25,'Non-GHGs Growth Rate'!$A$53:$AR$78,COLUMN('Non-GHGs Growth Rate'!AR$53),0)</f>
        <v>0</v>
      </c>
    </row>
    <row r="26" spans="1:44">
      <c r="A26" t="s">
        <v>47</v>
      </c>
      <c r="B26" cm="1">
        <f t="array" ref="B26">SUMPRODUCT('Non-GHGs Emissions 2018-2022'!$M$5:$M$44*('Non-GHGs Emissions 2018-2022'!$A$5:$A$44=$A26))</f>
        <v>0</v>
      </c>
      <c r="C26" cm="1">
        <f t="array" ref="C26">SUMPRODUCT('Non-GHGs Emissions 2018-2022'!$M$49:$M$88*('Non-GHGs Emissions 2018-2022'!$A$49:$A$88=$A26))</f>
        <v>0</v>
      </c>
      <c r="D26" cm="1">
        <f t="array" ref="D26">SUMPRODUCT('Non-GHGs Emissions 2018-2022'!$M$93:$M$132*('Non-GHGs Emissions 2018-2022'!$A$93:$A$132=$A26))</f>
        <v>0</v>
      </c>
      <c r="E26" cm="1">
        <f t="array" ref="E26">SUMPRODUCT('Non-GHGs Emissions 2018-2022'!$M$137:$M$176*('Non-GHGs Emissions 2018-2022'!$A$137:$A$176=$A26))</f>
        <v>0</v>
      </c>
      <c r="F26" cm="1">
        <f t="array" ref="F26">SUMPRODUCT('Non-GHGs Emissions 2018-2022'!$M$181:$M$220*('Non-GHGs Emissions 2018-2022'!$A$181:$A$220=$A26))</f>
        <v>0</v>
      </c>
      <c r="G26">
        <f>$F26*VLOOKUP($A26,'Non-GHGs Growth Rate'!$A$53:$AR$78,COLUMN('Non-GHGs Growth Rate'!G$53),0)</f>
        <v>0</v>
      </c>
      <c r="H26">
        <f>$F26*VLOOKUP($A26,'Non-GHGs Growth Rate'!$A$53:$AR$78,COLUMN('Non-GHGs Growth Rate'!H$53),0)</f>
        <v>0</v>
      </c>
      <c r="I26">
        <f>$F26*VLOOKUP($A26,'Non-GHGs Growth Rate'!$A$53:$AR$78,COLUMN('Non-GHGs Growth Rate'!I$53),0)</f>
        <v>0</v>
      </c>
      <c r="J26">
        <f>$F26*VLOOKUP($A26,'Non-GHGs Growth Rate'!$A$53:$AR$78,COLUMN('Non-GHGs Growth Rate'!J$53),0)</f>
        <v>0</v>
      </c>
      <c r="K26">
        <f>$F26*VLOOKUP($A26,'Non-GHGs Growth Rate'!$A$53:$AR$78,COLUMN('Non-GHGs Growth Rate'!K$53),0)</f>
        <v>0</v>
      </c>
      <c r="L26">
        <f>$F26*VLOOKUP($A26,'Non-GHGs Growth Rate'!$A$53:$AR$78,COLUMN('Non-GHGs Growth Rate'!L$53),0)</f>
        <v>0</v>
      </c>
      <c r="M26">
        <f>$F26*VLOOKUP($A26,'Non-GHGs Growth Rate'!$A$53:$AR$78,COLUMN('Non-GHGs Growth Rate'!M$53),0)</f>
        <v>0</v>
      </c>
      <c r="N26">
        <f>$F26*VLOOKUP($A26,'Non-GHGs Growth Rate'!$A$53:$AR$78,COLUMN('Non-GHGs Growth Rate'!N$53),0)</f>
        <v>0</v>
      </c>
      <c r="O26">
        <f>$F26*VLOOKUP($A26,'Non-GHGs Growth Rate'!$A$53:$AR$78,COLUMN('Non-GHGs Growth Rate'!O$53),0)</f>
        <v>0</v>
      </c>
      <c r="P26">
        <f>$F26*VLOOKUP($A26,'Non-GHGs Growth Rate'!$A$53:$AR$78,COLUMN('Non-GHGs Growth Rate'!P$53),0)</f>
        <v>0</v>
      </c>
      <c r="Q26">
        <f>$F26*VLOOKUP($A26,'Non-GHGs Growth Rate'!$A$53:$AR$78,COLUMN('Non-GHGs Growth Rate'!Q$53),0)</f>
        <v>0</v>
      </c>
      <c r="R26">
        <f>$F26*VLOOKUP($A26,'Non-GHGs Growth Rate'!$A$53:$AR$78,COLUMN('Non-GHGs Growth Rate'!R$53),0)</f>
        <v>0</v>
      </c>
      <c r="S26">
        <f>$F26*VLOOKUP($A26,'Non-GHGs Growth Rate'!$A$53:$AR$78,COLUMN('Non-GHGs Growth Rate'!S$53),0)</f>
        <v>0</v>
      </c>
      <c r="T26">
        <f>$F26*VLOOKUP($A26,'Non-GHGs Growth Rate'!$A$53:$AR$78,COLUMN('Non-GHGs Growth Rate'!T$53),0)</f>
        <v>0</v>
      </c>
      <c r="U26">
        <f>$F26*VLOOKUP($A26,'Non-GHGs Growth Rate'!$A$53:$AR$78,COLUMN('Non-GHGs Growth Rate'!U$53),0)</f>
        <v>0</v>
      </c>
      <c r="V26">
        <f>$F26*VLOOKUP($A26,'Non-GHGs Growth Rate'!$A$53:$AR$78,COLUMN('Non-GHGs Growth Rate'!V$53),0)</f>
        <v>0</v>
      </c>
      <c r="W26">
        <f>$F26*VLOOKUP($A26,'Non-GHGs Growth Rate'!$A$53:$AR$78,COLUMN('Non-GHGs Growth Rate'!W$53),0)</f>
        <v>0</v>
      </c>
      <c r="X26">
        <f>$F26*VLOOKUP($A26,'Non-GHGs Growth Rate'!$A$53:$AR$78,COLUMN('Non-GHGs Growth Rate'!X$53),0)</f>
        <v>0</v>
      </c>
      <c r="Y26">
        <f>$F26*VLOOKUP($A26,'Non-GHGs Growth Rate'!$A$53:$AR$78,COLUMN('Non-GHGs Growth Rate'!Y$53),0)</f>
        <v>0</v>
      </c>
      <c r="Z26">
        <f>$F26*VLOOKUP($A26,'Non-GHGs Growth Rate'!$A$53:$AR$78,COLUMN('Non-GHGs Growth Rate'!Z$53),0)</f>
        <v>0</v>
      </c>
      <c r="AA26">
        <f>$F26*VLOOKUP($A26,'Non-GHGs Growth Rate'!$A$53:$AR$78,COLUMN('Non-GHGs Growth Rate'!AA$53),0)</f>
        <v>0</v>
      </c>
      <c r="AB26">
        <f>$F26*VLOOKUP($A26,'Non-GHGs Growth Rate'!$A$53:$AR$78,COLUMN('Non-GHGs Growth Rate'!AB$53),0)</f>
        <v>0</v>
      </c>
      <c r="AC26">
        <f>$F26*VLOOKUP($A26,'Non-GHGs Growth Rate'!$A$53:$AR$78,COLUMN('Non-GHGs Growth Rate'!AC$53),0)</f>
        <v>0</v>
      </c>
      <c r="AD26">
        <f>$F26*VLOOKUP($A26,'Non-GHGs Growth Rate'!$A$53:$AR$78,COLUMN('Non-GHGs Growth Rate'!AD$53),0)</f>
        <v>0</v>
      </c>
      <c r="AE26">
        <f>$F26*VLOOKUP($A26,'Non-GHGs Growth Rate'!$A$53:$AR$78,COLUMN('Non-GHGs Growth Rate'!AE$53),0)</f>
        <v>0</v>
      </c>
      <c r="AF26">
        <f>$F26*VLOOKUP($A26,'Non-GHGs Growth Rate'!$A$53:$AR$78,COLUMN('Non-GHGs Growth Rate'!AF$53),0)</f>
        <v>0</v>
      </c>
      <c r="AG26">
        <f>$F26*VLOOKUP($A26,'Non-GHGs Growth Rate'!$A$53:$AR$78,COLUMN('Non-GHGs Growth Rate'!AG$53),0)</f>
        <v>0</v>
      </c>
      <c r="AH26">
        <f>$F26*VLOOKUP($A26,'Non-GHGs Growth Rate'!$A$53:$AR$78,COLUMN('Non-GHGs Growth Rate'!AH$53),0)</f>
        <v>0</v>
      </c>
      <c r="AI26">
        <f>$F26*VLOOKUP($A26,'Non-GHGs Growth Rate'!$A$53:$AR$78,COLUMN('Non-GHGs Growth Rate'!AI$53),0)</f>
        <v>0</v>
      </c>
      <c r="AJ26">
        <f>$F26*VLOOKUP($A26,'Non-GHGs Growth Rate'!$A$53:$AR$78,COLUMN('Non-GHGs Growth Rate'!AJ$53),0)</f>
        <v>0</v>
      </c>
      <c r="AK26">
        <f>$F26*VLOOKUP($A26,'Non-GHGs Growth Rate'!$A$53:$AR$78,COLUMN('Non-GHGs Growth Rate'!AK$53),0)</f>
        <v>0</v>
      </c>
      <c r="AL26">
        <f>$F26*VLOOKUP($A26,'Non-GHGs Growth Rate'!$A$53:$AR$78,COLUMN('Non-GHGs Growth Rate'!AL$53),0)</f>
        <v>0</v>
      </c>
      <c r="AM26">
        <f>$F26*VLOOKUP($A26,'Non-GHGs Growth Rate'!$A$53:$AR$78,COLUMN('Non-GHGs Growth Rate'!AM$53),0)</f>
        <v>0</v>
      </c>
      <c r="AN26">
        <f>$F26*VLOOKUP($A26,'Non-GHGs Growth Rate'!$A$53:$AR$78,COLUMN('Non-GHGs Growth Rate'!AN$53),0)</f>
        <v>0</v>
      </c>
      <c r="AO26">
        <f>$F26*VLOOKUP($A26,'Non-GHGs Growth Rate'!$A$53:$AR$78,COLUMN('Non-GHGs Growth Rate'!AO$53),0)</f>
        <v>0</v>
      </c>
      <c r="AP26">
        <f>$F26*VLOOKUP($A26,'Non-GHGs Growth Rate'!$A$53:$AR$78,COLUMN('Non-GHGs Growth Rate'!AP$53),0)</f>
        <v>0</v>
      </c>
      <c r="AQ26">
        <f>$F26*VLOOKUP($A26,'Non-GHGs Growth Rate'!$A$53:$AR$78,COLUMN('Non-GHGs Growth Rate'!AQ$53),0)</f>
        <v>0</v>
      </c>
      <c r="AR26">
        <f>$F26*VLOOKUP($A26,'Non-GHGs Growth Rate'!$A$53:$AR$78,COLUMN('Non-GHGs Growth Rate'!AR$53),0)</f>
        <v>0</v>
      </c>
    </row>
    <row r="27" spans="1:44">
      <c r="A27" t="s">
        <v>65</v>
      </c>
      <c r="B27" cm="1">
        <f t="array" ref="B27">SUMPRODUCT('Non-GHGs Emissions 2018-2022'!$M$5:$M$44*('Non-GHGs Emissions 2018-2022'!$A$5:$A$44=$A27))</f>
        <v>0</v>
      </c>
      <c r="C27" cm="1">
        <f t="array" ref="C27">SUMPRODUCT('Non-GHGs Emissions 2018-2022'!$M$49:$M$88*('Non-GHGs Emissions 2018-2022'!$A$49:$A$88=$A27))</f>
        <v>0</v>
      </c>
      <c r="D27" cm="1">
        <f t="array" ref="D27">SUMPRODUCT('Non-GHGs Emissions 2018-2022'!$M$93:$M$132*('Non-GHGs Emissions 2018-2022'!$A$93:$A$132=$A27))</f>
        <v>0</v>
      </c>
      <c r="E27" cm="1">
        <f t="array" ref="E27">SUMPRODUCT('Non-GHGs Emissions 2018-2022'!$M$137:$M$176*('Non-GHGs Emissions 2018-2022'!$A$137:$A$176=$A27))</f>
        <v>0</v>
      </c>
      <c r="F27" cm="1">
        <f t="array" ref="F27">SUMPRODUCT('Non-GHGs Emissions 2018-2022'!$M$181:$M$220*('Non-GHGs Emissions 2018-2022'!$A$181:$A$220=$A27))</f>
        <v>0</v>
      </c>
      <c r="G27">
        <f>$F27*VLOOKUP($A27,'Non-GHGs Growth Rate'!$A$53:$AR$78,COLUMN('Non-GHGs Growth Rate'!G$53),0)</f>
        <v>0</v>
      </c>
      <c r="H27">
        <f>$F27*VLOOKUP($A27,'Non-GHGs Growth Rate'!$A$53:$AR$78,COLUMN('Non-GHGs Growth Rate'!H$53),0)</f>
        <v>0</v>
      </c>
      <c r="I27">
        <f>$F27*VLOOKUP($A27,'Non-GHGs Growth Rate'!$A$53:$AR$78,COLUMN('Non-GHGs Growth Rate'!I$53),0)</f>
        <v>0</v>
      </c>
      <c r="J27">
        <f>$F27*VLOOKUP($A27,'Non-GHGs Growth Rate'!$A$53:$AR$78,COLUMN('Non-GHGs Growth Rate'!J$53),0)</f>
        <v>0</v>
      </c>
      <c r="K27">
        <f>$F27*VLOOKUP($A27,'Non-GHGs Growth Rate'!$A$53:$AR$78,COLUMN('Non-GHGs Growth Rate'!K$53),0)</f>
        <v>0</v>
      </c>
      <c r="L27">
        <f>$F27*VLOOKUP($A27,'Non-GHGs Growth Rate'!$A$53:$AR$78,COLUMN('Non-GHGs Growth Rate'!L$53),0)</f>
        <v>0</v>
      </c>
      <c r="M27">
        <f>$F27*VLOOKUP($A27,'Non-GHGs Growth Rate'!$A$53:$AR$78,COLUMN('Non-GHGs Growth Rate'!M$53),0)</f>
        <v>0</v>
      </c>
      <c r="N27">
        <f>$F27*VLOOKUP($A27,'Non-GHGs Growth Rate'!$A$53:$AR$78,COLUMN('Non-GHGs Growth Rate'!N$53),0)</f>
        <v>0</v>
      </c>
      <c r="O27">
        <f>$F27*VLOOKUP($A27,'Non-GHGs Growth Rate'!$A$53:$AR$78,COLUMN('Non-GHGs Growth Rate'!O$53),0)</f>
        <v>0</v>
      </c>
      <c r="P27">
        <f>$F27*VLOOKUP($A27,'Non-GHGs Growth Rate'!$A$53:$AR$78,COLUMN('Non-GHGs Growth Rate'!P$53),0)</f>
        <v>0</v>
      </c>
      <c r="Q27">
        <f>$F27*VLOOKUP($A27,'Non-GHGs Growth Rate'!$A$53:$AR$78,COLUMN('Non-GHGs Growth Rate'!Q$53),0)</f>
        <v>0</v>
      </c>
      <c r="R27">
        <f>$F27*VLOOKUP($A27,'Non-GHGs Growth Rate'!$A$53:$AR$78,COLUMN('Non-GHGs Growth Rate'!R$53),0)</f>
        <v>0</v>
      </c>
      <c r="S27">
        <f>$F27*VLOOKUP($A27,'Non-GHGs Growth Rate'!$A$53:$AR$78,COLUMN('Non-GHGs Growth Rate'!S$53),0)</f>
        <v>0</v>
      </c>
      <c r="T27">
        <f>$F27*VLOOKUP($A27,'Non-GHGs Growth Rate'!$A$53:$AR$78,COLUMN('Non-GHGs Growth Rate'!T$53),0)</f>
        <v>0</v>
      </c>
      <c r="U27">
        <f>$F27*VLOOKUP($A27,'Non-GHGs Growth Rate'!$A$53:$AR$78,COLUMN('Non-GHGs Growth Rate'!U$53),0)</f>
        <v>0</v>
      </c>
      <c r="V27">
        <f>$F27*VLOOKUP($A27,'Non-GHGs Growth Rate'!$A$53:$AR$78,COLUMN('Non-GHGs Growth Rate'!V$53),0)</f>
        <v>0</v>
      </c>
      <c r="W27">
        <f>$F27*VLOOKUP($A27,'Non-GHGs Growth Rate'!$A$53:$AR$78,COLUMN('Non-GHGs Growth Rate'!W$53),0)</f>
        <v>0</v>
      </c>
      <c r="X27">
        <f>$F27*VLOOKUP($A27,'Non-GHGs Growth Rate'!$A$53:$AR$78,COLUMN('Non-GHGs Growth Rate'!X$53),0)</f>
        <v>0</v>
      </c>
      <c r="Y27">
        <f>$F27*VLOOKUP($A27,'Non-GHGs Growth Rate'!$A$53:$AR$78,COLUMN('Non-GHGs Growth Rate'!Y$53),0)</f>
        <v>0</v>
      </c>
      <c r="Z27">
        <f>$F27*VLOOKUP($A27,'Non-GHGs Growth Rate'!$A$53:$AR$78,COLUMN('Non-GHGs Growth Rate'!Z$53),0)</f>
        <v>0</v>
      </c>
      <c r="AA27">
        <f>$F27*VLOOKUP($A27,'Non-GHGs Growth Rate'!$A$53:$AR$78,COLUMN('Non-GHGs Growth Rate'!AA$53),0)</f>
        <v>0</v>
      </c>
      <c r="AB27">
        <f>$F27*VLOOKUP($A27,'Non-GHGs Growth Rate'!$A$53:$AR$78,COLUMN('Non-GHGs Growth Rate'!AB$53),0)</f>
        <v>0</v>
      </c>
      <c r="AC27">
        <f>$F27*VLOOKUP($A27,'Non-GHGs Growth Rate'!$A$53:$AR$78,COLUMN('Non-GHGs Growth Rate'!AC$53),0)</f>
        <v>0</v>
      </c>
      <c r="AD27">
        <f>$F27*VLOOKUP($A27,'Non-GHGs Growth Rate'!$A$53:$AR$78,COLUMN('Non-GHGs Growth Rate'!AD$53),0)</f>
        <v>0</v>
      </c>
      <c r="AE27">
        <f>$F27*VLOOKUP($A27,'Non-GHGs Growth Rate'!$A$53:$AR$78,COLUMN('Non-GHGs Growth Rate'!AE$53),0)</f>
        <v>0</v>
      </c>
      <c r="AF27">
        <f>$F27*VLOOKUP($A27,'Non-GHGs Growth Rate'!$A$53:$AR$78,COLUMN('Non-GHGs Growth Rate'!AF$53),0)</f>
        <v>0</v>
      </c>
      <c r="AG27">
        <f>$F27*VLOOKUP($A27,'Non-GHGs Growth Rate'!$A$53:$AR$78,COLUMN('Non-GHGs Growth Rate'!AG$53),0)</f>
        <v>0</v>
      </c>
      <c r="AH27">
        <f>$F27*VLOOKUP($A27,'Non-GHGs Growth Rate'!$A$53:$AR$78,COLUMN('Non-GHGs Growth Rate'!AH$53),0)</f>
        <v>0</v>
      </c>
      <c r="AI27">
        <f>$F27*VLOOKUP($A27,'Non-GHGs Growth Rate'!$A$53:$AR$78,COLUMN('Non-GHGs Growth Rate'!AI$53),0)</f>
        <v>0</v>
      </c>
      <c r="AJ27">
        <f>$F27*VLOOKUP($A27,'Non-GHGs Growth Rate'!$A$53:$AR$78,COLUMN('Non-GHGs Growth Rate'!AJ$53),0)</f>
        <v>0</v>
      </c>
      <c r="AK27">
        <f>$F27*VLOOKUP($A27,'Non-GHGs Growth Rate'!$A$53:$AR$78,COLUMN('Non-GHGs Growth Rate'!AK$53),0)</f>
        <v>0</v>
      </c>
      <c r="AL27">
        <f>$F27*VLOOKUP($A27,'Non-GHGs Growth Rate'!$A$53:$AR$78,COLUMN('Non-GHGs Growth Rate'!AL$53),0)</f>
        <v>0</v>
      </c>
      <c r="AM27">
        <f>$F27*VLOOKUP($A27,'Non-GHGs Growth Rate'!$A$53:$AR$78,COLUMN('Non-GHGs Growth Rate'!AM$53),0)</f>
        <v>0</v>
      </c>
      <c r="AN27">
        <f>$F27*VLOOKUP($A27,'Non-GHGs Growth Rate'!$A$53:$AR$78,COLUMN('Non-GHGs Growth Rate'!AN$53),0)</f>
        <v>0</v>
      </c>
      <c r="AO27">
        <f>$F27*VLOOKUP($A27,'Non-GHGs Growth Rate'!$A$53:$AR$78,COLUMN('Non-GHGs Growth Rate'!AO$53),0)</f>
        <v>0</v>
      </c>
      <c r="AP27">
        <f>$F27*VLOOKUP($A27,'Non-GHGs Growth Rate'!$A$53:$AR$78,COLUMN('Non-GHGs Growth Rate'!AP$53),0)</f>
        <v>0</v>
      </c>
      <c r="AQ27">
        <f>$F27*VLOOKUP($A27,'Non-GHGs Growth Rate'!$A$53:$AR$78,COLUMN('Non-GHGs Growth Rate'!AQ$53),0)</f>
        <v>0</v>
      </c>
      <c r="AR27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8" tint="-0.249977111117893"/>
  </sheetPr>
  <dimension ref="A1:AT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6">
      <c r="A1" s="11" t="s">
        <v>6</v>
      </c>
      <c r="B1" s="11" t="s">
        <v>75</v>
      </c>
      <c r="C1" s="13" t="str">
        <f>_xlfn.CONCAT("Unit: grams of ",B1)</f>
        <v>Unit: grams of CO</v>
      </c>
    </row>
    <row r="2" spans="1:46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  <c r="AS2" s="15"/>
      <c r="AT2" s="15"/>
    </row>
    <row r="3" spans="1:46" s="12" customFormat="1">
      <c r="A3" t="s">
        <v>41</v>
      </c>
      <c r="B3" cm="1">
        <f t="array" ref="B3">SUMPRODUCT('Non-GHGs Emissions 2018-2022'!$G$5:$G$44*('Non-GHGs Emissions 2018-2022'!$A$5:$A$44=$A3))</f>
        <v>0</v>
      </c>
      <c r="C3" cm="1">
        <f t="array" ref="C3">SUMPRODUCT('Non-GHGs Emissions 2018-2022'!$G$49:$G$88*('Non-GHGs Emissions 2018-2022'!$A$49:$A$88=$A3))</f>
        <v>0</v>
      </c>
      <c r="D3" cm="1">
        <f t="array" ref="D3">SUMPRODUCT('Non-GHGs Emissions 2018-2022'!$G$93:$G$132*('Non-GHGs Emissions 2018-2022'!$A$93:$A$132=$A3))</f>
        <v>0</v>
      </c>
      <c r="E3" cm="1">
        <f t="array" ref="E3">SUMPRODUCT('Non-GHGs Emissions 2018-2022'!$G$137:$G$176*('Non-GHGs Emissions 2018-2022'!$A$137:$A$176=$A3))</f>
        <v>0</v>
      </c>
      <c r="F3" cm="1">
        <f t="array" ref="F3">SUMPRODUCT('Non-GHGs Emissions 2018-2022'!$G$181:$G$220*('Non-GHGs Emissions 2018-2022'!$A$181:$A$220=$A3))</f>
        <v>0</v>
      </c>
      <c r="G3">
        <f>$F3*VLOOKUP($A3,'Non-GHGs Growth Rate'!$A$53:$AR$78,COLUMN('Non-GHGs Growth Rate'!G$53),0)</f>
        <v>0</v>
      </c>
      <c r="H3">
        <f>$F3*VLOOKUP($A3,'Non-GHGs Growth Rate'!$A$53:$AR$78,COLUMN('Non-GHGs Growth Rate'!H$53),0)</f>
        <v>0</v>
      </c>
      <c r="I3">
        <f>$F3*VLOOKUP($A3,'Non-GHGs Growth Rate'!$A$53:$AR$78,COLUMN('Non-GHGs Growth Rate'!I$53),0)</f>
        <v>0</v>
      </c>
      <c r="J3">
        <f>$F3*VLOOKUP($A3,'Non-GHGs Growth Rate'!$A$53:$AR$78,COLUMN('Non-GHGs Growth Rate'!J$53),0)</f>
        <v>0</v>
      </c>
      <c r="K3">
        <f>$F3*VLOOKUP($A3,'Non-GHGs Growth Rate'!$A$53:$AR$78,COLUMN('Non-GHGs Growth Rate'!K$53),0)</f>
        <v>0</v>
      </c>
      <c r="L3">
        <f>$F3*VLOOKUP($A3,'Non-GHGs Growth Rate'!$A$53:$AR$78,COLUMN('Non-GHGs Growth Rate'!L$53),0)</f>
        <v>0</v>
      </c>
      <c r="M3">
        <f>$F3*VLOOKUP($A3,'Non-GHGs Growth Rate'!$A$53:$AR$78,COLUMN('Non-GHGs Growth Rate'!M$53),0)</f>
        <v>0</v>
      </c>
      <c r="N3">
        <f>$F3*VLOOKUP($A3,'Non-GHGs Growth Rate'!$A$53:$AR$78,COLUMN('Non-GHGs Growth Rate'!N$53),0)</f>
        <v>0</v>
      </c>
      <c r="O3">
        <f>$F3*VLOOKUP($A3,'Non-GHGs Growth Rate'!$A$53:$AR$78,COLUMN('Non-GHGs Growth Rate'!O$53),0)</f>
        <v>0</v>
      </c>
      <c r="P3">
        <f>$F3*VLOOKUP($A3,'Non-GHGs Growth Rate'!$A$53:$AR$78,COLUMN('Non-GHGs Growth Rate'!P$53),0)</f>
        <v>0</v>
      </c>
      <c r="Q3">
        <f>$F3*VLOOKUP($A3,'Non-GHGs Growth Rate'!$A$53:$AR$78,COLUMN('Non-GHGs Growth Rate'!Q$53),0)</f>
        <v>0</v>
      </c>
      <c r="R3">
        <f>$F3*VLOOKUP($A3,'Non-GHGs Growth Rate'!$A$53:$AR$78,COLUMN('Non-GHGs Growth Rate'!R$53),0)</f>
        <v>0</v>
      </c>
      <c r="S3">
        <f>$F3*VLOOKUP($A3,'Non-GHGs Growth Rate'!$A$53:$AR$78,COLUMN('Non-GHGs Growth Rate'!S$53),0)</f>
        <v>0</v>
      </c>
      <c r="T3">
        <f>$F3*VLOOKUP($A3,'Non-GHGs Growth Rate'!$A$53:$AR$78,COLUMN('Non-GHGs Growth Rate'!T$53),0)</f>
        <v>0</v>
      </c>
      <c r="U3">
        <f>$F3*VLOOKUP($A3,'Non-GHGs Growth Rate'!$A$53:$AR$78,COLUMN('Non-GHGs Growth Rate'!U$53),0)</f>
        <v>0</v>
      </c>
      <c r="V3">
        <f>$F3*VLOOKUP($A3,'Non-GHGs Growth Rate'!$A$53:$AR$78,COLUMN('Non-GHGs Growth Rate'!V$53),0)</f>
        <v>0</v>
      </c>
      <c r="W3">
        <f>$F3*VLOOKUP($A3,'Non-GHGs Growth Rate'!$A$53:$AR$78,COLUMN('Non-GHGs Growth Rate'!W$53),0)</f>
        <v>0</v>
      </c>
      <c r="X3">
        <f>$F3*VLOOKUP($A3,'Non-GHGs Growth Rate'!$A$53:$AR$78,COLUMN('Non-GHGs Growth Rate'!X$53),0)</f>
        <v>0</v>
      </c>
      <c r="Y3">
        <f>$F3*VLOOKUP($A3,'Non-GHGs Growth Rate'!$A$53:$AR$78,COLUMN('Non-GHGs Growth Rate'!Y$53),0)</f>
        <v>0</v>
      </c>
      <c r="Z3">
        <f>$F3*VLOOKUP($A3,'Non-GHGs Growth Rate'!$A$53:$AR$78,COLUMN('Non-GHGs Growth Rate'!Z$53),0)</f>
        <v>0</v>
      </c>
      <c r="AA3">
        <f>$F3*VLOOKUP($A3,'Non-GHGs Growth Rate'!$A$53:$AR$78,COLUMN('Non-GHGs Growth Rate'!AA$53),0)</f>
        <v>0</v>
      </c>
      <c r="AB3">
        <f>$F3*VLOOKUP($A3,'Non-GHGs Growth Rate'!$A$53:$AR$78,COLUMN('Non-GHGs Growth Rate'!AB$53),0)</f>
        <v>0</v>
      </c>
      <c r="AC3">
        <f>$F3*VLOOKUP($A3,'Non-GHGs Growth Rate'!$A$53:$AR$78,COLUMN('Non-GHGs Growth Rate'!AC$53),0)</f>
        <v>0</v>
      </c>
      <c r="AD3">
        <f>$F3*VLOOKUP($A3,'Non-GHGs Growth Rate'!$A$53:$AR$78,COLUMN('Non-GHGs Growth Rate'!AD$53),0)</f>
        <v>0</v>
      </c>
      <c r="AE3">
        <f>$F3*VLOOKUP($A3,'Non-GHGs Growth Rate'!$A$53:$AR$78,COLUMN('Non-GHGs Growth Rate'!AE$53),0)</f>
        <v>0</v>
      </c>
      <c r="AF3">
        <f>$F3*VLOOKUP($A3,'Non-GHGs Growth Rate'!$A$53:$AR$78,COLUMN('Non-GHGs Growth Rate'!AF$53),0)</f>
        <v>0</v>
      </c>
      <c r="AG3">
        <f>$F3*VLOOKUP($A3,'Non-GHGs Growth Rate'!$A$53:$AR$78,COLUMN('Non-GHGs Growth Rate'!AG$53),0)</f>
        <v>0</v>
      </c>
      <c r="AH3">
        <f>$F3*VLOOKUP($A3,'Non-GHGs Growth Rate'!$A$53:$AR$78,COLUMN('Non-GHGs Growth Rate'!AH$53),0)</f>
        <v>0</v>
      </c>
      <c r="AI3">
        <f>$F3*VLOOKUP($A3,'Non-GHGs Growth Rate'!$A$53:$AR$78,COLUMN('Non-GHGs Growth Rate'!AI$53),0)</f>
        <v>0</v>
      </c>
      <c r="AJ3">
        <f>$F3*VLOOKUP($A3,'Non-GHGs Growth Rate'!$A$53:$AR$78,COLUMN('Non-GHGs Growth Rate'!AJ$53),0)</f>
        <v>0</v>
      </c>
      <c r="AK3">
        <f>$F3*VLOOKUP($A3,'Non-GHGs Growth Rate'!$A$53:$AR$78,COLUMN('Non-GHGs Growth Rate'!AK$53),0)</f>
        <v>0</v>
      </c>
      <c r="AL3">
        <f>$F3*VLOOKUP($A3,'Non-GHGs Growth Rate'!$A$53:$AR$78,COLUMN('Non-GHGs Growth Rate'!AL$53),0)</f>
        <v>0</v>
      </c>
      <c r="AM3">
        <f>$F3*VLOOKUP($A3,'Non-GHGs Growth Rate'!$A$53:$AR$78,COLUMN('Non-GHGs Growth Rate'!AM$53),0)</f>
        <v>0</v>
      </c>
      <c r="AN3">
        <f>$F3*VLOOKUP($A3,'Non-GHGs Growth Rate'!$A$53:$AR$78,COLUMN('Non-GHGs Growth Rate'!AN$53),0)</f>
        <v>0</v>
      </c>
      <c r="AO3">
        <f>$F3*VLOOKUP($A3,'Non-GHGs Growth Rate'!$A$53:$AR$78,COLUMN('Non-GHGs Growth Rate'!AO$53),0)</f>
        <v>0</v>
      </c>
      <c r="AP3">
        <f>$F3*VLOOKUP($A3,'Non-GHGs Growth Rate'!$A$53:$AR$78,COLUMN('Non-GHGs Growth Rate'!AP$53),0)</f>
        <v>0</v>
      </c>
      <c r="AQ3">
        <f>$F3*VLOOKUP($A3,'Non-GHGs Growth Rate'!$A$53:$AR$78,COLUMN('Non-GHGs Growth Rate'!AQ$53),0)</f>
        <v>0</v>
      </c>
      <c r="AR3">
        <f>$F3*VLOOKUP($A3,'Non-GHGs Growth Rate'!$A$53:$AR$78,COLUMN('Non-GHGs Growth Rate'!AR$53),0)</f>
        <v>0</v>
      </c>
    </row>
    <row r="4" spans="1:46">
      <c r="A4" t="s">
        <v>42</v>
      </c>
      <c r="B4" cm="1">
        <f t="array" ref="B4">SUMPRODUCT('Non-GHGs Emissions 2018-2022'!$G$5:$G$44*('Non-GHGs Emissions 2018-2022'!$A$5:$A$44=$A4))</f>
        <v>0</v>
      </c>
      <c r="C4" cm="1">
        <f t="array" ref="C4">SUMPRODUCT('Non-GHGs Emissions 2018-2022'!$G$49:$G$88*('Non-GHGs Emissions 2018-2022'!$A$49:$A$88=$A4))</f>
        <v>0</v>
      </c>
      <c r="D4" cm="1">
        <f t="array" ref="D4">SUMPRODUCT('Non-GHGs Emissions 2018-2022'!$G$93:$G$132*('Non-GHGs Emissions 2018-2022'!$A$93:$A$132=$A4))</f>
        <v>0</v>
      </c>
      <c r="E4" cm="1">
        <f t="array" ref="E4">SUMPRODUCT('Non-GHGs Emissions 2018-2022'!$G$137:$G$176*('Non-GHGs Emissions 2018-2022'!$A$137:$A$176=$A4))</f>
        <v>0</v>
      </c>
      <c r="F4" cm="1">
        <f t="array" ref="F4">SUMPRODUCT('Non-GHGs Emissions 2018-2022'!$G$181:$G$220*('Non-GHGs Emissions 2018-2022'!$A$181:$A$220=$A4))</f>
        <v>0</v>
      </c>
      <c r="G4">
        <f>$F4*VLOOKUP($A4,'Non-GHGs Growth Rate'!$A$53:$AR$78,COLUMN('Non-GHGs Growth Rate'!G$53),0)</f>
        <v>0</v>
      </c>
      <c r="H4">
        <f>$F4*VLOOKUP($A4,'Non-GHGs Growth Rate'!$A$53:$AR$78,COLUMN('Non-GHGs Growth Rate'!H$53),0)</f>
        <v>0</v>
      </c>
      <c r="I4">
        <f>$F4*VLOOKUP($A4,'Non-GHGs Growth Rate'!$A$53:$AR$78,COLUMN('Non-GHGs Growth Rate'!I$53),0)</f>
        <v>0</v>
      </c>
      <c r="J4">
        <f>$F4*VLOOKUP($A4,'Non-GHGs Growth Rate'!$A$53:$AR$78,COLUMN('Non-GHGs Growth Rate'!J$53),0)</f>
        <v>0</v>
      </c>
      <c r="K4">
        <f>$F4*VLOOKUP($A4,'Non-GHGs Growth Rate'!$A$53:$AR$78,COLUMN('Non-GHGs Growth Rate'!K$53),0)</f>
        <v>0</v>
      </c>
      <c r="L4">
        <f>$F4*VLOOKUP($A4,'Non-GHGs Growth Rate'!$A$53:$AR$78,COLUMN('Non-GHGs Growth Rate'!L$53),0)</f>
        <v>0</v>
      </c>
      <c r="M4">
        <f>$F4*VLOOKUP($A4,'Non-GHGs Growth Rate'!$A$53:$AR$78,COLUMN('Non-GHGs Growth Rate'!M$53),0)</f>
        <v>0</v>
      </c>
      <c r="N4">
        <f>$F4*VLOOKUP($A4,'Non-GHGs Growth Rate'!$A$53:$AR$78,COLUMN('Non-GHGs Growth Rate'!N$53),0)</f>
        <v>0</v>
      </c>
      <c r="O4">
        <f>$F4*VLOOKUP($A4,'Non-GHGs Growth Rate'!$A$53:$AR$78,COLUMN('Non-GHGs Growth Rate'!O$53),0)</f>
        <v>0</v>
      </c>
      <c r="P4">
        <f>$F4*VLOOKUP($A4,'Non-GHGs Growth Rate'!$A$53:$AR$78,COLUMN('Non-GHGs Growth Rate'!P$53),0)</f>
        <v>0</v>
      </c>
      <c r="Q4">
        <f>$F4*VLOOKUP($A4,'Non-GHGs Growth Rate'!$A$53:$AR$78,COLUMN('Non-GHGs Growth Rate'!Q$53),0)</f>
        <v>0</v>
      </c>
      <c r="R4">
        <f>$F4*VLOOKUP($A4,'Non-GHGs Growth Rate'!$A$53:$AR$78,COLUMN('Non-GHGs Growth Rate'!R$53),0)</f>
        <v>0</v>
      </c>
      <c r="S4">
        <f>$F4*VLOOKUP($A4,'Non-GHGs Growth Rate'!$A$53:$AR$78,COLUMN('Non-GHGs Growth Rate'!S$53),0)</f>
        <v>0</v>
      </c>
      <c r="T4">
        <f>$F4*VLOOKUP($A4,'Non-GHGs Growth Rate'!$A$53:$AR$78,COLUMN('Non-GHGs Growth Rate'!T$53),0)</f>
        <v>0</v>
      </c>
      <c r="U4">
        <f>$F4*VLOOKUP($A4,'Non-GHGs Growth Rate'!$A$53:$AR$78,COLUMN('Non-GHGs Growth Rate'!U$53),0)</f>
        <v>0</v>
      </c>
      <c r="V4">
        <f>$F4*VLOOKUP($A4,'Non-GHGs Growth Rate'!$A$53:$AR$78,COLUMN('Non-GHGs Growth Rate'!V$53),0)</f>
        <v>0</v>
      </c>
      <c r="W4">
        <f>$F4*VLOOKUP($A4,'Non-GHGs Growth Rate'!$A$53:$AR$78,COLUMN('Non-GHGs Growth Rate'!W$53),0)</f>
        <v>0</v>
      </c>
      <c r="X4">
        <f>$F4*VLOOKUP($A4,'Non-GHGs Growth Rate'!$A$53:$AR$78,COLUMN('Non-GHGs Growth Rate'!X$53),0)</f>
        <v>0</v>
      </c>
      <c r="Y4">
        <f>$F4*VLOOKUP($A4,'Non-GHGs Growth Rate'!$A$53:$AR$78,COLUMN('Non-GHGs Growth Rate'!Y$53),0)</f>
        <v>0</v>
      </c>
      <c r="Z4">
        <f>$F4*VLOOKUP($A4,'Non-GHGs Growth Rate'!$A$53:$AR$78,COLUMN('Non-GHGs Growth Rate'!Z$53),0)</f>
        <v>0</v>
      </c>
      <c r="AA4">
        <f>$F4*VLOOKUP($A4,'Non-GHGs Growth Rate'!$A$53:$AR$78,COLUMN('Non-GHGs Growth Rate'!AA$53),0)</f>
        <v>0</v>
      </c>
      <c r="AB4">
        <f>$F4*VLOOKUP($A4,'Non-GHGs Growth Rate'!$A$53:$AR$78,COLUMN('Non-GHGs Growth Rate'!AB$53),0)</f>
        <v>0</v>
      </c>
      <c r="AC4">
        <f>$F4*VLOOKUP($A4,'Non-GHGs Growth Rate'!$A$53:$AR$78,COLUMN('Non-GHGs Growth Rate'!AC$53),0)</f>
        <v>0</v>
      </c>
      <c r="AD4">
        <f>$F4*VLOOKUP($A4,'Non-GHGs Growth Rate'!$A$53:$AR$78,COLUMN('Non-GHGs Growth Rate'!AD$53),0)</f>
        <v>0</v>
      </c>
      <c r="AE4">
        <f>$F4*VLOOKUP($A4,'Non-GHGs Growth Rate'!$A$53:$AR$78,COLUMN('Non-GHGs Growth Rate'!AE$53),0)</f>
        <v>0</v>
      </c>
      <c r="AF4">
        <f>$F4*VLOOKUP($A4,'Non-GHGs Growth Rate'!$A$53:$AR$78,COLUMN('Non-GHGs Growth Rate'!AF$53),0)</f>
        <v>0</v>
      </c>
      <c r="AG4">
        <f>$F4*VLOOKUP($A4,'Non-GHGs Growth Rate'!$A$53:$AR$78,COLUMN('Non-GHGs Growth Rate'!AG$53),0)</f>
        <v>0</v>
      </c>
      <c r="AH4">
        <f>$F4*VLOOKUP($A4,'Non-GHGs Growth Rate'!$A$53:$AR$78,COLUMN('Non-GHGs Growth Rate'!AH$53),0)</f>
        <v>0</v>
      </c>
      <c r="AI4">
        <f>$F4*VLOOKUP($A4,'Non-GHGs Growth Rate'!$A$53:$AR$78,COLUMN('Non-GHGs Growth Rate'!AI$53),0)</f>
        <v>0</v>
      </c>
      <c r="AJ4">
        <f>$F4*VLOOKUP($A4,'Non-GHGs Growth Rate'!$A$53:$AR$78,COLUMN('Non-GHGs Growth Rate'!AJ$53),0)</f>
        <v>0</v>
      </c>
      <c r="AK4">
        <f>$F4*VLOOKUP($A4,'Non-GHGs Growth Rate'!$A$53:$AR$78,COLUMN('Non-GHGs Growth Rate'!AK$53),0)</f>
        <v>0</v>
      </c>
      <c r="AL4">
        <f>$F4*VLOOKUP($A4,'Non-GHGs Growth Rate'!$A$53:$AR$78,COLUMN('Non-GHGs Growth Rate'!AL$53),0)</f>
        <v>0</v>
      </c>
      <c r="AM4">
        <f>$F4*VLOOKUP($A4,'Non-GHGs Growth Rate'!$A$53:$AR$78,COLUMN('Non-GHGs Growth Rate'!AM$53),0)</f>
        <v>0</v>
      </c>
      <c r="AN4">
        <f>$F4*VLOOKUP($A4,'Non-GHGs Growth Rate'!$A$53:$AR$78,COLUMN('Non-GHGs Growth Rate'!AN$53),0)</f>
        <v>0</v>
      </c>
      <c r="AO4">
        <f>$F4*VLOOKUP($A4,'Non-GHGs Growth Rate'!$A$53:$AR$78,COLUMN('Non-GHGs Growth Rate'!AO$53),0)</f>
        <v>0</v>
      </c>
      <c r="AP4">
        <f>$F4*VLOOKUP($A4,'Non-GHGs Growth Rate'!$A$53:$AR$78,COLUMN('Non-GHGs Growth Rate'!AP$53),0)</f>
        <v>0</v>
      </c>
      <c r="AQ4">
        <f>$F4*VLOOKUP($A4,'Non-GHGs Growth Rate'!$A$53:$AR$78,COLUMN('Non-GHGs Growth Rate'!AQ$53),0)</f>
        <v>0</v>
      </c>
      <c r="AR4">
        <f>$F4*VLOOKUP($A4,'Non-GHGs Growth Rate'!$A$53:$AR$78,COLUMN('Non-GHGs Growth Rate'!AR$53),0)</f>
        <v>0</v>
      </c>
    </row>
    <row r="5" spans="1:46">
      <c r="A5" t="s">
        <v>46</v>
      </c>
      <c r="B5" cm="1">
        <f t="array" ref="B5">SUMPRODUCT('Non-GHGs Emissions 2018-2022'!$G$5:$G$44*('Non-GHGs Emissions 2018-2022'!$A$5:$A$44=$A5))</f>
        <v>0</v>
      </c>
      <c r="C5" cm="1">
        <f t="array" ref="C5">SUMPRODUCT('Non-GHGs Emissions 2018-2022'!$G$49:$G$88*('Non-GHGs Emissions 2018-2022'!$A$49:$A$88=$A5))</f>
        <v>0</v>
      </c>
      <c r="D5" cm="1">
        <f t="array" ref="D5">SUMPRODUCT('Non-GHGs Emissions 2018-2022'!$G$93:$G$132*('Non-GHGs Emissions 2018-2022'!$A$93:$A$132=$A5))</f>
        <v>0</v>
      </c>
      <c r="E5" cm="1">
        <f t="array" ref="E5">SUMPRODUCT('Non-GHGs Emissions 2018-2022'!$G$137:$G$176*('Non-GHGs Emissions 2018-2022'!$A$137:$A$176=$A5))</f>
        <v>0</v>
      </c>
      <c r="F5" cm="1">
        <f t="array" ref="F5">SUMPRODUCT('Non-GHGs Emissions 2018-2022'!$G$181:$G$220*('Non-GHGs Emissions 2018-2022'!$A$181:$A$220=$A5))</f>
        <v>0</v>
      </c>
      <c r="G5">
        <f>$F5*VLOOKUP($A5,'Non-GHGs Growth Rate'!$A$53:$AR$78,COLUMN('Non-GHGs Growth Rate'!G$53),0)</f>
        <v>0</v>
      </c>
      <c r="H5">
        <f>$F5*VLOOKUP($A5,'Non-GHGs Growth Rate'!$A$53:$AR$78,COLUMN('Non-GHGs Growth Rate'!H$53),0)</f>
        <v>0</v>
      </c>
      <c r="I5">
        <f>$F5*VLOOKUP($A5,'Non-GHGs Growth Rate'!$A$53:$AR$78,COLUMN('Non-GHGs Growth Rate'!I$53),0)</f>
        <v>0</v>
      </c>
      <c r="J5">
        <f>$F5*VLOOKUP($A5,'Non-GHGs Growth Rate'!$A$53:$AR$78,COLUMN('Non-GHGs Growth Rate'!J$53),0)</f>
        <v>0</v>
      </c>
      <c r="K5">
        <f>$F5*VLOOKUP($A5,'Non-GHGs Growth Rate'!$A$53:$AR$78,COLUMN('Non-GHGs Growth Rate'!K$53),0)</f>
        <v>0</v>
      </c>
      <c r="L5">
        <f>$F5*VLOOKUP($A5,'Non-GHGs Growth Rate'!$A$53:$AR$78,COLUMN('Non-GHGs Growth Rate'!L$53),0)</f>
        <v>0</v>
      </c>
      <c r="M5">
        <f>$F5*VLOOKUP($A5,'Non-GHGs Growth Rate'!$A$53:$AR$78,COLUMN('Non-GHGs Growth Rate'!M$53),0)</f>
        <v>0</v>
      </c>
      <c r="N5">
        <f>$F5*VLOOKUP($A5,'Non-GHGs Growth Rate'!$A$53:$AR$78,COLUMN('Non-GHGs Growth Rate'!N$53),0)</f>
        <v>0</v>
      </c>
      <c r="O5">
        <f>$F5*VLOOKUP($A5,'Non-GHGs Growth Rate'!$A$53:$AR$78,COLUMN('Non-GHGs Growth Rate'!O$53),0)</f>
        <v>0</v>
      </c>
      <c r="P5">
        <f>$F5*VLOOKUP($A5,'Non-GHGs Growth Rate'!$A$53:$AR$78,COLUMN('Non-GHGs Growth Rate'!P$53),0)</f>
        <v>0</v>
      </c>
      <c r="Q5">
        <f>$F5*VLOOKUP($A5,'Non-GHGs Growth Rate'!$A$53:$AR$78,COLUMN('Non-GHGs Growth Rate'!Q$53),0)</f>
        <v>0</v>
      </c>
      <c r="R5">
        <f>$F5*VLOOKUP($A5,'Non-GHGs Growth Rate'!$A$53:$AR$78,COLUMN('Non-GHGs Growth Rate'!R$53),0)</f>
        <v>0</v>
      </c>
      <c r="S5">
        <f>$F5*VLOOKUP($A5,'Non-GHGs Growth Rate'!$A$53:$AR$78,COLUMN('Non-GHGs Growth Rate'!S$53),0)</f>
        <v>0</v>
      </c>
      <c r="T5">
        <f>$F5*VLOOKUP($A5,'Non-GHGs Growth Rate'!$A$53:$AR$78,COLUMN('Non-GHGs Growth Rate'!T$53),0)</f>
        <v>0</v>
      </c>
      <c r="U5">
        <f>$F5*VLOOKUP($A5,'Non-GHGs Growth Rate'!$A$53:$AR$78,COLUMN('Non-GHGs Growth Rate'!U$53),0)</f>
        <v>0</v>
      </c>
      <c r="V5">
        <f>$F5*VLOOKUP($A5,'Non-GHGs Growth Rate'!$A$53:$AR$78,COLUMN('Non-GHGs Growth Rate'!V$53),0)</f>
        <v>0</v>
      </c>
      <c r="W5">
        <f>$F5*VLOOKUP($A5,'Non-GHGs Growth Rate'!$A$53:$AR$78,COLUMN('Non-GHGs Growth Rate'!W$53),0)</f>
        <v>0</v>
      </c>
      <c r="X5">
        <f>$F5*VLOOKUP($A5,'Non-GHGs Growth Rate'!$A$53:$AR$78,COLUMN('Non-GHGs Growth Rate'!X$53),0)</f>
        <v>0</v>
      </c>
      <c r="Y5">
        <f>$F5*VLOOKUP($A5,'Non-GHGs Growth Rate'!$A$53:$AR$78,COLUMN('Non-GHGs Growth Rate'!Y$53),0)</f>
        <v>0</v>
      </c>
      <c r="Z5">
        <f>$F5*VLOOKUP($A5,'Non-GHGs Growth Rate'!$A$53:$AR$78,COLUMN('Non-GHGs Growth Rate'!Z$53),0)</f>
        <v>0</v>
      </c>
      <c r="AA5">
        <f>$F5*VLOOKUP($A5,'Non-GHGs Growth Rate'!$A$53:$AR$78,COLUMN('Non-GHGs Growth Rate'!AA$53),0)</f>
        <v>0</v>
      </c>
      <c r="AB5">
        <f>$F5*VLOOKUP($A5,'Non-GHGs Growth Rate'!$A$53:$AR$78,COLUMN('Non-GHGs Growth Rate'!AB$53),0)</f>
        <v>0</v>
      </c>
      <c r="AC5">
        <f>$F5*VLOOKUP($A5,'Non-GHGs Growth Rate'!$A$53:$AR$78,COLUMN('Non-GHGs Growth Rate'!AC$53),0)</f>
        <v>0</v>
      </c>
      <c r="AD5">
        <f>$F5*VLOOKUP($A5,'Non-GHGs Growth Rate'!$A$53:$AR$78,COLUMN('Non-GHGs Growth Rate'!AD$53),0)</f>
        <v>0</v>
      </c>
      <c r="AE5">
        <f>$F5*VLOOKUP($A5,'Non-GHGs Growth Rate'!$A$53:$AR$78,COLUMN('Non-GHGs Growth Rate'!AE$53),0)</f>
        <v>0</v>
      </c>
      <c r="AF5">
        <f>$F5*VLOOKUP($A5,'Non-GHGs Growth Rate'!$A$53:$AR$78,COLUMN('Non-GHGs Growth Rate'!AF$53),0)</f>
        <v>0</v>
      </c>
      <c r="AG5">
        <f>$F5*VLOOKUP($A5,'Non-GHGs Growth Rate'!$A$53:$AR$78,COLUMN('Non-GHGs Growth Rate'!AG$53),0)</f>
        <v>0</v>
      </c>
      <c r="AH5">
        <f>$F5*VLOOKUP($A5,'Non-GHGs Growth Rate'!$A$53:$AR$78,COLUMN('Non-GHGs Growth Rate'!AH$53),0)</f>
        <v>0</v>
      </c>
      <c r="AI5">
        <f>$F5*VLOOKUP($A5,'Non-GHGs Growth Rate'!$A$53:$AR$78,COLUMN('Non-GHGs Growth Rate'!AI$53),0)</f>
        <v>0</v>
      </c>
      <c r="AJ5">
        <f>$F5*VLOOKUP($A5,'Non-GHGs Growth Rate'!$A$53:$AR$78,COLUMN('Non-GHGs Growth Rate'!AJ$53),0)</f>
        <v>0</v>
      </c>
      <c r="AK5">
        <f>$F5*VLOOKUP($A5,'Non-GHGs Growth Rate'!$A$53:$AR$78,COLUMN('Non-GHGs Growth Rate'!AK$53),0)</f>
        <v>0</v>
      </c>
      <c r="AL5">
        <f>$F5*VLOOKUP($A5,'Non-GHGs Growth Rate'!$A$53:$AR$78,COLUMN('Non-GHGs Growth Rate'!AL$53),0)</f>
        <v>0</v>
      </c>
      <c r="AM5">
        <f>$F5*VLOOKUP($A5,'Non-GHGs Growth Rate'!$A$53:$AR$78,COLUMN('Non-GHGs Growth Rate'!AM$53),0)</f>
        <v>0</v>
      </c>
      <c r="AN5">
        <f>$F5*VLOOKUP($A5,'Non-GHGs Growth Rate'!$A$53:$AR$78,COLUMN('Non-GHGs Growth Rate'!AN$53),0)</f>
        <v>0</v>
      </c>
      <c r="AO5">
        <f>$F5*VLOOKUP($A5,'Non-GHGs Growth Rate'!$A$53:$AR$78,COLUMN('Non-GHGs Growth Rate'!AO$53),0)</f>
        <v>0</v>
      </c>
      <c r="AP5">
        <f>$F5*VLOOKUP($A5,'Non-GHGs Growth Rate'!$A$53:$AR$78,COLUMN('Non-GHGs Growth Rate'!AP$53),0)</f>
        <v>0</v>
      </c>
      <c r="AQ5">
        <f>$F5*VLOOKUP($A5,'Non-GHGs Growth Rate'!$A$53:$AR$78,COLUMN('Non-GHGs Growth Rate'!AQ$53),0)</f>
        <v>0</v>
      </c>
      <c r="AR5">
        <f>$F5*VLOOKUP($A5,'Non-GHGs Growth Rate'!$A$53:$AR$78,COLUMN('Non-GHGs Growth Rate'!AR$53),0)</f>
        <v>0</v>
      </c>
    </row>
    <row r="6" spans="1:46">
      <c r="A6" t="s">
        <v>51</v>
      </c>
      <c r="B6" cm="1">
        <f t="array" ref="B6">SUMPRODUCT('Non-GHGs Emissions 2018-2022'!$G$5:$G$44*('Non-GHGs Emissions 2018-2022'!$A$5:$A$44=$A6))</f>
        <v>0</v>
      </c>
      <c r="C6" cm="1">
        <f t="array" ref="C6">SUMPRODUCT('Non-GHGs Emissions 2018-2022'!$G$49:$G$88*('Non-GHGs Emissions 2018-2022'!$A$49:$A$88=$A6))</f>
        <v>0</v>
      </c>
      <c r="D6" cm="1">
        <f t="array" ref="D6">SUMPRODUCT('Non-GHGs Emissions 2018-2022'!$G$93:$G$132*('Non-GHGs Emissions 2018-2022'!$A$93:$A$132=$A6))</f>
        <v>0</v>
      </c>
      <c r="E6" cm="1">
        <f t="array" ref="E6">SUMPRODUCT('Non-GHGs Emissions 2018-2022'!$G$137:$G$176*('Non-GHGs Emissions 2018-2022'!$A$137:$A$176=$A6))</f>
        <v>0</v>
      </c>
      <c r="F6" cm="1">
        <f t="array" ref="F6">SUMPRODUCT('Non-GHGs Emissions 2018-2022'!$G$181:$G$220*('Non-GHGs Emissions 2018-2022'!$A$181:$A$220=$A6))</f>
        <v>0</v>
      </c>
      <c r="G6">
        <f>$F6*VLOOKUP($A6,'Non-GHGs Growth Rate'!$A$53:$AR$78,COLUMN('Non-GHGs Growth Rate'!G$53),0)</f>
        <v>0</v>
      </c>
      <c r="H6">
        <f>$F6*VLOOKUP($A6,'Non-GHGs Growth Rate'!$A$53:$AR$78,COLUMN('Non-GHGs Growth Rate'!H$53),0)</f>
        <v>0</v>
      </c>
      <c r="I6">
        <f>$F6*VLOOKUP($A6,'Non-GHGs Growth Rate'!$A$53:$AR$78,COLUMN('Non-GHGs Growth Rate'!I$53),0)</f>
        <v>0</v>
      </c>
      <c r="J6">
        <f>$F6*VLOOKUP($A6,'Non-GHGs Growth Rate'!$A$53:$AR$78,COLUMN('Non-GHGs Growth Rate'!J$53),0)</f>
        <v>0</v>
      </c>
      <c r="K6">
        <f>$F6*VLOOKUP($A6,'Non-GHGs Growth Rate'!$A$53:$AR$78,COLUMN('Non-GHGs Growth Rate'!K$53),0)</f>
        <v>0</v>
      </c>
      <c r="L6">
        <f>$F6*VLOOKUP($A6,'Non-GHGs Growth Rate'!$A$53:$AR$78,COLUMN('Non-GHGs Growth Rate'!L$53),0)</f>
        <v>0</v>
      </c>
      <c r="M6">
        <f>$F6*VLOOKUP($A6,'Non-GHGs Growth Rate'!$A$53:$AR$78,COLUMN('Non-GHGs Growth Rate'!M$53),0)</f>
        <v>0</v>
      </c>
      <c r="N6">
        <f>$F6*VLOOKUP($A6,'Non-GHGs Growth Rate'!$A$53:$AR$78,COLUMN('Non-GHGs Growth Rate'!N$53),0)</f>
        <v>0</v>
      </c>
      <c r="O6">
        <f>$F6*VLOOKUP($A6,'Non-GHGs Growth Rate'!$A$53:$AR$78,COLUMN('Non-GHGs Growth Rate'!O$53),0)</f>
        <v>0</v>
      </c>
      <c r="P6">
        <f>$F6*VLOOKUP($A6,'Non-GHGs Growth Rate'!$A$53:$AR$78,COLUMN('Non-GHGs Growth Rate'!P$53),0)</f>
        <v>0</v>
      </c>
      <c r="Q6">
        <f>$F6*VLOOKUP($A6,'Non-GHGs Growth Rate'!$A$53:$AR$78,COLUMN('Non-GHGs Growth Rate'!Q$53),0)</f>
        <v>0</v>
      </c>
      <c r="R6">
        <f>$F6*VLOOKUP($A6,'Non-GHGs Growth Rate'!$A$53:$AR$78,COLUMN('Non-GHGs Growth Rate'!R$53),0)</f>
        <v>0</v>
      </c>
      <c r="S6">
        <f>$F6*VLOOKUP($A6,'Non-GHGs Growth Rate'!$A$53:$AR$78,COLUMN('Non-GHGs Growth Rate'!S$53),0)</f>
        <v>0</v>
      </c>
      <c r="T6">
        <f>$F6*VLOOKUP($A6,'Non-GHGs Growth Rate'!$A$53:$AR$78,COLUMN('Non-GHGs Growth Rate'!T$53),0)</f>
        <v>0</v>
      </c>
      <c r="U6">
        <f>$F6*VLOOKUP($A6,'Non-GHGs Growth Rate'!$A$53:$AR$78,COLUMN('Non-GHGs Growth Rate'!U$53),0)</f>
        <v>0</v>
      </c>
      <c r="V6">
        <f>$F6*VLOOKUP($A6,'Non-GHGs Growth Rate'!$A$53:$AR$78,COLUMN('Non-GHGs Growth Rate'!V$53),0)</f>
        <v>0</v>
      </c>
      <c r="W6">
        <f>$F6*VLOOKUP($A6,'Non-GHGs Growth Rate'!$A$53:$AR$78,COLUMN('Non-GHGs Growth Rate'!W$53),0)</f>
        <v>0</v>
      </c>
      <c r="X6">
        <f>$F6*VLOOKUP($A6,'Non-GHGs Growth Rate'!$A$53:$AR$78,COLUMN('Non-GHGs Growth Rate'!X$53),0)</f>
        <v>0</v>
      </c>
      <c r="Y6">
        <f>$F6*VLOOKUP($A6,'Non-GHGs Growth Rate'!$A$53:$AR$78,COLUMN('Non-GHGs Growth Rate'!Y$53),0)</f>
        <v>0</v>
      </c>
      <c r="Z6">
        <f>$F6*VLOOKUP($A6,'Non-GHGs Growth Rate'!$A$53:$AR$78,COLUMN('Non-GHGs Growth Rate'!Z$53),0)</f>
        <v>0</v>
      </c>
      <c r="AA6">
        <f>$F6*VLOOKUP($A6,'Non-GHGs Growth Rate'!$A$53:$AR$78,COLUMN('Non-GHGs Growth Rate'!AA$53),0)</f>
        <v>0</v>
      </c>
      <c r="AB6">
        <f>$F6*VLOOKUP($A6,'Non-GHGs Growth Rate'!$A$53:$AR$78,COLUMN('Non-GHGs Growth Rate'!AB$53),0)</f>
        <v>0</v>
      </c>
      <c r="AC6">
        <f>$F6*VLOOKUP($A6,'Non-GHGs Growth Rate'!$A$53:$AR$78,COLUMN('Non-GHGs Growth Rate'!AC$53),0)</f>
        <v>0</v>
      </c>
      <c r="AD6">
        <f>$F6*VLOOKUP($A6,'Non-GHGs Growth Rate'!$A$53:$AR$78,COLUMN('Non-GHGs Growth Rate'!AD$53),0)</f>
        <v>0</v>
      </c>
      <c r="AE6">
        <f>$F6*VLOOKUP($A6,'Non-GHGs Growth Rate'!$A$53:$AR$78,COLUMN('Non-GHGs Growth Rate'!AE$53),0)</f>
        <v>0</v>
      </c>
      <c r="AF6">
        <f>$F6*VLOOKUP($A6,'Non-GHGs Growth Rate'!$A$53:$AR$78,COLUMN('Non-GHGs Growth Rate'!AF$53),0)</f>
        <v>0</v>
      </c>
      <c r="AG6">
        <f>$F6*VLOOKUP($A6,'Non-GHGs Growth Rate'!$A$53:$AR$78,COLUMN('Non-GHGs Growth Rate'!AG$53),0)</f>
        <v>0</v>
      </c>
      <c r="AH6">
        <f>$F6*VLOOKUP($A6,'Non-GHGs Growth Rate'!$A$53:$AR$78,COLUMN('Non-GHGs Growth Rate'!AH$53),0)</f>
        <v>0</v>
      </c>
      <c r="AI6">
        <f>$F6*VLOOKUP($A6,'Non-GHGs Growth Rate'!$A$53:$AR$78,COLUMN('Non-GHGs Growth Rate'!AI$53),0)</f>
        <v>0</v>
      </c>
      <c r="AJ6">
        <f>$F6*VLOOKUP($A6,'Non-GHGs Growth Rate'!$A$53:$AR$78,COLUMN('Non-GHGs Growth Rate'!AJ$53),0)</f>
        <v>0</v>
      </c>
      <c r="AK6">
        <f>$F6*VLOOKUP($A6,'Non-GHGs Growth Rate'!$A$53:$AR$78,COLUMN('Non-GHGs Growth Rate'!AK$53),0)</f>
        <v>0</v>
      </c>
      <c r="AL6">
        <f>$F6*VLOOKUP($A6,'Non-GHGs Growth Rate'!$A$53:$AR$78,COLUMN('Non-GHGs Growth Rate'!AL$53),0)</f>
        <v>0</v>
      </c>
      <c r="AM6">
        <f>$F6*VLOOKUP($A6,'Non-GHGs Growth Rate'!$A$53:$AR$78,COLUMN('Non-GHGs Growth Rate'!AM$53),0)</f>
        <v>0</v>
      </c>
      <c r="AN6">
        <f>$F6*VLOOKUP($A6,'Non-GHGs Growth Rate'!$A$53:$AR$78,COLUMN('Non-GHGs Growth Rate'!AN$53),0)</f>
        <v>0</v>
      </c>
      <c r="AO6">
        <f>$F6*VLOOKUP($A6,'Non-GHGs Growth Rate'!$A$53:$AR$78,COLUMN('Non-GHGs Growth Rate'!AO$53),0)</f>
        <v>0</v>
      </c>
      <c r="AP6">
        <f>$F6*VLOOKUP($A6,'Non-GHGs Growth Rate'!$A$53:$AR$78,COLUMN('Non-GHGs Growth Rate'!AP$53),0)</f>
        <v>0</v>
      </c>
      <c r="AQ6">
        <f>$F6*VLOOKUP($A6,'Non-GHGs Growth Rate'!$A$53:$AR$78,COLUMN('Non-GHGs Growth Rate'!AQ$53),0)</f>
        <v>0</v>
      </c>
      <c r="AR6">
        <f>$F6*VLOOKUP($A6,'Non-GHGs Growth Rate'!$A$53:$AR$78,COLUMN('Non-GHGs Growth Rate'!AR$53),0)</f>
        <v>0</v>
      </c>
    </row>
    <row r="7" spans="1:46">
      <c r="A7" t="s">
        <v>52</v>
      </c>
      <c r="B7" cm="1">
        <f t="array" ref="B7">SUMPRODUCT('Non-GHGs Emissions 2018-2022'!$G$5:$G$44*('Non-GHGs Emissions 2018-2022'!$A$5:$A$44=$A7))</f>
        <v>0</v>
      </c>
      <c r="C7" cm="1">
        <f t="array" ref="C7">SUMPRODUCT('Non-GHGs Emissions 2018-2022'!$G$49:$G$88*('Non-GHGs Emissions 2018-2022'!$A$49:$A$88=$A7))</f>
        <v>0</v>
      </c>
      <c r="D7" cm="1">
        <f t="array" ref="D7">SUMPRODUCT('Non-GHGs Emissions 2018-2022'!$G$93:$G$132*('Non-GHGs Emissions 2018-2022'!$A$93:$A$132=$A7))</f>
        <v>0</v>
      </c>
      <c r="E7" cm="1">
        <f t="array" ref="E7">SUMPRODUCT('Non-GHGs Emissions 2018-2022'!$G$137:$G$176*('Non-GHGs Emissions 2018-2022'!$A$137:$A$176=$A7))</f>
        <v>0</v>
      </c>
      <c r="F7" cm="1">
        <f t="array" ref="F7">SUMPRODUCT('Non-GHGs Emissions 2018-2022'!$G$181:$G$220*('Non-GHGs Emissions 2018-2022'!$A$181:$A$220=$A7))</f>
        <v>0</v>
      </c>
      <c r="G7">
        <f>$F7*VLOOKUP($A7,'Non-GHGs Growth Rate'!$A$53:$AR$78,COLUMN('Non-GHGs Growth Rate'!G$53),0)</f>
        <v>0</v>
      </c>
      <c r="H7">
        <f>$F7*VLOOKUP($A7,'Non-GHGs Growth Rate'!$A$53:$AR$78,COLUMN('Non-GHGs Growth Rate'!H$53),0)</f>
        <v>0</v>
      </c>
      <c r="I7">
        <f>$F7*VLOOKUP($A7,'Non-GHGs Growth Rate'!$A$53:$AR$78,COLUMN('Non-GHGs Growth Rate'!I$53),0)</f>
        <v>0</v>
      </c>
      <c r="J7">
        <f>$F7*VLOOKUP($A7,'Non-GHGs Growth Rate'!$A$53:$AR$78,COLUMN('Non-GHGs Growth Rate'!J$53),0)</f>
        <v>0</v>
      </c>
      <c r="K7">
        <f>$F7*VLOOKUP($A7,'Non-GHGs Growth Rate'!$A$53:$AR$78,COLUMN('Non-GHGs Growth Rate'!K$53),0)</f>
        <v>0</v>
      </c>
      <c r="L7">
        <f>$F7*VLOOKUP($A7,'Non-GHGs Growth Rate'!$A$53:$AR$78,COLUMN('Non-GHGs Growth Rate'!L$53),0)</f>
        <v>0</v>
      </c>
      <c r="M7">
        <f>$F7*VLOOKUP($A7,'Non-GHGs Growth Rate'!$A$53:$AR$78,COLUMN('Non-GHGs Growth Rate'!M$53),0)</f>
        <v>0</v>
      </c>
      <c r="N7">
        <f>$F7*VLOOKUP($A7,'Non-GHGs Growth Rate'!$A$53:$AR$78,COLUMN('Non-GHGs Growth Rate'!N$53),0)</f>
        <v>0</v>
      </c>
      <c r="O7">
        <f>$F7*VLOOKUP($A7,'Non-GHGs Growth Rate'!$A$53:$AR$78,COLUMN('Non-GHGs Growth Rate'!O$53),0)</f>
        <v>0</v>
      </c>
      <c r="P7">
        <f>$F7*VLOOKUP($A7,'Non-GHGs Growth Rate'!$A$53:$AR$78,COLUMN('Non-GHGs Growth Rate'!P$53),0)</f>
        <v>0</v>
      </c>
      <c r="Q7">
        <f>$F7*VLOOKUP($A7,'Non-GHGs Growth Rate'!$A$53:$AR$78,COLUMN('Non-GHGs Growth Rate'!Q$53),0)</f>
        <v>0</v>
      </c>
      <c r="R7">
        <f>$F7*VLOOKUP($A7,'Non-GHGs Growth Rate'!$A$53:$AR$78,COLUMN('Non-GHGs Growth Rate'!R$53),0)</f>
        <v>0</v>
      </c>
      <c r="S7">
        <f>$F7*VLOOKUP($A7,'Non-GHGs Growth Rate'!$A$53:$AR$78,COLUMN('Non-GHGs Growth Rate'!S$53),0)</f>
        <v>0</v>
      </c>
      <c r="T7">
        <f>$F7*VLOOKUP($A7,'Non-GHGs Growth Rate'!$A$53:$AR$78,COLUMN('Non-GHGs Growth Rate'!T$53),0)</f>
        <v>0</v>
      </c>
      <c r="U7">
        <f>$F7*VLOOKUP($A7,'Non-GHGs Growth Rate'!$A$53:$AR$78,COLUMN('Non-GHGs Growth Rate'!U$53),0)</f>
        <v>0</v>
      </c>
      <c r="V7">
        <f>$F7*VLOOKUP($A7,'Non-GHGs Growth Rate'!$A$53:$AR$78,COLUMN('Non-GHGs Growth Rate'!V$53),0)</f>
        <v>0</v>
      </c>
      <c r="W7">
        <f>$F7*VLOOKUP($A7,'Non-GHGs Growth Rate'!$A$53:$AR$78,COLUMN('Non-GHGs Growth Rate'!W$53),0)</f>
        <v>0</v>
      </c>
      <c r="X7">
        <f>$F7*VLOOKUP($A7,'Non-GHGs Growth Rate'!$A$53:$AR$78,COLUMN('Non-GHGs Growth Rate'!X$53),0)</f>
        <v>0</v>
      </c>
      <c r="Y7">
        <f>$F7*VLOOKUP($A7,'Non-GHGs Growth Rate'!$A$53:$AR$78,COLUMN('Non-GHGs Growth Rate'!Y$53),0)</f>
        <v>0</v>
      </c>
      <c r="Z7">
        <f>$F7*VLOOKUP($A7,'Non-GHGs Growth Rate'!$A$53:$AR$78,COLUMN('Non-GHGs Growth Rate'!Z$53),0)</f>
        <v>0</v>
      </c>
      <c r="AA7">
        <f>$F7*VLOOKUP($A7,'Non-GHGs Growth Rate'!$A$53:$AR$78,COLUMN('Non-GHGs Growth Rate'!AA$53),0)</f>
        <v>0</v>
      </c>
      <c r="AB7">
        <f>$F7*VLOOKUP($A7,'Non-GHGs Growth Rate'!$A$53:$AR$78,COLUMN('Non-GHGs Growth Rate'!AB$53),0)</f>
        <v>0</v>
      </c>
      <c r="AC7">
        <f>$F7*VLOOKUP($A7,'Non-GHGs Growth Rate'!$A$53:$AR$78,COLUMN('Non-GHGs Growth Rate'!AC$53),0)</f>
        <v>0</v>
      </c>
      <c r="AD7">
        <f>$F7*VLOOKUP($A7,'Non-GHGs Growth Rate'!$A$53:$AR$78,COLUMN('Non-GHGs Growth Rate'!AD$53),0)</f>
        <v>0</v>
      </c>
      <c r="AE7">
        <f>$F7*VLOOKUP($A7,'Non-GHGs Growth Rate'!$A$53:$AR$78,COLUMN('Non-GHGs Growth Rate'!AE$53),0)</f>
        <v>0</v>
      </c>
      <c r="AF7">
        <f>$F7*VLOOKUP($A7,'Non-GHGs Growth Rate'!$A$53:$AR$78,COLUMN('Non-GHGs Growth Rate'!AF$53),0)</f>
        <v>0</v>
      </c>
      <c r="AG7">
        <f>$F7*VLOOKUP($A7,'Non-GHGs Growth Rate'!$A$53:$AR$78,COLUMN('Non-GHGs Growth Rate'!AG$53),0)</f>
        <v>0</v>
      </c>
      <c r="AH7">
        <f>$F7*VLOOKUP($A7,'Non-GHGs Growth Rate'!$A$53:$AR$78,COLUMN('Non-GHGs Growth Rate'!AH$53),0)</f>
        <v>0</v>
      </c>
      <c r="AI7">
        <f>$F7*VLOOKUP($A7,'Non-GHGs Growth Rate'!$A$53:$AR$78,COLUMN('Non-GHGs Growth Rate'!AI$53),0)</f>
        <v>0</v>
      </c>
      <c r="AJ7">
        <f>$F7*VLOOKUP($A7,'Non-GHGs Growth Rate'!$A$53:$AR$78,COLUMN('Non-GHGs Growth Rate'!AJ$53),0)</f>
        <v>0</v>
      </c>
      <c r="AK7">
        <f>$F7*VLOOKUP($A7,'Non-GHGs Growth Rate'!$A$53:$AR$78,COLUMN('Non-GHGs Growth Rate'!AK$53),0)</f>
        <v>0</v>
      </c>
      <c r="AL7">
        <f>$F7*VLOOKUP($A7,'Non-GHGs Growth Rate'!$A$53:$AR$78,COLUMN('Non-GHGs Growth Rate'!AL$53),0)</f>
        <v>0</v>
      </c>
      <c r="AM7">
        <f>$F7*VLOOKUP($A7,'Non-GHGs Growth Rate'!$A$53:$AR$78,COLUMN('Non-GHGs Growth Rate'!AM$53),0)</f>
        <v>0</v>
      </c>
      <c r="AN7">
        <f>$F7*VLOOKUP($A7,'Non-GHGs Growth Rate'!$A$53:$AR$78,COLUMN('Non-GHGs Growth Rate'!AN$53),0)</f>
        <v>0</v>
      </c>
      <c r="AO7">
        <f>$F7*VLOOKUP($A7,'Non-GHGs Growth Rate'!$A$53:$AR$78,COLUMN('Non-GHGs Growth Rate'!AO$53),0)</f>
        <v>0</v>
      </c>
      <c r="AP7">
        <f>$F7*VLOOKUP($A7,'Non-GHGs Growth Rate'!$A$53:$AR$78,COLUMN('Non-GHGs Growth Rate'!AP$53),0)</f>
        <v>0</v>
      </c>
      <c r="AQ7">
        <f>$F7*VLOOKUP($A7,'Non-GHGs Growth Rate'!$A$53:$AR$78,COLUMN('Non-GHGs Growth Rate'!AQ$53),0)</f>
        <v>0</v>
      </c>
      <c r="AR7">
        <f>$F7*VLOOKUP($A7,'Non-GHGs Growth Rate'!$A$53:$AR$78,COLUMN('Non-GHGs Growth Rate'!AR$53),0)</f>
        <v>0</v>
      </c>
    </row>
    <row r="8" spans="1:46">
      <c r="A8" t="s">
        <v>53</v>
      </c>
      <c r="B8" cm="1">
        <f t="array" ref="B8">SUMPRODUCT('Non-GHGs Emissions 2018-2022'!$G$5:$G$44*('Non-GHGs Emissions 2018-2022'!$A$5:$A$44=$A8))</f>
        <v>0</v>
      </c>
      <c r="C8" cm="1">
        <f t="array" ref="C8">SUMPRODUCT('Non-GHGs Emissions 2018-2022'!$G$49:$G$88*('Non-GHGs Emissions 2018-2022'!$A$49:$A$88=$A8))</f>
        <v>0</v>
      </c>
      <c r="D8" cm="1">
        <f t="array" ref="D8">SUMPRODUCT('Non-GHGs Emissions 2018-2022'!$G$93:$G$132*('Non-GHGs Emissions 2018-2022'!$A$93:$A$132=$A8))</f>
        <v>0</v>
      </c>
      <c r="E8" cm="1">
        <f t="array" ref="E8">SUMPRODUCT('Non-GHGs Emissions 2018-2022'!$G$137:$G$176*('Non-GHGs Emissions 2018-2022'!$A$137:$A$176=$A8))</f>
        <v>0</v>
      </c>
      <c r="F8" cm="1">
        <f t="array" ref="F8">SUMPRODUCT('Non-GHGs Emissions 2018-2022'!$G$181:$G$220*('Non-GHGs Emissions 2018-2022'!$A$181:$A$220=$A8))</f>
        <v>0</v>
      </c>
      <c r="G8">
        <f>$F8*VLOOKUP($A8,'Non-GHGs Growth Rate'!$A$53:$AR$78,COLUMN('Non-GHGs Growth Rate'!G$53),0)</f>
        <v>0</v>
      </c>
      <c r="H8">
        <f>$F8*VLOOKUP($A8,'Non-GHGs Growth Rate'!$A$53:$AR$78,COLUMN('Non-GHGs Growth Rate'!H$53),0)</f>
        <v>0</v>
      </c>
      <c r="I8">
        <f>$F8*VLOOKUP($A8,'Non-GHGs Growth Rate'!$A$53:$AR$78,COLUMN('Non-GHGs Growth Rate'!I$53),0)</f>
        <v>0</v>
      </c>
      <c r="J8">
        <f>$F8*VLOOKUP($A8,'Non-GHGs Growth Rate'!$A$53:$AR$78,COLUMN('Non-GHGs Growth Rate'!J$53),0)</f>
        <v>0</v>
      </c>
      <c r="K8">
        <f>$F8*VLOOKUP($A8,'Non-GHGs Growth Rate'!$A$53:$AR$78,COLUMN('Non-GHGs Growth Rate'!K$53),0)</f>
        <v>0</v>
      </c>
      <c r="L8">
        <f>$F8*VLOOKUP($A8,'Non-GHGs Growth Rate'!$A$53:$AR$78,COLUMN('Non-GHGs Growth Rate'!L$53),0)</f>
        <v>0</v>
      </c>
      <c r="M8">
        <f>$F8*VLOOKUP($A8,'Non-GHGs Growth Rate'!$A$53:$AR$78,COLUMN('Non-GHGs Growth Rate'!M$53),0)</f>
        <v>0</v>
      </c>
      <c r="N8">
        <f>$F8*VLOOKUP($A8,'Non-GHGs Growth Rate'!$A$53:$AR$78,COLUMN('Non-GHGs Growth Rate'!N$53),0)</f>
        <v>0</v>
      </c>
      <c r="O8">
        <f>$F8*VLOOKUP($A8,'Non-GHGs Growth Rate'!$A$53:$AR$78,COLUMN('Non-GHGs Growth Rate'!O$53),0)</f>
        <v>0</v>
      </c>
      <c r="P8">
        <f>$F8*VLOOKUP($A8,'Non-GHGs Growth Rate'!$A$53:$AR$78,COLUMN('Non-GHGs Growth Rate'!P$53),0)</f>
        <v>0</v>
      </c>
      <c r="Q8">
        <f>$F8*VLOOKUP($A8,'Non-GHGs Growth Rate'!$A$53:$AR$78,COLUMN('Non-GHGs Growth Rate'!Q$53),0)</f>
        <v>0</v>
      </c>
      <c r="R8">
        <f>$F8*VLOOKUP($A8,'Non-GHGs Growth Rate'!$A$53:$AR$78,COLUMN('Non-GHGs Growth Rate'!R$53),0)</f>
        <v>0</v>
      </c>
      <c r="S8">
        <f>$F8*VLOOKUP($A8,'Non-GHGs Growth Rate'!$A$53:$AR$78,COLUMN('Non-GHGs Growth Rate'!S$53),0)</f>
        <v>0</v>
      </c>
      <c r="T8">
        <f>$F8*VLOOKUP($A8,'Non-GHGs Growth Rate'!$A$53:$AR$78,COLUMN('Non-GHGs Growth Rate'!T$53),0)</f>
        <v>0</v>
      </c>
      <c r="U8">
        <f>$F8*VLOOKUP($A8,'Non-GHGs Growth Rate'!$A$53:$AR$78,COLUMN('Non-GHGs Growth Rate'!U$53),0)</f>
        <v>0</v>
      </c>
      <c r="V8">
        <f>$F8*VLOOKUP($A8,'Non-GHGs Growth Rate'!$A$53:$AR$78,COLUMN('Non-GHGs Growth Rate'!V$53),0)</f>
        <v>0</v>
      </c>
      <c r="W8">
        <f>$F8*VLOOKUP($A8,'Non-GHGs Growth Rate'!$A$53:$AR$78,COLUMN('Non-GHGs Growth Rate'!W$53),0)</f>
        <v>0</v>
      </c>
      <c r="X8">
        <f>$F8*VLOOKUP($A8,'Non-GHGs Growth Rate'!$A$53:$AR$78,COLUMN('Non-GHGs Growth Rate'!X$53),0)</f>
        <v>0</v>
      </c>
      <c r="Y8">
        <f>$F8*VLOOKUP($A8,'Non-GHGs Growth Rate'!$A$53:$AR$78,COLUMN('Non-GHGs Growth Rate'!Y$53),0)</f>
        <v>0</v>
      </c>
      <c r="Z8">
        <f>$F8*VLOOKUP($A8,'Non-GHGs Growth Rate'!$A$53:$AR$78,COLUMN('Non-GHGs Growth Rate'!Z$53),0)</f>
        <v>0</v>
      </c>
      <c r="AA8">
        <f>$F8*VLOOKUP($A8,'Non-GHGs Growth Rate'!$A$53:$AR$78,COLUMN('Non-GHGs Growth Rate'!AA$53),0)</f>
        <v>0</v>
      </c>
      <c r="AB8">
        <f>$F8*VLOOKUP($A8,'Non-GHGs Growth Rate'!$A$53:$AR$78,COLUMN('Non-GHGs Growth Rate'!AB$53),0)</f>
        <v>0</v>
      </c>
      <c r="AC8">
        <f>$F8*VLOOKUP($A8,'Non-GHGs Growth Rate'!$A$53:$AR$78,COLUMN('Non-GHGs Growth Rate'!AC$53),0)</f>
        <v>0</v>
      </c>
      <c r="AD8">
        <f>$F8*VLOOKUP($A8,'Non-GHGs Growth Rate'!$A$53:$AR$78,COLUMN('Non-GHGs Growth Rate'!AD$53),0)</f>
        <v>0</v>
      </c>
      <c r="AE8">
        <f>$F8*VLOOKUP($A8,'Non-GHGs Growth Rate'!$A$53:$AR$78,COLUMN('Non-GHGs Growth Rate'!AE$53),0)</f>
        <v>0</v>
      </c>
      <c r="AF8">
        <f>$F8*VLOOKUP($A8,'Non-GHGs Growth Rate'!$A$53:$AR$78,COLUMN('Non-GHGs Growth Rate'!AF$53),0)</f>
        <v>0</v>
      </c>
      <c r="AG8">
        <f>$F8*VLOOKUP($A8,'Non-GHGs Growth Rate'!$A$53:$AR$78,COLUMN('Non-GHGs Growth Rate'!AG$53),0)</f>
        <v>0</v>
      </c>
      <c r="AH8">
        <f>$F8*VLOOKUP($A8,'Non-GHGs Growth Rate'!$A$53:$AR$78,COLUMN('Non-GHGs Growth Rate'!AH$53),0)</f>
        <v>0</v>
      </c>
      <c r="AI8">
        <f>$F8*VLOOKUP($A8,'Non-GHGs Growth Rate'!$A$53:$AR$78,COLUMN('Non-GHGs Growth Rate'!AI$53),0)</f>
        <v>0</v>
      </c>
      <c r="AJ8">
        <f>$F8*VLOOKUP($A8,'Non-GHGs Growth Rate'!$A$53:$AR$78,COLUMN('Non-GHGs Growth Rate'!AJ$53),0)</f>
        <v>0</v>
      </c>
      <c r="AK8">
        <f>$F8*VLOOKUP($A8,'Non-GHGs Growth Rate'!$A$53:$AR$78,COLUMN('Non-GHGs Growth Rate'!AK$53),0)</f>
        <v>0</v>
      </c>
      <c r="AL8">
        <f>$F8*VLOOKUP($A8,'Non-GHGs Growth Rate'!$A$53:$AR$78,COLUMN('Non-GHGs Growth Rate'!AL$53),0)</f>
        <v>0</v>
      </c>
      <c r="AM8">
        <f>$F8*VLOOKUP($A8,'Non-GHGs Growth Rate'!$A$53:$AR$78,COLUMN('Non-GHGs Growth Rate'!AM$53),0)</f>
        <v>0</v>
      </c>
      <c r="AN8">
        <f>$F8*VLOOKUP($A8,'Non-GHGs Growth Rate'!$A$53:$AR$78,COLUMN('Non-GHGs Growth Rate'!AN$53),0)</f>
        <v>0</v>
      </c>
      <c r="AO8">
        <f>$F8*VLOOKUP($A8,'Non-GHGs Growth Rate'!$A$53:$AR$78,COLUMN('Non-GHGs Growth Rate'!AO$53),0)</f>
        <v>0</v>
      </c>
      <c r="AP8">
        <f>$F8*VLOOKUP($A8,'Non-GHGs Growth Rate'!$A$53:$AR$78,COLUMN('Non-GHGs Growth Rate'!AP$53),0)</f>
        <v>0</v>
      </c>
      <c r="AQ8">
        <f>$F8*VLOOKUP($A8,'Non-GHGs Growth Rate'!$A$53:$AR$78,COLUMN('Non-GHGs Growth Rate'!AQ$53),0)</f>
        <v>0</v>
      </c>
      <c r="AR8">
        <f>$F8*VLOOKUP($A8,'Non-GHGs Growth Rate'!$A$53:$AR$78,COLUMN('Non-GHGs Growth Rate'!AR$53),0)</f>
        <v>0</v>
      </c>
    </row>
    <row r="9" spans="1:46">
      <c r="A9" t="s">
        <v>54</v>
      </c>
      <c r="B9" cm="1">
        <f t="array" ref="B9">SUMPRODUCT('Non-GHGs Emissions 2018-2022'!$G$5:$G$44*('Non-GHGs Emissions 2018-2022'!$A$5:$A$44=$A9))</f>
        <v>0</v>
      </c>
      <c r="C9" cm="1">
        <f t="array" ref="C9">SUMPRODUCT('Non-GHGs Emissions 2018-2022'!$G$49:$G$88*('Non-GHGs Emissions 2018-2022'!$A$49:$A$88=$A9))</f>
        <v>0</v>
      </c>
      <c r="D9" cm="1">
        <f t="array" ref="D9">SUMPRODUCT('Non-GHGs Emissions 2018-2022'!$G$93:$G$132*('Non-GHGs Emissions 2018-2022'!$A$93:$A$132=$A9))</f>
        <v>0</v>
      </c>
      <c r="E9" cm="1">
        <f t="array" ref="E9">SUMPRODUCT('Non-GHGs Emissions 2018-2022'!$G$137:$G$176*('Non-GHGs Emissions 2018-2022'!$A$137:$A$176=$A9))</f>
        <v>0</v>
      </c>
      <c r="F9" cm="1">
        <f t="array" ref="F9">SUMPRODUCT('Non-GHGs Emissions 2018-2022'!$G$181:$G$220*('Non-GHGs Emissions 2018-2022'!$A$181:$A$220=$A9))</f>
        <v>0</v>
      </c>
      <c r="G9">
        <f>$F9*VLOOKUP($A9,'Non-GHGs Growth Rate'!$A$53:$AR$78,COLUMN('Non-GHGs Growth Rate'!G$53),0)</f>
        <v>0</v>
      </c>
      <c r="H9">
        <f>$F9*VLOOKUP($A9,'Non-GHGs Growth Rate'!$A$53:$AR$78,COLUMN('Non-GHGs Growth Rate'!H$53),0)</f>
        <v>0</v>
      </c>
      <c r="I9">
        <f>$F9*VLOOKUP($A9,'Non-GHGs Growth Rate'!$A$53:$AR$78,COLUMN('Non-GHGs Growth Rate'!I$53),0)</f>
        <v>0</v>
      </c>
      <c r="J9">
        <f>$F9*VLOOKUP($A9,'Non-GHGs Growth Rate'!$A$53:$AR$78,COLUMN('Non-GHGs Growth Rate'!J$53),0)</f>
        <v>0</v>
      </c>
      <c r="K9">
        <f>$F9*VLOOKUP($A9,'Non-GHGs Growth Rate'!$A$53:$AR$78,COLUMN('Non-GHGs Growth Rate'!K$53),0)</f>
        <v>0</v>
      </c>
      <c r="L9">
        <f>$F9*VLOOKUP($A9,'Non-GHGs Growth Rate'!$A$53:$AR$78,COLUMN('Non-GHGs Growth Rate'!L$53),0)</f>
        <v>0</v>
      </c>
      <c r="M9">
        <f>$F9*VLOOKUP($A9,'Non-GHGs Growth Rate'!$A$53:$AR$78,COLUMN('Non-GHGs Growth Rate'!M$53),0)</f>
        <v>0</v>
      </c>
      <c r="N9">
        <f>$F9*VLOOKUP($A9,'Non-GHGs Growth Rate'!$A$53:$AR$78,COLUMN('Non-GHGs Growth Rate'!N$53),0)</f>
        <v>0</v>
      </c>
      <c r="O9">
        <f>$F9*VLOOKUP($A9,'Non-GHGs Growth Rate'!$A$53:$AR$78,COLUMN('Non-GHGs Growth Rate'!O$53),0)</f>
        <v>0</v>
      </c>
      <c r="P9">
        <f>$F9*VLOOKUP($A9,'Non-GHGs Growth Rate'!$A$53:$AR$78,COLUMN('Non-GHGs Growth Rate'!P$53),0)</f>
        <v>0</v>
      </c>
      <c r="Q9">
        <f>$F9*VLOOKUP($A9,'Non-GHGs Growth Rate'!$A$53:$AR$78,COLUMN('Non-GHGs Growth Rate'!Q$53),0)</f>
        <v>0</v>
      </c>
      <c r="R9">
        <f>$F9*VLOOKUP($A9,'Non-GHGs Growth Rate'!$A$53:$AR$78,COLUMN('Non-GHGs Growth Rate'!R$53),0)</f>
        <v>0</v>
      </c>
      <c r="S9">
        <f>$F9*VLOOKUP($A9,'Non-GHGs Growth Rate'!$A$53:$AR$78,COLUMN('Non-GHGs Growth Rate'!S$53),0)</f>
        <v>0</v>
      </c>
      <c r="T9">
        <f>$F9*VLOOKUP($A9,'Non-GHGs Growth Rate'!$A$53:$AR$78,COLUMN('Non-GHGs Growth Rate'!T$53),0)</f>
        <v>0</v>
      </c>
      <c r="U9">
        <f>$F9*VLOOKUP($A9,'Non-GHGs Growth Rate'!$A$53:$AR$78,COLUMN('Non-GHGs Growth Rate'!U$53),0)</f>
        <v>0</v>
      </c>
      <c r="V9">
        <f>$F9*VLOOKUP($A9,'Non-GHGs Growth Rate'!$A$53:$AR$78,COLUMN('Non-GHGs Growth Rate'!V$53),0)</f>
        <v>0</v>
      </c>
      <c r="W9">
        <f>$F9*VLOOKUP($A9,'Non-GHGs Growth Rate'!$A$53:$AR$78,COLUMN('Non-GHGs Growth Rate'!W$53),0)</f>
        <v>0</v>
      </c>
      <c r="X9">
        <f>$F9*VLOOKUP($A9,'Non-GHGs Growth Rate'!$A$53:$AR$78,COLUMN('Non-GHGs Growth Rate'!X$53),0)</f>
        <v>0</v>
      </c>
      <c r="Y9">
        <f>$F9*VLOOKUP($A9,'Non-GHGs Growth Rate'!$A$53:$AR$78,COLUMN('Non-GHGs Growth Rate'!Y$53),0)</f>
        <v>0</v>
      </c>
      <c r="Z9">
        <f>$F9*VLOOKUP($A9,'Non-GHGs Growth Rate'!$A$53:$AR$78,COLUMN('Non-GHGs Growth Rate'!Z$53),0)</f>
        <v>0</v>
      </c>
      <c r="AA9">
        <f>$F9*VLOOKUP($A9,'Non-GHGs Growth Rate'!$A$53:$AR$78,COLUMN('Non-GHGs Growth Rate'!AA$53),0)</f>
        <v>0</v>
      </c>
      <c r="AB9">
        <f>$F9*VLOOKUP($A9,'Non-GHGs Growth Rate'!$A$53:$AR$78,COLUMN('Non-GHGs Growth Rate'!AB$53),0)</f>
        <v>0</v>
      </c>
      <c r="AC9">
        <f>$F9*VLOOKUP($A9,'Non-GHGs Growth Rate'!$A$53:$AR$78,COLUMN('Non-GHGs Growth Rate'!AC$53),0)</f>
        <v>0</v>
      </c>
      <c r="AD9">
        <f>$F9*VLOOKUP($A9,'Non-GHGs Growth Rate'!$A$53:$AR$78,COLUMN('Non-GHGs Growth Rate'!AD$53),0)</f>
        <v>0</v>
      </c>
      <c r="AE9">
        <f>$F9*VLOOKUP($A9,'Non-GHGs Growth Rate'!$A$53:$AR$78,COLUMN('Non-GHGs Growth Rate'!AE$53),0)</f>
        <v>0</v>
      </c>
      <c r="AF9">
        <f>$F9*VLOOKUP($A9,'Non-GHGs Growth Rate'!$A$53:$AR$78,COLUMN('Non-GHGs Growth Rate'!AF$53),0)</f>
        <v>0</v>
      </c>
      <c r="AG9">
        <f>$F9*VLOOKUP($A9,'Non-GHGs Growth Rate'!$A$53:$AR$78,COLUMN('Non-GHGs Growth Rate'!AG$53),0)</f>
        <v>0</v>
      </c>
      <c r="AH9">
        <f>$F9*VLOOKUP($A9,'Non-GHGs Growth Rate'!$A$53:$AR$78,COLUMN('Non-GHGs Growth Rate'!AH$53),0)</f>
        <v>0</v>
      </c>
      <c r="AI9">
        <f>$F9*VLOOKUP($A9,'Non-GHGs Growth Rate'!$A$53:$AR$78,COLUMN('Non-GHGs Growth Rate'!AI$53),0)</f>
        <v>0</v>
      </c>
      <c r="AJ9">
        <f>$F9*VLOOKUP($A9,'Non-GHGs Growth Rate'!$A$53:$AR$78,COLUMN('Non-GHGs Growth Rate'!AJ$53),0)</f>
        <v>0</v>
      </c>
      <c r="AK9">
        <f>$F9*VLOOKUP($A9,'Non-GHGs Growth Rate'!$A$53:$AR$78,COLUMN('Non-GHGs Growth Rate'!AK$53),0)</f>
        <v>0</v>
      </c>
      <c r="AL9">
        <f>$F9*VLOOKUP($A9,'Non-GHGs Growth Rate'!$A$53:$AR$78,COLUMN('Non-GHGs Growth Rate'!AL$53),0)</f>
        <v>0</v>
      </c>
      <c r="AM9">
        <f>$F9*VLOOKUP($A9,'Non-GHGs Growth Rate'!$A$53:$AR$78,COLUMN('Non-GHGs Growth Rate'!AM$53),0)</f>
        <v>0</v>
      </c>
      <c r="AN9">
        <f>$F9*VLOOKUP($A9,'Non-GHGs Growth Rate'!$A$53:$AR$78,COLUMN('Non-GHGs Growth Rate'!AN$53),0)</f>
        <v>0</v>
      </c>
      <c r="AO9">
        <f>$F9*VLOOKUP($A9,'Non-GHGs Growth Rate'!$A$53:$AR$78,COLUMN('Non-GHGs Growth Rate'!AO$53),0)</f>
        <v>0</v>
      </c>
      <c r="AP9">
        <f>$F9*VLOOKUP($A9,'Non-GHGs Growth Rate'!$A$53:$AR$78,COLUMN('Non-GHGs Growth Rate'!AP$53),0)</f>
        <v>0</v>
      </c>
      <c r="AQ9">
        <f>$F9*VLOOKUP($A9,'Non-GHGs Growth Rate'!$A$53:$AR$78,COLUMN('Non-GHGs Growth Rate'!AQ$53),0)</f>
        <v>0</v>
      </c>
      <c r="AR9">
        <f>$F9*VLOOKUP($A9,'Non-GHGs Growth Rate'!$A$53:$AR$78,COLUMN('Non-GHGs Growth Rate'!AR$53),0)</f>
        <v>0</v>
      </c>
    </row>
    <row r="10" spans="1:46">
      <c r="A10" t="s">
        <v>55</v>
      </c>
      <c r="B10" cm="1">
        <f t="array" ref="B10">SUMPRODUCT('Non-GHGs Emissions 2018-2022'!$G$5:$G$44*('Non-GHGs Emissions 2018-2022'!$A$5:$A$44=$A10))</f>
        <v>0</v>
      </c>
      <c r="C10" cm="1">
        <f t="array" ref="C10">SUMPRODUCT('Non-GHGs Emissions 2018-2022'!$G$49:$G$88*('Non-GHGs Emissions 2018-2022'!$A$49:$A$88=$A10))</f>
        <v>0</v>
      </c>
      <c r="D10" cm="1">
        <f t="array" ref="D10">SUMPRODUCT('Non-GHGs Emissions 2018-2022'!$G$93:$G$132*('Non-GHGs Emissions 2018-2022'!$A$93:$A$132=$A10))</f>
        <v>0</v>
      </c>
      <c r="E10" cm="1">
        <f t="array" ref="E10">SUMPRODUCT('Non-GHGs Emissions 2018-2022'!$G$137:$G$176*('Non-GHGs Emissions 2018-2022'!$A$137:$A$176=$A10))</f>
        <v>0</v>
      </c>
      <c r="F10" cm="1">
        <f t="array" ref="F10">SUMPRODUCT('Non-GHGs Emissions 2018-2022'!$G$181:$G$220*('Non-GHGs Emissions 2018-2022'!$A$181:$A$220=$A10))</f>
        <v>0</v>
      </c>
      <c r="G10">
        <f>$F10*VLOOKUP($A10,'Non-GHGs Growth Rate'!$A$53:$AR$78,COLUMN('Non-GHGs Growth Rate'!G$53),0)</f>
        <v>0</v>
      </c>
      <c r="H10">
        <f>$F10*VLOOKUP($A10,'Non-GHGs Growth Rate'!$A$53:$AR$78,COLUMN('Non-GHGs Growth Rate'!H$53),0)</f>
        <v>0</v>
      </c>
      <c r="I10">
        <f>$F10*VLOOKUP($A10,'Non-GHGs Growth Rate'!$A$53:$AR$78,COLUMN('Non-GHGs Growth Rate'!I$53),0)</f>
        <v>0</v>
      </c>
      <c r="J10">
        <f>$F10*VLOOKUP($A10,'Non-GHGs Growth Rate'!$A$53:$AR$78,COLUMN('Non-GHGs Growth Rate'!J$53),0)</f>
        <v>0</v>
      </c>
      <c r="K10">
        <f>$F10*VLOOKUP($A10,'Non-GHGs Growth Rate'!$A$53:$AR$78,COLUMN('Non-GHGs Growth Rate'!K$53),0)</f>
        <v>0</v>
      </c>
      <c r="L10">
        <f>$F10*VLOOKUP($A10,'Non-GHGs Growth Rate'!$A$53:$AR$78,COLUMN('Non-GHGs Growth Rate'!L$53),0)</f>
        <v>0</v>
      </c>
      <c r="M10">
        <f>$F10*VLOOKUP($A10,'Non-GHGs Growth Rate'!$A$53:$AR$78,COLUMN('Non-GHGs Growth Rate'!M$53),0)</f>
        <v>0</v>
      </c>
      <c r="N10">
        <f>$F10*VLOOKUP($A10,'Non-GHGs Growth Rate'!$A$53:$AR$78,COLUMN('Non-GHGs Growth Rate'!N$53),0)</f>
        <v>0</v>
      </c>
      <c r="O10">
        <f>$F10*VLOOKUP($A10,'Non-GHGs Growth Rate'!$A$53:$AR$78,COLUMN('Non-GHGs Growth Rate'!O$53),0)</f>
        <v>0</v>
      </c>
      <c r="P10">
        <f>$F10*VLOOKUP($A10,'Non-GHGs Growth Rate'!$A$53:$AR$78,COLUMN('Non-GHGs Growth Rate'!P$53),0)</f>
        <v>0</v>
      </c>
      <c r="Q10">
        <f>$F10*VLOOKUP($A10,'Non-GHGs Growth Rate'!$A$53:$AR$78,COLUMN('Non-GHGs Growth Rate'!Q$53),0)</f>
        <v>0</v>
      </c>
      <c r="R10">
        <f>$F10*VLOOKUP($A10,'Non-GHGs Growth Rate'!$A$53:$AR$78,COLUMN('Non-GHGs Growth Rate'!R$53),0)</f>
        <v>0</v>
      </c>
      <c r="S10">
        <f>$F10*VLOOKUP($A10,'Non-GHGs Growth Rate'!$A$53:$AR$78,COLUMN('Non-GHGs Growth Rate'!S$53),0)</f>
        <v>0</v>
      </c>
      <c r="T10">
        <f>$F10*VLOOKUP($A10,'Non-GHGs Growth Rate'!$A$53:$AR$78,COLUMN('Non-GHGs Growth Rate'!T$53),0)</f>
        <v>0</v>
      </c>
      <c r="U10">
        <f>$F10*VLOOKUP($A10,'Non-GHGs Growth Rate'!$A$53:$AR$78,COLUMN('Non-GHGs Growth Rate'!U$53),0)</f>
        <v>0</v>
      </c>
      <c r="V10">
        <f>$F10*VLOOKUP($A10,'Non-GHGs Growth Rate'!$A$53:$AR$78,COLUMN('Non-GHGs Growth Rate'!V$53),0)</f>
        <v>0</v>
      </c>
      <c r="W10">
        <f>$F10*VLOOKUP($A10,'Non-GHGs Growth Rate'!$A$53:$AR$78,COLUMN('Non-GHGs Growth Rate'!W$53),0)</f>
        <v>0</v>
      </c>
      <c r="X10">
        <f>$F10*VLOOKUP($A10,'Non-GHGs Growth Rate'!$A$53:$AR$78,COLUMN('Non-GHGs Growth Rate'!X$53),0)</f>
        <v>0</v>
      </c>
      <c r="Y10">
        <f>$F10*VLOOKUP($A10,'Non-GHGs Growth Rate'!$A$53:$AR$78,COLUMN('Non-GHGs Growth Rate'!Y$53),0)</f>
        <v>0</v>
      </c>
      <c r="Z10">
        <f>$F10*VLOOKUP($A10,'Non-GHGs Growth Rate'!$A$53:$AR$78,COLUMN('Non-GHGs Growth Rate'!Z$53),0)</f>
        <v>0</v>
      </c>
      <c r="AA10">
        <f>$F10*VLOOKUP($A10,'Non-GHGs Growth Rate'!$A$53:$AR$78,COLUMN('Non-GHGs Growth Rate'!AA$53),0)</f>
        <v>0</v>
      </c>
      <c r="AB10">
        <f>$F10*VLOOKUP($A10,'Non-GHGs Growth Rate'!$A$53:$AR$78,COLUMN('Non-GHGs Growth Rate'!AB$53),0)</f>
        <v>0</v>
      </c>
      <c r="AC10">
        <f>$F10*VLOOKUP($A10,'Non-GHGs Growth Rate'!$A$53:$AR$78,COLUMN('Non-GHGs Growth Rate'!AC$53),0)</f>
        <v>0</v>
      </c>
      <c r="AD10">
        <f>$F10*VLOOKUP($A10,'Non-GHGs Growth Rate'!$A$53:$AR$78,COLUMN('Non-GHGs Growth Rate'!AD$53),0)</f>
        <v>0</v>
      </c>
      <c r="AE10">
        <f>$F10*VLOOKUP($A10,'Non-GHGs Growth Rate'!$A$53:$AR$78,COLUMN('Non-GHGs Growth Rate'!AE$53),0)</f>
        <v>0</v>
      </c>
      <c r="AF10">
        <f>$F10*VLOOKUP($A10,'Non-GHGs Growth Rate'!$A$53:$AR$78,COLUMN('Non-GHGs Growth Rate'!AF$53),0)</f>
        <v>0</v>
      </c>
      <c r="AG10">
        <f>$F10*VLOOKUP($A10,'Non-GHGs Growth Rate'!$A$53:$AR$78,COLUMN('Non-GHGs Growth Rate'!AG$53),0)</f>
        <v>0</v>
      </c>
      <c r="AH10">
        <f>$F10*VLOOKUP($A10,'Non-GHGs Growth Rate'!$A$53:$AR$78,COLUMN('Non-GHGs Growth Rate'!AH$53),0)</f>
        <v>0</v>
      </c>
      <c r="AI10">
        <f>$F10*VLOOKUP($A10,'Non-GHGs Growth Rate'!$A$53:$AR$78,COLUMN('Non-GHGs Growth Rate'!AI$53),0)</f>
        <v>0</v>
      </c>
      <c r="AJ10">
        <f>$F10*VLOOKUP($A10,'Non-GHGs Growth Rate'!$A$53:$AR$78,COLUMN('Non-GHGs Growth Rate'!AJ$53),0)</f>
        <v>0</v>
      </c>
      <c r="AK10">
        <f>$F10*VLOOKUP($A10,'Non-GHGs Growth Rate'!$A$53:$AR$78,COLUMN('Non-GHGs Growth Rate'!AK$53),0)</f>
        <v>0</v>
      </c>
      <c r="AL10">
        <f>$F10*VLOOKUP($A10,'Non-GHGs Growth Rate'!$A$53:$AR$78,COLUMN('Non-GHGs Growth Rate'!AL$53),0)</f>
        <v>0</v>
      </c>
      <c r="AM10">
        <f>$F10*VLOOKUP($A10,'Non-GHGs Growth Rate'!$A$53:$AR$78,COLUMN('Non-GHGs Growth Rate'!AM$53),0)</f>
        <v>0</v>
      </c>
      <c r="AN10">
        <f>$F10*VLOOKUP($A10,'Non-GHGs Growth Rate'!$A$53:$AR$78,COLUMN('Non-GHGs Growth Rate'!AN$53),0)</f>
        <v>0</v>
      </c>
      <c r="AO10">
        <f>$F10*VLOOKUP($A10,'Non-GHGs Growth Rate'!$A$53:$AR$78,COLUMN('Non-GHGs Growth Rate'!AO$53),0)</f>
        <v>0</v>
      </c>
      <c r="AP10">
        <f>$F10*VLOOKUP($A10,'Non-GHGs Growth Rate'!$A$53:$AR$78,COLUMN('Non-GHGs Growth Rate'!AP$53),0)</f>
        <v>0</v>
      </c>
      <c r="AQ10">
        <f>$F10*VLOOKUP($A10,'Non-GHGs Growth Rate'!$A$53:$AR$78,COLUMN('Non-GHGs Growth Rate'!AQ$53),0)</f>
        <v>0</v>
      </c>
      <c r="AR10">
        <f>$F10*VLOOKUP($A10,'Non-GHGs Growth Rate'!$A$53:$AR$78,COLUMN('Non-GHGs Growth Rate'!AR$53),0)</f>
        <v>0</v>
      </c>
    </row>
    <row r="11" spans="1:46">
      <c r="A11" t="s">
        <v>44</v>
      </c>
      <c r="B11" cm="1">
        <f t="array" ref="B11">SUMPRODUCT('Non-GHGs Emissions 2018-2022'!$G$5:$G$44*('Non-GHGs Emissions 2018-2022'!$A$5:$A$44=$A11))</f>
        <v>0</v>
      </c>
      <c r="C11" cm="1">
        <f t="array" ref="C11">SUMPRODUCT('Non-GHGs Emissions 2018-2022'!$G$49:$G$88*('Non-GHGs Emissions 2018-2022'!$A$49:$A$88=$A11))</f>
        <v>0</v>
      </c>
      <c r="D11" cm="1">
        <f t="array" ref="D11">SUMPRODUCT('Non-GHGs Emissions 2018-2022'!$G$93:$G$132*('Non-GHGs Emissions 2018-2022'!$A$93:$A$132=$A11))</f>
        <v>0</v>
      </c>
      <c r="E11" cm="1">
        <f t="array" ref="E11">SUMPRODUCT('Non-GHGs Emissions 2018-2022'!$G$137:$G$176*('Non-GHGs Emissions 2018-2022'!$A$137:$A$176=$A11))</f>
        <v>0</v>
      </c>
      <c r="F11" cm="1">
        <f t="array" ref="F11">SUMPRODUCT('Non-GHGs Emissions 2018-2022'!$G$181:$G$220*('Non-GHGs Emissions 2018-2022'!$A$181:$A$220=$A11))</f>
        <v>0</v>
      </c>
      <c r="G11">
        <f>$F11*VLOOKUP($A11,'Non-GHGs Growth Rate'!$A$53:$AR$78,COLUMN('Non-GHGs Growth Rate'!G$53),0)</f>
        <v>0</v>
      </c>
      <c r="H11">
        <f>$F11*VLOOKUP($A11,'Non-GHGs Growth Rate'!$A$53:$AR$78,COLUMN('Non-GHGs Growth Rate'!H$53),0)</f>
        <v>0</v>
      </c>
      <c r="I11">
        <f>$F11*VLOOKUP($A11,'Non-GHGs Growth Rate'!$A$53:$AR$78,COLUMN('Non-GHGs Growth Rate'!I$53),0)</f>
        <v>0</v>
      </c>
      <c r="J11">
        <f>$F11*VLOOKUP($A11,'Non-GHGs Growth Rate'!$A$53:$AR$78,COLUMN('Non-GHGs Growth Rate'!J$53),0)</f>
        <v>0</v>
      </c>
      <c r="K11">
        <f>$F11*VLOOKUP($A11,'Non-GHGs Growth Rate'!$A$53:$AR$78,COLUMN('Non-GHGs Growth Rate'!K$53),0)</f>
        <v>0</v>
      </c>
      <c r="L11">
        <f>$F11*VLOOKUP($A11,'Non-GHGs Growth Rate'!$A$53:$AR$78,COLUMN('Non-GHGs Growth Rate'!L$53),0)</f>
        <v>0</v>
      </c>
      <c r="M11">
        <f>$F11*VLOOKUP($A11,'Non-GHGs Growth Rate'!$A$53:$AR$78,COLUMN('Non-GHGs Growth Rate'!M$53),0)</f>
        <v>0</v>
      </c>
      <c r="N11">
        <f>$F11*VLOOKUP($A11,'Non-GHGs Growth Rate'!$A$53:$AR$78,COLUMN('Non-GHGs Growth Rate'!N$53),0)</f>
        <v>0</v>
      </c>
      <c r="O11">
        <f>$F11*VLOOKUP($A11,'Non-GHGs Growth Rate'!$A$53:$AR$78,COLUMN('Non-GHGs Growth Rate'!O$53),0)</f>
        <v>0</v>
      </c>
      <c r="P11">
        <f>$F11*VLOOKUP($A11,'Non-GHGs Growth Rate'!$A$53:$AR$78,COLUMN('Non-GHGs Growth Rate'!P$53),0)</f>
        <v>0</v>
      </c>
      <c r="Q11">
        <f>$F11*VLOOKUP($A11,'Non-GHGs Growth Rate'!$A$53:$AR$78,COLUMN('Non-GHGs Growth Rate'!Q$53),0)</f>
        <v>0</v>
      </c>
      <c r="R11">
        <f>$F11*VLOOKUP($A11,'Non-GHGs Growth Rate'!$A$53:$AR$78,COLUMN('Non-GHGs Growth Rate'!R$53),0)</f>
        <v>0</v>
      </c>
      <c r="S11">
        <f>$F11*VLOOKUP($A11,'Non-GHGs Growth Rate'!$A$53:$AR$78,COLUMN('Non-GHGs Growth Rate'!S$53),0)</f>
        <v>0</v>
      </c>
      <c r="T11">
        <f>$F11*VLOOKUP($A11,'Non-GHGs Growth Rate'!$A$53:$AR$78,COLUMN('Non-GHGs Growth Rate'!T$53),0)</f>
        <v>0</v>
      </c>
      <c r="U11">
        <f>$F11*VLOOKUP($A11,'Non-GHGs Growth Rate'!$A$53:$AR$78,COLUMN('Non-GHGs Growth Rate'!U$53),0)</f>
        <v>0</v>
      </c>
      <c r="V11">
        <f>$F11*VLOOKUP($A11,'Non-GHGs Growth Rate'!$A$53:$AR$78,COLUMN('Non-GHGs Growth Rate'!V$53),0)</f>
        <v>0</v>
      </c>
      <c r="W11">
        <f>$F11*VLOOKUP($A11,'Non-GHGs Growth Rate'!$A$53:$AR$78,COLUMN('Non-GHGs Growth Rate'!W$53),0)</f>
        <v>0</v>
      </c>
      <c r="X11">
        <f>$F11*VLOOKUP($A11,'Non-GHGs Growth Rate'!$A$53:$AR$78,COLUMN('Non-GHGs Growth Rate'!X$53),0)</f>
        <v>0</v>
      </c>
      <c r="Y11">
        <f>$F11*VLOOKUP($A11,'Non-GHGs Growth Rate'!$A$53:$AR$78,COLUMN('Non-GHGs Growth Rate'!Y$53),0)</f>
        <v>0</v>
      </c>
      <c r="Z11">
        <f>$F11*VLOOKUP($A11,'Non-GHGs Growth Rate'!$A$53:$AR$78,COLUMN('Non-GHGs Growth Rate'!Z$53),0)</f>
        <v>0</v>
      </c>
      <c r="AA11">
        <f>$F11*VLOOKUP($A11,'Non-GHGs Growth Rate'!$A$53:$AR$78,COLUMN('Non-GHGs Growth Rate'!AA$53),0)</f>
        <v>0</v>
      </c>
      <c r="AB11">
        <f>$F11*VLOOKUP($A11,'Non-GHGs Growth Rate'!$A$53:$AR$78,COLUMN('Non-GHGs Growth Rate'!AB$53),0)</f>
        <v>0</v>
      </c>
      <c r="AC11">
        <f>$F11*VLOOKUP($A11,'Non-GHGs Growth Rate'!$A$53:$AR$78,COLUMN('Non-GHGs Growth Rate'!AC$53),0)</f>
        <v>0</v>
      </c>
      <c r="AD11">
        <f>$F11*VLOOKUP($A11,'Non-GHGs Growth Rate'!$A$53:$AR$78,COLUMN('Non-GHGs Growth Rate'!AD$53),0)</f>
        <v>0</v>
      </c>
      <c r="AE11">
        <f>$F11*VLOOKUP($A11,'Non-GHGs Growth Rate'!$A$53:$AR$78,COLUMN('Non-GHGs Growth Rate'!AE$53),0)</f>
        <v>0</v>
      </c>
      <c r="AF11">
        <f>$F11*VLOOKUP($A11,'Non-GHGs Growth Rate'!$A$53:$AR$78,COLUMN('Non-GHGs Growth Rate'!AF$53),0)</f>
        <v>0</v>
      </c>
      <c r="AG11">
        <f>$F11*VLOOKUP($A11,'Non-GHGs Growth Rate'!$A$53:$AR$78,COLUMN('Non-GHGs Growth Rate'!AG$53),0)</f>
        <v>0</v>
      </c>
      <c r="AH11">
        <f>$F11*VLOOKUP($A11,'Non-GHGs Growth Rate'!$A$53:$AR$78,COLUMN('Non-GHGs Growth Rate'!AH$53),0)</f>
        <v>0</v>
      </c>
      <c r="AI11">
        <f>$F11*VLOOKUP($A11,'Non-GHGs Growth Rate'!$A$53:$AR$78,COLUMN('Non-GHGs Growth Rate'!AI$53),0)</f>
        <v>0</v>
      </c>
      <c r="AJ11">
        <f>$F11*VLOOKUP($A11,'Non-GHGs Growth Rate'!$A$53:$AR$78,COLUMN('Non-GHGs Growth Rate'!AJ$53),0)</f>
        <v>0</v>
      </c>
      <c r="AK11">
        <f>$F11*VLOOKUP($A11,'Non-GHGs Growth Rate'!$A$53:$AR$78,COLUMN('Non-GHGs Growth Rate'!AK$53),0)</f>
        <v>0</v>
      </c>
      <c r="AL11">
        <f>$F11*VLOOKUP($A11,'Non-GHGs Growth Rate'!$A$53:$AR$78,COLUMN('Non-GHGs Growth Rate'!AL$53),0)</f>
        <v>0</v>
      </c>
      <c r="AM11">
        <f>$F11*VLOOKUP($A11,'Non-GHGs Growth Rate'!$A$53:$AR$78,COLUMN('Non-GHGs Growth Rate'!AM$53),0)</f>
        <v>0</v>
      </c>
      <c r="AN11">
        <f>$F11*VLOOKUP($A11,'Non-GHGs Growth Rate'!$A$53:$AR$78,COLUMN('Non-GHGs Growth Rate'!AN$53),0)</f>
        <v>0</v>
      </c>
      <c r="AO11">
        <f>$F11*VLOOKUP($A11,'Non-GHGs Growth Rate'!$A$53:$AR$78,COLUMN('Non-GHGs Growth Rate'!AO$53),0)</f>
        <v>0</v>
      </c>
      <c r="AP11">
        <f>$F11*VLOOKUP($A11,'Non-GHGs Growth Rate'!$A$53:$AR$78,COLUMN('Non-GHGs Growth Rate'!AP$53),0)</f>
        <v>0</v>
      </c>
      <c r="AQ11">
        <f>$F11*VLOOKUP($A11,'Non-GHGs Growth Rate'!$A$53:$AR$78,COLUMN('Non-GHGs Growth Rate'!AQ$53),0)</f>
        <v>0</v>
      </c>
      <c r="AR11">
        <f>$F11*VLOOKUP($A11,'Non-GHGs Growth Rate'!$A$53:$AR$78,COLUMN('Non-GHGs Growth Rate'!AR$53),0)</f>
        <v>0</v>
      </c>
    </row>
    <row r="12" spans="1:46">
      <c r="A12" t="s">
        <v>45</v>
      </c>
      <c r="B12" s="9" cm="1">
        <f t="array" ref="B12">SUMPRODUCT('Non-GHGs Emissions 2018-2022'!$G$5:$G$44*('Non-GHGs Emissions 2018-2022'!$A$5:$A$44=$A12))</f>
        <v>1183458900000</v>
      </c>
      <c r="C12" cm="1">
        <f t="array" ref="C12">SUMPRODUCT('Non-GHGs Emissions 2018-2022'!$G$49:$G$88*('Non-GHGs Emissions 2018-2022'!$A$49:$A$88=$A12))</f>
        <v>1221637740000</v>
      </c>
      <c r="D12" cm="1">
        <f t="array" ref="D12">SUMPRODUCT('Non-GHGs Emissions 2018-2022'!$G$93:$G$132*('Non-GHGs Emissions 2018-2022'!$A$93:$A$132=$A12))</f>
        <v>1320219540000</v>
      </c>
      <c r="E12" s="9" cm="1">
        <f t="array" ref="E12">SUMPRODUCT('Non-GHGs Emissions 2018-2022'!$G$137:$G$176*('Non-GHGs Emissions 2018-2022'!$A$137:$A$176=$A12))</f>
        <v>1338860040000</v>
      </c>
      <c r="F12" s="9" cm="1">
        <f t="array" ref="F12">SUMPRODUCT('Non-GHGs Emissions 2018-2022'!$G$181:$G$220*('Non-GHGs Emissions 2018-2022'!$A$181:$A$220=$A12))</f>
        <v>1372820580000</v>
      </c>
      <c r="G12">
        <f>$F12*VLOOKUP($A12,'Non-GHGs Growth Rate'!$A$53:$AR$78,COLUMN('Non-GHGs Growth Rate'!G$53),0)</f>
        <v>1425318274774.2578</v>
      </c>
      <c r="H12">
        <f>$F12*VLOOKUP($A12,'Non-GHGs Growth Rate'!$A$53:$AR$78,COLUMN('Non-GHGs Growth Rate'!H$53),0)</f>
        <v>1477043617613.4531</v>
      </c>
      <c r="I12">
        <f>$F12*VLOOKUP($A12,'Non-GHGs Growth Rate'!$A$53:$AR$78,COLUMN('Non-GHGs Growth Rate'!I$53),0)</f>
        <v>1528098917346.9104</v>
      </c>
      <c r="J12">
        <f>$F12*VLOOKUP($A12,'Non-GHGs Growth Rate'!$A$53:$AR$78,COLUMN('Non-GHGs Growth Rate'!J$53),0)</f>
        <v>1578593250419.7781</v>
      </c>
      <c r="K12">
        <f>$F12*VLOOKUP($A12,'Non-GHGs Growth Rate'!$A$53:$AR$78,COLUMN('Non-GHGs Growth Rate'!K$53),0)</f>
        <v>1628638768209.45</v>
      </c>
      <c r="L12">
        <f>$F12*VLOOKUP($A12,'Non-GHGs Growth Rate'!$A$53:$AR$78,COLUMN('Non-GHGs Growth Rate'!L$53),0)</f>
        <v>1678347691246.5029</v>
      </c>
      <c r="M12">
        <f>$F12*VLOOKUP($A12,'Non-GHGs Growth Rate'!$A$53:$AR$78,COLUMN('Non-GHGs Growth Rate'!M$53),0)</f>
        <v>1727830059685.6248</v>
      </c>
      <c r="N12">
        <f>$F12*VLOOKUP($A12,'Non-GHGs Growth Rate'!$A$53:$AR$78,COLUMN('Non-GHGs Growth Rate'!N$53),0)</f>
        <v>1777192172255.2534</v>
      </c>
      <c r="O12">
        <f>$F12*VLOOKUP($A12,'Non-GHGs Growth Rate'!$A$53:$AR$78,COLUMN('Non-GHGs Growth Rate'!O$53),0)</f>
        <v>1826535596095.3303</v>
      </c>
      <c r="P12">
        <f>$F12*VLOOKUP($A12,'Non-GHGs Growth Rate'!$A$53:$AR$78,COLUMN('Non-GHGs Growth Rate'!P$53),0)</f>
        <v>1875956622580.7305</v>
      </c>
      <c r="Q12">
        <f>$F12*VLOOKUP($A12,'Non-GHGs Growth Rate'!$A$53:$AR$78,COLUMN('Non-GHGs Growth Rate'!Q$53),0)</f>
        <v>1925546055899.4563</v>
      </c>
      <c r="R12">
        <f>$F12*VLOOKUP($A12,'Non-GHGs Growth Rate'!$A$53:$AR$78,COLUMN('Non-GHGs Growth Rate'!R$53),0)</f>
        <v>1975389239684.8472</v>
      </c>
      <c r="S12">
        <f>$F12*VLOOKUP($A12,'Non-GHGs Growth Rate'!$A$53:$AR$78,COLUMN('Non-GHGs Growth Rate'!S$53),0)</f>
        <v>2025566246404.0134</v>
      </c>
      <c r="T12">
        <f>$F12*VLOOKUP($A12,'Non-GHGs Growth Rate'!$A$53:$AR$78,COLUMN('Non-GHGs Growth Rate'!T$53),0)</f>
        <v>2076152171790.0344</v>
      </c>
      <c r="U12">
        <f>$F12*VLOOKUP($A12,'Non-GHGs Growth Rate'!$A$53:$AR$78,COLUMN('Non-GHGs Growth Rate'!U$53),0)</f>
        <v>2127217491392.0427</v>
      </c>
      <c r="V12">
        <f>$F12*VLOOKUP($A12,'Non-GHGs Growth Rate'!$A$53:$AR$78,COLUMN('Non-GHGs Growth Rate'!V$53),0)</f>
        <v>2178828448190.0864</v>
      </c>
      <c r="W12">
        <f>$F12*VLOOKUP($A12,'Non-GHGs Growth Rate'!$A$53:$AR$78,COLUMN('Non-GHGs Growth Rate'!W$53),0)</f>
        <v>2231047449448.4634</v>
      </c>
      <c r="X12">
        <f>$F12*VLOOKUP($A12,'Non-GHGs Growth Rate'!$A$53:$AR$78,COLUMN('Non-GHGs Growth Rate'!X$53),0)</f>
        <v>2283933457973.6016</v>
      </c>
      <c r="Y12">
        <f>$F12*VLOOKUP($A12,'Non-GHGs Growth Rate'!$A$53:$AR$78,COLUMN('Non-GHGs Growth Rate'!Y$53),0)</f>
        <v>2337542368130.2344</v>
      </c>
      <c r="Z12">
        <f>$F12*VLOOKUP($A12,'Non-GHGs Growth Rate'!$A$53:$AR$78,COLUMN('Non-GHGs Growth Rate'!Z$53),0)</f>
        <v>2391927360744.4082</v>
      </c>
      <c r="AA12">
        <f>$F12*VLOOKUP($A12,'Non-GHGs Growth Rate'!$A$53:$AR$78,COLUMN('Non-GHGs Growth Rate'!AA$53),0)</f>
        <v>2447139233711.7251</v>
      </c>
      <c r="AB12">
        <f>$F12*VLOOKUP($A12,'Non-GHGs Growth Rate'!$A$53:$AR$78,COLUMN('Non-GHGs Growth Rate'!AB$53),0)</f>
        <v>2503226707007.0068</v>
      </c>
      <c r="AC12">
        <f>$F12*VLOOKUP($A12,'Non-GHGs Growth Rate'!$A$53:$AR$78,COLUMN('Non-GHGs Growth Rate'!AC$53),0)</f>
        <v>2560236702065.188</v>
      </c>
      <c r="AD12">
        <f>$F12*VLOOKUP($A12,'Non-GHGs Growth Rate'!$A$53:$AR$78,COLUMN('Non-GHGs Growth Rate'!AD$53),0)</f>
        <v>2618214596337.0605</v>
      </c>
      <c r="AE12">
        <f>$F12*VLOOKUP($A12,'Non-GHGs Growth Rate'!$A$53:$AR$78,COLUMN('Non-GHGs Growth Rate'!AE$53),0)</f>
        <v>2677204454342.1113</v>
      </c>
      <c r="AF12">
        <f>$F12*VLOOKUP($A12,'Non-GHGs Growth Rate'!$A$53:$AR$78,COLUMN('Non-GHGs Growth Rate'!AF$53),0)</f>
        <v>2737249236834.2202</v>
      </c>
      <c r="AG12">
        <f>$F12*VLOOKUP($A12,'Non-GHGs Growth Rate'!$A$53:$AR$78,COLUMN('Non-GHGs Growth Rate'!AG$53),0)</f>
        <v>2798390989835.4478</v>
      </c>
      <c r="AH12">
        <f>$F12*VLOOKUP($A12,'Non-GHGs Growth Rate'!$A$53:$AR$78,COLUMN('Non-GHGs Growth Rate'!AH$53),0)</f>
        <v>2860671015325.4922</v>
      </c>
      <c r="AI12">
        <f>$F12*VLOOKUP($A12,'Non-GHGs Growth Rate'!$A$53:$AR$78,COLUMN('Non-GHGs Growth Rate'!AI$53),0)</f>
        <v>2924130025338.314</v>
      </c>
      <c r="AJ12">
        <f>$F12*VLOOKUP($A12,'Non-GHGs Growth Rate'!$A$53:$AR$78,COLUMN('Non-GHGs Growth Rate'!AJ$53),0)</f>
        <v>2988808281137.4063</v>
      </c>
      <c r="AK12">
        <f>$F12*VLOOKUP($A12,'Non-GHGs Growth Rate'!$A$53:$AR$78,COLUMN('Non-GHGs Growth Rate'!AK$53),0)</f>
        <v>3054745719034.2144</v>
      </c>
      <c r="AL12">
        <f>$F12*VLOOKUP($A12,'Non-GHGs Growth Rate'!$A$53:$AR$78,COLUMN('Non-GHGs Growth Rate'!AL$53),0)</f>
        <v>3121982064296.708</v>
      </c>
      <c r="AM12">
        <f>$F12*VLOOKUP($A12,'Non-GHGs Growth Rate'!$A$53:$AR$78,COLUMN('Non-GHGs Growth Rate'!AM$53),0)</f>
        <v>3190556934470.1606</v>
      </c>
      <c r="AN12">
        <f>$F12*VLOOKUP($A12,'Non-GHGs Growth Rate'!$A$53:$AR$78,COLUMN('Non-GHGs Growth Rate'!AN$53),0)</f>
        <v>3260509933310.7793</v>
      </c>
      <c r="AO12">
        <f>$F12*VLOOKUP($A12,'Non-GHGs Growth Rate'!$A$53:$AR$78,COLUMN('Non-GHGs Growth Rate'!AO$53),0)</f>
        <v>3331880736414.897</v>
      </c>
      <c r="AP12">
        <f>$F12*VLOOKUP($A12,'Non-GHGs Growth Rate'!$A$53:$AR$78,COLUMN('Non-GHGs Growth Rate'!AP$53),0)</f>
        <v>3404709169516.5483</v>
      </c>
      <c r="AQ12">
        <f>$F12*VLOOKUP($A12,'Non-GHGs Growth Rate'!$A$53:$AR$78,COLUMN('Non-GHGs Growth Rate'!AQ$53),0)</f>
        <v>3479035280322.6387</v>
      </c>
      <c r="AR12">
        <f>$F12*VLOOKUP($A12,'Non-GHGs Growth Rate'!$A$53:$AR$78,COLUMN('Non-GHGs Growth Rate'!AR$53),0)</f>
        <v>3554899404663.0308</v>
      </c>
    </row>
    <row r="13" spans="1:46">
      <c r="A13" t="s">
        <v>56</v>
      </c>
      <c r="B13" cm="1">
        <f t="array" ref="B13">SUMPRODUCT('Non-GHGs Emissions 2018-2022'!$G$5:$G$44*('Non-GHGs Emissions 2018-2022'!$A$5:$A$44=$A13))</f>
        <v>0</v>
      </c>
      <c r="C13" cm="1">
        <f t="array" ref="C13">SUMPRODUCT('Non-GHGs Emissions 2018-2022'!$G$49:$G$88*('Non-GHGs Emissions 2018-2022'!$A$49:$A$88=$A13))</f>
        <v>0</v>
      </c>
      <c r="D13" cm="1">
        <f t="array" ref="D13">SUMPRODUCT('Non-GHGs Emissions 2018-2022'!$G$93:$G$132*('Non-GHGs Emissions 2018-2022'!$A$93:$A$132=$A13))</f>
        <v>0</v>
      </c>
      <c r="E13" cm="1">
        <f t="array" ref="E13">SUMPRODUCT('Non-GHGs Emissions 2018-2022'!$G$137:$G$176*('Non-GHGs Emissions 2018-2022'!$A$137:$A$176=$A13))</f>
        <v>0</v>
      </c>
      <c r="F13" cm="1">
        <f t="array" ref="F13">SUMPRODUCT('Non-GHGs Emissions 2018-2022'!$G$181:$G$220*('Non-GHGs Emissions 2018-2022'!$A$181:$A$220=$A13))</f>
        <v>0</v>
      </c>
      <c r="G13">
        <f>$F13*VLOOKUP($A13,'Non-GHGs Growth Rate'!$A$53:$AR$78,COLUMN('Non-GHGs Growth Rate'!G$53),0)</f>
        <v>0</v>
      </c>
      <c r="H13">
        <f>$F13*VLOOKUP($A13,'Non-GHGs Growth Rate'!$A$53:$AR$78,COLUMN('Non-GHGs Growth Rate'!H$53),0)</f>
        <v>0</v>
      </c>
      <c r="I13">
        <f>$F13*VLOOKUP($A13,'Non-GHGs Growth Rate'!$A$53:$AR$78,COLUMN('Non-GHGs Growth Rate'!I$53),0)</f>
        <v>0</v>
      </c>
      <c r="J13">
        <f>$F13*VLOOKUP($A13,'Non-GHGs Growth Rate'!$A$53:$AR$78,COLUMN('Non-GHGs Growth Rate'!J$53),0)</f>
        <v>0</v>
      </c>
      <c r="K13">
        <f>$F13*VLOOKUP($A13,'Non-GHGs Growth Rate'!$A$53:$AR$78,COLUMN('Non-GHGs Growth Rate'!K$53),0)</f>
        <v>0</v>
      </c>
      <c r="L13">
        <f>$F13*VLOOKUP($A13,'Non-GHGs Growth Rate'!$A$53:$AR$78,COLUMN('Non-GHGs Growth Rate'!L$53),0)</f>
        <v>0</v>
      </c>
      <c r="M13">
        <f>$F13*VLOOKUP($A13,'Non-GHGs Growth Rate'!$A$53:$AR$78,COLUMN('Non-GHGs Growth Rate'!M$53),0)</f>
        <v>0</v>
      </c>
      <c r="N13">
        <f>$F13*VLOOKUP($A13,'Non-GHGs Growth Rate'!$A$53:$AR$78,COLUMN('Non-GHGs Growth Rate'!N$53),0)</f>
        <v>0</v>
      </c>
      <c r="O13">
        <f>$F13*VLOOKUP($A13,'Non-GHGs Growth Rate'!$A$53:$AR$78,COLUMN('Non-GHGs Growth Rate'!O$53),0)</f>
        <v>0</v>
      </c>
      <c r="P13">
        <f>$F13*VLOOKUP($A13,'Non-GHGs Growth Rate'!$A$53:$AR$78,COLUMN('Non-GHGs Growth Rate'!P$53),0)</f>
        <v>0</v>
      </c>
      <c r="Q13">
        <f>$F13*VLOOKUP($A13,'Non-GHGs Growth Rate'!$A$53:$AR$78,COLUMN('Non-GHGs Growth Rate'!Q$53),0)</f>
        <v>0</v>
      </c>
      <c r="R13">
        <f>$F13*VLOOKUP($A13,'Non-GHGs Growth Rate'!$A$53:$AR$78,COLUMN('Non-GHGs Growth Rate'!R$53),0)</f>
        <v>0</v>
      </c>
      <c r="S13">
        <f>$F13*VLOOKUP($A13,'Non-GHGs Growth Rate'!$A$53:$AR$78,COLUMN('Non-GHGs Growth Rate'!S$53),0)</f>
        <v>0</v>
      </c>
      <c r="T13">
        <f>$F13*VLOOKUP($A13,'Non-GHGs Growth Rate'!$A$53:$AR$78,COLUMN('Non-GHGs Growth Rate'!T$53),0)</f>
        <v>0</v>
      </c>
      <c r="U13">
        <f>$F13*VLOOKUP($A13,'Non-GHGs Growth Rate'!$A$53:$AR$78,COLUMN('Non-GHGs Growth Rate'!U$53),0)</f>
        <v>0</v>
      </c>
      <c r="V13">
        <f>$F13*VLOOKUP($A13,'Non-GHGs Growth Rate'!$A$53:$AR$78,COLUMN('Non-GHGs Growth Rate'!V$53),0)</f>
        <v>0</v>
      </c>
      <c r="W13">
        <f>$F13*VLOOKUP($A13,'Non-GHGs Growth Rate'!$A$53:$AR$78,COLUMN('Non-GHGs Growth Rate'!W$53),0)</f>
        <v>0</v>
      </c>
      <c r="X13">
        <f>$F13*VLOOKUP($A13,'Non-GHGs Growth Rate'!$A$53:$AR$78,COLUMN('Non-GHGs Growth Rate'!X$53),0)</f>
        <v>0</v>
      </c>
      <c r="Y13">
        <f>$F13*VLOOKUP($A13,'Non-GHGs Growth Rate'!$A$53:$AR$78,COLUMN('Non-GHGs Growth Rate'!Y$53),0)</f>
        <v>0</v>
      </c>
      <c r="Z13">
        <f>$F13*VLOOKUP($A13,'Non-GHGs Growth Rate'!$A$53:$AR$78,COLUMN('Non-GHGs Growth Rate'!Z$53),0)</f>
        <v>0</v>
      </c>
      <c r="AA13">
        <f>$F13*VLOOKUP($A13,'Non-GHGs Growth Rate'!$A$53:$AR$78,COLUMN('Non-GHGs Growth Rate'!AA$53),0)</f>
        <v>0</v>
      </c>
      <c r="AB13">
        <f>$F13*VLOOKUP($A13,'Non-GHGs Growth Rate'!$A$53:$AR$78,COLUMN('Non-GHGs Growth Rate'!AB$53),0)</f>
        <v>0</v>
      </c>
      <c r="AC13">
        <f>$F13*VLOOKUP($A13,'Non-GHGs Growth Rate'!$A$53:$AR$78,COLUMN('Non-GHGs Growth Rate'!AC$53),0)</f>
        <v>0</v>
      </c>
      <c r="AD13">
        <f>$F13*VLOOKUP($A13,'Non-GHGs Growth Rate'!$A$53:$AR$78,COLUMN('Non-GHGs Growth Rate'!AD$53),0)</f>
        <v>0</v>
      </c>
      <c r="AE13">
        <f>$F13*VLOOKUP($A13,'Non-GHGs Growth Rate'!$A$53:$AR$78,COLUMN('Non-GHGs Growth Rate'!AE$53),0)</f>
        <v>0</v>
      </c>
      <c r="AF13">
        <f>$F13*VLOOKUP($A13,'Non-GHGs Growth Rate'!$A$53:$AR$78,COLUMN('Non-GHGs Growth Rate'!AF$53),0)</f>
        <v>0</v>
      </c>
      <c r="AG13">
        <f>$F13*VLOOKUP($A13,'Non-GHGs Growth Rate'!$A$53:$AR$78,COLUMN('Non-GHGs Growth Rate'!AG$53),0)</f>
        <v>0</v>
      </c>
      <c r="AH13">
        <f>$F13*VLOOKUP($A13,'Non-GHGs Growth Rate'!$A$53:$AR$78,COLUMN('Non-GHGs Growth Rate'!AH$53),0)</f>
        <v>0</v>
      </c>
      <c r="AI13">
        <f>$F13*VLOOKUP($A13,'Non-GHGs Growth Rate'!$A$53:$AR$78,COLUMN('Non-GHGs Growth Rate'!AI$53),0)</f>
        <v>0</v>
      </c>
      <c r="AJ13">
        <f>$F13*VLOOKUP($A13,'Non-GHGs Growth Rate'!$A$53:$AR$78,COLUMN('Non-GHGs Growth Rate'!AJ$53),0)</f>
        <v>0</v>
      </c>
      <c r="AK13">
        <f>$F13*VLOOKUP($A13,'Non-GHGs Growth Rate'!$A$53:$AR$78,COLUMN('Non-GHGs Growth Rate'!AK$53),0)</f>
        <v>0</v>
      </c>
      <c r="AL13">
        <f>$F13*VLOOKUP($A13,'Non-GHGs Growth Rate'!$A$53:$AR$78,COLUMN('Non-GHGs Growth Rate'!AL$53),0)</f>
        <v>0</v>
      </c>
      <c r="AM13">
        <f>$F13*VLOOKUP($A13,'Non-GHGs Growth Rate'!$A$53:$AR$78,COLUMN('Non-GHGs Growth Rate'!AM$53),0)</f>
        <v>0</v>
      </c>
      <c r="AN13">
        <f>$F13*VLOOKUP($A13,'Non-GHGs Growth Rate'!$A$53:$AR$78,COLUMN('Non-GHGs Growth Rate'!AN$53),0)</f>
        <v>0</v>
      </c>
      <c r="AO13">
        <f>$F13*VLOOKUP($A13,'Non-GHGs Growth Rate'!$A$53:$AR$78,COLUMN('Non-GHGs Growth Rate'!AO$53),0)</f>
        <v>0</v>
      </c>
      <c r="AP13">
        <f>$F13*VLOOKUP($A13,'Non-GHGs Growth Rate'!$A$53:$AR$78,COLUMN('Non-GHGs Growth Rate'!AP$53),0)</f>
        <v>0</v>
      </c>
      <c r="AQ13">
        <f>$F13*VLOOKUP($A13,'Non-GHGs Growth Rate'!$A$53:$AR$78,COLUMN('Non-GHGs Growth Rate'!AQ$53),0)</f>
        <v>0</v>
      </c>
      <c r="AR13">
        <f>$F13*VLOOKUP($A13,'Non-GHGs Growth Rate'!$A$53:$AR$78,COLUMN('Non-GHGs Growth Rate'!AR$53),0)</f>
        <v>0</v>
      </c>
    </row>
    <row r="14" spans="1:46">
      <c r="A14" t="s">
        <v>57</v>
      </c>
      <c r="B14" cm="1">
        <f t="array" ref="B14">SUMPRODUCT('Non-GHGs Emissions 2018-2022'!$G$5:$G$44*('Non-GHGs Emissions 2018-2022'!$A$5:$A$44=$A14))</f>
        <v>0</v>
      </c>
      <c r="C14" cm="1">
        <f t="array" ref="C14">SUMPRODUCT('Non-GHGs Emissions 2018-2022'!$G$49:$G$88*('Non-GHGs Emissions 2018-2022'!$A$49:$A$88=$A14))</f>
        <v>0</v>
      </c>
      <c r="D14" cm="1">
        <f t="array" ref="D14">SUMPRODUCT('Non-GHGs Emissions 2018-2022'!$G$93:$G$132*('Non-GHGs Emissions 2018-2022'!$A$93:$A$132=$A14))</f>
        <v>0</v>
      </c>
      <c r="E14" cm="1">
        <f t="array" ref="E14">SUMPRODUCT('Non-GHGs Emissions 2018-2022'!$G$137:$G$176*('Non-GHGs Emissions 2018-2022'!$A$137:$A$176=$A14))</f>
        <v>0</v>
      </c>
      <c r="F14" cm="1">
        <f t="array" ref="F14">SUMPRODUCT('Non-GHGs Emissions 2018-2022'!$G$181:$G$220*('Non-GHGs Emissions 2018-2022'!$A$181:$A$220=$A14))</f>
        <v>0</v>
      </c>
      <c r="G14">
        <f>$F14*VLOOKUP($A14,'Non-GHGs Growth Rate'!$A$53:$AR$78,COLUMN('Non-GHGs Growth Rate'!G$53),0)</f>
        <v>0</v>
      </c>
      <c r="H14">
        <f>$F14*VLOOKUP($A14,'Non-GHGs Growth Rate'!$A$53:$AR$78,COLUMN('Non-GHGs Growth Rate'!H$53),0)</f>
        <v>0</v>
      </c>
      <c r="I14">
        <f>$F14*VLOOKUP($A14,'Non-GHGs Growth Rate'!$A$53:$AR$78,COLUMN('Non-GHGs Growth Rate'!I$53),0)</f>
        <v>0</v>
      </c>
      <c r="J14">
        <f>$F14*VLOOKUP($A14,'Non-GHGs Growth Rate'!$A$53:$AR$78,COLUMN('Non-GHGs Growth Rate'!J$53),0)</f>
        <v>0</v>
      </c>
      <c r="K14">
        <f>$F14*VLOOKUP($A14,'Non-GHGs Growth Rate'!$A$53:$AR$78,COLUMN('Non-GHGs Growth Rate'!K$53),0)</f>
        <v>0</v>
      </c>
      <c r="L14">
        <f>$F14*VLOOKUP($A14,'Non-GHGs Growth Rate'!$A$53:$AR$78,COLUMN('Non-GHGs Growth Rate'!L$53),0)</f>
        <v>0</v>
      </c>
      <c r="M14">
        <f>$F14*VLOOKUP($A14,'Non-GHGs Growth Rate'!$A$53:$AR$78,COLUMN('Non-GHGs Growth Rate'!M$53),0)</f>
        <v>0</v>
      </c>
      <c r="N14">
        <f>$F14*VLOOKUP($A14,'Non-GHGs Growth Rate'!$A$53:$AR$78,COLUMN('Non-GHGs Growth Rate'!N$53),0)</f>
        <v>0</v>
      </c>
      <c r="O14">
        <f>$F14*VLOOKUP($A14,'Non-GHGs Growth Rate'!$A$53:$AR$78,COLUMN('Non-GHGs Growth Rate'!O$53),0)</f>
        <v>0</v>
      </c>
      <c r="P14">
        <f>$F14*VLOOKUP($A14,'Non-GHGs Growth Rate'!$A$53:$AR$78,COLUMN('Non-GHGs Growth Rate'!P$53),0)</f>
        <v>0</v>
      </c>
      <c r="Q14">
        <f>$F14*VLOOKUP($A14,'Non-GHGs Growth Rate'!$A$53:$AR$78,COLUMN('Non-GHGs Growth Rate'!Q$53),0)</f>
        <v>0</v>
      </c>
      <c r="R14">
        <f>$F14*VLOOKUP($A14,'Non-GHGs Growth Rate'!$A$53:$AR$78,COLUMN('Non-GHGs Growth Rate'!R$53),0)</f>
        <v>0</v>
      </c>
      <c r="S14">
        <f>$F14*VLOOKUP($A14,'Non-GHGs Growth Rate'!$A$53:$AR$78,COLUMN('Non-GHGs Growth Rate'!S$53),0)</f>
        <v>0</v>
      </c>
      <c r="T14">
        <f>$F14*VLOOKUP($A14,'Non-GHGs Growth Rate'!$A$53:$AR$78,COLUMN('Non-GHGs Growth Rate'!T$53),0)</f>
        <v>0</v>
      </c>
      <c r="U14">
        <f>$F14*VLOOKUP($A14,'Non-GHGs Growth Rate'!$A$53:$AR$78,COLUMN('Non-GHGs Growth Rate'!U$53),0)</f>
        <v>0</v>
      </c>
      <c r="V14">
        <f>$F14*VLOOKUP($A14,'Non-GHGs Growth Rate'!$A$53:$AR$78,COLUMN('Non-GHGs Growth Rate'!V$53),0)</f>
        <v>0</v>
      </c>
      <c r="W14">
        <f>$F14*VLOOKUP($A14,'Non-GHGs Growth Rate'!$A$53:$AR$78,COLUMN('Non-GHGs Growth Rate'!W$53),0)</f>
        <v>0</v>
      </c>
      <c r="X14">
        <f>$F14*VLOOKUP($A14,'Non-GHGs Growth Rate'!$A$53:$AR$78,COLUMN('Non-GHGs Growth Rate'!X$53),0)</f>
        <v>0</v>
      </c>
      <c r="Y14">
        <f>$F14*VLOOKUP($A14,'Non-GHGs Growth Rate'!$A$53:$AR$78,COLUMN('Non-GHGs Growth Rate'!Y$53),0)</f>
        <v>0</v>
      </c>
      <c r="Z14">
        <f>$F14*VLOOKUP($A14,'Non-GHGs Growth Rate'!$A$53:$AR$78,COLUMN('Non-GHGs Growth Rate'!Z$53),0)</f>
        <v>0</v>
      </c>
      <c r="AA14">
        <f>$F14*VLOOKUP($A14,'Non-GHGs Growth Rate'!$A$53:$AR$78,COLUMN('Non-GHGs Growth Rate'!AA$53),0)</f>
        <v>0</v>
      </c>
      <c r="AB14">
        <f>$F14*VLOOKUP($A14,'Non-GHGs Growth Rate'!$A$53:$AR$78,COLUMN('Non-GHGs Growth Rate'!AB$53),0)</f>
        <v>0</v>
      </c>
      <c r="AC14">
        <f>$F14*VLOOKUP($A14,'Non-GHGs Growth Rate'!$A$53:$AR$78,COLUMN('Non-GHGs Growth Rate'!AC$53),0)</f>
        <v>0</v>
      </c>
      <c r="AD14">
        <f>$F14*VLOOKUP($A14,'Non-GHGs Growth Rate'!$A$53:$AR$78,COLUMN('Non-GHGs Growth Rate'!AD$53),0)</f>
        <v>0</v>
      </c>
      <c r="AE14">
        <f>$F14*VLOOKUP($A14,'Non-GHGs Growth Rate'!$A$53:$AR$78,COLUMN('Non-GHGs Growth Rate'!AE$53),0)</f>
        <v>0</v>
      </c>
      <c r="AF14">
        <f>$F14*VLOOKUP($A14,'Non-GHGs Growth Rate'!$A$53:$AR$78,COLUMN('Non-GHGs Growth Rate'!AF$53),0)</f>
        <v>0</v>
      </c>
      <c r="AG14">
        <f>$F14*VLOOKUP($A14,'Non-GHGs Growth Rate'!$A$53:$AR$78,COLUMN('Non-GHGs Growth Rate'!AG$53),0)</f>
        <v>0</v>
      </c>
      <c r="AH14">
        <f>$F14*VLOOKUP($A14,'Non-GHGs Growth Rate'!$A$53:$AR$78,COLUMN('Non-GHGs Growth Rate'!AH$53),0)</f>
        <v>0</v>
      </c>
      <c r="AI14">
        <f>$F14*VLOOKUP($A14,'Non-GHGs Growth Rate'!$A$53:$AR$78,COLUMN('Non-GHGs Growth Rate'!AI$53),0)</f>
        <v>0</v>
      </c>
      <c r="AJ14">
        <f>$F14*VLOOKUP($A14,'Non-GHGs Growth Rate'!$A$53:$AR$78,COLUMN('Non-GHGs Growth Rate'!AJ$53),0)</f>
        <v>0</v>
      </c>
      <c r="AK14">
        <f>$F14*VLOOKUP($A14,'Non-GHGs Growth Rate'!$A$53:$AR$78,COLUMN('Non-GHGs Growth Rate'!AK$53),0)</f>
        <v>0</v>
      </c>
      <c r="AL14">
        <f>$F14*VLOOKUP($A14,'Non-GHGs Growth Rate'!$A$53:$AR$78,COLUMN('Non-GHGs Growth Rate'!AL$53),0)</f>
        <v>0</v>
      </c>
      <c r="AM14">
        <f>$F14*VLOOKUP($A14,'Non-GHGs Growth Rate'!$A$53:$AR$78,COLUMN('Non-GHGs Growth Rate'!AM$53),0)</f>
        <v>0</v>
      </c>
      <c r="AN14">
        <f>$F14*VLOOKUP($A14,'Non-GHGs Growth Rate'!$A$53:$AR$78,COLUMN('Non-GHGs Growth Rate'!AN$53),0)</f>
        <v>0</v>
      </c>
      <c r="AO14">
        <f>$F14*VLOOKUP($A14,'Non-GHGs Growth Rate'!$A$53:$AR$78,COLUMN('Non-GHGs Growth Rate'!AO$53),0)</f>
        <v>0</v>
      </c>
      <c r="AP14">
        <f>$F14*VLOOKUP($A14,'Non-GHGs Growth Rate'!$A$53:$AR$78,COLUMN('Non-GHGs Growth Rate'!AP$53),0)</f>
        <v>0</v>
      </c>
      <c r="AQ14">
        <f>$F14*VLOOKUP($A14,'Non-GHGs Growth Rate'!$A$53:$AR$78,COLUMN('Non-GHGs Growth Rate'!AQ$53),0)</f>
        <v>0</v>
      </c>
      <c r="AR14">
        <f>$F14*VLOOKUP($A14,'Non-GHGs Growth Rate'!$A$53:$AR$78,COLUMN('Non-GHGs Growth Rate'!AR$53),0)</f>
        <v>0</v>
      </c>
    </row>
    <row r="15" spans="1:46">
      <c r="A15" t="s">
        <v>48</v>
      </c>
      <c r="B15" cm="1">
        <f t="array" ref="B15">SUMPRODUCT('Non-GHGs Emissions 2018-2022'!$G$5:$G$44*('Non-GHGs Emissions 2018-2022'!$A$5:$A$44=$A15))</f>
        <v>14271000000000</v>
      </c>
      <c r="C15" cm="1">
        <f t="array" ref="C15">SUMPRODUCT('Non-GHGs Emissions 2018-2022'!$G$49:$G$88*('Non-GHGs Emissions 2018-2022'!$A$49:$A$88=$A15))</f>
        <v>15275999999999.998</v>
      </c>
      <c r="D15" cm="1">
        <f t="array" ref="D15">SUMPRODUCT('Non-GHGs Emissions 2018-2022'!$G$93:$G$132*('Non-GHGs Emissions 2018-2022'!$A$93:$A$132=$A15))</f>
        <v>15878999999999.998</v>
      </c>
      <c r="E15" cm="1">
        <f t="array" ref="E15">SUMPRODUCT('Non-GHGs Emissions 2018-2022'!$G$137:$G$176*('Non-GHGs Emissions 2018-2022'!$A$137:$A$176=$A15))</f>
        <v>16059899999999.998</v>
      </c>
      <c r="F15" cm="1">
        <f t="array" ref="F15">SUMPRODUCT('Non-GHGs Emissions 2018-2022'!$G$181:$G$220*('Non-GHGs Emissions 2018-2022'!$A$181:$A$220=$A15))</f>
        <v>21406500000000</v>
      </c>
      <c r="G15">
        <f>$F15*VLOOKUP($A15,'Non-GHGs Growth Rate'!$A$53:$AR$78,COLUMN('Non-GHGs Growth Rate'!G$53),0)</f>
        <v>22432393836737.051</v>
      </c>
      <c r="H15">
        <f>$F15*VLOOKUP($A15,'Non-GHGs Growth Rate'!$A$53:$AR$78,COLUMN('Non-GHGs Growth Rate'!H$53),0)</f>
        <v>23447009704639.566</v>
      </c>
      <c r="I15">
        <f>$F15*VLOOKUP($A15,'Non-GHGs Growth Rate'!$A$53:$AR$78,COLUMN('Non-GHGs Growth Rate'!I$53),0)</f>
        <v>24451478516949.078</v>
      </c>
      <c r="J15">
        <f>$F15*VLOOKUP($A15,'Non-GHGs Growth Rate'!$A$53:$AR$78,COLUMN('Non-GHGs Growth Rate'!J$53),0)</f>
        <v>25447209034584.605</v>
      </c>
      <c r="K15">
        <f>$F15*VLOOKUP($A15,'Non-GHGs Growth Rate'!$A$53:$AR$78,COLUMN('Non-GHGs Growth Rate'!K$53),0)</f>
        <v>26435783935301.188</v>
      </c>
      <c r="L15">
        <f>$F15*VLOOKUP($A15,'Non-GHGs Growth Rate'!$A$53:$AR$78,COLUMN('Non-GHGs Growth Rate'!L$53),0)</f>
        <v>27418880423644.164</v>
      </c>
      <c r="M15">
        <f>$F15*VLOOKUP($A15,'Non-GHGs Growth Rate'!$A$53:$AR$78,COLUMN('Non-GHGs Growth Rate'!M$53),0)</f>
        <v>28398211453223.195</v>
      </c>
      <c r="N15">
        <f>$F15*VLOOKUP($A15,'Non-GHGs Growth Rate'!$A$53:$AR$78,COLUMN('Non-GHGs Growth Rate'!N$53),0)</f>
        <v>29375483662070.879</v>
      </c>
      <c r="O15">
        <f>$F15*VLOOKUP($A15,'Non-GHGs Growth Rate'!$A$53:$AR$78,COLUMN('Non-GHGs Growth Rate'!O$53),0)</f>
        <v>30352368470862.895</v>
      </c>
      <c r="P15">
        <f>$F15*VLOOKUP($A15,'Non-GHGs Growth Rate'!$A$53:$AR$78,COLUMN('Non-GHGs Growth Rate'!P$53),0)</f>
        <v>31330483289270.844</v>
      </c>
      <c r="Q15">
        <f>$F15*VLOOKUP($A15,'Non-GHGs Growth Rate'!$A$53:$AR$78,COLUMN('Non-GHGs Growth Rate'!Q$53),0)</f>
        <v>32311380305674.762</v>
      </c>
      <c r="R15">
        <f>$F15*VLOOKUP($A15,'Non-GHGs Growth Rate'!$A$53:$AR$78,COLUMN('Non-GHGs Growth Rate'!R$53),0)</f>
        <v>33296540836020.254</v>
      </c>
      <c r="S15">
        <f>$F15*VLOOKUP($A15,'Non-GHGs Growth Rate'!$A$53:$AR$78,COLUMN('Non-GHGs Growth Rate'!S$53),0)</f>
        <v>34287373647801.5</v>
      </c>
      <c r="T15">
        <f>$F15*VLOOKUP($A15,'Non-GHGs Growth Rate'!$A$53:$AR$78,COLUMN('Non-GHGs Growth Rate'!T$53),0)</f>
        <v>35285216044649.508</v>
      </c>
      <c r="U15">
        <f>$F15*VLOOKUP($A15,'Non-GHGs Growth Rate'!$A$53:$AR$78,COLUMN('Non-GHGs Growth Rate'!U$53),0)</f>
        <v>36291336797046.906</v>
      </c>
      <c r="V15">
        <f>$F15*VLOOKUP($A15,'Non-GHGs Growth Rate'!$A$53:$AR$78,COLUMN('Non-GHGs Growth Rate'!V$53),0)</f>
        <v>37306940242378.828</v>
      </c>
      <c r="W15">
        <f>$F15*VLOOKUP($A15,'Non-GHGs Growth Rate'!$A$53:$AR$78,COLUMN('Non-GHGs Growth Rate'!W$53),0)</f>
        <v>38333171062078.922</v>
      </c>
      <c r="X15">
        <f>$F15*VLOOKUP($A15,'Non-GHGs Growth Rate'!$A$53:$AR$78,COLUMN('Non-GHGs Growth Rate'!X$53),0)</f>
        <v>39371119384703.898</v>
      </c>
      <c r="Y15">
        <f>$F15*VLOOKUP($A15,'Non-GHGs Growth Rate'!$A$53:$AR$78,COLUMN('Non-GHGs Growth Rate'!Y$53),0)</f>
        <v>40421825969968.711</v>
      </c>
      <c r="Z15">
        <f>$F15*VLOOKUP($A15,'Non-GHGs Growth Rate'!$A$53:$AR$78,COLUMN('Non-GHGs Growth Rate'!Z$53),0)</f>
        <v>41486287307781.156</v>
      </c>
      <c r="AA15">
        <f>$F15*VLOOKUP($A15,'Non-GHGs Growth Rate'!$A$53:$AR$78,COLUMN('Non-GHGs Growth Rate'!AA$53),0)</f>
        <v>42565460524245.406</v>
      </c>
      <c r="AB15">
        <f>$F15*VLOOKUP($A15,'Non-GHGs Growth Rate'!$A$53:$AR$78,COLUMN('Non-GHGs Growth Rate'!AB$53),0)</f>
        <v>43660268028587.375</v>
      </c>
      <c r="AC15">
        <f>$F15*VLOOKUP($A15,'Non-GHGs Growth Rate'!$A$53:$AR$78,COLUMN('Non-GHGs Growth Rate'!AC$53),0)</f>
        <v>44771601864877.32</v>
      </c>
      <c r="AD15">
        <f>$F15*VLOOKUP($A15,'Non-GHGs Growth Rate'!$A$53:$AR$78,COLUMN('Non-GHGs Growth Rate'!AD$53),0)</f>
        <v>45900327753389.844</v>
      </c>
      <c r="AE15">
        <f>$F15*VLOOKUP($A15,'Non-GHGs Growth Rate'!$A$53:$AR$78,COLUMN('Non-GHGs Growth Rate'!AE$53),0)</f>
        <v>47047288820801.523</v>
      </c>
      <c r="AF15">
        <f>$F15*VLOOKUP($A15,'Non-GHGs Growth Rate'!$A$53:$AR$78,COLUMN('Non-GHGs Growth Rate'!AF$53),0)</f>
        <v>48213309027955.094</v>
      </c>
      <c r="AG15">
        <f>$F15*VLOOKUP($A15,'Non-GHGs Growth Rate'!$A$53:$AR$78,COLUMN('Non-GHGs Growth Rate'!AG$53),0)</f>
        <v>49399196309960.719</v>
      </c>
      <c r="AH15">
        <f>$F15*VLOOKUP($A15,'Non-GHGs Growth Rate'!$A$53:$AR$78,COLUMN('Non-GHGs Growth Rate'!AH$53),0)</f>
        <v>50605745446956.242</v>
      </c>
      <c r="AI15">
        <f>$F15*VLOOKUP($A15,'Non-GHGs Growth Rate'!$A$53:$AR$78,COLUMN('Non-GHGs Growth Rate'!AI$53),0)</f>
        <v>51833740685652.25</v>
      </c>
      <c r="AJ15">
        <f>$F15*VLOOKUP($A15,'Non-GHGs Growth Rate'!$A$53:$AR$78,COLUMN('Non-GHGs Growth Rate'!AJ$53),0)</f>
        <v>53083958132381.93</v>
      </c>
      <c r="AK15">
        <f>$F15*VLOOKUP($A15,'Non-GHGs Growth Rate'!$A$53:$AR$78,COLUMN('Non-GHGs Growth Rate'!AK$53),0)</f>
        <v>54357167938147.164</v>
      </c>
      <c r="AL15">
        <f>$F15*VLOOKUP($A15,'Non-GHGs Growth Rate'!$A$53:$AR$78,COLUMN('Non-GHGs Growth Rate'!AL$53),0)</f>
        <v>55654136295408.977</v>
      </c>
      <c r="AM15">
        <f>$F15*VLOOKUP($A15,'Non-GHGs Growth Rate'!$A$53:$AR$78,COLUMN('Non-GHGs Growth Rate'!AM$53),0)</f>
        <v>56975627265295.102</v>
      </c>
      <c r="AN15">
        <f>$F15*VLOOKUP($A15,'Non-GHGs Growth Rate'!$A$53:$AR$78,COLUMN('Non-GHGs Growth Rate'!AN$53),0)</f>
        <v>58322404452625.469</v>
      </c>
      <c r="AO15">
        <f>$F15*VLOOKUP($A15,'Non-GHGs Growth Rate'!$A$53:$AR$78,COLUMN('Non-GHGs Growth Rate'!AO$53),0)</f>
        <v>59695232544845.039</v>
      </c>
      <c r="AP15">
        <f>$F15*VLOOKUP($A15,'Non-GHGs Growth Rate'!$A$53:$AR$78,COLUMN('Non-GHGs Growth Rate'!AP$53),0)</f>
        <v>61094878729564.664</v>
      </c>
      <c r="AQ15">
        <f>$F15*VLOOKUP($A15,'Non-GHGs Growth Rate'!$A$53:$AR$78,COLUMN('Non-GHGs Growth Rate'!AQ$53),0)</f>
        <v>62522114004128.133</v>
      </c>
      <c r="AR15">
        <f>$F15*VLOOKUP($A15,'Non-GHGs Growth Rate'!$A$53:$AR$78,COLUMN('Non-GHGs Growth Rate'!AR$53),0)</f>
        <v>63977714389337.938</v>
      </c>
    </row>
    <row r="16" spans="1:46">
      <c r="A16" t="s">
        <v>49</v>
      </c>
      <c r="B16" s="9" cm="1">
        <f t="array" ref="B16">SUMPRODUCT('Non-GHGs Emissions 2018-2022'!$G$5:$G$44*('Non-GHGs Emissions 2018-2022'!$A$5:$A$44=$A16))</f>
        <v>13781266689800.002</v>
      </c>
      <c r="C16" cm="1">
        <f t="array" ref="C16">SUMPRODUCT('Non-GHGs Emissions 2018-2022'!$G$49:$G$88*('Non-GHGs Emissions 2018-2022'!$A$49:$A$88=$A16))</f>
        <v>14650956229750</v>
      </c>
      <c r="D16" cm="1">
        <f t="array" ref="D16">SUMPRODUCT('Non-GHGs Emissions 2018-2022'!$G$93:$G$132*('Non-GHGs Emissions 2018-2022'!$A$93:$A$132=$A16))</f>
        <v>15573111279500</v>
      </c>
      <c r="E16" s="9" cm="1">
        <f t="array" ref="E16">SUMPRODUCT('Non-GHGs Emissions 2018-2022'!$G$137:$G$176*('Non-GHGs Emissions 2018-2022'!$A$137:$A$176=$A16))</f>
        <v>15228426948500</v>
      </c>
      <c r="F16" s="9" cm="1">
        <f t="array" ref="F16">SUMPRODUCT('Non-GHGs Emissions 2018-2022'!$G$181:$G$220*('Non-GHGs Emissions 2018-2022'!$A$181:$A$220=$A16))</f>
        <v>15192709633500</v>
      </c>
      <c r="G16">
        <f>$F16*VLOOKUP($A16,'Non-GHGs Growth Rate'!$A$53:$AR$78,COLUMN('Non-GHGs Growth Rate'!G$53),0)</f>
        <v>15943192001062.658</v>
      </c>
      <c r="H16">
        <f>$F16*VLOOKUP($A16,'Non-GHGs Growth Rate'!$A$53:$AR$78,COLUMN('Non-GHGs Growth Rate'!H$53),0)</f>
        <v>16685752757108.602</v>
      </c>
      <c r="I16">
        <f>$F16*VLOOKUP($A16,'Non-GHGs Growth Rate'!$A$53:$AR$78,COLUMN('Non-GHGs Growth Rate'!I$53),0)</f>
        <v>17421144398705.098</v>
      </c>
      <c r="J16">
        <f>$F16*VLOOKUP($A16,'Non-GHGs Growth Rate'!$A$53:$AR$78,COLUMN('Non-GHGs Growth Rate'!J$53),0)</f>
        <v>18150335222912.547</v>
      </c>
      <c r="K16">
        <f>$F16*VLOOKUP($A16,'Non-GHGs Growth Rate'!$A$53:$AR$78,COLUMN('Non-GHGs Growth Rate'!K$53),0)</f>
        <v>18874430560243.527</v>
      </c>
      <c r="L16">
        <f>$F16*VLOOKUP($A16,'Non-GHGs Growth Rate'!$A$53:$AR$78,COLUMN('Non-GHGs Growth Rate'!L$53),0)</f>
        <v>19594612918477.148</v>
      </c>
      <c r="M16">
        <f>$F16*VLOOKUP($A16,'Non-GHGs Growth Rate'!$A$53:$AR$78,COLUMN('Non-GHGs Growth Rate'!M$53),0)</f>
        <v>20312097707811.191</v>
      </c>
      <c r="N16">
        <f>$F16*VLOOKUP($A16,'Non-GHGs Growth Rate'!$A$53:$AR$78,COLUMN('Non-GHGs Growth Rate'!N$53),0)</f>
        <v>21028101473069.25</v>
      </c>
      <c r="O16">
        <f>$F16*VLOOKUP($A16,'Non-GHGs Growth Rate'!$A$53:$AR$78,COLUMN('Non-GHGs Growth Rate'!O$53),0)</f>
        <v>21743819927952.262</v>
      </c>
      <c r="P16">
        <f>$F16*VLOOKUP($A16,'Non-GHGs Growth Rate'!$A$53:$AR$78,COLUMN('Non-GHGs Growth Rate'!P$53),0)</f>
        <v>22460413503783.559</v>
      </c>
      <c r="Q16">
        <f>$F16*VLOOKUP($A16,'Non-GHGs Growth Rate'!$A$53:$AR$78,COLUMN('Non-GHGs Growth Rate'!Q$53),0)</f>
        <v>23178998538897.055</v>
      </c>
      <c r="R16">
        <f>$F16*VLOOKUP($A16,'Non-GHGs Growth Rate'!$A$53:$AR$78,COLUMN('Non-GHGs Growth Rate'!R$53),0)</f>
        <v>23900642612912.281</v>
      </c>
      <c r="S16">
        <f>$F16*VLOOKUP($A16,'Non-GHGs Growth Rate'!$A$53:$AR$78,COLUMN('Non-GHGs Growth Rate'!S$53),0)</f>
        <v>24626362857429.18</v>
      </c>
      <c r="T16">
        <f>$F16*VLOOKUP($A16,'Non-GHGs Growth Rate'!$A$53:$AR$78,COLUMN('Non-GHGs Growth Rate'!T$53),0)</f>
        <v>25357126347197.508</v>
      </c>
      <c r="U16">
        <f>$F16*VLOOKUP($A16,'Non-GHGs Growth Rate'!$A$53:$AR$78,COLUMN('Non-GHGs Growth Rate'!U$53),0)</f>
        <v>26093851896276.613</v>
      </c>
      <c r="V16">
        <f>$F16*VLOOKUP($A16,'Non-GHGs Growth Rate'!$A$53:$AR$78,COLUMN('Non-GHGs Growth Rate'!V$53),0)</f>
        <v>26837412758041.57</v>
      </c>
      <c r="W16">
        <f>$F16*VLOOKUP($A16,'Non-GHGs Growth Rate'!$A$53:$AR$78,COLUMN('Non-GHGs Growth Rate'!W$53),0)</f>
        <v>27588639863298.582</v>
      </c>
      <c r="X16">
        <f>$F16*VLOOKUP($A16,'Non-GHGs Growth Rate'!$A$53:$AR$78,COLUMN('Non-GHGs Growth Rate'!X$53),0)</f>
        <v>28348325334325.488</v>
      </c>
      <c r="Y16">
        <f>$F16*VLOOKUP($A16,'Non-GHGs Growth Rate'!$A$53:$AR$78,COLUMN('Non-GHGs Growth Rate'!Y$53),0)</f>
        <v>29117226090776.598</v>
      </c>
      <c r="Z16">
        <f>$F16*VLOOKUP($A16,'Non-GHGs Growth Rate'!$A$53:$AR$78,COLUMN('Non-GHGs Growth Rate'!Z$53),0)</f>
        <v>29896067421621.027</v>
      </c>
      <c r="AA16">
        <f>$F16*VLOOKUP($A16,'Non-GHGs Growth Rate'!$A$53:$AR$78,COLUMN('Non-GHGs Growth Rate'!AA$53),0)</f>
        <v>30685546440150.332</v>
      </c>
      <c r="AB16">
        <f>$F16*VLOOKUP($A16,'Non-GHGs Growth Rate'!$A$53:$AR$78,COLUMN('Non-GHGs Growth Rate'!AB$53),0)</f>
        <v>31486335370232.289</v>
      </c>
      <c r="AC16">
        <f>$F16*VLOOKUP($A16,'Non-GHGs Growth Rate'!$A$53:$AR$78,COLUMN('Non-GHGs Growth Rate'!AC$53),0)</f>
        <v>32299084634326.895</v>
      </c>
      <c r="AD16">
        <f>$F16*VLOOKUP($A16,'Non-GHGs Growth Rate'!$A$53:$AR$78,COLUMN('Non-GHGs Growth Rate'!AD$53),0)</f>
        <v>33124425729515.957</v>
      </c>
      <c r="AE16">
        <f>$F16*VLOOKUP($A16,'Non-GHGs Growth Rate'!$A$53:$AR$78,COLUMN('Non-GHGs Growth Rate'!AE$53),0)</f>
        <v>33962973888667.293</v>
      </c>
      <c r="AF16">
        <f>$F16*VLOOKUP($A16,'Non-GHGs Growth Rate'!$A$53:$AR$78,COLUMN('Non-GHGs Growth Rate'!AF$53),0)</f>
        <v>34815330531148.191</v>
      </c>
      <c r="AG16">
        <f>$F16*VLOOKUP($A16,'Non-GHGs Growth Rate'!$A$53:$AR$78,COLUMN('Non-GHGs Growth Rate'!AG$53),0)</f>
        <v>35682085512212.484</v>
      </c>
      <c r="AH16">
        <f>$F16*VLOOKUP($A16,'Non-GHGs Growth Rate'!$A$53:$AR$78,COLUMN('Non-GHGs Growth Rate'!AH$53),0)</f>
        <v>36563819183034.336</v>
      </c>
      <c r="AI16">
        <f>$F16*VLOOKUP($A16,'Non-GHGs Growth Rate'!$A$53:$AR$78,COLUMN('Non-GHGs Growth Rate'!AI$53),0)</f>
        <v>37461104274894.469</v>
      </c>
      <c r="AJ16">
        <f>$F16*VLOOKUP($A16,'Non-GHGs Growth Rate'!$A$53:$AR$78,COLUMN('Non-GHGs Growth Rate'!AJ$53),0)</f>
        <v>38374507621647.961</v>
      </c>
      <c r="AK16">
        <f>$F16*VLOOKUP($A16,'Non-GHGs Growth Rate'!$A$53:$AR$78,COLUMN('Non-GHGs Growth Rate'!AK$53),0)</f>
        <v>39304591734597.813</v>
      </c>
      <c r="AL16">
        <f>$F16*VLOOKUP($A16,'Non-GHGs Growth Rate'!$A$53:$AR$78,COLUMN('Non-GHGs Growth Rate'!AL$53),0)</f>
        <v>40251916243484.922</v>
      </c>
      <c r="AM16">
        <f>$F16*VLOOKUP($A16,'Non-GHGs Growth Rate'!$A$53:$AR$78,COLUMN('Non-GHGs Growth Rate'!AM$53),0)</f>
        <v>41217039216629.836</v>
      </c>
      <c r="AN16">
        <f>$F16*VLOOKUP($A16,'Non-GHGs Growth Rate'!$A$53:$AR$78,COLUMN('Non-GHGs Growth Rate'!AN$53),0)</f>
        <v>42200518372452.133</v>
      </c>
      <c r="AO16">
        <f>$F16*VLOOKUP($A16,'Non-GHGs Growth Rate'!$A$53:$AR$78,COLUMN('Non-GHGs Growth Rate'!AO$53),0)</f>
        <v>43202912193676.461</v>
      </c>
      <c r="AP16">
        <f>$F16*VLOOKUP($A16,'Non-GHGs Growth Rate'!$A$53:$AR$78,COLUMN('Non-GHGs Growth Rate'!AP$53),0)</f>
        <v>44224780954629.352</v>
      </c>
      <c r="AQ16">
        <f>$F16*VLOOKUP($A16,'Non-GHGs Growth Rate'!$A$53:$AR$78,COLUMN('Non-GHGs Growth Rate'!AQ$53),0)</f>
        <v>45266687671122.727</v>
      </c>
      <c r="AR16">
        <f>$F16*VLOOKUP($A16,'Non-GHGs Growth Rate'!$A$53:$AR$78,COLUMN('Non-GHGs Growth Rate'!AR$53),0)</f>
        <v>46329198981538.633</v>
      </c>
    </row>
    <row r="17" spans="1:44">
      <c r="A17" t="s">
        <v>50</v>
      </c>
      <c r="B17" cm="1">
        <f t="array" ref="B17">SUMPRODUCT('Non-GHGs Emissions 2018-2022'!$G$5:$G$44*('Non-GHGs Emissions 2018-2022'!$A$5:$A$44=$A17))</f>
        <v>0</v>
      </c>
      <c r="C17" cm="1">
        <f t="array" ref="C17">SUMPRODUCT('Non-GHGs Emissions 2018-2022'!$G$49:$G$88*('Non-GHGs Emissions 2018-2022'!$A$49:$A$88=$A17))</f>
        <v>0</v>
      </c>
      <c r="D17" cm="1">
        <f t="array" ref="D17">SUMPRODUCT('Non-GHGs Emissions 2018-2022'!$G$93:$G$132*('Non-GHGs Emissions 2018-2022'!$A$93:$A$132=$A17))</f>
        <v>0</v>
      </c>
      <c r="E17" cm="1">
        <f t="array" ref="E17">SUMPRODUCT('Non-GHGs Emissions 2018-2022'!$G$137:$G$176*('Non-GHGs Emissions 2018-2022'!$A$137:$A$176=$A17))</f>
        <v>0</v>
      </c>
      <c r="F17" cm="1">
        <f t="array" ref="F17">SUMPRODUCT('Non-GHGs Emissions 2018-2022'!$G$181:$G$220*('Non-GHGs Emissions 2018-2022'!$A$181:$A$220=$A17))</f>
        <v>0</v>
      </c>
      <c r="G17">
        <f>$F17*VLOOKUP($A17,'Non-GHGs Growth Rate'!$A$53:$AR$78,COLUMN('Non-GHGs Growth Rate'!G$53),0)</f>
        <v>0</v>
      </c>
      <c r="H17">
        <f>$F17*VLOOKUP($A17,'Non-GHGs Growth Rate'!$A$53:$AR$78,COLUMN('Non-GHGs Growth Rate'!H$53),0)</f>
        <v>0</v>
      </c>
      <c r="I17">
        <f>$F17*VLOOKUP($A17,'Non-GHGs Growth Rate'!$A$53:$AR$78,COLUMN('Non-GHGs Growth Rate'!I$53),0)</f>
        <v>0</v>
      </c>
      <c r="J17">
        <f>$F17*VLOOKUP($A17,'Non-GHGs Growth Rate'!$A$53:$AR$78,COLUMN('Non-GHGs Growth Rate'!J$53),0)</f>
        <v>0</v>
      </c>
      <c r="K17">
        <f>$F17*VLOOKUP($A17,'Non-GHGs Growth Rate'!$A$53:$AR$78,COLUMN('Non-GHGs Growth Rate'!K$53),0)</f>
        <v>0</v>
      </c>
      <c r="L17">
        <f>$F17*VLOOKUP($A17,'Non-GHGs Growth Rate'!$A$53:$AR$78,COLUMN('Non-GHGs Growth Rate'!L$53),0)</f>
        <v>0</v>
      </c>
      <c r="M17">
        <f>$F17*VLOOKUP($A17,'Non-GHGs Growth Rate'!$A$53:$AR$78,COLUMN('Non-GHGs Growth Rate'!M$53),0)</f>
        <v>0</v>
      </c>
      <c r="N17">
        <f>$F17*VLOOKUP($A17,'Non-GHGs Growth Rate'!$A$53:$AR$78,COLUMN('Non-GHGs Growth Rate'!N$53),0)</f>
        <v>0</v>
      </c>
      <c r="O17">
        <f>$F17*VLOOKUP($A17,'Non-GHGs Growth Rate'!$A$53:$AR$78,COLUMN('Non-GHGs Growth Rate'!O$53),0)</f>
        <v>0</v>
      </c>
      <c r="P17">
        <f>$F17*VLOOKUP($A17,'Non-GHGs Growth Rate'!$A$53:$AR$78,COLUMN('Non-GHGs Growth Rate'!P$53),0)</f>
        <v>0</v>
      </c>
      <c r="Q17">
        <f>$F17*VLOOKUP($A17,'Non-GHGs Growth Rate'!$A$53:$AR$78,COLUMN('Non-GHGs Growth Rate'!Q$53),0)</f>
        <v>0</v>
      </c>
      <c r="R17">
        <f>$F17*VLOOKUP($A17,'Non-GHGs Growth Rate'!$A$53:$AR$78,COLUMN('Non-GHGs Growth Rate'!R$53),0)</f>
        <v>0</v>
      </c>
      <c r="S17">
        <f>$F17*VLOOKUP($A17,'Non-GHGs Growth Rate'!$A$53:$AR$78,COLUMN('Non-GHGs Growth Rate'!S$53),0)</f>
        <v>0</v>
      </c>
      <c r="T17">
        <f>$F17*VLOOKUP($A17,'Non-GHGs Growth Rate'!$A$53:$AR$78,COLUMN('Non-GHGs Growth Rate'!T$53),0)</f>
        <v>0</v>
      </c>
      <c r="U17">
        <f>$F17*VLOOKUP($A17,'Non-GHGs Growth Rate'!$A$53:$AR$78,COLUMN('Non-GHGs Growth Rate'!U$53),0)</f>
        <v>0</v>
      </c>
      <c r="V17">
        <f>$F17*VLOOKUP($A17,'Non-GHGs Growth Rate'!$A$53:$AR$78,COLUMN('Non-GHGs Growth Rate'!V$53),0)</f>
        <v>0</v>
      </c>
      <c r="W17">
        <f>$F17*VLOOKUP($A17,'Non-GHGs Growth Rate'!$A$53:$AR$78,COLUMN('Non-GHGs Growth Rate'!W$53),0)</f>
        <v>0</v>
      </c>
      <c r="X17">
        <f>$F17*VLOOKUP($A17,'Non-GHGs Growth Rate'!$A$53:$AR$78,COLUMN('Non-GHGs Growth Rate'!X$53),0)</f>
        <v>0</v>
      </c>
      <c r="Y17">
        <f>$F17*VLOOKUP($A17,'Non-GHGs Growth Rate'!$A$53:$AR$78,COLUMN('Non-GHGs Growth Rate'!Y$53),0)</f>
        <v>0</v>
      </c>
      <c r="Z17">
        <f>$F17*VLOOKUP($A17,'Non-GHGs Growth Rate'!$A$53:$AR$78,COLUMN('Non-GHGs Growth Rate'!Z$53),0)</f>
        <v>0</v>
      </c>
      <c r="AA17">
        <f>$F17*VLOOKUP($A17,'Non-GHGs Growth Rate'!$A$53:$AR$78,COLUMN('Non-GHGs Growth Rate'!AA$53),0)</f>
        <v>0</v>
      </c>
      <c r="AB17">
        <f>$F17*VLOOKUP($A17,'Non-GHGs Growth Rate'!$A$53:$AR$78,COLUMN('Non-GHGs Growth Rate'!AB$53),0)</f>
        <v>0</v>
      </c>
      <c r="AC17">
        <f>$F17*VLOOKUP($A17,'Non-GHGs Growth Rate'!$A$53:$AR$78,COLUMN('Non-GHGs Growth Rate'!AC$53),0)</f>
        <v>0</v>
      </c>
      <c r="AD17">
        <f>$F17*VLOOKUP($A17,'Non-GHGs Growth Rate'!$A$53:$AR$78,COLUMN('Non-GHGs Growth Rate'!AD$53),0)</f>
        <v>0</v>
      </c>
      <c r="AE17">
        <f>$F17*VLOOKUP($A17,'Non-GHGs Growth Rate'!$A$53:$AR$78,COLUMN('Non-GHGs Growth Rate'!AE$53),0)</f>
        <v>0</v>
      </c>
      <c r="AF17">
        <f>$F17*VLOOKUP($A17,'Non-GHGs Growth Rate'!$A$53:$AR$78,COLUMN('Non-GHGs Growth Rate'!AF$53),0)</f>
        <v>0</v>
      </c>
      <c r="AG17">
        <f>$F17*VLOOKUP($A17,'Non-GHGs Growth Rate'!$A$53:$AR$78,COLUMN('Non-GHGs Growth Rate'!AG$53),0)</f>
        <v>0</v>
      </c>
      <c r="AH17">
        <f>$F17*VLOOKUP($A17,'Non-GHGs Growth Rate'!$A$53:$AR$78,COLUMN('Non-GHGs Growth Rate'!AH$53),0)</f>
        <v>0</v>
      </c>
      <c r="AI17">
        <f>$F17*VLOOKUP($A17,'Non-GHGs Growth Rate'!$A$53:$AR$78,COLUMN('Non-GHGs Growth Rate'!AI$53),0)</f>
        <v>0</v>
      </c>
      <c r="AJ17">
        <f>$F17*VLOOKUP($A17,'Non-GHGs Growth Rate'!$A$53:$AR$78,COLUMN('Non-GHGs Growth Rate'!AJ$53),0)</f>
        <v>0</v>
      </c>
      <c r="AK17">
        <f>$F17*VLOOKUP($A17,'Non-GHGs Growth Rate'!$A$53:$AR$78,COLUMN('Non-GHGs Growth Rate'!AK$53),0)</f>
        <v>0</v>
      </c>
      <c r="AL17">
        <f>$F17*VLOOKUP($A17,'Non-GHGs Growth Rate'!$A$53:$AR$78,COLUMN('Non-GHGs Growth Rate'!AL$53),0)</f>
        <v>0</v>
      </c>
      <c r="AM17">
        <f>$F17*VLOOKUP($A17,'Non-GHGs Growth Rate'!$A$53:$AR$78,COLUMN('Non-GHGs Growth Rate'!AM$53),0)</f>
        <v>0</v>
      </c>
      <c r="AN17">
        <f>$F17*VLOOKUP($A17,'Non-GHGs Growth Rate'!$A$53:$AR$78,COLUMN('Non-GHGs Growth Rate'!AN$53),0)</f>
        <v>0</v>
      </c>
      <c r="AO17">
        <f>$F17*VLOOKUP($A17,'Non-GHGs Growth Rate'!$A$53:$AR$78,COLUMN('Non-GHGs Growth Rate'!AO$53),0)</f>
        <v>0</v>
      </c>
      <c r="AP17">
        <f>$F17*VLOOKUP($A17,'Non-GHGs Growth Rate'!$A$53:$AR$78,COLUMN('Non-GHGs Growth Rate'!AP$53),0)</f>
        <v>0</v>
      </c>
      <c r="AQ17">
        <f>$F17*VLOOKUP($A17,'Non-GHGs Growth Rate'!$A$53:$AR$78,COLUMN('Non-GHGs Growth Rate'!AQ$53),0)</f>
        <v>0</v>
      </c>
      <c r="AR17">
        <f>$F17*VLOOKUP($A17,'Non-GHGs Growth Rate'!$A$53:$AR$78,COLUMN('Non-GHGs Growth Rate'!AR$53),0)</f>
        <v>0</v>
      </c>
    </row>
    <row r="18" spans="1:44">
      <c r="A18" t="s">
        <v>58</v>
      </c>
      <c r="B18" cm="1">
        <f t="array" ref="B18">SUMPRODUCT('Non-GHGs Emissions 2018-2022'!$G$5:$G$44*('Non-GHGs Emissions 2018-2022'!$A$5:$A$44=$A18))</f>
        <v>0</v>
      </c>
      <c r="C18" cm="1">
        <f t="array" ref="C18">SUMPRODUCT('Non-GHGs Emissions 2018-2022'!$G$49:$G$88*('Non-GHGs Emissions 2018-2022'!$A$49:$A$88=$A18))</f>
        <v>0</v>
      </c>
      <c r="D18" cm="1">
        <f t="array" ref="D18">SUMPRODUCT('Non-GHGs Emissions 2018-2022'!$G$93:$G$132*('Non-GHGs Emissions 2018-2022'!$A$93:$A$132=$A18))</f>
        <v>0</v>
      </c>
      <c r="E18" cm="1">
        <f t="array" ref="E18">SUMPRODUCT('Non-GHGs Emissions 2018-2022'!$G$137:$G$176*('Non-GHGs Emissions 2018-2022'!$A$137:$A$176=$A18))</f>
        <v>0</v>
      </c>
      <c r="F18" cm="1">
        <f t="array" ref="F18">SUMPRODUCT('Non-GHGs Emissions 2018-2022'!$G$181:$G$220*('Non-GHGs Emissions 2018-2022'!$A$181:$A$220=$A18))</f>
        <v>0</v>
      </c>
      <c r="G18">
        <f>$F18*VLOOKUP($A18,'Non-GHGs Growth Rate'!$A$53:$AR$78,COLUMN('Non-GHGs Growth Rate'!G$53),0)</f>
        <v>0</v>
      </c>
      <c r="H18">
        <f>$F18*VLOOKUP($A18,'Non-GHGs Growth Rate'!$A$53:$AR$78,COLUMN('Non-GHGs Growth Rate'!H$53),0)</f>
        <v>0</v>
      </c>
      <c r="I18">
        <f>$F18*VLOOKUP($A18,'Non-GHGs Growth Rate'!$A$53:$AR$78,COLUMN('Non-GHGs Growth Rate'!I$53),0)</f>
        <v>0</v>
      </c>
      <c r="J18">
        <f>$F18*VLOOKUP($A18,'Non-GHGs Growth Rate'!$A$53:$AR$78,COLUMN('Non-GHGs Growth Rate'!J$53),0)</f>
        <v>0</v>
      </c>
      <c r="K18">
        <f>$F18*VLOOKUP($A18,'Non-GHGs Growth Rate'!$A$53:$AR$78,COLUMN('Non-GHGs Growth Rate'!K$53),0)</f>
        <v>0</v>
      </c>
      <c r="L18">
        <f>$F18*VLOOKUP($A18,'Non-GHGs Growth Rate'!$A$53:$AR$78,COLUMN('Non-GHGs Growth Rate'!L$53),0)</f>
        <v>0</v>
      </c>
      <c r="M18">
        <f>$F18*VLOOKUP($A18,'Non-GHGs Growth Rate'!$A$53:$AR$78,COLUMN('Non-GHGs Growth Rate'!M$53),0)</f>
        <v>0</v>
      </c>
      <c r="N18">
        <f>$F18*VLOOKUP($A18,'Non-GHGs Growth Rate'!$A$53:$AR$78,COLUMN('Non-GHGs Growth Rate'!N$53),0)</f>
        <v>0</v>
      </c>
      <c r="O18">
        <f>$F18*VLOOKUP($A18,'Non-GHGs Growth Rate'!$A$53:$AR$78,COLUMN('Non-GHGs Growth Rate'!O$53),0)</f>
        <v>0</v>
      </c>
      <c r="P18">
        <f>$F18*VLOOKUP($A18,'Non-GHGs Growth Rate'!$A$53:$AR$78,COLUMN('Non-GHGs Growth Rate'!P$53),0)</f>
        <v>0</v>
      </c>
      <c r="Q18">
        <f>$F18*VLOOKUP($A18,'Non-GHGs Growth Rate'!$A$53:$AR$78,COLUMN('Non-GHGs Growth Rate'!Q$53),0)</f>
        <v>0</v>
      </c>
      <c r="R18">
        <f>$F18*VLOOKUP($A18,'Non-GHGs Growth Rate'!$A$53:$AR$78,COLUMN('Non-GHGs Growth Rate'!R$53),0)</f>
        <v>0</v>
      </c>
      <c r="S18">
        <f>$F18*VLOOKUP($A18,'Non-GHGs Growth Rate'!$A$53:$AR$78,COLUMN('Non-GHGs Growth Rate'!S$53),0)</f>
        <v>0</v>
      </c>
      <c r="T18">
        <f>$F18*VLOOKUP($A18,'Non-GHGs Growth Rate'!$A$53:$AR$78,COLUMN('Non-GHGs Growth Rate'!T$53),0)</f>
        <v>0</v>
      </c>
      <c r="U18">
        <f>$F18*VLOOKUP($A18,'Non-GHGs Growth Rate'!$A$53:$AR$78,COLUMN('Non-GHGs Growth Rate'!U$53),0)</f>
        <v>0</v>
      </c>
      <c r="V18">
        <f>$F18*VLOOKUP($A18,'Non-GHGs Growth Rate'!$A$53:$AR$78,COLUMN('Non-GHGs Growth Rate'!V$53),0)</f>
        <v>0</v>
      </c>
      <c r="W18">
        <f>$F18*VLOOKUP($A18,'Non-GHGs Growth Rate'!$A$53:$AR$78,COLUMN('Non-GHGs Growth Rate'!W$53),0)</f>
        <v>0</v>
      </c>
      <c r="X18">
        <f>$F18*VLOOKUP($A18,'Non-GHGs Growth Rate'!$A$53:$AR$78,COLUMN('Non-GHGs Growth Rate'!X$53),0)</f>
        <v>0</v>
      </c>
      <c r="Y18">
        <f>$F18*VLOOKUP($A18,'Non-GHGs Growth Rate'!$A$53:$AR$78,COLUMN('Non-GHGs Growth Rate'!Y$53),0)</f>
        <v>0</v>
      </c>
      <c r="Z18">
        <f>$F18*VLOOKUP($A18,'Non-GHGs Growth Rate'!$A$53:$AR$78,COLUMN('Non-GHGs Growth Rate'!Z$53),0)</f>
        <v>0</v>
      </c>
      <c r="AA18">
        <f>$F18*VLOOKUP($A18,'Non-GHGs Growth Rate'!$A$53:$AR$78,COLUMN('Non-GHGs Growth Rate'!AA$53),0)</f>
        <v>0</v>
      </c>
      <c r="AB18">
        <f>$F18*VLOOKUP($A18,'Non-GHGs Growth Rate'!$A$53:$AR$78,COLUMN('Non-GHGs Growth Rate'!AB$53),0)</f>
        <v>0</v>
      </c>
      <c r="AC18">
        <f>$F18*VLOOKUP($A18,'Non-GHGs Growth Rate'!$A$53:$AR$78,COLUMN('Non-GHGs Growth Rate'!AC$53),0)</f>
        <v>0</v>
      </c>
      <c r="AD18">
        <f>$F18*VLOOKUP($A18,'Non-GHGs Growth Rate'!$A$53:$AR$78,COLUMN('Non-GHGs Growth Rate'!AD$53),0)</f>
        <v>0</v>
      </c>
      <c r="AE18">
        <f>$F18*VLOOKUP($A18,'Non-GHGs Growth Rate'!$A$53:$AR$78,COLUMN('Non-GHGs Growth Rate'!AE$53),0)</f>
        <v>0</v>
      </c>
      <c r="AF18">
        <f>$F18*VLOOKUP($A18,'Non-GHGs Growth Rate'!$A$53:$AR$78,COLUMN('Non-GHGs Growth Rate'!AF$53),0)</f>
        <v>0</v>
      </c>
      <c r="AG18">
        <f>$F18*VLOOKUP($A18,'Non-GHGs Growth Rate'!$A$53:$AR$78,COLUMN('Non-GHGs Growth Rate'!AG$53),0)</f>
        <v>0</v>
      </c>
      <c r="AH18">
        <f>$F18*VLOOKUP($A18,'Non-GHGs Growth Rate'!$A$53:$AR$78,COLUMN('Non-GHGs Growth Rate'!AH$53),0)</f>
        <v>0</v>
      </c>
      <c r="AI18">
        <f>$F18*VLOOKUP($A18,'Non-GHGs Growth Rate'!$A$53:$AR$78,COLUMN('Non-GHGs Growth Rate'!AI$53),0)</f>
        <v>0</v>
      </c>
      <c r="AJ18">
        <f>$F18*VLOOKUP($A18,'Non-GHGs Growth Rate'!$A$53:$AR$78,COLUMN('Non-GHGs Growth Rate'!AJ$53),0)</f>
        <v>0</v>
      </c>
      <c r="AK18">
        <f>$F18*VLOOKUP($A18,'Non-GHGs Growth Rate'!$A$53:$AR$78,COLUMN('Non-GHGs Growth Rate'!AK$53),0)</f>
        <v>0</v>
      </c>
      <c r="AL18">
        <f>$F18*VLOOKUP($A18,'Non-GHGs Growth Rate'!$A$53:$AR$78,COLUMN('Non-GHGs Growth Rate'!AL$53),0)</f>
        <v>0</v>
      </c>
      <c r="AM18">
        <f>$F18*VLOOKUP($A18,'Non-GHGs Growth Rate'!$A$53:$AR$78,COLUMN('Non-GHGs Growth Rate'!AM$53),0)</f>
        <v>0</v>
      </c>
      <c r="AN18">
        <f>$F18*VLOOKUP($A18,'Non-GHGs Growth Rate'!$A$53:$AR$78,COLUMN('Non-GHGs Growth Rate'!AN$53),0)</f>
        <v>0</v>
      </c>
      <c r="AO18">
        <f>$F18*VLOOKUP($A18,'Non-GHGs Growth Rate'!$A$53:$AR$78,COLUMN('Non-GHGs Growth Rate'!AO$53),0)</f>
        <v>0</v>
      </c>
      <c r="AP18">
        <f>$F18*VLOOKUP($A18,'Non-GHGs Growth Rate'!$A$53:$AR$78,COLUMN('Non-GHGs Growth Rate'!AP$53),0)</f>
        <v>0</v>
      </c>
      <c r="AQ18">
        <f>$F18*VLOOKUP($A18,'Non-GHGs Growth Rate'!$A$53:$AR$78,COLUMN('Non-GHGs Growth Rate'!AQ$53),0)</f>
        <v>0</v>
      </c>
      <c r="AR18">
        <f>$F18*VLOOKUP($A18,'Non-GHGs Growth Rate'!$A$53:$AR$78,COLUMN('Non-GHGs Growth Rate'!AR$53),0)</f>
        <v>0</v>
      </c>
    </row>
    <row r="19" spans="1:44">
      <c r="A19" t="s">
        <v>59</v>
      </c>
      <c r="B19" cm="1">
        <f t="array" ref="B19">SUMPRODUCT('Non-GHGs Emissions 2018-2022'!$G$5:$G$44*('Non-GHGs Emissions 2018-2022'!$A$5:$A$44=$A19))</f>
        <v>0</v>
      </c>
      <c r="C19" cm="1">
        <f t="array" ref="C19">SUMPRODUCT('Non-GHGs Emissions 2018-2022'!$G$49:$G$88*('Non-GHGs Emissions 2018-2022'!$A$49:$A$88=$A19))</f>
        <v>0</v>
      </c>
      <c r="D19" cm="1">
        <f t="array" ref="D19">SUMPRODUCT('Non-GHGs Emissions 2018-2022'!$G$93:$G$132*('Non-GHGs Emissions 2018-2022'!$A$93:$A$132=$A19))</f>
        <v>0</v>
      </c>
      <c r="E19" cm="1">
        <f t="array" ref="E19">SUMPRODUCT('Non-GHGs Emissions 2018-2022'!$G$137:$G$176*('Non-GHGs Emissions 2018-2022'!$A$137:$A$176=$A19))</f>
        <v>0</v>
      </c>
      <c r="F19" cm="1">
        <f t="array" ref="F19">SUMPRODUCT('Non-GHGs Emissions 2018-2022'!$G$181:$G$220*('Non-GHGs Emissions 2018-2022'!$A$181:$A$220=$A19))</f>
        <v>0</v>
      </c>
      <c r="G19">
        <f>$F19*VLOOKUP($A19,'Non-GHGs Growth Rate'!$A$53:$AR$78,COLUMN('Non-GHGs Growth Rate'!G$53),0)</f>
        <v>0</v>
      </c>
      <c r="H19">
        <f>$F19*VLOOKUP($A19,'Non-GHGs Growth Rate'!$A$53:$AR$78,COLUMN('Non-GHGs Growth Rate'!H$53),0)</f>
        <v>0</v>
      </c>
      <c r="I19">
        <f>$F19*VLOOKUP($A19,'Non-GHGs Growth Rate'!$A$53:$AR$78,COLUMN('Non-GHGs Growth Rate'!I$53),0)</f>
        <v>0</v>
      </c>
      <c r="J19">
        <f>$F19*VLOOKUP($A19,'Non-GHGs Growth Rate'!$A$53:$AR$78,COLUMN('Non-GHGs Growth Rate'!J$53),0)</f>
        <v>0</v>
      </c>
      <c r="K19">
        <f>$F19*VLOOKUP($A19,'Non-GHGs Growth Rate'!$A$53:$AR$78,COLUMN('Non-GHGs Growth Rate'!K$53),0)</f>
        <v>0</v>
      </c>
      <c r="L19">
        <f>$F19*VLOOKUP($A19,'Non-GHGs Growth Rate'!$A$53:$AR$78,COLUMN('Non-GHGs Growth Rate'!L$53),0)</f>
        <v>0</v>
      </c>
      <c r="M19">
        <f>$F19*VLOOKUP($A19,'Non-GHGs Growth Rate'!$A$53:$AR$78,COLUMN('Non-GHGs Growth Rate'!M$53),0)</f>
        <v>0</v>
      </c>
      <c r="N19">
        <f>$F19*VLOOKUP($A19,'Non-GHGs Growth Rate'!$A$53:$AR$78,COLUMN('Non-GHGs Growth Rate'!N$53),0)</f>
        <v>0</v>
      </c>
      <c r="O19">
        <f>$F19*VLOOKUP($A19,'Non-GHGs Growth Rate'!$A$53:$AR$78,COLUMN('Non-GHGs Growth Rate'!O$53),0)</f>
        <v>0</v>
      </c>
      <c r="P19">
        <f>$F19*VLOOKUP($A19,'Non-GHGs Growth Rate'!$A$53:$AR$78,COLUMN('Non-GHGs Growth Rate'!P$53),0)</f>
        <v>0</v>
      </c>
      <c r="Q19">
        <f>$F19*VLOOKUP($A19,'Non-GHGs Growth Rate'!$A$53:$AR$78,COLUMN('Non-GHGs Growth Rate'!Q$53),0)</f>
        <v>0</v>
      </c>
      <c r="R19">
        <f>$F19*VLOOKUP($A19,'Non-GHGs Growth Rate'!$A$53:$AR$78,COLUMN('Non-GHGs Growth Rate'!R$53),0)</f>
        <v>0</v>
      </c>
      <c r="S19">
        <f>$F19*VLOOKUP($A19,'Non-GHGs Growth Rate'!$A$53:$AR$78,COLUMN('Non-GHGs Growth Rate'!S$53),0)</f>
        <v>0</v>
      </c>
      <c r="T19">
        <f>$F19*VLOOKUP($A19,'Non-GHGs Growth Rate'!$A$53:$AR$78,COLUMN('Non-GHGs Growth Rate'!T$53),0)</f>
        <v>0</v>
      </c>
      <c r="U19">
        <f>$F19*VLOOKUP($A19,'Non-GHGs Growth Rate'!$A$53:$AR$78,COLUMN('Non-GHGs Growth Rate'!U$53),0)</f>
        <v>0</v>
      </c>
      <c r="V19">
        <f>$F19*VLOOKUP($A19,'Non-GHGs Growth Rate'!$A$53:$AR$78,COLUMN('Non-GHGs Growth Rate'!V$53),0)</f>
        <v>0</v>
      </c>
      <c r="W19">
        <f>$F19*VLOOKUP($A19,'Non-GHGs Growth Rate'!$A$53:$AR$78,COLUMN('Non-GHGs Growth Rate'!W$53),0)</f>
        <v>0</v>
      </c>
      <c r="X19">
        <f>$F19*VLOOKUP($A19,'Non-GHGs Growth Rate'!$A$53:$AR$78,COLUMN('Non-GHGs Growth Rate'!X$53),0)</f>
        <v>0</v>
      </c>
      <c r="Y19">
        <f>$F19*VLOOKUP($A19,'Non-GHGs Growth Rate'!$A$53:$AR$78,COLUMN('Non-GHGs Growth Rate'!Y$53),0)</f>
        <v>0</v>
      </c>
      <c r="Z19">
        <f>$F19*VLOOKUP($A19,'Non-GHGs Growth Rate'!$A$53:$AR$78,COLUMN('Non-GHGs Growth Rate'!Z$53),0)</f>
        <v>0</v>
      </c>
      <c r="AA19">
        <f>$F19*VLOOKUP($A19,'Non-GHGs Growth Rate'!$A$53:$AR$78,COLUMN('Non-GHGs Growth Rate'!AA$53),0)</f>
        <v>0</v>
      </c>
      <c r="AB19">
        <f>$F19*VLOOKUP($A19,'Non-GHGs Growth Rate'!$A$53:$AR$78,COLUMN('Non-GHGs Growth Rate'!AB$53),0)</f>
        <v>0</v>
      </c>
      <c r="AC19">
        <f>$F19*VLOOKUP($A19,'Non-GHGs Growth Rate'!$A$53:$AR$78,COLUMN('Non-GHGs Growth Rate'!AC$53),0)</f>
        <v>0</v>
      </c>
      <c r="AD19">
        <f>$F19*VLOOKUP($A19,'Non-GHGs Growth Rate'!$A$53:$AR$78,COLUMN('Non-GHGs Growth Rate'!AD$53),0)</f>
        <v>0</v>
      </c>
      <c r="AE19">
        <f>$F19*VLOOKUP($A19,'Non-GHGs Growth Rate'!$A$53:$AR$78,COLUMN('Non-GHGs Growth Rate'!AE$53),0)</f>
        <v>0</v>
      </c>
      <c r="AF19">
        <f>$F19*VLOOKUP($A19,'Non-GHGs Growth Rate'!$A$53:$AR$78,COLUMN('Non-GHGs Growth Rate'!AF$53),0)</f>
        <v>0</v>
      </c>
      <c r="AG19">
        <f>$F19*VLOOKUP($A19,'Non-GHGs Growth Rate'!$A$53:$AR$78,COLUMN('Non-GHGs Growth Rate'!AG$53),0)</f>
        <v>0</v>
      </c>
      <c r="AH19">
        <f>$F19*VLOOKUP($A19,'Non-GHGs Growth Rate'!$A$53:$AR$78,COLUMN('Non-GHGs Growth Rate'!AH$53),0)</f>
        <v>0</v>
      </c>
      <c r="AI19">
        <f>$F19*VLOOKUP($A19,'Non-GHGs Growth Rate'!$A$53:$AR$78,COLUMN('Non-GHGs Growth Rate'!AI$53),0)</f>
        <v>0</v>
      </c>
      <c r="AJ19">
        <f>$F19*VLOOKUP($A19,'Non-GHGs Growth Rate'!$A$53:$AR$78,COLUMN('Non-GHGs Growth Rate'!AJ$53),0)</f>
        <v>0</v>
      </c>
      <c r="AK19">
        <f>$F19*VLOOKUP($A19,'Non-GHGs Growth Rate'!$A$53:$AR$78,COLUMN('Non-GHGs Growth Rate'!AK$53),0)</f>
        <v>0</v>
      </c>
      <c r="AL19">
        <f>$F19*VLOOKUP($A19,'Non-GHGs Growth Rate'!$A$53:$AR$78,COLUMN('Non-GHGs Growth Rate'!AL$53),0)</f>
        <v>0</v>
      </c>
      <c r="AM19">
        <f>$F19*VLOOKUP($A19,'Non-GHGs Growth Rate'!$A$53:$AR$78,COLUMN('Non-GHGs Growth Rate'!AM$53),0)</f>
        <v>0</v>
      </c>
      <c r="AN19">
        <f>$F19*VLOOKUP($A19,'Non-GHGs Growth Rate'!$A$53:$AR$78,COLUMN('Non-GHGs Growth Rate'!AN$53),0)</f>
        <v>0</v>
      </c>
      <c r="AO19">
        <f>$F19*VLOOKUP($A19,'Non-GHGs Growth Rate'!$A$53:$AR$78,COLUMN('Non-GHGs Growth Rate'!AO$53),0)</f>
        <v>0</v>
      </c>
      <c r="AP19">
        <f>$F19*VLOOKUP($A19,'Non-GHGs Growth Rate'!$A$53:$AR$78,COLUMN('Non-GHGs Growth Rate'!AP$53),0)</f>
        <v>0</v>
      </c>
      <c r="AQ19">
        <f>$F19*VLOOKUP($A19,'Non-GHGs Growth Rate'!$A$53:$AR$78,COLUMN('Non-GHGs Growth Rate'!AQ$53),0)</f>
        <v>0</v>
      </c>
      <c r="AR19">
        <f>$F19*VLOOKUP($A19,'Non-GHGs Growth Rate'!$A$53:$AR$78,COLUMN('Non-GHGs Growth Rate'!AR$53),0)</f>
        <v>0</v>
      </c>
    </row>
    <row r="20" spans="1:44">
      <c r="A20" t="s">
        <v>60</v>
      </c>
      <c r="B20" cm="1">
        <f t="array" ref="B20">SUMPRODUCT('Non-GHGs Emissions 2018-2022'!$G$5:$G$44*('Non-GHGs Emissions 2018-2022'!$A$5:$A$44=$A20))</f>
        <v>0</v>
      </c>
      <c r="C20" cm="1">
        <f t="array" ref="C20">SUMPRODUCT('Non-GHGs Emissions 2018-2022'!$G$49:$G$88*('Non-GHGs Emissions 2018-2022'!$A$49:$A$88=$A20))</f>
        <v>0</v>
      </c>
      <c r="D20" cm="1">
        <f t="array" ref="D20">SUMPRODUCT('Non-GHGs Emissions 2018-2022'!$G$93:$G$132*('Non-GHGs Emissions 2018-2022'!$A$93:$A$132=$A20))</f>
        <v>0</v>
      </c>
      <c r="E20" cm="1">
        <f t="array" ref="E20">SUMPRODUCT('Non-GHGs Emissions 2018-2022'!$G$137:$G$176*('Non-GHGs Emissions 2018-2022'!$A$137:$A$176=$A20))</f>
        <v>0</v>
      </c>
      <c r="F20" cm="1">
        <f t="array" ref="F20">SUMPRODUCT('Non-GHGs Emissions 2018-2022'!$G$181:$G$220*('Non-GHGs Emissions 2018-2022'!$A$181:$A$220=$A20))</f>
        <v>0</v>
      </c>
      <c r="G20">
        <f>$F20*VLOOKUP($A20,'Non-GHGs Growth Rate'!$A$53:$AR$78,COLUMN('Non-GHGs Growth Rate'!G$53),0)</f>
        <v>0</v>
      </c>
      <c r="H20">
        <f>$F20*VLOOKUP($A20,'Non-GHGs Growth Rate'!$A$53:$AR$78,COLUMN('Non-GHGs Growth Rate'!H$53),0)</f>
        <v>0</v>
      </c>
      <c r="I20">
        <f>$F20*VLOOKUP($A20,'Non-GHGs Growth Rate'!$A$53:$AR$78,COLUMN('Non-GHGs Growth Rate'!I$53),0)</f>
        <v>0</v>
      </c>
      <c r="J20">
        <f>$F20*VLOOKUP($A20,'Non-GHGs Growth Rate'!$A$53:$AR$78,COLUMN('Non-GHGs Growth Rate'!J$53),0)</f>
        <v>0</v>
      </c>
      <c r="K20">
        <f>$F20*VLOOKUP($A20,'Non-GHGs Growth Rate'!$A$53:$AR$78,COLUMN('Non-GHGs Growth Rate'!K$53),0)</f>
        <v>0</v>
      </c>
      <c r="L20">
        <f>$F20*VLOOKUP($A20,'Non-GHGs Growth Rate'!$A$53:$AR$78,COLUMN('Non-GHGs Growth Rate'!L$53),0)</f>
        <v>0</v>
      </c>
      <c r="M20">
        <f>$F20*VLOOKUP($A20,'Non-GHGs Growth Rate'!$A$53:$AR$78,COLUMN('Non-GHGs Growth Rate'!M$53),0)</f>
        <v>0</v>
      </c>
      <c r="N20">
        <f>$F20*VLOOKUP($A20,'Non-GHGs Growth Rate'!$A$53:$AR$78,COLUMN('Non-GHGs Growth Rate'!N$53),0)</f>
        <v>0</v>
      </c>
      <c r="O20">
        <f>$F20*VLOOKUP($A20,'Non-GHGs Growth Rate'!$A$53:$AR$78,COLUMN('Non-GHGs Growth Rate'!O$53),0)</f>
        <v>0</v>
      </c>
      <c r="P20">
        <f>$F20*VLOOKUP($A20,'Non-GHGs Growth Rate'!$A$53:$AR$78,COLUMN('Non-GHGs Growth Rate'!P$53),0)</f>
        <v>0</v>
      </c>
      <c r="Q20">
        <f>$F20*VLOOKUP($A20,'Non-GHGs Growth Rate'!$A$53:$AR$78,COLUMN('Non-GHGs Growth Rate'!Q$53),0)</f>
        <v>0</v>
      </c>
      <c r="R20">
        <f>$F20*VLOOKUP($A20,'Non-GHGs Growth Rate'!$A$53:$AR$78,COLUMN('Non-GHGs Growth Rate'!R$53),0)</f>
        <v>0</v>
      </c>
      <c r="S20">
        <f>$F20*VLOOKUP($A20,'Non-GHGs Growth Rate'!$A$53:$AR$78,COLUMN('Non-GHGs Growth Rate'!S$53),0)</f>
        <v>0</v>
      </c>
      <c r="T20">
        <f>$F20*VLOOKUP($A20,'Non-GHGs Growth Rate'!$A$53:$AR$78,COLUMN('Non-GHGs Growth Rate'!T$53),0)</f>
        <v>0</v>
      </c>
      <c r="U20">
        <f>$F20*VLOOKUP($A20,'Non-GHGs Growth Rate'!$A$53:$AR$78,COLUMN('Non-GHGs Growth Rate'!U$53),0)</f>
        <v>0</v>
      </c>
      <c r="V20">
        <f>$F20*VLOOKUP($A20,'Non-GHGs Growth Rate'!$A$53:$AR$78,COLUMN('Non-GHGs Growth Rate'!V$53),0)</f>
        <v>0</v>
      </c>
      <c r="W20">
        <f>$F20*VLOOKUP($A20,'Non-GHGs Growth Rate'!$A$53:$AR$78,COLUMN('Non-GHGs Growth Rate'!W$53),0)</f>
        <v>0</v>
      </c>
      <c r="X20">
        <f>$F20*VLOOKUP($A20,'Non-GHGs Growth Rate'!$A$53:$AR$78,COLUMN('Non-GHGs Growth Rate'!X$53),0)</f>
        <v>0</v>
      </c>
      <c r="Y20">
        <f>$F20*VLOOKUP($A20,'Non-GHGs Growth Rate'!$A$53:$AR$78,COLUMN('Non-GHGs Growth Rate'!Y$53),0)</f>
        <v>0</v>
      </c>
      <c r="Z20">
        <f>$F20*VLOOKUP($A20,'Non-GHGs Growth Rate'!$A$53:$AR$78,COLUMN('Non-GHGs Growth Rate'!Z$53),0)</f>
        <v>0</v>
      </c>
      <c r="AA20">
        <f>$F20*VLOOKUP($A20,'Non-GHGs Growth Rate'!$A$53:$AR$78,COLUMN('Non-GHGs Growth Rate'!AA$53),0)</f>
        <v>0</v>
      </c>
      <c r="AB20">
        <f>$F20*VLOOKUP($A20,'Non-GHGs Growth Rate'!$A$53:$AR$78,COLUMN('Non-GHGs Growth Rate'!AB$53),0)</f>
        <v>0</v>
      </c>
      <c r="AC20">
        <f>$F20*VLOOKUP($A20,'Non-GHGs Growth Rate'!$A$53:$AR$78,COLUMN('Non-GHGs Growth Rate'!AC$53),0)</f>
        <v>0</v>
      </c>
      <c r="AD20">
        <f>$F20*VLOOKUP($A20,'Non-GHGs Growth Rate'!$A$53:$AR$78,COLUMN('Non-GHGs Growth Rate'!AD$53),0)</f>
        <v>0</v>
      </c>
      <c r="AE20">
        <f>$F20*VLOOKUP($A20,'Non-GHGs Growth Rate'!$A$53:$AR$78,COLUMN('Non-GHGs Growth Rate'!AE$53),0)</f>
        <v>0</v>
      </c>
      <c r="AF20">
        <f>$F20*VLOOKUP($A20,'Non-GHGs Growth Rate'!$A$53:$AR$78,COLUMN('Non-GHGs Growth Rate'!AF$53),0)</f>
        <v>0</v>
      </c>
      <c r="AG20">
        <f>$F20*VLOOKUP($A20,'Non-GHGs Growth Rate'!$A$53:$AR$78,COLUMN('Non-GHGs Growth Rate'!AG$53),0)</f>
        <v>0</v>
      </c>
      <c r="AH20">
        <f>$F20*VLOOKUP($A20,'Non-GHGs Growth Rate'!$A$53:$AR$78,COLUMN('Non-GHGs Growth Rate'!AH$53),0)</f>
        <v>0</v>
      </c>
      <c r="AI20">
        <f>$F20*VLOOKUP($A20,'Non-GHGs Growth Rate'!$A$53:$AR$78,COLUMN('Non-GHGs Growth Rate'!AI$53),0)</f>
        <v>0</v>
      </c>
      <c r="AJ20">
        <f>$F20*VLOOKUP($A20,'Non-GHGs Growth Rate'!$A$53:$AR$78,COLUMN('Non-GHGs Growth Rate'!AJ$53),0)</f>
        <v>0</v>
      </c>
      <c r="AK20">
        <f>$F20*VLOOKUP($A20,'Non-GHGs Growth Rate'!$A$53:$AR$78,COLUMN('Non-GHGs Growth Rate'!AK$53),0)</f>
        <v>0</v>
      </c>
      <c r="AL20">
        <f>$F20*VLOOKUP($A20,'Non-GHGs Growth Rate'!$A$53:$AR$78,COLUMN('Non-GHGs Growth Rate'!AL$53),0)</f>
        <v>0</v>
      </c>
      <c r="AM20">
        <f>$F20*VLOOKUP($A20,'Non-GHGs Growth Rate'!$A$53:$AR$78,COLUMN('Non-GHGs Growth Rate'!AM$53),0)</f>
        <v>0</v>
      </c>
      <c r="AN20">
        <f>$F20*VLOOKUP($A20,'Non-GHGs Growth Rate'!$A$53:$AR$78,COLUMN('Non-GHGs Growth Rate'!AN$53),0)</f>
        <v>0</v>
      </c>
      <c r="AO20">
        <f>$F20*VLOOKUP($A20,'Non-GHGs Growth Rate'!$A$53:$AR$78,COLUMN('Non-GHGs Growth Rate'!AO$53),0)</f>
        <v>0</v>
      </c>
      <c r="AP20">
        <f>$F20*VLOOKUP($A20,'Non-GHGs Growth Rate'!$A$53:$AR$78,COLUMN('Non-GHGs Growth Rate'!AP$53),0)</f>
        <v>0</v>
      </c>
      <c r="AQ20">
        <f>$F20*VLOOKUP($A20,'Non-GHGs Growth Rate'!$A$53:$AR$78,COLUMN('Non-GHGs Growth Rate'!AQ$53),0)</f>
        <v>0</v>
      </c>
      <c r="AR20">
        <f>$F20*VLOOKUP($A20,'Non-GHGs Growth Rate'!$A$53:$AR$78,COLUMN('Non-GHGs Growth Rate'!AR$53),0)</f>
        <v>0</v>
      </c>
    </row>
    <row r="21" spans="1:44">
      <c r="A21" t="s">
        <v>61</v>
      </c>
      <c r="B21" cm="1">
        <f t="array" ref="B21">SUMPRODUCT('Non-GHGs Emissions 2018-2022'!$G$5:$G$44*('Non-GHGs Emissions 2018-2022'!$A$5:$A$44=$A21))</f>
        <v>0</v>
      </c>
      <c r="C21" cm="1">
        <f t="array" ref="C21">SUMPRODUCT('Non-GHGs Emissions 2018-2022'!$G$49:$G$88*('Non-GHGs Emissions 2018-2022'!$A$49:$A$88=$A21))</f>
        <v>0</v>
      </c>
      <c r="D21" cm="1">
        <f t="array" ref="D21">SUMPRODUCT('Non-GHGs Emissions 2018-2022'!$G$93:$G$132*('Non-GHGs Emissions 2018-2022'!$A$93:$A$132=$A21))</f>
        <v>0</v>
      </c>
      <c r="E21" cm="1">
        <f t="array" ref="E21">SUMPRODUCT('Non-GHGs Emissions 2018-2022'!$G$137:$G$176*('Non-GHGs Emissions 2018-2022'!$A$137:$A$176=$A21))</f>
        <v>0</v>
      </c>
      <c r="F21" cm="1">
        <f t="array" ref="F21">SUMPRODUCT('Non-GHGs Emissions 2018-2022'!$G$181:$G$220*('Non-GHGs Emissions 2018-2022'!$A$181:$A$220=$A21))</f>
        <v>0</v>
      </c>
      <c r="G21">
        <f>$F21*VLOOKUP($A21,'Non-GHGs Growth Rate'!$A$53:$AR$78,COLUMN('Non-GHGs Growth Rate'!G$53),0)</f>
        <v>0</v>
      </c>
      <c r="H21">
        <f>$F21*VLOOKUP($A21,'Non-GHGs Growth Rate'!$A$53:$AR$78,COLUMN('Non-GHGs Growth Rate'!H$53),0)</f>
        <v>0</v>
      </c>
      <c r="I21">
        <f>$F21*VLOOKUP($A21,'Non-GHGs Growth Rate'!$A$53:$AR$78,COLUMN('Non-GHGs Growth Rate'!I$53),0)</f>
        <v>0</v>
      </c>
      <c r="J21">
        <f>$F21*VLOOKUP($A21,'Non-GHGs Growth Rate'!$A$53:$AR$78,COLUMN('Non-GHGs Growth Rate'!J$53),0)</f>
        <v>0</v>
      </c>
      <c r="K21">
        <f>$F21*VLOOKUP($A21,'Non-GHGs Growth Rate'!$A$53:$AR$78,COLUMN('Non-GHGs Growth Rate'!K$53),0)</f>
        <v>0</v>
      </c>
      <c r="L21">
        <f>$F21*VLOOKUP($A21,'Non-GHGs Growth Rate'!$A$53:$AR$78,COLUMN('Non-GHGs Growth Rate'!L$53),0)</f>
        <v>0</v>
      </c>
      <c r="M21">
        <f>$F21*VLOOKUP($A21,'Non-GHGs Growth Rate'!$A$53:$AR$78,COLUMN('Non-GHGs Growth Rate'!M$53),0)</f>
        <v>0</v>
      </c>
      <c r="N21">
        <f>$F21*VLOOKUP($A21,'Non-GHGs Growth Rate'!$A$53:$AR$78,COLUMN('Non-GHGs Growth Rate'!N$53),0)</f>
        <v>0</v>
      </c>
      <c r="O21">
        <f>$F21*VLOOKUP($A21,'Non-GHGs Growth Rate'!$A$53:$AR$78,COLUMN('Non-GHGs Growth Rate'!O$53),0)</f>
        <v>0</v>
      </c>
      <c r="P21">
        <f>$F21*VLOOKUP($A21,'Non-GHGs Growth Rate'!$A$53:$AR$78,COLUMN('Non-GHGs Growth Rate'!P$53),0)</f>
        <v>0</v>
      </c>
      <c r="Q21">
        <f>$F21*VLOOKUP($A21,'Non-GHGs Growth Rate'!$A$53:$AR$78,COLUMN('Non-GHGs Growth Rate'!Q$53),0)</f>
        <v>0</v>
      </c>
      <c r="R21">
        <f>$F21*VLOOKUP($A21,'Non-GHGs Growth Rate'!$A$53:$AR$78,COLUMN('Non-GHGs Growth Rate'!R$53),0)</f>
        <v>0</v>
      </c>
      <c r="S21">
        <f>$F21*VLOOKUP($A21,'Non-GHGs Growth Rate'!$A$53:$AR$78,COLUMN('Non-GHGs Growth Rate'!S$53),0)</f>
        <v>0</v>
      </c>
      <c r="T21">
        <f>$F21*VLOOKUP($A21,'Non-GHGs Growth Rate'!$A$53:$AR$78,COLUMN('Non-GHGs Growth Rate'!T$53),0)</f>
        <v>0</v>
      </c>
      <c r="U21">
        <f>$F21*VLOOKUP($A21,'Non-GHGs Growth Rate'!$A$53:$AR$78,COLUMN('Non-GHGs Growth Rate'!U$53),0)</f>
        <v>0</v>
      </c>
      <c r="V21">
        <f>$F21*VLOOKUP($A21,'Non-GHGs Growth Rate'!$A$53:$AR$78,COLUMN('Non-GHGs Growth Rate'!V$53),0)</f>
        <v>0</v>
      </c>
      <c r="W21">
        <f>$F21*VLOOKUP($A21,'Non-GHGs Growth Rate'!$A$53:$AR$78,COLUMN('Non-GHGs Growth Rate'!W$53),0)</f>
        <v>0</v>
      </c>
      <c r="X21">
        <f>$F21*VLOOKUP($A21,'Non-GHGs Growth Rate'!$A$53:$AR$78,COLUMN('Non-GHGs Growth Rate'!X$53),0)</f>
        <v>0</v>
      </c>
      <c r="Y21">
        <f>$F21*VLOOKUP($A21,'Non-GHGs Growth Rate'!$A$53:$AR$78,COLUMN('Non-GHGs Growth Rate'!Y$53),0)</f>
        <v>0</v>
      </c>
      <c r="Z21">
        <f>$F21*VLOOKUP($A21,'Non-GHGs Growth Rate'!$A$53:$AR$78,COLUMN('Non-GHGs Growth Rate'!Z$53),0)</f>
        <v>0</v>
      </c>
      <c r="AA21">
        <f>$F21*VLOOKUP($A21,'Non-GHGs Growth Rate'!$A$53:$AR$78,COLUMN('Non-GHGs Growth Rate'!AA$53),0)</f>
        <v>0</v>
      </c>
      <c r="AB21">
        <f>$F21*VLOOKUP($A21,'Non-GHGs Growth Rate'!$A$53:$AR$78,COLUMN('Non-GHGs Growth Rate'!AB$53),0)</f>
        <v>0</v>
      </c>
      <c r="AC21">
        <f>$F21*VLOOKUP($A21,'Non-GHGs Growth Rate'!$A$53:$AR$78,COLUMN('Non-GHGs Growth Rate'!AC$53),0)</f>
        <v>0</v>
      </c>
      <c r="AD21">
        <f>$F21*VLOOKUP($A21,'Non-GHGs Growth Rate'!$A$53:$AR$78,COLUMN('Non-GHGs Growth Rate'!AD$53),0)</f>
        <v>0</v>
      </c>
      <c r="AE21">
        <f>$F21*VLOOKUP($A21,'Non-GHGs Growth Rate'!$A$53:$AR$78,COLUMN('Non-GHGs Growth Rate'!AE$53),0)</f>
        <v>0</v>
      </c>
      <c r="AF21">
        <f>$F21*VLOOKUP($A21,'Non-GHGs Growth Rate'!$A$53:$AR$78,COLUMN('Non-GHGs Growth Rate'!AF$53),0)</f>
        <v>0</v>
      </c>
      <c r="AG21">
        <f>$F21*VLOOKUP($A21,'Non-GHGs Growth Rate'!$A$53:$AR$78,COLUMN('Non-GHGs Growth Rate'!AG$53),0)</f>
        <v>0</v>
      </c>
      <c r="AH21">
        <f>$F21*VLOOKUP($A21,'Non-GHGs Growth Rate'!$A$53:$AR$78,COLUMN('Non-GHGs Growth Rate'!AH$53),0)</f>
        <v>0</v>
      </c>
      <c r="AI21">
        <f>$F21*VLOOKUP($A21,'Non-GHGs Growth Rate'!$A$53:$AR$78,COLUMN('Non-GHGs Growth Rate'!AI$53),0)</f>
        <v>0</v>
      </c>
      <c r="AJ21">
        <f>$F21*VLOOKUP($A21,'Non-GHGs Growth Rate'!$A$53:$AR$78,COLUMN('Non-GHGs Growth Rate'!AJ$53),0)</f>
        <v>0</v>
      </c>
      <c r="AK21">
        <f>$F21*VLOOKUP($A21,'Non-GHGs Growth Rate'!$A$53:$AR$78,COLUMN('Non-GHGs Growth Rate'!AK$53),0)</f>
        <v>0</v>
      </c>
      <c r="AL21">
        <f>$F21*VLOOKUP($A21,'Non-GHGs Growth Rate'!$A$53:$AR$78,COLUMN('Non-GHGs Growth Rate'!AL$53),0)</f>
        <v>0</v>
      </c>
      <c r="AM21">
        <f>$F21*VLOOKUP($A21,'Non-GHGs Growth Rate'!$A$53:$AR$78,COLUMN('Non-GHGs Growth Rate'!AM$53),0)</f>
        <v>0</v>
      </c>
      <c r="AN21">
        <f>$F21*VLOOKUP($A21,'Non-GHGs Growth Rate'!$A$53:$AR$78,COLUMN('Non-GHGs Growth Rate'!AN$53),0)</f>
        <v>0</v>
      </c>
      <c r="AO21">
        <f>$F21*VLOOKUP($A21,'Non-GHGs Growth Rate'!$A$53:$AR$78,COLUMN('Non-GHGs Growth Rate'!AO$53),0)</f>
        <v>0</v>
      </c>
      <c r="AP21">
        <f>$F21*VLOOKUP($A21,'Non-GHGs Growth Rate'!$A$53:$AR$78,COLUMN('Non-GHGs Growth Rate'!AP$53),0)</f>
        <v>0</v>
      </c>
      <c r="AQ21">
        <f>$F21*VLOOKUP($A21,'Non-GHGs Growth Rate'!$A$53:$AR$78,COLUMN('Non-GHGs Growth Rate'!AQ$53),0)</f>
        <v>0</v>
      </c>
      <c r="AR21">
        <f>$F21*VLOOKUP($A21,'Non-GHGs Growth Rate'!$A$53:$AR$78,COLUMN('Non-GHGs Growth Rate'!AR$53),0)</f>
        <v>0</v>
      </c>
    </row>
    <row r="22" spans="1:44">
      <c r="A22" t="s">
        <v>62</v>
      </c>
      <c r="B22" cm="1">
        <f t="array" ref="B22">SUMPRODUCT('Non-GHGs Emissions 2018-2022'!$G$5:$G$44*('Non-GHGs Emissions 2018-2022'!$A$5:$A$44=$A22))</f>
        <v>0</v>
      </c>
      <c r="C22" cm="1">
        <f t="array" ref="C22">SUMPRODUCT('Non-GHGs Emissions 2018-2022'!$G$49:$G$88*('Non-GHGs Emissions 2018-2022'!$A$49:$A$88=$A22))</f>
        <v>0</v>
      </c>
      <c r="D22" cm="1">
        <f t="array" ref="D22">SUMPRODUCT('Non-GHGs Emissions 2018-2022'!$G$93:$G$132*('Non-GHGs Emissions 2018-2022'!$A$93:$A$132=$A22))</f>
        <v>0</v>
      </c>
      <c r="E22" cm="1">
        <f t="array" ref="E22">SUMPRODUCT('Non-GHGs Emissions 2018-2022'!$G$137:$G$176*('Non-GHGs Emissions 2018-2022'!$A$137:$A$176=$A22))</f>
        <v>0</v>
      </c>
      <c r="F22" cm="1">
        <f t="array" ref="F22">SUMPRODUCT('Non-GHGs Emissions 2018-2022'!$G$181:$G$220*('Non-GHGs Emissions 2018-2022'!$A$181:$A$220=$A22))</f>
        <v>0</v>
      </c>
      <c r="G22">
        <f>$F22*VLOOKUP($A22,'Non-GHGs Growth Rate'!$A$53:$AR$78,COLUMN('Non-GHGs Growth Rate'!G$53),0)</f>
        <v>0</v>
      </c>
      <c r="H22">
        <f>$F22*VLOOKUP($A22,'Non-GHGs Growth Rate'!$A$53:$AR$78,COLUMN('Non-GHGs Growth Rate'!H$53),0)</f>
        <v>0</v>
      </c>
      <c r="I22">
        <f>$F22*VLOOKUP($A22,'Non-GHGs Growth Rate'!$A$53:$AR$78,COLUMN('Non-GHGs Growth Rate'!I$53),0)</f>
        <v>0</v>
      </c>
      <c r="J22">
        <f>$F22*VLOOKUP($A22,'Non-GHGs Growth Rate'!$A$53:$AR$78,COLUMN('Non-GHGs Growth Rate'!J$53),0)</f>
        <v>0</v>
      </c>
      <c r="K22">
        <f>$F22*VLOOKUP($A22,'Non-GHGs Growth Rate'!$A$53:$AR$78,COLUMN('Non-GHGs Growth Rate'!K$53),0)</f>
        <v>0</v>
      </c>
      <c r="L22">
        <f>$F22*VLOOKUP($A22,'Non-GHGs Growth Rate'!$A$53:$AR$78,COLUMN('Non-GHGs Growth Rate'!L$53),0)</f>
        <v>0</v>
      </c>
      <c r="M22">
        <f>$F22*VLOOKUP($A22,'Non-GHGs Growth Rate'!$A$53:$AR$78,COLUMN('Non-GHGs Growth Rate'!M$53),0)</f>
        <v>0</v>
      </c>
      <c r="N22">
        <f>$F22*VLOOKUP($A22,'Non-GHGs Growth Rate'!$A$53:$AR$78,COLUMN('Non-GHGs Growth Rate'!N$53),0)</f>
        <v>0</v>
      </c>
      <c r="O22">
        <f>$F22*VLOOKUP($A22,'Non-GHGs Growth Rate'!$A$53:$AR$78,COLUMN('Non-GHGs Growth Rate'!O$53),0)</f>
        <v>0</v>
      </c>
      <c r="P22">
        <f>$F22*VLOOKUP($A22,'Non-GHGs Growth Rate'!$A$53:$AR$78,COLUMN('Non-GHGs Growth Rate'!P$53),0)</f>
        <v>0</v>
      </c>
      <c r="Q22">
        <f>$F22*VLOOKUP($A22,'Non-GHGs Growth Rate'!$A$53:$AR$78,COLUMN('Non-GHGs Growth Rate'!Q$53),0)</f>
        <v>0</v>
      </c>
      <c r="R22">
        <f>$F22*VLOOKUP($A22,'Non-GHGs Growth Rate'!$A$53:$AR$78,COLUMN('Non-GHGs Growth Rate'!R$53),0)</f>
        <v>0</v>
      </c>
      <c r="S22">
        <f>$F22*VLOOKUP($A22,'Non-GHGs Growth Rate'!$A$53:$AR$78,COLUMN('Non-GHGs Growth Rate'!S$53),0)</f>
        <v>0</v>
      </c>
      <c r="T22">
        <f>$F22*VLOOKUP($A22,'Non-GHGs Growth Rate'!$A$53:$AR$78,COLUMN('Non-GHGs Growth Rate'!T$53),0)</f>
        <v>0</v>
      </c>
      <c r="U22">
        <f>$F22*VLOOKUP($A22,'Non-GHGs Growth Rate'!$A$53:$AR$78,COLUMN('Non-GHGs Growth Rate'!U$53),0)</f>
        <v>0</v>
      </c>
      <c r="V22">
        <f>$F22*VLOOKUP($A22,'Non-GHGs Growth Rate'!$A$53:$AR$78,COLUMN('Non-GHGs Growth Rate'!V$53),0)</f>
        <v>0</v>
      </c>
      <c r="W22">
        <f>$F22*VLOOKUP($A22,'Non-GHGs Growth Rate'!$A$53:$AR$78,COLUMN('Non-GHGs Growth Rate'!W$53),0)</f>
        <v>0</v>
      </c>
      <c r="X22">
        <f>$F22*VLOOKUP($A22,'Non-GHGs Growth Rate'!$A$53:$AR$78,COLUMN('Non-GHGs Growth Rate'!X$53),0)</f>
        <v>0</v>
      </c>
      <c r="Y22">
        <f>$F22*VLOOKUP($A22,'Non-GHGs Growth Rate'!$A$53:$AR$78,COLUMN('Non-GHGs Growth Rate'!Y$53),0)</f>
        <v>0</v>
      </c>
      <c r="Z22">
        <f>$F22*VLOOKUP($A22,'Non-GHGs Growth Rate'!$A$53:$AR$78,COLUMN('Non-GHGs Growth Rate'!Z$53),0)</f>
        <v>0</v>
      </c>
      <c r="AA22">
        <f>$F22*VLOOKUP($A22,'Non-GHGs Growth Rate'!$A$53:$AR$78,COLUMN('Non-GHGs Growth Rate'!AA$53),0)</f>
        <v>0</v>
      </c>
      <c r="AB22">
        <f>$F22*VLOOKUP($A22,'Non-GHGs Growth Rate'!$A$53:$AR$78,COLUMN('Non-GHGs Growth Rate'!AB$53),0)</f>
        <v>0</v>
      </c>
      <c r="AC22">
        <f>$F22*VLOOKUP($A22,'Non-GHGs Growth Rate'!$A$53:$AR$78,COLUMN('Non-GHGs Growth Rate'!AC$53),0)</f>
        <v>0</v>
      </c>
      <c r="AD22">
        <f>$F22*VLOOKUP($A22,'Non-GHGs Growth Rate'!$A$53:$AR$78,COLUMN('Non-GHGs Growth Rate'!AD$53),0)</f>
        <v>0</v>
      </c>
      <c r="AE22">
        <f>$F22*VLOOKUP($A22,'Non-GHGs Growth Rate'!$A$53:$AR$78,COLUMN('Non-GHGs Growth Rate'!AE$53),0)</f>
        <v>0</v>
      </c>
      <c r="AF22">
        <f>$F22*VLOOKUP($A22,'Non-GHGs Growth Rate'!$A$53:$AR$78,COLUMN('Non-GHGs Growth Rate'!AF$53),0)</f>
        <v>0</v>
      </c>
      <c r="AG22">
        <f>$F22*VLOOKUP($A22,'Non-GHGs Growth Rate'!$A$53:$AR$78,COLUMN('Non-GHGs Growth Rate'!AG$53),0)</f>
        <v>0</v>
      </c>
      <c r="AH22">
        <f>$F22*VLOOKUP($A22,'Non-GHGs Growth Rate'!$A$53:$AR$78,COLUMN('Non-GHGs Growth Rate'!AH$53),0)</f>
        <v>0</v>
      </c>
      <c r="AI22">
        <f>$F22*VLOOKUP($A22,'Non-GHGs Growth Rate'!$A$53:$AR$78,COLUMN('Non-GHGs Growth Rate'!AI$53),0)</f>
        <v>0</v>
      </c>
      <c r="AJ22">
        <f>$F22*VLOOKUP($A22,'Non-GHGs Growth Rate'!$A$53:$AR$78,COLUMN('Non-GHGs Growth Rate'!AJ$53),0)</f>
        <v>0</v>
      </c>
      <c r="AK22">
        <f>$F22*VLOOKUP($A22,'Non-GHGs Growth Rate'!$A$53:$AR$78,COLUMN('Non-GHGs Growth Rate'!AK$53),0)</f>
        <v>0</v>
      </c>
      <c r="AL22">
        <f>$F22*VLOOKUP($A22,'Non-GHGs Growth Rate'!$A$53:$AR$78,COLUMN('Non-GHGs Growth Rate'!AL$53),0)</f>
        <v>0</v>
      </c>
      <c r="AM22">
        <f>$F22*VLOOKUP($A22,'Non-GHGs Growth Rate'!$A$53:$AR$78,COLUMN('Non-GHGs Growth Rate'!AM$53),0)</f>
        <v>0</v>
      </c>
      <c r="AN22">
        <f>$F22*VLOOKUP($A22,'Non-GHGs Growth Rate'!$A$53:$AR$78,COLUMN('Non-GHGs Growth Rate'!AN$53),0)</f>
        <v>0</v>
      </c>
      <c r="AO22">
        <f>$F22*VLOOKUP($A22,'Non-GHGs Growth Rate'!$A$53:$AR$78,COLUMN('Non-GHGs Growth Rate'!AO$53),0)</f>
        <v>0</v>
      </c>
      <c r="AP22">
        <f>$F22*VLOOKUP($A22,'Non-GHGs Growth Rate'!$A$53:$AR$78,COLUMN('Non-GHGs Growth Rate'!AP$53),0)</f>
        <v>0</v>
      </c>
      <c r="AQ22">
        <f>$F22*VLOOKUP($A22,'Non-GHGs Growth Rate'!$A$53:$AR$78,COLUMN('Non-GHGs Growth Rate'!AQ$53),0)</f>
        <v>0</v>
      </c>
      <c r="AR22">
        <f>$F22*VLOOKUP($A22,'Non-GHGs Growth Rate'!$A$53:$AR$78,COLUMN('Non-GHGs Growth Rate'!AR$53),0)</f>
        <v>0</v>
      </c>
    </row>
    <row r="23" spans="1:44">
      <c r="A23" t="s">
        <v>63</v>
      </c>
      <c r="B23" cm="1">
        <f t="array" ref="B23">SUMPRODUCT('Non-GHGs Emissions 2018-2022'!$G$5:$G$44*('Non-GHGs Emissions 2018-2022'!$A$5:$A$44=$A23))</f>
        <v>0</v>
      </c>
      <c r="C23" cm="1">
        <f t="array" ref="C23">SUMPRODUCT('Non-GHGs Emissions 2018-2022'!$G$49:$G$88*('Non-GHGs Emissions 2018-2022'!$A$49:$A$88=$A23))</f>
        <v>0</v>
      </c>
      <c r="D23" cm="1">
        <f t="array" ref="D23">SUMPRODUCT('Non-GHGs Emissions 2018-2022'!$G$93:$G$132*('Non-GHGs Emissions 2018-2022'!$A$93:$A$132=$A23))</f>
        <v>0</v>
      </c>
      <c r="E23" cm="1">
        <f t="array" ref="E23">SUMPRODUCT('Non-GHGs Emissions 2018-2022'!$G$137:$G$176*('Non-GHGs Emissions 2018-2022'!$A$137:$A$176=$A23))</f>
        <v>0</v>
      </c>
      <c r="F23" cm="1">
        <f t="array" ref="F23">SUMPRODUCT('Non-GHGs Emissions 2018-2022'!$G$181:$G$220*('Non-GHGs Emissions 2018-2022'!$A$181:$A$220=$A23))</f>
        <v>0</v>
      </c>
      <c r="G23">
        <f>$F23*VLOOKUP($A23,'Non-GHGs Growth Rate'!$A$53:$AR$78,COLUMN('Non-GHGs Growth Rate'!G$53),0)</f>
        <v>0</v>
      </c>
      <c r="H23">
        <f>$F23*VLOOKUP($A23,'Non-GHGs Growth Rate'!$A$53:$AR$78,COLUMN('Non-GHGs Growth Rate'!H$53),0)</f>
        <v>0</v>
      </c>
      <c r="I23">
        <f>$F23*VLOOKUP($A23,'Non-GHGs Growth Rate'!$A$53:$AR$78,COLUMN('Non-GHGs Growth Rate'!I$53),0)</f>
        <v>0</v>
      </c>
      <c r="J23">
        <f>$F23*VLOOKUP($A23,'Non-GHGs Growth Rate'!$A$53:$AR$78,COLUMN('Non-GHGs Growth Rate'!J$53),0)</f>
        <v>0</v>
      </c>
      <c r="K23">
        <f>$F23*VLOOKUP($A23,'Non-GHGs Growth Rate'!$A$53:$AR$78,COLUMN('Non-GHGs Growth Rate'!K$53),0)</f>
        <v>0</v>
      </c>
      <c r="L23">
        <f>$F23*VLOOKUP($A23,'Non-GHGs Growth Rate'!$A$53:$AR$78,COLUMN('Non-GHGs Growth Rate'!L$53),0)</f>
        <v>0</v>
      </c>
      <c r="M23">
        <f>$F23*VLOOKUP($A23,'Non-GHGs Growth Rate'!$A$53:$AR$78,COLUMN('Non-GHGs Growth Rate'!M$53),0)</f>
        <v>0</v>
      </c>
      <c r="N23">
        <f>$F23*VLOOKUP($A23,'Non-GHGs Growth Rate'!$A$53:$AR$78,COLUMN('Non-GHGs Growth Rate'!N$53),0)</f>
        <v>0</v>
      </c>
      <c r="O23">
        <f>$F23*VLOOKUP($A23,'Non-GHGs Growth Rate'!$A$53:$AR$78,COLUMN('Non-GHGs Growth Rate'!O$53),0)</f>
        <v>0</v>
      </c>
      <c r="P23">
        <f>$F23*VLOOKUP($A23,'Non-GHGs Growth Rate'!$A$53:$AR$78,COLUMN('Non-GHGs Growth Rate'!P$53),0)</f>
        <v>0</v>
      </c>
      <c r="Q23">
        <f>$F23*VLOOKUP($A23,'Non-GHGs Growth Rate'!$A$53:$AR$78,COLUMN('Non-GHGs Growth Rate'!Q$53),0)</f>
        <v>0</v>
      </c>
      <c r="R23">
        <f>$F23*VLOOKUP($A23,'Non-GHGs Growth Rate'!$A$53:$AR$78,COLUMN('Non-GHGs Growth Rate'!R$53),0)</f>
        <v>0</v>
      </c>
      <c r="S23">
        <f>$F23*VLOOKUP($A23,'Non-GHGs Growth Rate'!$A$53:$AR$78,COLUMN('Non-GHGs Growth Rate'!S$53),0)</f>
        <v>0</v>
      </c>
      <c r="T23">
        <f>$F23*VLOOKUP($A23,'Non-GHGs Growth Rate'!$A$53:$AR$78,COLUMN('Non-GHGs Growth Rate'!T$53),0)</f>
        <v>0</v>
      </c>
      <c r="U23">
        <f>$F23*VLOOKUP($A23,'Non-GHGs Growth Rate'!$A$53:$AR$78,COLUMN('Non-GHGs Growth Rate'!U$53),0)</f>
        <v>0</v>
      </c>
      <c r="V23">
        <f>$F23*VLOOKUP($A23,'Non-GHGs Growth Rate'!$A$53:$AR$78,COLUMN('Non-GHGs Growth Rate'!V$53),0)</f>
        <v>0</v>
      </c>
      <c r="W23">
        <f>$F23*VLOOKUP($A23,'Non-GHGs Growth Rate'!$A$53:$AR$78,COLUMN('Non-GHGs Growth Rate'!W$53),0)</f>
        <v>0</v>
      </c>
      <c r="X23">
        <f>$F23*VLOOKUP($A23,'Non-GHGs Growth Rate'!$A$53:$AR$78,COLUMN('Non-GHGs Growth Rate'!X$53),0)</f>
        <v>0</v>
      </c>
      <c r="Y23">
        <f>$F23*VLOOKUP($A23,'Non-GHGs Growth Rate'!$A$53:$AR$78,COLUMN('Non-GHGs Growth Rate'!Y$53),0)</f>
        <v>0</v>
      </c>
      <c r="Z23">
        <f>$F23*VLOOKUP($A23,'Non-GHGs Growth Rate'!$A$53:$AR$78,COLUMN('Non-GHGs Growth Rate'!Z$53),0)</f>
        <v>0</v>
      </c>
      <c r="AA23">
        <f>$F23*VLOOKUP($A23,'Non-GHGs Growth Rate'!$A$53:$AR$78,COLUMN('Non-GHGs Growth Rate'!AA$53),0)</f>
        <v>0</v>
      </c>
      <c r="AB23">
        <f>$F23*VLOOKUP($A23,'Non-GHGs Growth Rate'!$A$53:$AR$78,COLUMN('Non-GHGs Growth Rate'!AB$53),0)</f>
        <v>0</v>
      </c>
      <c r="AC23">
        <f>$F23*VLOOKUP($A23,'Non-GHGs Growth Rate'!$A$53:$AR$78,COLUMN('Non-GHGs Growth Rate'!AC$53),0)</f>
        <v>0</v>
      </c>
      <c r="AD23">
        <f>$F23*VLOOKUP($A23,'Non-GHGs Growth Rate'!$A$53:$AR$78,COLUMN('Non-GHGs Growth Rate'!AD$53),0)</f>
        <v>0</v>
      </c>
      <c r="AE23">
        <f>$F23*VLOOKUP($A23,'Non-GHGs Growth Rate'!$A$53:$AR$78,COLUMN('Non-GHGs Growth Rate'!AE$53),0)</f>
        <v>0</v>
      </c>
      <c r="AF23">
        <f>$F23*VLOOKUP($A23,'Non-GHGs Growth Rate'!$A$53:$AR$78,COLUMN('Non-GHGs Growth Rate'!AF$53),0)</f>
        <v>0</v>
      </c>
      <c r="AG23">
        <f>$F23*VLOOKUP($A23,'Non-GHGs Growth Rate'!$A$53:$AR$78,COLUMN('Non-GHGs Growth Rate'!AG$53),0)</f>
        <v>0</v>
      </c>
      <c r="AH23">
        <f>$F23*VLOOKUP($A23,'Non-GHGs Growth Rate'!$A$53:$AR$78,COLUMN('Non-GHGs Growth Rate'!AH$53),0)</f>
        <v>0</v>
      </c>
      <c r="AI23">
        <f>$F23*VLOOKUP($A23,'Non-GHGs Growth Rate'!$A$53:$AR$78,COLUMN('Non-GHGs Growth Rate'!AI$53),0)</f>
        <v>0</v>
      </c>
      <c r="AJ23">
        <f>$F23*VLOOKUP($A23,'Non-GHGs Growth Rate'!$A$53:$AR$78,COLUMN('Non-GHGs Growth Rate'!AJ$53),0)</f>
        <v>0</v>
      </c>
      <c r="AK23">
        <f>$F23*VLOOKUP($A23,'Non-GHGs Growth Rate'!$A$53:$AR$78,COLUMN('Non-GHGs Growth Rate'!AK$53),0)</f>
        <v>0</v>
      </c>
      <c r="AL23">
        <f>$F23*VLOOKUP($A23,'Non-GHGs Growth Rate'!$A$53:$AR$78,COLUMN('Non-GHGs Growth Rate'!AL$53),0)</f>
        <v>0</v>
      </c>
      <c r="AM23">
        <f>$F23*VLOOKUP($A23,'Non-GHGs Growth Rate'!$A$53:$AR$78,COLUMN('Non-GHGs Growth Rate'!AM$53),0)</f>
        <v>0</v>
      </c>
      <c r="AN23">
        <f>$F23*VLOOKUP($A23,'Non-GHGs Growth Rate'!$A$53:$AR$78,COLUMN('Non-GHGs Growth Rate'!AN$53),0)</f>
        <v>0</v>
      </c>
      <c r="AO23">
        <f>$F23*VLOOKUP($A23,'Non-GHGs Growth Rate'!$A$53:$AR$78,COLUMN('Non-GHGs Growth Rate'!AO$53),0)</f>
        <v>0</v>
      </c>
      <c r="AP23">
        <f>$F23*VLOOKUP($A23,'Non-GHGs Growth Rate'!$A$53:$AR$78,COLUMN('Non-GHGs Growth Rate'!AP$53),0)</f>
        <v>0</v>
      </c>
      <c r="AQ23">
        <f>$F23*VLOOKUP($A23,'Non-GHGs Growth Rate'!$A$53:$AR$78,COLUMN('Non-GHGs Growth Rate'!AQ$53),0)</f>
        <v>0</v>
      </c>
      <c r="AR23">
        <f>$F23*VLOOKUP($A23,'Non-GHGs Growth Rate'!$A$53:$AR$78,COLUMN('Non-GHGs Growth Rate'!AR$53),0)</f>
        <v>0</v>
      </c>
    </row>
    <row r="24" spans="1:44">
      <c r="A24" t="s">
        <v>64</v>
      </c>
      <c r="B24" cm="1">
        <f t="array" ref="B24">SUMPRODUCT('Non-GHGs Emissions 2018-2022'!$G$5:$G$44*('Non-GHGs Emissions 2018-2022'!$A$5:$A$44=$A24))</f>
        <v>0</v>
      </c>
      <c r="C24" cm="1">
        <f t="array" ref="C24">SUMPRODUCT('Non-GHGs Emissions 2018-2022'!$G$49:$G$88*('Non-GHGs Emissions 2018-2022'!$A$49:$A$88=$A24))</f>
        <v>0</v>
      </c>
      <c r="D24" cm="1">
        <f t="array" ref="D24">SUMPRODUCT('Non-GHGs Emissions 2018-2022'!$G$93:$G$132*('Non-GHGs Emissions 2018-2022'!$A$93:$A$132=$A24))</f>
        <v>0</v>
      </c>
      <c r="E24" cm="1">
        <f t="array" ref="E24">SUMPRODUCT('Non-GHGs Emissions 2018-2022'!$G$137:$G$176*('Non-GHGs Emissions 2018-2022'!$A$137:$A$176=$A24))</f>
        <v>0</v>
      </c>
      <c r="F24" cm="1">
        <f t="array" ref="F24">SUMPRODUCT('Non-GHGs Emissions 2018-2022'!$G$181:$G$220*('Non-GHGs Emissions 2018-2022'!$A$181:$A$220=$A24))</f>
        <v>0</v>
      </c>
      <c r="G24">
        <f>$F24*VLOOKUP($A24,'Non-GHGs Growth Rate'!$A$53:$AR$78,COLUMN('Non-GHGs Growth Rate'!G$53),0)</f>
        <v>0</v>
      </c>
      <c r="H24">
        <f>$F24*VLOOKUP($A24,'Non-GHGs Growth Rate'!$A$53:$AR$78,COLUMN('Non-GHGs Growth Rate'!H$53),0)</f>
        <v>0</v>
      </c>
      <c r="I24">
        <f>$F24*VLOOKUP($A24,'Non-GHGs Growth Rate'!$A$53:$AR$78,COLUMN('Non-GHGs Growth Rate'!I$53),0)</f>
        <v>0</v>
      </c>
      <c r="J24">
        <f>$F24*VLOOKUP($A24,'Non-GHGs Growth Rate'!$A$53:$AR$78,COLUMN('Non-GHGs Growth Rate'!J$53),0)</f>
        <v>0</v>
      </c>
      <c r="K24">
        <f>$F24*VLOOKUP($A24,'Non-GHGs Growth Rate'!$A$53:$AR$78,COLUMN('Non-GHGs Growth Rate'!K$53),0)</f>
        <v>0</v>
      </c>
      <c r="L24">
        <f>$F24*VLOOKUP($A24,'Non-GHGs Growth Rate'!$A$53:$AR$78,COLUMN('Non-GHGs Growth Rate'!L$53),0)</f>
        <v>0</v>
      </c>
      <c r="M24">
        <f>$F24*VLOOKUP($A24,'Non-GHGs Growth Rate'!$A$53:$AR$78,COLUMN('Non-GHGs Growth Rate'!M$53),0)</f>
        <v>0</v>
      </c>
      <c r="N24">
        <f>$F24*VLOOKUP($A24,'Non-GHGs Growth Rate'!$A$53:$AR$78,COLUMN('Non-GHGs Growth Rate'!N$53),0)</f>
        <v>0</v>
      </c>
      <c r="O24">
        <f>$F24*VLOOKUP($A24,'Non-GHGs Growth Rate'!$A$53:$AR$78,COLUMN('Non-GHGs Growth Rate'!O$53),0)</f>
        <v>0</v>
      </c>
      <c r="P24">
        <f>$F24*VLOOKUP($A24,'Non-GHGs Growth Rate'!$A$53:$AR$78,COLUMN('Non-GHGs Growth Rate'!P$53),0)</f>
        <v>0</v>
      </c>
      <c r="Q24">
        <f>$F24*VLOOKUP($A24,'Non-GHGs Growth Rate'!$A$53:$AR$78,COLUMN('Non-GHGs Growth Rate'!Q$53),0)</f>
        <v>0</v>
      </c>
      <c r="R24">
        <f>$F24*VLOOKUP($A24,'Non-GHGs Growth Rate'!$A$53:$AR$78,COLUMN('Non-GHGs Growth Rate'!R$53),0)</f>
        <v>0</v>
      </c>
      <c r="S24">
        <f>$F24*VLOOKUP($A24,'Non-GHGs Growth Rate'!$A$53:$AR$78,COLUMN('Non-GHGs Growth Rate'!S$53),0)</f>
        <v>0</v>
      </c>
      <c r="T24">
        <f>$F24*VLOOKUP($A24,'Non-GHGs Growth Rate'!$A$53:$AR$78,COLUMN('Non-GHGs Growth Rate'!T$53),0)</f>
        <v>0</v>
      </c>
      <c r="U24">
        <f>$F24*VLOOKUP($A24,'Non-GHGs Growth Rate'!$A$53:$AR$78,COLUMN('Non-GHGs Growth Rate'!U$53),0)</f>
        <v>0</v>
      </c>
      <c r="V24">
        <f>$F24*VLOOKUP($A24,'Non-GHGs Growth Rate'!$A$53:$AR$78,COLUMN('Non-GHGs Growth Rate'!V$53),0)</f>
        <v>0</v>
      </c>
      <c r="W24">
        <f>$F24*VLOOKUP($A24,'Non-GHGs Growth Rate'!$A$53:$AR$78,COLUMN('Non-GHGs Growth Rate'!W$53),0)</f>
        <v>0</v>
      </c>
      <c r="X24">
        <f>$F24*VLOOKUP($A24,'Non-GHGs Growth Rate'!$A$53:$AR$78,COLUMN('Non-GHGs Growth Rate'!X$53),0)</f>
        <v>0</v>
      </c>
      <c r="Y24">
        <f>$F24*VLOOKUP($A24,'Non-GHGs Growth Rate'!$A$53:$AR$78,COLUMN('Non-GHGs Growth Rate'!Y$53),0)</f>
        <v>0</v>
      </c>
      <c r="Z24">
        <f>$F24*VLOOKUP($A24,'Non-GHGs Growth Rate'!$A$53:$AR$78,COLUMN('Non-GHGs Growth Rate'!Z$53),0)</f>
        <v>0</v>
      </c>
      <c r="AA24">
        <f>$F24*VLOOKUP($A24,'Non-GHGs Growth Rate'!$A$53:$AR$78,COLUMN('Non-GHGs Growth Rate'!AA$53),0)</f>
        <v>0</v>
      </c>
      <c r="AB24">
        <f>$F24*VLOOKUP($A24,'Non-GHGs Growth Rate'!$A$53:$AR$78,COLUMN('Non-GHGs Growth Rate'!AB$53),0)</f>
        <v>0</v>
      </c>
      <c r="AC24">
        <f>$F24*VLOOKUP($A24,'Non-GHGs Growth Rate'!$A$53:$AR$78,COLUMN('Non-GHGs Growth Rate'!AC$53),0)</f>
        <v>0</v>
      </c>
      <c r="AD24">
        <f>$F24*VLOOKUP($A24,'Non-GHGs Growth Rate'!$A$53:$AR$78,COLUMN('Non-GHGs Growth Rate'!AD$53),0)</f>
        <v>0</v>
      </c>
      <c r="AE24">
        <f>$F24*VLOOKUP($A24,'Non-GHGs Growth Rate'!$A$53:$AR$78,COLUMN('Non-GHGs Growth Rate'!AE$53),0)</f>
        <v>0</v>
      </c>
      <c r="AF24">
        <f>$F24*VLOOKUP($A24,'Non-GHGs Growth Rate'!$A$53:$AR$78,COLUMN('Non-GHGs Growth Rate'!AF$53),0)</f>
        <v>0</v>
      </c>
      <c r="AG24">
        <f>$F24*VLOOKUP($A24,'Non-GHGs Growth Rate'!$A$53:$AR$78,COLUMN('Non-GHGs Growth Rate'!AG$53),0)</f>
        <v>0</v>
      </c>
      <c r="AH24">
        <f>$F24*VLOOKUP($A24,'Non-GHGs Growth Rate'!$A$53:$AR$78,COLUMN('Non-GHGs Growth Rate'!AH$53),0)</f>
        <v>0</v>
      </c>
      <c r="AI24">
        <f>$F24*VLOOKUP($A24,'Non-GHGs Growth Rate'!$A$53:$AR$78,COLUMN('Non-GHGs Growth Rate'!AI$53),0)</f>
        <v>0</v>
      </c>
      <c r="AJ24">
        <f>$F24*VLOOKUP($A24,'Non-GHGs Growth Rate'!$A$53:$AR$78,COLUMN('Non-GHGs Growth Rate'!AJ$53),0)</f>
        <v>0</v>
      </c>
      <c r="AK24">
        <f>$F24*VLOOKUP($A24,'Non-GHGs Growth Rate'!$A$53:$AR$78,COLUMN('Non-GHGs Growth Rate'!AK$53),0)</f>
        <v>0</v>
      </c>
      <c r="AL24">
        <f>$F24*VLOOKUP($A24,'Non-GHGs Growth Rate'!$A$53:$AR$78,COLUMN('Non-GHGs Growth Rate'!AL$53),0)</f>
        <v>0</v>
      </c>
      <c r="AM24">
        <f>$F24*VLOOKUP($A24,'Non-GHGs Growth Rate'!$A$53:$AR$78,COLUMN('Non-GHGs Growth Rate'!AM$53),0)</f>
        <v>0</v>
      </c>
      <c r="AN24">
        <f>$F24*VLOOKUP($A24,'Non-GHGs Growth Rate'!$A$53:$AR$78,COLUMN('Non-GHGs Growth Rate'!AN$53),0)</f>
        <v>0</v>
      </c>
      <c r="AO24">
        <f>$F24*VLOOKUP($A24,'Non-GHGs Growth Rate'!$A$53:$AR$78,COLUMN('Non-GHGs Growth Rate'!AO$53),0)</f>
        <v>0</v>
      </c>
      <c r="AP24">
        <f>$F24*VLOOKUP($A24,'Non-GHGs Growth Rate'!$A$53:$AR$78,COLUMN('Non-GHGs Growth Rate'!AP$53),0)</f>
        <v>0</v>
      </c>
      <c r="AQ24">
        <f>$F24*VLOOKUP($A24,'Non-GHGs Growth Rate'!$A$53:$AR$78,COLUMN('Non-GHGs Growth Rate'!AQ$53),0)</f>
        <v>0</v>
      </c>
      <c r="AR24">
        <f>$F24*VLOOKUP($A24,'Non-GHGs Growth Rate'!$A$53:$AR$78,COLUMN('Non-GHGs Growth Rate'!AR$53),0)</f>
        <v>0</v>
      </c>
    </row>
    <row r="25" spans="1:44">
      <c r="A25" t="s">
        <v>43</v>
      </c>
      <c r="B25" cm="1">
        <f t="array" ref="B25">SUMPRODUCT('Non-GHGs Emissions 2018-2022'!$G$5:$G$44*('Non-GHGs Emissions 2018-2022'!$A$5:$A$44=$A25))</f>
        <v>0</v>
      </c>
      <c r="C25" cm="1">
        <f t="array" ref="C25">SUMPRODUCT('Non-GHGs Emissions 2018-2022'!$G$49:$G$88*('Non-GHGs Emissions 2018-2022'!$A$49:$A$88=$A25))</f>
        <v>0</v>
      </c>
      <c r="D25" cm="1">
        <f t="array" ref="D25">SUMPRODUCT('Non-GHGs Emissions 2018-2022'!$G$93:$G$132*('Non-GHGs Emissions 2018-2022'!$A$93:$A$132=$A25))</f>
        <v>0</v>
      </c>
      <c r="E25" cm="1">
        <f t="array" ref="E25">SUMPRODUCT('Non-GHGs Emissions 2018-2022'!$G$137:$G$176*('Non-GHGs Emissions 2018-2022'!$A$137:$A$176=$A25))</f>
        <v>0</v>
      </c>
      <c r="F25" cm="1">
        <f t="array" ref="F25">SUMPRODUCT('Non-GHGs Emissions 2018-2022'!$G$181:$G$220*('Non-GHGs Emissions 2018-2022'!$A$181:$A$220=$A25))</f>
        <v>0</v>
      </c>
      <c r="G25">
        <f>$F25*VLOOKUP($A25,'Non-GHGs Growth Rate'!$A$53:$AR$78,COLUMN('Non-GHGs Growth Rate'!G$53),0)</f>
        <v>0</v>
      </c>
      <c r="H25">
        <f>$F25*VLOOKUP($A25,'Non-GHGs Growth Rate'!$A$53:$AR$78,COLUMN('Non-GHGs Growth Rate'!H$53),0)</f>
        <v>0</v>
      </c>
      <c r="I25">
        <f>$F25*VLOOKUP($A25,'Non-GHGs Growth Rate'!$A$53:$AR$78,COLUMN('Non-GHGs Growth Rate'!I$53),0)</f>
        <v>0</v>
      </c>
      <c r="J25">
        <f>$F25*VLOOKUP($A25,'Non-GHGs Growth Rate'!$A$53:$AR$78,COLUMN('Non-GHGs Growth Rate'!J$53),0)</f>
        <v>0</v>
      </c>
      <c r="K25">
        <f>$F25*VLOOKUP($A25,'Non-GHGs Growth Rate'!$A$53:$AR$78,COLUMN('Non-GHGs Growth Rate'!K$53),0)</f>
        <v>0</v>
      </c>
      <c r="L25">
        <f>$F25*VLOOKUP($A25,'Non-GHGs Growth Rate'!$A$53:$AR$78,COLUMN('Non-GHGs Growth Rate'!L$53),0)</f>
        <v>0</v>
      </c>
      <c r="M25">
        <f>$F25*VLOOKUP($A25,'Non-GHGs Growth Rate'!$A$53:$AR$78,COLUMN('Non-GHGs Growth Rate'!M$53),0)</f>
        <v>0</v>
      </c>
      <c r="N25">
        <f>$F25*VLOOKUP($A25,'Non-GHGs Growth Rate'!$A$53:$AR$78,COLUMN('Non-GHGs Growth Rate'!N$53),0)</f>
        <v>0</v>
      </c>
      <c r="O25">
        <f>$F25*VLOOKUP($A25,'Non-GHGs Growth Rate'!$A$53:$AR$78,COLUMN('Non-GHGs Growth Rate'!O$53),0)</f>
        <v>0</v>
      </c>
      <c r="P25">
        <f>$F25*VLOOKUP($A25,'Non-GHGs Growth Rate'!$A$53:$AR$78,COLUMN('Non-GHGs Growth Rate'!P$53),0)</f>
        <v>0</v>
      </c>
      <c r="Q25">
        <f>$F25*VLOOKUP($A25,'Non-GHGs Growth Rate'!$A$53:$AR$78,COLUMN('Non-GHGs Growth Rate'!Q$53),0)</f>
        <v>0</v>
      </c>
      <c r="R25">
        <f>$F25*VLOOKUP($A25,'Non-GHGs Growth Rate'!$A$53:$AR$78,COLUMN('Non-GHGs Growth Rate'!R$53),0)</f>
        <v>0</v>
      </c>
      <c r="S25">
        <f>$F25*VLOOKUP($A25,'Non-GHGs Growth Rate'!$A$53:$AR$78,COLUMN('Non-GHGs Growth Rate'!S$53),0)</f>
        <v>0</v>
      </c>
      <c r="T25">
        <f>$F25*VLOOKUP($A25,'Non-GHGs Growth Rate'!$A$53:$AR$78,COLUMN('Non-GHGs Growth Rate'!T$53),0)</f>
        <v>0</v>
      </c>
      <c r="U25">
        <f>$F25*VLOOKUP($A25,'Non-GHGs Growth Rate'!$A$53:$AR$78,COLUMN('Non-GHGs Growth Rate'!U$53),0)</f>
        <v>0</v>
      </c>
      <c r="V25">
        <f>$F25*VLOOKUP($A25,'Non-GHGs Growth Rate'!$A$53:$AR$78,COLUMN('Non-GHGs Growth Rate'!V$53),0)</f>
        <v>0</v>
      </c>
      <c r="W25">
        <f>$F25*VLOOKUP($A25,'Non-GHGs Growth Rate'!$A$53:$AR$78,COLUMN('Non-GHGs Growth Rate'!W$53),0)</f>
        <v>0</v>
      </c>
      <c r="X25">
        <f>$F25*VLOOKUP($A25,'Non-GHGs Growth Rate'!$A$53:$AR$78,COLUMN('Non-GHGs Growth Rate'!X$53),0)</f>
        <v>0</v>
      </c>
      <c r="Y25">
        <f>$F25*VLOOKUP($A25,'Non-GHGs Growth Rate'!$A$53:$AR$78,COLUMN('Non-GHGs Growth Rate'!Y$53),0)</f>
        <v>0</v>
      </c>
      <c r="Z25">
        <f>$F25*VLOOKUP($A25,'Non-GHGs Growth Rate'!$A$53:$AR$78,COLUMN('Non-GHGs Growth Rate'!Z$53),0)</f>
        <v>0</v>
      </c>
      <c r="AA25">
        <f>$F25*VLOOKUP($A25,'Non-GHGs Growth Rate'!$A$53:$AR$78,COLUMN('Non-GHGs Growth Rate'!AA$53),0)</f>
        <v>0</v>
      </c>
      <c r="AB25">
        <f>$F25*VLOOKUP($A25,'Non-GHGs Growth Rate'!$A$53:$AR$78,COLUMN('Non-GHGs Growth Rate'!AB$53),0)</f>
        <v>0</v>
      </c>
      <c r="AC25">
        <f>$F25*VLOOKUP($A25,'Non-GHGs Growth Rate'!$A$53:$AR$78,COLUMN('Non-GHGs Growth Rate'!AC$53),0)</f>
        <v>0</v>
      </c>
      <c r="AD25">
        <f>$F25*VLOOKUP($A25,'Non-GHGs Growth Rate'!$A$53:$AR$78,COLUMN('Non-GHGs Growth Rate'!AD$53),0)</f>
        <v>0</v>
      </c>
      <c r="AE25">
        <f>$F25*VLOOKUP($A25,'Non-GHGs Growth Rate'!$A$53:$AR$78,COLUMN('Non-GHGs Growth Rate'!AE$53),0)</f>
        <v>0</v>
      </c>
      <c r="AF25">
        <f>$F25*VLOOKUP($A25,'Non-GHGs Growth Rate'!$A$53:$AR$78,COLUMN('Non-GHGs Growth Rate'!AF$53),0)</f>
        <v>0</v>
      </c>
      <c r="AG25">
        <f>$F25*VLOOKUP($A25,'Non-GHGs Growth Rate'!$A$53:$AR$78,COLUMN('Non-GHGs Growth Rate'!AG$53),0)</f>
        <v>0</v>
      </c>
      <c r="AH25">
        <f>$F25*VLOOKUP($A25,'Non-GHGs Growth Rate'!$A$53:$AR$78,COLUMN('Non-GHGs Growth Rate'!AH$53),0)</f>
        <v>0</v>
      </c>
      <c r="AI25">
        <f>$F25*VLOOKUP($A25,'Non-GHGs Growth Rate'!$A$53:$AR$78,COLUMN('Non-GHGs Growth Rate'!AI$53),0)</f>
        <v>0</v>
      </c>
      <c r="AJ25">
        <f>$F25*VLOOKUP($A25,'Non-GHGs Growth Rate'!$A$53:$AR$78,COLUMN('Non-GHGs Growth Rate'!AJ$53),0)</f>
        <v>0</v>
      </c>
      <c r="AK25">
        <f>$F25*VLOOKUP($A25,'Non-GHGs Growth Rate'!$A$53:$AR$78,COLUMN('Non-GHGs Growth Rate'!AK$53),0)</f>
        <v>0</v>
      </c>
      <c r="AL25">
        <f>$F25*VLOOKUP($A25,'Non-GHGs Growth Rate'!$A$53:$AR$78,COLUMN('Non-GHGs Growth Rate'!AL$53),0)</f>
        <v>0</v>
      </c>
      <c r="AM25">
        <f>$F25*VLOOKUP($A25,'Non-GHGs Growth Rate'!$A$53:$AR$78,COLUMN('Non-GHGs Growth Rate'!AM$53),0)</f>
        <v>0</v>
      </c>
      <c r="AN25">
        <f>$F25*VLOOKUP($A25,'Non-GHGs Growth Rate'!$A$53:$AR$78,COLUMN('Non-GHGs Growth Rate'!AN$53),0)</f>
        <v>0</v>
      </c>
      <c r="AO25">
        <f>$F25*VLOOKUP($A25,'Non-GHGs Growth Rate'!$A$53:$AR$78,COLUMN('Non-GHGs Growth Rate'!AO$53),0)</f>
        <v>0</v>
      </c>
      <c r="AP25">
        <f>$F25*VLOOKUP($A25,'Non-GHGs Growth Rate'!$A$53:$AR$78,COLUMN('Non-GHGs Growth Rate'!AP$53),0)</f>
        <v>0</v>
      </c>
      <c r="AQ25">
        <f>$F25*VLOOKUP($A25,'Non-GHGs Growth Rate'!$A$53:$AR$78,COLUMN('Non-GHGs Growth Rate'!AQ$53),0)</f>
        <v>0</v>
      </c>
      <c r="AR25">
        <f>$F25*VLOOKUP($A25,'Non-GHGs Growth Rate'!$A$53:$AR$78,COLUMN('Non-GHGs Growth Rate'!AR$53),0)</f>
        <v>0</v>
      </c>
    </row>
    <row r="26" spans="1:44">
      <c r="A26" t="s">
        <v>47</v>
      </c>
      <c r="B26" cm="1">
        <f t="array" ref="B26">SUMPRODUCT('Non-GHGs Emissions 2018-2022'!$G$5:$G$44*('Non-GHGs Emissions 2018-2022'!$A$5:$A$44=$A26))</f>
        <v>0</v>
      </c>
      <c r="C26" cm="1">
        <f t="array" ref="C26">SUMPRODUCT('Non-GHGs Emissions 2018-2022'!$G$49:$G$88*('Non-GHGs Emissions 2018-2022'!$A$49:$A$88=$A26))</f>
        <v>0</v>
      </c>
      <c r="D26" cm="1">
        <f t="array" ref="D26">SUMPRODUCT('Non-GHGs Emissions 2018-2022'!$G$93:$G$132*('Non-GHGs Emissions 2018-2022'!$A$93:$A$132=$A26))</f>
        <v>0</v>
      </c>
      <c r="E26" cm="1">
        <f t="array" ref="E26">SUMPRODUCT('Non-GHGs Emissions 2018-2022'!$G$137:$G$176*('Non-GHGs Emissions 2018-2022'!$A$137:$A$176=$A26))</f>
        <v>0</v>
      </c>
      <c r="F26" cm="1">
        <f t="array" ref="F26">SUMPRODUCT('Non-GHGs Emissions 2018-2022'!$G$181:$G$220*('Non-GHGs Emissions 2018-2022'!$A$181:$A$220=$A26))</f>
        <v>0</v>
      </c>
      <c r="G26">
        <f>$F26*VLOOKUP($A26,'Non-GHGs Growth Rate'!$A$53:$AR$78,COLUMN('Non-GHGs Growth Rate'!G$53),0)</f>
        <v>0</v>
      </c>
      <c r="H26">
        <f>$F26*VLOOKUP($A26,'Non-GHGs Growth Rate'!$A$53:$AR$78,COLUMN('Non-GHGs Growth Rate'!H$53),0)</f>
        <v>0</v>
      </c>
      <c r="I26">
        <f>$F26*VLOOKUP($A26,'Non-GHGs Growth Rate'!$A$53:$AR$78,COLUMN('Non-GHGs Growth Rate'!I$53),0)</f>
        <v>0</v>
      </c>
      <c r="J26">
        <f>$F26*VLOOKUP($A26,'Non-GHGs Growth Rate'!$A$53:$AR$78,COLUMN('Non-GHGs Growth Rate'!J$53),0)</f>
        <v>0</v>
      </c>
      <c r="K26">
        <f>$F26*VLOOKUP($A26,'Non-GHGs Growth Rate'!$A$53:$AR$78,COLUMN('Non-GHGs Growth Rate'!K$53),0)</f>
        <v>0</v>
      </c>
      <c r="L26">
        <f>$F26*VLOOKUP($A26,'Non-GHGs Growth Rate'!$A$53:$AR$78,COLUMN('Non-GHGs Growth Rate'!L$53),0)</f>
        <v>0</v>
      </c>
      <c r="M26">
        <f>$F26*VLOOKUP($A26,'Non-GHGs Growth Rate'!$A$53:$AR$78,COLUMN('Non-GHGs Growth Rate'!M$53),0)</f>
        <v>0</v>
      </c>
      <c r="N26">
        <f>$F26*VLOOKUP($A26,'Non-GHGs Growth Rate'!$A$53:$AR$78,COLUMN('Non-GHGs Growth Rate'!N$53),0)</f>
        <v>0</v>
      </c>
      <c r="O26">
        <f>$F26*VLOOKUP($A26,'Non-GHGs Growth Rate'!$A$53:$AR$78,COLUMN('Non-GHGs Growth Rate'!O$53),0)</f>
        <v>0</v>
      </c>
      <c r="P26">
        <f>$F26*VLOOKUP($A26,'Non-GHGs Growth Rate'!$A$53:$AR$78,COLUMN('Non-GHGs Growth Rate'!P$53),0)</f>
        <v>0</v>
      </c>
      <c r="Q26">
        <f>$F26*VLOOKUP($A26,'Non-GHGs Growth Rate'!$A$53:$AR$78,COLUMN('Non-GHGs Growth Rate'!Q$53),0)</f>
        <v>0</v>
      </c>
      <c r="R26">
        <f>$F26*VLOOKUP($A26,'Non-GHGs Growth Rate'!$A$53:$AR$78,COLUMN('Non-GHGs Growth Rate'!R$53),0)</f>
        <v>0</v>
      </c>
      <c r="S26">
        <f>$F26*VLOOKUP($A26,'Non-GHGs Growth Rate'!$A$53:$AR$78,COLUMN('Non-GHGs Growth Rate'!S$53),0)</f>
        <v>0</v>
      </c>
      <c r="T26">
        <f>$F26*VLOOKUP($A26,'Non-GHGs Growth Rate'!$A$53:$AR$78,COLUMN('Non-GHGs Growth Rate'!T$53),0)</f>
        <v>0</v>
      </c>
      <c r="U26">
        <f>$F26*VLOOKUP($A26,'Non-GHGs Growth Rate'!$A$53:$AR$78,COLUMN('Non-GHGs Growth Rate'!U$53),0)</f>
        <v>0</v>
      </c>
      <c r="V26">
        <f>$F26*VLOOKUP($A26,'Non-GHGs Growth Rate'!$A$53:$AR$78,COLUMN('Non-GHGs Growth Rate'!V$53),0)</f>
        <v>0</v>
      </c>
      <c r="W26">
        <f>$F26*VLOOKUP($A26,'Non-GHGs Growth Rate'!$A$53:$AR$78,COLUMN('Non-GHGs Growth Rate'!W$53),0)</f>
        <v>0</v>
      </c>
      <c r="X26">
        <f>$F26*VLOOKUP($A26,'Non-GHGs Growth Rate'!$A$53:$AR$78,COLUMN('Non-GHGs Growth Rate'!X$53),0)</f>
        <v>0</v>
      </c>
      <c r="Y26">
        <f>$F26*VLOOKUP($A26,'Non-GHGs Growth Rate'!$A$53:$AR$78,COLUMN('Non-GHGs Growth Rate'!Y$53),0)</f>
        <v>0</v>
      </c>
      <c r="Z26">
        <f>$F26*VLOOKUP($A26,'Non-GHGs Growth Rate'!$A$53:$AR$78,COLUMN('Non-GHGs Growth Rate'!Z$53),0)</f>
        <v>0</v>
      </c>
      <c r="AA26">
        <f>$F26*VLOOKUP($A26,'Non-GHGs Growth Rate'!$A$53:$AR$78,COLUMN('Non-GHGs Growth Rate'!AA$53),0)</f>
        <v>0</v>
      </c>
      <c r="AB26">
        <f>$F26*VLOOKUP($A26,'Non-GHGs Growth Rate'!$A$53:$AR$78,COLUMN('Non-GHGs Growth Rate'!AB$53),0)</f>
        <v>0</v>
      </c>
      <c r="AC26">
        <f>$F26*VLOOKUP($A26,'Non-GHGs Growth Rate'!$A$53:$AR$78,COLUMN('Non-GHGs Growth Rate'!AC$53),0)</f>
        <v>0</v>
      </c>
      <c r="AD26">
        <f>$F26*VLOOKUP($A26,'Non-GHGs Growth Rate'!$A$53:$AR$78,COLUMN('Non-GHGs Growth Rate'!AD$53),0)</f>
        <v>0</v>
      </c>
      <c r="AE26">
        <f>$F26*VLOOKUP($A26,'Non-GHGs Growth Rate'!$A$53:$AR$78,COLUMN('Non-GHGs Growth Rate'!AE$53),0)</f>
        <v>0</v>
      </c>
      <c r="AF26">
        <f>$F26*VLOOKUP($A26,'Non-GHGs Growth Rate'!$A$53:$AR$78,COLUMN('Non-GHGs Growth Rate'!AF$53),0)</f>
        <v>0</v>
      </c>
      <c r="AG26">
        <f>$F26*VLOOKUP($A26,'Non-GHGs Growth Rate'!$A$53:$AR$78,COLUMN('Non-GHGs Growth Rate'!AG$53),0)</f>
        <v>0</v>
      </c>
      <c r="AH26">
        <f>$F26*VLOOKUP($A26,'Non-GHGs Growth Rate'!$A$53:$AR$78,COLUMN('Non-GHGs Growth Rate'!AH$53),0)</f>
        <v>0</v>
      </c>
      <c r="AI26">
        <f>$F26*VLOOKUP($A26,'Non-GHGs Growth Rate'!$A$53:$AR$78,COLUMN('Non-GHGs Growth Rate'!AI$53),0)</f>
        <v>0</v>
      </c>
      <c r="AJ26">
        <f>$F26*VLOOKUP($A26,'Non-GHGs Growth Rate'!$A$53:$AR$78,COLUMN('Non-GHGs Growth Rate'!AJ$53),0)</f>
        <v>0</v>
      </c>
      <c r="AK26">
        <f>$F26*VLOOKUP($A26,'Non-GHGs Growth Rate'!$A$53:$AR$78,COLUMN('Non-GHGs Growth Rate'!AK$53),0)</f>
        <v>0</v>
      </c>
      <c r="AL26">
        <f>$F26*VLOOKUP($A26,'Non-GHGs Growth Rate'!$A$53:$AR$78,COLUMN('Non-GHGs Growth Rate'!AL$53),0)</f>
        <v>0</v>
      </c>
      <c r="AM26">
        <f>$F26*VLOOKUP($A26,'Non-GHGs Growth Rate'!$A$53:$AR$78,COLUMN('Non-GHGs Growth Rate'!AM$53),0)</f>
        <v>0</v>
      </c>
      <c r="AN26">
        <f>$F26*VLOOKUP($A26,'Non-GHGs Growth Rate'!$A$53:$AR$78,COLUMN('Non-GHGs Growth Rate'!AN$53),0)</f>
        <v>0</v>
      </c>
      <c r="AO26">
        <f>$F26*VLOOKUP($A26,'Non-GHGs Growth Rate'!$A$53:$AR$78,COLUMN('Non-GHGs Growth Rate'!AO$53),0)</f>
        <v>0</v>
      </c>
      <c r="AP26">
        <f>$F26*VLOOKUP($A26,'Non-GHGs Growth Rate'!$A$53:$AR$78,COLUMN('Non-GHGs Growth Rate'!AP$53),0)</f>
        <v>0</v>
      </c>
      <c r="AQ26">
        <f>$F26*VLOOKUP($A26,'Non-GHGs Growth Rate'!$A$53:$AR$78,COLUMN('Non-GHGs Growth Rate'!AQ$53),0)</f>
        <v>0</v>
      </c>
      <c r="AR26">
        <f>$F26*VLOOKUP($A26,'Non-GHGs Growth Rate'!$A$53:$AR$78,COLUMN('Non-GHGs Growth Rate'!AR$53),0)</f>
        <v>0</v>
      </c>
    </row>
    <row r="27" spans="1:44">
      <c r="A27" t="s">
        <v>65</v>
      </c>
      <c r="B27" cm="1">
        <f t="array" ref="B27">SUMPRODUCT('Non-GHGs Emissions 2018-2022'!$G$5:$G$44*('Non-GHGs Emissions 2018-2022'!$A$5:$A$44=$A27))</f>
        <v>0</v>
      </c>
      <c r="C27" cm="1">
        <f t="array" ref="C27">SUMPRODUCT('Non-GHGs Emissions 2018-2022'!$G$49:$G$88*('Non-GHGs Emissions 2018-2022'!$A$49:$A$88=$A27))</f>
        <v>0</v>
      </c>
      <c r="D27" cm="1">
        <f t="array" ref="D27">SUMPRODUCT('Non-GHGs Emissions 2018-2022'!$G$93:$G$132*('Non-GHGs Emissions 2018-2022'!$A$93:$A$132=$A27))</f>
        <v>0</v>
      </c>
      <c r="E27" cm="1">
        <f t="array" ref="E27">SUMPRODUCT('Non-GHGs Emissions 2018-2022'!$G$137:$G$176*('Non-GHGs Emissions 2018-2022'!$A$137:$A$176=$A27))</f>
        <v>0</v>
      </c>
      <c r="F27" cm="1">
        <f t="array" ref="F27">SUMPRODUCT('Non-GHGs Emissions 2018-2022'!$G$181:$G$220*('Non-GHGs Emissions 2018-2022'!$A$181:$A$220=$A27))</f>
        <v>0</v>
      </c>
      <c r="G27">
        <f>$F27*VLOOKUP($A27,'Non-GHGs Growth Rate'!$A$53:$AR$78,COLUMN('Non-GHGs Growth Rate'!G$53),0)</f>
        <v>0</v>
      </c>
      <c r="H27">
        <f>$F27*VLOOKUP($A27,'Non-GHGs Growth Rate'!$A$53:$AR$78,COLUMN('Non-GHGs Growth Rate'!H$53),0)</f>
        <v>0</v>
      </c>
      <c r="I27">
        <f>$F27*VLOOKUP($A27,'Non-GHGs Growth Rate'!$A$53:$AR$78,COLUMN('Non-GHGs Growth Rate'!I$53),0)</f>
        <v>0</v>
      </c>
      <c r="J27">
        <f>$F27*VLOOKUP($A27,'Non-GHGs Growth Rate'!$A$53:$AR$78,COLUMN('Non-GHGs Growth Rate'!J$53),0)</f>
        <v>0</v>
      </c>
      <c r="K27">
        <f>$F27*VLOOKUP($A27,'Non-GHGs Growth Rate'!$A$53:$AR$78,COLUMN('Non-GHGs Growth Rate'!K$53),0)</f>
        <v>0</v>
      </c>
      <c r="L27">
        <f>$F27*VLOOKUP($A27,'Non-GHGs Growth Rate'!$A$53:$AR$78,COLUMN('Non-GHGs Growth Rate'!L$53),0)</f>
        <v>0</v>
      </c>
      <c r="M27">
        <f>$F27*VLOOKUP($A27,'Non-GHGs Growth Rate'!$A$53:$AR$78,COLUMN('Non-GHGs Growth Rate'!M$53),0)</f>
        <v>0</v>
      </c>
      <c r="N27">
        <f>$F27*VLOOKUP($A27,'Non-GHGs Growth Rate'!$A$53:$AR$78,COLUMN('Non-GHGs Growth Rate'!N$53),0)</f>
        <v>0</v>
      </c>
      <c r="O27">
        <f>$F27*VLOOKUP($A27,'Non-GHGs Growth Rate'!$A$53:$AR$78,COLUMN('Non-GHGs Growth Rate'!O$53),0)</f>
        <v>0</v>
      </c>
      <c r="P27">
        <f>$F27*VLOOKUP($A27,'Non-GHGs Growth Rate'!$A$53:$AR$78,COLUMN('Non-GHGs Growth Rate'!P$53),0)</f>
        <v>0</v>
      </c>
      <c r="Q27">
        <f>$F27*VLOOKUP($A27,'Non-GHGs Growth Rate'!$A$53:$AR$78,COLUMN('Non-GHGs Growth Rate'!Q$53),0)</f>
        <v>0</v>
      </c>
      <c r="R27">
        <f>$F27*VLOOKUP($A27,'Non-GHGs Growth Rate'!$A$53:$AR$78,COLUMN('Non-GHGs Growth Rate'!R$53),0)</f>
        <v>0</v>
      </c>
      <c r="S27">
        <f>$F27*VLOOKUP($A27,'Non-GHGs Growth Rate'!$A$53:$AR$78,COLUMN('Non-GHGs Growth Rate'!S$53),0)</f>
        <v>0</v>
      </c>
      <c r="T27">
        <f>$F27*VLOOKUP($A27,'Non-GHGs Growth Rate'!$A$53:$AR$78,COLUMN('Non-GHGs Growth Rate'!T$53),0)</f>
        <v>0</v>
      </c>
      <c r="U27">
        <f>$F27*VLOOKUP($A27,'Non-GHGs Growth Rate'!$A$53:$AR$78,COLUMN('Non-GHGs Growth Rate'!U$53),0)</f>
        <v>0</v>
      </c>
      <c r="V27">
        <f>$F27*VLOOKUP($A27,'Non-GHGs Growth Rate'!$A$53:$AR$78,COLUMN('Non-GHGs Growth Rate'!V$53),0)</f>
        <v>0</v>
      </c>
      <c r="W27">
        <f>$F27*VLOOKUP($A27,'Non-GHGs Growth Rate'!$A$53:$AR$78,COLUMN('Non-GHGs Growth Rate'!W$53),0)</f>
        <v>0</v>
      </c>
      <c r="X27">
        <f>$F27*VLOOKUP($A27,'Non-GHGs Growth Rate'!$A$53:$AR$78,COLUMN('Non-GHGs Growth Rate'!X$53),0)</f>
        <v>0</v>
      </c>
      <c r="Y27">
        <f>$F27*VLOOKUP($A27,'Non-GHGs Growth Rate'!$A$53:$AR$78,COLUMN('Non-GHGs Growth Rate'!Y$53),0)</f>
        <v>0</v>
      </c>
      <c r="Z27">
        <f>$F27*VLOOKUP($A27,'Non-GHGs Growth Rate'!$A$53:$AR$78,COLUMN('Non-GHGs Growth Rate'!Z$53),0)</f>
        <v>0</v>
      </c>
      <c r="AA27">
        <f>$F27*VLOOKUP($A27,'Non-GHGs Growth Rate'!$A$53:$AR$78,COLUMN('Non-GHGs Growth Rate'!AA$53),0)</f>
        <v>0</v>
      </c>
      <c r="AB27">
        <f>$F27*VLOOKUP($A27,'Non-GHGs Growth Rate'!$A$53:$AR$78,COLUMN('Non-GHGs Growth Rate'!AB$53),0)</f>
        <v>0</v>
      </c>
      <c r="AC27">
        <f>$F27*VLOOKUP($A27,'Non-GHGs Growth Rate'!$A$53:$AR$78,COLUMN('Non-GHGs Growth Rate'!AC$53),0)</f>
        <v>0</v>
      </c>
      <c r="AD27">
        <f>$F27*VLOOKUP($A27,'Non-GHGs Growth Rate'!$A$53:$AR$78,COLUMN('Non-GHGs Growth Rate'!AD$53),0)</f>
        <v>0</v>
      </c>
      <c r="AE27">
        <f>$F27*VLOOKUP($A27,'Non-GHGs Growth Rate'!$A$53:$AR$78,COLUMN('Non-GHGs Growth Rate'!AE$53),0)</f>
        <v>0</v>
      </c>
      <c r="AF27">
        <f>$F27*VLOOKUP($A27,'Non-GHGs Growth Rate'!$A$53:$AR$78,COLUMN('Non-GHGs Growth Rate'!AF$53),0)</f>
        <v>0</v>
      </c>
      <c r="AG27">
        <f>$F27*VLOOKUP($A27,'Non-GHGs Growth Rate'!$A$53:$AR$78,COLUMN('Non-GHGs Growth Rate'!AG$53),0)</f>
        <v>0</v>
      </c>
      <c r="AH27">
        <f>$F27*VLOOKUP($A27,'Non-GHGs Growth Rate'!$A$53:$AR$78,COLUMN('Non-GHGs Growth Rate'!AH$53),0)</f>
        <v>0</v>
      </c>
      <c r="AI27">
        <f>$F27*VLOOKUP($A27,'Non-GHGs Growth Rate'!$A$53:$AR$78,COLUMN('Non-GHGs Growth Rate'!AI$53),0)</f>
        <v>0</v>
      </c>
      <c r="AJ27">
        <f>$F27*VLOOKUP($A27,'Non-GHGs Growth Rate'!$A$53:$AR$78,COLUMN('Non-GHGs Growth Rate'!AJ$53),0)</f>
        <v>0</v>
      </c>
      <c r="AK27">
        <f>$F27*VLOOKUP($A27,'Non-GHGs Growth Rate'!$A$53:$AR$78,COLUMN('Non-GHGs Growth Rate'!AK$53),0)</f>
        <v>0</v>
      </c>
      <c r="AL27">
        <f>$F27*VLOOKUP($A27,'Non-GHGs Growth Rate'!$A$53:$AR$78,COLUMN('Non-GHGs Growth Rate'!AL$53),0)</f>
        <v>0</v>
      </c>
      <c r="AM27">
        <f>$F27*VLOOKUP($A27,'Non-GHGs Growth Rate'!$A$53:$AR$78,COLUMN('Non-GHGs Growth Rate'!AM$53),0)</f>
        <v>0</v>
      </c>
      <c r="AN27">
        <f>$F27*VLOOKUP($A27,'Non-GHGs Growth Rate'!$A$53:$AR$78,COLUMN('Non-GHGs Growth Rate'!AN$53),0)</f>
        <v>0</v>
      </c>
      <c r="AO27">
        <f>$F27*VLOOKUP($A27,'Non-GHGs Growth Rate'!$A$53:$AR$78,COLUMN('Non-GHGs Growth Rate'!AO$53),0)</f>
        <v>0</v>
      </c>
      <c r="AP27">
        <f>$F27*VLOOKUP($A27,'Non-GHGs Growth Rate'!$A$53:$AR$78,COLUMN('Non-GHGs Growth Rate'!AP$53),0)</f>
        <v>0</v>
      </c>
      <c r="AQ27">
        <f>$F27*VLOOKUP($A27,'Non-GHGs Growth Rate'!$A$53:$AR$78,COLUMN('Non-GHGs Growth Rate'!AQ$53),0)</f>
        <v>0</v>
      </c>
      <c r="AR27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-0.249977111117893"/>
  </sheetPr>
  <dimension ref="A1:AR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76</v>
      </c>
      <c r="C1" s="13" t="str">
        <f>_xlfn.CONCAT("Unit: grams of ",B1)</f>
        <v>Unit: grams of NOx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cm="1">
        <f t="array" ref="B3">SUMPRODUCT('Non-GHGs Emissions 2018-2022'!$H$5:$H$44*('Non-GHGs Emissions 2018-2022'!$A$5:$A$44=$A3))</f>
        <v>0</v>
      </c>
      <c r="C3" cm="1">
        <f t="array" ref="C3">SUMPRODUCT('Non-GHGs Emissions 2018-2022'!$H$49:$H$88*('Non-GHGs Emissions 2018-2022'!$A$49:$A$88=$A3))</f>
        <v>0</v>
      </c>
      <c r="D3" cm="1">
        <f t="array" ref="D3">SUMPRODUCT('Non-GHGs Emissions 2018-2022'!$H$93:$H$132*('Non-GHGs Emissions 2018-2022'!$A$93:$A$132=$A3))</f>
        <v>0</v>
      </c>
      <c r="E3" cm="1">
        <f t="array" ref="E3">SUMPRODUCT('Non-GHGs Emissions 2018-2022'!$H$137:$H$176*('Non-GHGs Emissions 2018-2022'!$A$137:$A$176=$A3))</f>
        <v>0</v>
      </c>
      <c r="F3" cm="1">
        <f t="array" ref="F3">SUMPRODUCT('Non-GHGs Emissions 2018-2022'!$H$181:$H$220*('Non-GHGs Emissions 2018-2022'!$A$181:$A$220=$A3))</f>
        <v>0</v>
      </c>
      <c r="G3">
        <f>$F3*VLOOKUP($A3,'Non-GHGs Growth Rate'!$A$53:$AR$78,COLUMN('Non-GHGs Growth Rate'!G$53),0)</f>
        <v>0</v>
      </c>
      <c r="H3">
        <f>$F3*VLOOKUP($A3,'Non-GHGs Growth Rate'!$A$53:$AR$78,COLUMN('Non-GHGs Growth Rate'!H$53),0)</f>
        <v>0</v>
      </c>
      <c r="I3">
        <f>$F3*VLOOKUP($A3,'Non-GHGs Growth Rate'!$A$53:$AR$78,COLUMN('Non-GHGs Growth Rate'!I$53),0)</f>
        <v>0</v>
      </c>
      <c r="J3">
        <f>$F3*VLOOKUP($A3,'Non-GHGs Growth Rate'!$A$53:$AR$78,COLUMN('Non-GHGs Growth Rate'!J$53),0)</f>
        <v>0</v>
      </c>
      <c r="K3">
        <f>$F3*VLOOKUP($A3,'Non-GHGs Growth Rate'!$A$53:$AR$78,COLUMN('Non-GHGs Growth Rate'!K$53),0)</f>
        <v>0</v>
      </c>
      <c r="L3">
        <f>$F3*VLOOKUP($A3,'Non-GHGs Growth Rate'!$A$53:$AR$78,COLUMN('Non-GHGs Growth Rate'!L$53),0)</f>
        <v>0</v>
      </c>
      <c r="M3">
        <f>$F3*VLOOKUP($A3,'Non-GHGs Growth Rate'!$A$53:$AR$78,COLUMN('Non-GHGs Growth Rate'!M$53),0)</f>
        <v>0</v>
      </c>
      <c r="N3">
        <f>$F3*VLOOKUP($A3,'Non-GHGs Growth Rate'!$A$53:$AR$78,COLUMN('Non-GHGs Growth Rate'!N$53),0)</f>
        <v>0</v>
      </c>
      <c r="O3">
        <f>$F3*VLOOKUP($A3,'Non-GHGs Growth Rate'!$A$53:$AR$78,COLUMN('Non-GHGs Growth Rate'!O$53),0)</f>
        <v>0</v>
      </c>
      <c r="P3">
        <f>$F3*VLOOKUP($A3,'Non-GHGs Growth Rate'!$A$53:$AR$78,COLUMN('Non-GHGs Growth Rate'!P$53),0)</f>
        <v>0</v>
      </c>
      <c r="Q3">
        <f>$F3*VLOOKUP($A3,'Non-GHGs Growth Rate'!$A$53:$AR$78,COLUMN('Non-GHGs Growth Rate'!Q$53),0)</f>
        <v>0</v>
      </c>
      <c r="R3">
        <f>$F3*VLOOKUP($A3,'Non-GHGs Growth Rate'!$A$53:$AR$78,COLUMN('Non-GHGs Growth Rate'!R$53),0)</f>
        <v>0</v>
      </c>
      <c r="S3">
        <f>$F3*VLOOKUP($A3,'Non-GHGs Growth Rate'!$A$53:$AR$78,COLUMN('Non-GHGs Growth Rate'!S$53),0)</f>
        <v>0</v>
      </c>
      <c r="T3">
        <f>$F3*VLOOKUP($A3,'Non-GHGs Growth Rate'!$A$53:$AR$78,COLUMN('Non-GHGs Growth Rate'!T$53),0)</f>
        <v>0</v>
      </c>
      <c r="U3">
        <f>$F3*VLOOKUP($A3,'Non-GHGs Growth Rate'!$A$53:$AR$78,COLUMN('Non-GHGs Growth Rate'!U$53),0)</f>
        <v>0</v>
      </c>
      <c r="V3">
        <f>$F3*VLOOKUP($A3,'Non-GHGs Growth Rate'!$A$53:$AR$78,COLUMN('Non-GHGs Growth Rate'!V$53),0)</f>
        <v>0</v>
      </c>
      <c r="W3">
        <f>$F3*VLOOKUP($A3,'Non-GHGs Growth Rate'!$A$53:$AR$78,COLUMN('Non-GHGs Growth Rate'!W$53),0)</f>
        <v>0</v>
      </c>
      <c r="X3">
        <f>$F3*VLOOKUP($A3,'Non-GHGs Growth Rate'!$A$53:$AR$78,COLUMN('Non-GHGs Growth Rate'!X$53),0)</f>
        <v>0</v>
      </c>
      <c r="Y3">
        <f>$F3*VLOOKUP($A3,'Non-GHGs Growth Rate'!$A$53:$AR$78,COLUMN('Non-GHGs Growth Rate'!Y$53),0)</f>
        <v>0</v>
      </c>
      <c r="Z3">
        <f>$F3*VLOOKUP($A3,'Non-GHGs Growth Rate'!$A$53:$AR$78,COLUMN('Non-GHGs Growth Rate'!Z$53),0)</f>
        <v>0</v>
      </c>
      <c r="AA3">
        <f>$F3*VLOOKUP($A3,'Non-GHGs Growth Rate'!$A$53:$AR$78,COLUMN('Non-GHGs Growth Rate'!AA$53),0)</f>
        <v>0</v>
      </c>
      <c r="AB3">
        <f>$F3*VLOOKUP($A3,'Non-GHGs Growth Rate'!$A$53:$AR$78,COLUMN('Non-GHGs Growth Rate'!AB$53),0)</f>
        <v>0</v>
      </c>
      <c r="AC3">
        <f>$F3*VLOOKUP($A3,'Non-GHGs Growth Rate'!$A$53:$AR$78,COLUMN('Non-GHGs Growth Rate'!AC$53),0)</f>
        <v>0</v>
      </c>
      <c r="AD3">
        <f>$F3*VLOOKUP($A3,'Non-GHGs Growth Rate'!$A$53:$AR$78,COLUMN('Non-GHGs Growth Rate'!AD$53),0)</f>
        <v>0</v>
      </c>
      <c r="AE3">
        <f>$F3*VLOOKUP($A3,'Non-GHGs Growth Rate'!$A$53:$AR$78,COLUMN('Non-GHGs Growth Rate'!AE$53),0)</f>
        <v>0</v>
      </c>
      <c r="AF3">
        <f>$F3*VLOOKUP($A3,'Non-GHGs Growth Rate'!$A$53:$AR$78,COLUMN('Non-GHGs Growth Rate'!AF$53),0)</f>
        <v>0</v>
      </c>
      <c r="AG3">
        <f>$F3*VLOOKUP($A3,'Non-GHGs Growth Rate'!$A$53:$AR$78,COLUMN('Non-GHGs Growth Rate'!AG$53),0)</f>
        <v>0</v>
      </c>
      <c r="AH3">
        <f>$F3*VLOOKUP($A3,'Non-GHGs Growth Rate'!$A$53:$AR$78,COLUMN('Non-GHGs Growth Rate'!AH$53),0)</f>
        <v>0</v>
      </c>
      <c r="AI3">
        <f>$F3*VLOOKUP($A3,'Non-GHGs Growth Rate'!$A$53:$AR$78,COLUMN('Non-GHGs Growth Rate'!AI$53),0)</f>
        <v>0</v>
      </c>
      <c r="AJ3">
        <f>$F3*VLOOKUP($A3,'Non-GHGs Growth Rate'!$A$53:$AR$78,COLUMN('Non-GHGs Growth Rate'!AJ$53),0)</f>
        <v>0</v>
      </c>
      <c r="AK3">
        <f>$F3*VLOOKUP($A3,'Non-GHGs Growth Rate'!$A$53:$AR$78,COLUMN('Non-GHGs Growth Rate'!AK$53),0)</f>
        <v>0</v>
      </c>
      <c r="AL3">
        <f>$F3*VLOOKUP($A3,'Non-GHGs Growth Rate'!$A$53:$AR$78,COLUMN('Non-GHGs Growth Rate'!AL$53),0)</f>
        <v>0</v>
      </c>
      <c r="AM3">
        <f>$F3*VLOOKUP($A3,'Non-GHGs Growth Rate'!$A$53:$AR$78,COLUMN('Non-GHGs Growth Rate'!AM$53),0)</f>
        <v>0</v>
      </c>
      <c r="AN3">
        <f>$F3*VLOOKUP($A3,'Non-GHGs Growth Rate'!$A$53:$AR$78,COLUMN('Non-GHGs Growth Rate'!AN$53),0)</f>
        <v>0</v>
      </c>
      <c r="AO3">
        <f>$F3*VLOOKUP($A3,'Non-GHGs Growth Rate'!$A$53:$AR$78,COLUMN('Non-GHGs Growth Rate'!AO$53),0)</f>
        <v>0</v>
      </c>
      <c r="AP3">
        <f>$F3*VLOOKUP($A3,'Non-GHGs Growth Rate'!$A$53:$AR$78,COLUMN('Non-GHGs Growth Rate'!AP$53),0)</f>
        <v>0</v>
      </c>
      <c r="AQ3">
        <f>$F3*VLOOKUP($A3,'Non-GHGs Growth Rate'!$A$53:$AR$78,COLUMN('Non-GHGs Growth Rate'!AQ$53),0)</f>
        <v>0</v>
      </c>
      <c r="AR3">
        <f>$F3*VLOOKUP($A3,'Non-GHGs Growth Rate'!$A$53:$AR$78,COLUMN('Non-GHGs Growth Rate'!AR$53),0)</f>
        <v>0</v>
      </c>
    </row>
    <row r="4" spans="1:44">
      <c r="A4" t="s">
        <v>42</v>
      </c>
      <c r="B4" cm="1">
        <f t="array" ref="B4">SUMPRODUCT('Non-GHGs Emissions 2018-2022'!$H$5:$H$44*('Non-GHGs Emissions 2018-2022'!$A$5:$A$44=$A4))</f>
        <v>0</v>
      </c>
      <c r="C4" cm="1">
        <f t="array" ref="C4">SUMPRODUCT('Non-GHGs Emissions 2018-2022'!$H$49:$H$88*('Non-GHGs Emissions 2018-2022'!$A$49:$A$88=$A4))</f>
        <v>0</v>
      </c>
      <c r="D4" cm="1">
        <f t="array" ref="D4">SUMPRODUCT('Non-GHGs Emissions 2018-2022'!$H$93:$H$132*('Non-GHGs Emissions 2018-2022'!$A$93:$A$132=$A4))</f>
        <v>0</v>
      </c>
      <c r="E4" cm="1">
        <f t="array" ref="E4">SUMPRODUCT('Non-GHGs Emissions 2018-2022'!$H$137:$H$176*('Non-GHGs Emissions 2018-2022'!$A$137:$A$176=$A4))</f>
        <v>0</v>
      </c>
      <c r="F4" cm="1">
        <f t="array" ref="F4">SUMPRODUCT('Non-GHGs Emissions 2018-2022'!$H$181:$H$220*('Non-GHGs Emissions 2018-2022'!$A$181:$A$220=$A4))</f>
        <v>0</v>
      </c>
      <c r="G4">
        <f>$F4*VLOOKUP($A4,'Non-GHGs Growth Rate'!$A$53:$AR$78,COLUMN('Non-GHGs Growth Rate'!G$53),0)</f>
        <v>0</v>
      </c>
      <c r="H4">
        <f>$F4*VLOOKUP($A4,'Non-GHGs Growth Rate'!$A$53:$AR$78,COLUMN('Non-GHGs Growth Rate'!H$53),0)</f>
        <v>0</v>
      </c>
      <c r="I4">
        <f>$F4*VLOOKUP($A4,'Non-GHGs Growth Rate'!$A$53:$AR$78,COLUMN('Non-GHGs Growth Rate'!I$53),0)</f>
        <v>0</v>
      </c>
      <c r="J4">
        <f>$F4*VLOOKUP($A4,'Non-GHGs Growth Rate'!$A$53:$AR$78,COLUMN('Non-GHGs Growth Rate'!J$53),0)</f>
        <v>0</v>
      </c>
      <c r="K4">
        <f>$F4*VLOOKUP($A4,'Non-GHGs Growth Rate'!$A$53:$AR$78,COLUMN('Non-GHGs Growth Rate'!K$53),0)</f>
        <v>0</v>
      </c>
      <c r="L4">
        <f>$F4*VLOOKUP($A4,'Non-GHGs Growth Rate'!$A$53:$AR$78,COLUMN('Non-GHGs Growth Rate'!L$53),0)</f>
        <v>0</v>
      </c>
      <c r="M4">
        <f>$F4*VLOOKUP($A4,'Non-GHGs Growth Rate'!$A$53:$AR$78,COLUMN('Non-GHGs Growth Rate'!M$53),0)</f>
        <v>0</v>
      </c>
      <c r="N4">
        <f>$F4*VLOOKUP($A4,'Non-GHGs Growth Rate'!$A$53:$AR$78,COLUMN('Non-GHGs Growth Rate'!N$53),0)</f>
        <v>0</v>
      </c>
      <c r="O4">
        <f>$F4*VLOOKUP($A4,'Non-GHGs Growth Rate'!$A$53:$AR$78,COLUMN('Non-GHGs Growth Rate'!O$53),0)</f>
        <v>0</v>
      </c>
      <c r="P4">
        <f>$F4*VLOOKUP($A4,'Non-GHGs Growth Rate'!$A$53:$AR$78,COLUMN('Non-GHGs Growth Rate'!P$53),0)</f>
        <v>0</v>
      </c>
      <c r="Q4">
        <f>$F4*VLOOKUP($A4,'Non-GHGs Growth Rate'!$A$53:$AR$78,COLUMN('Non-GHGs Growth Rate'!Q$53),0)</f>
        <v>0</v>
      </c>
      <c r="R4">
        <f>$F4*VLOOKUP($A4,'Non-GHGs Growth Rate'!$A$53:$AR$78,COLUMN('Non-GHGs Growth Rate'!R$53),0)</f>
        <v>0</v>
      </c>
      <c r="S4">
        <f>$F4*VLOOKUP($A4,'Non-GHGs Growth Rate'!$A$53:$AR$78,COLUMN('Non-GHGs Growth Rate'!S$53),0)</f>
        <v>0</v>
      </c>
      <c r="T4">
        <f>$F4*VLOOKUP($A4,'Non-GHGs Growth Rate'!$A$53:$AR$78,COLUMN('Non-GHGs Growth Rate'!T$53),0)</f>
        <v>0</v>
      </c>
      <c r="U4">
        <f>$F4*VLOOKUP($A4,'Non-GHGs Growth Rate'!$A$53:$AR$78,COLUMN('Non-GHGs Growth Rate'!U$53),0)</f>
        <v>0</v>
      </c>
      <c r="V4">
        <f>$F4*VLOOKUP($A4,'Non-GHGs Growth Rate'!$A$53:$AR$78,COLUMN('Non-GHGs Growth Rate'!V$53),0)</f>
        <v>0</v>
      </c>
      <c r="W4">
        <f>$F4*VLOOKUP($A4,'Non-GHGs Growth Rate'!$A$53:$AR$78,COLUMN('Non-GHGs Growth Rate'!W$53),0)</f>
        <v>0</v>
      </c>
      <c r="X4">
        <f>$F4*VLOOKUP($A4,'Non-GHGs Growth Rate'!$A$53:$AR$78,COLUMN('Non-GHGs Growth Rate'!X$53),0)</f>
        <v>0</v>
      </c>
      <c r="Y4">
        <f>$F4*VLOOKUP($A4,'Non-GHGs Growth Rate'!$A$53:$AR$78,COLUMN('Non-GHGs Growth Rate'!Y$53),0)</f>
        <v>0</v>
      </c>
      <c r="Z4">
        <f>$F4*VLOOKUP($A4,'Non-GHGs Growth Rate'!$A$53:$AR$78,COLUMN('Non-GHGs Growth Rate'!Z$53),0)</f>
        <v>0</v>
      </c>
      <c r="AA4">
        <f>$F4*VLOOKUP($A4,'Non-GHGs Growth Rate'!$A$53:$AR$78,COLUMN('Non-GHGs Growth Rate'!AA$53),0)</f>
        <v>0</v>
      </c>
      <c r="AB4">
        <f>$F4*VLOOKUP($A4,'Non-GHGs Growth Rate'!$A$53:$AR$78,COLUMN('Non-GHGs Growth Rate'!AB$53),0)</f>
        <v>0</v>
      </c>
      <c r="AC4">
        <f>$F4*VLOOKUP($A4,'Non-GHGs Growth Rate'!$A$53:$AR$78,COLUMN('Non-GHGs Growth Rate'!AC$53),0)</f>
        <v>0</v>
      </c>
      <c r="AD4">
        <f>$F4*VLOOKUP($A4,'Non-GHGs Growth Rate'!$A$53:$AR$78,COLUMN('Non-GHGs Growth Rate'!AD$53),0)</f>
        <v>0</v>
      </c>
      <c r="AE4">
        <f>$F4*VLOOKUP($A4,'Non-GHGs Growth Rate'!$A$53:$AR$78,COLUMN('Non-GHGs Growth Rate'!AE$53),0)</f>
        <v>0</v>
      </c>
      <c r="AF4">
        <f>$F4*VLOOKUP($A4,'Non-GHGs Growth Rate'!$A$53:$AR$78,COLUMN('Non-GHGs Growth Rate'!AF$53),0)</f>
        <v>0</v>
      </c>
      <c r="AG4">
        <f>$F4*VLOOKUP($A4,'Non-GHGs Growth Rate'!$A$53:$AR$78,COLUMN('Non-GHGs Growth Rate'!AG$53),0)</f>
        <v>0</v>
      </c>
      <c r="AH4">
        <f>$F4*VLOOKUP($A4,'Non-GHGs Growth Rate'!$A$53:$AR$78,COLUMN('Non-GHGs Growth Rate'!AH$53),0)</f>
        <v>0</v>
      </c>
      <c r="AI4">
        <f>$F4*VLOOKUP($A4,'Non-GHGs Growth Rate'!$A$53:$AR$78,COLUMN('Non-GHGs Growth Rate'!AI$53),0)</f>
        <v>0</v>
      </c>
      <c r="AJ4">
        <f>$F4*VLOOKUP($A4,'Non-GHGs Growth Rate'!$A$53:$AR$78,COLUMN('Non-GHGs Growth Rate'!AJ$53),0)</f>
        <v>0</v>
      </c>
      <c r="AK4">
        <f>$F4*VLOOKUP($A4,'Non-GHGs Growth Rate'!$A$53:$AR$78,COLUMN('Non-GHGs Growth Rate'!AK$53),0)</f>
        <v>0</v>
      </c>
      <c r="AL4">
        <f>$F4*VLOOKUP($A4,'Non-GHGs Growth Rate'!$A$53:$AR$78,COLUMN('Non-GHGs Growth Rate'!AL$53),0)</f>
        <v>0</v>
      </c>
      <c r="AM4">
        <f>$F4*VLOOKUP($A4,'Non-GHGs Growth Rate'!$A$53:$AR$78,COLUMN('Non-GHGs Growth Rate'!AM$53),0)</f>
        <v>0</v>
      </c>
      <c r="AN4">
        <f>$F4*VLOOKUP($A4,'Non-GHGs Growth Rate'!$A$53:$AR$78,COLUMN('Non-GHGs Growth Rate'!AN$53),0)</f>
        <v>0</v>
      </c>
      <c r="AO4">
        <f>$F4*VLOOKUP($A4,'Non-GHGs Growth Rate'!$A$53:$AR$78,COLUMN('Non-GHGs Growth Rate'!AO$53),0)</f>
        <v>0</v>
      </c>
      <c r="AP4">
        <f>$F4*VLOOKUP($A4,'Non-GHGs Growth Rate'!$A$53:$AR$78,COLUMN('Non-GHGs Growth Rate'!AP$53),0)</f>
        <v>0</v>
      </c>
      <c r="AQ4">
        <f>$F4*VLOOKUP($A4,'Non-GHGs Growth Rate'!$A$53:$AR$78,COLUMN('Non-GHGs Growth Rate'!AQ$53),0)</f>
        <v>0</v>
      </c>
      <c r="AR4">
        <f>$F4*VLOOKUP($A4,'Non-GHGs Growth Rate'!$A$53:$AR$78,COLUMN('Non-GHGs Growth Rate'!AR$53),0)</f>
        <v>0</v>
      </c>
    </row>
    <row r="5" spans="1:44">
      <c r="A5" t="s">
        <v>46</v>
      </c>
      <c r="B5" cm="1">
        <f t="array" ref="B5">SUMPRODUCT('Non-GHGs Emissions 2018-2022'!$H$5:$H$44*('Non-GHGs Emissions 2018-2022'!$A$5:$A$44=$A5))</f>
        <v>0</v>
      </c>
      <c r="C5" cm="1">
        <f t="array" ref="C5">SUMPRODUCT('Non-GHGs Emissions 2018-2022'!$H$49:$H$88*('Non-GHGs Emissions 2018-2022'!$A$49:$A$88=$A5))</f>
        <v>0</v>
      </c>
      <c r="D5" cm="1">
        <f t="array" ref="D5">SUMPRODUCT('Non-GHGs Emissions 2018-2022'!$H$93:$H$132*('Non-GHGs Emissions 2018-2022'!$A$93:$A$132=$A5))</f>
        <v>0</v>
      </c>
      <c r="E5" cm="1">
        <f t="array" ref="E5">SUMPRODUCT('Non-GHGs Emissions 2018-2022'!$H$137:$H$176*('Non-GHGs Emissions 2018-2022'!$A$137:$A$176=$A5))</f>
        <v>0</v>
      </c>
      <c r="F5" cm="1">
        <f t="array" ref="F5">SUMPRODUCT('Non-GHGs Emissions 2018-2022'!$H$181:$H$220*('Non-GHGs Emissions 2018-2022'!$A$181:$A$220=$A5))</f>
        <v>0</v>
      </c>
      <c r="G5">
        <f>$F5*VLOOKUP($A5,'Non-GHGs Growth Rate'!$A$53:$AR$78,COLUMN('Non-GHGs Growth Rate'!G$53),0)</f>
        <v>0</v>
      </c>
      <c r="H5">
        <f>$F5*VLOOKUP($A5,'Non-GHGs Growth Rate'!$A$53:$AR$78,COLUMN('Non-GHGs Growth Rate'!H$53),0)</f>
        <v>0</v>
      </c>
      <c r="I5">
        <f>$F5*VLOOKUP($A5,'Non-GHGs Growth Rate'!$A$53:$AR$78,COLUMN('Non-GHGs Growth Rate'!I$53),0)</f>
        <v>0</v>
      </c>
      <c r="J5">
        <f>$F5*VLOOKUP($A5,'Non-GHGs Growth Rate'!$A$53:$AR$78,COLUMN('Non-GHGs Growth Rate'!J$53),0)</f>
        <v>0</v>
      </c>
      <c r="K5">
        <f>$F5*VLOOKUP($A5,'Non-GHGs Growth Rate'!$A$53:$AR$78,COLUMN('Non-GHGs Growth Rate'!K$53),0)</f>
        <v>0</v>
      </c>
      <c r="L5">
        <f>$F5*VLOOKUP($A5,'Non-GHGs Growth Rate'!$A$53:$AR$78,COLUMN('Non-GHGs Growth Rate'!L$53),0)</f>
        <v>0</v>
      </c>
      <c r="M5">
        <f>$F5*VLOOKUP($A5,'Non-GHGs Growth Rate'!$A$53:$AR$78,COLUMN('Non-GHGs Growth Rate'!M$53),0)</f>
        <v>0</v>
      </c>
      <c r="N5">
        <f>$F5*VLOOKUP($A5,'Non-GHGs Growth Rate'!$A$53:$AR$78,COLUMN('Non-GHGs Growth Rate'!N$53),0)</f>
        <v>0</v>
      </c>
      <c r="O5">
        <f>$F5*VLOOKUP($A5,'Non-GHGs Growth Rate'!$A$53:$AR$78,COLUMN('Non-GHGs Growth Rate'!O$53),0)</f>
        <v>0</v>
      </c>
      <c r="P5">
        <f>$F5*VLOOKUP($A5,'Non-GHGs Growth Rate'!$A$53:$AR$78,COLUMN('Non-GHGs Growth Rate'!P$53),0)</f>
        <v>0</v>
      </c>
      <c r="Q5">
        <f>$F5*VLOOKUP($A5,'Non-GHGs Growth Rate'!$A$53:$AR$78,COLUMN('Non-GHGs Growth Rate'!Q$53),0)</f>
        <v>0</v>
      </c>
      <c r="R5">
        <f>$F5*VLOOKUP($A5,'Non-GHGs Growth Rate'!$A$53:$AR$78,COLUMN('Non-GHGs Growth Rate'!R$53),0)</f>
        <v>0</v>
      </c>
      <c r="S5">
        <f>$F5*VLOOKUP($A5,'Non-GHGs Growth Rate'!$A$53:$AR$78,COLUMN('Non-GHGs Growth Rate'!S$53),0)</f>
        <v>0</v>
      </c>
      <c r="T5">
        <f>$F5*VLOOKUP($A5,'Non-GHGs Growth Rate'!$A$53:$AR$78,COLUMN('Non-GHGs Growth Rate'!T$53),0)</f>
        <v>0</v>
      </c>
      <c r="U5">
        <f>$F5*VLOOKUP($A5,'Non-GHGs Growth Rate'!$A$53:$AR$78,COLUMN('Non-GHGs Growth Rate'!U$53),0)</f>
        <v>0</v>
      </c>
      <c r="V5">
        <f>$F5*VLOOKUP($A5,'Non-GHGs Growth Rate'!$A$53:$AR$78,COLUMN('Non-GHGs Growth Rate'!V$53),0)</f>
        <v>0</v>
      </c>
      <c r="W5">
        <f>$F5*VLOOKUP($A5,'Non-GHGs Growth Rate'!$A$53:$AR$78,COLUMN('Non-GHGs Growth Rate'!W$53),0)</f>
        <v>0</v>
      </c>
      <c r="X5">
        <f>$F5*VLOOKUP($A5,'Non-GHGs Growth Rate'!$A$53:$AR$78,COLUMN('Non-GHGs Growth Rate'!X$53),0)</f>
        <v>0</v>
      </c>
      <c r="Y5">
        <f>$F5*VLOOKUP($A5,'Non-GHGs Growth Rate'!$A$53:$AR$78,COLUMN('Non-GHGs Growth Rate'!Y$53),0)</f>
        <v>0</v>
      </c>
      <c r="Z5">
        <f>$F5*VLOOKUP($A5,'Non-GHGs Growth Rate'!$A$53:$AR$78,COLUMN('Non-GHGs Growth Rate'!Z$53),0)</f>
        <v>0</v>
      </c>
      <c r="AA5">
        <f>$F5*VLOOKUP($A5,'Non-GHGs Growth Rate'!$A$53:$AR$78,COLUMN('Non-GHGs Growth Rate'!AA$53),0)</f>
        <v>0</v>
      </c>
      <c r="AB5">
        <f>$F5*VLOOKUP($A5,'Non-GHGs Growth Rate'!$A$53:$AR$78,COLUMN('Non-GHGs Growth Rate'!AB$53),0)</f>
        <v>0</v>
      </c>
      <c r="AC5">
        <f>$F5*VLOOKUP($A5,'Non-GHGs Growth Rate'!$A$53:$AR$78,COLUMN('Non-GHGs Growth Rate'!AC$53),0)</f>
        <v>0</v>
      </c>
      <c r="AD5">
        <f>$F5*VLOOKUP($A5,'Non-GHGs Growth Rate'!$A$53:$AR$78,COLUMN('Non-GHGs Growth Rate'!AD$53),0)</f>
        <v>0</v>
      </c>
      <c r="AE5">
        <f>$F5*VLOOKUP($A5,'Non-GHGs Growth Rate'!$A$53:$AR$78,COLUMN('Non-GHGs Growth Rate'!AE$53),0)</f>
        <v>0</v>
      </c>
      <c r="AF5">
        <f>$F5*VLOOKUP($A5,'Non-GHGs Growth Rate'!$A$53:$AR$78,COLUMN('Non-GHGs Growth Rate'!AF$53),0)</f>
        <v>0</v>
      </c>
      <c r="AG5">
        <f>$F5*VLOOKUP($A5,'Non-GHGs Growth Rate'!$A$53:$AR$78,COLUMN('Non-GHGs Growth Rate'!AG$53),0)</f>
        <v>0</v>
      </c>
      <c r="AH5">
        <f>$F5*VLOOKUP($A5,'Non-GHGs Growth Rate'!$A$53:$AR$78,COLUMN('Non-GHGs Growth Rate'!AH$53),0)</f>
        <v>0</v>
      </c>
      <c r="AI5">
        <f>$F5*VLOOKUP($A5,'Non-GHGs Growth Rate'!$A$53:$AR$78,COLUMN('Non-GHGs Growth Rate'!AI$53),0)</f>
        <v>0</v>
      </c>
      <c r="AJ5">
        <f>$F5*VLOOKUP($A5,'Non-GHGs Growth Rate'!$A$53:$AR$78,COLUMN('Non-GHGs Growth Rate'!AJ$53),0)</f>
        <v>0</v>
      </c>
      <c r="AK5">
        <f>$F5*VLOOKUP($A5,'Non-GHGs Growth Rate'!$A$53:$AR$78,COLUMN('Non-GHGs Growth Rate'!AK$53),0)</f>
        <v>0</v>
      </c>
      <c r="AL5">
        <f>$F5*VLOOKUP($A5,'Non-GHGs Growth Rate'!$A$53:$AR$78,COLUMN('Non-GHGs Growth Rate'!AL$53),0)</f>
        <v>0</v>
      </c>
      <c r="AM5">
        <f>$F5*VLOOKUP($A5,'Non-GHGs Growth Rate'!$A$53:$AR$78,COLUMN('Non-GHGs Growth Rate'!AM$53),0)</f>
        <v>0</v>
      </c>
      <c r="AN5">
        <f>$F5*VLOOKUP($A5,'Non-GHGs Growth Rate'!$A$53:$AR$78,COLUMN('Non-GHGs Growth Rate'!AN$53),0)</f>
        <v>0</v>
      </c>
      <c r="AO5">
        <f>$F5*VLOOKUP($A5,'Non-GHGs Growth Rate'!$A$53:$AR$78,COLUMN('Non-GHGs Growth Rate'!AO$53),0)</f>
        <v>0</v>
      </c>
      <c r="AP5">
        <f>$F5*VLOOKUP($A5,'Non-GHGs Growth Rate'!$A$53:$AR$78,COLUMN('Non-GHGs Growth Rate'!AP$53),0)</f>
        <v>0</v>
      </c>
      <c r="AQ5">
        <f>$F5*VLOOKUP($A5,'Non-GHGs Growth Rate'!$A$53:$AR$78,COLUMN('Non-GHGs Growth Rate'!AQ$53),0)</f>
        <v>0</v>
      </c>
      <c r="AR5">
        <f>$F5*VLOOKUP($A5,'Non-GHGs Growth Rate'!$A$53:$AR$78,COLUMN('Non-GHGs Growth Rate'!AR$53),0)</f>
        <v>0</v>
      </c>
    </row>
    <row r="6" spans="1:44">
      <c r="A6" t="s">
        <v>51</v>
      </c>
      <c r="B6" cm="1">
        <f t="array" ref="B6">SUMPRODUCT('Non-GHGs Emissions 2018-2022'!$H$5:$H$44*('Non-GHGs Emissions 2018-2022'!$A$5:$A$44=$A6))</f>
        <v>0</v>
      </c>
      <c r="C6" cm="1">
        <f t="array" ref="C6">SUMPRODUCT('Non-GHGs Emissions 2018-2022'!$H$49:$H$88*('Non-GHGs Emissions 2018-2022'!$A$49:$A$88=$A6))</f>
        <v>0</v>
      </c>
      <c r="D6" cm="1">
        <f t="array" ref="D6">SUMPRODUCT('Non-GHGs Emissions 2018-2022'!$H$93:$H$132*('Non-GHGs Emissions 2018-2022'!$A$93:$A$132=$A6))</f>
        <v>0</v>
      </c>
      <c r="E6" cm="1">
        <f t="array" ref="E6">SUMPRODUCT('Non-GHGs Emissions 2018-2022'!$H$137:$H$176*('Non-GHGs Emissions 2018-2022'!$A$137:$A$176=$A6))</f>
        <v>0</v>
      </c>
      <c r="F6" cm="1">
        <f t="array" ref="F6">SUMPRODUCT('Non-GHGs Emissions 2018-2022'!$H$181:$H$220*('Non-GHGs Emissions 2018-2022'!$A$181:$A$220=$A6))</f>
        <v>0</v>
      </c>
      <c r="G6">
        <f>$F6*VLOOKUP($A6,'Non-GHGs Growth Rate'!$A$53:$AR$78,COLUMN('Non-GHGs Growth Rate'!G$53),0)</f>
        <v>0</v>
      </c>
      <c r="H6">
        <f>$F6*VLOOKUP($A6,'Non-GHGs Growth Rate'!$A$53:$AR$78,COLUMN('Non-GHGs Growth Rate'!H$53),0)</f>
        <v>0</v>
      </c>
      <c r="I6">
        <f>$F6*VLOOKUP($A6,'Non-GHGs Growth Rate'!$A$53:$AR$78,COLUMN('Non-GHGs Growth Rate'!I$53),0)</f>
        <v>0</v>
      </c>
      <c r="J6">
        <f>$F6*VLOOKUP($A6,'Non-GHGs Growth Rate'!$A$53:$AR$78,COLUMN('Non-GHGs Growth Rate'!J$53),0)</f>
        <v>0</v>
      </c>
      <c r="K6">
        <f>$F6*VLOOKUP($A6,'Non-GHGs Growth Rate'!$A$53:$AR$78,COLUMN('Non-GHGs Growth Rate'!K$53),0)</f>
        <v>0</v>
      </c>
      <c r="L6">
        <f>$F6*VLOOKUP($A6,'Non-GHGs Growth Rate'!$A$53:$AR$78,COLUMN('Non-GHGs Growth Rate'!L$53),0)</f>
        <v>0</v>
      </c>
      <c r="M6">
        <f>$F6*VLOOKUP($A6,'Non-GHGs Growth Rate'!$A$53:$AR$78,COLUMN('Non-GHGs Growth Rate'!M$53),0)</f>
        <v>0</v>
      </c>
      <c r="N6">
        <f>$F6*VLOOKUP($A6,'Non-GHGs Growth Rate'!$A$53:$AR$78,COLUMN('Non-GHGs Growth Rate'!N$53),0)</f>
        <v>0</v>
      </c>
      <c r="O6">
        <f>$F6*VLOOKUP($A6,'Non-GHGs Growth Rate'!$A$53:$AR$78,COLUMN('Non-GHGs Growth Rate'!O$53),0)</f>
        <v>0</v>
      </c>
      <c r="P6">
        <f>$F6*VLOOKUP($A6,'Non-GHGs Growth Rate'!$A$53:$AR$78,COLUMN('Non-GHGs Growth Rate'!P$53),0)</f>
        <v>0</v>
      </c>
      <c r="Q6">
        <f>$F6*VLOOKUP($A6,'Non-GHGs Growth Rate'!$A$53:$AR$78,COLUMN('Non-GHGs Growth Rate'!Q$53),0)</f>
        <v>0</v>
      </c>
      <c r="R6">
        <f>$F6*VLOOKUP($A6,'Non-GHGs Growth Rate'!$A$53:$AR$78,COLUMN('Non-GHGs Growth Rate'!R$53),0)</f>
        <v>0</v>
      </c>
      <c r="S6">
        <f>$F6*VLOOKUP($A6,'Non-GHGs Growth Rate'!$A$53:$AR$78,COLUMN('Non-GHGs Growth Rate'!S$53),0)</f>
        <v>0</v>
      </c>
      <c r="T6">
        <f>$F6*VLOOKUP($A6,'Non-GHGs Growth Rate'!$A$53:$AR$78,COLUMN('Non-GHGs Growth Rate'!T$53),0)</f>
        <v>0</v>
      </c>
      <c r="U6">
        <f>$F6*VLOOKUP($A6,'Non-GHGs Growth Rate'!$A$53:$AR$78,COLUMN('Non-GHGs Growth Rate'!U$53),0)</f>
        <v>0</v>
      </c>
      <c r="V6">
        <f>$F6*VLOOKUP($A6,'Non-GHGs Growth Rate'!$A$53:$AR$78,COLUMN('Non-GHGs Growth Rate'!V$53),0)</f>
        <v>0</v>
      </c>
      <c r="W6">
        <f>$F6*VLOOKUP($A6,'Non-GHGs Growth Rate'!$A$53:$AR$78,COLUMN('Non-GHGs Growth Rate'!W$53),0)</f>
        <v>0</v>
      </c>
      <c r="X6">
        <f>$F6*VLOOKUP($A6,'Non-GHGs Growth Rate'!$A$53:$AR$78,COLUMN('Non-GHGs Growth Rate'!X$53),0)</f>
        <v>0</v>
      </c>
      <c r="Y6">
        <f>$F6*VLOOKUP($A6,'Non-GHGs Growth Rate'!$A$53:$AR$78,COLUMN('Non-GHGs Growth Rate'!Y$53),0)</f>
        <v>0</v>
      </c>
      <c r="Z6">
        <f>$F6*VLOOKUP($A6,'Non-GHGs Growth Rate'!$A$53:$AR$78,COLUMN('Non-GHGs Growth Rate'!Z$53),0)</f>
        <v>0</v>
      </c>
      <c r="AA6">
        <f>$F6*VLOOKUP($A6,'Non-GHGs Growth Rate'!$A$53:$AR$78,COLUMN('Non-GHGs Growth Rate'!AA$53),0)</f>
        <v>0</v>
      </c>
      <c r="AB6">
        <f>$F6*VLOOKUP($A6,'Non-GHGs Growth Rate'!$A$53:$AR$78,COLUMN('Non-GHGs Growth Rate'!AB$53),0)</f>
        <v>0</v>
      </c>
      <c r="AC6">
        <f>$F6*VLOOKUP($A6,'Non-GHGs Growth Rate'!$A$53:$AR$78,COLUMN('Non-GHGs Growth Rate'!AC$53),0)</f>
        <v>0</v>
      </c>
      <c r="AD6">
        <f>$F6*VLOOKUP($A6,'Non-GHGs Growth Rate'!$A$53:$AR$78,COLUMN('Non-GHGs Growth Rate'!AD$53),0)</f>
        <v>0</v>
      </c>
      <c r="AE6">
        <f>$F6*VLOOKUP($A6,'Non-GHGs Growth Rate'!$A$53:$AR$78,COLUMN('Non-GHGs Growth Rate'!AE$53),0)</f>
        <v>0</v>
      </c>
      <c r="AF6">
        <f>$F6*VLOOKUP($A6,'Non-GHGs Growth Rate'!$A$53:$AR$78,COLUMN('Non-GHGs Growth Rate'!AF$53),0)</f>
        <v>0</v>
      </c>
      <c r="AG6">
        <f>$F6*VLOOKUP($A6,'Non-GHGs Growth Rate'!$A$53:$AR$78,COLUMN('Non-GHGs Growth Rate'!AG$53),0)</f>
        <v>0</v>
      </c>
      <c r="AH6">
        <f>$F6*VLOOKUP($A6,'Non-GHGs Growth Rate'!$A$53:$AR$78,COLUMN('Non-GHGs Growth Rate'!AH$53),0)</f>
        <v>0</v>
      </c>
      <c r="AI6">
        <f>$F6*VLOOKUP($A6,'Non-GHGs Growth Rate'!$A$53:$AR$78,COLUMN('Non-GHGs Growth Rate'!AI$53),0)</f>
        <v>0</v>
      </c>
      <c r="AJ6">
        <f>$F6*VLOOKUP($A6,'Non-GHGs Growth Rate'!$A$53:$AR$78,COLUMN('Non-GHGs Growth Rate'!AJ$53),0)</f>
        <v>0</v>
      </c>
      <c r="AK6">
        <f>$F6*VLOOKUP($A6,'Non-GHGs Growth Rate'!$A$53:$AR$78,COLUMN('Non-GHGs Growth Rate'!AK$53),0)</f>
        <v>0</v>
      </c>
      <c r="AL6">
        <f>$F6*VLOOKUP($A6,'Non-GHGs Growth Rate'!$A$53:$AR$78,COLUMN('Non-GHGs Growth Rate'!AL$53),0)</f>
        <v>0</v>
      </c>
      <c r="AM6">
        <f>$F6*VLOOKUP($A6,'Non-GHGs Growth Rate'!$A$53:$AR$78,COLUMN('Non-GHGs Growth Rate'!AM$53),0)</f>
        <v>0</v>
      </c>
      <c r="AN6">
        <f>$F6*VLOOKUP($A6,'Non-GHGs Growth Rate'!$A$53:$AR$78,COLUMN('Non-GHGs Growth Rate'!AN$53),0)</f>
        <v>0</v>
      </c>
      <c r="AO6">
        <f>$F6*VLOOKUP($A6,'Non-GHGs Growth Rate'!$A$53:$AR$78,COLUMN('Non-GHGs Growth Rate'!AO$53),0)</f>
        <v>0</v>
      </c>
      <c r="AP6">
        <f>$F6*VLOOKUP($A6,'Non-GHGs Growth Rate'!$A$53:$AR$78,COLUMN('Non-GHGs Growth Rate'!AP$53),0)</f>
        <v>0</v>
      </c>
      <c r="AQ6">
        <f>$F6*VLOOKUP($A6,'Non-GHGs Growth Rate'!$A$53:$AR$78,COLUMN('Non-GHGs Growth Rate'!AQ$53),0)</f>
        <v>0</v>
      </c>
      <c r="AR6">
        <f>$F6*VLOOKUP($A6,'Non-GHGs Growth Rate'!$A$53:$AR$78,COLUMN('Non-GHGs Growth Rate'!AR$53),0)</f>
        <v>0</v>
      </c>
    </row>
    <row r="7" spans="1:44">
      <c r="A7" t="s">
        <v>52</v>
      </c>
      <c r="B7" cm="1">
        <f t="array" ref="B7">SUMPRODUCT('Non-GHGs Emissions 2018-2022'!$H$5:$H$44*('Non-GHGs Emissions 2018-2022'!$A$5:$A$44=$A7))</f>
        <v>0</v>
      </c>
      <c r="C7" cm="1">
        <f t="array" ref="C7">SUMPRODUCT('Non-GHGs Emissions 2018-2022'!$H$49:$H$88*('Non-GHGs Emissions 2018-2022'!$A$49:$A$88=$A7))</f>
        <v>0</v>
      </c>
      <c r="D7" cm="1">
        <f t="array" ref="D7">SUMPRODUCT('Non-GHGs Emissions 2018-2022'!$H$93:$H$132*('Non-GHGs Emissions 2018-2022'!$A$93:$A$132=$A7))</f>
        <v>0</v>
      </c>
      <c r="E7" cm="1">
        <f t="array" ref="E7">SUMPRODUCT('Non-GHGs Emissions 2018-2022'!$H$137:$H$176*('Non-GHGs Emissions 2018-2022'!$A$137:$A$176=$A7))</f>
        <v>0</v>
      </c>
      <c r="F7" cm="1">
        <f t="array" ref="F7">SUMPRODUCT('Non-GHGs Emissions 2018-2022'!$H$181:$H$220*('Non-GHGs Emissions 2018-2022'!$A$181:$A$220=$A7))</f>
        <v>0</v>
      </c>
      <c r="G7">
        <f>$F7*VLOOKUP($A7,'Non-GHGs Growth Rate'!$A$53:$AR$78,COLUMN('Non-GHGs Growth Rate'!G$53),0)</f>
        <v>0</v>
      </c>
      <c r="H7">
        <f>$F7*VLOOKUP($A7,'Non-GHGs Growth Rate'!$A$53:$AR$78,COLUMN('Non-GHGs Growth Rate'!H$53),0)</f>
        <v>0</v>
      </c>
      <c r="I7">
        <f>$F7*VLOOKUP($A7,'Non-GHGs Growth Rate'!$A$53:$AR$78,COLUMN('Non-GHGs Growth Rate'!I$53),0)</f>
        <v>0</v>
      </c>
      <c r="J7">
        <f>$F7*VLOOKUP($A7,'Non-GHGs Growth Rate'!$A$53:$AR$78,COLUMN('Non-GHGs Growth Rate'!J$53),0)</f>
        <v>0</v>
      </c>
      <c r="K7">
        <f>$F7*VLOOKUP($A7,'Non-GHGs Growth Rate'!$A$53:$AR$78,COLUMN('Non-GHGs Growth Rate'!K$53),0)</f>
        <v>0</v>
      </c>
      <c r="L7">
        <f>$F7*VLOOKUP($A7,'Non-GHGs Growth Rate'!$A$53:$AR$78,COLUMN('Non-GHGs Growth Rate'!L$53),0)</f>
        <v>0</v>
      </c>
      <c r="M7">
        <f>$F7*VLOOKUP($A7,'Non-GHGs Growth Rate'!$A$53:$AR$78,COLUMN('Non-GHGs Growth Rate'!M$53),0)</f>
        <v>0</v>
      </c>
      <c r="N7">
        <f>$F7*VLOOKUP($A7,'Non-GHGs Growth Rate'!$A$53:$AR$78,COLUMN('Non-GHGs Growth Rate'!N$53),0)</f>
        <v>0</v>
      </c>
      <c r="O7">
        <f>$F7*VLOOKUP($A7,'Non-GHGs Growth Rate'!$A$53:$AR$78,COLUMN('Non-GHGs Growth Rate'!O$53),0)</f>
        <v>0</v>
      </c>
      <c r="P7">
        <f>$F7*VLOOKUP($A7,'Non-GHGs Growth Rate'!$A$53:$AR$78,COLUMN('Non-GHGs Growth Rate'!P$53),0)</f>
        <v>0</v>
      </c>
      <c r="Q7">
        <f>$F7*VLOOKUP($A7,'Non-GHGs Growth Rate'!$A$53:$AR$78,COLUMN('Non-GHGs Growth Rate'!Q$53),0)</f>
        <v>0</v>
      </c>
      <c r="R7">
        <f>$F7*VLOOKUP($A7,'Non-GHGs Growth Rate'!$A$53:$AR$78,COLUMN('Non-GHGs Growth Rate'!R$53),0)</f>
        <v>0</v>
      </c>
      <c r="S7">
        <f>$F7*VLOOKUP($A7,'Non-GHGs Growth Rate'!$A$53:$AR$78,COLUMN('Non-GHGs Growth Rate'!S$53),0)</f>
        <v>0</v>
      </c>
      <c r="T7">
        <f>$F7*VLOOKUP($A7,'Non-GHGs Growth Rate'!$A$53:$AR$78,COLUMN('Non-GHGs Growth Rate'!T$53),0)</f>
        <v>0</v>
      </c>
      <c r="U7">
        <f>$F7*VLOOKUP($A7,'Non-GHGs Growth Rate'!$A$53:$AR$78,COLUMN('Non-GHGs Growth Rate'!U$53),0)</f>
        <v>0</v>
      </c>
      <c r="V7">
        <f>$F7*VLOOKUP($A7,'Non-GHGs Growth Rate'!$A$53:$AR$78,COLUMN('Non-GHGs Growth Rate'!V$53),0)</f>
        <v>0</v>
      </c>
      <c r="W7">
        <f>$F7*VLOOKUP($A7,'Non-GHGs Growth Rate'!$A$53:$AR$78,COLUMN('Non-GHGs Growth Rate'!W$53),0)</f>
        <v>0</v>
      </c>
      <c r="X7">
        <f>$F7*VLOOKUP($A7,'Non-GHGs Growth Rate'!$A$53:$AR$78,COLUMN('Non-GHGs Growth Rate'!X$53),0)</f>
        <v>0</v>
      </c>
      <c r="Y7">
        <f>$F7*VLOOKUP($A7,'Non-GHGs Growth Rate'!$A$53:$AR$78,COLUMN('Non-GHGs Growth Rate'!Y$53),0)</f>
        <v>0</v>
      </c>
      <c r="Z7">
        <f>$F7*VLOOKUP($A7,'Non-GHGs Growth Rate'!$A$53:$AR$78,COLUMN('Non-GHGs Growth Rate'!Z$53),0)</f>
        <v>0</v>
      </c>
      <c r="AA7">
        <f>$F7*VLOOKUP($A7,'Non-GHGs Growth Rate'!$A$53:$AR$78,COLUMN('Non-GHGs Growth Rate'!AA$53),0)</f>
        <v>0</v>
      </c>
      <c r="AB7">
        <f>$F7*VLOOKUP($A7,'Non-GHGs Growth Rate'!$A$53:$AR$78,COLUMN('Non-GHGs Growth Rate'!AB$53),0)</f>
        <v>0</v>
      </c>
      <c r="AC7">
        <f>$F7*VLOOKUP($A7,'Non-GHGs Growth Rate'!$A$53:$AR$78,COLUMN('Non-GHGs Growth Rate'!AC$53),0)</f>
        <v>0</v>
      </c>
      <c r="AD7">
        <f>$F7*VLOOKUP($A7,'Non-GHGs Growth Rate'!$A$53:$AR$78,COLUMN('Non-GHGs Growth Rate'!AD$53),0)</f>
        <v>0</v>
      </c>
      <c r="AE7">
        <f>$F7*VLOOKUP($A7,'Non-GHGs Growth Rate'!$A$53:$AR$78,COLUMN('Non-GHGs Growth Rate'!AE$53),0)</f>
        <v>0</v>
      </c>
      <c r="AF7">
        <f>$F7*VLOOKUP($A7,'Non-GHGs Growth Rate'!$A$53:$AR$78,COLUMN('Non-GHGs Growth Rate'!AF$53),0)</f>
        <v>0</v>
      </c>
      <c r="AG7">
        <f>$F7*VLOOKUP($A7,'Non-GHGs Growth Rate'!$A$53:$AR$78,COLUMN('Non-GHGs Growth Rate'!AG$53),0)</f>
        <v>0</v>
      </c>
      <c r="AH7">
        <f>$F7*VLOOKUP($A7,'Non-GHGs Growth Rate'!$A$53:$AR$78,COLUMN('Non-GHGs Growth Rate'!AH$53),0)</f>
        <v>0</v>
      </c>
      <c r="AI7">
        <f>$F7*VLOOKUP($A7,'Non-GHGs Growth Rate'!$A$53:$AR$78,COLUMN('Non-GHGs Growth Rate'!AI$53),0)</f>
        <v>0</v>
      </c>
      <c r="AJ7">
        <f>$F7*VLOOKUP($A7,'Non-GHGs Growth Rate'!$A$53:$AR$78,COLUMN('Non-GHGs Growth Rate'!AJ$53),0)</f>
        <v>0</v>
      </c>
      <c r="AK7">
        <f>$F7*VLOOKUP($A7,'Non-GHGs Growth Rate'!$A$53:$AR$78,COLUMN('Non-GHGs Growth Rate'!AK$53),0)</f>
        <v>0</v>
      </c>
      <c r="AL7">
        <f>$F7*VLOOKUP($A7,'Non-GHGs Growth Rate'!$A$53:$AR$78,COLUMN('Non-GHGs Growth Rate'!AL$53),0)</f>
        <v>0</v>
      </c>
      <c r="AM7">
        <f>$F7*VLOOKUP($A7,'Non-GHGs Growth Rate'!$A$53:$AR$78,COLUMN('Non-GHGs Growth Rate'!AM$53),0)</f>
        <v>0</v>
      </c>
      <c r="AN7">
        <f>$F7*VLOOKUP($A7,'Non-GHGs Growth Rate'!$A$53:$AR$78,COLUMN('Non-GHGs Growth Rate'!AN$53),0)</f>
        <v>0</v>
      </c>
      <c r="AO7">
        <f>$F7*VLOOKUP($A7,'Non-GHGs Growth Rate'!$A$53:$AR$78,COLUMN('Non-GHGs Growth Rate'!AO$53),0)</f>
        <v>0</v>
      </c>
      <c r="AP7">
        <f>$F7*VLOOKUP($A7,'Non-GHGs Growth Rate'!$A$53:$AR$78,COLUMN('Non-GHGs Growth Rate'!AP$53),0)</f>
        <v>0</v>
      </c>
      <c r="AQ7">
        <f>$F7*VLOOKUP($A7,'Non-GHGs Growth Rate'!$A$53:$AR$78,COLUMN('Non-GHGs Growth Rate'!AQ$53),0)</f>
        <v>0</v>
      </c>
      <c r="AR7">
        <f>$F7*VLOOKUP($A7,'Non-GHGs Growth Rate'!$A$53:$AR$78,COLUMN('Non-GHGs Growth Rate'!AR$53),0)</f>
        <v>0</v>
      </c>
    </row>
    <row r="8" spans="1:44">
      <c r="A8" t="s">
        <v>53</v>
      </c>
      <c r="B8" cm="1">
        <f t="array" ref="B8">SUMPRODUCT('Non-GHGs Emissions 2018-2022'!$H$5:$H$44*('Non-GHGs Emissions 2018-2022'!$A$5:$A$44=$A8))</f>
        <v>0</v>
      </c>
      <c r="C8" cm="1">
        <f t="array" ref="C8">SUMPRODUCT('Non-GHGs Emissions 2018-2022'!$H$49:$H$88*('Non-GHGs Emissions 2018-2022'!$A$49:$A$88=$A8))</f>
        <v>0</v>
      </c>
      <c r="D8" cm="1">
        <f t="array" ref="D8">SUMPRODUCT('Non-GHGs Emissions 2018-2022'!$H$93:$H$132*('Non-GHGs Emissions 2018-2022'!$A$93:$A$132=$A8))</f>
        <v>0</v>
      </c>
      <c r="E8" cm="1">
        <f t="array" ref="E8">SUMPRODUCT('Non-GHGs Emissions 2018-2022'!$H$137:$H$176*('Non-GHGs Emissions 2018-2022'!$A$137:$A$176=$A8))</f>
        <v>0</v>
      </c>
      <c r="F8" cm="1">
        <f t="array" ref="F8">SUMPRODUCT('Non-GHGs Emissions 2018-2022'!$H$181:$H$220*('Non-GHGs Emissions 2018-2022'!$A$181:$A$220=$A8))</f>
        <v>0</v>
      </c>
      <c r="G8">
        <f>$F8*VLOOKUP($A8,'Non-GHGs Growth Rate'!$A$53:$AR$78,COLUMN('Non-GHGs Growth Rate'!G$53),0)</f>
        <v>0</v>
      </c>
      <c r="H8">
        <f>$F8*VLOOKUP($A8,'Non-GHGs Growth Rate'!$A$53:$AR$78,COLUMN('Non-GHGs Growth Rate'!H$53),0)</f>
        <v>0</v>
      </c>
      <c r="I8">
        <f>$F8*VLOOKUP($A8,'Non-GHGs Growth Rate'!$A$53:$AR$78,COLUMN('Non-GHGs Growth Rate'!I$53),0)</f>
        <v>0</v>
      </c>
      <c r="J8">
        <f>$F8*VLOOKUP($A8,'Non-GHGs Growth Rate'!$A$53:$AR$78,COLUMN('Non-GHGs Growth Rate'!J$53),0)</f>
        <v>0</v>
      </c>
      <c r="K8">
        <f>$F8*VLOOKUP($A8,'Non-GHGs Growth Rate'!$A$53:$AR$78,COLUMN('Non-GHGs Growth Rate'!K$53),0)</f>
        <v>0</v>
      </c>
      <c r="L8">
        <f>$F8*VLOOKUP($A8,'Non-GHGs Growth Rate'!$A$53:$AR$78,COLUMN('Non-GHGs Growth Rate'!L$53),0)</f>
        <v>0</v>
      </c>
      <c r="M8">
        <f>$F8*VLOOKUP($A8,'Non-GHGs Growth Rate'!$A$53:$AR$78,COLUMN('Non-GHGs Growth Rate'!M$53),0)</f>
        <v>0</v>
      </c>
      <c r="N8">
        <f>$F8*VLOOKUP($A8,'Non-GHGs Growth Rate'!$A$53:$AR$78,COLUMN('Non-GHGs Growth Rate'!N$53),0)</f>
        <v>0</v>
      </c>
      <c r="O8">
        <f>$F8*VLOOKUP($A8,'Non-GHGs Growth Rate'!$A$53:$AR$78,COLUMN('Non-GHGs Growth Rate'!O$53),0)</f>
        <v>0</v>
      </c>
      <c r="P8">
        <f>$F8*VLOOKUP($A8,'Non-GHGs Growth Rate'!$A$53:$AR$78,COLUMN('Non-GHGs Growth Rate'!P$53),0)</f>
        <v>0</v>
      </c>
      <c r="Q8">
        <f>$F8*VLOOKUP($A8,'Non-GHGs Growth Rate'!$A$53:$AR$78,COLUMN('Non-GHGs Growth Rate'!Q$53),0)</f>
        <v>0</v>
      </c>
      <c r="R8">
        <f>$F8*VLOOKUP($A8,'Non-GHGs Growth Rate'!$A$53:$AR$78,COLUMN('Non-GHGs Growth Rate'!R$53),0)</f>
        <v>0</v>
      </c>
      <c r="S8">
        <f>$F8*VLOOKUP($A8,'Non-GHGs Growth Rate'!$A$53:$AR$78,COLUMN('Non-GHGs Growth Rate'!S$53),0)</f>
        <v>0</v>
      </c>
      <c r="T8">
        <f>$F8*VLOOKUP($A8,'Non-GHGs Growth Rate'!$A$53:$AR$78,COLUMN('Non-GHGs Growth Rate'!T$53),0)</f>
        <v>0</v>
      </c>
      <c r="U8">
        <f>$F8*VLOOKUP($A8,'Non-GHGs Growth Rate'!$A$53:$AR$78,COLUMN('Non-GHGs Growth Rate'!U$53),0)</f>
        <v>0</v>
      </c>
      <c r="V8">
        <f>$F8*VLOOKUP($A8,'Non-GHGs Growth Rate'!$A$53:$AR$78,COLUMN('Non-GHGs Growth Rate'!V$53),0)</f>
        <v>0</v>
      </c>
      <c r="W8">
        <f>$F8*VLOOKUP($A8,'Non-GHGs Growth Rate'!$A$53:$AR$78,COLUMN('Non-GHGs Growth Rate'!W$53),0)</f>
        <v>0</v>
      </c>
      <c r="X8">
        <f>$F8*VLOOKUP($A8,'Non-GHGs Growth Rate'!$A$53:$AR$78,COLUMN('Non-GHGs Growth Rate'!X$53),0)</f>
        <v>0</v>
      </c>
      <c r="Y8">
        <f>$F8*VLOOKUP($A8,'Non-GHGs Growth Rate'!$A$53:$AR$78,COLUMN('Non-GHGs Growth Rate'!Y$53),0)</f>
        <v>0</v>
      </c>
      <c r="Z8">
        <f>$F8*VLOOKUP($A8,'Non-GHGs Growth Rate'!$A$53:$AR$78,COLUMN('Non-GHGs Growth Rate'!Z$53),0)</f>
        <v>0</v>
      </c>
      <c r="AA8">
        <f>$F8*VLOOKUP($A8,'Non-GHGs Growth Rate'!$A$53:$AR$78,COLUMN('Non-GHGs Growth Rate'!AA$53),0)</f>
        <v>0</v>
      </c>
      <c r="AB8">
        <f>$F8*VLOOKUP($A8,'Non-GHGs Growth Rate'!$A$53:$AR$78,COLUMN('Non-GHGs Growth Rate'!AB$53),0)</f>
        <v>0</v>
      </c>
      <c r="AC8">
        <f>$F8*VLOOKUP($A8,'Non-GHGs Growth Rate'!$A$53:$AR$78,COLUMN('Non-GHGs Growth Rate'!AC$53),0)</f>
        <v>0</v>
      </c>
      <c r="AD8">
        <f>$F8*VLOOKUP($A8,'Non-GHGs Growth Rate'!$A$53:$AR$78,COLUMN('Non-GHGs Growth Rate'!AD$53),0)</f>
        <v>0</v>
      </c>
      <c r="AE8">
        <f>$F8*VLOOKUP($A8,'Non-GHGs Growth Rate'!$A$53:$AR$78,COLUMN('Non-GHGs Growth Rate'!AE$53),0)</f>
        <v>0</v>
      </c>
      <c r="AF8">
        <f>$F8*VLOOKUP($A8,'Non-GHGs Growth Rate'!$A$53:$AR$78,COLUMN('Non-GHGs Growth Rate'!AF$53),0)</f>
        <v>0</v>
      </c>
      <c r="AG8">
        <f>$F8*VLOOKUP($A8,'Non-GHGs Growth Rate'!$A$53:$AR$78,COLUMN('Non-GHGs Growth Rate'!AG$53),0)</f>
        <v>0</v>
      </c>
      <c r="AH8">
        <f>$F8*VLOOKUP($A8,'Non-GHGs Growth Rate'!$A$53:$AR$78,COLUMN('Non-GHGs Growth Rate'!AH$53),0)</f>
        <v>0</v>
      </c>
      <c r="AI8">
        <f>$F8*VLOOKUP($A8,'Non-GHGs Growth Rate'!$A$53:$AR$78,COLUMN('Non-GHGs Growth Rate'!AI$53),0)</f>
        <v>0</v>
      </c>
      <c r="AJ8">
        <f>$F8*VLOOKUP($A8,'Non-GHGs Growth Rate'!$A$53:$AR$78,COLUMN('Non-GHGs Growth Rate'!AJ$53),0)</f>
        <v>0</v>
      </c>
      <c r="AK8">
        <f>$F8*VLOOKUP($A8,'Non-GHGs Growth Rate'!$A$53:$AR$78,COLUMN('Non-GHGs Growth Rate'!AK$53),0)</f>
        <v>0</v>
      </c>
      <c r="AL8">
        <f>$F8*VLOOKUP($A8,'Non-GHGs Growth Rate'!$A$53:$AR$78,COLUMN('Non-GHGs Growth Rate'!AL$53),0)</f>
        <v>0</v>
      </c>
      <c r="AM8">
        <f>$F8*VLOOKUP($A8,'Non-GHGs Growth Rate'!$A$53:$AR$78,COLUMN('Non-GHGs Growth Rate'!AM$53),0)</f>
        <v>0</v>
      </c>
      <c r="AN8">
        <f>$F8*VLOOKUP($A8,'Non-GHGs Growth Rate'!$A$53:$AR$78,COLUMN('Non-GHGs Growth Rate'!AN$53),0)</f>
        <v>0</v>
      </c>
      <c r="AO8">
        <f>$F8*VLOOKUP($A8,'Non-GHGs Growth Rate'!$A$53:$AR$78,COLUMN('Non-GHGs Growth Rate'!AO$53),0)</f>
        <v>0</v>
      </c>
      <c r="AP8">
        <f>$F8*VLOOKUP($A8,'Non-GHGs Growth Rate'!$A$53:$AR$78,COLUMN('Non-GHGs Growth Rate'!AP$53),0)</f>
        <v>0</v>
      </c>
      <c r="AQ8">
        <f>$F8*VLOOKUP($A8,'Non-GHGs Growth Rate'!$A$53:$AR$78,COLUMN('Non-GHGs Growth Rate'!AQ$53),0)</f>
        <v>0</v>
      </c>
      <c r="AR8">
        <f>$F8*VLOOKUP($A8,'Non-GHGs Growth Rate'!$A$53:$AR$78,COLUMN('Non-GHGs Growth Rate'!AR$53),0)</f>
        <v>0</v>
      </c>
    </row>
    <row r="9" spans="1:44">
      <c r="A9" t="s">
        <v>54</v>
      </c>
      <c r="B9" cm="1">
        <f t="array" ref="B9">SUMPRODUCT('Non-GHGs Emissions 2018-2022'!$H$5:$H$44*('Non-GHGs Emissions 2018-2022'!$A$5:$A$44=$A9))</f>
        <v>0</v>
      </c>
      <c r="C9" cm="1">
        <f t="array" ref="C9">SUMPRODUCT('Non-GHGs Emissions 2018-2022'!$H$49:$H$88*('Non-GHGs Emissions 2018-2022'!$A$49:$A$88=$A9))</f>
        <v>0</v>
      </c>
      <c r="D9" cm="1">
        <f t="array" ref="D9">SUMPRODUCT('Non-GHGs Emissions 2018-2022'!$H$93:$H$132*('Non-GHGs Emissions 2018-2022'!$A$93:$A$132=$A9))</f>
        <v>0</v>
      </c>
      <c r="E9" cm="1">
        <f t="array" ref="E9">SUMPRODUCT('Non-GHGs Emissions 2018-2022'!$H$137:$H$176*('Non-GHGs Emissions 2018-2022'!$A$137:$A$176=$A9))</f>
        <v>0</v>
      </c>
      <c r="F9" cm="1">
        <f t="array" ref="F9">SUMPRODUCT('Non-GHGs Emissions 2018-2022'!$H$181:$H$220*('Non-GHGs Emissions 2018-2022'!$A$181:$A$220=$A9))</f>
        <v>0</v>
      </c>
      <c r="G9">
        <f>$F9*VLOOKUP($A9,'Non-GHGs Growth Rate'!$A$53:$AR$78,COLUMN('Non-GHGs Growth Rate'!G$53),0)</f>
        <v>0</v>
      </c>
      <c r="H9">
        <f>$F9*VLOOKUP($A9,'Non-GHGs Growth Rate'!$A$53:$AR$78,COLUMN('Non-GHGs Growth Rate'!H$53),0)</f>
        <v>0</v>
      </c>
      <c r="I9">
        <f>$F9*VLOOKUP($A9,'Non-GHGs Growth Rate'!$A$53:$AR$78,COLUMN('Non-GHGs Growth Rate'!I$53),0)</f>
        <v>0</v>
      </c>
      <c r="J9">
        <f>$F9*VLOOKUP($A9,'Non-GHGs Growth Rate'!$A$53:$AR$78,COLUMN('Non-GHGs Growth Rate'!J$53),0)</f>
        <v>0</v>
      </c>
      <c r="K9">
        <f>$F9*VLOOKUP($A9,'Non-GHGs Growth Rate'!$A$53:$AR$78,COLUMN('Non-GHGs Growth Rate'!K$53),0)</f>
        <v>0</v>
      </c>
      <c r="L9">
        <f>$F9*VLOOKUP($A9,'Non-GHGs Growth Rate'!$A$53:$AR$78,COLUMN('Non-GHGs Growth Rate'!L$53),0)</f>
        <v>0</v>
      </c>
      <c r="M9">
        <f>$F9*VLOOKUP($A9,'Non-GHGs Growth Rate'!$A$53:$AR$78,COLUMN('Non-GHGs Growth Rate'!M$53),0)</f>
        <v>0</v>
      </c>
      <c r="N9">
        <f>$F9*VLOOKUP($A9,'Non-GHGs Growth Rate'!$A$53:$AR$78,COLUMN('Non-GHGs Growth Rate'!N$53),0)</f>
        <v>0</v>
      </c>
      <c r="O9">
        <f>$F9*VLOOKUP($A9,'Non-GHGs Growth Rate'!$A$53:$AR$78,COLUMN('Non-GHGs Growth Rate'!O$53),0)</f>
        <v>0</v>
      </c>
      <c r="P9">
        <f>$F9*VLOOKUP($A9,'Non-GHGs Growth Rate'!$A$53:$AR$78,COLUMN('Non-GHGs Growth Rate'!P$53),0)</f>
        <v>0</v>
      </c>
      <c r="Q9">
        <f>$F9*VLOOKUP($A9,'Non-GHGs Growth Rate'!$A$53:$AR$78,COLUMN('Non-GHGs Growth Rate'!Q$53),0)</f>
        <v>0</v>
      </c>
      <c r="R9">
        <f>$F9*VLOOKUP($A9,'Non-GHGs Growth Rate'!$A$53:$AR$78,COLUMN('Non-GHGs Growth Rate'!R$53),0)</f>
        <v>0</v>
      </c>
      <c r="S9">
        <f>$F9*VLOOKUP($A9,'Non-GHGs Growth Rate'!$A$53:$AR$78,COLUMN('Non-GHGs Growth Rate'!S$53),0)</f>
        <v>0</v>
      </c>
      <c r="T9">
        <f>$F9*VLOOKUP($A9,'Non-GHGs Growth Rate'!$A$53:$AR$78,COLUMN('Non-GHGs Growth Rate'!T$53),0)</f>
        <v>0</v>
      </c>
      <c r="U9">
        <f>$F9*VLOOKUP($A9,'Non-GHGs Growth Rate'!$A$53:$AR$78,COLUMN('Non-GHGs Growth Rate'!U$53),0)</f>
        <v>0</v>
      </c>
      <c r="V9">
        <f>$F9*VLOOKUP($A9,'Non-GHGs Growth Rate'!$A$53:$AR$78,COLUMN('Non-GHGs Growth Rate'!V$53),0)</f>
        <v>0</v>
      </c>
      <c r="W9">
        <f>$F9*VLOOKUP($A9,'Non-GHGs Growth Rate'!$A$53:$AR$78,COLUMN('Non-GHGs Growth Rate'!W$53),0)</f>
        <v>0</v>
      </c>
      <c r="X9">
        <f>$F9*VLOOKUP($A9,'Non-GHGs Growth Rate'!$A$53:$AR$78,COLUMN('Non-GHGs Growth Rate'!X$53),0)</f>
        <v>0</v>
      </c>
      <c r="Y9">
        <f>$F9*VLOOKUP($A9,'Non-GHGs Growth Rate'!$A$53:$AR$78,COLUMN('Non-GHGs Growth Rate'!Y$53),0)</f>
        <v>0</v>
      </c>
      <c r="Z9">
        <f>$F9*VLOOKUP($A9,'Non-GHGs Growth Rate'!$A$53:$AR$78,COLUMN('Non-GHGs Growth Rate'!Z$53),0)</f>
        <v>0</v>
      </c>
      <c r="AA9">
        <f>$F9*VLOOKUP($A9,'Non-GHGs Growth Rate'!$A$53:$AR$78,COLUMN('Non-GHGs Growth Rate'!AA$53),0)</f>
        <v>0</v>
      </c>
      <c r="AB9">
        <f>$F9*VLOOKUP($A9,'Non-GHGs Growth Rate'!$A$53:$AR$78,COLUMN('Non-GHGs Growth Rate'!AB$53),0)</f>
        <v>0</v>
      </c>
      <c r="AC9">
        <f>$F9*VLOOKUP($A9,'Non-GHGs Growth Rate'!$A$53:$AR$78,COLUMN('Non-GHGs Growth Rate'!AC$53),0)</f>
        <v>0</v>
      </c>
      <c r="AD9">
        <f>$F9*VLOOKUP($A9,'Non-GHGs Growth Rate'!$A$53:$AR$78,COLUMN('Non-GHGs Growth Rate'!AD$53),0)</f>
        <v>0</v>
      </c>
      <c r="AE9">
        <f>$F9*VLOOKUP($A9,'Non-GHGs Growth Rate'!$A$53:$AR$78,COLUMN('Non-GHGs Growth Rate'!AE$53),0)</f>
        <v>0</v>
      </c>
      <c r="AF9">
        <f>$F9*VLOOKUP($A9,'Non-GHGs Growth Rate'!$A$53:$AR$78,COLUMN('Non-GHGs Growth Rate'!AF$53),0)</f>
        <v>0</v>
      </c>
      <c r="AG9">
        <f>$F9*VLOOKUP($A9,'Non-GHGs Growth Rate'!$A$53:$AR$78,COLUMN('Non-GHGs Growth Rate'!AG$53),0)</f>
        <v>0</v>
      </c>
      <c r="AH9">
        <f>$F9*VLOOKUP($A9,'Non-GHGs Growth Rate'!$A$53:$AR$78,COLUMN('Non-GHGs Growth Rate'!AH$53),0)</f>
        <v>0</v>
      </c>
      <c r="AI9">
        <f>$F9*VLOOKUP($A9,'Non-GHGs Growth Rate'!$A$53:$AR$78,COLUMN('Non-GHGs Growth Rate'!AI$53),0)</f>
        <v>0</v>
      </c>
      <c r="AJ9">
        <f>$F9*VLOOKUP($A9,'Non-GHGs Growth Rate'!$A$53:$AR$78,COLUMN('Non-GHGs Growth Rate'!AJ$53),0)</f>
        <v>0</v>
      </c>
      <c r="AK9">
        <f>$F9*VLOOKUP($A9,'Non-GHGs Growth Rate'!$A$53:$AR$78,COLUMN('Non-GHGs Growth Rate'!AK$53),0)</f>
        <v>0</v>
      </c>
      <c r="AL9">
        <f>$F9*VLOOKUP($A9,'Non-GHGs Growth Rate'!$A$53:$AR$78,COLUMN('Non-GHGs Growth Rate'!AL$53),0)</f>
        <v>0</v>
      </c>
      <c r="AM9">
        <f>$F9*VLOOKUP($A9,'Non-GHGs Growth Rate'!$A$53:$AR$78,COLUMN('Non-GHGs Growth Rate'!AM$53),0)</f>
        <v>0</v>
      </c>
      <c r="AN9">
        <f>$F9*VLOOKUP($A9,'Non-GHGs Growth Rate'!$A$53:$AR$78,COLUMN('Non-GHGs Growth Rate'!AN$53),0)</f>
        <v>0</v>
      </c>
      <c r="AO9">
        <f>$F9*VLOOKUP($A9,'Non-GHGs Growth Rate'!$A$53:$AR$78,COLUMN('Non-GHGs Growth Rate'!AO$53),0)</f>
        <v>0</v>
      </c>
      <c r="AP9">
        <f>$F9*VLOOKUP($A9,'Non-GHGs Growth Rate'!$A$53:$AR$78,COLUMN('Non-GHGs Growth Rate'!AP$53),0)</f>
        <v>0</v>
      </c>
      <c r="AQ9">
        <f>$F9*VLOOKUP($A9,'Non-GHGs Growth Rate'!$A$53:$AR$78,COLUMN('Non-GHGs Growth Rate'!AQ$53),0)</f>
        <v>0</v>
      </c>
      <c r="AR9">
        <f>$F9*VLOOKUP($A9,'Non-GHGs Growth Rate'!$A$53:$AR$78,COLUMN('Non-GHGs Growth Rate'!AR$53),0)</f>
        <v>0</v>
      </c>
    </row>
    <row r="10" spans="1:44">
      <c r="A10" t="s">
        <v>55</v>
      </c>
      <c r="B10" cm="1">
        <f t="array" ref="B10">SUMPRODUCT('Non-GHGs Emissions 2018-2022'!$H$5:$H$44*('Non-GHGs Emissions 2018-2022'!$A$5:$A$44=$A10))</f>
        <v>0</v>
      </c>
      <c r="C10" cm="1">
        <f t="array" ref="C10">SUMPRODUCT('Non-GHGs Emissions 2018-2022'!$H$49:$H$88*('Non-GHGs Emissions 2018-2022'!$A$49:$A$88=$A10))</f>
        <v>0</v>
      </c>
      <c r="D10" cm="1">
        <f t="array" ref="D10">SUMPRODUCT('Non-GHGs Emissions 2018-2022'!$H$93:$H$132*('Non-GHGs Emissions 2018-2022'!$A$93:$A$132=$A10))</f>
        <v>0</v>
      </c>
      <c r="E10" cm="1">
        <f t="array" ref="E10">SUMPRODUCT('Non-GHGs Emissions 2018-2022'!$H$137:$H$176*('Non-GHGs Emissions 2018-2022'!$A$137:$A$176=$A10))</f>
        <v>0</v>
      </c>
      <c r="F10" cm="1">
        <f t="array" ref="F10">SUMPRODUCT('Non-GHGs Emissions 2018-2022'!$H$181:$H$220*('Non-GHGs Emissions 2018-2022'!$A$181:$A$220=$A10))</f>
        <v>0</v>
      </c>
      <c r="G10">
        <f>$F10*VLOOKUP($A10,'Non-GHGs Growth Rate'!$A$53:$AR$78,COLUMN('Non-GHGs Growth Rate'!G$53),0)</f>
        <v>0</v>
      </c>
      <c r="H10">
        <f>$F10*VLOOKUP($A10,'Non-GHGs Growth Rate'!$A$53:$AR$78,COLUMN('Non-GHGs Growth Rate'!H$53),0)</f>
        <v>0</v>
      </c>
      <c r="I10">
        <f>$F10*VLOOKUP($A10,'Non-GHGs Growth Rate'!$A$53:$AR$78,COLUMN('Non-GHGs Growth Rate'!I$53),0)</f>
        <v>0</v>
      </c>
      <c r="J10">
        <f>$F10*VLOOKUP($A10,'Non-GHGs Growth Rate'!$A$53:$AR$78,COLUMN('Non-GHGs Growth Rate'!J$53),0)</f>
        <v>0</v>
      </c>
      <c r="K10">
        <f>$F10*VLOOKUP($A10,'Non-GHGs Growth Rate'!$A$53:$AR$78,COLUMN('Non-GHGs Growth Rate'!K$53),0)</f>
        <v>0</v>
      </c>
      <c r="L10">
        <f>$F10*VLOOKUP($A10,'Non-GHGs Growth Rate'!$A$53:$AR$78,COLUMN('Non-GHGs Growth Rate'!L$53),0)</f>
        <v>0</v>
      </c>
      <c r="M10">
        <f>$F10*VLOOKUP($A10,'Non-GHGs Growth Rate'!$A$53:$AR$78,COLUMN('Non-GHGs Growth Rate'!M$53),0)</f>
        <v>0</v>
      </c>
      <c r="N10">
        <f>$F10*VLOOKUP($A10,'Non-GHGs Growth Rate'!$A$53:$AR$78,COLUMN('Non-GHGs Growth Rate'!N$53),0)</f>
        <v>0</v>
      </c>
      <c r="O10">
        <f>$F10*VLOOKUP($A10,'Non-GHGs Growth Rate'!$A$53:$AR$78,COLUMN('Non-GHGs Growth Rate'!O$53),0)</f>
        <v>0</v>
      </c>
      <c r="P10">
        <f>$F10*VLOOKUP($A10,'Non-GHGs Growth Rate'!$A$53:$AR$78,COLUMN('Non-GHGs Growth Rate'!P$53),0)</f>
        <v>0</v>
      </c>
      <c r="Q10">
        <f>$F10*VLOOKUP($A10,'Non-GHGs Growth Rate'!$A$53:$AR$78,COLUMN('Non-GHGs Growth Rate'!Q$53),0)</f>
        <v>0</v>
      </c>
      <c r="R10">
        <f>$F10*VLOOKUP($A10,'Non-GHGs Growth Rate'!$A$53:$AR$78,COLUMN('Non-GHGs Growth Rate'!R$53),0)</f>
        <v>0</v>
      </c>
      <c r="S10">
        <f>$F10*VLOOKUP($A10,'Non-GHGs Growth Rate'!$A$53:$AR$78,COLUMN('Non-GHGs Growth Rate'!S$53),0)</f>
        <v>0</v>
      </c>
      <c r="T10">
        <f>$F10*VLOOKUP($A10,'Non-GHGs Growth Rate'!$A$53:$AR$78,COLUMN('Non-GHGs Growth Rate'!T$53),0)</f>
        <v>0</v>
      </c>
      <c r="U10">
        <f>$F10*VLOOKUP($A10,'Non-GHGs Growth Rate'!$A$53:$AR$78,COLUMN('Non-GHGs Growth Rate'!U$53),0)</f>
        <v>0</v>
      </c>
      <c r="V10">
        <f>$F10*VLOOKUP($A10,'Non-GHGs Growth Rate'!$A$53:$AR$78,COLUMN('Non-GHGs Growth Rate'!V$53),0)</f>
        <v>0</v>
      </c>
      <c r="W10">
        <f>$F10*VLOOKUP($A10,'Non-GHGs Growth Rate'!$A$53:$AR$78,COLUMN('Non-GHGs Growth Rate'!W$53),0)</f>
        <v>0</v>
      </c>
      <c r="X10">
        <f>$F10*VLOOKUP($A10,'Non-GHGs Growth Rate'!$A$53:$AR$78,COLUMN('Non-GHGs Growth Rate'!X$53),0)</f>
        <v>0</v>
      </c>
      <c r="Y10">
        <f>$F10*VLOOKUP($A10,'Non-GHGs Growth Rate'!$A$53:$AR$78,COLUMN('Non-GHGs Growth Rate'!Y$53),0)</f>
        <v>0</v>
      </c>
      <c r="Z10">
        <f>$F10*VLOOKUP($A10,'Non-GHGs Growth Rate'!$A$53:$AR$78,COLUMN('Non-GHGs Growth Rate'!Z$53),0)</f>
        <v>0</v>
      </c>
      <c r="AA10">
        <f>$F10*VLOOKUP($A10,'Non-GHGs Growth Rate'!$A$53:$AR$78,COLUMN('Non-GHGs Growth Rate'!AA$53),0)</f>
        <v>0</v>
      </c>
      <c r="AB10">
        <f>$F10*VLOOKUP($A10,'Non-GHGs Growth Rate'!$A$53:$AR$78,COLUMN('Non-GHGs Growth Rate'!AB$53),0)</f>
        <v>0</v>
      </c>
      <c r="AC10">
        <f>$F10*VLOOKUP($A10,'Non-GHGs Growth Rate'!$A$53:$AR$78,COLUMN('Non-GHGs Growth Rate'!AC$53),0)</f>
        <v>0</v>
      </c>
      <c r="AD10">
        <f>$F10*VLOOKUP($A10,'Non-GHGs Growth Rate'!$A$53:$AR$78,COLUMN('Non-GHGs Growth Rate'!AD$53),0)</f>
        <v>0</v>
      </c>
      <c r="AE10">
        <f>$F10*VLOOKUP($A10,'Non-GHGs Growth Rate'!$A$53:$AR$78,COLUMN('Non-GHGs Growth Rate'!AE$53),0)</f>
        <v>0</v>
      </c>
      <c r="AF10">
        <f>$F10*VLOOKUP($A10,'Non-GHGs Growth Rate'!$A$53:$AR$78,COLUMN('Non-GHGs Growth Rate'!AF$53),0)</f>
        <v>0</v>
      </c>
      <c r="AG10">
        <f>$F10*VLOOKUP($A10,'Non-GHGs Growth Rate'!$A$53:$AR$78,COLUMN('Non-GHGs Growth Rate'!AG$53),0)</f>
        <v>0</v>
      </c>
      <c r="AH10">
        <f>$F10*VLOOKUP($A10,'Non-GHGs Growth Rate'!$A$53:$AR$78,COLUMN('Non-GHGs Growth Rate'!AH$53),0)</f>
        <v>0</v>
      </c>
      <c r="AI10">
        <f>$F10*VLOOKUP($A10,'Non-GHGs Growth Rate'!$A$53:$AR$78,COLUMN('Non-GHGs Growth Rate'!AI$53),0)</f>
        <v>0</v>
      </c>
      <c r="AJ10">
        <f>$F10*VLOOKUP($A10,'Non-GHGs Growth Rate'!$A$53:$AR$78,COLUMN('Non-GHGs Growth Rate'!AJ$53),0)</f>
        <v>0</v>
      </c>
      <c r="AK10">
        <f>$F10*VLOOKUP($A10,'Non-GHGs Growth Rate'!$A$53:$AR$78,COLUMN('Non-GHGs Growth Rate'!AK$53),0)</f>
        <v>0</v>
      </c>
      <c r="AL10">
        <f>$F10*VLOOKUP($A10,'Non-GHGs Growth Rate'!$A$53:$AR$78,COLUMN('Non-GHGs Growth Rate'!AL$53),0)</f>
        <v>0</v>
      </c>
      <c r="AM10">
        <f>$F10*VLOOKUP($A10,'Non-GHGs Growth Rate'!$A$53:$AR$78,COLUMN('Non-GHGs Growth Rate'!AM$53),0)</f>
        <v>0</v>
      </c>
      <c r="AN10">
        <f>$F10*VLOOKUP($A10,'Non-GHGs Growth Rate'!$A$53:$AR$78,COLUMN('Non-GHGs Growth Rate'!AN$53),0)</f>
        <v>0</v>
      </c>
      <c r="AO10">
        <f>$F10*VLOOKUP($A10,'Non-GHGs Growth Rate'!$A$53:$AR$78,COLUMN('Non-GHGs Growth Rate'!AO$53),0)</f>
        <v>0</v>
      </c>
      <c r="AP10">
        <f>$F10*VLOOKUP($A10,'Non-GHGs Growth Rate'!$A$53:$AR$78,COLUMN('Non-GHGs Growth Rate'!AP$53),0)</f>
        <v>0</v>
      </c>
      <c r="AQ10">
        <f>$F10*VLOOKUP($A10,'Non-GHGs Growth Rate'!$A$53:$AR$78,COLUMN('Non-GHGs Growth Rate'!AQ$53),0)</f>
        <v>0</v>
      </c>
      <c r="AR10">
        <f>$F10*VLOOKUP($A10,'Non-GHGs Growth Rate'!$A$53:$AR$78,COLUMN('Non-GHGs Growth Rate'!AR$53),0)</f>
        <v>0</v>
      </c>
    </row>
    <row r="11" spans="1:44">
      <c r="A11" t="s">
        <v>44</v>
      </c>
      <c r="B11" cm="1">
        <f t="array" ref="B11">SUMPRODUCT('Non-GHGs Emissions 2018-2022'!$H$5:$H$44*('Non-GHGs Emissions 2018-2022'!$A$5:$A$44=$A11))</f>
        <v>0</v>
      </c>
      <c r="C11" cm="1">
        <f t="array" ref="C11">SUMPRODUCT('Non-GHGs Emissions 2018-2022'!$H$49:$H$88*('Non-GHGs Emissions 2018-2022'!$A$49:$A$88=$A11))</f>
        <v>0</v>
      </c>
      <c r="D11" cm="1">
        <f t="array" ref="D11">SUMPRODUCT('Non-GHGs Emissions 2018-2022'!$H$93:$H$132*('Non-GHGs Emissions 2018-2022'!$A$93:$A$132=$A11))</f>
        <v>0</v>
      </c>
      <c r="E11" cm="1">
        <f t="array" ref="E11">SUMPRODUCT('Non-GHGs Emissions 2018-2022'!$H$137:$H$176*('Non-GHGs Emissions 2018-2022'!$A$137:$A$176=$A11))</f>
        <v>0</v>
      </c>
      <c r="F11" cm="1">
        <f t="array" ref="F11">SUMPRODUCT('Non-GHGs Emissions 2018-2022'!$H$181:$H$220*('Non-GHGs Emissions 2018-2022'!$A$181:$A$220=$A11))</f>
        <v>0</v>
      </c>
      <c r="G11">
        <f>$F11*VLOOKUP($A11,'Non-GHGs Growth Rate'!$A$53:$AR$78,COLUMN('Non-GHGs Growth Rate'!G$53),0)</f>
        <v>0</v>
      </c>
      <c r="H11">
        <f>$F11*VLOOKUP($A11,'Non-GHGs Growth Rate'!$A$53:$AR$78,COLUMN('Non-GHGs Growth Rate'!H$53),0)</f>
        <v>0</v>
      </c>
      <c r="I11">
        <f>$F11*VLOOKUP($A11,'Non-GHGs Growth Rate'!$A$53:$AR$78,COLUMN('Non-GHGs Growth Rate'!I$53),0)</f>
        <v>0</v>
      </c>
      <c r="J11">
        <f>$F11*VLOOKUP($A11,'Non-GHGs Growth Rate'!$A$53:$AR$78,COLUMN('Non-GHGs Growth Rate'!J$53),0)</f>
        <v>0</v>
      </c>
      <c r="K11">
        <f>$F11*VLOOKUP($A11,'Non-GHGs Growth Rate'!$A$53:$AR$78,COLUMN('Non-GHGs Growth Rate'!K$53),0)</f>
        <v>0</v>
      </c>
      <c r="L11">
        <f>$F11*VLOOKUP($A11,'Non-GHGs Growth Rate'!$A$53:$AR$78,COLUMN('Non-GHGs Growth Rate'!L$53),0)</f>
        <v>0</v>
      </c>
      <c r="M11">
        <f>$F11*VLOOKUP($A11,'Non-GHGs Growth Rate'!$A$53:$AR$78,COLUMN('Non-GHGs Growth Rate'!M$53),0)</f>
        <v>0</v>
      </c>
      <c r="N11">
        <f>$F11*VLOOKUP($A11,'Non-GHGs Growth Rate'!$A$53:$AR$78,COLUMN('Non-GHGs Growth Rate'!N$53),0)</f>
        <v>0</v>
      </c>
      <c r="O11">
        <f>$F11*VLOOKUP($A11,'Non-GHGs Growth Rate'!$A$53:$AR$78,COLUMN('Non-GHGs Growth Rate'!O$53),0)</f>
        <v>0</v>
      </c>
      <c r="P11">
        <f>$F11*VLOOKUP($A11,'Non-GHGs Growth Rate'!$A$53:$AR$78,COLUMN('Non-GHGs Growth Rate'!P$53),0)</f>
        <v>0</v>
      </c>
      <c r="Q11">
        <f>$F11*VLOOKUP($A11,'Non-GHGs Growth Rate'!$A$53:$AR$78,COLUMN('Non-GHGs Growth Rate'!Q$53),0)</f>
        <v>0</v>
      </c>
      <c r="R11">
        <f>$F11*VLOOKUP($A11,'Non-GHGs Growth Rate'!$A$53:$AR$78,COLUMN('Non-GHGs Growth Rate'!R$53),0)</f>
        <v>0</v>
      </c>
      <c r="S11">
        <f>$F11*VLOOKUP($A11,'Non-GHGs Growth Rate'!$A$53:$AR$78,COLUMN('Non-GHGs Growth Rate'!S$53),0)</f>
        <v>0</v>
      </c>
      <c r="T11">
        <f>$F11*VLOOKUP($A11,'Non-GHGs Growth Rate'!$A$53:$AR$78,COLUMN('Non-GHGs Growth Rate'!T$53),0)</f>
        <v>0</v>
      </c>
      <c r="U11">
        <f>$F11*VLOOKUP($A11,'Non-GHGs Growth Rate'!$A$53:$AR$78,COLUMN('Non-GHGs Growth Rate'!U$53),0)</f>
        <v>0</v>
      </c>
      <c r="V11">
        <f>$F11*VLOOKUP($A11,'Non-GHGs Growth Rate'!$A$53:$AR$78,COLUMN('Non-GHGs Growth Rate'!V$53),0)</f>
        <v>0</v>
      </c>
      <c r="W11">
        <f>$F11*VLOOKUP($A11,'Non-GHGs Growth Rate'!$A$53:$AR$78,COLUMN('Non-GHGs Growth Rate'!W$53),0)</f>
        <v>0</v>
      </c>
      <c r="X11">
        <f>$F11*VLOOKUP($A11,'Non-GHGs Growth Rate'!$A$53:$AR$78,COLUMN('Non-GHGs Growth Rate'!X$53),0)</f>
        <v>0</v>
      </c>
      <c r="Y11">
        <f>$F11*VLOOKUP($A11,'Non-GHGs Growth Rate'!$A$53:$AR$78,COLUMN('Non-GHGs Growth Rate'!Y$53),0)</f>
        <v>0</v>
      </c>
      <c r="Z11">
        <f>$F11*VLOOKUP($A11,'Non-GHGs Growth Rate'!$A$53:$AR$78,COLUMN('Non-GHGs Growth Rate'!Z$53),0)</f>
        <v>0</v>
      </c>
      <c r="AA11">
        <f>$F11*VLOOKUP($A11,'Non-GHGs Growth Rate'!$A$53:$AR$78,COLUMN('Non-GHGs Growth Rate'!AA$53),0)</f>
        <v>0</v>
      </c>
      <c r="AB11">
        <f>$F11*VLOOKUP($A11,'Non-GHGs Growth Rate'!$A$53:$AR$78,COLUMN('Non-GHGs Growth Rate'!AB$53),0)</f>
        <v>0</v>
      </c>
      <c r="AC11">
        <f>$F11*VLOOKUP($A11,'Non-GHGs Growth Rate'!$A$53:$AR$78,COLUMN('Non-GHGs Growth Rate'!AC$53),0)</f>
        <v>0</v>
      </c>
      <c r="AD11">
        <f>$F11*VLOOKUP($A11,'Non-GHGs Growth Rate'!$A$53:$AR$78,COLUMN('Non-GHGs Growth Rate'!AD$53),0)</f>
        <v>0</v>
      </c>
      <c r="AE11">
        <f>$F11*VLOOKUP($A11,'Non-GHGs Growth Rate'!$A$53:$AR$78,COLUMN('Non-GHGs Growth Rate'!AE$53),0)</f>
        <v>0</v>
      </c>
      <c r="AF11">
        <f>$F11*VLOOKUP($A11,'Non-GHGs Growth Rate'!$A$53:$AR$78,COLUMN('Non-GHGs Growth Rate'!AF$53),0)</f>
        <v>0</v>
      </c>
      <c r="AG11">
        <f>$F11*VLOOKUP($A11,'Non-GHGs Growth Rate'!$A$53:$AR$78,COLUMN('Non-GHGs Growth Rate'!AG$53),0)</f>
        <v>0</v>
      </c>
      <c r="AH11">
        <f>$F11*VLOOKUP($A11,'Non-GHGs Growth Rate'!$A$53:$AR$78,COLUMN('Non-GHGs Growth Rate'!AH$53),0)</f>
        <v>0</v>
      </c>
      <c r="AI11">
        <f>$F11*VLOOKUP($A11,'Non-GHGs Growth Rate'!$A$53:$AR$78,COLUMN('Non-GHGs Growth Rate'!AI$53),0)</f>
        <v>0</v>
      </c>
      <c r="AJ11">
        <f>$F11*VLOOKUP($A11,'Non-GHGs Growth Rate'!$A$53:$AR$78,COLUMN('Non-GHGs Growth Rate'!AJ$53),0)</f>
        <v>0</v>
      </c>
      <c r="AK11">
        <f>$F11*VLOOKUP($A11,'Non-GHGs Growth Rate'!$A$53:$AR$78,COLUMN('Non-GHGs Growth Rate'!AK$53),0)</f>
        <v>0</v>
      </c>
      <c r="AL11">
        <f>$F11*VLOOKUP($A11,'Non-GHGs Growth Rate'!$A$53:$AR$78,COLUMN('Non-GHGs Growth Rate'!AL$53),0)</f>
        <v>0</v>
      </c>
      <c r="AM11">
        <f>$F11*VLOOKUP($A11,'Non-GHGs Growth Rate'!$A$53:$AR$78,COLUMN('Non-GHGs Growth Rate'!AM$53),0)</f>
        <v>0</v>
      </c>
      <c r="AN11">
        <f>$F11*VLOOKUP($A11,'Non-GHGs Growth Rate'!$A$53:$AR$78,COLUMN('Non-GHGs Growth Rate'!AN$53),0)</f>
        <v>0</v>
      </c>
      <c r="AO11">
        <f>$F11*VLOOKUP($A11,'Non-GHGs Growth Rate'!$A$53:$AR$78,COLUMN('Non-GHGs Growth Rate'!AO$53),0)</f>
        <v>0</v>
      </c>
      <c r="AP11">
        <f>$F11*VLOOKUP($A11,'Non-GHGs Growth Rate'!$A$53:$AR$78,COLUMN('Non-GHGs Growth Rate'!AP$53),0)</f>
        <v>0</v>
      </c>
      <c r="AQ11">
        <f>$F11*VLOOKUP($A11,'Non-GHGs Growth Rate'!$A$53:$AR$78,COLUMN('Non-GHGs Growth Rate'!AQ$53),0)</f>
        <v>0</v>
      </c>
      <c r="AR11">
        <f>$F11*VLOOKUP($A11,'Non-GHGs Growth Rate'!$A$53:$AR$78,COLUMN('Non-GHGs Growth Rate'!AR$53),0)</f>
        <v>0</v>
      </c>
    </row>
    <row r="12" spans="1:44">
      <c r="A12" t="s">
        <v>45</v>
      </c>
      <c r="B12" cm="1">
        <f t="array" ref="B12">SUMPRODUCT('Non-GHGs Emissions 2018-2022'!$H$5:$H$44*('Non-GHGs Emissions 2018-2022'!$A$5:$A$44=$A12))</f>
        <v>0</v>
      </c>
      <c r="C12" cm="1">
        <f t="array" ref="C12">SUMPRODUCT('Non-GHGs Emissions 2018-2022'!$H$49:$H$88*('Non-GHGs Emissions 2018-2022'!$A$49:$A$88=$A12))</f>
        <v>0</v>
      </c>
      <c r="D12" cm="1">
        <f t="array" ref="D12">SUMPRODUCT('Non-GHGs Emissions 2018-2022'!$H$93:$H$132*('Non-GHGs Emissions 2018-2022'!$A$93:$A$132=$A12))</f>
        <v>0</v>
      </c>
      <c r="E12" cm="1">
        <f t="array" ref="E12">SUMPRODUCT('Non-GHGs Emissions 2018-2022'!$H$137:$H$176*('Non-GHGs Emissions 2018-2022'!$A$137:$A$176=$A12))</f>
        <v>0</v>
      </c>
      <c r="F12" cm="1">
        <f t="array" ref="F12">SUMPRODUCT('Non-GHGs Emissions 2018-2022'!$H$181:$H$220*('Non-GHGs Emissions 2018-2022'!$A$181:$A$220=$A12))</f>
        <v>0</v>
      </c>
      <c r="G12">
        <f>$F12*VLOOKUP($A12,'Non-GHGs Growth Rate'!$A$53:$AR$78,COLUMN('Non-GHGs Growth Rate'!G$53),0)</f>
        <v>0</v>
      </c>
      <c r="H12">
        <f>$F12*VLOOKUP($A12,'Non-GHGs Growth Rate'!$A$53:$AR$78,COLUMN('Non-GHGs Growth Rate'!H$53),0)</f>
        <v>0</v>
      </c>
      <c r="I12">
        <f>$F12*VLOOKUP($A12,'Non-GHGs Growth Rate'!$A$53:$AR$78,COLUMN('Non-GHGs Growth Rate'!I$53),0)</f>
        <v>0</v>
      </c>
      <c r="J12">
        <f>$F12*VLOOKUP($A12,'Non-GHGs Growth Rate'!$A$53:$AR$78,COLUMN('Non-GHGs Growth Rate'!J$53),0)</f>
        <v>0</v>
      </c>
      <c r="K12">
        <f>$F12*VLOOKUP($A12,'Non-GHGs Growth Rate'!$A$53:$AR$78,COLUMN('Non-GHGs Growth Rate'!K$53),0)</f>
        <v>0</v>
      </c>
      <c r="L12">
        <f>$F12*VLOOKUP($A12,'Non-GHGs Growth Rate'!$A$53:$AR$78,COLUMN('Non-GHGs Growth Rate'!L$53),0)</f>
        <v>0</v>
      </c>
      <c r="M12">
        <f>$F12*VLOOKUP($A12,'Non-GHGs Growth Rate'!$A$53:$AR$78,COLUMN('Non-GHGs Growth Rate'!M$53),0)</f>
        <v>0</v>
      </c>
      <c r="N12">
        <f>$F12*VLOOKUP($A12,'Non-GHGs Growth Rate'!$A$53:$AR$78,COLUMN('Non-GHGs Growth Rate'!N$53),0)</f>
        <v>0</v>
      </c>
      <c r="O12">
        <f>$F12*VLOOKUP($A12,'Non-GHGs Growth Rate'!$A$53:$AR$78,COLUMN('Non-GHGs Growth Rate'!O$53),0)</f>
        <v>0</v>
      </c>
      <c r="P12">
        <f>$F12*VLOOKUP($A12,'Non-GHGs Growth Rate'!$A$53:$AR$78,COLUMN('Non-GHGs Growth Rate'!P$53),0)</f>
        <v>0</v>
      </c>
      <c r="Q12">
        <f>$F12*VLOOKUP($A12,'Non-GHGs Growth Rate'!$A$53:$AR$78,COLUMN('Non-GHGs Growth Rate'!Q$53),0)</f>
        <v>0</v>
      </c>
      <c r="R12">
        <f>$F12*VLOOKUP($A12,'Non-GHGs Growth Rate'!$A$53:$AR$78,COLUMN('Non-GHGs Growth Rate'!R$53),0)</f>
        <v>0</v>
      </c>
      <c r="S12">
        <f>$F12*VLOOKUP($A12,'Non-GHGs Growth Rate'!$A$53:$AR$78,COLUMN('Non-GHGs Growth Rate'!S$53),0)</f>
        <v>0</v>
      </c>
      <c r="T12">
        <f>$F12*VLOOKUP($A12,'Non-GHGs Growth Rate'!$A$53:$AR$78,COLUMN('Non-GHGs Growth Rate'!T$53),0)</f>
        <v>0</v>
      </c>
      <c r="U12">
        <f>$F12*VLOOKUP($A12,'Non-GHGs Growth Rate'!$A$53:$AR$78,COLUMN('Non-GHGs Growth Rate'!U$53),0)</f>
        <v>0</v>
      </c>
      <c r="V12">
        <f>$F12*VLOOKUP($A12,'Non-GHGs Growth Rate'!$A$53:$AR$78,COLUMN('Non-GHGs Growth Rate'!V$53),0)</f>
        <v>0</v>
      </c>
      <c r="W12">
        <f>$F12*VLOOKUP($A12,'Non-GHGs Growth Rate'!$A$53:$AR$78,COLUMN('Non-GHGs Growth Rate'!W$53),0)</f>
        <v>0</v>
      </c>
      <c r="X12">
        <f>$F12*VLOOKUP($A12,'Non-GHGs Growth Rate'!$A$53:$AR$78,COLUMN('Non-GHGs Growth Rate'!X$53),0)</f>
        <v>0</v>
      </c>
      <c r="Y12">
        <f>$F12*VLOOKUP($A12,'Non-GHGs Growth Rate'!$A$53:$AR$78,COLUMN('Non-GHGs Growth Rate'!Y$53),0)</f>
        <v>0</v>
      </c>
      <c r="Z12">
        <f>$F12*VLOOKUP($A12,'Non-GHGs Growth Rate'!$A$53:$AR$78,COLUMN('Non-GHGs Growth Rate'!Z$53),0)</f>
        <v>0</v>
      </c>
      <c r="AA12">
        <f>$F12*VLOOKUP($A12,'Non-GHGs Growth Rate'!$A$53:$AR$78,COLUMN('Non-GHGs Growth Rate'!AA$53),0)</f>
        <v>0</v>
      </c>
      <c r="AB12">
        <f>$F12*VLOOKUP($A12,'Non-GHGs Growth Rate'!$A$53:$AR$78,COLUMN('Non-GHGs Growth Rate'!AB$53),0)</f>
        <v>0</v>
      </c>
      <c r="AC12">
        <f>$F12*VLOOKUP($A12,'Non-GHGs Growth Rate'!$A$53:$AR$78,COLUMN('Non-GHGs Growth Rate'!AC$53),0)</f>
        <v>0</v>
      </c>
      <c r="AD12">
        <f>$F12*VLOOKUP($A12,'Non-GHGs Growth Rate'!$A$53:$AR$78,COLUMN('Non-GHGs Growth Rate'!AD$53),0)</f>
        <v>0</v>
      </c>
      <c r="AE12">
        <f>$F12*VLOOKUP($A12,'Non-GHGs Growth Rate'!$A$53:$AR$78,COLUMN('Non-GHGs Growth Rate'!AE$53),0)</f>
        <v>0</v>
      </c>
      <c r="AF12">
        <f>$F12*VLOOKUP($A12,'Non-GHGs Growth Rate'!$A$53:$AR$78,COLUMN('Non-GHGs Growth Rate'!AF$53),0)</f>
        <v>0</v>
      </c>
      <c r="AG12">
        <f>$F12*VLOOKUP($A12,'Non-GHGs Growth Rate'!$A$53:$AR$78,COLUMN('Non-GHGs Growth Rate'!AG$53),0)</f>
        <v>0</v>
      </c>
      <c r="AH12">
        <f>$F12*VLOOKUP($A12,'Non-GHGs Growth Rate'!$A$53:$AR$78,COLUMN('Non-GHGs Growth Rate'!AH$53),0)</f>
        <v>0</v>
      </c>
      <c r="AI12">
        <f>$F12*VLOOKUP($A12,'Non-GHGs Growth Rate'!$A$53:$AR$78,COLUMN('Non-GHGs Growth Rate'!AI$53),0)</f>
        <v>0</v>
      </c>
      <c r="AJ12">
        <f>$F12*VLOOKUP($A12,'Non-GHGs Growth Rate'!$A$53:$AR$78,COLUMN('Non-GHGs Growth Rate'!AJ$53),0)</f>
        <v>0</v>
      </c>
      <c r="AK12">
        <f>$F12*VLOOKUP($A12,'Non-GHGs Growth Rate'!$A$53:$AR$78,COLUMN('Non-GHGs Growth Rate'!AK$53),0)</f>
        <v>0</v>
      </c>
      <c r="AL12">
        <f>$F12*VLOOKUP($A12,'Non-GHGs Growth Rate'!$A$53:$AR$78,COLUMN('Non-GHGs Growth Rate'!AL$53),0)</f>
        <v>0</v>
      </c>
      <c r="AM12">
        <f>$F12*VLOOKUP($A12,'Non-GHGs Growth Rate'!$A$53:$AR$78,COLUMN('Non-GHGs Growth Rate'!AM$53),0)</f>
        <v>0</v>
      </c>
      <c r="AN12">
        <f>$F12*VLOOKUP($A12,'Non-GHGs Growth Rate'!$A$53:$AR$78,COLUMN('Non-GHGs Growth Rate'!AN$53),0)</f>
        <v>0</v>
      </c>
      <c r="AO12">
        <f>$F12*VLOOKUP($A12,'Non-GHGs Growth Rate'!$A$53:$AR$78,COLUMN('Non-GHGs Growth Rate'!AO$53),0)</f>
        <v>0</v>
      </c>
      <c r="AP12">
        <f>$F12*VLOOKUP($A12,'Non-GHGs Growth Rate'!$A$53:$AR$78,COLUMN('Non-GHGs Growth Rate'!AP$53),0)</f>
        <v>0</v>
      </c>
      <c r="AQ12">
        <f>$F12*VLOOKUP($A12,'Non-GHGs Growth Rate'!$A$53:$AR$78,COLUMN('Non-GHGs Growth Rate'!AQ$53),0)</f>
        <v>0</v>
      </c>
      <c r="AR12">
        <f>$F12*VLOOKUP($A12,'Non-GHGs Growth Rate'!$A$53:$AR$78,COLUMN('Non-GHGs Growth Rate'!AR$53),0)</f>
        <v>0</v>
      </c>
    </row>
    <row r="13" spans="1:44">
      <c r="A13" t="s">
        <v>56</v>
      </c>
      <c r="B13" cm="1">
        <f t="array" ref="B13">SUMPRODUCT('Non-GHGs Emissions 2018-2022'!$H$5:$H$44*('Non-GHGs Emissions 2018-2022'!$A$5:$A$44=$A13))</f>
        <v>0</v>
      </c>
      <c r="C13" cm="1">
        <f t="array" ref="C13">SUMPRODUCT('Non-GHGs Emissions 2018-2022'!$H$49:$H$88*('Non-GHGs Emissions 2018-2022'!$A$49:$A$88=$A13))</f>
        <v>0</v>
      </c>
      <c r="D13" cm="1">
        <f t="array" ref="D13">SUMPRODUCT('Non-GHGs Emissions 2018-2022'!$H$93:$H$132*('Non-GHGs Emissions 2018-2022'!$A$93:$A$132=$A13))</f>
        <v>0</v>
      </c>
      <c r="E13" cm="1">
        <f t="array" ref="E13">SUMPRODUCT('Non-GHGs Emissions 2018-2022'!$H$137:$H$176*('Non-GHGs Emissions 2018-2022'!$A$137:$A$176=$A13))</f>
        <v>0</v>
      </c>
      <c r="F13" cm="1">
        <f t="array" ref="F13">SUMPRODUCT('Non-GHGs Emissions 2018-2022'!$H$181:$H$220*('Non-GHGs Emissions 2018-2022'!$A$181:$A$220=$A13))</f>
        <v>0</v>
      </c>
      <c r="G13">
        <f>$F13*VLOOKUP($A13,'Non-GHGs Growth Rate'!$A$53:$AR$78,COLUMN('Non-GHGs Growth Rate'!G$53),0)</f>
        <v>0</v>
      </c>
      <c r="H13">
        <f>$F13*VLOOKUP($A13,'Non-GHGs Growth Rate'!$A$53:$AR$78,COLUMN('Non-GHGs Growth Rate'!H$53),0)</f>
        <v>0</v>
      </c>
      <c r="I13">
        <f>$F13*VLOOKUP($A13,'Non-GHGs Growth Rate'!$A$53:$AR$78,COLUMN('Non-GHGs Growth Rate'!I$53),0)</f>
        <v>0</v>
      </c>
      <c r="J13">
        <f>$F13*VLOOKUP($A13,'Non-GHGs Growth Rate'!$A$53:$AR$78,COLUMN('Non-GHGs Growth Rate'!J$53),0)</f>
        <v>0</v>
      </c>
      <c r="K13">
        <f>$F13*VLOOKUP($A13,'Non-GHGs Growth Rate'!$A$53:$AR$78,COLUMN('Non-GHGs Growth Rate'!K$53),0)</f>
        <v>0</v>
      </c>
      <c r="L13">
        <f>$F13*VLOOKUP($A13,'Non-GHGs Growth Rate'!$A$53:$AR$78,COLUMN('Non-GHGs Growth Rate'!L$53),0)</f>
        <v>0</v>
      </c>
      <c r="M13">
        <f>$F13*VLOOKUP($A13,'Non-GHGs Growth Rate'!$A$53:$AR$78,COLUMN('Non-GHGs Growth Rate'!M$53),0)</f>
        <v>0</v>
      </c>
      <c r="N13">
        <f>$F13*VLOOKUP($A13,'Non-GHGs Growth Rate'!$A$53:$AR$78,COLUMN('Non-GHGs Growth Rate'!N$53),0)</f>
        <v>0</v>
      </c>
      <c r="O13">
        <f>$F13*VLOOKUP($A13,'Non-GHGs Growth Rate'!$A$53:$AR$78,COLUMN('Non-GHGs Growth Rate'!O$53),0)</f>
        <v>0</v>
      </c>
      <c r="P13">
        <f>$F13*VLOOKUP($A13,'Non-GHGs Growth Rate'!$A$53:$AR$78,COLUMN('Non-GHGs Growth Rate'!P$53),0)</f>
        <v>0</v>
      </c>
      <c r="Q13">
        <f>$F13*VLOOKUP($A13,'Non-GHGs Growth Rate'!$A$53:$AR$78,COLUMN('Non-GHGs Growth Rate'!Q$53),0)</f>
        <v>0</v>
      </c>
      <c r="R13">
        <f>$F13*VLOOKUP($A13,'Non-GHGs Growth Rate'!$A$53:$AR$78,COLUMN('Non-GHGs Growth Rate'!R$53),0)</f>
        <v>0</v>
      </c>
      <c r="S13">
        <f>$F13*VLOOKUP($A13,'Non-GHGs Growth Rate'!$A$53:$AR$78,COLUMN('Non-GHGs Growth Rate'!S$53),0)</f>
        <v>0</v>
      </c>
      <c r="T13">
        <f>$F13*VLOOKUP($A13,'Non-GHGs Growth Rate'!$A$53:$AR$78,COLUMN('Non-GHGs Growth Rate'!T$53),0)</f>
        <v>0</v>
      </c>
      <c r="U13">
        <f>$F13*VLOOKUP($A13,'Non-GHGs Growth Rate'!$A$53:$AR$78,COLUMN('Non-GHGs Growth Rate'!U$53),0)</f>
        <v>0</v>
      </c>
      <c r="V13">
        <f>$F13*VLOOKUP($A13,'Non-GHGs Growth Rate'!$A$53:$AR$78,COLUMN('Non-GHGs Growth Rate'!V$53),0)</f>
        <v>0</v>
      </c>
      <c r="W13">
        <f>$F13*VLOOKUP($A13,'Non-GHGs Growth Rate'!$A$53:$AR$78,COLUMN('Non-GHGs Growth Rate'!W$53),0)</f>
        <v>0</v>
      </c>
      <c r="X13">
        <f>$F13*VLOOKUP($A13,'Non-GHGs Growth Rate'!$A$53:$AR$78,COLUMN('Non-GHGs Growth Rate'!X$53),0)</f>
        <v>0</v>
      </c>
      <c r="Y13">
        <f>$F13*VLOOKUP($A13,'Non-GHGs Growth Rate'!$A$53:$AR$78,COLUMN('Non-GHGs Growth Rate'!Y$53),0)</f>
        <v>0</v>
      </c>
      <c r="Z13">
        <f>$F13*VLOOKUP($A13,'Non-GHGs Growth Rate'!$A$53:$AR$78,COLUMN('Non-GHGs Growth Rate'!Z$53),0)</f>
        <v>0</v>
      </c>
      <c r="AA13">
        <f>$F13*VLOOKUP($A13,'Non-GHGs Growth Rate'!$A$53:$AR$78,COLUMN('Non-GHGs Growth Rate'!AA$53),0)</f>
        <v>0</v>
      </c>
      <c r="AB13">
        <f>$F13*VLOOKUP($A13,'Non-GHGs Growth Rate'!$A$53:$AR$78,COLUMN('Non-GHGs Growth Rate'!AB$53),0)</f>
        <v>0</v>
      </c>
      <c r="AC13">
        <f>$F13*VLOOKUP($A13,'Non-GHGs Growth Rate'!$A$53:$AR$78,COLUMN('Non-GHGs Growth Rate'!AC$53),0)</f>
        <v>0</v>
      </c>
      <c r="AD13">
        <f>$F13*VLOOKUP($A13,'Non-GHGs Growth Rate'!$A$53:$AR$78,COLUMN('Non-GHGs Growth Rate'!AD$53),0)</f>
        <v>0</v>
      </c>
      <c r="AE13">
        <f>$F13*VLOOKUP($A13,'Non-GHGs Growth Rate'!$A$53:$AR$78,COLUMN('Non-GHGs Growth Rate'!AE$53),0)</f>
        <v>0</v>
      </c>
      <c r="AF13">
        <f>$F13*VLOOKUP($A13,'Non-GHGs Growth Rate'!$A$53:$AR$78,COLUMN('Non-GHGs Growth Rate'!AF$53),0)</f>
        <v>0</v>
      </c>
      <c r="AG13">
        <f>$F13*VLOOKUP($A13,'Non-GHGs Growth Rate'!$A$53:$AR$78,COLUMN('Non-GHGs Growth Rate'!AG$53),0)</f>
        <v>0</v>
      </c>
      <c r="AH13">
        <f>$F13*VLOOKUP($A13,'Non-GHGs Growth Rate'!$A$53:$AR$78,COLUMN('Non-GHGs Growth Rate'!AH$53),0)</f>
        <v>0</v>
      </c>
      <c r="AI13">
        <f>$F13*VLOOKUP($A13,'Non-GHGs Growth Rate'!$A$53:$AR$78,COLUMN('Non-GHGs Growth Rate'!AI$53),0)</f>
        <v>0</v>
      </c>
      <c r="AJ13">
        <f>$F13*VLOOKUP($A13,'Non-GHGs Growth Rate'!$A$53:$AR$78,COLUMN('Non-GHGs Growth Rate'!AJ$53),0)</f>
        <v>0</v>
      </c>
      <c r="AK13">
        <f>$F13*VLOOKUP($A13,'Non-GHGs Growth Rate'!$A$53:$AR$78,COLUMN('Non-GHGs Growth Rate'!AK$53),0)</f>
        <v>0</v>
      </c>
      <c r="AL13">
        <f>$F13*VLOOKUP($A13,'Non-GHGs Growth Rate'!$A$53:$AR$78,COLUMN('Non-GHGs Growth Rate'!AL$53),0)</f>
        <v>0</v>
      </c>
      <c r="AM13">
        <f>$F13*VLOOKUP($A13,'Non-GHGs Growth Rate'!$A$53:$AR$78,COLUMN('Non-GHGs Growth Rate'!AM$53),0)</f>
        <v>0</v>
      </c>
      <c r="AN13">
        <f>$F13*VLOOKUP($A13,'Non-GHGs Growth Rate'!$A$53:$AR$78,COLUMN('Non-GHGs Growth Rate'!AN$53),0)</f>
        <v>0</v>
      </c>
      <c r="AO13">
        <f>$F13*VLOOKUP($A13,'Non-GHGs Growth Rate'!$A$53:$AR$78,COLUMN('Non-GHGs Growth Rate'!AO$53),0)</f>
        <v>0</v>
      </c>
      <c r="AP13">
        <f>$F13*VLOOKUP($A13,'Non-GHGs Growth Rate'!$A$53:$AR$78,COLUMN('Non-GHGs Growth Rate'!AP$53),0)</f>
        <v>0</v>
      </c>
      <c r="AQ13">
        <f>$F13*VLOOKUP($A13,'Non-GHGs Growth Rate'!$A$53:$AR$78,COLUMN('Non-GHGs Growth Rate'!AQ$53),0)</f>
        <v>0</v>
      </c>
      <c r="AR13">
        <f>$F13*VLOOKUP($A13,'Non-GHGs Growth Rate'!$A$53:$AR$78,COLUMN('Non-GHGs Growth Rate'!AR$53),0)</f>
        <v>0</v>
      </c>
    </row>
    <row r="14" spans="1:44">
      <c r="A14" t="s">
        <v>57</v>
      </c>
      <c r="B14" cm="1">
        <f t="array" ref="B14">SUMPRODUCT('Non-GHGs Emissions 2018-2022'!$H$5:$H$44*('Non-GHGs Emissions 2018-2022'!$A$5:$A$44=$A14))</f>
        <v>0</v>
      </c>
      <c r="C14" cm="1">
        <f t="array" ref="C14">SUMPRODUCT('Non-GHGs Emissions 2018-2022'!$H$49:$H$88*('Non-GHGs Emissions 2018-2022'!$A$49:$A$88=$A14))</f>
        <v>0</v>
      </c>
      <c r="D14" cm="1">
        <f t="array" ref="D14">SUMPRODUCT('Non-GHGs Emissions 2018-2022'!$H$93:$H$132*('Non-GHGs Emissions 2018-2022'!$A$93:$A$132=$A14))</f>
        <v>0</v>
      </c>
      <c r="E14" cm="1">
        <f t="array" ref="E14">SUMPRODUCT('Non-GHGs Emissions 2018-2022'!$H$137:$H$176*('Non-GHGs Emissions 2018-2022'!$A$137:$A$176=$A14))</f>
        <v>0</v>
      </c>
      <c r="F14" cm="1">
        <f t="array" ref="F14">SUMPRODUCT('Non-GHGs Emissions 2018-2022'!$H$181:$H$220*('Non-GHGs Emissions 2018-2022'!$A$181:$A$220=$A14))</f>
        <v>0</v>
      </c>
      <c r="G14">
        <f>$F14*VLOOKUP($A14,'Non-GHGs Growth Rate'!$A$53:$AR$78,COLUMN('Non-GHGs Growth Rate'!G$53),0)</f>
        <v>0</v>
      </c>
      <c r="H14">
        <f>$F14*VLOOKUP($A14,'Non-GHGs Growth Rate'!$A$53:$AR$78,COLUMN('Non-GHGs Growth Rate'!H$53),0)</f>
        <v>0</v>
      </c>
      <c r="I14">
        <f>$F14*VLOOKUP($A14,'Non-GHGs Growth Rate'!$A$53:$AR$78,COLUMN('Non-GHGs Growth Rate'!I$53),0)</f>
        <v>0</v>
      </c>
      <c r="J14">
        <f>$F14*VLOOKUP($A14,'Non-GHGs Growth Rate'!$A$53:$AR$78,COLUMN('Non-GHGs Growth Rate'!J$53),0)</f>
        <v>0</v>
      </c>
      <c r="K14">
        <f>$F14*VLOOKUP($A14,'Non-GHGs Growth Rate'!$A$53:$AR$78,COLUMN('Non-GHGs Growth Rate'!K$53),0)</f>
        <v>0</v>
      </c>
      <c r="L14">
        <f>$F14*VLOOKUP($A14,'Non-GHGs Growth Rate'!$A$53:$AR$78,COLUMN('Non-GHGs Growth Rate'!L$53),0)</f>
        <v>0</v>
      </c>
      <c r="M14">
        <f>$F14*VLOOKUP($A14,'Non-GHGs Growth Rate'!$A$53:$AR$78,COLUMN('Non-GHGs Growth Rate'!M$53),0)</f>
        <v>0</v>
      </c>
      <c r="N14">
        <f>$F14*VLOOKUP($A14,'Non-GHGs Growth Rate'!$A$53:$AR$78,COLUMN('Non-GHGs Growth Rate'!N$53),0)</f>
        <v>0</v>
      </c>
      <c r="O14">
        <f>$F14*VLOOKUP($A14,'Non-GHGs Growth Rate'!$A$53:$AR$78,COLUMN('Non-GHGs Growth Rate'!O$53),0)</f>
        <v>0</v>
      </c>
      <c r="P14">
        <f>$F14*VLOOKUP($A14,'Non-GHGs Growth Rate'!$A$53:$AR$78,COLUMN('Non-GHGs Growth Rate'!P$53),0)</f>
        <v>0</v>
      </c>
      <c r="Q14">
        <f>$F14*VLOOKUP($A14,'Non-GHGs Growth Rate'!$A$53:$AR$78,COLUMN('Non-GHGs Growth Rate'!Q$53),0)</f>
        <v>0</v>
      </c>
      <c r="R14">
        <f>$F14*VLOOKUP($A14,'Non-GHGs Growth Rate'!$A$53:$AR$78,COLUMN('Non-GHGs Growth Rate'!R$53),0)</f>
        <v>0</v>
      </c>
      <c r="S14">
        <f>$F14*VLOOKUP($A14,'Non-GHGs Growth Rate'!$A$53:$AR$78,COLUMN('Non-GHGs Growth Rate'!S$53),0)</f>
        <v>0</v>
      </c>
      <c r="T14">
        <f>$F14*VLOOKUP($A14,'Non-GHGs Growth Rate'!$A$53:$AR$78,COLUMN('Non-GHGs Growth Rate'!T$53),0)</f>
        <v>0</v>
      </c>
      <c r="U14">
        <f>$F14*VLOOKUP($A14,'Non-GHGs Growth Rate'!$A$53:$AR$78,COLUMN('Non-GHGs Growth Rate'!U$53),0)</f>
        <v>0</v>
      </c>
      <c r="V14">
        <f>$F14*VLOOKUP($A14,'Non-GHGs Growth Rate'!$A$53:$AR$78,COLUMN('Non-GHGs Growth Rate'!V$53),0)</f>
        <v>0</v>
      </c>
      <c r="W14">
        <f>$F14*VLOOKUP($A14,'Non-GHGs Growth Rate'!$A$53:$AR$78,COLUMN('Non-GHGs Growth Rate'!W$53),0)</f>
        <v>0</v>
      </c>
      <c r="X14">
        <f>$F14*VLOOKUP($A14,'Non-GHGs Growth Rate'!$A$53:$AR$78,COLUMN('Non-GHGs Growth Rate'!X$53),0)</f>
        <v>0</v>
      </c>
      <c r="Y14">
        <f>$F14*VLOOKUP($A14,'Non-GHGs Growth Rate'!$A$53:$AR$78,COLUMN('Non-GHGs Growth Rate'!Y$53),0)</f>
        <v>0</v>
      </c>
      <c r="Z14">
        <f>$F14*VLOOKUP($A14,'Non-GHGs Growth Rate'!$A$53:$AR$78,COLUMN('Non-GHGs Growth Rate'!Z$53),0)</f>
        <v>0</v>
      </c>
      <c r="AA14">
        <f>$F14*VLOOKUP($A14,'Non-GHGs Growth Rate'!$A$53:$AR$78,COLUMN('Non-GHGs Growth Rate'!AA$53),0)</f>
        <v>0</v>
      </c>
      <c r="AB14">
        <f>$F14*VLOOKUP($A14,'Non-GHGs Growth Rate'!$A$53:$AR$78,COLUMN('Non-GHGs Growth Rate'!AB$53),0)</f>
        <v>0</v>
      </c>
      <c r="AC14">
        <f>$F14*VLOOKUP($A14,'Non-GHGs Growth Rate'!$A$53:$AR$78,COLUMN('Non-GHGs Growth Rate'!AC$53),0)</f>
        <v>0</v>
      </c>
      <c r="AD14">
        <f>$F14*VLOOKUP($A14,'Non-GHGs Growth Rate'!$A$53:$AR$78,COLUMN('Non-GHGs Growth Rate'!AD$53),0)</f>
        <v>0</v>
      </c>
      <c r="AE14">
        <f>$F14*VLOOKUP($A14,'Non-GHGs Growth Rate'!$A$53:$AR$78,COLUMN('Non-GHGs Growth Rate'!AE$53),0)</f>
        <v>0</v>
      </c>
      <c r="AF14">
        <f>$F14*VLOOKUP($A14,'Non-GHGs Growth Rate'!$A$53:$AR$78,COLUMN('Non-GHGs Growth Rate'!AF$53),0)</f>
        <v>0</v>
      </c>
      <c r="AG14">
        <f>$F14*VLOOKUP($A14,'Non-GHGs Growth Rate'!$A$53:$AR$78,COLUMN('Non-GHGs Growth Rate'!AG$53),0)</f>
        <v>0</v>
      </c>
      <c r="AH14">
        <f>$F14*VLOOKUP($A14,'Non-GHGs Growth Rate'!$A$53:$AR$78,COLUMN('Non-GHGs Growth Rate'!AH$53),0)</f>
        <v>0</v>
      </c>
      <c r="AI14">
        <f>$F14*VLOOKUP($A14,'Non-GHGs Growth Rate'!$A$53:$AR$78,COLUMN('Non-GHGs Growth Rate'!AI$53),0)</f>
        <v>0</v>
      </c>
      <c r="AJ14">
        <f>$F14*VLOOKUP($A14,'Non-GHGs Growth Rate'!$A$53:$AR$78,COLUMN('Non-GHGs Growth Rate'!AJ$53),0)</f>
        <v>0</v>
      </c>
      <c r="AK14">
        <f>$F14*VLOOKUP($A14,'Non-GHGs Growth Rate'!$A$53:$AR$78,COLUMN('Non-GHGs Growth Rate'!AK$53),0)</f>
        <v>0</v>
      </c>
      <c r="AL14">
        <f>$F14*VLOOKUP($A14,'Non-GHGs Growth Rate'!$A$53:$AR$78,COLUMN('Non-GHGs Growth Rate'!AL$53),0)</f>
        <v>0</v>
      </c>
      <c r="AM14">
        <f>$F14*VLOOKUP($A14,'Non-GHGs Growth Rate'!$A$53:$AR$78,COLUMN('Non-GHGs Growth Rate'!AM$53),0)</f>
        <v>0</v>
      </c>
      <c r="AN14">
        <f>$F14*VLOOKUP($A14,'Non-GHGs Growth Rate'!$A$53:$AR$78,COLUMN('Non-GHGs Growth Rate'!AN$53),0)</f>
        <v>0</v>
      </c>
      <c r="AO14">
        <f>$F14*VLOOKUP($A14,'Non-GHGs Growth Rate'!$A$53:$AR$78,COLUMN('Non-GHGs Growth Rate'!AO$53),0)</f>
        <v>0</v>
      </c>
      <c r="AP14">
        <f>$F14*VLOOKUP($A14,'Non-GHGs Growth Rate'!$A$53:$AR$78,COLUMN('Non-GHGs Growth Rate'!AP$53),0)</f>
        <v>0</v>
      </c>
      <c r="AQ14">
        <f>$F14*VLOOKUP($A14,'Non-GHGs Growth Rate'!$A$53:$AR$78,COLUMN('Non-GHGs Growth Rate'!AQ$53),0)</f>
        <v>0</v>
      </c>
      <c r="AR14">
        <f>$F14*VLOOKUP($A14,'Non-GHGs Growth Rate'!$A$53:$AR$78,COLUMN('Non-GHGs Growth Rate'!AR$53),0)</f>
        <v>0</v>
      </c>
    </row>
    <row r="15" spans="1:44">
      <c r="A15" t="s">
        <v>48</v>
      </c>
      <c r="B15" s="9" cm="1">
        <f t="array" ref="B15">SUMPRODUCT('Non-GHGs Emissions 2018-2022'!$H$5:$H$44*('Non-GHGs Emissions 2018-2022'!$A$5:$A$44=$A15))</f>
        <v>1396428489066.6665</v>
      </c>
      <c r="C15" s="9" cm="1">
        <f t="array" ref="C15">SUMPRODUCT('Non-GHGs Emissions 2018-2022'!$H$49:$H$88*('Non-GHGs Emissions 2018-2022'!$A$49:$A$88=$A15))</f>
        <v>1500498254733.3333</v>
      </c>
      <c r="D15" s="9" cm="1">
        <f t="array" ref="D15">SUMPRODUCT('Non-GHGs Emissions 2018-2022'!$H$93:$H$132*('Non-GHGs Emissions 2018-2022'!$A$93:$A$132=$A15))</f>
        <v>1548264880633.3333</v>
      </c>
      <c r="E15" s="9" cm="1">
        <f t="array" ref="E15">SUMPRODUCT('Non-GHGs Emissions 2018-2022'!$H$137:$H$176*('Non-GHGs Emissions 2018-2022'!$A$137:$A$176=$A15))</f>
        <v>1586858255233.3333</v>
      </c>
      <c r="F15" s="9" cm="1">
        <f t="array" ref="F15">SUMPRODUCT('Non-GHGs Emissions 2018-2022'!$H$181:$H$220*('Non-GHGs Emissions 2018-2022'!$A$181:$A$220=$A15))</f>
        <v>1983857675500</v>
      </c>
      <c r="G15" s="303">
        <f>$F15*VLOOKUP($A15,'Non-GHGs Growth Rate'!$A$53:$AR$78,COLUMN('Non-GHGs Growth Rate'!G$53),0)</f>
        <v>2078932879865.9141</v>
      </c>
      <c r="H15" s="303">
        <f>$F15*VLOOKUP($A15,'Non-GHGs Growth Rate'!$A$53:$AR$78,COLUMN('Non-GHGs Growth Rate'!H$53),0)</f>
        <v>2172962893049.8772</v>
      </c>
      <c r="I15" s="303">
        <f>$F15*VLOOKUP($A15,'Non-GHGs Growth Rate'!$A$53:$AR$78,COLUMN('Non-GHGs Growth Rate'!I$53),0)</f>
        <v>2266052522980.0664</v>
      </c>
      <c r="J15" s="303">
        <f>$F15*VLOOKUP($A15,'Non-GHGs Growth Rate'!$A$53:$AR$78,COLUMN('Non-GHGs Growth Rate'!J$53),0)</f>
        <v>2358332327251.7046</v>
      </c>
      <c r="K15" s="303">
        <f>$F15*VLOOKUP($A15,'Non-GHGs Growth Rate'!$A$53:$AR$78,COLUMN('Non-GHGs Growth Rate'!K$53),0)</f>
        <v>2449948981286.3784</v>
      </c>
      <c r="L15" s="303">
        <f>$F15*VLOOKUP($A15,'Non-GHGs Growth Rate'!$A$53:$AR$78,COLUMN('Non-GHGs Growth Rate'!L$53),0)</f>
        <v>2541057920821.394</v>
      </c>
      <c r="M15" s="303">
        <f>$F15*VLOOKUP($A15,'Non-GHGs Growth Rate'!$A$53:$AR$78,COLUMN('Non-GHGs Growth Rate'!M$53),0)</f>
        <v>2631817894655.7749</v>
      </c>
      <c r="N15" s="303">
        <f>$F15*VLOOKUP($A15,'Non-GHGs Growth Rate'!$A$53:$AR$78,COLUMN('Non-GHGs Growth Rate'!N$53),0)</f>
        <v>2722387066289.4058</v>
      </c>
      <c r="O15" s="303">
        <f>$F15*VLOOKUP($A15,'Non-GHGs Growth Rate'!$A$53:$AR$78,COLUMN('Non-GHGs Growth Rate'!O$53),0)</f>
        <v>2812920335436.6924</v>
      </c>
      <c r="P15" s="303">
        <f>$F15*VLOOKUP($A15,'Non-GHGs Growth Rate'!$A$53:$AR$78,COLUMN('Non-GHGs Growth Rate'!P$53),0)</f>
        <v>2903567596316.2803</v>
      </c>
      <c r="Q15" s="303">
        <f>$F15*VLOOKUP($A15,'Non-GHGs Growth Rate'!$A$53:$AR$78,COLUMN('Non-GHGs Growth Rate'!Q$53),0)</f>
        <v>2994472698732.2734</v>
      </c>
      <c r="R15" s="303">
        <f>$F15*VLOOKUP($A15,'Non-GHGs Growth Rate'!$A$53:$AR$78,COLUMN('Non-GHGs Growth Rate'!R$53),0)</f>
        <v>3085772924351.854</v>
      </c>
      <c r="S15" s="303">
        <f>$F15*VLOOKUP($A15,'Non-GHGs Growth Rate'!$A$53:$AR$78,COLUMN('Non-GHGs Growth Rate'!S$53),0)</f>
        <v>3177598831379.6016</v>
      </c>
      <c r="T15" s="303">
        <f>$F15*VLOOKUP($A15,'Non-GHGs Growth Rate'!$A$53:$AR$78,COLUMN('Non-GHGs Growth Rate'!T$53),0)</f>
        <v>3270074355072.229</v>
      </c>
      <c r="U15" s="303">
        <f>$F15*VLOOKUP($A15,'Non-GHGs Growth Rate'!$A$53:$AR$78,COLUMN('Non-GHGs Growth Rate'!U$53),0)</f>
        <v>3363317079343.9883</v>
      </c>
      <c r="V15" s="303">
        <f>$F15*VLOOKUP($A15,'Non-GHGs Growth Rate'!$A$53:$AR$78,COLUMN('Non-GHGs Growth Rate'!V$53),0)</f>
        <v>3457438616740.853</v>
      </c>
      <c r="W15" s="303">
        <f>$F15*VLOOKUP($A15,'Non-GHGs Growth Rate'!$A$53:$AR$78,COLUMN('Non-GHGs Growth Rate'!W$53),0)</f>
        <v>3552545051164.8218</v>
      </c>
      <c r="X15" s="303">
        <f>$F15*VLOOKUP($A15,'Non-GHGs Growth Rate'!$A$53:$AR$78,COLUMN('Non-GHGs Growth Rate'!X$53),0)</f>
        <v>3648737410803.8057</v>
      </c>
      <c r="Y15" s="303">
        <f>$F15*VLOOKUP($A15,'Non-GHGs Growth Rate'!$A$53:$AR$78,COLUMN('Non-GHGs Growth Rate'!Y$53),0)</f>
        <v>3746112148564.5791</v>
      </c>
      <c r="Z15" s="303">
        <f>$F15*VLOOKUP($A15,'Non-GHGs Growth Rate'!$A$53:$AR$78,COLUMN('Non-GHGs Growth Rate'!Z$53),0)</f>
        <v>3844761614628.2612</v>
      </c>
      <c r="AA15" s="303">
        <f>$F15*VLOOKUP($A15,'Non-GHGs Growth Rate'!$A$53:$AR$78,COLUMN('Non-GHGs Growth Rate'!AA$53),0)</f>
        <v>3944774511116.5537</v>
      </c>
      <c r="AB15" s="303">
        <f>$F15*VLOOKUP($A15,'Non-GHGs Growth Rate'!$A$53:$AR$78,COLUMN('Non-GHGs Growth Rate'!AB$53),0)</f>
        <v>4046236322747.7783</v>
      </c>
      <c r="AC15" s="303">
        <f>$F15*VLOOKUP($A15,'Non-GHGs Growth Rate'!$A$53:$AR$78,COLUMN('Non-GHGs Growth Rate'!AC$53),0)</f>
        <v>4149229720134.8652</v>
      </c>
      <c r="AD15" s="303">
        <f>$F15*VLOOKUP($A15,'Non-GHGs Growth Rate'!$A$53:$AR$78,COLUMN('Non-GHGs Growth Rate'!AD$53),0)</f>
        <v>4253834934320.3286</v>
      </c>
      <c r="AE15" s="303">
        <f>$F15*VLOOKUP($A15,'Non-GHGs Growth Rate'!$A$53:$AR$78,COLUMN('Non-GHGs Growth Rate'!AE$53),0)</f>
        <v>4360130102474.1289</v>
      </c>
      <c r="AF15" s="303">
        <f>$F15*VLOOKUP($A15,'Non-GHGs Growth Rate'!$A$53:$AR$78,COLUMN('Non-GHGs Growth Rate'!AF$53),0)</f>
        <v>4468191585563.3643</v>
      </c>
      <c r="AG15" s="303">
        <f>$F15*VLOOKUP($A15,'Non-GHGs Growth Rate'!$A$53:$AR$78,COLUMN('Non-GHGs Growth Rate'!AG$53),0)</f>
        <v>4578094259362.6631</v>
      </c>
      <c r="AH15" s="303">
        <f>$F15*VLOOKUP($A15,'Non-GHGs Growth Rate'!$A$53:$AR$78,COLUMN('Non-GHGs Growth Rate'!AH$53),0)</f>
        <v>4689911780503.2734</v>
      </c>
      <c r="AI15" s="303">
        <f>$F15*VLOOKUP($A15,'Non-GHGs Growth Rate'!$A$53:$AR$78,COLUMN('Non-GHGs Growth Rate'!AI$53),0)</f>
        <v>4803716829426.0088</v>
      </c>
      <c r="AJ15" s="303">
        <f>$F15*VLOOKUP($A15,'Non-GHGs Growth Rate'!$A$53:$AR$78,COLUMN('Non-GHGs Growth Rate'!AJ$53),0)</f>
        <v>4919581332158.2949</v>
      </c>
      <c r="AK15" s="303">
        <f>$F15*VLOOKUP($A15,'Non-GHGs Growth Rate'!$A$53:$AR$78,COLUMN('Non-GHGs Growth Rate'!AK$53),0)</f>
        <v>5037576662814.3682</v>
      </c>
      <c r="AL15" s="303">
        <f>$F15*VLOOKUP($A15,'Non-GHGs Growth Rate'!$A$53:$AR$78,COLUMN('Non-GHGs Growth Rate'!AL$53),0)</f>
        <v>5157773828648.7852</v>
      </c>
      <c r="AM15" s="303">
        <f>$F15*VLOOKUP($A15,'Non-GHGs Growth Rate'!$A$53:$AR$78,COLUMN('Non-GHGs Growth Rate'!AM$53),0)</f>
        <v>5280243639393.7715</v>
      </c>
      <c r="AN15" s="303">
        <f>$F15*VLOOKUP($A15,'Non-GHGs Growth Rate'!$A$53:$AR$78,COLUMN('Non-GHGs Growth Rate'!AN$53),0)</f>
        <v>5405056862493</v>
      </c>
      <c r="AO15" s="303">
        <f>$F15*VLOOKUP($A15,'Non-GHGs Growth Rate'!$A$53:$AR$78,COLUMN('Non-GHGs Growth Rate'!AO$53),0)</f>
        <v>5532284365722.9453</v>
      </c>
      <c r="AP15" s="303">
        <f>$F15*VLOOKUP($A15,'Non-GHGs Growth Rate'!$A$53:$AR$78,COLUMN('Non-GHGs Growth Rate'!AP$53),0)</f>
        <v>5661997248564.1533</v>
      </c>
      <c r="AQ15" s="303">
        <f>$F15*VLOOKUP($A15,'Non-GHGs Growth Rate'!$A$53:$AR$78,COLUMN('Non-GHGs Growth Rate'!AQ$53),0)</f>
        <v>5794266963566.002</v>
      </c>
      <c r="AR15" s="303">
        <f>$F15*VLOOKUP($A15,'Non-GHGs Growth Rate'!$A$53:$AR$78,COLUMN('Non-GHGs Growth Rate'!AR$53),0)</f>
        <v>5929165428829.3213</v>
      </c>
    </row>
    <row r="16" spans="1:44">
      <c r="A16" t="s">
        <v>49</v>
      </c>
      <c r="B16" s="9" cm="1">
        <f t="array" ref="B16">SUMPRODUCT('Non-GHGs Emissions 2018-2022'!$H$5:$H$44*('Non-GHGs Emissions 2018-2022'!$A$5:$A$44=$A16))</f>
        <v>810478949100</v>
      </c>
      <c r="C16" s="9" cm="1">
        <f t="array" ref="C16">SUMPRODUCT('Non-GHGs Emissions 2018-2022'!$H$49:$H$88*('Non-GHGs Emissions 2018-2022'!$A$49:$A$88=$A16))</f>
        <v>869866693000.00012</v>
      </c>
      <c r="D16" s="9" cm="1">
        <f t="array" ref="D16">SUMPRODUCT('Non-GHGs Emissions 2018-2022'!$H$93:$H$132*('Non-GHGs Emissions 2018-2022'!$A$93:$A$132=$A16))</f>
        <v>876537008500</v>
      </c>
      <c r="E16" s="9" cm="1">
        <f t="array" ref="E16">SUMPRODUCT('Non-GHGs Emissions 2018-2022'!$H$137:$H$176*('Non-GHGs Emissions 2018-2022'!$A$137:$A$176=$A16))</f>
        <v>863406523000</v>
      </c>
      <c r="F16" s="9" cm="1">
        <f t="array" ref="F16">SUMPRODUCT('Non-GHGs Emissions 2018-2022'!$H$181:$H$220*('Non-GHGs Emissions 2018-2022'!$A$181:$A$220=$A16))</f>
        <v>878267243000</v>
      </c>
      <c r="G16" s="303">
        <f>$F16*VLOOKUP($A16,'Non-GHGs Growth Rate'!$A$53:$AR$78,COLUMN('Non-GHGs Growth Rate'!G$53),0)</f>
        <v>921651477661.20862</v>
      </c>
      <c r="H16" s="303">
        <f>$F16*VLOOKUP($A16,'Non-GHGs Growth Rate'!$A$53:$AR$78,COLUMN('Non-GHGs Growth Rate'!H$53),0)</f>
        <v>964577776109.9353</v>
      </c>
      <c r="I16" s="303">
        <f>$F16*VLOOKUP($A16,'Non-GHGs Growth Rate'!$A$53:$AR$78,COLUMN('Non-GHGs Growth Rate'!I$53),0)</f>
        <v>1007089639047.5414</v>
      </c>
      <c r="J16" s="303">
        <f>$F16*VLOOKUP($A16,'Non-GHGs Growth Rate'!$A$53:$AR$78,COLUMN('Non-GHGs Growth Rate'!J$53),0)</f>
        <v>1049243042242.0204</v>
      </c>
      <c r="K16" s="303">
        <f>$F16*VLOOKUP($A16,'Non-GHGs Growth Rate'!$A$53:$AR$78,COLUMN('Non-GHGs Growth Rate'!K$53),0)</f>
        <v>1091101883155.0703</v>
      </c>
      <c r="L16" s="303">
        <f>$F16*VLOOKUP($A16,'Non-GHGs Growth Rate'!$A$53:$AR$78,COLUMN('Non-GHGs Growth Rate'!L$53),0)</f>
        <v>1132734520747.8</v>
      </c>
      <c r="M16" s="303">
        <f>$F16*VLOOKUP($A16,'Non-GHGs Growth Rate'!$A$53:$AR$78,COLUMN('Non-GHGs Growth Rate'!M$53),0)</f>
        <v>1174211216019.6809</v>
      </c>
      <c r="N16" s="303">
        <f>$F16*VLOOKUP($A16,'Non-GHGs Growth Rate'!$A$53:$AR$78,COLUMN('Non-GHGs Growth Rate'!N$53),0)</f>
        <v>1215602295561.1614</v>
      </c>
      <c r="O16" s="303">
        <f>$F16*VLOOKUP($A16,'Non-GHGs Growth Rate'!$A$53:$AR$78,COLUMN('Non-GHGs Growth Rate'!O$53),0)</f>
        <v>1256976881747.438</v>
      </c>
      <c r="P16" s="303">
        <f>$F16*VLOOKUP($A16,'Non-GHGs Growth Rate'!$A$53:$AR$78,COLUMN('Non-GHGs Growth Rate'!P$53),0)</f>
        <v>1298402057333.5706</v>
      </c>
      <c r="Q16" s="303">
        <f>$F16*VLOOKUP($A16,'Non-GHGs Growth Rate'!$A$53:$AR$78,COLUMN('Non-GHGs Growth Rate'!Q$53),0)</f>
        <v>1339942356126.5249</v>
      </c>
      <c r="R16" s="303">
        <f>$F16*VLOOKUP($A16,'Non-GHGs Growth Rate'!$A$53:$AR$78,COLUMN('Non-GHGs Growth Rate'!R$53),0)</f>
        <v>1381659493266.77</v>
      </c>
      <c r="S16" s="303">
        <f>$F16*VLOOKUP($A16,'Non-GHGs Growth Rate'!$A$53:$AR$78,COLUMN('Non-GHGs Growth Rate'!S$53),0)</f>
        <v>1423612267572.1331</v>
      </c>
      <c r="T16" s="303">
        <f>$F16*VLOOKUP($A16,'Non-GHGs Growth Rate'!$A$53:$AR$78,COLUMN('Non-GHGs Growth Rate'!T$53),0)</f>
        <v>1465856584150.7048</v>
      </c>
      <c r="U16" s="303">
        <f>$F16*VLOOKUP($A16,'Non-GHGs Growth Rate'!$A$53:$AR$78,COLUMN('Non-GHGs Growth Rate'!U$53),0)</f>
        <v>1508445558234.0793</v>
      </c>
      <c r="V16" s="303">
        <f>$F16*VLOOKUP($A16,'Non-GHGs Growth Rate'!$A$53:$AR$78,COLUMN('Non-GHGs Growth Rate'!V$53),0)</f>
        <v>1551429671260.5698</v>
      </c>
      <c r="W16" s="303">
        <f>$F16*VLOOKUP($A16,'Non-GHGs Growth Rate'!$A$53:$AR$78,COLUMN('Non-GHGs Growth Rate'!W$53),0)</f>
        <v>1594856958065.6919</v>
      </c>
      <c r="X16" s="303">
        <f>$F16*VLOOKUP($A16,'Non-GHGs Growth Rate'!$A$53:$AR$78,COLUMN('Non-GHGs Growth Rate'!X$53),0)</f>
        <v>1638773210023.4573</v>
      </c>
      <c r="Y16" s="303">
        <f>$F16*VLOOKUP($A16,'Non-GHGs Growth Rate'!$A$53:$AR$78,COLUMN('Non-GHGs Growth Rate'!Y$53),0)</f>
        <v>1683222183498.2014</v>
      </c>
      <c r="Z16" s="303">
        <f>$F16*VLOOKUP($A16,'Non-GHGs Growth Rate'!$A$53:$AR$78,COLUMN('Non-GHGs Growth Rate'!Z$53),0)</f>
        <v>1728245806332.8601</v>
      </c>
      <c r="AA16" s="303">
        <f>$F16*VLOOKUP($A16,'Non-GHGs Growth Rate'!$A$53:$AR$78,COLUMN('Non-GHGs Growth Rate'!AA$53),0)</f>
        <v>1773884377577.6621</v>
      </c>
      <c r="AB16" s="303">
        <f>$F16*VLOOKUP($A16,'Non-GHGs Growth Rate'!$A$53:$AR$78,COLUMN('Non-GHGs Growth Rate'!AB$53),0)</f>
        <v>1820176757463.4202</v>
      </c>
      <c r="AC16" s="303">
        <f>$F16*VLOOKUP($A16,'Non-GHGs Growth Rate'!$A$53:$AR$78,COLUMN('Non-GHGs Growth Rate'!AC$53),0)</f>
        <v>1867160545915.0002</v>
      </c>
      <c r="AD16" s="303">
        <f>$F16*VLOOKUP($A16,'Non-GHGs Growth Rate'!$A$53:$AR$78,COLUMN('Non-GHGs Growth Rate'!AD$53),0)</f>
        <v>1914872248810.1809</v>
      </c>
      <c r="AE16" s="303">
        <f>$F16*VLOOKUP($A16,'Non-GHGs Growth Rate'!$A$53:$AR$78,COLUMN('Non-GHGs Growth Rate'!AE$53),0)</f>
        <v>1963347431817.4734</v>
      </c>
      <c r="AF16" s="303">
        <f>$F16*VLOOKUP($A16,'Non-GHGs Growth Rate'!$A$53:$AR$78,COLUMN('Non-GHGs Growth Rate'!AF$53),0)</f>
        <v>2012620862068.1099</v>
      </c>
      <c r="AG16" s="303">
        <f>$F16*VLOOKUP($A16,'Non-GHGs Growth Rate'!$A$53:$AR$78,COLUMN('Non-GHGs Growth Rate'!AG$53),0)</f>
        <v>2062726638189.6589</v>
      </c>
      <c r="AH16" s="303">
        <f>$F16*VLOOKUP($A16,'Non-GHGs Growth Rate'!$A$53:$AR$78,COLUMN('Non-GHGs Growth Rate'!AH$53),0)</f>
        <v>2113698309393.4202</v>
      </c>
      <c r="AI16" s="303">
        <f>$F16*VLOOKUP($A16,'Non-GHGs Growth Rate'!$A$53:$AR$78,COLUMN('Non-GHGs Growth Rate'!AI$53),0)</f>
        <v>2165568984396.3396</v>
      </c>
      <c r="AJ16" s="303">
        <f>$F16*VLOOKUP($A16,'Non-GHGs Growth Rate'!$A$53:$AR$78,COLUMN('Non-GHGs Growth Rate'!AJ$53),0)</f>
        <v>2218371430994.2314</v>
      </c>
      <c r="AK16" s="303">
        <f>$F16*VLOOKUP($A16,'Non-GHGs Growth Rate'!$A$53:$AR$78,COLUMN('Non-GHGs Growth Rate'!AK$53),0)</f>
        <v>2272138167102.8042</v>
      </c>
      <c r="AL16" s="303">
        <f>$F16*VLOOKUP($A16,'Non-GHGs Growth Rate'!$A$53:$AR$78,COLUMN('Non-GHGs Growth Rate'!AL$53),0)</f>
        <v>2326901544059.0806</v>
      </c>
      <c r="AM16" s="303">
        <f>$F16*VLOOKUP($A16,'Non-GHGs Growth Rate'!$A$53:$AR$78,COLUMN('Non-GHGs Growth Rate'!AM$53),0)</f>
        <v>2382693822936.7676</v>
      </c>
      <c r="AN16" s="303">
        <f>$F16*VLOOKUP($A16,'Non-GHGs Growth Rate'!$A$53:$AR$78,COLUMN('Non-GHGs Growth Rate'!AN$53),0)</f>
        <v>2439547244582.3325</v>
      </c>
      <c r="AO16" s="303">
        <f>$F16*VLOOKUP($A16,'Non-GHGs Growth Rate'!$A$53:$AR$78,COLUMN('Non-GHGs Growth Rate'!AO$53),0)</f>
        <v>2497494094025.5483</v>
      </c>
      <c r="AP16" s="303">
        <f>$F16*VLOOKUP($A16,'Non-GHGs Growth Rate'!$A$53:$AR$78,COLUMN('Non-GHGs Growth Rate'!AP$53),0)</f>
        <v>2556566759865.9453</v>
      </c>
      <c r="AQ16" s="303">
        <f>$F16*VLOOKUP($A16,'Non-GHGs Growth Rate'!$A$53:$AR$78,COLUMN('Non-GHGs Growth Rate'!AQ$53),0)</f>
        <v>2616797789184.1177</v>
      </c>
      <c r="AR16" s="303">
        <f>$F16*VLOOKUP($A16,'Non-GHGs Growth Rate'!$A$53:$AR$78,COLUMN('Non-GHGs Growth Rate'!AR$53),0)</f>
        <v>2678219938475.8843</v>
      </c>
    </row>
    <row r="17" spans="1:44">
      <c r="A17" t="s">
        <v>50</v>
      </c>
      <c r="B17" cm="1">
        <f t="array" ref="B17">SUMPRODUCT('Non-GHGs Emissions 2018-2022'!$H$5:$H$44*('Non-GHGs Emissions 2018-2022'!$A$5:$A$44=$A17))</f>
        <v>0</v>
      </c>
      <c r="C17" cm="1">
        <f t="array" ref="C17">SUMPRODUCT('Non-GHGs Emissions 2018-2022'!$H$49:$H$88*('Non-GHGs Emissions 2018-2022'!$A$49:$A$88=$A17))</f>
        <v>0</v>
      </c>
      <c r="D17" cm="1">
        <f t="array" ref="D17">SUMPRODUCT('Non-GHGs Emissions 2018-2022'!$H$93:$H$132*('Non-GHGs Emissions 2018-2022'!$A$93:$A$132=$A17))</f>
        <v>0</v>
      </c>
      <c r="E17" cm="1">
        <f t="array" ref="E17">SUMPRODUCT('Non-GHGs Emissions 2018-2022'!$H$137:$H$176*('Non-GHGs Emissions 2018-2022'!$A$137:$A$176=$A17))</f>
        <v>0</v>
      </c>
      <c r="F17" cm="1">
        <f t="array" ref="F17">SUMPRODUCT('Non-GHGs Emissions 2018-2022'!$H$181:$H$220*('Non-GHGs Emissions 2018-2022'!$A$181:$A$220=$A17))</f>
        <v>0</v>
      </c>
      <c r="G17">
        <f>$F17*VLOOKUP($A17,'Non-GHGs Growth Rate'!$A$53:$AR$78,COLUMN('Non-GHGs Growth Rate'!G$53),0)</f>
        <v>0</v>
      </c>
      <c r="H17">
        <f>$F17*VLOOKUP($A17,'Non-GHGs Growth Rate'!$A$53:$AR$78,COLUMN('Non-GHGs Growth Rate'!H$53),0)</f>
        <v>0</v>
      </c>
      <c r="I17">
        <f>$F17*VLOOKUP($A17,'Non-GHGs Growth Rate'!$A$53:$AR$78,COLUMN('Non-GHGs Growth Rate'!I$53),0)</f>
        <v>0</v>
      </c>
      <c r="J17">
        <f>$F17*VLOOKUP($A17,'Non-GHGs Growth Rate'!$A$53:$AR$78,COLUMN('Non-GHGs Growth Rate'!J$53),0)</f>
        <v>0</v>
      </c>
      <c r="K17">
        <f>$F17*VLOOKUP($A17,'Non-GHGs Growth Rate'!$A$53:$AR$78,COLUMN('Non-GHGs Growth Rate'!K$53),0)</f>
        <v>0</v>
      </c>
      <c r="L17">
        <f>$F17*VLOOKUP($A17,'Non-GHGs Growth Rate'!$A$53:$AR$78,COLUMN('Non-GHGs Growth Rate'!L$53),0)</f>
        <v>0</v>
      </c>
      <c r="M17">
        <f>$F17*VLOOKUP($A17,'Non-GHGs Growth Rate'!$A$53:$AR$78,COLUMN('Non-GHGs Growth Rate'!M$53),0)</f>
        <v>0</v>
      </c>
      <c r="N17">
        <f>$F17*VLOOKUP($A17,'Non-GHGs Growth Rate'!$A$53:$AR$78,COLUMN('Non-GHGs Growth Rate'!N$53),0)</f>
        <v>0</v>
      </c>
      <c r="O17">
        <f>$F17*VLOOKUP($A17,'Non-GHGs Growth Rate'!$A$53:$AR$78,COLUMN('Non-GHGs Growth Rate'!O$53),0)</f>
        <v>0</v>
      </c>
      <c r="P17">
        <f>$F17*VLOOKUP($A17,'Non-GHGs Growth Rate'!$A$53:$AR$78,COLUMN('Non-GHGs Growth Rate'!P$53),0)</f>
        <v>0</v>
      </c>
      <c r="Q17">
        <f>$F17*VLOOKUP($A17,'Non-GHGs Growth Rate'!$A$53:$AR$78,COLUMN('Non-GHGs Growth Rate'!Q$53),0)</f>
        <v>0</v>
      </c>
      <c r="R17">
        <f>$F17*VLOOKUP($A17,'Non-GHGs Growth Rate'!$A$53:$AR$78,COLUMN('Non-GHGs Growth Rate'!R$53),0)</f>
        <v>0</v>
      </c>
      <c r="S17">
        <f>$F17*VLOOKUP($A17,'Non-GHGs Growth Rate'!$A$53:$AR$78,COLUMN('Non-GHGs Growth Rate'!S$53),0)</f>
        <v>0</v>
      </c>
      <c r="T17">
        <f>$F17*VLOOKUP($A17,'Non-GHGs Growth Rate'!$A$53:$AR$78,COLUMN('Non-GHGs Growth Rate'!T$53),0)</f>
        <v>0</v>
      </c>
      <c r="U17">
        <f>$F17*VLOOKUP($A17,'Non-GHGs Growth Rate'!$A$53:$AR$78,COLUMN('Non-GHGs Growth Rate'!U$53),0)</f>
        <v>0</v>
      </c>
      <c r="V17">
        <f>$F17*VLOOKUP($A17,'Non-GHGs Growth Rate'!$A$53:$AR$78,COLUMN('Non-GHGs Growth Rate'!V$53),0)</f>
        <v>0</v>
      </c>
      <c r="W17">
        <f>$F17*VLOOKUP($A17,'Non-GHGs Growth Rate'!$A$53:$AR$78,COLUMN('Non-GHGs Growth Rate'!W$53),0)</f>
        <v>0</v>
      </c>
      <c r="X17">
        <f>$F17*VLOOKUP($A17,'Non-GHGs Growth Rate'!$A$53:$AR$78,COLUMN('Non-GHGs Growth Rate'!X$53),0)</f>
        <v>0</v>
      </c>
      <c r="Y17">
        <f>$F17*VLOOKUP($A17,'Non-GHGs Growth Rate'!$A$53:$AR$78,COLUMN('Non-GHGs Growth Rate'!Y$53),0)</f>
        <v>0</v>
      </c>
      <c r="Z17">
        <f>$F17*VLOOKUP($A17,'Non-GHGs Growth Rate'!$A$53:$AR$78,COLUMN('Non-GHGs Growth Rate'!Z$53),0)</f>
        <v>0</v>
      </c>
      <c r="AA17">
        <f>$F17*VLOOKUP($A17,'Non-GHGs Growth Rate'!$A$53:$AR$78,COLUMN('Non-GHGs Growth Rate'!AA$53),0)</f>
        <v>0</v>
      </c>
      <c r="AB17">
        <f>$F17*VLOOKUP($A17,'Non-GHGs Growth Rate'!$A$53:$AR$78,COLUMN('Non-GHGs Growth Rate'!AB$53),0)</f>
        <v>0</v>
      </c>
      <c r="AC17">
        <f>$F17*VLOOKUP($A17,'Non-GHGs Growth Rate'!$A$53:$AR$78,COLUMN('Non-GHGs Growth Rate'!AC$53),0)</f>
        <v>0</v>
      </c>
      <c r="AD17">
        <f>$F17*VLOOKUP($A17,'Non-GHGs Growth Rate'!$A$53:$AR$78,COLUMN('Non-GHGs Growth Rate'!AD$53),0)</f>
        <v>0</v>
      </c>
      <c r="AE17">
        <f>$F17*VLOOKUP($A17,'Non-GHGs Growth Rate'!$A$53:$AR$78,COLUMN('Non-GHGs Growth Rate'!AE$53),0)</f>
        <v>0</v>
      </c>
      <c r="AF17">
        <f>$F17*VLOOKUP($A17,'Non-GHGs Growth Rate'!$A$53:$AR$78,COLUMN('Non-GHGs Growth Rate'!AF$53),0)</f>
        <v>0</v>
      </c>
      <c r="AG17">
        <f>$F17*VLOOKUP($A17,'Non-GHGs Growth Rate'!$A$53:$AR$78,COLUMN('Non-GHGs Growth Rate'!AG$53),0)</f>
        <v>0</v>
      </c>
      <c r="AH17">
        <f>$F17*VLOOKUP($A17,'Non-GHGs Growth Rate'!$A$53:$AR$78,COLUMN('Non-GHGs Growth Rate'!AH$53),0)</f>
        <v>0</v>
      </c>
      <c r="AI17">
        <f>$F17*VLOOKUP($A17,'Non-GHGs Growth Rate'!$A$53:$AR$78,COLUMN('Non-GHGs Growth Rate'!AI$53),0)</f>
        <v>0</v>
      </c>
      <c r="AJ17">
        <f>$F17*VLOOKUP($A17,'Non-GHGs Growth Rate'!$A$53:$AR$78,COLUMN('Non-GHGs Growth Rate'!AJ$53),0)</f>
        <v>0</v>
      </c>
      <c r="AK17">
        <f>$F17*VLOOKUP($A17,'Non-GHGs Growth Rate'!$A$53:$AR$78,COLUMN('Non-GHGs Growth Rate'!AK$53),0)</f>
        <v>0</v>
      </c>
      <c r="AL17">
        <f>$F17*VLOOKUP($A17,'Non-GHGs Growth Rate'!$A$53:$AR$78,COLUMN('Non-GHGs Growth Rate'!AL$53),0)</f>
        <v>0</v>
      </c>
      <c r="AM17">
        <f>$F17*VLOOKUP($A17,'Non-GHGs Growth Rate'!$A$53:$AR$78,COLUMN('Non-GHGs Growth Rate'!AM$53),0)</f>
        <v>0</v>
      </c>
      <c r="AN17">
        <f>$F17*VLOOKUP($A17,'Non-GHGs Growth Rate'!$A$53:$AR$78,COLUMN('Non-GHGs Growth Rate'!AN$53),0)</f>
        <v>0</v>
      </c>
      <c r="AO17">
        <f>$F17*VLOOKUP($A17,'Non-GHGs Growth Rate'!$A$53:$AR$78,COLUMN('Non-GHGs Growth Rate'!AO$53),0)</f>
        <v>0</v>
      </c>
      <c r="AP17">
        <f>$F17*VLOOKUP($A17,'Non-GHGs Growth Rate'!$A$53:$AR$78,COLUMN('Non-GHGs Growth Rate'!AP$53),0)</f>
        <v>0</v>
      </c>
      <c r="AQ17">
        <f>$F17*VLOOKUP($A17,'Non-GHGs Growth Rate'!$A$53:$AR$78,COLUMN('Non-GHGs Growth Rate'!AQ$53),0)</f>
        <v>0</v>
      </c>
      <c r="AR17">
        <f>$F17*VLOOKUP($A17,'Non-GHGs Growth Rate'!$A$53:$AR$78,COLUMN('Non-GHGs Growth Rate'!AR$53),0)</f>
        <v>0</v>
      </c>
    </row>
    <row r="18" spans="1:44">
      <c r="A18" t="s">
        <v>58</v>
      </c>
      <c r="B18" cm="1">
        <f t="array" ref="B18">SUMPRODUCT('Non-GHGs Emissions 2018-2022'!$H$5:$H$44*('Non-GHGs Emissions 2018-2022'!$A$5:$A$44=$A18))</f>
        <v>0</v>
      </c>
      <c r="C18" cm="1">
        <f t="array" ref="C18">SUMPRODUCT('Non-GHGs Emissions 2018-2022'!$H$49:$H$88*('Non-GHGs Emissions 2018-2022'!$A$49:$A$88=$A18))</f>
        <v>0</v>
      </c>
      <c r="D18" cm="1">
        <f t="array" ref="D18">SUMPRODUCT('Non-GHGs Emissions 2018-2022'!$H$93:$H$132*('Non-GHGs Emissions 2018-2022'!$A$93:$A$132=$A18))</f>
        <v>0</v>
      </c>
      <c r="E18" cm="1">
        <f t="array" ref="E18">SUMPRODUCT('Non-GHGs Emissions 2018-2022'!$H$137:$H$176*('Non-GHGs Emissions 2018-2022'!$A$137:$A$176=$A18))</f>
        <v>0</v>
      </c>
      <c r="F18" cm="1">
        <f t="array" ref="F18">SUMPRODUCT('Non-GHGs Emissions 2018-2022'!$H$181:$H$220*('Non-GHGs Emissions 2018-2022'!$A$181:$A$220=$A18))</f>
        <v>0</v>
      </c>
      <c r="G18">
        <f>$F18*VLOOKUP($A18,'Non-GHGs Growth Rate'!$A$53:$AR$78,COLUMN('Non-GHGs Growth Rate'!G$53),0)</f>
        <v>0</v>
      </c>
      <c r="H18">
        <f>$F18*VLOOKUP($A18,'Non-GHGs Growth Rate'!$A$53:$AR$78,COLUMN('Non-GHGs Growth Rate'!H$53),0)</f>
        <v>0</v>
      </c>
      <c r="I18">
        <f>$F18*VLOOKUP($A18,'Non-GHGs Growth Rate'!$A$53:$AR$78,COLUMN('Non-GHGs Growth Rate'!I$53),0)</f>
        <v>0</v>
      </c>
      <c r="J18">
        <f>$F18*VLOOKUP($A18,'Non-GHGs Growth Rate'!$A$53:$AR$78,COLUMN('Non-GHGs Growth Rate'!J$53),0)</f>
        <v>0</v>
      </c>
      <c r="K18">
        <f>$F18*VLOOKUP($A18,'Non-GHGs Growth Rate'!$A$53:$AR$78,COLUMN('Non-GHGs Growth Rate'!K$53),0)</f>
        <v>0</v>
      </c>
      <c r="L18">
        <f>$F18*VLOOKUP($A18,'Non-GHGs Growth Rate'!$A$53:$AR$78,COLUMN('Non-GHGs Growth Rate'!L$53),0)</f>
        <v>0</v>
      </c>
      <c r="M18">
        <f>$F18*VLOOKUP($A18,'Non-GHGs Growth Rate'!$A$53:$AR$78,COLUMN('Non-GHGs Growth Rate'!M$53),0)</f>
        <v>0</v>
      </c>
      <c r="N18">
        <f>$F18*VLOOKUP($A18,'Non-GHGs Growth Rate'!$A$53:$AR$78,COLUMN('Non-GHGs Growth Rate'!N$53),0)</f>
        <v>0</v>
      </c>
      <c r="O18">
        <f>$F18*VLOOKUP($A18,'Non-GHGs Growth Rate'!$A$53:$AR$78,COLUMN('Non-GHGs Growth Rate'!O$53),0)</f>
        <v>0</v>
      </c>
      <c r="P18">
        <f>$F18*VLOOKUP($A18,'Non-GHGs Growth Rate'!$A$53:$AR$78,COLUMN('Non-GHGs Growth Rate'!P$53),0)</f>
        <v>0</v>
      </c>
      <c r="Q18">
        <f>$F18*VLOOKUP($A18,'Non-GHGs Growth Rate'!$A$53:$AR$78,COLUMN('Non-GHGs Growth Rate'!Q$53),0)</f>
        <v>0</v>
      </c>
      <c r="R18">
        <f>$F18*VLOOKUP($A18,'Non-GHGs Growth Rate'!$A$53:$AR$78,COLUMN('Non-GHGs Growth Rate'!R$53),0)</f>
        <v>0</v>
      </c>
      <c r="S18">
        <f>$F18*VLOOKUP($A18,'Non-GHGs Growth Rate'!$A$53:$AR$78,COLUMN('Non-GHGs Growth Rate'!S$53),0)</f>
        <v>0</v>
      </c>
      <c r="T18">
        <f>$F18*VLOOKUP($A18,'Non-GHGs Growth Rate'!$A$53:$AR$78,COLUMN('Non-GHGs Growth Rate'!T$53),0)</f>
        <v>0</v>
      </c>
      <c r="U18">
        <f>$F18*VLOOKUP($A18,'Non-GHGs Growth Rate'!$A$53:$AR$78,COLUMN('Non-GHGs Growth Rate'!U$53),0)</f>
        <v>0</v>
      </c>
      <c r="V18">
        <f>$F18*VLOOKUP($A18,'Non-GHGs Growth Rate'!$A$53:$AR$78,COLUMN('Non-GHGs Growth Rate'!V$53),0)</f>
        <v>0</v>
      </c>
      <c r="W18">
        <f>$F18*VLOOKUP($A18,'Non-GHGs Growth Rate'!$A$53:$AR$78,COLUMN('Non-GHGs Growth Rate'!W$53),0)</f>
        <v>0</v>
      </c>
      <c r="X18">
        <f>$F18*VLOOKUP($A18,'Non-GHGs Growth Rate'!$A$53:$AR$78,COLUMN('Non-GHGs Growth Rate'!X$53),0)</f>
        <v>0</v>
      </c>
      <c r="Y18">
        <f>$F18*VLOOKUP($A18,'Non-GHGs Growth Rate'!$A$53:$AR$78,COLUMN('Non-GHGs Growth Rate'!Y$53),0)</f>
        <v>0</v>
      </c>
      <c r="Z18">
        <f>$F18*VLOOKUP($A18,'Non-GHGs Growth Rate'!$A$53:$AR$78,COLUMN('Non-GHGs Growth Rate'!Z$53),0)</f>
        <v>0</v>
      </c>
      <c r="AA18">
        <f>$F18*VLOOKUP($A18,'Non-GHGs Growth Rate'!$A$53:$AR$78,COLUMN('Non-GHGs Growth Rate'!AA$53),0)</f>
        <v>0</v>
      </c>
      <c r="AB18">
        <f>$F18*VLOOKUP($A18,'Non-GHGs Growth Rate'!$A$53:$AR$78,COLUMN('Non-GHGs Growth Rate'!AB$53),0)</f>
        <v>0</v>
      </c>
      <c r="AC18">
        <f>$F18*VLOOKUP($A18,'Non-GHGs Growth Rate'!$A$53:$AR$78,COLUMN('Non-GHGs Growth Rate'!AC$53),0)</f>
        <v>0</v>
      </c>
      <c r="AD18">
        <f>$F18*VLOOKUP($A18,'Non-GHGs Growth Rate'!$A$53:$AR$78,COLUMN('Non-GHGs Growth Rate'!AD$53),0)</f>
        <v>0</v>
      </c>
      <c r="AE18">
        <f>$F18*VLOOKUP($A18,'Non-GHGs Growth Rate'!$A$53:$AR$78,COLUMN('Non-GHGs Growth Rate'!AE$53),0)</f>
        <v>0</v>
      </c>
      <c r="AF18">
        <f>$F18*VLOOKUP($A18,'Non-GHGs Growth Rate'!$A$53:$AR$78,COLUMN('Non-GHGs Growth Rate'!AF$53),0)</f>
        <v>0</v>
      </c>
      <c r="AG18">
        <f>$F18*VLOOKUP($A18,'Non-GHGs Growth Rate'!$A$53:$AR$78,COLUMN('Non-GHGs Growth Rate'!AG$53),0)</f>
        <v>0</v>
      </c>
      <c r="AH18">
        <f>$F18*VLOOKUP($A18,'Non-GHGs Growth Rate'!$A$53:$AR$78,COLUMN('Non-GHGs Growth Rate'!AH$53),0)</f>
        <v>0</v>
      </c>
      <c r="AI18">
        <f>$F18*VLOOKUP($A18,'Non-GHGs Growth Rate'!$A$53:$AR$78,COLUMN('Non-GHGs Growth Rate'!AI$53),0)</f>
        <v>0</v>
      </c>
      <c r="AJ18">
        <f>$F18*VLOOKUP($A18,'Non-GHGs Growth Rate'!$A$53:$AR$78,COLUMN('Non-GHGs Growth Rate'!AJ$53),0)</f>
        <v>0</v>
      </c>
      <c r="AK18">
        <f>$F18*VLOOKUP($A18,'Non-GHGs Growth Rate'!$A$53:$AR$78,COLUMN('Non-GHGs Growth Rate'!AK$53),0)</f>
        <v>0</v>
      </c>
      <c r="AL18">
        <f>$F18*VLOOKUP($A18,'Non-GHGs Growth Rate'!$A$53:$AR$78,COLUMN('Non-GHGs Growth Rate'!AL$53),0)</f>
        <v>0</v>
      </c>
      <c r="AM18">
        <f>$F18*VLOOKUP($A18,'Non-GHGs Growth Rate'!$A$53:$AR$78,COLUMN('Non-GHGs Growth Rate'!AM$53),0)</f>
        <v>0</v>
      </c>
      <c r="AN18">
        <f>$F18*VLOOKUP($A18,'Non-GHGs Growth Rate'!$A$53:$AR$78,COLUMN('Non-GHGs Growth Rate'!AN$53),0)</f>
        <v>0</v>
      </c>
      <c r="AO18">
        <f>$F18*VLOOKUP($A18,'Non-GHGs Growth Rate'!$A$53:$AR$78,COLUMN('Non-GHGs Growth Rate'!AO$53),0)</f>
        <v>0</v>
      </c>
      <c r="AP18">
        <f>$F18*VLOOKUP($A18,'Non-GHGs Growth Rate'!$A$53:$AR$78,COLUMN('Non-GHGs Growth Rate'!AP$53),0)</f>
        <v>0</v>
      </c>
      <c r="AQ18">
        <f>$F18*VLOOKUP($A18,'Non-GHGs Growth Rate'!$A$53:$AR$78,COLUMN('Non-GHGs Growth Rate'!AQ$53),0)</f>
        <v>0</v>
      </c>
      <c r="AR18">
        <f>$F18*VLOOKUP($A18,'Non-GHGs Growth Rate'!$A$53:$AR$78,COLUMN('Non-GHGs Growth Rate'!AR$53),0)</f>
        <v>0</v>
      </c>
    </row>
    <row r="19" spans="1:44">
      <c r="A19" t="s">
        <v>59</v>
      </c>
      <c r="B19" cm="1">
        <f t="array" ref="B19">SUMPRODUCT('Non-GHGs Emissions 2018-2022'!$H$5:$H$44*('Non-GHGs Emissions 2018-2022'!$A$5:$A$44=$A19))</f>
        <v>0</v>
      </c>
      <c r="C19" cm="1">
        <f t="array" ref="C19">SUMPRODUCT('Non-GHGs Emissions 2018-2022'!$H$49:$H$88*('Non-GHGs Emissions 2018-2022'!$A$49:$A$88=$A19))</f>
        <v>0</v>
      </c>
      <c r="D19" cm="1">
        <f t="array" ref="D19">SUMPRODUCT('Non-GHGs Emissions 2018-2022'!$H$93:$H$132*('Non-GHGs Emissions 2018-2022'!$A$93:$A$132=$A19))</f>
        <v>0</v>
      </c>
      <c r="E19" cm="1">
        <f t="array" ref="E19">SUMPRODUCT('Non-GHGs Emissions 2018-2022'!$H$137:$H$176*('Non-GHGs Emissions 2018-2022'!$A$137:$A$176=$A19))</f>
        <v>0</v>
      </c>
      <c r="F19" cm="1">
        <f t="array" ref="F19">SUMPRODUCT('Non-GHGs Emissions 2018-2022'!$H$181:$H$220*('Non-GHGs Emissions 2018-2022'!$A$181:$A$220=$A19))</f>
        <v>0</v>
      </c>
      <c r="G19">
        <f>$F19*VLOOKUP($A19,'Non-GHGs Growth Rate'!$A$53:$AR$78,COLUMN('Non-GHGs Growth Rate'!G$53),0)</f>
        <v>0</v>
      </c>
      <c r="H19">
        <f>$F19*VLOOKUP($A19,'Non-GHGs Growth Rate'!$A$53:$AR$78,COLUMN('Non-GHGs Growth Rate'!H$53),0)</f>
        <v>0</v>
      </c>
      <c r="I19">
        <f>$F19*VLOOKUP($A19,'Non-GHGs Growth Rate'!$A$53:$AR$78,COLUMN('Non-GHGs Growth Rate'!I$53),0)</f>
        <v>0</v>
      </c>
      <c r="J19">
        <f>$F19*VLOOKUP($A19,'Non-GHGs Growth Rate'!$A$53:$AR$78,COLUMN('Non-GHGs Growth Rate'!J$53),0)</f>
        <v>0</v>
      </c>
      <c r="K19">
        <f>$F19*VLOOKUP($A19,'Non-GHGs Growth Rate'!$A$53:$AR$78,COLUMN('Non-GHGs Growth Rate'!K$53),0)</f>
        <v>0</v>
      </c>
      <c r="L19">
        <f>$F19*VLOOKUP($A19,'Non-GHGs Growth Rate'!$A$53:$AR$78,COLUMN('Non-GHGs Growth Rate'!L$53),0)</f>
        <v>0</v>
      </c>
      <c r="M19">
        <f>$F19*VLOOKUP($A19,'Non-GHGs Growth Rate'!$A$53:$AR$78,COLUMN('Non-GHGs Growth Rate'!M$53),0)</f>
        <v>0</v>
      </c>
      <c r="N19">
        <f>$F19*VLOOKUP($A19,'Non-GHGs Growth Rate'!$A$53:$AR$78,COLUMN('Non-GHGs Growth Rate'!N$53),0)</f>
        <v>0</v>
      </c>
      <c r="O19">
        <f>$F19*VLOOKUP($A19,'Non-GHGs Growth Rate'!$A$53:$AR$78,COLUMN('Non-GHGs Growth Rate'!O$53),0)</f>
        <v>0</v>
      </c>
      <c r="P19">
        <f>$F19*VLOOKUP($A19,'Non-GHGs Growth Rate'!$A$53:$AR$78,COLUMN('Non-GHGs Growth Rate'!P$53),0)</f>
        <v>0</v>
      </c>
      <c r="Q19">
        <f>$F19*VLOOKUP($A19,'Non-GHGs Growth Rate'!$A$53:$AR$78,COLUMN('Non-GHGs Growth Rate'!Q$53),0)</f>
        <v>0</v>
      </c>
      <c r="R19">
        <f>$F19*VLOOKUP($A19,'Non-GHGs Growth Rate'!$A$53:$AR$78,COLUMN('Non-GHGs Growth Rate'!R$53),0)</f>
        <v>0</v>
      </c>
      <c r="S19">
        <f>$F19*VLOOKUP($A19,'Non-GHGs Growth Rate'!$A$53:$AR$78,COLUMN('Non-GHGs Growth Rate'!S$53),0)</f>
        <v>0</v>
      </c>
      <c r="T19">
        <f>$F19*VLOOKUP($A19,'Non-GHGs Growth Rate'!$A$53:$AR$78,COLUMN('Non-GHGs Growth Rate'!T$53),0)</f>
        <v>0</v>
      </c>
      <c r="U19">
        <f>$F19*VLOOKUP($A19,'Non-GHGs Growth Rate'!$A$53:$AR$78,COLUMN('Non-GHGs Growth Rate'!U$53),0)</f>
        <v>0</v>
      </c>
      <c r="V19">
        <f>$F19*VLOOKUP($A19,'Non-GHGs Growth Rate'!$A$53:$AR$78,COLUMN('Non-GHGs Growth Rate'!V$53),0)</f>
        <v>0</v>
      </c>
      <c r="W19">
        <f>$F19*VLOOKUP($A19,'Non-GHGs Growth Rate'!$A$53:$AR$78,COLUMN('Non-GHGs Growth Rate'!W$53),0)</f>
        <v>0</v>
      </c>
      <c r="X19">
        <f>$F19*VLOOKUP($A19,'Non-GHGs Growth Rate'!$A$53:$AR$78,COLUMN('Non-GHGs Growth Rate'!X$53),0)</f>
        <v>0</v>
      </c>
      <c r="Y19">
        <f>$F19*VLOOKUP($A19,'Non-GHGs Growth Rate'!$A$53:$AR$78,COLUMN('Non-GHGs Growth Rate'!Y$53),0)</f>
        <v>0</v>
      </c>
      <c r="Z19">
        <f>$F19*VLOOKUP($A19,'Non-GHGs Growth Rate'!$A$53:$AR$78,COLUMN('Non-GHGs Growth Rate'!Z$53),0)</f>
        <v>0</v>
      </c>
      <c r="AA19">
        <f>$F19*VLOOKUP($A19,'Non-GHGs Growth Rate'!$A$53:$AR$78,COLUMN('Non-GHGs Growth Rate'!AA$53),0)</f>
        <v>0</v>
      </c>
      <c r="AB19">
        <f>$F19*VLOOKUP($A19,'Non-GHGs Growth Rate'!$A$53:$AR$78,COLUMN('Non-GHGs Growth Rate'!AB$53),0)</f>
        <v>0</v>
      </c>
      <c r="AC19">
        <f>$F19*VLOOKUP($A19,'Non-GHGs Growth Rate'!$A$53:$AR$78,COLUMN('Non-GHGs Growth Rate'!AC$53),0)</f>
        <v>0</v>
      </c>
      <c r="AD19">
        <f>$F19*VLOOKUP($A19,'Non-GHGs Growth Rate'!$A$53:$AR$78,COLUMN('Non-GHGs Growth Rate'!AD$53),0)</f>
        <v>0</v>
      </c>
      <c r="AE19">
        <f>$F19*VLOOKUP($A19,'Non-GHGs Growth Rate'!$A$53:$AR$78,COLUMN('Non-GHGs Growth Rate'!AE$53),0)</f>
        <v>0</v>
      </c>
      <c r="AF19">
        <f>$F19*VLOOKUP($A19,'Non-GHGs Growth Rate'!$A$53:$AR$78,COLUMN('Non-GHGs Growth Rate'!AF$53),0)</f>
        <v>0</v>
      </c>
      <c r="AG19">
        <f>$F19*VLOOKUP($A19,'Non-GHGs Growth Rate'!$A$53:$AR$78,COLUMN('Non-GHGs Growth Rate'!AG$53),0)</f>
        <v>0</v>
      </c>
      <c r="AH19">
        <f>$F19*VLOOKUP($A19,'Non-GHGs Growth Rate'!$A$53:$AR$78,COLUMN('Non-GHGs Growth Rate'!AH$53),0)</f>
        <v>0</v>
      </c>
      <c r="AI19">
        <f>$F19*VLOOKUP($A19,'Non-GHGs Growth Rate'!$A$53:$AR$78,COLUMN('Non-GHGs Growth Rate'!AI$53),0)</f>
        <v>0</v>
      </c>
      <c r="AJ19">
        <f>$F19*VLOOKUP($A19,'Non-GHGs Growth Rate'!$A$53:$AR$78,COLUMN('Non-GHGs Growth Rate'!AJ$53),0)</f>
        <v>0</v>
      </c>
      <c r="AK19">
        <f>$F19*VLOOKUP($A19,'Non-GHGs Growth Rate'!$A$53:$AR$78,COLUMN('Non-GHGs Growth Rate'!AK$53),0)</f>
        <v>0</v>
      </c>
      <c r="AL19">
        <f>$F19*VLOOKUP($A19,'Non-GHGs Growth Rate'!$A$53:$AR$78,COLUMN('Non-GHGs Growth Rate'!AL$53),0)</f>
        <v>0</v>
      </c>
      <c r="AM19">
        <f>$F19*VLOOKUP($A19,'Non-GHGs Growth Rate'!$A$53:$AR$78,COLUMN('Non-GHGs Growth Rate'!AM$53),0)</f>
        <v>0</v>
      </c>
      <c r="AN19">
        <f>$F19*VLOOKUP($A19,'Non-GHGs Growth Rate'!$A$53:$AR$78,COLUMN('Non-GHGs Growth Rate'!AN$53),0)</f>
        <v>0</v>
      </c>
      <c r="AO19">
        <f>$F19*VLOOKUP($A19,'Non-GHGs Growth Rate'!$A$53:$AR$78,COLUMN('Non-GHGs Growth Rate'!AO$53),0)</f>
        <v>0</v>
      </c>
      <c r="AP19">
        <f>$F19*VLOOKUP($A19,'Non-GHGs Growth Rate'!$A$53:$AR$78,COLUMN('Non-GHGs Growth Rate'!AP$53),0)</f>
        <v>0</v>
      </c>
      <c r="AQ19">
        <f>$F19*VLOOKUP($A19,'Non-GHGs Growth Rate'!$A$53:$AR$78,COLUMN('Non-GHGs Growth Rate'!AQ$53),0)</f>
        <v>0</v>
      </c>
      <c r="AR19">
        <f>$F19*VLOOKUP($A19,'Non-GHGs Growth Rate'!$A$53:$AR$78,COLUMN('Non-GHGs Growth Rate'!AR$53),0)</f>
        <v>0</v>
      </c>
    </row>
    <row r="20" spans="1:44">
      <c r="A20" t="s">
        <v>60</v>
      </c>
      <c r="B20" cm="1">
        <f t="array" ref="B20">SUMPRODUCT('Non-GHGs Emissions 2018-2022'!$H$5:$H$44*('Non-GHGs Emissions 2018-2022'!$A$5:$A$44=$A20))</f>
        <v>0</v>
      </c>
      <c r="C20" cm="1">
        <f t="array" ref="C20">SUMPRODUCT('Non-GHGs Emissions 2018-2022'!$H$49:$H$88*('Non-GHGs Emissions 2018-2022'!$A$49:$A$88=$A20))</f>
        <v>0</v>
      </c>
      <c r="D20" cm="1">
        <f t="array" ref="D20">SUMPRODUCT('Non-GHGs Emissions 2018-2022'!$H$93:$H$132*('Non-GHGs Emissions 2018-2022'!$A$93:$A$132=$A20))</f>
        <v>0</v>
      </c>
      <c r="E20" cm="1">
        <f t="array" ref="E20">SUMPRODUCT('Non-GHGs Emissions 2018-2022'!$H$137:$H$176*('Non-GHGs Emissions 2018-2022'!$A$137:$A$176=$A20))</f>
        <v>0</v>
      </c>
      <c r="F20" cm="1">
        <f t="array" ref="F20">SUMPRODUCT('Non-GHGs Emissions 2018-2022'!$H$181:$H$220*('Non-GHGs Emissions 2018-2022'!$A$181:$A$220=$A20))</f>
        <v>0</v>
      </c>
      <c r="G20">
        <f>$F20*VLOOKUP($A20,'Non-GHGs Growth Rate'!$A$53:$AR$78,COLUMN('Non-GHGs Growth Rate'!G$53),0)</f>
        <v>0</v>
      </c>
      <c r="H20">
        <f>$F20*VLOOKUP($A20,'Non-GHGs Growth Rate'!$A$53:$AR$78,COLUMN('Non-GHGs Growth Rate'!H$53),0)</f>
        <v>0</v>
      </c>
      <c r="I20">
        <f>$F20*VLOOKUP($A20,'Non-GHGs Growth Rate'!$A$53:$AR$78,COLUMN('Non-GHGs Growth Rate'!I$53),0)</f>
        <v>0</v>
      </c>
      <c r="J20">
        <f>$F20*VLOOKUP($A20,'Non-GHGs Growth Rate'!$A$53:$AR$78,COLUMN('Non-GHGs Growth Rate'!J$53),0)</f>
        <v>0</v>
      </c>
      <c r="K20">
        <f>$F20*VLOOKUP($A20,'Non-GHGs Growth Rate'!$A$53:$AR$78,COLUMN('Non-GHGs Growth Rate'!K$53),0)</f>
        <v>0</v>
      </c>
      <c r="L20">
        <f>$F20*VLOOKUP($A20,'Non-GHGs Growth Rate'!$A$53:$AR$78,COLUMN('Non-GHGs Growth Rate'!L$53),0)</f>
        <v>0</v>
      </c>
      <c r="M20">
        <f>$F20*VLOOKUP($A20,'Non-GHGs Growth Rate'!$A$53:$AR$78,COLUMN('Non-GHGs Growth Rate'!M$53),0)</f>
        <v>0</v>
      </c>
      <c r="N20">
        <f>$F20*VLOOKUP($A20,'Non-GHGs Growth Rate'!$A$53:$AR$78,COLUMN('Non-GHGs Growth Rate'!N$53),0)</f>
        <v>0</v>
      </c>
      <c r="O20">
        <f>$F20*VLOOKUP($A20,'Non-GHGs Growth Rate'!$A$53:$AR$78,COLUMN('Non-GHGs Growth Rate'!O$53),0)</f>
        <v>0</v>
      </c>
      <c r="P20">
        <f>$F20*VLOOKUP($A20,'Non-GHGs Growth Rate'!$A$53:$AR$78,COLUMN('Non-GHGs Growth Rate'!P$53),0)</f>
        <v>0</v>
      </c>
      <c r="Q20">
        <f>$F20*VLOOKUP($A20,'Non-GHGs Growth Rate'!$A$53:$AR$78,COLUMN('Non-GHGs Growth Rate'!Q$53),0)</f>
        <v>0</v>
      </c>
      <c r="R20">
        <f>$F20*VLOOKUP($A20,'Non-GHGs Growth Rate'!$A$53:$AR$78,COLUMN('Non-GHGs Growth Rate'!R$53),0)</f>
        <v>0</v>
      </c>
      <c r="S20">
        <f>$F20*VLOOKUP($A20,'Non-GHGs Growth Rate'!$A$53:$AR$78,COLUMN('Non-GHGs Growth Rate'!S$53),0)</f>
        <v>0</v>
      </c>
      <c r="T20">
        <f>$F20*VLOOKUP($A20,'Non-GHGs Growth Rate'!$A$53:$AR$78,COLUMN('Non-GHGs Growth Rate'!T$53),0)</f>
        <v>0</v>
      </c>
      <c r="U20">
        <f>$F20*VLOOKUP($A20,'Non-GHGs Growth Rate'!$A$53:$AR$78,COLUMN('Non-GHGs Growth Rate'!U$53),0)</f>
        <v>0</v>
      </c>
      <c r="V20">
        <f>$F20*VLOOKUP($A20,'Non-GHGs Growth Rate'!$A$53:$AR$78,COLUMN('Non-GHGs Growth Rate'!V$53),0)</f>
        <v>0</v>
      </c>
      <c r="W20">
        <f>$F20*VLOOKUP($A20,'Non-GHGs Growth Rate'!$A$53:$AR$78,COLUMN('Non-GHGs Growth Rate'!W$53),0)</f>
        <v>0</v>
      </c>
      <c r="X20">
        <f>$F20*VLOOKUP($A20,'Non-GHGs Growth Rate'!$A$53:$AR$78,COLUMN('Non-GHGs Growth Rate'!X$53),0)</f>
        <v>0</v>
      </c>
      <c r="Y20">
        <f>$F20*VLOOKUP($A20,'Non-GHGs Growth Rate'!$A$53:$AR$78,COLUMN('Non-GHGs Growth Rate'!Y$53),0)</f>
        <v>0</v>
      </c>
      <c r="Z20">
        <f>$F20*VLOOKUP($A20,'Non-GHGs Growth Rate'!$A$53:$AR$78,COLUMN('Non-GHGs Growth Rate'!Z$53),0)</f>
        <v>0</v>
      </c>
      <c r="AA20">
        <f>$F20*VLOOKUP($A20,'Non-GHGs Growth Rate'!$A$53:$AR$78,COLUMN('Non-GHGs Growth Rate'!AA$53),0)</f>
        <v>0</v>
      </c>
      <c r="AB20">
        <f>$F20*VLOOKUP($A20,'Non-GHGs Growth Rate'!$A$53:$AR$78,COLUMN('Non-GHGs Growth Rate'!AB$53),0)</f>
        <v>0</v>
      </c>
      <c r="AC20">
        <f>$F20*VLOOKUP($A20,'Non-GHGs Growth Rate'!$A$53:$AR$78,COLUMN('Non-GHGs Growth Rate'!AC$53),0)</f>
        <v>0</v>
      </c>
      <c r="AD20">
        <f>$F20*VLOOKUP($A20,'Non-GHGs Growth Rate'!$A$53:$AR$78,COLUMN('Non-GHGs Growth Rate'!AD$53),0)</f>
        <v>0</v>
      </c>
      <c r="AE20">
        <f>$F20*VLOOKUP($A20,'Non-GHGs Growth Rate'!$A$53:$AR$78,COLUMN('Non-GHGs Growth Rate'!AE$53),0)</f>
        <v>0</v>
      </c>
      <c r="AF20">
        <f>$F20*VLOOKUP($A20,'Non-GHGs Growth Rate'!$A$53:$AR$78,COLUMN('Non-GHGs Growth Rate'!AF$53),0)</f>
        <v>0</v>
      </c>
      <c r="AG20">
        <f>$F20*VLOOKUP($A20,'Non-GHGs Growth Rate'!$A$53:$AR$78,COLUMN('Non-GHGs Growth Rate'!AG$53),0)</f>
        <v>0</v>
      </c>
      <c r="AH20">
        <f>$F20*VLOOKUP($A20,'Non-GHGs Growth Rate'!$A$53:$AR$78,COLUMN('Non-GHGs Growth Rate'!AH$53),0)</f>
        <v>0</v>
      </c>
      <c r="AI20">
        <f>$F20*VLOOKUP($A20,'Non-GHGs Growth Rate'!$A$53:$AR$78,COLUMN('Non-GHGs Growth Rate'!AI$53),0)</f>
        <v>0</v>
      </c>
      <c r="AJ20">
        <f>$F20*VLOOKUP($A20,'Non-GHGs Growth Rate'!$A$53:$AR$78,COLUMN('Non-GHGs Growth Rate'!AJ$53),0)</f>
        <v>0</v>
      </c>
      <c r="AK20">
        <f>$F20*VLOOKUP($A20,'Non-GHGs Growth Rate'!$A$53:$AR$78,COLUMN('Non-GHGs Growth Rate'!AK$53),0)</f>
        <v>0</v>
      </c>
      <c r="AL20">
        <f>$F20*VLOOKUP($A20,'Non-GHGs Growth Rate'!$A$53:$AR$78,COLUMN('Non-GHGs Growth Rate'!AL$53),0)</f>
        <v>0</v>
      </c>
      <c r="AM20">
        <f>$F20*VLOOKUP($A20,'Non-GHGs Growth Rate'!$A$53:$AR$78,COLUMN('Non-GHGs Growth Rate'!AM$53),0)</f>
        <v>0</v>
      </c>
      <c r="AN20">
        <f>$F20*VLOOKUP($A20,'Non-GHGs Growth Rate'!$A$53:$AR$78,COLUMN('Non-GHGs Growth Rate'!AN$53),0)</f>
        <v>0</v>
      </c>
      <c r="AO20">
        <f>$F20*VLOOKUP($A20,'Non-GHGs Growth Rate'!$A$53:$AR$78,COLUMN('Non-GHGs Growth Rate'!AO$53),0)</f>
        <v>0</v>
      </c>
      <c r="AP20">
        <f>$F20*VLOOKUP($A20,'Non-GHGs Growth Rate'!$A$53:$AR$78,COLUMN('Non-GHGs Growth Rate'!AP$53),0)</f>
        <v>0</v>
      </c>
      <c r="AQ20">
        <f>$F20*VLOOKUP($A20,'Non-GHGs Growth Rate'!$A$53:$AR$78,COLUMN('Non-GHGs Growth Rate'!AQ$53),0)</f>
        <v>0</v>
      </c>
      <c r="AR20">
        <f>$F20*VLOOKUP($A20,'Non-GHGs Growth Rate'!$A$53:$AR$78,COLUMN('Non-GHGs Growth Rate'!AR$53),0)</f>
        <v>0</v>
      </c>
    </row>
    <row r="21" spans="1:44">
      <c r="A21" t="s">
        <v>61</v>
      </c>
      <c r="B21" cm="1">
        <f t="array" ref="B21">SUMPRODUCT('Non-GHGs Emissions 2018-2022'!$H$5:$H$44*('Non-GHGs Emissions 2018-2022'!$A$5:$A$44=$A21))</f>
        <v>0</v>
      </c>
      <c r="C21" cm="1">
        <f t="array" ref="C21">SUMPRODUCT('Non-GHGs Emissions 2018-2022'!$H$49:$H$88*('Non-GHGs Emissions 2018-2022'!$A$49:$A$88=$A21))</f>
        <v>0</v>
      </c>
      <c r="D21" cm="1">
        <f t="array" ref="D21">SUMPRODUCT('Non-GHGs Emissions 2018-2022'!$H$93:$H$132*('Non-GHGs Emissions 2018-2022'!$A$93:$A$132=$A21))</f>
        <v>0</v>
      </c>
      <c r="E21" cm="1">
        <f t="array" ref="E21">SUMPRODUCT('Non-GHGs Emissions 2018-2022'!$H$137:$H$176*('Non-GHGs Emissions 2018-2022'!$A$137:$A$176=$A21))</f>
        <v>0</v>
      </c>
      <c r="F21" cm="1">
        <f t="array" ref="F21">SUMPRODUCT('Non-GHGs Emissions 2018-2022'!$H$181:$H$220*('Non-GHGs Emissions 2018-2022'!$A$181:$A$220=$A21))</f>
        <v>0</v>
      </c>
      <c r="G21">
        <f>$F21*VLOOKUP($A21,'Non-GHGs Growth Rate'!$A$53:$AR$78,COLUMN('Non-GHGs Growth Rate'!G$53),0)</f>
        <v>0</v>
      </c>
      <c r="H21">
        <f>$F21*VLOOKUP($A21,'Non-GHGs Growth Rate'!$A$53:$AR$78,COLUMN('Non-GHGs Growth Rate'!H$53),0)</f>
        <v>0</v>
      </c>
      <c r="I21">
        <f>$F21*VLOOKUP($A21,'Non-GHGs Growth Rate'!$A$53:$AR$78,COLUMN('Non-GHGs Growth Rate'!I$53),0)</f>
        <v>0</v>
      </c>
      <c r="J21">
        <f>$F21*VLOOKUP($A21,'Non-GHGs Growth Rate'!$A$53:$AR$78,COLUMN('Non-GHGs Growth Rate'!J$53),0)</f>
        <v>0</v>
      </c>
      <c r="K21">
        <f>$F21*VLOOKUP($A21,'Non-GHGs Growth Rate'!$A$53:$AR$78,COLUMN('Non-GHGs Growth Rate'!K$53),0)</f>
        <v>0</v>
      </c>
      <c r="L21">
        <f>$F21*VLOOKUP($A21,'Non-GHGs Growth Rate'!$A$53:$AR$78,COLUMN('Non-GHGs Growth Rate'!L$53),0)</f>
        <v>0</v>
      </c>
      <c r="M21">
        <f>$F21*VLOOKUP($A21,'Non-GHGs Growth Rate'!$A$53:$AR$78,COLUMN('Non-GHGs Growth Rate'!M$53),0)</f>
        <v>0</v>
      </c>
      <c r="N21">
        <f>$F21*VLOOKUP($A21,'Non-GHGs Growth Rate'!$A$53:$AR$78,COLUMN('Non-GHGs Growth Rate'!N$53),0)</f>
        <v>0</v>
      </c>
      <c r="O21">
        <f>$F21*VLOOKUP($A21,'Non-GHGs Growth Rate'!$A$53:$AR$78,COLUMN('Non-GHGs Growth Rate'!O$53),0)</f>
        <v>0</v>
      </c>
      <c r="P21">
        <f>$F21*VLOOKUP($A21,'Non-GHGs Growth Rate'!$A$53:$AR$78,COLUMN('Non-GHGs Growth Rate'!P$53),0)</f>
        <v>0</v>
      </c>
      <c r="Q21">
        <f>$F21*VLOOKUP($A21,'Non-GHGs Growth Rate'!$A$53:$AR$78,COLUMN('Non-GHGs Growth Rate'!Q$53),0)</f>
        <v>0</v>
      </c>
      <c r="R21">
        <f>$F21*VLOOKUP($A21,'Non-GHGs Growth Rate'!$A$53:$AR$78,COLUMN('Non-GHGs Growth Rate'!R$53),0)</f>
        <v>0</v>
      </c>
      <c r="S21">
        <f>$F21*VLOOKUP($A21,'Non-GHGs Growth Rate'!$A$53:$AR$78,COLUMN('Non-GHGs Growth Rate'!S$53),0)</f>
        <v>0</v>
      </c>
      <c r="T21">
        <f>$F21*VLOOKUP($A21,'Non-GHGs Growth Rate'!$A$53:$AR$78,COLUMN('Non-GHGs Growth Rate'!T$53),0)</f>
        <v>0</v>
      </c>
      <c r="U21">
        <f>$F21*VLOOKUP($A21,'Non-GHGs Growth Rate'!$A$53:$AR$78,COLUMN('Non-GHGs Growth Rate'!U$53),0)</f>
        <v>0</v>
      </c>
      <c r="V21">
        <f>$F21*VLOOKUP($A21,'Non-GHGs Growth Rate'!$A$53:$AR$78,COLUMN('Non-GHGs Growth Rate'!V$53),0)</f>
        <v>0</v>
      </c>
      <c r="W21">
        <f>$F21*VLOOKUP($A21,'Non-GHGs Growth Rate'!$A$53:$AR$78,COLUMN('Non-GHGs Growth Rate'!W$53),0)</f>
        <v>0</v>
      </c>
      <c r="X21">
        <f>$F21*VLOOKUP($A21,'Non-GHGs Growth Rate'!$A$53:$AR$78,COLUMN('Non-GHGs Growth Rate'!X$53),0)</f>
        <v>0</v>
      </c>
      <c r="Y21">
        <f>$F21*VLOOKUP($A21,'Non-GHGs Growth Rate'!$A$53:$AR$78,COLUMN('Non-GHGs Growth Rate'!Y$53),0)</f>
        <v>0</v>
      </c>
      <c r="Z21">
        <f>$F21*VLOOKUP($A21,'Non-GHGs Growth Rate'!$A$53:$AR$78,COLUMN('Non-GHGs Growth Rate'!Z$53),0)</f>
        <v>0</v>
      </c>
      <c r="AA21">
        <f>$F21*VLOOKUP($A21,'Non-GHGs Growth Rate'!$A$53:$AR$78,COLUMN('Non-GHGs Growth Rate'!AA$53),0)</f>
        <v>0</v>
      </c>
      <c r="AB21">
        <f>$F21*VLOOKUP($A21,'Non-GHGs Growth Rate'!$A$53:$AR$78,COLUMN('Non-GHGs Growth Rate'!AB$53),0)</f>
        <v>0</v>
      </c>
      <c r="AC21">
        <f>$F21*VLOOKUP($A21,'Non-GHGs Growth Rate'!$A$53:$AR$78,COLUMN('Non-GHGs Growth Rate'!AC$53),0)</f>
        <v>0</v>
      </c>
      <c r="AD21">
        <f>$F21*VLOOKUP($A21,'Non-GHGs Growth Rate'!$A$53:$AR$78,COLUMN('Non-GHGs Growth Rate'!AD$53),0)</f>
        <v>0</v>
      </c>
      <c r="AE21">
        <f>$F21*VLOOKUP($A21,'Non-GHGs Growth Rate'!$A$53:$AR$78,COLUMN('Non-GHGs Growth Rate'!AE$53),0)</f>
        <v>0</v>
      </c>
      <c r="AF21">
        <f>$F21*VLOOKUP($A21,'Non-GHGs Growth Rate'!$A$53:$AR$78,COLUMN('Non-GHGs Growth Rate'!AF$53),0)</f>
        <v>0</v>
      </c>
      <c r="AG21">
        <f>$F21*VLOOKUP($A21,'Non-GHGs Growth Rate'!$A$53:$AR$78,COLUMN('Non-GHGs Growth Rate'!AG$53),0)</f>
        <v>0</v>
      </c>
      <c r="AH21">
        <f>$F21*VLOOKUP($A21,'Non-GHGs Growth Rate'!$A$53:$AR$78,COLUMN('Non-GHGs Growth Rate'!AH$53),0)</f>
        <v>0</v>
      </c>
      <c r="AI21">
        <f>$F21*VLOOKUP($A21,'Non-GHGs Growth Rate'!$A$53:$AR$78,COLUMN('Non-GHGs Growth Rate'!AI$53),0)</f>
        <v>0</v>
      </c>
      <c r="AJ21">
        <f>$F21*VLOOKUP($A21,'Non-GHGs Growth Rate'!$A$53:$AR$78,COLUMN('Non-GHGs Growth Rate'!AJ$53),0)</f>
        <v>0</v>
      </c>
      <c r="AK21">
        <f>$F21*VLOOKUP($A21,'Non-GHGs Growth Rate'!$A$53:$AR$78,COLUMN('Non-GHGs Growth Rate'!AK$53),0)</f>
        <v>0</v>
      </c>
      <c r="AL21">
        <f>$F21*VLOOKUP($A21,'Non-GHGs Growth Rate'!$A$53:$AR$78,COLUMN('Non-GHGs Growth Rate'!AL$53),0)</f>
        <v>0</v>
      </c>
      <c r="AM21">
        <f>$F21*VLOOKUP($A21,'Non-GHGs Growth Rate'!$A$53:$AR$78,COLUMN('Non-GHGs Growth Rate'!AM$53),0)</f>
        <v>0</v>
      </c>
      <c r="AN21">
        <f>$F21*VLOOKUP($A21,'Non-GHGs Growth Rate'!$A$53:$AR$78,COLUMN('Non-GHGs Growth Rate'!AN$53),0)</f>
        <v>0</v>
      </c>
      <c r="AO21">
        <f>$F21*VLOOKUP($A21,'Non-GHGs Growth Rate'!$A$53:$AR$78,COLUMN('Non-GHGs Growth Rate'!AO$53),0)</f>
        <v>0</v>
      </c>
      <c r="AP21">
        <f>$F21*VLOOKUP($A21,'Non-GHGs Growth Rate'!$A$53:$AR$78,COLUMN('Non-GHGs Growth Rate'!AP$53),0)</f>
        <v>0</v>
      </c>
      <c r="AQ21">
        <f>$F21*VLOOKUP($A21,'Non-GHGs Growth Rate'!$A$53:$AR$78,COLUMN('Non-GHGs Growth Rate'!AQ$53),0)</f>
        <v>0</v>
      </c>
      <c r="AR21">
        <f>$F21*VLOOKUP($A21,'Non-GHGs Growth Rate'!$A$53:$AR$78,COLUMN('Non-GHGs Growth Rate'!AR$53),0)</f>
        <v>0</v>
      </c>
    </row>
    <row r="22" spans="1:44">
      <c r="A22" t="s">
        <v>62</v>
      </c>
      <c r="B22" cm="1">
        <f t="array" ref="B22">SUMPRODUCT('Non-GHGs Emissions 2018-2022'!$H$5:$H$44*('Non-GHGs Emissions 2018-2022'!$A$5:$A$44=$A22))</f>
        <v>0</v>
      </c>
      <c r="C22" cm="1">
        <f t="array" ref="C22">SUMPRODUCT('Non-GHGs Emissions 2018-2022'!$H$49:$H$88*('Non-GHGs Emissions 2018-2022'!$A$49:$A$88=$A22))</f>
        <v>0</v>
      </c>
      <c r="D22" cm="1">
        <f t="array" ref="D22">SUMPRODUCT('Non-GHGs Emissions 2018-2022'!$H$93:$H$132*('Non-GHGs Emissions 2018-2022'!$A$93:$A$132=$A22))</f>
        <v>0</v>
      </c>
      <c r="E22" cm="1">
        <f t="array" ref="E22">SUMPRODUCT('Non-GHGs Emissions 2018-2022'!$H$137:$H$176*('Non-GHGs Emissions 2018-2022'!$A$137:$A$176=$A22))</f>
        <v>0</v>
      </c>
      <c r="F22" cm="1">
        <f t="array" ref="F22">SUMPRODUCT('Non-GHGs Emissions 2018-2022'!$H$181:$H$220*('Non-GHGs Emissions 2018-2022'!$A$181:$A$220=$A22))</f>
        <v>0</v>
      </c>
      <c r="G22">
        <f>$F22*VLOOKUP($A22,'Non-GHGs Growth Rate'!$A$53:$AR$78,COLUMN('Non-GHGs Growth Rate'!G$53),0)</f>
        <v>0</v>
      </c>
      <c r="H22">
        <f>$F22*VLOOKUP($A22,'Non-GHGs Growth Rate'!$A$53:$AR$78,COLUMN('Non-GHGs Growth Rate'!H$53),0)</f>
        <v>0</v>
      </c>
      <c r="I22">
        <f>$F22*VLOOKUP($A22,'Non-GHGs Growth Rate'!$A$53:$AR$78,COLUMN('Non-GHGs Growth Rate'!I$53),0)</f>
        <v>0</v>
      </c>
      <c r="J22">
        <f>$F22*VLOOKUP($A22,'Non-GHGs Growth Rate'!$A$53:$AR$78,COLUMN('Non-GHGs Growth Rate'!J$53),0)</f>
        <v>0</v>
      </c>
      <c r="K22">
        <f>$F22*VLOOKUP($A22,'Non-GHGs Growth Rate'!$A$53:$AR$78,COLUMN('Non-GHGs Growth Rate'!K$53),0)</f>
        <v>0</v>
      </c>
      <c r="L22">
        <f>$F22*VLOOKUP($A22,'Non-GHGs Growth Rate'!$A$53:$AR$78,COLUMN('Non-GHGs Growth Rate'!L$53),0)</f>
        <v>0</v>
      </c>
      <c r="M22">
        <f>$F22*VLOOKUP($A22,'Non-GHGs Growth Rate'!$A$53:$AR$78,COLUMN('Non-GHGs Growth Rate'!M$53),0)</f>
        <v>0</v>
      </c>
      <c r="N22">
        <f>$F22*VLOOKUP($A22,'Non-GHGs Growth Rate'!$A$53:$AR$78,COLUMN('Non-GHGs Growth Rate'!N$53),0)</f>
        <v>0</v>
      </c>
      <c r="O22">
        <f>$F22*VLOOKUP($A22,'Non-GHGs Growth Rate'!$A$53:$AR$78,COLUMN('Non-GHGs Growth Rate'!O$53),0)</f>
        <v>0</v>
      </c>
      <c r="P22">
        <f>$F22*VLOOKUP($A22,'Non-GHGs Growth Rate'!$A$53:$AR$78,COLUMN('Non-GHGs Growth Rate'!P$53),0)</f>
        <v>0</v>
      </c>
      <c r="Q22">
        <f>$F22*VLOOKUP($A22,'Non-GHGs Growth Rate'!$A$53:$AR$78,COLUMN('Non-GHGs Growth Rate'!Q$53),0)</f>
        <v>0</v>
      </c>
      <c r="R22">
        <f>$F22*VLOOKUP($A22,'Non-GHGs Growth Rate'!$A$53:$AR$78,COLUMN('Non-GHGs Growth Rate'!R$53),0)</f>
        <v>0</v>
      </c>
      <c r="S22">
        <f>$F22*VLOOKUP($A22,'Non-GHGs Growth Rate'!$A$53:$AR$78,COLUMN('Non-GHGs Growth Rate'!S$53),0)</f>
        <v>0</v>
      </c>
      <c r="T22">
        <f>$F22*VLOOKUP($A22,'Non-GHGs Growth Rate'!$A$53:$AR$78,COLUMN('Non-GHGs Growth Rate'!T$53),0)</f>
        <v>0</v>
      </c>
      <c r="U22">
        <f>$F22*VLOOKUP($A22,'Non-GHGs Growth Rate'!$A$53:$AR$78,COLUMN('Non-GHGs Growth Rate'!U$53),0)</f>
        <v>0</v>
      </c>
      <c r="V22">
        <f>$F22*VLOOKUP($A22,'Non-GHGs Growth Rate'!$A$53:$AR$78,COLUMN('Non-GHGs Growth Rate'!V$53),0)</f>
        <v>0</v>
      </c>
      <c r="W22">
        <f>$F22*VLOOKUP($A22,'Non-GHGs Growth Rate'!$A$53:$AR$78,COLUMN('Non-GHGs Growth Rate'!W$53),0)</f>
        <v>0</v>
      </c>
      <c r="X22">
        <f>$F22*VLOOKUP($A22,'Non-GHGs Growth Rate'!$A$53:$AR$78,COLUMN('Non-GHGs Growth Rate'!X$53),0)</f>
        <v>0</v>
      </c>
      <c r="Y22">
        <f>$F22*VLOOKUP($A22,'Non-GHGs Growth Rate'!$A$53:$AR$78,COLUMN('Non-GHGs Growth Rate'!Y$53),0)</f>
        <v>0</v>
      </c>
      <c r="Z22">
        <f>$F22*VLOOKUP($A22,'Non-GHGs Growth Rate'!$A$53:$AR$78,COLUMN('Non-GHGs Growth Rate'!Z$53),0)</f>
        <v>0</v>
      </c>
      <c r="AA22">
        <f>$F22*VLOOKUP($A22,'Non-GHGs Growth Rate'!$A$53:$AR$78,COLUMN('Non-GHGs Growth Rate'!AA$53),0)</f>
        <v>0</v>
      </c>
      <c r="AB22">
        <f>$F22*VLOOKUP($A22,'Non-GHGs Growth Rate'!$A$53:$AR$78,COLUMN('Non-GHGs Growth Rate'!AB$53),0)</f>
        <v>0</v>
      </c>
      <c r="AC22">
        <f>$F22*VLOOKUP($A22,'Non-GHGs Growth Rate'!$A$53:$AR$78,COLUMN('Non-GHGs Growth Rate'!AC$53),0)</f>
        <v>0</v>
      </c>
      <c r="AD22">
        <f>$F22*VLOOKUP($A22,'Non-GHGs Growth Rate'!$A$53:$AR$78,COLUMN('Non-GHGs Growth Rate'!AD$53),0)</f>
        <v>0</v>
      </c>
      <c r="AE22">
        <f>$F22*VLOOKUP($A22,'Non-GHGs Growth Rate'!$A$53:$AR$78,COLUMN('Non-GHGs Growth Rate'!AE$53),0)</f>
        <v>0</v>
      </c>
      <c r="AF22">
        <f>$F22*VLOOKUP($A22,'Non-GHGs Growth Rate'!$A$53:$AR$78,COLUMN('Non-GHGs Growth Rate'!AF$53),0)</f>
        <v>0</v>
      </c>
      <c r="AG22">
        <f>$F22*VLOOKUP($A22,'Non-GHGs Growth Rate'!$A$53:$AR$78,COLUMN('Non-GHGs Growth Rate'!AG$53),0)</f>
        <v>0</v>
      </c>
      <c r="AH22">
        <f>$F22*VLOOKUP($A22,'Non-GHGs Growth Rate'!$A$53:$AR$78,COLUMN('Non-GHGs Growth Rate'!AH$53),0)</f>
        <v>0</v>
      </c>
      <c r="AI22">
        <f>$F22*VLOOKUP($A22,'Non-GHGs Growth Rate'!$A$53:$AR$78,COLUMN('Non-GHGs Growth Rate'!AI$53),0)</f>
        <v>0</v>
      </c>
      <c r="AJ22">
        <f>$F22*VLOOKUP($A22,'Non-GHGs Growth Rate'!$A$53:$AR$78,COLUMN('Non-GHGs Growth Rate'!AJ$53),0)</f>
        <v>0</v>
      </c>
      <c r="AK22">
        <f>$F22*VLOOKUP($A22,'Non-GHGs Growth Rate'!$A$53:$AR$78,COLUMN('Non-GHGs Growth Rate'!AK$53),0)</f>
        <v>0</v>
      </c>
      <c r="AL22">
        <f>$F22*VLOOKUP($A22,'Non-GHGs Growth Rate'!$A$53:$AR$78,COLUMN('Non-GHGs Growth Rate'!AL$53),0)</f>
        <v>0</v>
      </c>
      <c r="AM22">
        <f>$F22*VLOOKUP($A22,'Non-GHGs Growth Rate'!$A$53:$AR$78,COLUMN('Non-GHGs Growth Rate'!AM$53),0)</f>
        <v>0</v>
      </c>
      <c r="AN22">
        <f>$F22*VLOOKUP($A22,'Non-GHGs Growth Rate'!$A$53:$AR$78,COLUMN('Non-GHGs Growth Rate'!AN$53),0)</f>
        <v>0</v>
      </c>
      <c r="AO22">
        <f>$F22*VLOOKUP($A22,'Non-GHGs Growth Rate'!$A$53:$AR$78,COLUMN('Non-GHGs Growth Rate'!AO$53),0)</f>
        <v>0</v>
      </c>
      <c r="AP22">
        <f>$F22*VLOOKUP($A22,'Non-GHGs Growth Rate'!$A$53:$AR$78,COLUMN('Non-GHGs Growth Rate'!AP$53),0)</f>
        <v>0</v>
      </c>
      <c r="AQ22">
        <f>$F22*VLOOKUP($A22,'Non-GHGs Growth Rate'!$A$53:$AR$78,COLUMN('Non-GHGs Growth Rate'!AQ$53),0)</f>
        <v>0</v>
      </c>
      <c r="AR22">
        <f>$F22*VLOOKUP($A22,'Non-GHGs Growth Rate'!$A$53:$AR$78,COLUMN('Non-GHGs Growth Rate'!AR$53),0)</f>
        <v>0</v>
      </c>
    </row>
    <row r="23" spans="1:44">
      <c r="A23" t="s">
        <v>63</v>
      </c>
      <c r="B23" cm="1">
        <f t="array" ref="B23">SUMPRODUCT('Non-GHGs Emissions 2018-2022'!$H$5:$H$44*('Non-GHGs Emissions 2018-2022'!$A$5:$A$44=$A23))</f>
        <v>0</v>
      </c>
      <c r="C23" cm="1">
        <f t="array" ref="C23">SUMPRODUCT('Non-GHGs Emissions 2018-2022'!$H$49:$H$88*('Non-GHGs Emissions 2018-2022'!$A$49:$A$88=$A23))</f>
        <v>0</v>
      </c>
      <c r="D23" cm="1">
        <f t="array" ref="D23">SUMPRODUCT('Non-GHGs Emissions 2018-2022'!$H$93:$H$132*('Non-GHGs Emissions 2018-2022'!$A$93:$A$132=$A23))</f>
        <v>0</v>
      </c>
      <c r="E23" cm="1">
        <f t="array" ref="E23">SUMPRODUCT('Non-GHGs Emissions 2018-2022'!$H$137:$H$176*('Non-GHGs Emissions 2018-2022'!$A$137:$A$176=$A23))</f>
        <v>0</v>
      </c>
      <c r="F23" cm="1">
        <f t="array" ref="F23">SUMPRODUCT('Non-GHGs Emissions 2018-2022'!$H$181:$H$220*('Non-GHGs Emissions 2018-2022'!$A$181:$A$220=$A23))</f>
        <v>0</v>
      </c>
      <c r="G23">
        <f>$F23*VLOOKUP($A23,'Non-GHGs Growth Rate'!$A$53:$AR$78,COLUMN('Non-GHGs Growth Rate'!G$53),0)</f>
        <v>0</v>
      </c>
      <c r="H23">
        <f>$F23*VLOOKUP($A23,'Non-GHGs Growth Rate'!$A$53:$AR$78,COLUMN('Non-GHGs Growth Rate'!H$53),0)</f>
        <v>0</v>
      </c>
      <c r="I23">
        <f>$F23*VLOOKUP($A23,'Non-GHGs Growth Rate'!$A$53:$AR$78,COLUMN('Non-GHGs Growth Rate'!I$53),0)</f>
        <v>0</v>
      </c>
      <c r="J23">
        <f>$F23*VLOOKUP($A23,'Non-GHGs Growth Rate'!$A$53:$AR$78,COLUMN('Non-GHGs Growth Rate'!J$53),0)</f>
        <v>0</v>
      </c>
      <c r="K23">
        <f>$F23*VLOOKUP($A23,'Non-GHGs Growth Rate'!$A$53:$AR$78,COLUMN('Non-GHGs Growth Rate'!K$53),0)</f>
        <v>0</v>
      </c>
      <c r="L23">
        <f>$F23*VLOOKUP($A23,'Non-GHGs Growth Rate'!$A$53:$AR$78,COLUMN('Non-GHGs Growth Rate'!L$53),0)</f>
        <v>0</v>
      </c>
      <c r="M23">
        <f>$F23*VLOOKUP($A23,'Non-GHGs Growth Rate'!$A$53:$AR$78,COLUMN('Non-GHGs Growth Rate'!M$53),0)</f>
        <v>0</v>
      </c>
      <c r="N23">
        <f>$F23*VLOOKUP($A23,'Non-GHGs Growth Rate'!$A$53:$AR$78,COLUMN('Non-GHGs Growth Rate'!N$53),0)</f>
        <v>0</v>
      </c>
      <c r="O23">
        <f>$F23*VLOOKUP($A23,'Non-GHGs Growth Rate'!$A$53:$AR$78,COLUMN('Non-GHGs Growth Rate'!O$53),0)</f>
        <v>0</v>
      </c>
      <c r="P23">
        <f>$F23*VLOOKUP($A23,'Non-GHGs Growth Rate'!$A$53:$AR$78,COLUMN('Non-GHGs Growth Rate'!P$53),0)</f>
        <v>0</v>
      </c>
      <c r="Q23">
        <f>$F23*VLOOKUP($A23,'Non-GHGs Growth Rate'!$A$53:$AR$78,COLUMN('Non-GHGs Growth Rate'!Q$53),0)</f>
        <v>0</v>
      </c>
      <c r="R23">
        <f>$F23*VLOOKUP($A23,'Non-GHGs Growth Rate'!$A$53:$AR$78,COLUMN('Non-GHGs Growth Rate'!R$53),0)</f>
        <v>0</v>
      </c>
      <c r="S23">
        <f>$F23*VLOOKUP($A23,'Non-GHGs Growth Rate'!$A$53:$AR$78,COLUMN('Non-GHGs Growth Rate'!S$53),0)</f>
        <v>0</v>
      </c>
      <c r="T23">
        <f>$F23*VLOOKUP($A23,'Non-GHGs Growth Rate'!$A$53:$AR$78,COLUMN('Non-GHGs Growth Rate'!T$53),0)</f>
        <v>0</v>
      </c>
      <c r="U23">
        <f>$F23*VLOOKUP($A23,'Non-GHGs Growth Rate'!$A$53:$AR$78,COLUMN('Non-GHGs Growth Rate'!U$53),0)</f>
        <v>0</v>
      </c>
      <c r="V23">
        <f>$F23*VLOOKUP($A23,'Non-GHGs Growth Rate'!$A$53:$AR$78,COLUMN('Non-GHGs Growth Rate'!V$53),0)</f>
        <v>0</v>
      </c>
      <c r="W23">
        <f>$F23*VLOOKUP($A23,'Non-GHGs Growth Rate'!$A$53:$AR$78,COLUMN('Non-GHGs Growth Rate'!W$53),0)</f>
        <v>0</v>
      </c>
      <c r="X23">
        <f>$F23*VLOOKUP($A23,'Non-GHGs Growth Rate'!$A$53:$AR$78,COLUMN('Non-GHGs Growth Rate'!X$53),0)</f>
        <v>0</v>
      </c>
      <c r="Y23">
        <f>$F23*VLOOKUP($A23,'Non-GHGs Growth Rate'!$A$53:$AR$78,COLUMN('Non-GHGs Growth Rate'!Y$53),0)</f>
        <v>0</v>
      </c>
      <c r="Z23">
        <f>$F23*VLOOKUP($A23,'Non-GHGs Growth Rate'!$A$53:$AR$78,COLUMN('Non-GHGs Growth Rate'!Z$53),0)</f>
        <v>0</v>
      </c>
      <c r="AA23">
        <f>$F23*VLOOKUP($A23,'Non-GHGs Growth Rate'!$A$53:$AR$78,COLUMN('Non-GHGs Growth Rate'!AA$53),0)</f>
        <v>0</v>
      </c>
      <c r="AB23">
        <f>$F23*VLOOKUP($A23,'Non-GHGs Growth Rate'!$A$53:$AR$78,COLUMN('Non-GHGs Growth Rate'!AB$53),0)</f>
        <v>0</v>
      </c>
      <c r="AC23">
        <f>$F23*VLOOKUP($A23,'Non-GHGs Growth Rate'!$A$53:$AR$78,COLUMN('Non-GHGs Growth Rate'!AC$53),0)</f>
        <v>0</v>
      </c>
      <c r="AD23">
        <f>$F23*VLOOKUP($A23,'Non-GHGs Growth Rate'!$A$53:$AR$78,COLUMN('Non-GHGs Growth Rate'!AD$53),0)</f>
        <v>0</v>
      </c>
      <c r="AE23">
        <f>$F23*VLOOKUP($A23,'Non-GHGs Growth Rate'!$A$53:$AR$78,COLUMN('Non-GHGs Growth Rate'!AE$53),0)</f>
        <v>0</v>
      </c>
      <c r="AF23">
        <f>$F23*VLOOKUP($A23,'Non-GHGs Growth Rate'!$A$53:$AR$78,COLUMN('Non-GHGs Growth Rate'!AF$53),0)</f>
        <v>0</v>
      </c>
      <c r="AG23">
        <f>$F23*VLOOKUP($A23,'Non-GHGs Growth Rate'!$A$53:$AR$78,COLUMN('Non-GHGs Growth Rate'!AG$53),0)</f>
        <v>0</v>
      </c>
      <c r="AH23">
        <f>$F23*VLOOKUP($A23,'Non-GHGs Growth Rate'!$A$53:$AR$78,COLUMN('Non-GHGs Growth Rate'!AH$53),0)</f>
        <v>0</v>
      </c>
      <c r="AI23">
        <f>$F23*VLOOKUP($A23,'Non-GHGs Growth Rate'!$A$53:$AR$78,COLUMN('Non-GHGs Growth Rate'!AI$53),0)</f>
        <v>0</v>
      </c>
      <c r="AJ23">
        <f>$F23*VLOOKUP($A23,'Non-GHGs Growth Rate'!$A$53:$AR$78,COLUMN('Non-GHGs Growth Rate'!AJ$53),0)</f>
        <v>0</v>
      </c>
      <c r="AK23">
        <f>$F23*VLOOKUP($A23,'Non-GHGs Growth Rate'!$A$53:$AR$78,COLUMN('Non-GHGs Growth Rate'!AK$53),0)</f>
        <v>0</v>
      </c>
      <c r="AL23">
        <f>$F23*VLOOKUP($A23,'Non-GHGs Growth Rate'!$A$53:$AR$78,COLUMN('Non-GHGs Growth Rate'!AL$53),0)</f>
        <v>0</v>
      </c>
      <c r="AM23">
        <f>$F23*VLOOKUP($A23,'Non-GHGs Growth Rate'!$A$53:$AR$78,COLUMN('Non-GHGs Growth Rate'!AM$53),0)</f>
        <v>0</v>
      </c>
      <c r="AN23">
        <f>$F23*VLOOKUP($A23,'Non-GHGs Growth Rate'!$A$53:$AR$78,COLUMN('Non-GHGs Growth Rate'!AN$53),0)</f>
        <v>0</v>
      </c>
      <c r="AO23">
        <f>$F23*VLOOKUP($A23,'Non-GHGs Growth Rate'!$A$53:$AR$78,COLUMN('Non-GHGs Growth Rate'!AO$53),0)</f>
        <v>0</v>
      </c>
      <c r="AP23">
        <f>$F23*VLOOKUP($A23,'Non-GHGs Growth Rate'!$A$53:$AR$78,COLUMN('Non-GHGs Growth Rate'!AP$53),0)</f>
        <v>0</v>
      </c>
      <c r="AQ23">
        <f>$F23*VLOOKUP($A23,'Non-GHGs Growth Rate'!$A$53:$AR$78,COLUMN('Non-GHGs Growth Rate'!AQ$53),0)</f>
        <v>0</v>
      </c>
      <c r="AR23">
        <f>$F23*VLOOKUP($A23,'Non-GHGs Growth Rate'!$A$53:$AR$78,COLUMN('Non-GHGs Growth Rate'!AR$53),0)</f>
        <v>0</v>
      </c>
    </row>
    <row r="24" spans="1:44">
      <c r="A24" t="s">
        <v>64</v>
      </c>
      <c r="B24" cm="1">
        <f t="array" ref="B24">SUMPRODUCT('Non-GHGs Emissions 2018-2022'!$H$5:$H$44*('Non-GHGs Emissions 2018-2022'!$A$5:$A$44=$A24))</f>
        <v>0</v>
      </c>
      <c r="C24" cm="1">
        <f t="array" ref="C24">SUMPRODUCT('Non-GHGs Emissions 2018-2022'!$H$49:$H$88*('Non-GHGs Emissions 2018-2022'!$A$49:$A$88=$A24))</f>
        <v>0</v>
      </c>
      <c r="D24" cm="1">
        <f t="array" ref="D24">SUMPRODUCT('Non-GHGs Emissions 2018-2022'!$H$93:$H$132*('Non-GHGs Emissions 2018-2022'!$A$93:$A$132=$A24))</f>
        <v>0</v>
      </c>
      <c r="E24" cm="1">
        <f t="array" ref="E24">SUMPRODUCT('Non-GHGs Emissions 2018-2022'!$H$137:$H$176*('Non-GHGs Emissions 2018-2022'!$A$137:$A$176=$A24))</f>
        <v>0</v>
      </c>
      <c r="F24" cm="1">
        <f t="array" ref="F24">SUMPRODUCT('Non-GHGs Emissions 2018-2022'!$H$181:$H$220*('Non-GHGs Emissions 2018-2022'!$A$181:$A$220=$A24))</f>
        <v>0</v>
      </c>
      <c r="G24">
        <f>$F24*VLOOKUP($A24,'Non-GHGs Growth Rate'!$A$53:$AR$78,COLUMN('Non-GHGs Growth Rate'!G$53),0)</f>
        <v>0</v>
      </c>
      <c r="H24">
        <f>$F24*VLOOKUP($A24,'Non-GHGs Growth Rate'!$A$53:$AR$78,COLUMN('Non-GHGs Growth Rate'!H$53),0)</f>
        <v>0</v>
      </c>
      <c r="I24">
        <f>$F24*VLOOKUP($A24,'Non-GHGs Growth Rate'!$A$53:$AR$78,COLUMN('Non-GHGs Growth Rate'!I$53),0)</f>
        <v>0</v>
      </c>
      <c r="J24">
        <f>$F24*VLOOKUP($A24,'Non-GHGs Growth Rate'!$A$53:$AR$78,COLUMN('Non-GHGs Growth Rate'!J$53),0)</f>
        <v>0</v>
      </c>
      <c r="K24">
        <f>$F24*VLOOKUP($A24,'Non-GHGs Growth Rate'!$A$53:$AR$78,COLUMN('Non-GHGs Growth Rate'!K$53),0)</f>
        <v>0</v>
      </c>
      <c r="L24">
        <f>$F24*VLOOKUP($A24,'Non-GHGs Growth Rate'!$A$53:$AR$78,COLUMN('Non-GHGs Growth Rate'!L$53),0)</f>
        <v>0</v>
      </c>
      <c r="M24">
        <f>$F24*VLOOKUP($A24,'Non-GHGs Growth Rate'!$A$53:$AR$78,COLUMN('Non-GHGs Growth Rate'!M$53),0)</f>
        <v>0</v>
      </c>
      <c r="N24">
        <f>$F24*VLOOKUP($A24,'Non-GHGs Growth Rate'!$A$53:$AR$78,COLUMN('Non-GHGs Growth Rate'!N$53),0)</f>
        <v>0</v>
      </c>
      <c r="O24">
        <f>$F24*VLOOKUP($A24,'Non-GHGs Growth Rate'!$A$53:$AR$78,COLUMN('Non-GHGs Growth Rate'!O$53),0)</f>
        <v>0</v>
      </c>
      <c r="P24">
        <f>$F24*VLOOKUP($A24,'Non-GHGs Growth Rate'!$A$53:$AR$78,COLUMN('Non-GHGs Growth Rate'!P$53),0)</f>
        <v>0</v>
      </c>
      <c r="Q24">
        <f>$F24*VLOOKUP($A24,'Non-GHGs Growth Rate'!$A$53:$AR$78,COLUMN('Non-GHGs Growth Rate'!Q$53),0)</f>
        <v>0</v>
      </c>
      <c r="R24">
        <f>$F24*VLOOKUP($A24,'Non-GHGs Growth Rate'!$A$53:$AR$78,COLUMN('Non-GHGs Growth Rate'!R$53),0)</f>
        <v>0</v>
      </c>
      <c r="S24">
        <f>$F24*VLOOKUP($A24,'Non-GHGs Growth Rate'!$A$53:$AR$78,COLUMN('Non-GHGs Growth Rate'!S$53),0)</f>
        <v>0</v>
      </c>
      <c r="T24">
        <f>$F24*VLOOKUP($A24,'Non-GHGs Growth Rate'!$A$53:$AR$78,COLUMN('Non-GHGs Growth Rate'!T$53),0)</f>
        <v>0</v>
      </c>
      <c r="U24">
        <f>$F24*VLOOKUP($A24,'Non-GHGs Growth Rate'!$A$53:$AR$78,COLUMN('Non-GHGs Growth Rate'!U$53),0)</f>
        <v>0</v>
      </c>
      <c r="V24">
        <f>$F24*VLOOKUP($A24,'Non-GHGs Growth Rate'!$A$53:$AR$78,COLUMN('Non-GHGs Growth Rate'!V$53),0)</f>
        <v>0</v>
      </c>
      <c r="W24">
        <f>$F24*VLOOKUP($A24,'Non-GHGs Growth Rate'!$A$53:$AR$78,COLUMN('Non-GHGs Growth Rate'!W$53),0)</f>
        <v>0</v>
      </c>
      <c r="X24">
        <f>$F24*VLOOKUP($A24,'Non-GHGs Growth Rate'!$A$53:$AR$78,COLUMN('Non-GHGs Growth Rate'!X$53),0)</f>
        <v>0</v>
      </c>
      <c r="Y24">
        <f>$F24*VLOOKUP($A24,'Non-GHGs Growth Rate'!$A$53:$AR$78,COLUMN('Non-GHGs Growth Rate'!Y$53),0)</f>
        <v>0</v>
      </c>
      <c r="Z24">
        <f>$F24*VLOOKUP($A24,'Non-GHGs Growth Rate'!$A$53:$AR$78,COLUMN('Non-GHGs Growth Rate'!Z$53),0)</f>
        <v>0</v>
      </c>
      <c r="AA24">
        <f>$F24*VLOOKUP($A24,'Non-GHGs Growth Rate'!$A$53:$AR$78,COLUMN('Non-GHGs Growth Rate'!AA$53),0)</f>
        <v>0</v>
      </c>
      <c r="AB24">
        <f>$F24*VLOOKUP($A24,'Non-GHGs Growth Rate'!$A$53:$AR$78,COLUMN('Non-GHGs Growth Rate'!AB$53),0)</f>
        <v>0</v>
      </c>
      <c r="AC24">
        <f>$F24*VLOOKUP($A24,'Non-GHGs Growth Rate'!$A$53:$AR$78,COLUMN('Non-GHGs Growth Rate'!AC$53),0)</f>
        <v>0</v>
      </c>
      <c r="AD24">
        <f>$F24*VLOOKUP($A24,'Non-GHGs Growth Rate'!$A$53:$AR$78,COLUMN('Non-GHGs Growth Rate'!AD$53),0)</f>
        <v>0</v>
      </c>
      <c r="AE24">
        <f>$F24*VLOOKUP($A24,'Non-GHGs Growth Rate'!$A$53:$AR$78,COLUMN('Non-GHGs Growth Rate'!AE$53),0)</f>
        <v>0</v>
      </c>
      <c r="AF24">
        <f>$F24*VLOOKUP($A24,'Non-GHGs Growth Rate'!$A$53:$AR$78,COLUMN('Non-GHGs Growth Rate'!AF$53),0)</f>
        <v>0</v>
      </c>
      <c r="AG24">
        <f>$F24*VLOOKUP($A24,'Non-GHGs Growth Rate'!$A$53:$AR$78,COLUMN('Non-GHGs Growth Rate'!AG$53),0)</f>
        <v>0</v>
      </c>
      <c r="AH24">
        <f>$F24*VLOOKUP($A24,'Non-GHGs Growth Rate'!$A$53:$AR$78,COLUMN('Non-GHGs Growth Rate'!AH$53),0)</f>
        <v>0</v>
      </c>
      <c r="AI24">
        <f>$F24*VLOOKUP($A24,'Non-GHGs Growth Rate'!$A$53:$AR$78,COLUMN('Non-GHGs Growth Rate'!AI$53),0)</f>
        <v>0</v>
      </c>
      <c r="AJ24">
        <f>$F24*VLOOKUP($A24,'Non-GHGs Growth Rate'!$A$53:$AR$78,COLUMN('Non-GHGs Growth Rate'!AJ$53),0)</f>
        <v>0</v>
      </c>
      <c r="AK24">
        <f>$F24*VLOOKUP($A24,'Non-GHGs Growth Rate'!$A$53:$AR$78,COLUMN('Non-GHGs Growth Rate'!AK$53),0)</f>
        <v>0</v>
      </c>
      <c r="AL24">
        <f>$F24*VLOOKUP($A24,'Non-GHGs Growth Rate'!$A$53:$AR$78,COLUMN('Non-GHGs Growth Rate'!AL$53),0)</f>
        <v>0</v>
      </c>
      <c r="AM24">
        <f>$F24*VLOOKUP($A24,'Non-GHGs Growth Rate'!$A$53:$AR$78,COLUMN('Non-GHGs Growth Rate'!AM$53),0)</f>
        <v>0</v>
      </c>
      <c r="AN24">
        <f>$F24*VLOOKUP($A24,'Non-GHGs Growth Rate'!$A$53:$AR$78,COLUMN('Non-GHGs Growth Rate'!AN$53),0)</f>
        <v>0</v>
      </c>
      <c r="AO24">
        <f>$F24*VLOOKUP($A24,'Non-GHGs Growth Rate'!$A$53:$AR$78,COLUMN('Non-GHGs Growth Rate'!AO$53),0)</f>
        <v>0</v>
      </c>
      <c r="AP24">
        <f>$F24*VLOOKUP($A24,'Non-GHGs Growth Rate'!$A$53:$AR$78,COLUMN('Non-GHGs Growth Rate'!AP$53),0)</f>
        <v>0</v>
      </c>
      <c r="AQ24">
        <f>$F24*VLOOKUP($A24,'Non-GHGs Growth Rate'!$A$53:$AR$78,COLUMN('Non-GHGs Growth Rate'!AQ$53),0)</f>
        <v>0</v>
      </c>
      <c r="AR24">
        <f>$F24*VLOOKUP($A24,'Non-GHGs Growth Rate'!$A$53:$AR$78,COLUMN('Non-GHGs Growth Rate'!AR$53),0)</f>
        <v>0</v>
      </c>
    </row>
    <row r="25" spans="1:44">
      <c r="A25" t="s">
        <v>43</v>
      </c>
      <c r="B25" cm="1">
        <f t="array" ref="B25">SUMPRODUCT('Non-GHGs Emissions 2018-2022'!$H$5:$H$44*('Non-GHGs Emissions 2018-2022'!$A$5:$A$44=$A25))</f>
        <v>0</v>
      </c>
      <c r="C25" cm="1">
        <f t="array" ref="C25">SUMPRODUCT('Non-GHGs Emissions 2018-2022'!$H$49:$H$88*('Non-GHGs Emissions 2018-2022'!$A$49:$A$88=$A25))</f>
        <v>0</v>
      </c>
      <c r="D25" cm="1">
        <f t="array" ref="D25">SUMPRODUCT('Non-GHGs Emissions 2018-2022'!$H$93:$H$132*('Non-GHGs Emissions 2018-2022'!$A$93:$A$132=$A25))</f>
        <v>0</v>
      </c>
      <c r="E25" cm="1">
        <f t="array" ref="E25">SUMPRODUCT('Non-GHGs Emissions 2018-2022'!$H$137:$H$176*('Non-GHGs Emissions 2018-2022'!$A$137:$A$176=$A25))</f>
        <v>0</v>
      </c>
      <c r="F25" cm="1">
        <f t="array" ref="F25">SUMPRODUCT('Non-GHGs Emissions 2018-2022'!$H$181:$H$220*('Non-GHGs Emissions 2018-2022'!$A$181:$A$220=$A25))</f>
        <v>0</v>
      </c>
      <c r="G25">
        <f>$F25*VLOOKUP($A25,'Non-GHGs Growth Rate'!$A$53:$AR$78,COLUMN('Non-GHGs Growth Rate'!G$53),0)</f>
        <v>0</v>
      </c>
      <c r="H25">
        <f>$F25*VLOOKUP($A25,'Non-GHGs Growth Rate'!$A$53:$AR$78,COLUMN('Non-GHGs Growth Rate'!H$53),0)</f>
        <v>0</v>
      </c>
      <c r="I25">
        <f>$F25*VLOOKUP($A25,'Non-GHGs Growth Rate'!$A$53:$AR$78,COLUMN('Non-GHGs Growth Rate'!I$53),0)</f>
        <v>0</v>
      </c>
      <c r="J25">
        <f>$F25*VLOOKUP($A25,'Non-GHGs Growth Rate'!$A$53:$AR$78,COLUMN('Non-GHGs Growth Rate'!J$53),0)</f>
        <v>0</v>
      </c>
      <c r="K25">
        <f>$F25*VLOOKUP($A25,'Non-GHGs Growth Rate'!$A$53:$AR$78,COLUMN('Non-GHGs Growth Rate'!K$53),0)</f>
        <v>0</v>
      </c>
      <c r="L25">
        <f>$F25*VLOOKUP($A25,'Non-GHGs Growth Rate'!$A$53:$AR$78,COLUMN('Non-GHGs Growth Rate'!L$53),0)</f>
        <v>0</v>
      </c>
      <c r="M25">
        <f>$F25*VLOOKUP($A25,'Non-GHGs Growth Rate'!$A$53:$AR$78,COLUMN('Non-GHGs Growth Rate'!M$53),0)</f>
        <v>0</v>
      </c>
      <c r="N25">
        <f>$F25*VLOOKUP($A25,'Non-GHGs Growth Rate'!$A$53:$AR$78,COLUMN('Non-GHGs Growth Rate'!N$53),0)</f>
        <v>0</v>
      </c>
      <c r="O25">
        <f>$F25*VLOOKUP($A25,'Non-GHGs Growth Rate'!$A$53:$AR$78,COLUMN('Non-GHGs Growth Rate'!O$53),0)</f>
        <v>0</v>
      </c>
      <c r="P25">
        <f>$F25*VLOOKUP($A25,'Non-GHGs Growth Rate'!$A$53:$AR$78,COLUMN('Non-GHGs Growth Rate'!P$53),0)</f>
        <v>0</v>
      </c>
      <c r="Q25">
        <f>$F25*VLOOKUP($A25,'Non-GHGs Growth Rate'!$A$53:$AR$78,COLUMN('Non-GHGs Growth Rate'!Q$53),0)</f>
        <v>0</v>
      </c>
      <c r="R25">
        <f>$F25*VLOOKUP($A25,'Non-GHGs Growth Rate'!$A$53:$AR$78,COLUMN('Non-GHGs Growth Rate'!R$53),0)</f>
        <v>0</v>
      </c>
      <c r="S25">
        <f>$F25*VLOOKUP($A25,'Non-GHGs Growth Rate'!$A$53:$AR$78,COLUMN('Non-GHGs Growth Rate'!S$53),0)</f>
        <v>0</v>
      </c>
      <c r="T25">
        <f>$F25*VLOOKUP($A25,'Non-GHGs Growth Rate'!$A$53:$AR$78,COLUMN('Non-GHGs Growth Rate'!T$53),0)</f>
        <v>0</v>
      </c>
      <c r="U25">
        <f>$F25*VLOOKUP($A25,'Non-GHGs Growth Rate'!$A$53:$AR$78,COLUMN('Non-GHGs Growth Rate'!U$53),0)</f>
        <v>0</v>
      </c>
      <c r="V25">
        <f>$F25*VLOOKUP($A25,'Non-GHGs Growth Rate'!$A$53:$AR$78,COLUMN('Non-GHGs Growth Rate'!V$53),0)</f>
        <v>0</v>
      </c>
      <c r="W25">
        <f>$F25*VLOOKUP($A25,'Non-GHGs Growth Rate'!$A$53:$AR$78,COLUMN('Non-GHGs Growth Rate'!W$53),0)</f>
        <v>0</v>
      </c>
      <c r="X25">
        <f>$F25*VLOOKUP($A25,'Non-GHGs Growth Rate'!$A$53:$AR$78,COLUMN('Non-GHGs Growth Rate'!X$53),0)</f>
        <v>0</v>
      </c>
      <c r="Y25">
        <f>$F25*VLOOKUP($A25,'Non-GHGs Growth Rate'!$A$53:$AR$78,COLUMN('Non-GHGs Growth Rate'!Y$53),0)</f>
        <v>0</v>
      </c>
      <c r="Z25">
        <f>$F25*VLOOKUP($A25,'Non-GHGs Growth Rate'!$A$53:$AR$78,COLUMN('Non-GHGs Growth Rate'!Z$53),0)</f>
        <v>0</v>
      </c>
      <c r="AA25">
        <f>$F25*VLOOKUP($A25,'Non-GHGs Growth Rate'!$A$53:$AR$78,COLUMN('Non-GHGs Growth Rate'!AA$53),0)</f>
        <v>0</v>
      </c>
      <c r="AB25">
        <f>$F25*VLOOKUP($A25,'Non-GHGs Growth Rate'!$A$53:$AR$78,COLUMN('Non-GHGs Growth Rate'!AB$53),0)</f>
        <v>0</v>
      </c>
      <c r="AC25">
        <f>$F25*VLOOKUP($A25,'Non-GHGs Growth Rate'!$A$53:$AR$78,COLUMN('Non-GHGs Growth Rate'!AC$53),0)</f>
        <v>0</v>
      </c>
      <c r="AD25">
        <f>$F25*VLOOKUP($A25,'Non-GHGs Growth Rate'!$A$53:$AR$78,COLUMN('Non-GHGs Growth Rate'!AD$53),0)</f>
        <v>0</v>
      </c>
      <c r="AE25">
        <f>$F25*VLOOKUP($A25,'Non-GHGs Growth Rate'!$A$53:$AR$78,COLUMN('Non-GHGs Growth Rate'!AE$53),0)</f>
        <v>0</v>
      </c>
      <c r="AF25">
        <f>$F25*VLOOKUP($A25,'Non-GHGs Growth Rate'!$A$53:$AR$78,COLUMN('Non-GHGs Growth Rate'!AF$53),0)</f>
        <v>0</v>
      </c>
      <c r="AG25">
        <f>$F25*VLOOKUP($A25,'Non-GHGs Growth Rate'!$A$53:$AR$78,COLUMN('Non-GHGs Growth Rate'!AG$53),0)</f>
        <v>0</v>
      </c>
      <c r="AH25">
        <f>$F25*VLOOKUP($A25,'Non-GHGs Growth Rate'!$A$53:$AR$78,COLUMN('Non-GHGs Growth Rate'!AH$53),0)</f>
        <v>0</v>
      </c>
      <c r="AI25">
        <f>$F25*VLOOKUP($A25,'Non-GHGs Growth Rate'!$A$53:$AR$78,COLUMN('Non-GHGs Growth Rate'!AI$53),0)</f>
        <v>0</v>
      </c>
      <c r="AJ25">
        <f>$F25*VLOOKUP($A25,'Non-GHGs Growth Rate'!$A$53:$AR$78,COLUMN('Non-GHGs Growth Rate'!AJ$53),0)</f>
        <v>0</v>
      </c>
      <c r="AK25">
        <f>$F25*VLOOKUP($A25,'Non-GHGs Growth Rate'!$A$53:$AR$78,COLUMN('Non-GHGs Growth Rate'!AK$53),0)</f>
        <v>0</v>
      </c>
      <c r="AL25">
        <f>$F25*VLOOKUP($A25,'Non-GHGs Growth Rate'!$A$53:$AR$78,COLUMN('Non-GHGs Growth Rate'!AL$53),0)</f>
        <v>0</v>
      </c>
      <c r="AM25">
        <f>$F25*VLOOKUP($A25,'Non-GHGs Growth Rate'!$A$53:$AR$78,COLUMN('Non-GHGs Growth Rate'!AM$53),0)</f>
        <v>0</v>
      </c>
      <c r="AN25">
        <f>$F25*VLOOKUP($A25,'Non-GHGs Growth Rate'!$A$53:$AR$78,COLUMN('Non-GHGs Growth Rate'!AN$53),0)</f>
        <v>0</v>
      </c>
      <c r="AO25">
        <f>$F25*VLOOKUP($A25,'Non-GHGs Growth Rate'!$A$53:$AR$78,COLUMN('Non-GHGs Growth Rate'!AO$53),0)</f>
        <v>0</v>
      </c>
      <c r="AP25">
        <f>$F25*VLOOKUP($A25,'Non-GHGs Growth Rate'!$A$53:$AR$78,COLUMN('Non-GHGs Growth Rate'!AP$53),0)</f>
        <v>0</v>
      </c>
      <c r="AQ25">
        <f>$F25*VLOOKUP($A25,'Non-GHGs Growth Rate'!$A$53:$AR$78,COLUMN('Non-GHGs Growth Rate'!AQ$53),0)</f>
        <v>0</v>
      </c>
      <c r="AR25">
        <f>$F25*VLOOKUP($A25,'Non-GHGs Growth Rate'!$A$53:$AR$78,COLUMN('Non-GHGs Growth Rate'!AR$53),0)</f>
        <v>0</v>
      </c>
    </row>
    <row r="26" spans="1:44">
      <c r="A26" t="s">
        <v>47</v>
      </c>
      <c r="B26" cm="1">
        <f t="array" ref="B26">SUMPRODUCT('Non-GHGs Emissions 2018-2022'!$H$5:$H$44*('Non-GHGs Emissions 2018-2022'!$A$5:$A$44=$A26))</f>
        <v>0</v>
      </c>
      <c r="C26" cm="1">
        <f t="array" ref="C26">SUMPRODUCT('Non-GHGs Emissions 2018-2022'!$H$49:$H$88*('Non-GHGs Emissions 2018-2022'!$A$49:$A$88=$A26))</f>
        <v>0</v>
      </c>
      <c r="D26" cm="1">
        <f t="array" ref="D26">SUMPRODUCT('Non-GHGs Emissions 2018-2022'!$H$93:$H$132*('Non-GHGs Emissions 2018-2022'!$A$93:$A$132=$A26))</f>
        <v>0</v>
      </c>
      <c r="E26" cm="1">
        <f t="array" ref="E26">SUMPRODUCT('Non-GHGs Emissions 2018-2022'!$H$137:$H$176*('Non-GHGs Emissions 2018-2022'!$A$137:$A$176=$A26))</f>
        <v>0</v>
      </c>
      <c r="F26" cm="1">
        <f t="array" ref="F26">SUMPRODUCT('Non-GHGs Emissions 2018-2022'!$H$181:$H$220*('Non-GHGs Emissions 2018-2022'!$A$181:$A$220=$A26))</f>
        <v>0</v>
      </c>
      <c r="G26">
        <f>$F26*VLOOKUP($A26,'Non-GHGs Growth Rate'!$A$53:$AR$78,COLUMN('Non-GHGs Growth Rate'!G$53),0)</f>
        <v>0</v>
      </c>
      <c r="H26">
        <f>$F26*VLOOKUP($A26,'Non-GHGs Growth Rate'!$A$53:$AR$78,COLUMN('Non-GHGs Growth Rate'!H$53),0)</f>
        <v>0</v>
      </c>
      <c r="I26">
        <f>$F26*VLOOKUP($A26,'Non-GHGs Growth Rate'!$A$53:$AR$78,COLUMN('Non-GHGs Growth Rate'!I$53),0)</f>
        <v>0</v>
      </c>
      <c r="J26">
        <f>$F26*VLOOKUP($A26,'Non-GHGs Growth Rate'!$A$53:$AR$78,COLUMN('Non-GHGs Growth Rate'!J$53),0)</f>
        <v>0</v>
      </c>
      <c r="K26">
        <f>$F26*VLOOKUP($A26,'Non-GHGs Growth Rate'!$A$53:$AR$78,COLUMN('Non-GHGs Growth Rate'!K$53),0)</f>
        <v>0</v>
      </c>
      <c r="L26">
        <f>$F26*VLOOKUP($A26,'Non-GHGs Growth Rate'!$A$53:$AR$78,COLUMN('Non-GHGs Growth Rate'!L$53),0)</f>
        <v>0</v>
      </c>
      <c r="M26">
        <f>$F26*VLOOKUP($A26,'Non-GHGs Growth Rate'!$A$53:$AR$78,COLUMN('Non-GHGs Growth Rate'!M$53),0)</f>
        <v>0</v>
      </c>
      <c r="N26">
        <f>$F26*VLOOKUP($A26,'Non-GHGs Growth Rate'!$A$53:$AR$78,COLUMN('Non-GHGs Growth Rate'!N$53),0)</f>
        <v>0</v>
      </c>
      <c r="O26">
        <f>$F26*VLOOKUP($A26,'Non-GHGs Growth Rate'!$A$53:$AR$78,COLUMN('Non-GHGs Growth Rate'!O$53),0)</f>
        <v>0</v>
      </c>
      <c r="P26">
        <f>$F26*VLOOKUP($A26,'Non-GHGs Growth Rate'!$A$53:$AR$78,COLUMN('Non-GHGs Growth Rate'!P$53),0)</f>
        <v>0</v>
      </c>
      <c r="Q26">
        <f>$F26*VLOOKUP($A26,'Non-GHGs Growth Rate'!$A$53:$AR$78,COLUMN('Non-GHGs Growth Rate'!Q$53),0)</f>
        <v>0</v>
      </c>
      <c r="R26">
        <f>$F26*VLOOKUP($A26,'Non-GHGs Growth Rate'!$A$53:$AR$78,COLUMN('Non-GHGs Growth Rate'!R$53),0)</f>
        <v>0</v>
      </c>
      <c r="S26">
        <f>$F26*VLOOKUP($A26,'Non-GHGs Growth Rate'!$A$53:$AR$78,COLUMN('Non-GHGs Growth Rate'!S$53),0)</f>
        <v>0</v>
      </c>
      <c r="T26">
        <f>$F26*VLOOKUP($A26,'Non-GHGs Growth Rate'!$A$53:$AR$78,COLUMN('Non-GHGs Growth Rate'!T$53),0)</f>
        <v>0</v>
      </c>
      <c r="U26">
        <f>$F26*VLOOKUP($A26,'Non-GHGs Growth Rate'!$A$53:$AR$78,COLUMN('Non-GHGs Growth Rate'!U$53),0)</f>
        <v>0</v>
      </c>
      <c r="V26">
        <f>$F26*VLOOKUP($A26,'Non-GHGs Growth Rate'!$A$53:$AR$78,COLUMN('Non-GHGs Growth Rate'!V$53),0)</f>
        <v>0</v>
      </c>
      <c r="W26">
        <f>$F26*VLOOKUP($A26,'Non-GHGs Growth Rate'!$A$53:$AR$78,COLUMN('Non-GHGs Growth Rate'!W$53),0)</f>
        <v>0</v>
      </c>
      <c r="X26">
        <f>$F26*VLOOKUP($A26,'Non-GHGs Growth Rate'!$A$53:$AR$78,COLUMN('Non-GHGs Growth Rate'!X$53),0)</f>
        <v>0</v>
      </c>
      <c r="Y26">
        <f>$F26*VLOOKUP($A26,'Non-GHGs Growth Rate'!$A$53:$AR$78,COLUMN('Non-GHGs Growth Rate'!Y$53),0)</f>
        <v>0</v>
      </c>
      <c r="Z26">
        <f>$F26*VLOOKUP($A26,'Non-GHGs Growth Rate'!$A$53:$AR$78,COLUMN('Non-GHGs Growth Rate'!Z$53),0)</f>
        <v>0</v>
      </c>
      <c r="AA26">
        <f>$F26*VLOOKUP($A26,'Non-GHGs Growth Rate'!$A$53:$AR$78,COLUMN('Non-GHGs Growth Rate'!AA$53),0)</f>
        <v>0</v>
      </c>
      <c r="AB26">
        <f>$F26*VLOOKUP($A26,'Non-GHGs Growth Rate'!$A$53:$AR$78,COLUMN('Non-GHGs Growth Rate'!AB$53),0)</f>
        <v>0</v>
      </c>
      <c r="AC26">
        <f>$F26*VLOOKUP($A26,'Non-GHGs Growth Rate'!$A$53:$AR$78,COLUMN('Non-GHGs Growth Rate'!AC$53),0)</f>
        <v>0</v>
      </c>
      <c r="AD26">
        <f>$F26*VLOOKUP($A26,'Non-GHGs Growth Rate'!$A$53:$AR$78,COLUMN('Non-GHGs Growth Rate'!AD$53),0)</f>
        <v>0</v>
      </c>
      <c r="AE26">
        <f>$F26*VLOOKUP($A26,'Non-GHGs Growth Rate'!$A$53:$AR$78,COLUMN('Non-GHGs Growth Rate'!AE$53),0)</f>
        <v>0</v>
      </c>
      <c r="AF26">
        <f>$F26*VLOOKUP($A26,'Non-GHGs Growth Rate'!$A$53:$AR$78,COLUMN('Non-GHGs Growth Rate'!AF$53),0)</f>
        <v>0</v>
      </c>
      <c r="AG26">
        <f>$F26*VLOOKUP($A26,'Non-GHGs Growth Rate'!$A$53:$AR$78,COLUMN('Non-GHGs Growth Rate'!AG$53),0)</f>
        <v>0</v>
      </c>
      <c r="AH26">
        <f>$F26*VLOOKUP($A26,'Non-GHGs Growth Rate'!$A$53:$AR$78,COLUMN('Non-GHGs Growth Rate'!AH$53),0)</f>
        <v>0</v>
      </c>
      <c r="AI26">
        <f>$F26*VLOOKUP($A26,'Non-GHGs Growth Rate'!$A$53:$AR$78,COLUMN('Non-GHGs Growth Rate'!AI$53),0)</f>
        <v>0</v>
      </c>
      <c r="AJ26">
        <f>$F26*VLOOKUP($A26,'Non-GHGs Growth Rate'!$A$53:$AR$78,COLUMN('Non-GHGs Growth Rate'!AJ$53),0)</f>
        <v>0</v>
      </c>
      <c r="AK26">
        <f>$F26*VLOOKUP($A26,'Non-GHGs Growth Rate'!$A$53:$AR$78,COLUMN('Non-GHGs Growth Rate'!AK$53),0)</f>
        <v>0</v>
      </c>
      <c r="AL26">
        <f>$F26*VLOOKUP($A26,'Non-GHGs Growth Rate'!$A$53:$AR$78,COLUMN('Non-GHGs Growth Rate'!AL$53),0)</f>
        <v>0</v>
      </c>
      <c r="AM26">
        <f>$F26*VLOOKUP($A26,'Non-GHGs Growth Rate'!$A$53:$AR$78,COLUMN('Non-GHGs Growth Rate'!AM$53),0)</f>
        <v>0</v>
      </c>
      <c r="AN26">
        <f>$F26*VLOOKUP($A26,'Non-GHGs Growth Rate'!$A$53:$AR$78,COLUMN('Non-GHGs Growth Rate'!AN$53),0)</f>
        <v>0</v>
      </c>
      <c r="AO26">
        <f>$F26*VLOOKUP($A26,'Non-GHGs Growth Rate'!$A$53:$AR$78,COLUMN('Non-GHGs Growth Rate'!AO$53),0)</f>
        <v>0</v>
      </c>
      <c r="AP26">
        <f>$F26*VLOOKUP($A26,'Non-GHGs Growth Rate'!$A$53:$AR$78,COLUMN('Non-GHGs Growth Rate'!AP$53),0)</f>
        <v>0</v>
      </c>
      <c r="AQ26">
        <f>$F26*VLOOKUP($A26,'Non-GHGs Growth Rate'!$A$53:$AR$78,COLUMN('Non-GHGs Growth Rate'!AQ$53),0)</f>
        <v>0</v>
      </c>
      <c r="AR26">
        <f>$F26*VLOOKUP($A26,'Non-GHGs Growth Rate'!$A$53:$AR$78,COLUMN('Non-GHGs Growth Rate'!AR$53),0)</f>
        <v>0</v>
      </c>
    </row>
    <row r="27" spans="1:44">
      <c r="A27" t="s">
        <v>65</v>
      </c>
      <c r="B27" cm="1">
        <f t="array" ref="B27">SUMPRODUCT('Non-GHGs Emissions 2018-2022'!$H$5:$H$44*('Non-GHGs Emissions 2018-2022'!$A$5:$A$44=$A27))</f>
        <v>0</v>
      </c>
      <c r="C27" cm="1">
        <f t="array" ref="C27">SUMPRODUCT('Non-GHGs Emissions 2018-2022'!$H$49:$H$88*('Non-GHGs Emissions 2018-2022'!$A$49:$A$88=$A27))</f>
        <v>0</v>
      </c>
      <c r="D27" cm="1">
        <f t="array" ref="D27">SUMPRODUCT('Non-GHGs Emissions 2018-2022'!$H$93:$H$132*('Non-GHGs Emissions 2018-2022'!$A$93:$A$132=$A27))</f>
        <v>0</v>
      </c>
      <c r="E27" cm="1">
        <f t="array" ref="E27">SUMPRODUCT('Non-GHGs Emissions 2018-2022'!$H$137:$H$176*('Non-GHGs Emissions 2018-2022'!$A$137:$A$176=$A27))</f>
        <v>0</v>
      </c>
      <c r="F27" cm="1">
        <f t="array" ref="F27">SUMPRODUCT('Non-GHGs Emissions 2018-2022'!$H$181:$H$220*('Non-GHGs Emissions 2018-2022'!$A$181:$A$220=$A27))</f>
        <v>0</v>
      </c>
      <c r="G27">
        <f>$F27*VLOOKUP($A27,'Non-GHGs Growth Rate'!$A$53:$AR$78,COLUMN('Non-GHGs Growth Rate'!G$53),0)</f>
        <v>0</v>
      </c>
      <c r="H27">
        <f>$F27*VLOOKUP($A27,'Non-GHGs Growth Rate'!$A$53:$AR$78,COLUMN('Non-GHGs Growth Rate'!H$53),0)</f>
        <v>0</v>
      </c>
      <c r="I27">
        <f>$F27*VLOOKUP($A27,'Non-GHGs Growth Rate'!$A$53:$AR$78,COLUMN('Non-GHGs Growth Rate'!I$53),0)</f>
        <v>0</v>
      </c>
      <c r="J27">
        <f>$F27*VLOOKUP($A27,'Non-GHGs Growth Rate'!$A$53:$AR$78,COLUMN('Non-GHGs Growth Rate'!J$53),0)</f>
        <v>0</v>
      </c>
      <c r="K27">
        <f>$F27*VLOOKUP($A27,'Non-GHGs Growth Rate'!$A$53:$AR$78,COLUMN('Non-GHGs Growth Rate'!K$53),0)</f>
        <v>0</v>
      </c>
      <c r="L27">
        <f>$F27*VLOOKUP($A27,'Non-GHGs Growth Rate'!$A$53:$AR$78,COLUMN('Non-GHGs Growth Rate'!L$53),0)</f>
        <v>0</v>
      </c>
      <c r="M27">
        <f>$F27*VLOOKUP($A27,'Non-GHGs Growth Rate'!$A$53:$AR$78,COLUMN('Non-GHGs Growth Rate'!M$53),0)</f>
        <v>0</v>
      </c>
      <c r="N27">
        <f>$F27*VLOOKUP($A27,'Non-GHGs Growth Rate'!$A$53:$AR$78,COLUMN('Non-GHGs Growth Rate'!N$53),0)</f>
        <v>0</v>
      </c>
      <c r="O27">
        <f>$F27*VLOOKUP($A27,'Non-GHGs Growth Rate'!$A$53:$AR$78,COLUMN('Non-GHGs Growth Rate'!O$53),0)</f>
        <v>0</v>
      </c>
      <c r="P27">
        <f>$F27*VLOOKUP($A27,'Non-GHGs Growth Rate'!$A$53:$AR$78,COLUMN('Non-GHGs Growth Rate'!P$53),0)</f>
        <v>0</v>
      </c>
      <c r="Q27">
        <f>$F27*VLOOKUP($A27,'Non-GHGs Growth Rate'!$A$53:$AR$78,COLUMN('Non-GHGs Growth Rate'!Q$53),0)</f>
        <v>0</v>
      </c>
      <c r="R27">
        <f>$F27*VLOOKUP($A27,'Non-GHGs Growth Rate'!$A$53:$AR$78,COLUMN('Non-GHGs Growth Rate'!R$53),0)</f>
        <v>0</v>
      </c>
      <c r="S27">
        <f>$F27*VLOOKUP($A27,'Non-GHGs Growth Rate'!$A$53:$AR$78,COLUMN('Non-GHGs Growth Rate'!S$53),0)</f>
        <v>0</v>
      </c>
      <c r="T27">
        <f>$F27*VLOOKUP($A27,'Non-GHGs Growth Rate'!$A$53:$AR$78,COLUMN('Non-GHGs Growth Rate'!T$53),0)</f>
        <v>0</v>
      </c>
      <c r="U27">
        <f>$F27*VLOOKUP($A27,'Non-GHGs Growth Rate'!$A$53:$AR$78,COLUMN('Non-GHGs Growth Rate'!U$53),0)</f>
        <v>0</v>
      </c>
      <c r="V27">
        <f>$F27*VLOOKUP($A27,'Non-GHGs Growth Rate'!$A$53:$AR$78,COLUMN('Non-GHGs Growth Rate'!V$53),0)</f>
        <v>0</v>
      </c>
      <c r="W27">
        <f>$F27*VLOOKUP($A27,'Non-GHGs Growth Rate'!$A$53:$AR$78,COLUMN('Non-GHGs Growth Rate'!W$53),0)</f>
        <v>0</v>
      </c>
      <c r="X27">
        <f>$F27*VLOOKUP($A27,'Non-GHGs Growth Rate'!$A$53:$AR$78,COLUMN('Non-GHGs Growth Rate'!X$53),0)</f>
        <v>0</v>
      </c>
      <c r="Y27">
        <f>$F27*VLOOKUP($A27,'Non-GHGs Growth Rate'!$A$53:$AR$78,COLUMN('Non-GHGs Growth Rate'!Y$53),0)</f>
        <v>0</v>
      </c>
      <c r="Z27">
        <f>$F27*VLOOKUP($A27,'Non-GHGs Growth Rate'!$A$53:$AR$78,COLUMN('Non-GHGs Growth Rate'!Z$53),0)</f>
        <v>0</v>
      </c>
      <c r="AA27">
        <f>$F27*VLOOKUP($A27,'Non-GHGs Growth Rate'!$A$53:$AR$78,COLUMN('Non-GHGs Growth Rate'!AA$53),0)</f>
        <v>0</v>
      </c>
      <c r="AB27">
        <f>$F27*VLOOKUP($A27,'Non-GHGs Growth Rate'!$A$53:$AR$78,COLUMN('Non-GHGs Growth Rate'!AB$53),0)</f>
        <v>0</v>
      </c>
      <c r="AC27">
        <f>$F27*VLOOKUP($A27,'Non-GHGs Growth Rate'!$A$53:$AR$78,COLUMN('Non-GHGs Growth Rate'!AC$53),0)</f>
        <v>0</v>
      </c>
      <c r="AD27">
        <f>$F27*VLOOKUP($A27,'Non-GHGs Growth Rate'!$A$53:$AR$78,COLUMN('Non-GHGs Growth Rate'!AD$53),0)</f>
        <v>0</v>
      </c>
      <c r="AE27">
        <f>$F27*VLOOKUP($A27,'Non-GHGs Growth Rate'!$A$53:$AR$78,COLUMN('Non-GHGs Growth Rate'!AE$53),0)</f>
        <v>0</v>
      </c>
      <c r="AF27">
        <f>$F27*VLOOKUP($A27,'Non-GHGs Growth Rate'!$A$53:$AR$78,COLUMN('Non-GHGs Growth Rate'!AF$53),0)</f>
        <v>0</v>
      </c>
      <c r="AG27">
        <f>$F27*VLOOKUP($A27,'Non-GHGs Growth Rate'!$A$53:$AR$78,COLUMN('Non-GHGs Growth Rate'!AG$53),0)</f>
        <v>0</v>
      </c>
      <c r="AH27">
        <f>$F27*VLOOKUP($A27,'Non-GHGs Growth Rate'!$A$53:$AR$78,COLUMN('Non-GHGs Growth Rate'!AH$53),0)</f>
        <v>0</v>
      </c>
      <c r="AI27">
        <f>$F27*VLOOKUP($A27,'Non-GHGs Growth Rate'!$A$53:$AR$78,COLUMN('Non-GHGs Growth Rate'!AI$53),0)</f>
        <v>0</v>
      </c>
      <c r="AJ27">
        <f>$F27*VLOOKUP($A27,'Non-GHGs Growth Rate'!$A$53:$AR$78,COLUMN('Non-GHGs Growth Rate'!AJ$53),0)</f>
        <v>0</v>
      </c>
      <c r="AK27">
        <f>$F27*VLOOKUP($A27,'Non-GHGs Growth Rate'!$A$53:$AR$78,COLUMN('Non-GHGs Growth Rate'!AK$53),0)</f>
        <v>0</v>
      </c>
      <c r="AL27">
        <f>$F27*VLOOKUP($A27,'Non-GHGs Growth Rate'!$A$53:$AR$78,COLUMN('Non-GHGs Growth Rate'!AL$53),0)</f>
        <v>0</v>
      </c>
      <c r="AM27">
        <f>$F27*VLOOKUP($A27,'Non-GHGs Growth Rate'!$A$53:$AR$78,COLUMN('Non-GHGs Growth Rate'!AM$53),0)</f>
        <v>0</v>
      </c>
      <c r="AN27">
        <f>$F27*VLOOKUP($A27,'Non-GHGs Growth Rate'!$A$53:$AR$78,COLUMN('Non-GHGs Growth Rate'!AN$53),0)</f>
        <v>0</v>
      </c>
      <c r="AO27">
        <f>$F27*VLOOKUP($A27,'Non-GHGs Growth Rate'!$A$53:$AR$78,COLUMN('Non-GHGs Growth Rate'!AO$53),0)</f>
        <v>0</v>
      </c>
      <c r="AP27">
        <f>$F27*VLOOKUP($A27,'Non-GHGs Growth Rate'!$A$53:$AR$78,COLUMN('Non-GHGs Growth Rate'!AP$53),0)</f>
        <v>0</v>
      </c>
      <c r="AQ27">
        <f>$F27*VLOOKUP($A27,'Non-GHGs Growth Rate'!$A$53:$AR$78,COLUMN('Non-GHGs Growth Rate'!AQ$53),0)</f>
        <v>0</v>
      </c>
      <c r="AR27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-0.249977111117893"/>
  </sheetPr>
  <dimension ref="A1:AR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77</v>
      </c>
      <c r="C1" s="13" t="str">
        <f>_xlfn.CONCAT("Unit: grams of ",B1)</f>
        <v>Unit: grams of PM10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cm="1">
        <f t="array" ref="B3">SUMPRODUCT('Non-GHGs Emissions 2018-2022'!$L$5:$L$44*('Non-GHGs Emissions 2018-2022'!$A$5:$A$44=$A3))</f>
        <v>0</v>
      </c>
      <c r="C3" cm="1">
        <f t="array" ref="C3">SUMPRODUCT('Non-GHGs Emissions 2018-2022'!$L$49:$L$88*('Non-GHGs Emissions 2018-2022'!$A$49:$A$88=$A3))</f>
        <v>0</v>
      </c>
      <c r="D3" cm="1">
        <f t="array" ref="D3">SUMPRODUCT('Non-GHGs Emissions 2018-2022'!$L$93:$L$132*('Non-GHGs Emissions 2018-2022'!$A$93:$A$132=$A3))</f>
        <v>0</v>
      </c>
      <c r="E3" cm="1">
        <f t="array" ref="E3">SUMPRODUCT('Non-GHGs Emissions 2018-2022'!$L$137:$L$176*('Non-GHGs Emissions 2018-2022'!$A$137:$A$176=$A3))</f>
        <v>0</v>
      </c>
      <c r="F3" cm="1">
        <f t="array" ref="F3">SUMPRODUCT('Non-GHGs Emissions 2018-2022'!$L$181:$L$220*('Non-GHGs Emissions 2018-2022'!$A$181:$A$220=$A3))</f>
        <v>0</v>
      </c>
      <c r="G3">
        <f>$F3*VLOOKUP($A3,'Non-GHGs Growth Rate'!$A$53:$AR$78,COLUMN('Non-GHGs Growth Rate'!G$53),0)</f>
        <v>0</v>
      </c>
      <c r="H3">
        <f>$F3*VLOOKUP($A3,'Non-GHGs Growth Rate'!$A$53:$AR$78,COLUMN('Non-GHGs Growth Rate'!H$53),0)</f>
        <v>0</v>
      </c>
      <c r="I3">
        <f>$F3*VLOOKUP($A3,'Non-GHGs Growth Rate'!$A$53:$AR$78,COLUMN('Non-GHGs Growth Rate'!I$53),0)</f>
        <v>0</v>
      </c>
      <c r="J3">
        <f>$F3*VLOOKUP($A3,'Non-GHGs Growth Rate'!$A$53:$AR$78,COLUMN('Non-GHGs Growth Rate'!J$53),0)</f>
        <v>0</v>
      </c>
      <c r="K3">
        <f>$F3*VLOOKUP($A3,'Non-GHGs Growth Rate'!$A$53:$AR$78,COLUMN('Non-GHGs Growth Rate'!K$53),0)</f>
        <v>0</v>
      </c>
      <c r="L3">
        <f>$F3*VLOOKUP($A3,'Non-GHGs Growth Rate'!$A$53:$AR$78,COLUMN('Non-GHGs Growth Rate'!L$53),0)</f>
        <v>0</v>
      </c>
      <c r="M3">
        <f>$F3*VLOOKUP($A3,'Non-GHGs Growth Rate'!$A$53:$AR$78,COLUMN('Non-GHGs Growth Rate'!M$53),0)</f>
        <v>0</v>
      </c>
      <c r="N3">
        <f>$F3*VLOOKUP($A3,'Non-GHGs Growth Rate'!$A$53:$AR$78,COLUMN('Non-GHGs Growth Rate'!N$53),0)</f>
        <v>0</v>
      </c>
      <c r="O3">
        <f>$F3*VLOOKUP($A3,'Non-GHGs Growth Rate'!$A$53:$AR$78,COLUMN('Non-GHGs Growth Rate'!O$53),0)</f>
        <v>0</v>
      </c>
      <c r="P3">
        <f>$F3*VLOOKUP($A3,'Non-GHGs Growth Rate'!$A$53:$AR$78,COLUMN('Non-GHGs Growth Rate'!P$53),0)</f>
        <v>0</v>
      </c>
      <c r="Q3">
        <f>$F3*VLOOKUP($A3,'Non-GHGs Growth Rate'!$A$53:$AR$78,COLUMN('Non-GHGs Growth Rate'!Q$53),0)</f>
        <v>0</v>
      </c>
      <c r="R3">
        <f>$F3*VLOOKUP($A3,'Non-GHGs Growth Rate'!$A$53:$AR$78,COLUMN('Non-GHGs Growth Rate'!R$53),0)</f>
        <v>0</v>
      </c>
      <c r="S3">
        <f>$F3*VLOOKUP($A3,'Non-GHGs Growth Rate'!$A$53:$AR$78,COLUMN('Non-GHGs Growth Rate'!S$53),0)</f>
        <v>0</v>
      </c>
      <c r="T3">
        <f>$F3*VLOOKUP($A3,'Non-GHGs Growth Rate'!$A$53:$AR$78,COLUMN('Non-GHGs Growth Rate'!T$53),0)</f>
        <v>0</v>
      </c>
      <c r="U3">
        <f>$F3*VLOOKUP($A3,'Non-GHGs Growth Rate'!$A$53:$AR$78,COLUMN('Non-GHGs Growth Rate'!U$53),0)</f>
        <v>0</v>
      </c>
      <c r="V3">
        <f>$F3*VLOOKUP($A3,'Non-GHGs Growth Rate'!$A$53:$AR$78,COLUMN('Non-GHGs Growth Rate'!V$53),0)</f>
        <v>0</v>
      </c>
      <c r="W3">
        <f>$F3*VLOOKUP($A3,'Non-GHGs Growth Rate'!$A$53:$AR$78,COLUMN('Non-GHGs Growth Rate'!W$53),0)</f>
        <v>0</v>
      </c>
      <c r="X3">
        <f>$F3*VLOOKUP($A3,'Non-GHGs Growth Rate'!$A$53:$AR$78,COLUMN('Non-GHGs Growth Rate'!X$53),0)</f>
        <v>0</v>
      </c>
      <c r="Y3">
        <f>$F3*VLOOKUP($A3,'Non-GHGs Growth Rate'!$A$53:$AR$78,COLUMN('Non-GHGs Growth Rate'!Y$53),0)</f>
        <v>0</v>
      </c>
      <c r="Z3">
        <f>$F3*VLOOKUP($A3,'Non-GHGs Growth Rate'!$A$53:$AR$78,COLUMN('Non-GHGs Growth Rate'!Z$53),0)</f>
        <v>0</v>
      </c>
      <c r="AA3">
        <f>$F3*VLOOKUP($A3,'Non-GHGs Growth Rate'!$A$53:$AR$78,COLUMN('Non-GHGs Growth Rate'!AA$53),0)</f>
        <v>0</v>
      </c>
      <c r="AB3">
        <f>$F3*VLOOKUP($A3,'Non-GHGs Growth Rate'!$A$53:$AR$78,COLUMN('Non-GHGs Growth Rate'!AB$53),0)</f>
        <v>0</v>
      </c>
      <c r="AC3">
        <f>$F3*VLOOKUP($A3,'Non-GHGs Growth Rate'!$A$53:$AR$78,COLUMN('Non-GHGs Growth Rate'!AC$53),0)</f>
        <v>0</v>
      </c>
      <c r="AD3">
        <f>$F3*VLOOKUP($A3,'Non-GHGs Growth Rate'!$A$53:$AR$78,COLUMN('Non-GHGs Growth Rate'!AD$53),0)</f>
        <v>0</v>
      </c>
      <c r="AE3">
        <f>$F3*VLOOKUP($A3,'Non-GHGs Growth Rate'!$A$53:$AR$78,COLUMN('Non-GHGs Growth Rate'!AE$53),0)</f>
        <v>0</v>
      </c>
      <c r="AF3">
        <f>$F3*VLOOKUP($A3,'Non-GHGs Growth Rate'!$A$53:$AR$78,COLUMN('Non-GHGs Growth Rate'!AF$53),0)</f>
        <v>0</v>
      </c>
      <c r="AG3">
        <f>$F3*VLOOKUP($A3,'Non-GHGs Growth Rate'!$A$53:$AR$78,COLUMN('Non-GHGs Growth Rate'!AG$53),0)</f>
        <v>0</v>
      </c>
      <c r="AH3">
        <f>$F3*VLOOKUP($A3,'Non-GHGs Growth Rate'!$A$53:$AR$78,COLUMN('Non-GHGs Growth Rate'!AH$53),0)</f>
        <v>0</v>
      </c>
      <c r="AI3">
        <f>$F3*VLOOKUP($A3,'Non-GHGs Growth Rate'!$A$53:$AR$78,COLUMN('Non-GHGs Growth Rate'!AI$53),0)</f>
        <v>0</v>
      </c>
      <c r="AJ3">
        <f>$F3*VLOOKUP($A3,'Non-GHGs Growth Rate'!$A$53:$AR$78,COLUMN('Non-GHGs Growth Rate'!AJ$53),0)</f>
        <v>0</v>
      </c>
      <c r="AK3">
        <f>$F3*VLOOKUP($A3,'Non-GHGs Growth Rate'!$A$53:$AR$78,COLUMN('Non-GHGs Growth Rate'!AK$53),0)</f>
        <v>0</v>
      </c>
      <c r="AL3">
        <f>$F3*VLOOKUP($A3,'Non-GHGs Growth Rate'!$A$53:$AR$78,COLUMN('Non-GHGs Growth Rate'!AL$53),0)</f>
        <v>0</v>
      </c>
      <c r="AM3">
        <f>$F3*VLOOKUP($A3,'Non-GHGs Growth Rate'!$A$53:$AR$78,COLUMN('Non-GHGs Growth Rate'!AM$53),0)</f>
        <v>0</v>
      </c>
      <c r="AN3">
        <f>$F3*VLOOKUP($A3,'Non-GHGs Growth Rate'!$A$53:$AR$78,COLUMN('Non-GHGs Growth Rate'!AN$53),0)</f>
        <v>0</v>
      </c>
      <c r="AO3">
        <f>$F3*VLOOKUP($A3,'Non-GHGs Growth Rate'!$A$53:$AR$78,COLUMN('Non-GHGs Growth Rate'!AO$53),0)</f>
        <v>0</v>
      </c>
      <c r="AP3">
        <f>$F3*VLOOKUP($A3,'Non-GHGs Growth Rate'!$A$53:$AR$78,COLUMN('Non-GHGs Growth Rate'!AP$53),0)</f>
        <v>0</v>
      </c>
      <c r="AQ3">
        <f>$F3*VLOOKUP($A3,'Non-GHGs Growth Rate'!$A$53:$AR$78,COLUMN('Non-GHGs Growth Rate'!AQ$53),0)</f>
        <v>0</v>
      </c>
      <c r="AR3">
        <f>$F3*VLOOKUP($A3,'Non-GHGs Growth Rate'!$A$53:$AR$78,COLUMN('Non-GHGs Growth Rate'!AR$53),0)</f>
        <v>0</v>
      </c>
    </row>
    <row r="4" spans="1:44">
      <c r="A4" t="s">
        <v>42</v>
      </c>
      <c r="B4" cm="1">
        <f t="array" ref="B4">SUMPRODUCT('Non-GHGs Emissions 2018-2022'!$L$5:$L$44*('Non-GHGs Emissions 2018-2022'!$A$5:$A$44=$A4))</f>
        <v>0</v>
      </c>
      <c r="C4" cm="1">
        <f t="array" ref="C4">SUMPRODUCT('Non-GHGs Emissions 2018-2022'!$L$49:$L$88*('Non-GHGs Emissions 2018-2022'!$A$49:$A$88=$A4))</f>
        <v>0</v>
      </c>
      <c r="D4" cm="1">
        <f t="array" ref="D4">SUMPRODUCT('Non-GHGs Emissions 2018-2022'!$L$93:$L$132*('Non-GHGs Emissions 2018-2022'!$A$93:$A$132=$A4))</f>
        <v>0</v>
      </c>
      <c r="E4" cm="1">
        <f t="array" ref="E4">SUMPRODUCT('Non-GHGs Emissions 2018-2022'!$L$137:$L$176*('Non-GHGs Emissions 2018-2022'!$A$137:$A$176=$A4))</f>
        <v>0</v>
      </c>
      <c r="F4" cm="1">
        <f t="array" ref="F4">SUMPRODUCT('Non-GHGs Emissions 2018-2022'!$L$181:$L$220*('Non-GHGs Emissions 2018-2022'!$A$181:$A$220=$A4))</f>
        <v>0</v>
      </c>
      <c r="G4">
        <f>$F4*VLOOKUP($A4,'Non-GHGs Growth Rate'!$A$53:$AR$78,COLUMN('Non-GHGs Growth Rate'!G$53),0)</f>
        <v>0</v>
      </c>
      <c r="H4">
        <f>$F4*VLOOKUP($A4,'Non-GHGs Growth Rate'!$A$53:$AR$78,COLUMN('Non-GHGs Growth Rate'!H$53),0)</f>
        <v>0</v>
      </c>
      <c r="I4">
        <f>$F4*VLOOKUP($A4,'Non-GHGs Growth Rate'!$A$53:$AR$78,COLUMN('Non-GHGs Growth Rate'!I$53),0)</f>
        <v>0</v>
      </c>
      <c r="J4">
        <f>$F4*VLOOKUP($A4,'Non-GHGs Growth Rate'!$A$53:$AR$78,COLUMN('Non-GHGs Growth Rate'!J$53),0)</f>
        <v>0</v>
      </c>
      <c r="K4">
        <f>$F4*VLOOKUP($A4,'Non-GHGs Growth Rate'!$A$53:$AR$78,COLUMN('Non-GHGs Growth Rate'!K$53),0)</f>
        <v>0</v>
      </c>
      <c r="L4">
        <f>$F4*VLOOKUP($A4,'Non-GHGs Growth Rate'!$A$53:$AR$78,COLUMN('Non-GHGs Growth Rate'!L$53),0)</f>
        <v>0</v>
      </c>
      <c r="M4">
        <f>$F4*VLOOKUP($A4,'Non-GHGs Growth Rate'!$A$53:$AR$78,COLUMN('Non-GHGs Growth Rate'!M$53),0)</f>
        <v>0</v>
      </c>
      <c r="N4">
        <f>$F4*VLOOKUP($A4,'Non-GHGs Growth Rate'!$A$53:$AR$78,COLUMN('Non-GHGs Growth Rate'!N$53),0)</f>
        <v>0</v>
      </c>
      <c r="O4">
        <f>$F4*VLOOKUP($A4,'Non-GHGs Growth Rate'!$A$53:$AR$78,COLUMN('Non-GHGs Growth Rate'!O$53),0)</f>
        <v>0</v>
      </c>
      <c r="P4">
        <f>$F4*VLOOKUP($A4,'Non-GHGs Growth Rate'!$A$53:$AR$78,COLUMN('Non-GHGs Growth Rate'!P$53),0)</f>
        <v>0</v>
      </c>
      <c r="Q4">
        <f>$F4*VLOOKUP($A4,'Non-GHGs Growth Rate'!$A$53:$AR$78,COLUMN('Non-GHGs Growth Rate'!Q$53),0)</f>
        <v>0</v>
      </c>
      <c r="R4">
        <f>$F4*VLOOKUP($A4,'Non-GHGs Growth Rate'!$A$53:$AR$78,COLUMN('Non-GHGs Growth Rate'!R$53),0)</f>
        <v>0</v>
      </c>
      <c r="S4">
        <f>$F4*VLOOKUP($A4,'Non-GHGs Growth Rate'!$A$53:$AR$78,COLUMN('Non-GHGs Growth Rate'!S$53),0)</f>
        <v>0</v>
      </c>
      <c r="T4">
        <f>$F4*VLOOKUP($A4,'Non-GHGs Growth Rate'!$A$53:$AR$78,COLUMN('Non-GHGs Growth Rate'!T$53),0)</f>
        <v>0</v>
      </c>
      <c r="U4">
        <f>$F4*VLOOKUP($A4,'Non-GHGs Growth Rate'!$A$53:$AR$78,COLUMN('Non-GHGs Growth Rate'!U$53),0)</f>
        <v>0</v>
      </c>
      <c r="V4">
        <f>$F4*VLOOKUP($A4,'Non-GHGs Growth Rate'!$A$53:$AR$78,COLUMN('Non-GHGs Growth Rate'!V$53),0)</f>
        <v>0</v>
      </c>
      <c r="W4">
        <f>$F4*VLOOKUP($A4,'Non-GHGs Growth Rate'!$A$53:$AR$78,COLUMN('Non-GHGs Growth Rate'!W$53),0)</f>
        <v>0</v>
      </c>
      <c r="X4">
        <f>$F4*VLOOKUP($A4,'Non-GHGs Growth Rate'!$A$53:$AR$78,COLUMN('Non-GHGs Growth Rate'!X$53),0)</f>
        <v>0</v>
      </c>
      <c r="Y4">
        <f>$F4*VLOOKUP($A4,'Non-GHGs Growth Rate'!$A$53:$AR$78,COLUMN('Non-GHGs Growth Rate'!Y$53),0)</f>
        <v>0</v>
      </c>
      <c r="Z4">
        <f>$F4*VLOOKUP($A4,'Non-GHGs Growth Rate'!$A$53:$AR$78,COLUMN('Non-GHGs Growth Rate'!Z$53),0)</f>
        <v>0</v>
      </c>
      <c r="AA4">
        <f>$F4*VLOOKUP($A4,'Non-GHGs Growth Rate'!$A$53:$AR$78,COLUMN('Non-GHGs Growth Rate'!AA$53),0)</f>
        <v>0</v>
      </c>
      <c r="AB4">
        <f>$F4*VLOOKUP($A4,'Non-GHGs Growth Rate'!$A$53:$AR$78,COLUMN('Non-GHGs Growth Rate'!AB$53),0)</f>
        <v>0</v>
      </c>
      <c r="AC4">
        <f>$F4*VLOOKUP($A4,'Non-GHGs Growth Rate'!$A$53:$AR$78,COLUMN('Non-GHGs Growth Rate'!AC$53),0)</f>
        <v>0</v>
      </c>
      <c r="AD4">
        <f>$F4*VLOOKUP($A4,'Non-GHGs Growth Rate'!$A$53:$AR$78,COLUMN('Non-GHGs Growth Rate'!AD$53),0)</f>
        <v>0</v>
      </c>
      <c r="AE4">
        <f>$F4*VLOOKUP($A4,'Non-GHGs Growth Rate'!$A$53:$AR$78,COLUMN('Non-GHGs Growth Rate'!AE$53),0)</f>
        <v>0</v>
      </c>
      <c r="AF4">
        <f>$F4*VLOOKUP($A4,'Non-GHGs Growth Rate'!$A$53:$AR$78,COLUMN('Non-GHGs Growth Rate'!AF$53),0)</f>
        <v>0</v>
      </c>
      <c r="AG4">
        <f>$F4*VLOOKUP($A4,'Non-GHGs Growth Rate'!$A$53:$AR$78,COLUMN('Non-GHGs Growth Rate'!AG$53),0)</f>
        <v>0</v>
      </c>
      <c r="AH4">
        <f>$F4*VLOOKUP($A4,'Non-GHGs Growth Rate'!$A$53:$AR$78,COLUMN('Non-GHGs Growth Rate'!AH$53),0)</f>
        <v>0</v>
      </c>
      <c r="AI4">
        <f>$F4*VLOOKUP($A4,'Non-GHGs Growth Rate'!$A$53:$AR$78,COLUMN('Non-GHGs Growth Rate'!AI$53),0)</f>
        <v>0</v>
      </c>
      <c r="AJ4">
        <f>$F4*VLOOKUP($A4,'Non-GHGs Growth Rate'!$A$53:$AR$78,COLUMN('Non-GHGs Growth Rate'!AJ$53),0)</f>
        <v>0</v>
      </c>
      <c r="AK4">
        <f>$F4*VLOOKUP($A4,'Non-GHGs Growth Rate'!$A$53:$AR$78,COLUMN('Non-GHGs Growth Rate'!AK$53),0)</f>
        <v>0</v>
      </c>
      <c r="AL4">
        <f>$F4*VLOOKUP($A4,'Non-GHGs Growth Rate'!$A$53:$AR$78,COLUMN('Non-GHGs Growth Rate'!AL$53),0)</f>
        <v>0</v>
      </c>
      <c r="AM4">
        <f>$F4*VLOOKUP($A4,'Non-GHGs Growth Rate'!$A$53:$AR$78,COLUMN('Non-GHGs Growth Rate'!AM$53),0)</f>
        <v>0</v>
      </c>
      <c r="AN4">
        <f>$F4*VLOOKUP($A4,'Non-GHGs Growth Rate'!$A$53:$AR$78,COLUMN('Non-GHGs Growth Rate'!AN$53),0)</f>
        <v>0</v>
      </c>
      <c r="AO4">
        <f>$F4*VLOOKUP($A4,'Non-GHGs Growth Rate'!$A$53:$AR$78,COLUMN('Non-GHGs Growth Rate'!AO$53),0)</f>
        <v>0</v>
      </c>
      <c r="AP4">
        <f>$F4*VLOOKUP($A4,'Non-GHGs Growth Rate'!$A$53:$AR$78,COLUMN('Non-GHGs Growth Rate'!AP$53),0)</f>
        <v>0</v>
      </c>
      <c r="AQ4">
        <f>$F4*VLOOKUP($A4,'Non-GHGs Growth Rate'!$A$53:$AR$78,COLUMN('Non-GHGs Growth Rate'!AQ$53),0)</f>
        <v>0</v>
      </c>
      <c r="AR4">
        <f>$F4*VLOOKUP($A4,'Non-GHGs Growth Rate'!$A$53:$AR$78,COLUMN('Non-GHGs Growth Rate'!AR$53),0)</f>
        <v>0</v>
      </c>
    </row>
    <row r="5" spans="1:44">
      <c r="A5" t="s">
        <v>46</v>
      </c>
      <c r="B5" cm="1">
        <f t="array" ref="B5">SUMPRODUCT('Non-GHGs Emissions 2018-2022'!$L$5:$L$44*('Non-GHGs Emissions 2018-2022'!$A$5:$A$44=$A5))</f>
        <v>0</v>
      </c>
      <c r="C5" cm="1">
        <f t="array" ref="C5">SUMPRODUCT('Non-GHGs Emissions 2018-2022'!$L$49:$L$88*('Non-GHGs Emissions 2018-2022'!$A$49:$A$88=$A5))</f>
        <v>0</v>
      </c>
      <c r="D5" cm="1">
        <f t="array" ref="D5">SUMPRODUCT('Non-GHGs Emissions 2018-2022'!$L$93:$L$132*('Non-GHGs Emissions 2018-2022'!$A$93:$A$132=$A5))</f>
        <v>0</v>
      </c>
      <c r="E5" cm="1">
        <f t="array" ref="E5">SUMPRODUCT('Non-GHGs Emissions 2018-2022'!$L$137:$L$176*('Non-GHGs Emissions 2018-2022'!$A$137:$A$176=$A5))</f>
        <v>0</v>
      </c>
      <c r="F5" cm="1">
        <f t="array" ref="F5">SUMPRODUCT('Non-GHGs Emissions 2018-2022'!$L$181:$L$220*('Non-GHGs Emissions 2018-2022'!$A$181:$A$220=$A5))</f>
        <v>0</v>
      </c>
      <c r="G5">
        <f>$F5*VLOOKUP($A5,'Non-GHGs Growth Rate'!$A$53:$AR$78,COLUMN('Non-GHGs Growth Rate'!G$53),0)</f>
        <v>0</v>
      </c>
      <c r="H5">
        <f>$F5*VLOOKUP($A5,'Non-GHGs Growth Rate'!$A$53:$AR$78,COLUMN('Non-GHGs Growth Rate'!H$53),0)</f>
        <v>0</v>
      </c>
      <c r="I5">
        <f>$F5*VLOOKUP($A5,'Non-GHGs Growth Rate'!$A$53:$AR$78,COLUMN('Non-GHGs Growth Rate'!I$53),0)</f>
        <v>0</v>
      </c>
      <c r="J5">
        <f>$F5*VLOOKUP($A5,'Non-GHGs Growth Rate'!$A$53:$AR$78,COLUMN('Non-GHGs Growth Rate'!J$53),0)</f>
        <v>0</v>
      </c>
      <c r="K5">
        <f>$F5*VLOOKUP($A5,'Non-GHGs Growth Rate'!$A$53:$AR$78,COLUMN('Non-GHGs Growth Rate'!K$53),0)</f>
        <v>0</v>
      </c>
      <c r="L5">
        <f>$F5*VLOOKUP($A5,'Non-GHGs Growth Rate'!$A$53:$AR$78,COLUMN('Non-GHGs Growth Rate'!L$53),0)</f>
        <v>0</v>
      </c>
      <c r="M5">
        <f>$F5*VLOOKUP($A5,'Non-GHGs Growth Rate'!$A$53:$AR$78,COLUMN('Non-GHGs Growth Rate'!M$53),0)</f>
        <v>0</v>
      </c>
      <c r="N5">
        <f>$F5*VLOOKUP($A5,'Non-GHGs Growth Rate'!$A$53:$AR$78,COLUMN('Non-GHGs Growth Rate'!N$53),0)</f>
        <v>0</v>
      </c>
      <c r="O5">
        <f>$F5*VLOOKUP($A5,'Non-GHGs Growth Rate'!$A$53:$AR$78,COLUMN('Non-GHGs Growth Rate'!O$53),0)</f>
        <v>0</v>
      </c>
      <c r="P5">
        <f>$F5*VLOOKUP($A5,'Non-GHGs Growth Rate'!$A$53:$AR$78,COLUMN('Non-GHGs Growth Rate'!P$53),0)</f>
        <v>0</v>
      </c>
      <c r="Q5">
        <f>$F5*VLOOKUP($A5,'Non-GHGs Growth Rate'!$A$53:$AR$78,COLUMN('Non-GHGs Growth Rate'!Q$53),0)</f>
        <v>0</v>
      </c>
      <c r="R5">
        <f>$F5*VLOOKUP($A5,'Non-GHGs Growth Rate'!$A$53:$AR$78,COLUMN('Non-GHGs Growth Rate'!R$53),0)</f>
        <v>0</v>
      </c>
      <c r="S5">
        <f>$F5*VLOOKUP($A5,'Non-GHGs Growth Rate'!$A$53:$AR$78,COLUMN('Non-GHGs Growth Rate'!S$53),0)</f>
        <v>0</v>
      </c>
      <c r="T5">
        <f>$F5*VLOOKUP($A5,'Non-GHGs Growth Rate'!$A$53:$AR$78,COLUMN('Non-GHGs Growth Rate'!T$53),0)</f>
        <v>0</v>
      </c>
      <c r="U5">
        <f>$F5*VLOOKUP($A5,'Non-GHGs Growth Rate'!$A$53:$AR$78,COLUMN('Non-GHGs Growth Rate'!U$53),0)</f>
        <v>0</v>
      </c>
      <c r="V5">
        <f>$F5*VLOOKUP($A5,'Non-GHGs Growth Rate'!$A$53:$AR$78,COLUMN('Non-GHGs Growth Rate'!V$53),0)</f>
        <v>0</v>
      </c>
      <c r="W5">
        <f>$F5*VLOOKUP($A5,'Non-GHGs Growth Rate'!$A$53:$AR$78,COLUMN('Non-GHGs Growth Rate'!W$53),0)</f>
        <v>0</v>
      </c>
      <c r="X5">
        <f>$F5*VLOOKUP($A5,'Non-GHGs Growth Rate'!$A$53:$AR$78,COLUMN('Non-GHGs Growth Rate'!X$53),0)</f>
        <v>0</v>
      </c>
      <c r="Y5">
        <f>$F5*VLOOKUP($A5,'Non-GHGs Growth Rate'!$A$53:$AR$78,COLUMN('Non-GHGs Growth Rate'!Y$53),0)</f>
        <v>0</v>
      </c>
      <c r="Z5">
        <f>$F5*VLOOKUP($A5,'Non-GHGs Growth Rate'!$A$53:$AR$78,COLUMN('Non-GHGs Growth Rate'!Z$53),0)</f>
        <v>0</v>
      </c>
      <c r="AA5">
        <f>$F5*VLOOKUP($A5,'Non-GHGs Growth Rate'!$A$53:$AR$78,COLUMN('Non-GHGs Growth Rate'!AA$53),0)</f>
        <v>0</v>
      </c>
      <c r="AB5">
        <f>$F5*VLOOKUP($A5,'Non-GHGs Growth Rate'!$A$53:$AR$78,COLUMN('Non-GHGs Growth Rate'!AB$53),0)</f>
        <v>0</v>
      </c>
      <c r="AC5">
        <f>$F5*VLOOKUP($A5,'Non-GHGs Growth Rate'!$A$53:$AR$78,COLUMN('Non-GHGs Growth Rate'!AC$53),0)</f>
        <v>0</v>
      </c>
      <c r="AD5">
        <f>$F5*VLOOKUP($A5,'Non-GHGs Growth Rate'!$A$53:$AR$78,COLUMN('Non-GHGs Growth Rate'!AD$53),0)</f>
        <v>0</v>
      </c>
      <c r="AE5">
        <f>$F5*VLOOKUP($A5,'Non-GHGs Growth Rate'!$A$53:$AR$78,COLUMN('Non-GHGs Growth Rate'!AE$53),0)</f>
        <v>0</v>
      </c>
      <c r="AF5">
        <f>$F5*VLOOKUP($A5,'Non-GHGs Growth Rate'!$A$53:$AR$78,COLUMN('Non-GHGs Growth Rate'!AF$53),0)</f>
        <v>0</v>
      </c>
      <c r="AG5">
        <f>$F5*VLOOKUP($A5,'Non-GHGs Growth Rate'!$A$53:$AR$78,COLUMN('Non-GHGs Growth Rate'!AG$53),0)</f>
        <v>0</v>
      </c>
      <c r="AH5">
        <f>$F5*VLOOKUP($A5,'Non-GHGs Growth Rate'!$A$53:$AR$78,COLUMN('Non-GHGs Growth Rate'!AH$53),0)</f>
        <v>0</v>
      </c>
      <c r="AI5">
        <f>$F5*VLOOKUP($A5,'Non-GHGs Growth Rate'!$A$53:$AR$78,COLUMN('Non-GHGs Growth Rate'!AI$53),0)</f>
        <v>0</v>
      </c>
      <c r="AJ5">
        <f>$F5*VLOOKUP($A5,'Non-GHGs Growth Rate'!$A$53:$AR$78,COLUMN('Non-GHGs Growth Rate'!AJ$53),0)</f>
        <v>0</v>
      </c>
      <c r="AK5">
        <f>$F5*VLOOKUP($A5,'Non-GHGs Growth Rate'!$A$53:$AR$78,COLUMN('Non-GHGs Growth Rate'!AK$53),0)</f>
        <v>0</v>
      </c>
      <c r="AL5">
        <f>$F5*VLOOKUP($A5,'Non-GHGs Growth Rate'!$A$53:$AR$78,COLUMN('Non-GHGs Growth Rate'!AL$53),0)</f>
        <v>0</v>
      </c>
      <c r="AM5">
        <f>$F5*VLOOKUP($A5,'Non-GHGs Growth Rate'!$A$53:$AR$78,COLUMN('Non-GHGs Growth Rate'!AM$53),0)</f>
        <v>0</v>
      </c>
      <c r="AN5">
        <f>$F5*VLOOKUP($A5,'Non-GHGs Growth Rate'!$A$53:$AR$78,COLUMN('Non-GHGs Growth Rate'!AN$53),0)</f>
        <v>0</v>
      </c>
      <c r="AO5">
        <f>$F5*VLOOKUP($A5,'Non-GHGs Growth Rate'!$A$53:$AR$78,COLUMN('Non-GHGs Growth Rate'!AO$53),0)</f>
        <v>0</v>
      </c>
      <c r="AP5">
        <f>$F5*VLOOKUP($A5,'Non-GHGs Growth Rate'!$A$53:$AR$78,COLUMN('Non-GHGs Growth Rate'!AP$53),0)</f>
        <v>0</v>
      </c>
      <c r="AQ5">
        <f>$F5*VLOOKUP($A5,'Non-GHGs Growth Rate'!$A$53:$AR$78,COLUMN('Non-GHGs Growth Rate'!AQ$53),0)</f>
        <v>0</v>
      </c>
      <c r="AR5">
        <f>$F5*VLOOKUP($A5,'Non-GHGs Growth Rate'!$A$53:$AR$78,COLUMN('Non-GHGs Growth Rate'!AR$53),0)</f>
        <v>0</v>
      </c>
    </row>
    <row r="6" spans="1:44">
      <c r="A6" t="s">
        <v>51</v>
      </c>
      <c r="B6" cm="1">
        <f t="array" ref="B6">SUMPRODUCT('Non-GHGs Emissions 2018-2022'!$L$5:$L$44*('Non-GHGs Emissions 2018-2022'!$A$5:$A$44=$A6))</f>
        <v>0</v>
      </c>
      <c r="C6" cm="1">
        <f t="array" ref="C6">SUMPRODUCT('Non-GHGs Emissions 2018-2022'!$L$49:$L$88*('Non-GHGs Emissions 2018-2022'!$A$49:$A$88=$A6))</f>
        <v>0</v>
      </c>
      <c r="D6" cm="1">
        <f t="array" ref="D6">SUMPRODUCT('Non-GHGs Emissions 2018-2022'!$L$93:$L$132*('Non-GHGs Emissions 2018-2022'!$A$93:$A$132=$A6))</f>
        <v>0</v>
      </c>
      <c r="E6" cm="1">
        <f t="array" ref="E6">SUMPRODUCT('Non-GHGs Emissions 2018-2022'!$L$137:$L$176*('Non-GHGs Emissions 2018-2022'!$A$137:$A$176=$A6))</f>
        <v>0</v>
      </c>
      <c r="F6" cm="1">
        <f t="array" ref="F6">SUMPRODUCT('Non-GHGs Emissions 2018-2022'!$L$181:$L$220*('Non-GHGs Emissions 2018-2022'!$A$181:$A$220=$A6))</f>
        <v>0</v>
      </c>
      <c r="G6">
        <f>$F6*VLOOKUP($A6,'Non-GHGs Growth Rate'!$A$53:$AR$78,COLUMN('Non-GHGs Growth Rate'!G$53),0)</f>
        <v>0</v>
      </c>
      <c r="H6">
        <f>$F6*VLOOKUP($A6,'Non-GHGs Growth Rate'!$A$53:$AR$78,COLUMN('Non-GHGs Growth Rate'!H$53),0)</f>
        <v>0</v>
      </c>
      <c r="I6">
        <f>$F6*VLOOKUP($A6,'Non-GHGs Growth Rate'!$A$53:$AR$78,COLUMN('Non-GHGs Growth Rate'!I$53),0)</f>
        <v>0</v>
      </c>
      <c r="J6">
        <f>$F6*VLOOKUP($A6,'Non-GHGs Growth Rate'!$A$53:$AR$78,COLUMN('Non-GHGs Growth Rate'!J$53),0)</f>
        <v>0</v>
      </c>
      <c r="K6">
        <f>$F6*VLOOKUP($A6,'Non-GHGs Growth Rate'!$A$53:$AR$78,COLUMN('Non-GHGs Growth Rate'!K$53),0)</f>
        <v>0</v>
      </c>
      <c r="L6">
        <f>$F6*VLOOKUP($A6,'Non-GHGs Growth Rate'!$A$53:$AR$78,COLUMN('Non-GHGs Growth Rate'!L$53),0)</f>
        <v>0</v>
      </c>
      <c r="M6">
        <f>$F6*VLOOKUP($A6,'Non-GHGs Growth Rate'!$A$53:$AR$78,COLUMN('Non-GHGs Growth Rate'!M$53),0)</f>
        <v>0</v>
      </c>
      <c r="N6">
        <f>$F6*VLOOKUP($A6,'Non-GHGs Growth Rate'!$A$53:$AR$78,COLUMN('Non-GHGs Growth Rate'!N$53),0)</f>
        <v>0</v>
      </c>
      <c r="O6">
        <f>$F6*VLOOKUP($A6,'Non-GHGs Growth Rate'!$A$53:$AR$78,COLUMN('Non-GHGs Growth Rate'!O$53),0)</f>
        <v>0</v>
      </c>
      <c r="P6">
        <f>$F6*VLOOKUP($A6,'Non-GHGs Growth Rate'!$A$53:$AR$78,COLUMN('Non-GHGs Growth Rate'!P$53),0)</f>
        <v>0</v>
      </c>
      <c r="Q6">
        <f>$F6*VLOOKUP($A6,'Non-GHGs Growth Rate'!$A$53:$AR$78,COLUMN('Non-GHGs Growth Rate'!Q$53),0)</f>
        <v>0</v>
      </c>
      <c r="R6">
        <f>$F6*VLOOKUP($A6,'Non-GHGs Growth Rate'!$A$53:$AR$78,COLUMN('Non-GHGs Growth Rate'!R$53),0)</f>
        <v>0</v>
      </c>
      <c r="S6">
        <f>$F6*VLOOKUP($A6,'Non-GHGs Growth Rate'!$A$53:$AR$78,COLUMN('Non-GHGs Growth Rate'!S$53),0)</f>
        <v>0</v>
      </c>
      <c r="T6">
        <f>$F6*VLOOKUP($A6,'Non-GHGs Growth Rate'!$A$53:$AR$78,COLUMN('Non-GHGs Growth Rate'!T$53),0)</f>
        <v>0</v>
      </c>
      <c r="U6">
        <f>$F6*VLOOKUP($A6,'Non-GHGs Growth Rate'!$A$53:$AR$78,COLUMN('Non-GHGs Growth Rate'!U$53),0)</f>
        <v>0</v>
      </c>
      <c r="V6">
        <f>$F6*VLOOKUP($A6,'Non-GHGs Growth Rate'!$A$53:$AR$78,COLUMN('Non-GHGs Growth Rate'!V$53),0)</f>
        <v>0</v>
      </c>
      <c r="W6">
        <f>$F6*VLOOKUP($A6,'Non-GHGs Growth Rate'!$A$53:$AR$78,COLUMN('Non-GHGs Growth Rate'!W$53),0)</f>
        <v>0</v>
      </c>
      <c r="X6">
        <f>$F6*VLOOKUP($A6,'Non-GHGs Growth Rate'!$A$53:$AR$78,COLUMN('Non-GHGs Growth Rate'!X$53),0)</f>
        <v>0</v>
      </c>
      <c r="Y6">
        <f>$F6*VLOOKUP($A6,'Non-GHGs Growth Rate'!$A$53:$AR$78,COLUMN('Non-GHGs Growth Rate'!Y$53),0)</f>
        <v>0</v>
      </c>
      <c r="Z6">
        <f>$F6*VLOOKUP($A6,'Non-GHGs Growth Rate'!$A$53:$AR$78,COLUMN('Non-GHGs Growth Rate'!Z$53),0)</f>
        <v>0</v>
      </c>
      <c r="AA6">
        <f>$F6*VLOOKUP($A6,'Non-GHGs Growth Rate'!$A$53:$AR$78,COLUMN('Non-GHGs Growth Rate'!AA$53),0)</f>
        <v>0</v>
      </c>
      <c r="AB6">
        <f>$F6*VLOOKUP($A6,'Non-GHGs Growth Rate'!$A$53:$AR$78,COLUMN('Non-GHGs Growth Rate'!AB$53),0)</f>
        <v>0</v>
      </c>
      <c r="AC6">
        <f>$F6*VLOOKUP($A6,'Non-GHGs Growth Rate'!$A$53:$AR$78,COLUMN('Non-GHGs Growth Rate'!AC$53),0)</f>
        <v>0</v>
      </c>
      <c r="AD6">
        <f>$F6*VLOOKUP($A6,'Non-GHGs Growth Rate'!$A$53:$AR$78,COLUMN('Non-GHGs Growth Rate'!AD$53),0)</f>
        <v>0</v>
      </c>
      <c r="AE6">
        <f>$F6*VLOOKUP($A6,'Non-GHGs Growth Rate'!$A$53:$AR$78,COLUMN('Non-GHGs Growth Rate'!AE$53),0)</f>
        <v>0</v>
      </c>
      <c r="AF6">
        <f>$F6*VLOOKUP($A6,'Non-GHGs Growth Rate'!$A$53:$AR$78,COLUMN('Non-GHGs Growth Rate'!AF$53),0)</f>
        <v>0</v>
      </c>
      <c r="AG6">
        <f>$F6*VLOOKUP($A6,'Non-GHGs Growth Rate'!$A$53:$AR$78,COLUMN('Non-GHGs Growth Rate'!AG$53),0)</f>
        <v>0</v>
      </c>
      <c r="AH6">
        <f>$F6*VLOOKUP($A6,'Non-GHGs Growth Rate'!$A$53:$AR$78,COLUMN('Non-GHGs Growth Rate'!AH$53),0)</f>
        <v>0</v>
      </c>
      <c r="AI6">
        <f>$F6*VLOOKUP($A6,'Non-GHGs Growth Rate'!$A$53:$AR$78,COLUMN('Non-GHGs Growth Rate'!AI$53),0)</f>
        <v>0</v>
      </c>
      <c r="AJ6">
        <f>$F6*VLOOKUP($A6,'Non-GHGs Growth Rate'!$A$53:$AR$78,COLUMN('Non-GHGs Growth Rate'!AJ$53),0)</f>
        <v>0</v>
      </c>
      <c r="AK6">
        <f>$F6*VLOOKUP($A6,'Non-GHGs Growth Rate'!$A$53:$AR$78,COLUMN('Non-GHGs Growth Rate'!AK$53),0)</f>
        <v>0</v>
      </c>
      <c r="AL6">
        <f>$F6*VLOOKUP($A6,'Non-GHGs Growth Rate'!$A$53:$AR$78,COLUMN('Non-GHGs Growth Rate'!AL$53),0)</f>
        <v>0</v>
      </c>
      <c r="AM6">
        <f>$F6*VLOOKUP($A6,'Non-GHGs Growth Rate'!$A$53:$AR$78,COLUMN('Non-GHGs Growth Rate'!AM$53),0)</f>
        <v>0</v>
      </c>
      <c r="AN6">
        <f>$F6*VLOOKUP($A6,'Non-GHGs Growth Rate'!$A$53:$AR$78,COLUMN('Non-GHGs Growth Rate'!AN$53),0)</f>
        <v>0</v>
      </c>
      <c r="AO6">
        <f>$F6*VLOOKUP($A6,'Non-GHGs Growth Rate'!$A$53:$AR$78,COLUMN('Non-GHGs Growth Rate'!AO$53),0)</f>
        <v>0</v>
      </c>
      <c r="AP6">
        <f>$F6*VLOOKUP($A6,'Non-GHGs Growth Rate'!$A$53:$AR$78,COLUMN('Non-GHGs Growth Rate'!AP$53),0)</f>
        <v>0</v>
      </c>
      <c r="AQ6">
        <f>$F6*VLOOKUP($A6,'Non-GHGs Growth Rate'!$A$53:$AR$78,COLUMN('Non-GHGs Growth Rate'!AQ$53),0)</f>
        <v>0</v>
      </c>
      <c r="AR6">
        <f>$F6*VLOOKUP($A6,'Non-GHGs Growth Rate'!$A$53:$AR$78,COLUMN('Non-GHGs Growth Rate'!AR$53),0)</f>
        <v>0</v>
      </c>
    </row>
    <row r="7" spans="1:44">
      <c r="A7" t="s">
        <v>52</v>
      </c>
      <c r="B7" cm="1">
        <f t="array" ref="B7">SUMPRODUCT('Non-GHGs Emissions 2018-2022'!$L$5:$L$44*('Non-GHGs Emissions 2018-2022'!$A$5:$A$44=$A7))</f>
        <v>0</v>
      </c>
      <c r="C7" cm="1">
        <f t="array" ref="C7">SUMPRODUCT('Non-GHGs Emissions 2018-2022'!$L$49:$L$88*('Non-GHGs Emissions 2018-2022'!$A$49:$A$88=$A7))</f>
        <v>0</v>
      </c>
      <c r="D7" cm="1">
        <f t="array" ref="D7">SUMPRODUCT('Non-GHGs Emissions 2018-2022'!$L$93:$L$132*('Non-GHGs Emissions 2018-2022'!$A$93:$A$132=$A7))</f>
        <v>0</v>
      </c>
      <c r="E7" cm="1">
        <f t="array" ref="E7">SUMPRODUCT('Non-GHGs Emissions 2018-2022'!$L$137:$L$176*('Non-GHGs Emissions 2018-2022'!$A$137:$A$176=$A7))</f>
        <v>0</v>
      </c>
      <c r="F7" cm="1">
        <f t="array" ref="F7">SUMPRODUCT('Non-GHGs Emissions 2018-2022'!$L$181:$L$220*('Non-GHGs Emissions 2018-2022'!$A$181:$A$220=$A7))</f>
        <v>0</v>
      </c>
      <c r="G7">
        <f>$F7*VLOOKUP($A7,'Non-GHGs Growth Rate'!$A$53:$AR$78,COLUMN('Non-GHGs Growth Rate'!G$53),0)</f>
        <v>0</v>
      </c>
      <c r="H7">
        <f>$F7*VLOOKUP($A7,'Non-GHGs Growth Rate'!$A$53:$AR$78,COLUMN('Non-GHGs Growth Rate'!H$53),0)</f>
        <v>0</v>
      </c>
      <c r="I7">
        <f>$F7*VLOOKUP($A7,'Non-GHGs Growth Rate'!$A$53:$AR$78,COLUMN('Non-GHGs Growth Rate'!I$53),0)</f>
        <v>0</v>
      </c>
      <c r="J7">
        <f>$F7*VLOOKUP($A7,'Non-GHGs Growth Rate'!$A$53:$AR$78,COLUMN('Non-GHGs Growth Rate'!J$53),0)</f>
        <v>0</v>
      </c>
      <c r="K7">
        <f>$F7*VLOOKUP($A7,'Non-GHGs Growth Rate'!$A$53:$AR$78,COLUMN('Non-GHGs Growth Rate'!K$53),0)</f>
        <v>0</v>
      </c>
      <c r="L7">
        <f>$F7*VLOOKUP($A7,'Non-GHGs Growth Rate'!$A$53:$AR$78,COLUMN('Non-GHGs Growth Rate'!L$53),0)</f>
        <v>0</v>
      </c>
      <c r="M7">
        <f>$F7*VLOOKUP($A7,'Non-GHGs Growth Rate'!$A$53:$AR$78,COLUMN('Non-GHGs Growth Rate'!M$53),0)</f>
        <v>0</v>
      </c>
      <c r="N7">
        <f>$F7*VLOOKUP($A7,'Non-GHGs Growth Rate'!$A$53:$AR$78,COLUMN('Non-GHGs Growth Rate'!N$53),0)</f>
        <v>0</v>
      </c>
      <c r="O7">
        <f>$F7*VLOOKUP($A7,'Non-GHGs Growth Rate'!$A$53:$AR$78,COLUMN('Non-GHGs Growth Rate'!O$53),0)</f>
        <v>0</v>
      </c>
      <c r="P7">
        <f>$F7*VLOOKUP($A7,'Non-GHGs Growth Rate'!$A$53:$AR$78,COLUMN('Non-GHGs Growth Rate'!P$53),0)</f>
        <v>0</v>
      </c>
      <c r="Q7">
        <f>$F7*VLOOKUP($A7,'Non-GHGs Growth Rate'!$A$53:$AR$78,COLUMN('Non-GHGs Growth Rate'!Q$53),0)</f>
        <v>0</v>
      </c>
      <c r="R7">
        <f>$F7*VLOOKUP($A7,'Non-GHGs Growth Rate'!$A$53:$AR$78,COLUMN('Non-GHGs Growth Rate'!R$53),0)</f>
        <v>0</v>
      </c>
      <c r="S7">
        <f>$F7*VLOOKUP($A7,'Non-GHGs Growth Rate'!$A$53:$AR$78,COLUMN('Non-GHGs Growth Rate'!S$53),0)</f>
        <v>0</v>
      </c>
      <c r="T7">
        <f>$F7*VLOOKUP($A7,'Non-GHGs Growth Rate'!$A$53:$AR$78,COLUMN('Non-GHGs Growth Rate'!T$53),0)</f>
        <v>0</v>
      </c>
      <c r="U7">
        <f>$F7*VLOOKUP($A7,'Non-GHGs Growth Rate'!$A$53:$AR$78,COLUMN('Non-GHGs Growth Rate'!U$53),0)</f>
        <v>0</v>
      </c>
      <c r="V7">
        <f>$F7*VLOOKUP($A7,'Non-GHGs Growth Rate'!$A$53:$AR$78,COLUMN('Non-GHGs Growth Rate'!V$53),0)</f>
        <v>0</v>
      </c>
      <c r="W7">
        <f>$F7*VLOOKUP($A7,'Non-GHGs Growth Rate'!$A$53:$AR$78,COLUMN('Non-GHGs Growth Rate'!W$53),0)</f>
        <v>0</v>
      </c>
      <c r="X7">
        <f>$F7*VLOOKUP($A7,'Non-GHGs Growth Rate'!$A$53:$AR$78,COLUMN('Non-GHGs Growth Rate'!X$53),0)</f>
        <v>0</v>
      </c>
      <c r="Y7">
        <f>$F7*VLOOKUP($A7,'Non-GHGs Growth Rate'!$A$53:$AR$78,COLUMN('Non-GHGs Growth Rate'!Y$53),0)</f>
        <v>0</v>
      </c>
      <c r="Z7">
        <f>$F7*VLOOKUP($A7,'Non-GHGs Growth Rate'!$A$53:$AR$78,COLUMN('Non-GHGs Growth Rate'!Z$53),0)</f>
        <v>0</v>
      </c>
      <c r="AA7">
        <f>$F7*VLOOKUP($A7,'Non-GHGs Growth Rate'!$A$53:$AR$78,COLUMN('Non-GHGs Growth Rate'!AA$53),0)</f>
        <v>0</v>
      </c>
      <c r="AB7">
        <f>$F7*VLOOKUP($A7,'Non-GHGs Growth Rate'!$A$53:$AR$78,COLUMN('Non-GHGs Growth Rate'!AB$53),0)</f>
        <v>0</v>
      </c>
      <c r="AC7">
        <f>$F7*VLOOKUP($A7,'Non-GHGs Growth Rate'!$A$53:$AR$78,COLUMN('Non-GHGs Growth Rate'!AC$53),0)</f>
        <v>0</v>
      </c>
      <c r="AD7">
        <f>$F7*VLOOKUP($A7,'Non-GHGs Growth Rate'!$A$53:$AR$78,COLUMN('Non-GHGs Growth Rate'!AD$53),0)</f>
        <v>0</v>
      </c>
      <c r="AE7">
        <f>$F7*VLOOKUP($A7,'Non-GHGs Growth Rate'!$A$53:$AR$78,COLUMN('Non-GHGs Growth Rate'!AE$53),0)</f>
        <v>0</v>
      </c>
      <c r="AF7">
        <f>$F7*VLOOKUP($A7,'Non-GHGs Growth Rate'!$A$53:$AR$78,COLUMN('Non-GHGs Growth Rate'!AF$53),0)</f>
        <v>0</v>
      </c>
      <c r="AG7">
        <f>$F7*VLOOKUP($A7,'Non-GHGs Growth Rate'!$A$53:$AR$78,COLUMN('Non-GHGs Growth Rate'!AG$53),0)</f>
        <v>0</v>
      </c>
      <c r="AH7">
        <f>$F7*VLOOKUP($A7,'Non-GHGs Growth Rate'!$A$53:$AR$78,COLUMN('Non-GHGs Growth Rate'!AH$53),0)</f>
        <v>0</v>
      </c>
      <c r="AI7">
        <f>$F7*VLOOKUP($A7,'Non-GHGs Growth Rate'!$A$53:$AR$78,COLUMN('Non-GHGs Growth Rate'!AI$53),0)</f>
        <v>0</v>
      </c>
      <c r="AJ7">
        <f>$F7*VLOOKUP($A7,'Non-GHGs Growth Rate'!$A$53:$AR$78,COLUMN('Non-GHGs Growth Rate'!AJ$53),0)</f>
        <v>0</v>
      </c>
      <c r="AK7">
        <f>$F7*VLOOKUP($A7,'Non-GHGs Growth Rate'!$A$53:$AR$78,COLUMN('Non-GHGs Growth Rate'!AK$53),0)</f>
        <v>0</v>
      </c>
      <c r="AL7">
        <f>$F7*VLOOKUP($A7,'Non-GHGs Growth Rate'!$A$53:$AR$78,COLUMN('Non-GHGs Growth Rate'!AL$53),0)</f>
        <v>0</v>
      </c>
      <c r="AM7">
        <f>$F7*VLOOKUP($A7,'Non-GHGs Growth Rate'!$A$53:$AR$78,COLUMN('Non-GHGs Growth Rate'!AM$53),0)</f>
        <v>0</v>
      </c>
      <c r="AN7">
        <f>$F7*VLOOKUP($A7,'Non-GHGs Growth Rate'!$A$53:$AR$78,COLUMN('Non-GHGs Growth Rate'!AN$53),0)</f>
        <v>0</v>
      </c>
      <c r="AO7">
        <f>$F7*VLOOKUP($A7,'Non-GHGs Growth Rate'!$A$53:$AR$78,COLUMN('Non-GHGs Growth Rate'!AO$53),0)</f>
        <v>0</v>
      </c>
      <c r="AP7">
        <f>$F7*VLOOKUP($A7,'Non-GHGs Growth Rate'!$A$53:$AR$78,COLUMN('Non-GHGs Growth Rate'!AP$53),0)</f>
        <v>0</v>
      </c>
      <c r="AQ7">
        <f>$F7*VLOOKUP($A7,'Non-GHGs Growth Rate'!$A$53:$AR$78,COLUMN('Non-GHGs Growth Rate'!AQ$53),0)</f>
        <v>0</v>
      </c>
      <c r="AR7">
        <f>$F7*VLOOKUP($A7,'Non-GHGs Growth Rate'!$A$53:$AR$78,COLUMN('Non-GHGs Growth Rate'!AR$53),0)</f>
        <v>0</v>
      </c>
    </row>
    <row r="8" spans="1:44">
      <c r="A8" t="s">
        <v>53</v>
      </c>
      <c r="B8" cm="1">
        <f t="array" ref="B8">SUMPRODUCT('Non-GHGs Emissions 2018-2022'!$L$5:$L$44*('Non-GHGs Emissions 2018-2022'!$A$5:$A$44=$A8))</f>
        <v>0</v>
      </c>
      <c r="C8" cm="1">
        <f t="array" ref="C8">SUMPRODUCT('Non-GHGs Emissions 2018-2022'!$L$49:$L$88*('Non-GHGs Emissions 2018-2022'!$A$49:$A$88=$A8))</f>
        <v>0</v>
      </c>
      <c r="D8" cm="1">
        <f t="array" ref="D8">SUMPRODUCT('Non-GHGs Emissions 2018-2022'!$L$93:$L$132*('Non-GHGs Emissions 2018-2022'!$A$93:$A$132=$A8))</f>
        <v>0</v>
      </c>
      <c r="E8" cm="1">
        <f t="array" ref="E8">SUMPRODUCT('Non-GHGs Emissions 2018-2022'!$L$137:$L$176*('Non-GHGs Emissions 2018-2022'!$A$137:$A$176=$A8))</f>
        <v>0</v>
      </c>
      <c r="F8" cm="1">
        <f t="array" ref="F8">SUMPRODUCT('Non-GHGs Emissions 2018-2022'!$L$181:$L$220*('Non-GHGs Emissions 2018-2022'!$A$181:$A$220=$A8))</f>
        <v>0</v>
      </c>
      <c r="G8">
        <f>$F8*VLOOKUP($A8,'Non-GHGs Growth Rate'!$A$53:$AR$78,COLUMN('Non-GHGs Growth Rate'!G$53),0)</f>
        <v>0</v>
      </c>
      <c r="H8">
        <f>$F8*VLOOKUP($A8,'Non-GHGs Growth Rate'!$A$53:$AR$78,COLUMN('Non-GHGs Growth Rate'!H$53),0)</f>
        <v>0</v>
      </c>
      <c r="I8">
        <f>$F8*VLOOKUP($A8,'Non-GHGs Growth Rate'!$A$53:$AR$78,COLUMN('Non-GHGs Growth Rate'!I$53),0)</f>
        <v>0</v>
      </c>
      <c r="J8">
        <f>$F8*VLOOKUP($A8,'Non-GHGs Growth Rate'!$A$53:$AR$78,COLUMN('Non-GHGs Growth Rate'!J$53),0)</f>
        <v>0</v>
      </c>
      <c r="K8">
        <f>$F8*VLOOKUP($A8,'Non-GHGs Growth Rate'!$A$53:$AR$78,COLUMN('Non-GHGs Growth Rate'!K$53),0)</f>
        <v>0</v>
      </c>
      <c r="L8">
        <f>$F8*VLOOKUP($A8,'Non-GHGs Growth Rate'!$A$53:$AR$78,COLUMN('Non-GHGs Growth Rate'!L$53),0)</f>
        <v>0</v>
      </c>
      <c r="M8">
        <f>$F8*VLOOKUP($A8,'Non-GHGs Growth Rate'!$A$53:$AR$78,COLUMN('Non-GHGs Growth Rate'!M$53),0)</f>
        <v>0</v>
      </c>
      <c r="N8">
        <f>$F8*VLOOKUP($A8,'Non-GHGs Growth Rate'!$A$53:$AR$78,COLUMN('Non-GHGs Growth Rate'!N$53),0)</f>
        <v>0</v>
      </c>
      <c r="O8">
        <f>$F8*VLOOKUP($A8,'Non-GHGs Growth Rate'!$A$53:$AR$78,COLUMN('Non-GHGs Growth Rate'!O$53),0)</f>
        <v>0</v>
      </c>
      <c r="P8">
        <f>$F8*VLOOKUP($A8,'Non-GHGs Growth Rate'!$A$53:$AR$78,COLUMN('Non-GHGs Growth Rate'!P$53),0)</f>
        <v>0</v>
      </c>
      <c r="Q8">
        <f>$F8*VLOOKUP($A8,'Non-GHGs Growth Rate'!$A$53:$AR$78,COLUMN('Non-GHGs Growth Rate'!Q$53),0)</f>
        <v>0</v>
      </c>
      <c r="R8">
        <f>$F8*VLOOKUP($A8,'Non-GHGs Growth Rate'!$A$53:$AR$78,COLUMN('Non-GHGs Growth Rate'!R$53),0)</f>
        <v>0</v>
      </c>
      <c r="S8">
        <f>$F8*VLOOKUP($A8,'Non-GHGs Growth Rate'!$A$53:$AR$78,COLUMN('Non-GHGs Growth Rate'!S$53),0)</f>
        <v>0</v>
      </c>
      <c r="T8">
        <f>$F8*VLOOKUP($A8,'Non-GHGs Growth Rate'!$A$53:$AR$78,COLUMN('Non-GHGs Growth Rate'!T$53),0)</f>
        <v>0</v>
      </c>
      <c r="U8">
        <f>$F8*VLOOKUP($A8,'Non-GHGs Growth Rate'!$A$53:$AR$78,COLUMN('Non-GHGs Growth Rate'!U$53),0)</f>
        <v>0</v>
      </c>
      <c r="V8">
        <f>$F8*VLOOKUP($A8,'Non-GHGs Growth Rate'!$A$53:$AR$78,COLUMN('Non-GHGs Growth Rate'!V$53),0)</f>
        <v>0</v>
      </c>
      <c r="W8">
        <f>$F8*VLOOKUP($A8,'Non-GHGs Growth Rate'!$A$53:$AR$78,COLUMN('Non-GHGs Growth Rate'!W$53),0)</f>
        <v>0</v>
      </c>
      <c r="X8">
        <f>$F8*VLOOKUP($A8,'Non-GHGs Growth Rate'!$A$53:$AR$78,COLUMN('Non-GHGs Growth Rate'!X$53),0)</f>
        <v>0</v>
      </c>
      <c r="Y8">
        <f>$F8*VLOOKUP($A8,'Non-GHGs Growth Rate'!$A$53:$AR$78,COLUMN('Non-GHGs Growth Rate'!Y$53),0)</f>
        <v>0</v>
      </c>
      <c r="Z8">
        <f>$F8*VLOOKUP($A8,'Non-GHGs Growth Rate'!$A$53:$AR$78,COLUMN('Non-GHGs Growth Rate'!Z$53),0)</f>
        <v>0</v>
      </c>
      <c r="AA8">
        <f>$F8*VLOOKUP($A8,'Non-GHGs Growth Rate'!$A$53:$AR$78,COLUMN('Non-GHGs Growth Rate'!AA$53),0)</f>
        <v>0</v>
      </c>
      <c r="AB8">
        <f>$F8*VLOOKUP($A8,'Non-GHGs Growth Rate'!$A$53:$AR$78,COLUMN('Non-GHGs Growth Rate'!AB$53),0)</f>
        <v>0</v>
      </c>
      <c r="AC8">
        <f>$F8*VLOOKUP($A8,'Non-GHGs Growth Rate'!$A$53:$AR$78,COLUMN('Non-GHGs Growth Rate'!AC$53),0)</f>
        <v>0</v>
      </c>
      <c r="AD8">
        <f>$F8*VLOOKUP($A8,'Non-GHGs Growth Rate'!$A$53:$AR$78,COLUMN('Non-GHGs Growth Rate'!AD$53),0)</f>
        <v>0</v>
      </c>
      <c r="AE8">
        <f>$F8*VLOOKUP($A8,'Non-GHGs Growth Rate'!$A$53:$AR$78,COLUMN('Non-GHGs Growth Rate'!AE$53),0)</f>
        <v>0</v>
      </c>
      <c r="AF8">
        <f>$F8*VLOOKUP($A8,'Non-GHGs Growth Rate'!$A$53:$AR$78,COLUMN('Non-GHGs Growth Rate'!AF$53),0)</f>
        <v>0</v>
      </c>
      <c r="AG8">
        <f>$F8*VLOOKUP($A8,'Non-GHGs Growth Rate'!$A$53:$AR$78,COLUMN('Non-GHGs Growth Rate'!AG$53),0)</f>
        <v>0</v>
      </c>
      <c r="AH8">
        <f>$F8*VLOOKUP($A8,'Non-GHGs Growth Rate'!$A$53:$AR$78,COLUMN('Non-GHGs Growth Rate'!AH$53),0)</f>
        <v>0</v>
      </c>
      <c r="AI8">
        <f>$F8*VLOOKUP($A8,'Non-GHGs Growth Rate'!$A$53:$AR$78,COLUMN('Non-GHGs Growth Rate'!AI$53),0)</f>
        <v>0</v>
      </c>
      <c r="AJ8">
        <f>$F8*VLOOKUP($A8,'Non-GHGs Growth Rate'!$A$53:$AR$78,COLUMN('Non-GHGs Growth Rate'!AJ$53),0)</f>
        <v>0</v>
      </c>
      <c r="AK8">
        <f>$F8*VLOOKUP($A8,'Non-GHGs Growth Rate'!$A$53:$AR$78,COLUMN('Non-GHGs Growth Rate'!AK$53),0)</f>
        <v>0</v>
      </c>
      <c r="AL8">
        <f>$F8*VLOOKUP($A8,'Non-GHGs Growth Rate'!$A$53:$AR$78,COLUMN('Non-GHGs Growth Rate'!AL$53),0)</f>
        <v>0</v>
      </c>
      <c r="AM8">
        <f>$F8*VLOOKUP($A8,'Non-GHGs Growth Rate'!$A$53:$AR$78,COLUMN('Non-GHGs Growth Rate'!AM$53),0)</f>
        <v>0</v>
      </c>
      <c r="AN8">
        <f>$F8*VLOOKUP($A8,'Non-GHGs Growth Rate'!$A$53:$AR$78,COLUMN('Non-GHGs Growth Rate'!AN$53),0)</f>
        <v>0</v>
      </c>
      <c r="AO8">
        <f>$F8*VLOOKUP($A8,'Non-GHGs Growth Rate'!$A$53:$AR$78,COLUMN('Non-GHGs Growth Rate'!AO$53),0)</f>
        <v>0</v>
      </c>
      <c r="AP8">
        <f>$F8*VLOOKUP($A8,'Non-GHGs Growth Rate'!$A$53:$AR$78,COLUMN('Non-GHGs Growth Rate'!AP$53),0)</f>
        <v>0</v>
      </c>
      <c r="AQ8">
        <f>$F8*VLOOKUP($A8,'Non-GHGs Growth Rate'!$A$53:$AR$78,COLUMN('Non-GHGs Growth Rate'!AQ$53),0)</f>
        <v>0</v>
      </c>
      <c r="AR8">
        <f>$F8*VLOOKUP($A8,'Non-GHGs Growth Rate'!$A$53:$AR$78,COLUMN('Non-GHGs Growth Rate'!AR$53),0)</f>
        <v>0</v>
      </c>
    </row>
    <row r="9" spans="1:44">
      <c r="A9" t="s">
        <v>54</v>
      </c>
      <c r="B9" cm="1">
        <f t="array" ref="B9">SUMPRODUCT('Non-GHGs Emissions 2018-2022'!$L$5:$L$44*('Non-GHGs Emissions 2018-2022'!$A$5:$A$44=$A9))</f>
        <v>0</v>
      </c>
      <c r="C9" cm="1">
        <f t="array" ref="C9">SUMPRODUCT('Non-GHGs Emissions 2018-2022'!$L$49:$L$88*('Non-GHGs Emissions 2018-2022'!$A$49:$A$88=$A9))</f>
        <v>0</v>
      </c>
      <c r="D9" cm="1">
        <f t="array" ref="D9">SUMPRODUCT('Non-GHGs Emissions 2018-2022'!$L$93:$L$132*('Non-GHGs Emissions 2018-2022'!$A$93:$A$132=$A9))</f>
        <v>0</v>
      </c>
      <c r="E9" cm="1">
        <f t="array" ref="E9">SUMPRODUCT('Non-GHGs Emissions 2018-2022'!$L$137:$L$176*('Non-GHGs Emissions 2018-2022'!$A$137:$A$176=$A9))</f>
        <v>0</v>
      </c>
      <c r="F9" cm="1">
        <f t="array" ref="F9">SUMPRODUCT('Non-GHGs Emissions 2018-2022'!$L$181:$L$220*('Non-GHGs Emissions 2018-2022'!$A$181:$A$220=$A9))</f>
        <v>0</v>
      </c>
      <c r="G9">
        <f>$F9*VLOOKUP($A9,'Non-GHGs Growth Rate'!$A$53:$AR$78,COLUMN('Non-GHGs Growth Rate'!G$53),0)</f>
        <v>0</v>
      </c>
      <c r="H9">
        <f>$F9*VLOOKUP($A9,'Non-GHGs Growth Rate'!$A$53:$AR$78,COLUMN('Non-GHGs Growth Rate'!H$53),0)</f>
        <v>0</v>
      </c>
      <c r="I9">
        <f>$F9*VLOOKUP($A9,'Non-GHGs Growth Rate'!$A$53:$AR$78,COLUMN('Non-GHGs Growth Rate'!I$53),0)</f>
        <v>0</v>
      </c>
      <c r="J9">
        <f>$F9*VLOOKUP($A9,'Non-GHGs Growth Rate'!$A$53:$AR$78,COLUMN('Non-GHGs Growth Rate'!J$53),0)</f>
        <v>0</v>
      </c>
      <c r="K9">
        <f>$F9*VLOOKUP($A9,'Non-GHGs Growth Rate'!$A$53:$AR$78,COLUMN('Non-GHGs Growth Rate'!K$53),0)</f>
        <v>0</v>
      </c>
      <c r="L9">
        <f>$F9*VLOOKUP($A9,'Non-GHGs Growth Rate'!$A$53:$AR$78,COLUMN('Non-GHGs Growth Rate'!L$53),0)</f>
        <v>0</v>
      </c>
      <c r="M9">
        <f>$F9*VLOOKUP($A9,'Non-GHGs Growth Rate'!$A$53:$AR$78,COLUMN('Non-GHGs Growth Rate'!M$53),0)</f>
        <v>0</v>
      </c>
      <c r="N9">
        <f>$F9*VLOOKUP($A9,'Non-GHGs Growth Rate'!$A$53:$AR$78,COLUMN('Non-GHGs Growth Rate'!N$53),0)</f>
        <v>0</v>
      </c>
      <c r="O9">
        <f>$F9*VLOOKUP($A9,'Non-GHGs Growth Rate'!$A$53:$AR$78,COLUMN('Non-GHGs Growth Rate'!O$53),0)</f>
        <v>0</v>
      </c>
      <c r="P9">
        <f>$F9*VLOOKUP($A9,'Non-GHGs Growth Rate'!$A$53:$AR$78,COLUMN('Non-GHGs Growth Rate'!P$53),0)</f>
        <v>0</v>
      </c>
      <c r="Q9">
        <f>$F9*VLOOKUP($A9,'Non-GHGs Growth Rate'!$A$53:$AR$78,COLUMN('Non-GHGs Growth Rate'!Q$53),0)</f>
        <v>0</v>
      </c>
      <c r="R9">
        <f>$F9*VLOOKUP($A9,'Non-GHGs Growth Rate'!$A$53:$AR$78,COLUMN('Non-GHGs Growth Rate'!R$53),0)</f>
        <v>0</v>
      </c>
      <c r="S9">
        <f>$F9*VLOOKUP($A9,'Non-GHGs Growth Rate'!$A$53:$AR$78,COLUMN('Non-GHGs Growth Rate'!S$53),0)</f>
        <v>0</v>
      </c>
      <c r="T9">
        <f>$F9*VLOOKUP($A9,'Non-GHGs Growth Rate'!$A$53:$AR$78,COLUMN('Non-GHGs Growth Rate'!T$53),0)</f>
        <v>0</v>
      </c>
      <c r="U9">
        <f>$F9*VLOOKUP($A9,'Non-GHGs Growth Rate'!$A$53:$AR$78,COLUMN('Non-GHGs Growth Rate'!U$53),0)</f>
        <v>0</v>
      </c>
      <c r="V9">
        <f>$F9*VLOOKUP($A9,'Non-GHGs Growth Rate'!$A$53:$AR$78,COLUMN('Non-GHGs Growth Rate'!V$53),0)</f>
        <v>0</v>
      </c>
      <c r="W9">
        <f>$F9*VLOOKUP($A9,'Non-GHGs Growth Rate'!$A$53:$AR$78,COLUMN('Non-GHGs Growth Rate'!W$53),0)</f>
        <v>0</v>
      </c>
      <c r="X9">
        <f>$F9*VLOOKUP($A9,'Non-GHGs Growth Rate'!$A$53:$AR$78,COLUMN('Non-GHGs Growth Rate'!X$53),0)</f>
        <v>0</v>
      </c>
      <c r="Y9">
        <f>$F9*VLOOKUP($A9,'Non-GHGs Growth Rate'!$A$53:$AR$78,COLUMN('Non-GHGs Growth Rate'!Y$53),0)</f>
        <v>0</v>
      </c>
      <c r="Z9">
        <f>$F9*VLOOKUP($A9,'Non-GHGs Growth Rate'!$A$53:$AR$78,COLUMN('Non-GHGs Growth Rate'!Z$53),0)</f>
        <v>0</v>
      </c>
      <c r="AA9">
        <f>$F9*VLOOKUP($A9,'Non-GHGs Growth Rate'!$A$53:$AR$78,COLUMN('Non-GHGs Growth Rate'!AA$53),0)</f>
        <v>0</v>
      </c>
      <c r="AB9">
        <f>$F9*VLOOKUP($A9,'Non-GHGs Growth Rate'!$A$53:$AR$78,COLUMN('Non-GHGs Growth Rate'!AB$53),0)</f>
        <v>0</v>
      </c>
      <c r="AC9">
        <f>$F9*VLOOKUP($A9,'Non-GHGs Growth Rate'!$A$53:$AR$78,COLUMN('Non-GHGs Growth Rate'!AC$53),0)</f>
        <v>0</v>
      </c>
      <c r="AD9">
        <f>$F9*VLOOKUP($A9,'Non-GHGs Growth Rate'!$A$53:$AR$78,COLUMN('Non-GHGs Growth Rate'!AD$53),0)</f>
        <v>0</v>
      </c>
      <c r="AE9">
        <f>$F9*VLOOKUP($A9,'Non-GHGs Growth Rate'!$A$53:$AR$78,COLUMN('Non-GHGs Growth Rate'!AE$53),0)</f>
        <v>0</v>
      </c>
      <c r="AF9">
        <f>$F9*VLOOKUP($A9,'Non-GHGs Growth Rate'!$A$53:$AR$78,COLUMN('Non-GHGs Growth Rate'!AF$53),0)</f>
        <v>0</v>
      </c>
      <c r="AG9">
        <f>$F9*VLOOKUP($A9,'Non-GHGs Growth Rate'!$A$53:$AR$78,COLUMN('Non-GHGs Growth Rate'!AG$53),0)</f>
        <v>0</v>
      </c>
      <c r="AH9">
        <f>$F9*VLOOKUP($A9,'Non-GHGs Growth Rate'!$A$53:$AR$78,COLUMN('Non-GHGs Growth Rate'!AH$53),0)</f>
        <v>0</v>
      </c>
      <c r="AI9">
        <f>$F9*VLOOKUP($A9,'Non-GHGs Growth Rate'!$A$53:$AR$78,COLUMN('Non-GHGs Growth Rate'!AI$53),0)</f>
        <v>0</v>
      </c>
      <c r="AJ9">
        <f>$F9*VLOOKUP($A9,'Non-GHGs Growth Rate'!$A$53:$AR$78,COLUMN('Non-GHGs Growth Rate'!AJ$53),0)</f>
        <v>0</v>
      </c>
      <c r="AK9">
        <f>$F9*VLOOKUP($A9,'Non-GHGs Growth Rate'!$A$53:$AR$78,COLUMN('Non-GHGs Growth Rate'!AK$53),0)</f>
        <v>0</v>
      </c>
      <c r="AL9">
        <f>$F9*VLOOKUP($A9,'Non-GHGs Growth Rate'!$A$53:$AR$78,COLUMN('Non-GHGs Growth Rate'!AL$53),0)</f>
        <v>0</v>
      </c>
      <c r="AM9">
        <f>$F9*VLOOKUP($A9,'Non-GHGs Growth Rate'!$A$53:$AR$78,COLUMN('Non-GHGs Growth Rate'!AM$53),0)</f>
        <v>0</v>
      </c>
      <c r="AN9">
        <f>$F9*VLOOKUP($A9,'Non-GHGs Growth Rate'!$A$53:$AR$78,COLUMN('Non-GHGs Growth Rate'!AN$53),0)</f>
        <v>0</v>
      </c>
      <c r="AO9">
        <f>$F9*VLOOKUP($A9,'Non-GHGs Growth Rate'!$A$53:$AR$78,COLUMN('Non-GHGs Growth Rate'!AO$53),0)</f>
        <v>0</v>
      </c>
      <c r="AP9">
        <f>$F9*VLOOKUP($A9,'Non-GHGs Growth Rate'!$A$53:$AR$78,COLUMN('Non-GHGs Growth Rate'!AP$53),0)</f>
        <v>0</v>
      </c>
      <c r="AQ9">
        <f>$F9*VLOOKUP($A9,'Non-GHGs Growth Rate'!$A$53:$AR$78,COLUMN('Non-GHGs Growth Rate'!AQ$53),0)</f>
        <v>0</v>
      </c>
      <c r="AR9">
        <f>$F9*VLOOKUP($A9,'Non-GHGs Growth Rate'!$A$53:$AR$78,COLUMN('Non-GHGs Growth Rate'!AR$53),0)</f>
        <v>0</v>
      </c>
    </row>
    <row r="10" spans="1:44">
      <c r="A10" t="s">
        <v>55</v>
      </c>
      <c r="B10" cm="1">
        <f t="array" ref="B10">SUMPRODUCT('Non-GHGs Emissions 2018-2022'!$L$5:$L$44*('Non-GHGs Emissions 2018-2022'!$A$5:$A$44=$A10))</f>
        <v>0</v>
      </c>
      <c r="C10" cm="1">
        <f t="array" ref="C10">SUMPRODUCT('Non-GHGs Emissions 2018-2022'!$L$49:$L$88*('Non-GHGs Emissions 2018-2022'!$A$49:$A$88=$A10))</f>
        <v>0</v>
      </c>
      <c r="D10" cm="1">
        <f t="array" ref="D10">SUMPRODUCT('Non-GHGs Emissions 2018-2022'!$L$93:$L$132*('Non-GHGs Emissions 2018-2022'!$A$93:$A$132=$A10))</f>
        <v>0</v>
      </c>
      <c r="E10" cm="1">
        <f t="array" ref="E10">SUMPRODUCT('Non-GHGs Emissions 2018-2022'!$L$137:$L$176*('Non-GHGs Emissions 2018-2022'!$A$137:$A$176=$A10))</f>
        <v>0</v>
      </c>
      <c r="F10" cm="1">
        <f t="array" ref="F10">SUMPRODUCT('Non-GHGs Emissions 2018-2022'!$L$181:$L$220*('Non-GHGs Emissions 2018-2022'!$A$181:$A$220=$A10))</f>
        <v>0</v>
      </c>
      <c r="G10">
        <f>$F10*VLOOKUP($A10,'Non-GHGs Growth Rate'!$A$53:$AR$78,COLUMN('Non-GHGs Growth Rate'!G$53),0)</f>
        <v>0</v>
      </c>
      <c r="H10">
        <f>$F10*VLOOKUP($A10,'Non-GHGs Growth Rate'!$A$53:$AR$78,COLUMN('Non-GHGs Growth Rate'!H$53),0)</f>
        <v>0</v>
      </c>
      <c r="I10">
        <f>$F10*VLOOKUP($A10,'Non-GHGs Growth Rate'!$A$53:$AR$78,COLUMN('Non-GHGs Growth Rate'!I$53),0)</f>
        <v>0</v>
      </c>
      <c r="J10">
        <f>$F10*VLOOKUP($A10,'Non-GHGs Growth Rate'!$A$53:$AR$78,COLUMN('Non-GHGs Growth Rate'!J$53),0)</f>
        <v>0</v>
      </c>
      <c r="K10">
        <f>$F10*VLOOKUP($A10,'Non-GHGs Growth Rate'!$A$53:$AR$78,COLUMN('Non-GHGs Growth Rate'!K$53),0)</f>
        <v>0</v>
      </c>
      <c r="L10">
        <f>$F10*VLOOKUP($A10,'Non-GHGs Growth Rate'!$A$53:$AR$78,COLUMN('Non-GHGs Growth Rate'!L$53),0)</f>
        <v>0</v>
      </c>
      <c r="M10">
        <f>$F10*VLOOKUP($A10,'Non-GHGs Growth Rate'!$A$53:$AR$78,COLUMN('Non-GHGs Growth Rate'!M$53),0)</f>
        <v>0</v>
      </c>
      <c r="N10">
        <f>$F10*VLOOKUP($A10,'Non-GHGs Growth Rate'!$A$53:$AR$78,COLUMN('Non-GHGs Growth Rate'!N$53),0)</f>
        <v>0</v>
      </c>
      <c r="O10">
        <f>$F10*VLOOKUP($A10,'Non-GHGs Growth Rate'!$A$53:$AR$78,COLUMN('Non-GHGs Growth Rate'!O$53),0)</f>
        <v>0</v>
      </c>
      <c r="P10">
        <f>$F10*VLOOKUP($A10,'Non-GHGs Growth Rate'!$A$53:$AR$78,COLUMN('Non-GHGs Growth Rate'!P$53),0)</f>
        <v>0</v>
      </c>
      <c r="Q10">
        <f>$F10*VLOOKUP($A10,'Non-GHGs Growth Rate'!$A$53:$AR$78,COLUMN('Non-GHGs Growth Rate'!Q$53),0)</f>
        <v>0</v>
      </c>
      <c r="R10">
        <f>$F10*VLOOKUP($A10,'Non-GHGs Growth Rate'!$A$53:$AR$78,COLUMN('Non-GHGs Growth Rate'!R$53),0)</f>
        <v>0</v>
      </c>
      <c r="S10">
        <f>$F10*VLOOKUP($A10,'Non-GHGs Growth Rate'!$A$53:$AR$78,COLUMN('Non-GHGs Growth Rate'!S$53),0)</f>
        <v>0</v>
      </c>
      <c r="T10">
        <f>$F10*VLOOKUP($A10,'Non-GHGs Growth Rate'!$A$53:$AR$78,COLUMN('Non-GHGs Growth Rate'!T$53),0)</f>
        <v>0</v>
      </c>
      <c r="U10">
        <f>$F10*VLOOKUP($A10,'Non-GHGs Growth Rate'!$A$53:$AR$78,COLUMN('Non-GHGs Growth Rate'!U$53),0)</f>
        <v>0</v>
      </c>
      <c r="V10">
        <f>$F10*VLOOKUP($A10,'Non-GHGs Growth Rate'!$A$53:$AR$78,COLUMN('Non-GHGs Growth Rate'!V$53),0)</f>
        <v>0</v>
      </c>
      <c r="W10">
        <f>$F10*VLOOKUP($A10,'Non-GHGs Growth Rate'!$A$53:$AR$78,COLUMN('Non-GHGs Growth Rate'!W$53),0)</f>
        <v>0</v>
      </c>
      <c r="X10">
        <f>$F10*VLOOKUP($A10,'Non-GHGs Growth Rate'!$A$53:$AR$78,COLUMN('Non-GHGs Growth Rate'!X$53),0)</f>
        <v>0</v>
      </c>
      <c r="Y10">
        <f>$F10*VLOOKUP($A10,'Non-GHGs Growth Rate'!$A$53:$AR$78,COLUMN('Non-GHGs Growth Rate'!Y$53),0)</f>
        <v>0</v>
      </c>
      <c r="Z10">
        <f>$F10*VLOOKUP($A10,'Non-GHGs Growth Rate'!$A$53:$AR$78,COLUMN('Non-GHGs Growth Rate'!Z$53),0)</f>
        <v>0</v>
      </c>
      <c r="AA10">
        <f>$F10*VLOOKUP($A10,'Non-GHGs Growth Rate'!$A$53:$AR$78,COLUMN('Non-GHGs Growth Rate'!AA$53),0)</f>
        <v>0</v>
      </c>
      <c r="AB10">
        <f>$F10*VLOOKUP($A10,'Non-GHGs Growth Rate'!$A$53:$AR$78,COLUMN('Non-GHGs Growth Rate'!AB$53),0)</f>
        <v>0</v>
      </c>
      <c r="AC10">
        <f>$F10*VLOOKUP($A10,'Non-GHGs Growth Rate'!$A$53:$AR$78,COLUMN('Non-GHGs Growth Rate'!AC$53),0)</f>
        <v>0</v>
      </c>
      <c r="AD10">
        <f>$F10*VLOOKUP($A10,'Non-GHGs Growth Rate'!$A$53:$AR$78,COLUMN('Non-GHGs Growth Rate'!AD$53),0)</f>
        <v>0</v>
      </c>
      <c r="AE10">
        <f>$F10*VLOOKUP($A10,'Non-GHGs Growth Rate'!$A$53:$AR$78,COLUMN('Non-GHGs Growth Rate'!AE$53),0)</f>
        <v>0</v>
      </c>
      <c r="AF10">
        <f>$F10*VLOOKUP($A10,'Non-GHGs Growth Rate'!$A$53:$AR$78,COLUMN('Non-GHGs Growth Rate'!AF$53),0)</f>
        <v>0</v>
      </c>
      <c r="AG10">
        <f>$F10*VLOOKUP($A10,'Non-GHGs Growth Rate'!$A$53:$AR$78,COLUMN('Non-GHGs Growth Rate'!AG$53),0)</f>
        <v>0</v>
      </c>
      <c r="AH10">
        <f>$F10*VLOOKUP($A10,'Non-GHGs Growth Rate'!$A$53:$AR$78,COLUMN('Non-GHGs Growth Rate'!AH$53),0)</f>
        <v>0</v>
      </c>
      <c r="AI10">
        <f>$F10*VLOOKUP($A10,'Non-GHGs Growth Rate'!$A$53:$AR$78,COLUMN('Non-GHGs Growth Rate'!AI$53),0)</f>
        <v>0</v>
      </c>
      <c r="AJ10">
        <f>$F10*VLOOKUP($A10,'Non-GHGs Growth Rate'!$A$53:$AR$78,COLUMN('Non-GHGs Growth Rate'!AJ$53),0)</f>
        <v>0</v>
      </c>
      <c r="AK10">
        <f>$F10*VLOOKUP($A10,'Non-GHGs Growth Rate'!$A$53:$AR$78,COLUMN('Non-GHGs Growth Rate'!AK$53),0)</f>
        <v>0</v>
      </c>
      <c r="AL10">
        <f>$F10*VLOOKUP($A10,'Non-GHGs Growth Rate'!$A$53:$AR$78,COLUMN('Non-GHGs Growth Rate'!AL$53),0)</f>
        <v>0</v>
      </c>
      <c r="AM10">
        <f>$F10*VLOOKUP($A10,'Non-GHGs Growth Rate'!$A$53:$AR$78,COLUMN('Non-GHGs Growth Rate'!AM$53),0)</f>
        <v>0</v>
      </c>
      <c r="AN10">
        <f>$F10*VLOOKUP($A10,'Non-GHGs Growth Rate'!$A$53:$AR$78,COLUMN('Non-GHGs Growth Rate'!AN$53),0)</f>
        <v>0</v>
      </c>
      <c r="AO10">
        <f>$F10*VLOOKUP($A10,'Non-GHGs Growth Rate'!$A$53:$AR$78,COLUMN('Non-GHGs Growth Rate'!AO$53),0)</f>
        <v>0</v>
      </c>
      <c r="AP10">
        <f>$F10*VLOOKUP($A10,'Non-GHGs Growth Rate'!$A$53:$AR$78,COLUMN('Non-GHGs Growth Rate'!AP$53),0)</f>
        <v>0</v>
      </c>
      <c r="AQ10">
        <f>$F10*VLOOKUP($A10,'Non-GHGs Growth Rate'!$A$53:$AR$78,COLUMN('Non-GHGs Growth Rate'!AQ$53),0)</f>
        <v>0</v>
      </c>
      <c r="AR10">
        <f>$F10*VLOOKUP($A10,'Non-GHGs Growth Rate'!$A$53:$AR$78,COLUMN('Non-GHGs Growth Rate'!AR$53),0)</f>
        <v>0</v>
      </c>
    </row>
    <row r="11" spans="1:44">
      <c r="A11" t="s">
        <v>44</v>
      </c>
      <c r="B11" cm="1">
        <f t="array" ref="B11">SUMPRODUCT('Non-GHGs Emissions 2018-2022'!$L$5:$L$44*('Non-GHGs Emissions 2018-2022'!$A$5:$A$44=$A11))</f>
        <v>0</v>
      </c>
      <c r="C11" cm="1">
        <f t="array" ref="C11">SUMPRODUCT('Non-GHGs Emissions 2018-2022'!$L$49:$L$88*('Non-GHGs Emissions 2018-2022'!$A$49:$A$88=$A11))</f>
        <v>0</v>
      </c>
      <c r="D11" cm="1">
        <f t="array" ref="D11">SUMPRODUCT('Non-GHGs Emissions 2018-2022'!$L$93:$L$132*('Non-GHGs Emissions 2018-2022'!$A$93:$A$132=$A11))</f>
        <v>0</v>
      </c>
      <c r="E11" cm="1">
        <f t="array" ref="E11">SUMPRODUCT('Non-GHGs Emissions 2018-2022'!$L$137:$L$176*('Non-GHGs Emissions 2018-2022'!$A$137:$A$176=$A11))</f>
        <v>0</v>
      </c>
      <c r="F11" cm="1">
        <f t="array" ref="F11">SUMPRODUCT('Non-GHGs Emissions 2018-2022'!$L$181:$L$220*('Non-GHGs Emissions 2018-2022'!$A$181:$A$220=$A11))</f>
        <v>0</v>
      </c>
      <c r="G11">
        <f>$F11*VLOOKUP($A11,'Non-GHGs Growth Rate'!$A$53:$AR$78,COLUMN('Non-GHGs Growth Rate'!G$53),0)</f>
        <v>0</v>
      </c>
      <c r="H11">
        <f>$F11*VLOOKUP($A11,'Non-GHGs Growth Rate'!$A$53:$AR$78,COLUMN('Non-GHGs Growth Rate'!H$53),0)</f>
        <v>0</v>
      </c>
      <c r="I11">
        <f>$F11*VLOOKUP($A11,'Non-GHGs Growth Rate'!$A$53:$AR$78,COLUMN('Non-GHGs Growth Rate'!I$53),0)</f>
        <v>0</v>
      </c>
      <c r="J11">
        <f>$F11*VLOOKUP($A11,'Non-GHGs Growth Rate'!$A$53:$AR$78,COLUMN('Non-GHGs Growth Rate'!J$53),0)</f>
        <v>0</v>
      </c>
      <c r="K11">
        <f>$F11*VLOOKUP($A11,'Non-GHGs Growth Rate'!$A$53:$AR$78,COLUMN('Non-GHGs Growth Rate'!K$53),0)</f>
        <v>0</v>
      </c>
      <c r="L11">
        <f>$F11*VLOOKUP($A11,'Non-GHGs Growth Rate'!$A$53:$AR$78,COLUMN('Non-GHGs Growth Rate'!L$53),0)</f>
        <v>0</v>
      </c>
      <c r="M11">
        <f>$F11*VLOOKUP($A11,'Non-GHGs Growth Rate'!$A$53:$AR$78,COLUMN('Non-GHGs Growth Rate'!M$53),0)</f>
        <v>0</v>
      </c>
      <c r="N11">
        <f>$F11*VLOOKUP($A11,'Non-GHGs Growth Rate'!$A$53:$AR$78,COLUMN('Non-GHGs Growth Rate'!N$53),0)</f>
        <v>0</v>
      </c>
      <c r="O11">
        <f>$F11*VLOOKUP($A11,'Non-GHGs Growth Rate'!$A$53:$AR$78,COLUMN('Non-GHGs Growth Rate'!O$53),0)</f>
        <v>0</v>
      </c>
      <c r="P11">
        <f>$F11*VLOOKUP($A11,'Non-GHGs Growth Rate'!$A$53:$AR$78,COLUMN('Non-GHGs Growth Rate'!P$53),0)</f>
        <v>0</v>
      </c>
      <c r="Q11">
        <f>$F11*VLOOKUP($A11,'Non-GHGs Growth Rate'!$A$53:$AR$78,COLUMN('Non-GHGs Growth Rate'!Q$53),0)</f>
        <v>0</v>
      </c>
      <c r="R11">
        <f>$F11*VLOOKUP($A11,'Non-GHGs Growth Rate'!$A$53:$AR$78,COLUMN('Non-GHGs Growth Rate'!R$53),0)</f>
        <v>0</v>
      </c>
      <c r="S11">
        <f>$F11*VLOOKUP($A11,'Non-GHGs Growth Rate'!$A$53:$AR$78,COLUMN('Non-GHGs Growth Rate'!S$53),0)</f>
        <v>0</v>
      </c>
      <c r="T11">
        <f>$F11*VLOOKUP($A11,'Non-GHGs Growth Rate'!$A$53:$AR$78,COLUMN('Non-GHGs Growth Rate'!T$53),0)</f>
        <v>0</v>
      </c>
      <c r="U11">
        <f>$F11*VLOOKUP($A11,'Non-GHGs Growth Rate'!$A$53:$AR$78,COLUMN('Non-GHGs Growth Rate'!U$53),0)</f>
        <v>0</v>
      </c>
      <c r="V11">
        <f>$F11*VLOOKUP($A11,'Non-GHGs Growth Rate'!$A$53:$AR$78,COLUMN('Non-GHGs Growth Rate'!V$53),0)</f>
        <v>0</v>
      </c>
      <c r="W11">
        <f>$F11*VLOOKUP($A11,'Non-GHGs Growth Rate'!$A$53:$AR$78,COLUMN('Non-GHGs Growth Rate'!W$53),0)</f>
        <v>0</v>
      </c>
      <c r="X11">
        <f>$F11*VLOOKUP($A11,'Non-GHGs Growth Rate'!$A$53:$AR$78,COLUMN('Non-GHGs Growth Rate'!X$53),0)</f>
        <v>0</v>
      </c>
      <c r="Y11">
        <f>$F11*VLOOKUP($A11,'Non-GHGs Growth Rate'!$A$53:$AR$78,COLUMN('Non-GHGs Growth Rate'!Y$53),0)</f>
        <v>0</v>
      </c>
      <c r="Z11">
        <f>$F11*VLOOKUP($A11,'Non-GHGs Growth Rate'!$A$53:$AR$78,COLUMN('Non-GHGs Growth Rate'!Z$53),0)</f>
        <v>0</v>
      </c>
      <c r="AA11">
        <f>$F11*VLOOKUP($A11,'Non-GHGs Growth Rate'!$A$53:$AR$78,COLUMN('Non-GHGs Growth Rate'!AA$53),0)</f>
        <v>0</v>
      </c>
      <c r="AB11">
        <f>$F11*VLOOKUP($A11,'Non-GHGs Growth Rate'!$A$53:$AR$78,COLUMN('Non-GHGs Growth Rate'!AB$53),0)</f>
        <v>0</v>
      </c>
      <c r="AC11">
        <f>$F11*VLOOKUP($A11,'Non-GHGs Growth Rate'!$A$53:$AR$78,COLUMN('Non-GHGs Growth Rate'!AC$53),0)</f>
        <v>0</v>
      </c>
      <c r="AD11">
        <f>$F11*VLOOKUP($A11,'Non-GHGs Growth Rate'!$A$53:$AR$78,COLUMN('Non-GHGs Growth Rate'!AD$53),0)</f>
        <v>0</v>
      </c>
      <c r="AE11">
        <f>$F11*VLOOKUP($A11,'Non-GHGs Growth Rate'!$A$53:$AR$78,COLUMN('Non-GHGs Growth Rate'!AE$53),0)</f>
        <v>0</v>
      </c>
      <c r="AF11">
        <f>$F11*VLOOKUP($A11,'Non-GHGs Growth Rate'!$A$53:$AR$78,COLUMN('Non-GHGs Growth Rate'!AF$53),0)</f>
        <v>0</v>
      </c>
      <c r="AG11">
        <f>$F11*VLOOKUP($A11,'Non-GHGs Growth Rate'!$A$53:$AR$78,COLUMN('Non-GHGs Growth Rate'!AG$53),0)</f>
        <v>0</v>
      </c>
      <c r="AH11">
        <f>$F11*VLOOKUP($A11,'Non-GHGs Growth Rate'!$A$53:$AR$78,COLUMN('Non-GHGs Growth Rate'!AH$53),0)</f>
        <v>0</v>
      </c>
      <c r="AI11">
        <f>$F11*VLOOKUP($A11,'Non-GHGs Growth Rate'!$A$53:$AR$78,COLUMN('Non-GHGs Growth Rate'!AI$53),0)</f>
        <v>0</v>
      </c>
      <c r="AJ11">
        <f>$F11*VLOOKUP($A11,'Non-GHGs Growth Rate'!$A$53:$AR$78,COLUMN('Non-GHGs Growth Rate'!AJ$53),0)</f>
        <v>0</v>
      </c>
      <c r="AK11">
        <f>$F11*VLOOKUP($A11,'Non-GHGs Growth Rate'!$A$53:$AR$78,COLUMN('Non-GHGs Growth Rate'!AK$53),0)</f>
        <v>0</v>
      </c>
      <c r="AL11">
        <f>$F11*VLOOKUP($A11,'Non-GHGs Growth Rate'!$A$53:$AR$78,COLUMN('Non-GHGs Growth Rate'!AL$53),0)</f>
        <v>0</v>
      </c>
      <c r="AM11">
        <f>$F11*VLOOKUP($A11,'Non-GHGs Growth Rate'!$A$53:$AR$78,COLUMN('Non-GHGs Growth Rate'!AM$53),0)</f>
        <v>0</v>
      </c>
      <c r="AN11">
        <f>$F11*VLOOKUP($A11,'Non-GHGs Growth Rate'!$A$53:$AR$78,COLUMN('Non-GHGs Growth Rate'!AN$53),0)</f>
        <v>0</v>
      </c>
      <c r="AO11">
        <f>$F11*VLOOKUP($A11,'Non-GHGs Growth Rate'!$A$53:$AR$78,COLUMN('Non-GHGs Growth Rate'!AO$53),0)</f>
        <v>0</v>
      </c>
      <c r="AP11">
        <f>$F11*VLOOKUP($A11,'Non-GHGs Growth Rate'!$A$53:$AR$78,COLUMN('Non-GHGs Growth Rate'!AP$53),0)</f>
        <v>0</v>
      </c>
      <c r="AQ11">
        <f>$F11*VLOOKUP($A11,'Non-GHGs Growth Rate'!$A$53:$AR$78,COLUMN('Non-GHGs Growth Rate'!AQ$53),0)</f>
        <v>0</v>
      </c>
      <c r="AR11">
        <f>$F11*VLOOKUP($A11,'Non-GHGs Growth Rate'!$A$53:$AR$78,COLUMN('Non-GHGs Growth Rate'!AR$53),0)</f>
        <v>0</v>
      </c>
    </row>
    <row r="12" spans="1:44">
      <c r="A12" t="s">
        <v>45</v>
      </c>
      <c r="B12" cm="1">
        <f t="array" ref="B12">SUMPRODUCT('Non-GHGs Emissions 2018-2022'!$L$5:$L$44*('Non-GHGs Emissions 2018-2022'!$A$5:$A$44=$A12))</f>
        <v>0</v>
      </c>
      <c r="C12" cm="1">
        <f t="array" ref="C12">SUMPRODUCT('Non-GHGs Emissions 2018-2022'!$L$49:$L$88*('Non-GHGs Emissions 2018-2022'!$A$49:$A$88=$A12))</f>
        <v>0</v>
      </c>
      <c r="D12" cm="1">
        <f t="array" ref="D12">SUMPRODUCT('Non-GHGs Emissions 2018-2022'!$L$93:$L$132*('Non-GHGs Emissions 2018-2022'!$A$93:$A$132=$A12))</f>
        <v>0</v>
      </c>
      <c r="E12" cm="1">
        <f t="array" ref="E12">SUMPRODUCT('Non-GHGs Emissions 2018-2022'!$L$137:$L$176*('Non-GHGs Emissions 2018-2022'!$A$137:$A$176=$A12))</f>
        <v>0</v>
      </c>
      <c r="F12" cm="1">
        <f t="array" ref="F12">SUMPRODUCT('Non-GHGs Emissions 2018-2022'!$L$181:$L$220*('Non-GHGs Emissions 2018-2022'!$A$181:$A$220=$A12))</f>
        <v>0</v>
      </c>
      <c r="G12">
        <f>$F12*VLOOKUP($A12,'Non-GHGs Growth Rate'!$A$53:$AR$78,COLUMN('Non-GHGs Growth Rate'!G$53),0)</f>
        <v>0</v>
      </c>
      <c r="H12">
        <f>$F12*VLOOKUP($A12,'Non-GHGs Growth Rate'!$A$53:$AR$78,COLUMN('Non-GHGs Growth Rate'!H$53),0)</f>
        <v>0</v>
      </c>
      <c r="I12">
        <f>$F12*VLOOKUP($A12,'Non-GHGs Growth Rate'!$A$53:$AR$78,COLUMN('Non-GHGs Growth Rate'!I$53),0)</f>
        <v>0</v>
      </c>
      <c r="J12">
        <f>$F12*VLOOKUP($A12,'Non-GHGs Growth Rate'!$A$53:$AR$78,COLUMN('Non-GHGs Growth Rate'!J$53),0)</f>
        <v>0</v>
      </c>
      <c r="K12">
        <f>$F12*VLOOKUP($A12,'Non-GHGs Growth Rate'!$A$53:$AR$78,COLUMN('Non-GHGs Growth Rate'!K$53),0)</f>
        <v>0</v>
      </c>
      <c r="L12">
        <f>$F12*VLOOKUP($A12,'Non-GHGs Growth Rate'!$A$53:$AR$78,COLUMN('Non-GHGs Growth Rate'!L$53),0)</f>
        <v>0</v>
      </c>
      <c r="M12">
        <f>$F12*VLOOKUP($A12,'Non-GHGs Growth Rate'!$A$53:$AR$78,COLUMN('Non-GHGs Growth Rate'!M$53),0)</f>
        <v>0</v>
      </c>
      <c r="N12">
        <f>$F12*VLOOKUP($A12,'Non-GHGs Growth Rate'!$A$53:$AR$78,COLUMN('Non-GHGs Growth Rate'!N$53),0)</f>
        <v>0</v>
      </c>
      <c r="O12">
        <f>$F12*VLOOKUP($A12,'Non-GHGs Growth Rate'!$A$53:$AR$78,COLUMN('Non-GHGs Growth Rate'!O$53),0)</f>
        <v>0</v>
      </c>
      <c r="P12">
        <f>$F12*VLOOKUP($A12,'Non-GHGs Growth Rate'!$A$53:$AR$78,COLUMN('Non-GHGs Growth Rate'!P$53),0)</f>
        <v>0</v>
      </c>
      <c r="Q12">
        <f>$F12*VLOOKUP($A12,'Non-GHGs Growth Rate'!$A$53:$AR$78,COLUMN('Non-GHGs Growth Rate'!Q$53),0)</f>
        <v>0</v>
      </c>
      <c r="R12">
        <f>$F12*VLOOKUP($A12,'Non-GHGs Growth Rate'!$A$53:$AR$78,COLUMN('Non-GHGs Growth Rate'!R$53),0)</f>
        <v>0</v>
      </c>
      <c r="S12">
        <f>$F12*VLOOKUP($A12,'Non-GHGs Growth Rate'!$A$53:$AR$78,COLUMN('Non-GHGs Growth Rate'!S$53),0)</f>
        <v>0</v>
      </c>
      <c r="T12">
        <f>$F12*VLOOKUP($A12,'Non-GHGs Growth Rate'!$A$53:$AR$78,COLUMN('Non-GHGs Growth Rate'!T$53),0)</f>
        <v>0</v>
      </c>
      <c r="U12">
        <f>$F12*VLOOKUP($A12,'Non-GHGs Growth Rate'!$A$53:$AR$78,COLUMN('Non-GHGs Growth Rate'!U$53),0)</f>
        <v>0</v>
      </c>
      <c r="V12">
        <f>$F12*VLOOKUP($A12,'Non-GHGs Growth Rate'!$A$53:$AR$78,COLUMN('Non-GHGs Growth Rate'!V$53),0)</f>
        <v>0</v>
      </c>
      <c r="W12">
        <f>$F12*VLOOKUP($A12,'Non-GHGs Growth Rate'!$A$53:$AR$78,COLUMN('Non-GHGs Growth Rate'!W$53),0)</f>
        <v>0</v>
      </c>
      <c r="X12">
        <f>$F12*VLOOKUP($A12,'Non-GHGs Growth Rate'!$A$53:$AR$78,COLUMN('Non-GHGs Growth Rate'!X$53),0)</f>
        <v>0</v>
      </c>
      <c r="Y12">
        <f>$F12*VLOOKUP($A12,'Non-GHGs Growth Rate'!$A$53:$AR$78,COLUMN('Non-GHGs Growth Rate'!Y$53),0)</f>
        <v>0</v>
      </c>
      <c r="Z12">
        <f>$F12*VLOOKUP($A12,'Non-GHGs Growth Rate'!$A$53:$AR$78,COLUMN('Non-GHGs Growth Rate'!Z$53),0)</f>
        <v>0</v>
      </c>
      <c r="AA12">
        <f>$F12*VLOOKUP($A12,'Non-GHGs Growth Rate'!$A$53:$AR$78,COLUMN('Non-GHGs Growth Rate'!AA$53),0)</f>
        <v>0</v>
      </c>
      <c r="AB12">
        <f>$F12*VLOOKUP($A12,'Non-GHGs Growth Rate'!$A$53:$AR$78,COLUMN('Non-GHGs Growth Rate'!AB$53),0)</f>
        <v>0</v>
      </c>
      <c r="AC12">
        <f>$F12*VLOOKUP($A12,'Non-GHGs Growth Rate'!$A$53:$AR$78,COLUMN('Non-GHGs Growth Rate'!AC$53),0)</f>
        <v>0</v>
      </c>
      <c r="AD12">
        <f>$F12*VLOOKUP($A12,'Non-GHGs Growth Rate'!$A$53:$AR$78,COLUMN('Non-GHGs Growth Rate'!AD$53),0)</f>
        <v>0</v>
      </c>
      <c r="AE12">
        <f>$F12*VLOOKUP($A12,'Non-GHGs Growth Rate'!$A$53:$AR$78,COLUMN('Non-GHGs Growth Rate'!AE$53),0)</f>
        <v>0</v>
      </c>
      <c r="AF12">
        <f>$F12*VLOOKUP($A12,'Non-GHGs Growth Rate'!$A$53:$AR$78,COLUMN('Non-GHGs Growth Rate'!AF$53),0)</f>
        <v>0</v>
      </c>
      <c r="AG12">
        <f>$F12*VLOOKUP($A12,'Non-GHGs Growth Rate'!$A$53:$AR$78,COLUMN('Non-GHGs Growth Rate'!AG$53),0)</f>
        <v>0</v>
      </c>
      <c r="AH12">
        <f>$F12*VLOOKUP($A12,'Non-GHGs Growth Rate'!$A$53:$AR$78,COLUMN('Non-GHGs Growth Rate'!AH$53),0)</f>
        <v>0</v>
      </c>
      <c r="AI12">
        <f>$F12*VLOOKUP($A12,'Non-GHGs Growth Rate'!$A$53:$AR$78,COLUMN('Non-GHGs Growth Rate'!AI$53),0)</f>
        <v>0</v>
      </c>
      <c r="AJ12">
        <f>$F12*VLOOKUP($A12,'Non-GHGs Growth Rate'!$A$53:$AR$78,COLUMN('Non-GHGs Growth Rate'!AJ$53),0)</f>
        <v>0</v>
      </c>
      <c r="AK12">
        <f>$F12*VLOOKUP($A12,'Non-GHGs Growth Rate'!$A$53:$AR$78,COLUMN('Non-GHGs Growth Rate'!AK$53),0)</f>
        <v>0</v>
      </c>
      <c r="AL12">
        <f>$F12*VLOOKUP($A12,'Non-GHGs Growth Rate'!$A$53:$AR$78,COLUMN('Non-GHGs Growth Rate'!AL$53),0)</f>
        <v>0</v>
      </c>
      <c r="AM12">
        <f>$F12*VLOOKUP($A12,'Non-GHGs Growth Rate'!$A$53:$AR$78,COLUMN('Non-GHGs Growth Rate'!AM$53),0)</f>
        <v>0</v>
      </c>
      <c r="AN12">
        <f>$F12*VLOOKUP($A12,'Non-GHGs Growth Rate'!$A$53:$AR$78,COLUMN('Non-GHGs Growth Rate'!AN$53),0)</f>
        <v>0</v>
      </c>
      <c r="AO12">
        <f>$F12*VLOOKUP($A12,'Non-GHGs Growth Rate'!$A$53:$AR$78,COLUMN('Non-GHGs Growth Rate'!AO$53),0)</f>
        <v>0</v>
      </c>
      <c r="AP12">
        <f>$F12*VLOOKUP($A12,'Non-GHGs Growth Rate'!$A$53:$AR$78,COLUMN('Non-GHGs Growth Rate'!AP$53),0)</f>
        <v>0</v>
      </c>
      <c r="AQ12">
        <f>$F12*VLOOKUP($A12,'Non-GHGs Growth Rate'!$A$53:$AR$78,COLUMN('Non-GHGs Growth Rate'!AQ$53),0)</f>
        <v>0</v>
      </c>
      <c r="AR12">
        <f>$F12*VLOOKUP($A12,'Non-GHGs Growth Rate'!$A$53:$AR$78,COLUMN('Non-GHGs Growth Rate'!AR$53),0)</f>
        <v>0</v>
      </c>
    </row>
    <row r="13" spans="1:44">
      <c r="A13" t="s">
        <v>56</v>
      </c>
      <c r="B13" cm="1">
        <f t="array" ref="B13">SUMPRODUCT('Non-GHGs Emissions 2018-2022'!$L$5:$L$44*('Non-GHGs Emissions 2018-2022'!$A$5:$A$44=$A13))</f>
        <v>0</v>
      </c>
      <c r="C13" cm="1">
        <f t="array" ref="C13">SUMPRODUCT('Non-GHGs Emissions 2018-2022'!$L$49:$L$88*('Non-GHGs Emissions 2018-2022'!$A$49:$A$88=$A13))</f>
        <v>0</v>
      </c>
      <c r="D13" cm="1">
        <f t="array" ref="D13">SUMPRODUCT('Non-GHGs Emissions 2018-2022'!$L$93:$L$132*('Non-GHGs Emissions 2018-2022'!$A$93:$A$132=$A13))</f>
        <v>0</v>
      </c>
      <c r="E13" cm="1">
        <f t="array" ref="E13">SUMPRODUCT('Non-GHGs Emissions 2018-2022'!$L$137:$L$176*('Non-GHGs Emissions 2018-2022'!$A$137:$A$176=$A13))</f>
        <v>0</v>
      </c>
      <c r="F13" cm="1">
        <f t="array" ref="F13">SUMPRODUCT('Non-GHGs Emissions 2018-2022'!$L$181:$L$220*('Non-GHGs Emissions 2018-2022'!$A$181:$A$220=$A13))</f>
        <v>0</v>
      </c>
      <c r="G13">
        <f>$F13*VLOOKUP($A13,'Non-GHGs Growth Rate'!$A$53:$AR$78,COLUMN('Non-GHGs Growth Rate'!G$53),0)</f>
        <v>0</v>
      </c>
      <c r="H13">
        <f>$F13*VLOOKUP($A13,'Non-GHGs Growth Rate'!$A$53:$AR$78,COLUMN('Non-GHGs Growth Rate'!H$53),0)</f>
        <v>0</v>
      </c>
      <c r="I13">
        <f>$F13*VLOOKUP($A13,'Non-GHGs Growth Rate'!$A$53:$AR$78,COLUMN('Non-GHGs Growth Rate'!I$53),0)</f>
        <v>0</v>
      </c>
      <c r="J13">
        <f>$F13*VLOOKUP($A13,'Non-GHGs Growth Rate'!$A$53:$AR$78,COLUMN('Non-GHGs Growth Rate'!J$53),0)</f>
        <v>0</v>
      </c>
      <c r="K13">
        <f>$F13*VLOOKUP($A13,'Non-GHGs Growth Rate'!$A$53:$AR$78,COLUMN('Non-GHGs Growth Rate'!K$53),0)</f>
        <v>0</v>
      </c>
      <c r="L13">
        <f>$F13*VLOOKUP($A13,'Non-GHGs Growth Rate'!$A$53:$AR$78,COLUMN('Non-GHGs Growth Rate'!L$53),0)</f>
        <v>0</v>
      </c>
      <c r="M13">
        <f>$F13*VLOOKUP($A13,'Non-GHGs Growth Rate'!$A$53:$AR$78,COLUMN('Non-GHGs Growth Rate'!M$53),0)</f>
        <v>0</v>
      </c>
      <c r="N13">
        <f>$F13*VLOOKUP($A13,'Non-GHGs Growth Rate'!$A$53:$AR$78,COLUMN('Non-GHGs Growth Rate'!N$53),0)</f>
        <v>0</v>
      </c>
      <c r="O13">
        <f>$F13*VLOOKUP($A13,'Non-GHGs Growth Rate'!$A$53:$AR$78,COLUMN('Non-GHGs Growth Rate'!O$53),0)</f>
        <v>0</v>
      </c>
      <c r="P13">
        <f>$F13*VLOOKUP($A13,'Non-GHGs Growth Rate'!$A$53:$AR$78,COLUMN('Non-GHGs Growth Rate'!P$53),0)</f>
        <v>0</v>
      </c>
      <c r="Q13">
        <f>$F13*VLOOKUP($A13,'Non-GHGs Growth Rate'!$A$53:$AR$78,COLUMN('Non-GHGs Growth Rate'!Q$53),0)</f>
        <v>0</v>
      </c>
      <c r="R13">
        <f>$F13*VLOOKUP($A13,'Non-GHGs Growth Rate'!$A$53:$AR$78,COLUMN('Non-GHGs Growth Rate'!R$53),0)</f>
        <v>0</v>
      </c>
      <c r="S13">
        <f>$F13*VLOOKUP($A13,'Non-GHGs Growth Rate'!$A$53:$AR$78,COLUMN('Non-GHGs Growth Rate'!S$53),0)</f>
        <v>0</v>
      </c>
      <c r="T13">
        <f>$F13*VLOOKUP($A13,'Non-GHGs Growth Rate'!$A$53:$AR$78,COLUMN('Non-GHGs Growth Rate'!T$53),0)</f>
        <v>0</v>
      </c>
      <c r="U13">
        <f>$F13*VLOOKUP($A13,'Non-GHGs Growth Rate'!$A$53:$AR$78,COLUMN('Non-GHGs Growth Rate'!U$53),0)</f>
        <v>0</v>
      </c>
      <c r="V13">
        <f>$F13*VLOOKUP($A13,'Non-GHGs Growth Rate'!$A$53:$AR$78,COLUMN('Non-GHGs Growth Rate'!V$53),0)</f>
        <v>0</v>
      </c>
      <c r="W13">
        <f>$F13*VLOOKUP($A13,'Non-GHGs Growth Rate'!$A$53:$AR$78,COLUMN('Non-GHGs Growth Rate'!W$53),0)</f>
        <v>0</v>
      </c>
      <c r="X13">
        <f>$F13*VLOOKUP($A13,'Non-GHGs Growth Rate'!$A$53:$AR$78,COLUMN('Non-GHGs Growth Rate'!X$53),0)</f>
        <v>0</v>
      </c>
      <c r="Y13">
        <f>$F13*VLOOKUP($A13,'Non-GHGs Growth Rate'!$A$53:$AR$78,COLUMN('Non-GHGs Growth Rate'!Y$53),0)</f>
        <v>0</v>
      </c>
      <c r="Z13">
        <f>$F13*VLOOKUP($A13,'Non-GHGs Growth Rate'!$A$53:$AR$78,COLUMN('Non-GHGs Growth Rate'!Z$53),0)</f>
        <v>0</v>
      </c>
      <c r="AA13">
        <f>$F13*VLOOKUP($A13,'Non-GHGs Growth Rate'!$A$53:$AR$78,COLUMN('Non-GHGs Growth Rate'!AA$53),0)</f>
        <v>0</v>
      </c>
      <c r="AB13">
        <f>$F13*VLOOKUP($A13,'Non-GHGs Growth Rate'!$A$53:$AR$78,COLUMN('Non-GHGs Growth Rate'!AB$53),0)</f>
        <v>0</v>
      </c>
      <c r="AC13">
        <f>$F13*VLOOKUP($A13,'Non-GHGs Growth Rate'!$A$53:$AR$78,COLUMN('Non-GHGs Growth Rate'!AC$53),0)</f>
        <v>0</v>
      </c>
      <c r="AD13">
        <f>$F13*VLOOKUP($A13,'Non-GHGs Growth Rate'!$A$53:$AR$78,COLUMN('Non-GHGs Growth Rate'!AD$53),0)</f>
        <v>0</v>
      </c>
      <c r="AE13">
        <f>$F13*VLOOKUP($A13,'Non-GHGs Growth Rate'!$A$53:$AR$78,COLUMN('Non-GHGs Growth Rate'!AE$53),0)</f>
        <v>0</v>
      </c>
      <c r="AF13">
        <f>$F13*VLOOKUP($A13,'Non-GHGs Growth Rate'!$A$53:$AR$78,COLUMN('Non-GHGs Growth Rate'!AF$53),0)</f>
        <v>0</v>
      </c>
      <c r="AG13">
        <f>$F13*VLOOKUP($A13,'Non-GHGs Growth Rate'!$A$53:$AR$78,COLUMN('Non-GHGs Growth Rate'!AG$53),0)</f>
        <v>0</v>
      </c>
      <c r="AH13">
        <f>$F13*VLOOKUP($A13,'Non-GHGs Growth Rate'!$A$53:$AR$78,COLUMN('Non-GHGs Growth Rate'!AH$53),0)</f>
        <v>0</v>
      </c>
      <c r="AI13">
        <f>$F13*VLOOKUP($A13,'Non-GHGs Growth Rate'!$A$53:$AR$78,COLUMN('Non-GHGs Growth Rate'!AI$53),0)</f>
        <v>0</v>
      </c>
      <c r="AJ13">
        <f>$F13*VLOOKUP($A13,'Non-GHGs Growth Rate'!$A$53:$AR$78,COLUMN('Non-GHGs Growth Rate'!AJ$53),0)</f>
        <v>0</v>
      </c>
      <c r="AK13">
        <f>$F13*VLOOKUP($A13,'Non-GHGs Growth Rate'!$A$53:$AR$78,COLUMN('Non-GHGs Growth Rate'!AK$53),0)</f>
        <v>0</v>
      </c>
      <c r="AL13">
        <f>$F13*VLOOKUP($A13,'Non-GHGs Growth Rate'!$A$53:$AR$78,COLUMN('Non-GHGs Growth Rate'!AL$53),0)</f>
        <v>0</v>
      </c>
      <c r="AM13">
        <f>$F13*VLOOKUP($A13,'Non-GHGs Growth Rate'!$A$53:$AR$78,COLUMN('Non-GHGs Growth Rate'!AM$53),0)</f>
        <v>0</v>
      </c>
      <c r="AN13">
        <f>$F13*VLOOKUP($A13,'Non-GHGs Growth Rate'!$A$53:$AR$78,COLUMN('Non-GHGs Growth Rate'!AN$53),0)</f>
        <v>0</v>
      </c>
      <c r="AO13">
        <f>$F13*VLOOKUP($A13,'Non-GHGs Growth Rate'!$A$53:$AR$78,COLUMN('Non-GHGs Growth Rate'!AO$53),0)</f>
        <v>0</v>
      </c>
      <c r="AP13">
        <f>$F13*VLOOKUP($A13,'Non-GHGs Growth Rate'!$A$53:$AR$78,COLUMN('Non-GHGs Growth Rate'!AP$53),0)</f>
        <v>0</v>
      </c>
      <c r="AQ13">
        <f>$F13*VLOOKUP($A13,'Non-GHGs Growth Rate'!$A$53:$AR$78,COLUMN('Non-GHGs Growth Rate'!AQ$53),0)</f>
        <v>0</v>
      </c>
      <c r="AR13">
        <f>$F13*VLOOKUP($A13,'Non-GHGs Growth Rate'!$A$53:$AR$78,COLUMN('Non-GHGs Growth Rate'!AR$53),0)</f>
        <v>0</v>
      </c>
    </row>
    <row r="14" spans="1:44">
      <c r="A14" t="s">
        <v>57</v>
      </c>
      <c r="B14" cm="1">
        <f t="array" ref="B14">SUMPRODUCT('Non-GHGs Emissions 2018-2022'!$L$5:$L$44*('Non-GHGs Emissions 2018-2022'!$A$5:$A$44=$A14))</f>
        <v>0</v>
      </c>
      <c r="C14" cm="1">
        <f t="array" ref="C14">SUMPRODUCT('Non-GHGs Emissions 2018-2022'!$L$49:$L$88*('Non-GHGs Emissions 2018-2022'!$A$49:$A$88=$A14))</f>
        <v>0</v>
      </c>
      <c r="D14" cm="1">
        <f t="array" ref="D14">SUMPRODUCT('Non-GHGs Emissions 2018-2022'!$L$93:$L$132*('Non-GHGs Emissions 2018-2022'!$A$93:$A$132=$A14))</f>
        <v>0</v>
      </c>
      <c r="E14" cm="1">
        <f t="array" ref="E14">SUMPRODUCT('Non-GHGs Emissions 2018-2022'!$L$137:$L$176*('Non-GHGs Emissions 2018-2022'!$A$137:$A$176=$A14))</f>
        <v>0</v>
      </c>
      <c r="F14" cm="1">
        <f t="array" ref="F14">SUMPRODUCT('Non-GHGs Emissions 2018-2022'!$L$181:$L$220*('Non-GHGs Emissions 2018-2022'!$A$181:$A$220=$A14))</f>
        <v>0</v>
      </c>
      <c r="G14">
        <f>$F14*VLOOKUP($A14,'Non-GHGs Growth Rate'!$A$53:$AR$78,COLUMN('Non-GHGs Growth Rate'!G$53),0)</f>
        <v>0</v>
      </c>
      <c r="H14">
        <f>$F14*VLOOKUP($A14,'Non-GHGs Growth Rate'!$A$53:$AR$78,COLUMN('Non-GHGs Growth Rate'!H$53),0)</f>
        <v>0</v>
      </c>
      <c r="I14">
        <f>$F14*VLOOKUP($A14,'Non-GHGs Growth Rate'!$A$53:$AR$78,COLUMN('Non-GHGs Growth Rate'!I$53),0)</f>
        <v>0</v>
      </c>
      <c r="J14">
        <f>$F14*VLOOKUP($A14,'Non-GHGs Growth Rate'!$A$53:$AR$78,COLUMN('Non-GHGs Growth Rate'!J$53),0)</f>
        <v>0</v>
      </c>
      <c r="K14">
        <f>$F14*VLOOKUP($A14,'Non-GHGs Growth Rate'!$A$53:$AR$78,COLUMN('Non-GHGs Growth Rate'!K$53),0)</f>
        <v>0</v>
      </c>
      <c r="L14">
        <f>$F14*VLOOKUP($A14,'Non-GHGs Growth Rate'!$A$53:$AR$78,COLUMN('Non-GHGs Growth Rate'!L$53),0)</f>
        <v>0</v>
      </c>
      <c r="M14">
        <f>$F14*VLOOKUP($A14,'Non-GHGs Growth Rate'!$A$53:$AR$78,COLUMN('Non-GHGs Growth Rate'!M$53),0)</f>
        <v>0</v>
      </c>
      <c r="N14">
        <f>$F14*VLOOKUP($A14,'Non-GHGs Growth Rate'!$A$53:$AR$78,COLUMN('Non-GHGs Growth Rate'!N$53),0)</f>
        <v>0</v>
      </c>
      <c r="O14">
        <f>$F14*VLOOKUP($A14,'Non-GHGs Growth Rate'!$A$53:$AR$78,COLUMN('Non-GHGs Growth Rate'!O$53),0)</f>
        <v>0</v>
      </c>
      <c r="P14">
        <f>$F14*VLOOKUP($A14,'Non-GHGs Growth Rate'!$A$53:$AR$78,COLUMN('Non-GHGs Growth Rate'!P$53),0)</f>
        <v>0</v>
      </c>
      <c r="Q14">
        <f>$F14*VLOOKUP($A14,'Non-GHGs Growth Rate'!$A$53:$AR$78,COLUMN('Non-GHGs Growth Rate'!Q$53),0)</f>
        <v>0</v>
      </c>
      <c r="R14">
        <f>$F14*VLOOKUP($A14,'Non-GHGs Growth Rate'!$A$53:$AR$78,COLUMN('Non-GHGs Growth Rate'!R$53),0)</f>
        <v>0</v>
      </c>
      <c r="S14">
        <f>$F14*VLOOKUP($A14,'Non-GHGs Growth Rate'!$A$53:$AR$78,COLUMN('Non-GHGs Growth Rate'!S$53),0)</f>
        <v>0</v>
      </c>
      <c r="T14">
        <f>$F14*VLOOKUP($A14,'Non-GHGs Growth Rate'!$A$53:$AR$78,COLUMN('Non-GHGs Growth Rate'!T$53),0)</f>
        <v>0</v>
      </c>
      <c r="U14">
        <f>$F14*VLOOKUP($A14,'Non-GHGs Growth Rate'!$A$53:$AR$78,COLUMN('Non-GHGs Growth Rate'!U$53),0)</f>
        <v>0</v>
      </c>
      <c r="V14">
        <f>$F14*VLOOKUP($A14,'Non-GHGs Growth Rate'!$A$53:$AR$78,COLUMN('Non-GHGs Growth Rate'!V$53),0)</f>
        <v>0</v>
      </c>
      <c r="W14">
        <f>$F14*VLOOKUP($A14,'Non-GHGs Growth Rate'!$A$53:$AR$78,COLUMN('Non-GHGs Growth Rate'!W$53),0)</f>
        <v>0</v>
      </c>
      <c r="X14">
        <f>$F14*VLOOKUP($A14,'Non-GHGs Growth Rate'!$A$53:$AR$78,COLUMN('Non-GHGs Growth Rate'!X$53),0)</f>
        <v>0</v>
      </c>
      <c r="Y14">
        <f>$F14*VLOOKUP($A14,'Non-GHGs Growth Rate'!$A$53:$AR$78,COLUMN('Non-GHGs Growth Rate'!Y$53),0)</f>
        <v>0</v>
      </c>
      <c r="Z14">
        <f>$F14*VLOOKUP($A14,'Non-GHGs Growth Rate'!$A$53:$AR$78,COLUMN('Non-GHGs Growth Rate'!Z$53),0)</f>
        <v>0</v>
      </c>
      <c r="AA14">
        <f>$F14*VLOOKUP($A14,'Non-GHGs Growth Rate'!$A$53:$AR$78,COLUMN('Non-GHGs Growth Rate'!AA$53),0)</f>
        <v>0</v>
      </c>
      <c r="AB14">
        <f>$F14*VLOOKUP($A14,'Non-GHGs Growth Rate'!$A$53:$AR$78,COLUMN('Non-GHGs Growth Rate'!AB$53),0)</f>
        <v>0</v>
      </c>
      <c r="AC14">
        <f>$F14*VLOOKUP($A14,'Non-GHGs Growth Rate'!$A$53:$AR$78,COLUMN('Non-GHGs Growth Rate'!AC$53),0)</f>
        <v>0</v>
      </c>
      <c r="AD14">
        <f>$F14*VLOOKUP($A14,'Non-GHGs Growth Rate'!$A$53:$AR$78,COLUMN('Non-GHGs Growth Rate'!AD$53),0)</f>
        <v>0</v>
      </c>
      <c r="AE14">
        <f>$F14*VLOOKUP($A14,'Non-GHGs Growth Rate'!$A$53:$AR$78,COLUMN('Non-GHGs Growth Rate'!AE$53),0)</f>
        <v>0</v>
      </c>
      <c r="AF14">
        <f>$F14*VLOOKUP($A14,'Non-GHGs Growth Rate'!$A$53:$AR$78,COLUMN('Non-GHGs Growth Rate'!AF$53),0)</f>
        <v>0</v>
      </c>
      <c r="AG14">
        <f>$F14*VLOOKUP($A14,'Non-GHGs Growth Rate'!$A$53:$AR$78,COLUMN('Non-GHGs Growth Rate'!AG$53),0)</f>
        <v>0</v>
      </c>
      <c r="AH14">
        <f>$F14*VLOOKUP($A14,'Non-GHGs Growth Rate'!$A$53:$AR$78,COLUMN('Non-GHGs Growth Rate'!AH$53),0)</f>
        <v>0</v>
      </c>
      <c r="AI14">
        <f>$F14*VLOOKUP($A14,'Non-GHGs Growth Rate'!$A$53:$AR$78,COLUMN('Non-GHGs Growth Rate'!AI$53),0)</f>
        <v>0</v>
      </c>
      <c r="AJ14">
        <f>$F14*VLOOKUP($A14,'Non-GHGs Growth Rate'!$A$53:$AR$78,COLUMN('Non-GHGs Growth Rate'!AJ$53),0)</f>
        <v>0</v>
      </c>
      <c r="AK14">
        <f>$F14*VLOOKUP($A14,'Non-GHGs Growth Rate'!$A$53:$AR$78,COLUMN('Non-GHGs Growth Rate'!AK$53),0)</f>
        <v>0</v>
      </c>
      <c r="AL14">
        <f>$F14*VLOOKUP($A14,'Non-GHGs Growth Rate'!$A$53:$AR$78,COLUMN('Non-GHGs Growth Rate'!AL$53),0)</f>
        <v>0</v>
      </c>
      <c r="AM14">
        <f>$F14*VLOOKUP($A14,'Non-GHGs Growth Rate'!$A$53:$AR$78,COLUMN('Non-GHGs Growth Rate'!AM$53),0)</f>
        <v>0</v>
      </c>
      <c r="AN14">
        <f>$F14*VLOOKUP($A14,'Non-GHGs Growth Rate'!$A$53:$AR$78,COLUMN('Non-GHGs Growth Rate'!AN$53),0)</f>
        <v>0</v>
      </c>
      <c r="AO14">
        <f>$F14*VLOOKUP($A14,'Non-GHGs Growth Rate'!$A$53:$AR$78,COLUMN('Non-GHGs Growth Rate'!AO$53),0)</f>
        <v>0</v>
      </c>
      <c r="AP14">
        <f>$F14*VLOOKUP($A14,'Non-GHGs Growth Rate'!$A$53:$AR$78,COLUMN('Non-GHGs Growth Rate'!AP$53),0)</f>
        <v>0</v>
      </c>
      <c r="AQ14">
        <f>$F14*VLOOKUP($A14,'Non-GHGs Growth Rate'!$A$53:$AR$78,COLUMN('Non-GHGs Growth Rate'!AQ$53),0)</f>
        <v>0</v>
      </c>
      <c r="AR14">
        <f>$F14*VLOOKUP($A14,'Non-GHGs Growth Rate'!$A$53:$AR$78,COLUMN('Non-GHGs Growth Rate'!AR$53),0)</f>
        <v>0</v>
      </c>
    </row>
    <row r="15" spans="1:44">
      <c r="A15" t="s">
        <v>48</v>
      </c>
      <c r="B15" s="9" cm="1">
        <f t="array" ref="B15">SUMPRODUCT('Non-GHGs Emissions 2018-2022'!$L$5:$L$44*('Non-GHGs Emissions 2018-2022'!$A$5:$A$44=$A15))</f>
        <v>81415593948400</v>
      </c>
      <c r="C15" s="9" cm="1">
        <f t="array" ref="C15">SUMPRODUCT('Non-GHGs Emissions 2018-2022'!$L$49:$L$88*('Non-GHGs Emissions 2018-2022'!$A$49:$A$88=$A15))</f>
        <v>87005294976150</v>
      </c>
      <c r="D15" s="9" cm="1">
        <f t="array" ref="D15">SUMPRODUCT('Non-GHGs Emissions 2018-2022'!$L$93:$L$132*('Non-GHGs Emissions 2018-2022'!$A$93:$A$132=$A15))</f>
        <v>90088235389925</v>
      </c>
      <c r="E15" s="9" cm="1">
        <f t="array" ref="E15">SUMPRODUCT('Non-GHGs Emissions 2018-2022'!$L$137:$L$176*('Non-GHGs Emissions 2018-2022'!$A$137:$A$176=$A15))</f>
        <v>90782899899775</v>
      </c>
      <c r="F15" s="9" cm="1">
        <f t="array" ref="F15">SUMPRODUCT('Non-GHGs Emissions 2018-2022'!$L$181:$L$220*('Non-GHGs Emissions 2018-2022'!$A$181:$A$220=$A15))</f>
        <v>112526029867375</v>
      </c>
      <c r="G15" s="9">
        <f>$F15*VLOOKUP($A15,'Non-GHGs Growth Rate'!$A$53:$AR$78,COLUMN('Non-GHGs Growth Rate'!G$53),0)</f>
        <v>117918773216985.13</v>
      </c>
      <c r="H15" s="9">
        <f>$F15*VLOOKUP($A15,'Non-GHGs Growth Rate'!$A$53:$AR$78,COLUMN('Non-GHGs Growth Rate'!H$53),0)</f>
        <v>123252232467937.47</v>
      </c>
      <c r="I15" s="9">
        <f>$F15*VLOOKUP($A15,'Non-GHGs Growth Rate'!$A$53:$AR$78,COLUMN('Non-GHGs Growth Rate'!I$53),0)</f>
        <v>128532352411636.19</v>
      </c>
      <c r="J15" s="9">
        <f>$F15*VLOOKUP($A15,'Non-GHGs Growth Rate'!$A$53:$AR$78,COLUMN('Non-GHGs Growth Rate'!J$53),0)</f>
        <v>133766538381659.89</v>
      </c>
      <c r="K15" s="9">
        <f>$F15*VLOOKUP($A15,'Non-GHGs Growth Rate'!$A$53:$AR$78,COLUMN('Non-GHGs Growth Rate'!K$53),0)</f>
        <v>138963109927880.48</v>
      </c>
      <c r="L15" s="9">
        <f>$F15*VLOOKUP($A15,'Non-GHGs Growth Rate'!$A$53:$AR$78,COLUMN('Non-GHGs Growth Rate'!L$53),0)</f>
        <v>144130883492442.34</v>
      </c>
      <c r="M15" s="9">
        <f>$F15*VLOOKUP($A15,'Non-GHGs Growth Rate'!$A$53:$AR$78,COLUMN('Non-GHGs Growth Rate'!M$53),0)</f>
        <v>149278863437059.97</v>
      </c>
      <c r="N15" s="9">
        <f>$F15*VLOOKUP($A15,'Non-GHGs Growth Rate'!$A$53:$AR$78,COLUMN('Non-GHGs Growth Rate'!N$53),0)</f>
        <v>154416020924802</v>
      </c>
      <c r="O15" s="9">
        <f>$F15*VLOOKUP($A15,'Non-GHGs Growth Rate'!$A$53:$AR$78,COLUMN('Non-GHGs Growth Rate'!O$53),0)</f>
        <v>159551141994155.5</v>
      </c>
      <c r="P15" s="9">
        <f>$F15*VLOOKUP($A15,'Non-GHGs Growth Rate'!$A$53:$AR$78,COLUMN('Non-GHGs Growth Rate'!P$53),0)</f>
        <v>164692728767794.09</v>
      </c>
      <c r="Q15" s="9">
        <f>$F15*VLOOKUP($A15,'Non-GHGs Growth Rate'!$A$53:$AR$78,COLUMN('Non-GHGs Growth Rate'!Q$53),0)</f>
        <v>169848940524255.28</v>
      </c>
      <c r="R15" s="9">
        <f>$F15*VLOOKUP($A15,'Non-GHGs Growth Rate'!$A$53:$AR$78,COLUMN('Non-GHGs Growth Rate'!R$53),0)</f>
        <v>175027563991978.44</v>
      </c>
      <c r="S15" s="9">
        <f>$F15*VLOOKUP($A15,'Non-GHGs Growth Rate'!$A$53:$AR$78,COLUMN('Non-GHGs Growth Rate'!S$53),0)</f>
        <v>180236004539105.31</v>
      </c>
      <c r="T15" s="9">
        <f>$F15*VLOOKUP($A15,'Non-GHGs Growth Rate'!$A$53:$AR$78,COLUMN('Non-GHGs Growth Rate'!T$53),0)</f>
        <v>185481291874758.13</v>
      </c>
      <c r="U15" s="9">
        <f>$F15*VLOOKUP($A15,'Non-GHGs Growth Rate'!$A$53:$AR$78,COLUMN('Non-GHGs Growth Rate'!U$53),0)</f>
        <v>190770095454720.09</v>
      </c>
      <c r="V15" s="9">
        <f>$F15*VLOOKUP($A15,'Non-GHGs Growth Rate'!$A$53:$AR$78,COLUMN('Non-GHGs Growth Rate'!V$53),0)</f>
        <v>196108746033881.97</v>
      </c>
      <c r="W15" s="9">
        <f>$F15*VLOOKUP($A15,'Non-GHGs Growth Rate'!$A$53:$AR$78,COLUMN('Non-GHGs Growth Rate'!W$53),0)</f>
        <v>201503260777926.69</v>
      </c>
      <c r="X15" s="9">
        <f>$F15*VLOOKUP($A15,'Non-GHGs Growth Rate'!$A$53:$AR$78,COLUMN('Non-GHGs Growth Rate'!X$53),0)</f>
        <v>206959370088299.25</v>
      </c>
      <c r="Y15" s="9">
        <f>$F15*VLOOKUP($A15,'Non-GHGs Growth Rate'!$A$53:$AR$78,COLUMN('Non-GHGs Growth Rate'!Y$53),0)</f>
        <v>212482544852756.56</v>
      </c>
      <c r="Z15" s="9">
        <f>$F15*VLOOKUP($A15,'Non-GHGs Growth Rate'!$A$53:$AR$78,COLUMN('Non-GHGs Growth Rate'!Z$53),0)</f>
        <v>218078023249101.09</v>
      </c>
      <c r="AA15" s="9">
        <f>$F15*VLOOKUP($A15,'Non-GHGs Growth Rate'!$A$53:$AR$78,COLUMN('Non-GHGs Growth Rate'!AA$53),0)</f>
        <v>223750836534221.41</v>
      </c>
      <c r="AB15" s="9">
        <f>$F15*VLOOKUP($A15,'Non-GHGs Growth Rate'!$A$53:$AR$78,COLUMN('Non-GHGs Growth Rate'!AB$53),0)</f>
        <v>229505833471255.03</v>
      </c>
      <c r="AC15" s="9">
        <f>$F15*VLOOKUP($A15,'Non-GHGs Growth Rate'!$A$53:$AR$78,COLUMN('Non-GHGs Growth Rate'!AC$53),0)</f>
        <v>235347703204980.16</v>
      </c>
      <c r="AD15" s="9">
        <f>$F15*VLOOKUP($A15,'Non-GHGs Growth Rate'!$A$53:$AR$78,COLUMN('Non-GHGs Growth Rate'!AD$53),0)</f>
        <v>241280996505745.81</v>
      </c>
      <c r="AE15" s="9">
        <f>$F15*VLOOKUP($A15,'Non-GHGs Growth Rate'!$A$53:$AR$78,COLUMN('Non-GHGs Growth Rate'!AE$53),0)</f>
        <v>247310145377737.13</v>
      </c>
      <c r="AF15" s="9">
        <f>$F15*VLOOKUP($A15,'Non-GHGs Growth Rate'!$A$53:$AR$78,COLUMN('Non-GHGs Growth Rate'!AF$53),0)</f>
        <v>253439481077460.38</v>
      </c>
      <c r="AG15" s="9">
        <f>$F15*VLOOKUP($A15,'Non-GHGs Growth Rate'!$A$53:$AR$78,COLUMN('Non-GHGs Growth Rate'!AG$53),0)</f>
        <v>259673250620090.22</v>
      </c>
      <c r="AH15" s="9">
        <f>$F15*VLOOKUP($A15,'Non-GHGs Growth Rate'!$A$53:$AR$78,COLUMN('Non-GHGs Growth Rate'!AH$53),0)</f>
        <v>266015631869991.56</v>
      </c>
      <c r="AI15" s="9">
        <f>$F15*VLOOKUP($A15,'Non-GHGs Growth Rate'!$A$53:$AR$78,COLUMN('Non-GHGs Growth Rate'!AI$53),0)</f>
        <v>272470747321209.72</v>
      </c>
      <c r="AJ15" s="9">
        <f>$F15*VLOOKUP($A15,'Non-GHGs Growth Rate'!$A$53:$AR$78,COLUMN('Non-GHGs Growth Rate'!AJ$53),0)</f>
        <v>279042676676845.5</v>
      </c>
      <c r="AK15" s="9">
        <f>$F15*VLOOKUP($A15,'Non-GHGs Growth Rate'!$A$53:$AR$78,COLUMN('Non-GHGs Growth Rate'!AK$53),0)</f>
        <v>285735468335032.19</v>
      </c>
      <c r="AL15" s="9">
        <f>$F15*VLOOKUP($A15,'Non-GHGs Growth Rate'!$A$53:$AR$78,COLUMN('Non-GHGs Growth Rate'!AL$53),0)</f>
        <v>292553149885322.19</v>
      </c>
      <c r="AM15" s="9">
        <f>$F15*VLOOKUP($A15,'Non-GHGs Growth Rate'!$A$53:$AR$78,COLUMN('Non-GHGs Growth Rate'!AM$53),0)</f>
        <v>299499737713639.44</v>
      </c>
      <c r="AN15" s="9">
        <f>$F15*VLOOKUP($A15,'Non-GHGs Growth Rate'!$A$53:$AR$78,COLUMN('Non-GHGs Growth Rate'!AN$53),0)</f>
        <v>306579245807266.88</v>
      </c>
      <c r="AO15" s="9">
        <f>$F15*VLOOKUP($A15,'Non-GHGs Growth Rate'!$A$53:$AR$78,COLUMN('Non-GHGs Growth Rate'!AO$53),0)</f>
        <v>313795693844445.81</v>
      </c>
      <c r="AP15" s="9">
        <f>$F15*VLOOKUP($A15,'Non-GHGs Growth Rate'!$A$53:$AR$78,COLUMN('Non-GHGs Growth Rate'!AP$53),0)</f>
        <v>321153114645862.06</v>
      </c>
      <c r="AQ15" s="9">
        <f>$F15*VLOOKUP($A15,'Non-GHGs Growth Rate'!$A$53:$AR$78,COLUMN('Non-GHGs Growth Rate'!AQ$53),0)</f>
        <v>328655561058554.5</v>
      </c>
      <c r="AR15" s="9">
        <f>$F15*VLOOKUP($A15,'Non-GHGs Growth Rate'!$A$53:$AR$78,COLUMN('Non-GHGs Growth Rate'!AR$53),0)</f>
        <v>336307112336020.75</v>
      </c>
    </row>
    <row r="16" spans="1:44">
      <c r="A16" t="s">
        <v>49</v>
      </c>
      <c r="B16" s="9" cm="1">
        <f t="array" ref="B16">SUMPRODUCT('Non-GHGs Emissions 2018-2022'!$L$5:$L$44*('Non-GHGs Emissions 2018-2022'!$A$5:$A$44=$A16))</f>
        <v>13376807846820</v>
      </c>
      <c r="C16" s="9" cm="1">
        <f t="array" ref="C16">SUMPRODUCT('Non-GHGs Emissions 2018-2022'!$L$49:$L$88*('Non-GHGs Emissions 2018-2022'!$A$49:$A$88=$A16))</f>
        <v>14269717268500</v>
      </c>
      <c r="D16" s="9" cm="1">
        <f t="array" ref="D16">SUMPRODUCT('Non-GHGs Emissions 2018-2022'!$L$93:$L$132*('Non-GHGs Emissions 2018-2022'!$A$93:$A$132=$A16))</f>
        <v>15090932964500</v>
      </c>
      <c r="E16" s="9" cm="1">
        <f t="array" ref="E16">SUMPRODUCT('Non-GHGs Emissions 2018-2022'!$L$137:$L$176*('Non-GHGs Emissions 2018-2022'!$A$137:$A$176=$A16))</f>
        <v>14748866160000</v>
      </c>
      <c r="F16" s="9" cm="1">
        <f t="array" ref="F16">SUMPRODUCT('Non-GHGs Emissions 2018-2022'!$L$181:$L$220*('Non-GHGs Emissions 2018-2022'!$A$181:$A$220=$A16))</f>
        <v>14696808636000</v>
      </c>
      <c r="G16" s="9">
        <f>$F16*VLOOKUP($A16,'Non-GHGs Growth Rate'!$A$53:$AR$78,COLUMN('Non-GHGs Growth Rate'!G$53),0)</f>
        <v>15422794717932.355</v>
      </c>
      <c r="H16" s="9">
        <f>$F16*VLOOKUP($A16,'Non-GHGs Growth Rate'!$A$53:$AR$78,COLUMN('Non-GHGs Growth Rate'!H$53),0)</f>
        <v>16141117755459.965</v>
      </c>
      <c r="I16" s="9">
        <f>$F16*VLOOKUP($A16,'Non-GHGs Growth Rate'!$A$53:$AR$78,COLUMN('Non-GHGs Growth Rate'!I$53),0)</f>
        <v>16852505683603.217</v>
      </c>
      <c r="J16" s="9">
        <f>$F16*VLOOKUP($A16,'Non-GHGs Growth Rate'!$A$53:$AR$78,COLUMN('Non-GHGs Growth Rate'!J$53),0)</f>
        <v>17557895193508.246</v>
      </c>
      <c r="K16" s="9">
        <f>$F16*VLOOKUP($A16,'Non-GHGs Growth Rate'!$A$53:$AR$78,COLUMN('Non-GHGs Growth Rate'!K$53),0)</f>
        <v>18258355536902.68</v>
      </c>
      <c r="L16" s="9">
        <f>$F16*VLOOKUP($A16,'Non-GHGs Growth Rate'!$A$53:$AR$78,COLUMN('Non-GHGs Growth Rate'!L$53),0)</f>
        <v>18955030623659.031</v>
      </c>
      <c r="M16" s="9">
        <f>$F16*VLOOKUP($A16,'Non-GHGs Growth Rate'!$A$53:$AR$78,COLUMN('Non-GHGs Growth Rate'!M$53),0)</f>
        <v>19649096192109.84</v>
      </c>
      <c r="N16" s="9">
        <f>$F16*VLOOKUP($A16,'Non-GHGs Growth Rate'!$A$53:$AR$78,COLUMN('Non-GHGs Growth Rate'!N$53),0)</f>
        <v>20341729078178.43</v>
      </c>
      <c r="O16" s="9">
        <f>$F16*VLOOKUP($A16,'Non-GHGs Growth Rate'!$A$53:$AR$78,COLUMN('Non-GHGs Growth Rate'!O$53),0)</f>
        <v>21034085966608.34</v>
      </c>
      <c r="P16" s="9">
        <f>$F16*VLOOKUP($A16,'Non-GHGs Growth Rate'!$A$53:$AR$78,COLUMN('Non-GHGs Growth Rate'!P$53),0)</f>
        <v>21727289411407.762</v>
      </c>
      <c r="Q16" s="9">
        <f>$F16*VLOOKUP($A16,'Non-GHGs Growth Rate'!$A$53:$AR$78,COLUMN('Non-GHGs Growth Rate'!Q$53),0)</f>
        <v>22422419312822.418</v>
      </c>
      <c r="R16" s="9">
        <f>$F16*VLOOKUP($A16,'Non-GHGs Growth Rate'!$A$53:$AR$78,COLUMN('Non-GHGs Growth Rate'!R$53),0)</f>
        <v>23120508403903.262</v>
      </c>
      <c r="S16" s="9">
        <f>$F16*VLOOKUP($A16,'Non-GHGs Growth Rate'!$A$53:$AR$78,COLUMN('Non-GHGs Growth Rate'!S$53),0)</f>
        <v>23822540616341.383</v>
      </c>
      <c r="T16" s="9">
        <f>$F16*VLOOKUP($A16,'Non-GHGs Growth Rate'!$A$53:$AR$78,COLUMN('Non-GHGs Growth Rate'!T$53),0)</f>
        <v>24529451458869.379</v>
      </c>
      <c r="U16" s="9">
        <f>$F16*VLOOKUP($A16,'Non-GHGs Growth Rate'!$A$53:$AR$78,COLUMN('Non-GHGs Growth Rate'!U$53),0)</f>
        <v>25242129754793.164</v>
      </c>
      <c r="V16" s="9">
        <f>$F16*VLOOKUP($A16,'Non-GHGs Growth Rate'!$A$53:$AR$78,COLUMN('Non-GHGs Growth Rate'!V$53),0)</f>
        <v>25961420253867.973</v>
      </c>
      <c r="W16" s="9">
        <f>$F16*VLOOKUP($A16,'Non-GHGs Growth Rate'!$A$53:$AR$78,COLUMN('Non-GHGs Growth Rate'!W$53),0)</f>
        <v>26688126764719.324</v>
      </c>
      <c r="X16" s="9">
        <f>$F16*VLOOKUP($A16,'Non-GHGs Growth Rate'!$A$53:$AR$78,COLUMN('Non-GHGs Growth Rate'!X$53),0)</f>
        <v>27423015554182.738</v>
      </c>
      <c r="Y16" s="9">
        <f>$F16*VLOOKUP($A16,'Non-GHGs Growth Rate'!$A$53:$AR$78,COLUMN('Non-GHGs Growth Rate'!Y$53),0)</f>
        <v>28166818835509.207</v>
      </c>
      <c r="Z16" s="9">
        <f>$F16*VLOOKUP($A16,'Non-GHGs Growth Rate'!$A$53:$AR$78,COLUMN('Non-GHGs Growth Rate'!Z$53),0)</f>
        <v>28920238223712.918</v>
      </c>
      <c r="AA16" s="9">
        <f>$F16*VLOOKUP($A16,'Non-GHGs Growth Rate'!$A$53:$AR$78,COLUMN('Non-GHGs Growth Rate'!AA$53),0)</f>
        <v>29683948077804.91</v>
      </c>
      <c r="AB16" s="9">
        <f>$F16*VLOOKUP($A16,'Non-GHGs Growth Rate'!$A$53:$AR$78,COLUMN('Non-GHGs Growth Rate'!AB$53),0)</f>
        <v>30458598679781.199</v>
      </c>
      <c r="AC16" s="9">
        <f>$F16*VLOOKUP($A16,'Non-GHGs Growth Rate'!$A$53:$AR$78,COLUMN('Non-GHGs Growth Rate'!AC$53),0)</f>
        <v>31244819221843.676</v>
      </c>
      <c r="AD16" s="9">
        <f>$F16*VLOOKUP($A16,'Non-GHGs Growth Rate'!$A$53:$AR$78,COLUMN('Non-GHGs Growth Rate'!AD$53),0)</f>
        <v>32043220588554.055</v>
      </c>
      <c r="AE16" s="9">
        <f>$F16*VLOOKUP($A16,'Non-GHGs Growth Rate'!$A$53:$AR$78,COLUMN('Non-GHGs Growth Rate'!AE$53),0)</f>
        <v>32854397931135.711</v>
      </c>
      <c r="AF16" s="9">
        <f>$F16*VLOOKUP($A16,'Non-GHGs Growth Rate'!$A$53:$AR$78,COLUMN('Non-GHGs Growth Rate'!AF$53),0)</f>
        <v>33678933038194.117</v>
      </c>
      <c r="AG16" s="9">
        <f>$F16*VLOOKUP($A16,'Non-GHGs Growth Rate'!$A$53:$AR$78,COLUMN('Non-GHGs Growth Rate'!AG$53),0)</f>
        <v>34517396511682.293</v>
      </c>
      <c r="AH16" s="9">
        <f>$F16*VLOOKUP($A16,'Non-GHGs Growth Rate'!$A$53:$AR$78,COLUMN('Non-GHGs Growth Rate'!AH$53),0)</f>
        <v>35370349759693.609</v>
      </c>
      <c r="AI16" s="9">
        <f>$F16*VLOOKUP($A16,'Non-GHGs Growth Rate'!$A$53:$AR$78,COLUMN('Non-GHGs Growth Rate'!AI$53),0)</f>
        <v>36238346819146.797</v>
      </c>
      <c r="AJ16" s="9">
        <f>$F16*VLOOKUP($A16,'Non-GHGs Growth Rate'!$A$53:$AR$78,COLUMN('Non-GHGs Growth Rate'!AJ$53),0)</f>
        <v>37121936022031.164</v>
      </c>
      <c r="AK16" s="9">
        <f>$F16*VLOOKUP($A16,'Non-GHGs Growth Rate'!$A$53:$AR$78,COLUMN('Non-GHGs Growth Rate'!AK$53),0)</f>
        <v>38021661518875.188</v>
      </c>
      <c r="AL16" s="9">
        <f>$F16*VLOOKUP($A16,'Non-GHGs Growth Rate'!$A$53:$AR$78,COLUMN('Non-GHGs Growth Rate'!AL$53),0)</f>
        <v>38938064672701.484</v>
      </c>
      <c r="AM16" s="9">
        <f>$F16*VLOOKUP($A16,'Non-GHGs Growth Rate'!$A$53:$AR$78,COLUMN('Non-GHGs Growth Rate'!AM$53),0)</f>
        <v>39871685336078.211</v>
      </c>
      <c r="AN16" s="9">
        <f>$F16*VLOOKUP($A16,'Non-GHGs Growth Rate'!$A$53:$AR$78,COLUMN('Non-GHGs Growth Rate'!AN$53),0)</f>
        <v>40823063023093.563</v>
      </c>
      <c r="AO16" s="9">
        <f>$F16*VLOOKUP($A16,'Non-GHGs Growth Rate'!$A$53:$AR$78,COLUMN('Non-GHGs Growth Rate'!AO$53),0)</f>
        <v>41792737987193.352</v>
      </c>
      <c r="AP16" s="9">
        <f>$F16*VLOOKUP($A16,'Non-GHGs Growth Rate'!$A$53:$AR$78,COLUMN('Non-GHGs Growth Rate'!AP$53),0)</f>
        <v>42781252214946.109</v>
      </c>
      <c r="AQ16" s="9">
        <f>$F16*VLOOKUP($A16,'Non-GHGs Growth Rate'!$A$53:$AR$78,COLUMN('Non-GHGs Growth Rate'!AQ$53),0)</f>
        <v>43789150344921.664</v>
      </c>
      <c r="AR16" s="9">
        <f>$F16*VLOOKUP($A16,'Non-GHGs Growth Rate'!$A$53:$AR$78,COLUMN('Non-GHGs Growth Rate'!AR$53),0)</f>
        <v>44816980520016.688</v>
      </c>
    </row>
    <row r="17" spans="1:44">
      <c r="A17" t="s">
        <v>50</v>
      </c>
      <c r="B17" s="9" cm="1">
        <f t="array" ref="B17">SUMPRODUCT('Non-GHGs Emissions 2018-2022'!$L$5:$L$44*('Non-GHGs Emissions 2018-2022'!$A$5:$A$44=$A17))</f>
        <v>34553254445700</v>
      </c>
      <c r="C17" s="9" cm="1">
        <f t="array" ref="C17">SUMPRODUCT('Non-GHGs Emissions 2018-2022'!$L$49:$L$88*('Non-GHGs Emissions 2018-2022'!$A$49:$A$88=$A17))</f>
        <v>34522849561510</v>
      </c>
      <c r="D17" s="9" cm="1">
        <f t="array" ref="D17">SUMPRODUCT('Non-GHGs Emissions 2018-2022'!$L$93:$L$132*('Non-GHGs Emissions 2018-2022'!$A$93:$A$132=$A17))</f>
        <v>34793481661480</v>
      </c>
      <c r="E17" s="9" cm="1">
        <f t="array" ref="E17">SUMPRODUCT('Non-GHGs Emissions 2018-2022'!$L$137:$L$176*('Non-GHGs Emissions 2018-2022'!$A$137:$A$176=$A17))</f>
        <v>36798949462480</v>
      </c>
      <c r="F17" s="9" cm="1">
        <f t="array" ref="F17">SUMPRODUCT('Non-GHGs Emissions 2018-2022'!$L$181:$L$220*('Non-GHGs Emissions 2018-2022'!$A$181:$A$220=$A17))</f>
        <v>38636945869600</v>
      </c>
      <c r="G17" s="9">
        <f>$F17*VLOOKUP($A17,'Non-GHGs Growth Rate'!$A$53:$AR$78,COLUMN('Non-GHGs Growth Rate'!G$53),0)</f>
        <v>40545515658077.406</v>
      </c>
      <c r="H17" s="9">
        <f>$F17*VLOOKUP($A17,'Non-GHGs Growth Rate'!$A$53:$AR$78,COLUMN('Non-GHGs Growth Rate'!H$53),0)</f>
        <v>42433939805470.711</v>
      </c>
      <c r="I17" s="9">
        <f>$F17*VLOOKUP($A17,'Non-GHGs Growth Rate'!$A$53:$AR$78,COLUMN('Non-GHGs Growth Rate'!I$53),0)</f>
        <v>44304132005199.766</v>
      </c>
      <c r="J17" s="9">
        <f>$F17*VLOOKUP($A17,'Non-GHGs Growth Rate'!$A$53:$AR$78,COLUMN('Non-GHGs Growth Rate'!J$53),0)</f>
        <v>46158554756845.664</v>
      </c>
      <c r="K17" s="9">
        <f>$F17*VLOOKUP($A17,'Non-GHGs Growth Rate'!$A$53:$AR$78,COLUMN('Non-GHGs Growth Rate'!K$53),0)</f>
        <v>48000019053062.961</v>
      </c>
      <c r="L17" s="9">
        <f>$F17*VLOOKUP($A17,'Non-GHGs Growth Rate'!$A$53:$AR$78,COLUMN('Non-GHGs Growth Rate'!L$53),0)</f>
        <v>49831532157871.961</v>
      </c>
      <c r="M17" s="9">
        <f>$F17*VLOOKUP($A17,'Non-GHGs Growth Rate'!$A$53:$AR$78,COLUMN('Non-GHGs Growth Rate'!M$53),0)</f>
        <v>51656185010226.555</v>
      </c>
      <c r="N17" s="9">
        <f>$F17*VLOOKUP($A17,'Non-GHGs Growth Rate'!$A$53:$AR$78,COLUMN('Non-GHGs Growth Rate'!N$53),0)</f>
        <v>53477071434574.828</v>
      </c>
      <c r="O17" s="9">
        <f>$F17*VLOOKUP($A17,'Non-GHGs Growth Rate'!$A$53:$AR$78,COLUMN('Non-GHGs Growth Rate'!O$53),0)</f>
        <v>55297232279235.031</v>
      </c>
      <c r="P17" s="9">
        <f>$F17*VLOOKUP($A17,'Non-GHGs Growth Rate'!$A$53:$AR$78,COLUMN('Non-GHGs Growth Rate'!P$53),0)</f>
        <v>57119618665060.969</v>
      </c>
      <c r="Q17" s="9">
        <f>$F17*VLOOKUP($A17,'Non-GHGs Growth Rate'!$A$53:$AR$78,COLUMN('Non-GHGs Growth Rate'!Q$53),0)</f>
        <v>58947069578962.805</v>
      </c>
      <c r="R17" s="9">
        <f>$F17*VLOOKUP($A17,'Non-GHGs Growth Rate'!$A$53:$AR$78,COLUMN('Non-GHGs Growth Rate'!R$53),0)</f>
        <v>60782300008389.539</v>
      </c>
      <c r="S17" s="9">
        <f>$F17*VLOOKUP($A17,'Non-GHGs Growth Rate'!$A$53:$AR$78,COLUMN('Non-GHGs Growth Rate'!S$53),0)</f>
        <v>62627896645216.242</v>
      </c>
      <c r="T17" s="9">
        <f>$F17*VLOOKUP($A17,'Non-GHGs Growth Rate'!$A$53:$AR$78,COLUMN('Non-GHGs Growth Rate'!T$53),0)</f>
        <v>64486318880536.391</v>
      </c>
      <c r="U17" s="9">
        <f>$F17*VLOOKUP($A17,'Non-GHGs Growth Rate'!$A$53:$AR$78,COLUMN('Non-GHGs Growth Rate'!U$53),0)</f>
        <v>66359903372519.008</v>
      </c>
      <c r="V17" s="9">
        <f>$F17*VLOOKUP($A17,'Non-GHGs Growth Rate'!$A$53:$AR$78,COLUMN('Non-GHGs Growth Rate'!V$53),0)</f>
        <v>68250870912859.445</v>
      </c>
      <c r="W17" s="9">
        <f>$F17*VLOOKUP($A17,'Non-GHGs Growth Rate'!$A$53:$AR$78,COLUMN('Non-GHGs Growth Rate'!W$53),0)</f>
        <v>70161334661708.484</v>
      </c>
      <c r="X17" s="9">
        <f>$F17*VLOOKUP($A17,'Non-GHGs Growth Rate'!$A$53:$AR$78,COLUMN('Non-GHGs Growth Rate'!X$53),0)</f>
        <v>72093309084313.578</v>
      </c>
      <c r="Y17" s="9">
        <f>$F17*VLOOKUP($A17,'Non-GHGs Growth Rate'!$A$53:$AR$78,COLUMN('Non-GHGs Growth Rate'!Y$53),0)</f>
        <v>74048719121282.234</v>
      </c>
      <c r="Z17" s="9">
        <f>$F17*VLOOKUP($A17,'Non-GHGs Growth Rate'!$A$53:$AR$78,COLUMN('Non-GHGs Growth Rate'!Z$53),0)</f>
        <v>76029409272464.375</v>
      </c>
      <c r="AA17" s="9">
        <f>$F17*VLOOKUP($A17,'Non-GHGs Growth Rate'!$A$53:$AR$78,COLUMN('Non-GHGs Growth Rate'!AA$53),0)</f>
        <v>78037152383465.609</v>
      </c>
      <c r="AB17" s="9">
        <f>$F17*VLOOKUP($A17,'Non-GHGs Growth Rate'!$A$53:$AR$78,COLUMN('Non-GHGs Growth Rate'!AB$53),0)</f>
        <v>80073658002998.328</v>
      </c>
      <c r="AC17" s="9">
        <f>$F17*VLOOKUP($A17,'Non-GHGs Growth Rate'!$A$53:$AR$78,COLUMN('Non-GHGs Growth Rate'!AC$53),0)</f>
        <v>82140580236089.547</v>
      </c>
      <c r="AD17" s="9">
        <f>$F17*VLOOKUP($A17,'Non-GHGs Growth Rate'!$A$53:$AR$78,COLUMN('Non-GHGs Growth Rate'!AD$53),0)</f>
        <v>84239525058181.172</v>
      </c>
      <c r="AE17" s="9">
        <f>$F17*VLOOKUP($A17,'Non-GHGs Growth Rate'!$A$53:$AR$78,COLUMN('Non-GHGs Growth Rate'!AE$53),0)</f>
        <v>86372057082800.594</v>
      </c>
      <c r="AF17" s="9">
        <f>$F17*VLOOKUP($A17,'Non-GHGs Growth Rate'!$A$53:$AR$78,COLUMN('Non-GHGs Growth Rate'!AF$53),0)</f>
        <v>88539705794029.313</v>
      </c>
      <c r="AG17" s="9">
        <f>$F17*VLOOKUP($A17,'Non-GHGs Growth Rate'!$A$53:$AR$78,COLUMN('Non-GHGs Growth Rate'!AG$53),0)</f>
        <v>90743971266973.297</v>
      </c>
      <c r="AH17" s="9">
        <f>$F17*VLOOKUP($A17,'Non-GHGs Growth Rate'!$A$53:$AR$78,COLUMN('Non-GHGs Growth Rate'!AH$53),0)</f>
        <v>92986329406684.484</v>
      </c>
      <c r="AI17" s="9">
        <f>$F17*VLOOKUP($A17,'Non-GHGs Growth Rate'!$A$53:$AR$78,COLUMN('Non-GHGs Growth Rate'!AI$53),0)</f>
        <v>95268236739880.359</v>
      </c>
      <c r="AJ17" s="9">
        <f>$F17*VLOOKUP($A17,'Non-GHGs Growth Rate'!$A$53:$AR$78,COLUMN('Non-GHGs Growth Rate'!AJ$53),0)</f>
        <v>97591134795393.031</v>
      </c>
      <c r="AK17" s="9">
        <f>$F17*VLOOKUP($A17,'Non-GHGs Growth Rate'!$A$53:$AR$78,COLUMN('Non-GHGs Growth Rate'!AK$53),0)</f>
        <v>99956454109268.422</v>
      </c>
      <c r="AL17" s="9">
        <f>$F17*VLOOKUP($A17,'Non-GHGs Growth Rate'!$A$53:$AR$78,COLUMN('Non-GHGs Growth Rate'!AL$53),0)</f>
        <v>102365617889382.39</v>
      </c>
      <c r="AM17" s="9">
        <f>$F17*VLOOKUP($A17,'Non-GHGs Growth Rate'!$A$53:$AR$78,COLUMN('Non-GHGs Growth Rate'!AM$53),0)</f>
        <v>104820045372725.06</v>
      </c>
      <c r="AN17" s="9">
        <f>$F17*VLOOKUP($A17,'Non-GHGs Growth Rate'!$A$53:$AR$78,COLUMN('Non-GHGs Growth Rate'!AN$53),0)</f>
        <v>107321154906445.03</v>
      </c>
      <c r="AO17" s="9">
        <f>$F17*VLOOKUP($A17,'Non-GHGs Growth Rate'!$A$53:$AR$78,COLUMN('Non-GHGs Growth Rate'!AO$53),0)</f>
        <v>109870366781413.48</v>
      </c>
      <c r="AP17" s="9">
        <f>$F17*VLOOKUP($A17,'Non-GHGs Growth Rate'!$A$53:$AR$78,COLUMN('Non-GHGs Growth Rate'!AP$53),0)</f>
        <v>112469105844767.56</v>
      </c>
      <c r="AQ17" s="9">
        <f>$F17*VLOOKUP($A17,'Non-GHGs Growth Rate'!$A$53:$AR$78,COLUMN('Non-GHGs Growth Rate'!AQ$53),0)</f>
        <v>115118803915581.91</v>
      </c>
      <c r="AR17" s="9">
        <f>$F17*VLOOKUP($A17,'Non-GHGs Growth Rate'!$A$53:$AR$78,COLUMN('Non-GHGs Growth Rate'!AR$53),0)</f>
        <v>117820902025576.5</v>
      </c>
    </row>
    <row r="18" spans="1:44">
      <c r="A18" t="s">
        <v>58</v>
      </c>
      <c r="B18" cm="1">
        <f t="array" ref="B18">SUMPRODUCT('Non-GHGs Emissions 2018-2022'!$L$5:$L$44*('Non-GHGs Emissions 2018-2022'!$A$5:$A$44=$A18))</f>
        <v>0</v>
      </c>
      <c r="C18" cm="1">
        <f t="array" ref="C18">SUMPRODUCT('Non-GHGs Emissions 2018-2022'!$L$49:$L$88*('Non-GHGs Emissions 2018-2022'!$A$49:$A$88=$A18))</f>
        <v>0</v>
      </c>
      <c r="D18" cm="1">
        <f t="array" ref="D18">SUMPRODUCT('Non-GHGs Emissions 2018-2022'!$L$93:$L$132*('Non-GHGs Emissions 2018-2022'!$A$93:$A$132=$A18))</f>
        <v>0</v>
      </c>
      <c r="E18" cm="1">
        <f t="array" ref="E18">SUMPRODUCT('Non-GHGs Emissions 2018-2022'!$L$137:$L$176*('Non-GHGs Emissions 2018-2022'!$A$137:$A$176=$A18))</f>
        <v>0</v>
      </c>
      <c r="F18" cm="1">
        <f t="array" ref="F18">SUMPRODUCT('Non-GHGs Emissions 2018-2022'!$L$181:$L$220*('Non-GHGs Emissions 2018-2022'!$A$181:$A$220=$A18))</f>
        <v>0</v>
      </c>
      <c r="G18">
        <f>$F18*VLOOKUP($A18,'Non-GHGs Growth Rate'!$A$53:$AR$78,COLUMN('Non-GHGs Growth Rate'!G$53),0)</f>
        <v>0</v>
      </c>
      <c r="H18">
        <f>$F18*VLOOKUP($A18,'Non-GHGs Growth Rate'!$A$53:$AR$78,COLUMN('Non-GHGs Growth Rate'!H$53),0)</f>
        <v>0</v>
      </c>
      <c r="I18">
        <f>$F18*VLOOKUP($A18,'Non-GHGs Growth Rate'!$A$53:$AR$78,COLUMN('Non-GHGs Growth Rate'!I$53),0)</f>
        <v>0</v>
      </c>
      <c r="J18">
        <f>$F18*VLOOKUP($A18,'Non-GHGs Growth Rate'!$A$53:$AR$78,COLUMN('Non-GHGs Growth Rate'!J$53),0)</f>
        <v>0</v>
      </c>
      <c r="K18">
        <f>$F18*VLOOKUP($A18,'Non-GHGs Growth Rate'!$A$53:$AR$78,COLUMN('Non-GHGs Growth Rate'!K$53),0)</f>
        <v>0</v>
      </c>
      <c r="L18">
        <f>$F18*VLOOKUP($A18,'Non-GHGs Growth Rate'!$A$53:$AR$78,COLUMN('Non-GHGs Growth Rate'!L$53),0)</f>
        <v>0</v>
      </c>
      <c r="M18">
        <f>$F18*VLOOKUP($A18,'Non-GHGs Growth Rate'!$A$53:$AR$78,COLUMN('Non-GHGs Growth Rate'!M$53),0)</f>
        <v>0</v>
      </c>
      <c r="N18">
        <f>$F18*VLOOKUP($A18,'Non-GHGs Growth Rate'!$A$53:$AR$78,COLUMN('Non-GHGs Growth Rate'!N$53),0)</f>
        <v>0</v>
      </c>
      <c r="O18">
        <f>$F18*VLOOKUP($A18,'Non-GHGs Growth Rate'!$A$53:$AR$78,COLUMN('Non-GHGs Growth Rate'!O$53),0)</f>
        <v>0</v>
      </c>
      <c r="P18">
        <f>$F18*VLOOKUP($A18,'Non-GHGs Growth Rate'!$A$53:$AR$78,COLUMN('Non-GHGs Growth Rate'!P$53),0)</f>
        <v>0</v>
      </c>
      <c r="Q18">
        <f>$F18*VLOOKUP($A18,'Non-GHGs Growth Rate'!$A$53:$AR$78,COLUMN('Non-GHGs Growth Rate'!Q$53),0)</f>
        <v>0</v>
      </c>
      <c r="R18">
        <f>$F18*VLOOKUP($A18,'Non-GHGs Growth Rate'!$A$53:$AR$78,COLUMN('Non-GHGs Growth Rate'!R$53),0)</f>
        <v>0</v>
      </c>
      <c r="S18">
        <f>$F18*VLOOKUP($A18,'Non-GHGs Growth Rate'!$A$53:$AR$78,COLUMN('Non-GHGs Growth Rate'!S$53),0)</f>
        <v>0</v>
      </c>
      <c r="T18">
        <f>$F18*VLOOKUP($A18,'Non-GHGs Growth Rate'!$A$53:$AR$78,COLUMN('Non-GHGs Growth Rate'!T$53),0)</f>
        <v>0</v>
      </c>
      <c r="U18">
        <f>$F18*VLOOKUP($A18,'Non-GHGs Growth Rate'!$A$53:$AR$78,COLUMN('Non-GHGs Growth Rate'!U$53),0)</f>
        <v>0</v>
      </c>
      <c r="V18">
        <f>$F18*VLOOKUP($A18,'Non-GHGs Growth Rate'!$A$53:$AR$78,COLUMN('Non-GHGs Growth Rate'!V$53),0)</f>
        <v>0</v>
      </c>
      <c r="W18">
        <f>$F18*VLOOKUP($A18,'Non-GHGs Growth Rate'!$A$53:$AR$78,COLUMN('Non-GHGs Growth Rate'!W$53),0)</f>
        <v>0</v>
      </c>
      <c r="X18">
        <f>$F18*VLOOKUP($A18,'Non-GHGs Growth Rate'!$A$53:$AR$78,COLUMN('Non-GHGs Growth Rate'!X$53),0)</f>
        <v>0</v>
      </c>
      <c r="Y18">
        <f>$F18*VLOOKUP($A18,'Non-GHGs Growth Rate'!$A$53:$AR$78,COLUMN('Non-GHGs Growth Rate'!Y$53),0)</f>
        <v>0</v>
      </c>
      <c r="Z18">
        <f>$F18*VLOOKUP($A18,'Non-GHGs Growth Rate'!$A$53:$AR$78,COLUMN('Non-GHGs Growth Rate'!Z$53),0)</f>
        <v>0</v>
      </c>
      <c r="AA18">
        <f>$F18*VLOOKUP($A18,'Non-GHGs Growth Rate'!$A$53:$AR$78,COLUMN('Non-GHGs Growth Rate'!AA$53),0)</f>
        <v>0</v>
      </c>
      <c r="AB18">
        <f>$F18*VLOOKUP($A18,'Non-GHGs Growth Rate'!$A$53:$AR$78,COLUMN('Non-GHGs Growth Rate'!AB$53),0)</f>
        <v>0</v>
      </c>
      <c r="AC18">
        <f>$F18*VLOOKUP($A18,'Non-GHGs Growth Rate'!$A$53:$AR$78,COLUMN('Non-GHGs Growth Rate'!AC$53),0)</f>
        <v>0</v>
      </c>
      <c r="AD18">
        <f>$F18*VLOOKUP($A18,'Non-GHGs Growth Rate'!$A$53:$AR$78,COLUMN('Non-GHGs Growth Rate'!AD$53),0)</f>
        <v>0</v>
      </c>
      <c r="AE18">
        <f>$F18*VLOOKUP($A18,'Non-GHGs Growth Rate'!$A$53:$AR$78,COLUMN('Non-GHGs Growth Rate'!AE$53),0)</f>
        <v>0</v>
      </c>
      <c r="AF18">
        <f>$F18*VLOOKUP($A18,'Non-GHGs Growth Rate'!$A$53:$AR$78,COLUMN('Non-GHGs Growth Rate'!AF$53),0)</f>
        <v>0</v>
      </c>
      <c r="AG18">
        <f>$F18*VLOOKUP($A18,'Non-GHGs Growth Rate'!$A$53:$AR$78,COLUMN('Non-GHGs Growth Rate'!AG$53),0)</f>
        <v>0</v>
      </c>
      <c r="AH18">
        <f>$F18*VLOOKUP($A18,'Non-GHGs Growth Rate'!$A$53:$AR$78,COLUMN('Non-GHGs Growth Rate'!AH$53),0)</f>
        <v>0</v>
      </c>
      <c r="AI18">
        <f>$F18*VLOOKUP($A18,'Non-GHGs Growth Rate'!$A$53:$AR$78,COLUMN('Non-GHGs Growth Rate'!AI$53),0)</f>
        <v>0</v>
      </c>
      <c r="AJ18">
        <f>$F18*VLOOKUP($A18,'Non-GHGs Growth Rate'!$A$53:$AR$78,COLUMN('Non-GHGs Growth Rate'!AJ$53),0)</f>
        <v>0</v>
      </c>
      <c r="AK18">
        <f>$F18*VLOOKUP($A18,'Non-GHGs Growth Rate'!$A$53:$AR$78,COLUMN('Non-GHGs Growth Rate'!AK$53),0)</f>
        <v>0</v>
      </c>
      <c r="AL18">
        <f>$F18*VLOOKUP($A18,'Non-GHGs Growth Rate'!$A$53:$AR$78,COLUMN('Non-GHGs Growth Rate'!AL$53),0)</f>
        <v>0</v>
      </c>
      <c r="AM18">
        <f>$F18*VLOOKUP($A18,'Non-GHGs Growth Rate'!$A$53:$AR$78,COLUMN('Non-GHGs Growth Rate'!AM$53),0)</f>
        <v>0</v>
      </c>
      <c r="AN18">
        <f>$F18*VLOOKUP($A18,'Non-GHGs Growth Rate'!$A$53:$AR$78,COLUMN('Non-GHGs Growth Rate'!AN$53),0)</f>
        <v>0</v>
      </c>
      <c r="AO18">
        <f>$F18*VLOOKUP($A18,'Non-GHGs Growth Rate'!$A$53:$AR$78,COLUMN('Non-GHGs Growth Rate'!AO$53),0)</f>
        <v>0</v>
      </c>
      <c r="AP18">
        <f>$F18*VLOOKUP($A18,'Non-GHGs Growth Rate'!$A$53:$AR$78,COLUMN('Non-GHGs Growth Rate'!AP$53),0)</f>
        <v>0</v>
      </c>
      <c r="AQ18">
        <f>$F18*VLOOKUP($A18,'Non-GHGs Growth Rate'!$A$53:$AR$78,COLUMN('Non-GHGs Growth Rate'!AQ$53),0)</f>
        <v>0</v>
      </c>
      <c r="AR18">
        <f>$F18*VLOOKUP($A18,'Non-GHGs Growth Rate'!$A$53:$AR$78,COLUMN('Non-GHGs Growth Rate'!AR$53),0)</f>
        <v>0</v>
      </c>
    </row>
    <row r="19" spans="1:44">
      <c r="A19" t="s">
        <v>59</v>
      </c>
      <c r="B19" cm="1">
        <f t="array" ref="B19">SUMPRODUCT('Non-GHGs Emissions 2018-2022'!$L$5:$L$44*('Non-GHGs Emissions 2018-2022'!$A$5:$A$44=$A19))</f>
        <v>0</v>
      </c>
      <c r="C19" cm="1">
        <f t="array" ref="C19">SUMPRODUCT('Non-GHGs Emissions 2018-2022'!$L$49:$L$88*('Non-GHGs Emissions 2018-2022'!$A$49:$A$88=$A19))</f>
        <v>0</v>
      </c>
      <c r="D19" cm="1">
        <f t="array" ref="D19">SUMPRODUCT('Non-GHGs Emissions 2018-2022'!$L$93:$L$132*('Non-GHGs Emissions 2018-2022'!$A$93:$A$132=$A19))</f>
        <v>0</v>
      </c>
      <c r="E19" cm="1">
        <f t="array" ref="E19">SUMPRODUCT('Non-GHGs Emissions 2018-2022'!$L$137:$L$176*('Non-GHGs Emissions 2018-2022'!$A$137:$A$176=$A19))</f>
        <v>0</v>
      </c>
      <c r="F19" cm="1">
        <f t="array" ref="F19">SUMPRODUCT('Non-GHGs Emissions 2018-2022'!$L$181:$L$220*('Non-GHGs Emissions 2018-2022'!$A$181:$A$220=$A19))</f>
        <v>0</v>
      </c>
      <c r="G19">
        <f>$F19*VLOOKUP($A19,'Non-GHGs Growth Rate'!$A$53:$AR$78,COLUMN('Non-GHGs Growth Rate'!G$53),0)</f>
        <v>0</v>
      </c>
      <c r="H19">
        <f>$F19*VLOOKUP($A19,'Non-GHGs Growth Rate'!$A$53:$AR$78,COLUMN('Non-GHGs Growth Rate'!H$53),0)</f>
        <v>0</v>
      </c>
      <c r="I19">
        <f>$F19*VLOOKUP($A19,'Non-GHGs Growth Rate'!$A$53:$AR$78,COLUMN('Non-GHGs Growth Rate'!I$53),0)</f>
        <v>0</v>
      </c>
      <c r="J19">
        <f>$F19*VLOOKUP($A19,'Non-GHGs Growth Rate'!$A$53:$AR$78,COLUMN('Non-GHGs Growth Rate'!J$53),0)</f>
        <v>0</v>
      </c>
      <c r="K19">
        <f>$F19*VLOOKUP($A19,'Non-GHGs Growth Rate'!$A$53:$AR$78,COLUMN('Non-GHGs Growth Rate'!K$53),0)</f>
        <v>0</v>
      </c>
      <c r="L19">
        <f>$F19*VLOOKUP($A19,'Non-GHGs Growth Rate'!$A$53:$AR$78,COLUMN('Non-GHGs Growth Rate'!L$53),0)</f>
        <v>0</v>
      </c>
      <c r="M19">
        <f>$F19*VLOOKUP($A19,'Non-GHGs Growth Rate'!$A$53:$AR$78,COLUMN('Non-GHGs Growth Rate'!M$53),0)</f>
        <v>0</v>
      </c>
      <c r="N19">
        <f>$F19*VLOOKUP($A19,'Non-GHGs Growth Rate'!$A$53:$AR$78,COLUMN('Non-GHGs Growth Rate'!N$53),0)</f>
        <v>0</v>
      </c>
      <c r="O19">
        <f>$F19*VLOOKUP($A19,'Non-GHGs Growth Rate'!$A$53:$AR$78,COLUMN('Non-GHGs Growth Rate'!O$53),0)</f>
        <v>0</v>
      </c>
      <c r="P19">
        <f>$F19*VLOOKUP($A19,'Non-GHGs Growth Rate'!$A$53:$AR$78,COLUMN('Non-GHGs Growth Rate'!P$53),0)</f>
        <v>0</v>
      </c>
      <c r="Q19">
        <f>$F19*VLOOKUP($A19,'Non-GHGs Growth Rate'!$A$53:$AR$78,COLUMN('Non-GHGs Growth Rate'!Q$53),0)</f>
        <v>0</v>
      </c>
      <c r="R19">
        <f>$F19*VLOOKUP($A19,'Non-GHGs Growth Rate'!$A$53:$AR$78,COLUMN('Non-GHGs Growth Rate'!R$53),0)</f>
        <v>0</v>
      </c>
      <c r="S19">
        <f>$F19*VLOOKUP($A19,'Non-GHGs Growth Rate'!$A$53:$AR$78,COLUMN('Non-GHGs Growth Rate'!S$53),0)</f>
        <v>0</v>
      </c>
      <c r="T19">
        <f>$F19*VLOOKUP($A19,'Non-GHGs Growth Rate'!$A$53:$AR$78,COLUMN('Non-GHGs Growth Rate'!T$53),0)</f>
        <v>0</v>
      </c>
      <c r="U19">
        <f>$F19*VLOOKUP($A19,'Non-GHGs Growth Rate'!$A$53:$AR$78,COLUMN('Non-GHGs Growth Rate'!U$53),0)</f>
        <v>0</v>
      </c>
      <c r="V19">
        <f>$F19*VLOOKUP($A19,'Non-GHGs Growth Rate'!$A$53:$AR$78,COLUMN('Non-GHGs Growth Rate'!V$53),0)</f>
        <v>0</v>
      </c>
      <c r="W19">
        <f>$F19*VLOOKUP($A19,'Non-GHGs Growth Rate'!$A$53:$AR$78,COLUMN('Non-GHGs Growth Rate'!W$53),0)</f>
        <v>0</v>
      </c>
      <c r="X19">
        <f>$F19*VLOOKUP($A19,'Non-GHGs Growth Rate'!$A$53:$AR$78,COLUMN('Non-GHGs Growth Rate'!X$53),0)</f>
        <v>0</v>
      </c>
      <c r="Y19">
        <f>$F19*VLOOKUP($A19,'Non-GHGs Growth Rate'!$A$53:$AR$78,COLUMN('Non-GHGs Growth Rate'!Y$53),0)</f>
        <v>0</v>
      </c>
      <c r="Z19">
        <f>$F19*VLOOKUP($A19,'Non-GHGs Growth Rate'!$A$53:$AR$78,COLUMN('Non-GHGs Growth Rate'!Z$53),0)</f>
        <v>0</v>
      </c>
      <c r="AA19">
        <f>$F19*VLOOKUP($A19,'Non-GHGs Growth Rate'!$A$53:$AR$78,COLUMN('Non-GHGs Growth Rate'!AA$53),0)</f>
        <v>0</v>
      </c>
      <c r="AB19">
        <f>$F19*VLOOKUP($A19,'Non-GHGs Growth Rate'!$A$53:$AR$78,COLUMN('Non-GHGs Growth Rate'!AB$53),0)</f>
        <v>0</v>
      </c>
      <c r="AC19">
        <f>$F19*VLOOKUP($A19,'Non-GHGs Growth Rate'!$A$53:$AR$78,COLUMN('Non-GHGs Growth Rate'!AC$53),0)</f>
        <v>0</v>
      </c>
      <c r="AD19">
        <f>$F19*VLOOKUP($A19,'Non-GHGs Growth Rate'!$A$53:$AR$78,COLUMN('Non-GHGs Growth Rate'!AD$53),0)</f>
        <v>0</v>
      </c>
      <c r="AE19">
        <f>$F19*VLOOKUP($A19,'Non-GHGs Growth Rate'!$A$53:$AR$78,COLUMN('Non-GHGs Growth Rate'!AE$53),0)</f>
        <v>0</v>
      </c>
      <c r="AF19">
        <f>$F19*VLOOKUP($A19,'Non-GHGs Growth Rate'!$A$53:$AR$78,COLUMN('Non-GHGs Growth Rate'!AF$53),0)</f>
        <v>0</v>
      </c>
      <c r="AG19">
        <f>$F19*VLOOKUP($A19,'Non-GHGs Growth Rate'!$A$53:$AR$78,COLUMN('Non-GHGs Growth Rate'!AG$53),0)</f>
        <v>0</v>
      </c>
      <c r="AH19">
        <f>$F19*VLOOKUP($A19,'Non-GHGs Growth Rate'!$A$53:$AR$78,COLUMN('Non-GHGs Growth Rate'!AH$53),0)</f>
        <v>0</v>
      </c>
      <c r="AI19">
        <f>$F19*VLOOKUP($A19,'Non-GHGs Growth Rate'!$A$53:$AR$78,COLUMN('Non-GHGs Growth Rate'!AI$53),0)</f>
        <v>0</v>
      </c>
      <c r="AJ19">
        <f>$F19*VLOOKUP($A19,'Non-GHGs Growth Rate'!$A$53:$AR$78,COLUMN('Non-GHGs Growth Rate'!AJ$53),0)</f>
        <v>0</v>
      </c>
      <c r="AK19">
        <f>$F19*VLOOKUP($A19,'Non-GHGs Growth Rate'!$A$53:$AR$78,COLUMN('Non-GHGs Growth Rate'!AK$53),0)</f>
        <v>0</v>
      </c>
      <c r="AL19">
        <f>$F19*VLOOKUP($A19,'Non-GHGs Growth Rate'!$A$53:$AR$78,COLUMN('Non-GHGs Growth Rate'!AL$53),0)</f>
        <v>0</v>
      </c>
      <c r="AM19">
        <f>$F19*VLOOKUP($A19,'Non-GHGs Growth Rate'!$A$53:$AR$78,COLUMN('Non-GHGs Growth Rate'!AM$53),0)</f>
        <v>0</v>
      </c>
      <c r="AN19">
        <f>$F19*VLOOKUP($A19,'Non-GHGs Growth Rate'!$A$53:$AR$78,COLUMN('Non-GHGs Growth Rate'!AN$53),0)</f>
        <v>0</v>
      </c>
      <c r="AO19">
        <f>$F19*VLOOKUP($A19,'Non-GHGs Growth Rate'!$A$53:$AR$78,COLUMN('Non-GHGs Growth Rate'!AO$53),0)</f>
        <v>0</v>
      </c>
      <c r="AP19">
        <f>$F19*VLOOKUP($A19,'Non-GHGs Growth Rate'!$A$53:$AR$78,COLUMN('Non-GHGs Growth Rate'!AP$53),0)</f>
        <v>0</v>
      </c>
      <c r="AQ19">
        <f>$F19*VLOOKUP($A19,'Non-GHGs Growth Rate'!$A$53:$AR$78,COLUMN('Non-GHGs Growth Rate'!AQ$53),0)</f>
        <v>0</v>
      </c>
      <c r="AR19">
        <f>$F19*VLOOKUP($A19,'Non-GHGs Growth Rate'!$A$53:$AR$78,COLUMN('Non-GHGs Growth Rate'!AR$53),0)</f>
        <v>0</v>
      </c>
    </row>
    <row r="20" spans="1:44">
      <c r="A20" t="s">
        <v>60</v>
      </c>
      <c r="B20" cm="1">
        <f t="array" ref="B20">SUMPRODUCT('Non-GHGs Emissions 2018-2022'!$L$5:$L$44*('Non-GHGs Emissions 2018-2022'!$A$5:$A$44=$A20))</f>
        <v>0</v>
      </c>
      <c r="C20" cm="1">
        <f t="array" ref="C20">SUMPRODUCT('Non-GHGs Emissions 2018-2022'!$L$49:$L$88*('Non-GHGs Emissions 2018-2022'!$A$49:$A$88=$A20))</f>
        <v>0</v>
      </c>
      <c r="D20" cm="1">
        <f t="array" ref="D20">SUMPRODUCT('Non-GHGs Emissions 2018-2022'!$L$93:$L$132*('Non-GHGs Emissions 2018-2022'!$A$93:$A$132=$A20))</f>
        <v>0</v>
      </c>
      <c r="E20" cm="1">
        <f t="array" ref="E20">SUMPRODUCT('Non-GHGs Emissions 2018-2022'!$L$137:$L$176*('Non-GHGs Emissions 2018-2022'!$A$137:$A$176=$A20))</f>
        <v>0</v>
      </c>
      <c r="F20" cm="1">
        <f t="array" ref="F20">SUMPRODUCT('Non-GHGs Emissions 2018-2022'!$L$181:$L$220*('Non-GHGs Emissions 2018-2022'!$A$181:$A$220=$A20))</f>
        <v>0</v>
      </c>
      <c r="G20">
        <f>$F20*VLOOKUP($A20,'Non-GHGs Growth Rate'!$A$53:$AR$78,COLUMN('Non-GHGs Growth Rate'!G$53),0)</f>
        <v>0</v>
      </c>
      <c r="H20">
        <f>$F20*VLOOKUP($A20,'Non-GHGs Growth Rate'!$A$53:$AR$78,COLUMN('Non-GHGs Growth Rate'!H$53),0)</f>
        <v>0</v>
      </c>
      <c r="I20">
        <f>$F20*VLOOKUP($A20,'Non-GHGs Growth Rate'!$A$53:$AR$78,COLUMN('Non-GHGs Growth Rate'!I$53),0)</f>
        <v>0</v>
      </c>
      <c r="J20">
        <f>$F20*VLOOKUP($A20,'Non-GHGs Growth Rate'!$A$53:$AR$78,COLUMN('Non-GHGs Growth Rate'!J$53),0)</f>
        <v>0</v>
      </c>
      <c r="K20">
        <f>$F20*VLOOKUP($A20,'Non-GHGs Growth Rate'!$A$53:$AR$78,COLUMN('Non-GHGs Growth Rate'!K$53),0)</f>
        <v>0</v>
      </c>
      <c r="L20">
        <f>$F20*VLOOKUP($A20,'Non-GHGs Growth Rate'!$A$53:$AR$78,COLUMN('Non-GHGs Growth Rate'!L$53),0)</f>
        <v>0</v>
      </c>
      <c r="M20">
        <f>$F20*VLOOKUP($A20,'Non-GHGs Growth Rate'!$A$53:$AR$78,COLUMN('Non-GHGs Growth Rate'!M$53),0)</f>
        <v>0</v>
      </c>
      <c r="N20">
        <f>$F20*VLOOKUP($A20,'Non-GHGs Growth Rate'!$A$53:$AR$78,COLUMN('Non-GHGs Growth Rate'!N$53),0)</f>
        <v>0</v>
      </c>
      <c r="O20">
        <f>$F20*VLOOKUP($A20,'Non-GHGs Growth Rate'!$A$53:$AR$78,COLUMN('Non-GHGs Growth Rate'!O$53),0)</f>
        <v>0</v>
      </c>
      <c r="P20">
        <f>$F20*VLOOKUP($A20,'Non-GHGs Growth Rate'!$A$53:$AR$78,COLUMN('Non-GHGs Growth Rate'!P$53),0)</f>
        <v>0</v>
      </c>
      <c r="Q20">
        <f>$F20*VLOOKUP($A20,'Non-GHGs Growth Rate'!$A$53:$AR$78,COLUMN('Non-GHGs Growth Rate'!Q$53),0)</f>
        <v>0</v>
      </c>
      <c r="R20">
        <f>$F20*VLOOKUP($A20,'Non-GHGs Growth Rate'!$A$53:$AR$78,COLUMN('Non-GHGs Growth Rate'!R$53),0)</f>
        <v>0</v>
      </c>
      <c r="S20">
        <f>$F20*VLOOKUP($A20,'Non-GHGs Growth Rate'!$A$53:$AR$78,COLUMN('Non-GHGs Growth Rate'!S$53),0)</f>
        <v>0</v>
      </c>
      <c r="T20">
        <f>$F20*VLOOKUP($A20,'Non-GHGs Growth Rate'!$A$53:$AR$78,COLUMN('Non-GHGs Growth Rate'!T$53),0)</f>
        <v>0</v>
      </c>
      <c r="U20">
        <f>$F20*VLOOKUP($A20,'Non-GHGs Growth Rate'!$A$53:$AR$78,COLUMN('Non-GHGs Growth Rate'!U$53),0)</f>
        <v>0</v>
      </c>
      <c r="V20">
        <f>$F20*VLOOKUP($A20,'Non-GHGs Growth Rate'!$A$53:$AR$78,COLUMN('Non-GHGs Growth Rate'!V$53),0)</f>
        <v>0</v>
      </c>
      <c r="W20">
        <f>$F20*VLOOKUP($A20,'Non-GHGs Growth Rate'!$A$53:$AR$78,COLUMN('Non-GHGs Growth Rate'!W$53),0)</f>
        <v>0</v>
      </c>
      <c r="X20">
        <f>$F20*VLOOKUP($A20,'Non-GHGs Growth Rate'!$A$53:$AR$78,COLUMN('Non-GHGs Growth Rate'!X$53),0)</f>
        <v>0</v>
      </c>
      <c r="Y20">
        <f>$F20*VLOOKUP($A20,'Non-GHGs Growth Rate'!$A$53:$AR$78,COLUMN('Non-GHGs Growth Rate'!Y$53),0)</f>
        <v>0</v>
      </c>
      <c r="Z20">
        <f>$F20*VLOOKUP($A20,'Non-GHGs Growth Rate'!$A$53:$AR$78,COLUMN('Non-GHGs Growth Rate'!Z$53),0)</f>
        <v>0</v>
      </c>
      <c r="AA20">
        <f>$F20*VLOOKUP($A20,'Non-GHGs Growth Rate'!$A$53:$AR$78,COLUMN('Non-GHGs Growth Rate'!AA$53),0)</f>
        <v>0</v>
      </c>
      <c r="AB20">
        <f>$F20*VLOOKUP($A20,'Non-GHGs Growth Rate'!$A$53:$AR$78,COLUMN('Non-GHGs Growth Rate'!AB$53),0)</f>
        <v>0</v>
      </c>
      <c r="AC20">
        <f>$F20*VLOOKUP($A20,'Non-GHGs Growth Rate'!$A$53:$AR$78,COLUMN('Non-GHGs Growth Rate'!AC$53),0)</f>
        <v>0</v>
      </c>
      <c r="AD20">
        <f>$F20*VLOOKUP($A20,'Non-GHGs Growth Rate'!$A$53:$AR$78,COLUMN('Non-GHGs Growth Rate'!AD$53),0)</f>
        <v>0</v>
      </c>
      <c r="AE20">
        <f>$F20*VLOOKUP($A20,'Non-GHGs Growth Rate'!$A$53:$AR$78,COLUMN('Non-GHGs Growth Rate'!AE$53),0)</f>
        <v>0</v>
      </c>
      <c r="AF20">
        <f>$F20*VLOOKUP($A20,'Non-GHGs Growth Rate'!$A$53:$AR$78,COLUMN('Non-GHGs Growth Rate'!AF$53),0)</f>
        <v>0</v>
      </c>
      <c r="AG20">
        <f>$F20*VLOOKUP($A20,'Non-GHGs Growth Rate'!$A$53:$AR$78,COLUMN('Non-GHGs Growth Rate'!AG$53),0)</f>
        <v>0</v>
      </c>
      <c r="AH20">
        <f>$F20*VLOOKUP($A20,'Non-GHGs Growth Rate'!$A$53:$AR$78,COLUMN('Non-GHGs Growth Rate'!AH$53),0)</f>
        <v>0</v>
      </c>
      <c r="AI20">
        <f>$F20*VLOOKUP($A20,'Non-GHGs Growth Rate'!$A$53:$AR$78,COLUMN('Non-GHGs Growth Rate'!AI$53),0)</f>
        <v>0</v>
      </c>
      <c r="AJ20">
        <f>$F20*VLOOKUP($A20,'Non-GHGs Growth Rate'!$A$53:$AR$78,COLUMN('Non-GHGs Growth Rate'!AJ$53),0)</f>
        <v>0</v>
      </c>
      <c r="AK20">
        <f>$F20*VLOOKUP($A20,'Non-GHGs Growth Rate'!$A$53:$AR$78,COLUMN('Non-GHGs Growth Rate'!AK$53),0)</f>
        <v>0</v>
      </c>
      <c r="AL20">
        <f>$F20*VLOOKUP($A20,'Non-GHGs Growth Rate'!$A$53:$AR$78,COLUMN('Non-GHGs Growth Rate'!AL$53),0)</f>
        <v>0</v>
      </c>
      <c r="AM20">
        <f>$F20*VLOOKUP($A20,'Non-GHGs Growth Rate'!$A$53:$AR$78,COLUMN('Non-GHGs Growth Rate'!AM$53),0)</f>
        <v>0</v>
      </c>
      <c r="AN20">
        <f>$F20*VLOOKUP($A20,'Non-GHGs Growth Rate'!$A$53:$AR$78,COLUMN('Non-GHGs Growth Rate'!AN$53),0)</f>
        <v>0</v>
      </c>
      <c r="AO20">
        <f>$F20*VLOOKUP($A20,'Non-GHGs Growth Rate'!$A$53:$AR$78,COLUMN('Non-GHGs Growth Rate'!AO$53),0)</f>
        <v>0</v>
      </c>
      <c r="AP20">
        <f>$F20*VLOOKUP($A20,'Non-GHGs Growth Rate'!$A$53:$AR$78,COLUMN('Non-GHGs Growth Rate'!AP$53),0)</f>
        <v>0</v>
      </c>
      <c r="AQ20">
        <f>$F20*VLOOKUP($A20,'Non-GHGs Growth Rate'!$A$53:$AR$78,COLUMN('Non-GHGs Growth Rate'!AQ$53),0)</f>
        <v>0</v>
      </c>
      <c r="AR20">
        <f>$F20*VLOOKUP($A20,'Non-GHGs Growth Rate'!$A$53:$AR$78,COLUMN('Non-GHGs Growth Rate'!AR$53),0)</f>
        <v>0</v>
      </c>
    </row>
    <row r="21" spans="1:44">
      <c r="A21" t="s">
        <v>61</v>
      </c>
      <c r="B21" cm="1">
        <f t="array" ref="B21">SUMPRODUCT('Non-GHGs Emissions 2018-2022'!$L$5:$L$44*('Non-GHGs Emissions 2018-2022'!$A$5:$A$44=$A21))</f>
        <v>0</v>
      </c>
      <c r="C21" cm="1">
        <f t="array" ref="C21">SUMPRODUCT('Non-GHGs Emissions 2018-2022'!$L$49:$L$88*('Non-GHGs Emissions 2018-2022'!$A$49:$A$88=$A21))</f>
        <v>0</v>
      </c>
      <c r="D21" cm="1">
        <f t="array" ref="D21">SUMPRODUCT('Non-GHGs Emissions 2018-2022'!$L$93:$L$132*('Non-GHGs Emissions 2018-2022'!$A$93:$A$132=$A21))</f>
        <v>0</v>
      </c>
      <c r="E21" cm="1">
        <f t="array" ref="E21">SUMPRODUCT('Non-GHGs Emissions 2018-2022'!$L$137:$L$176*('Non-GHGs Emissions 2018-2022'!$A$137:$A$176=$A21))</f>
        <v>0</v>
      </c>
      <c r="F21" cm="1">
        <f t="array" ref="F21">SUMPRODUCT('Non-GHGs Emissions 2018-2022'!$L$181:$L$220*('Non-GHGs Emissions 2018-2022'!$A$181:$A$220=$A21))</f>
        <v>0</v>
      </c>
      <c r="G21">
        <f>$F21*VLOOKUP($A21,'Non-GHGs Growth Rate'!$A$53:$AR$78,COLUMN('Non-GHGs Growth Rate'!G$53),0)</f>
        <v>0</v>
      </c>
      <c r="H21">
        <f>$F21*VLOOKUP($A21,'Non-GHGs Growth Rate'!$A$53:$AR$78,COLUMN('Non-GHGs Growth Rate'!H$53),0)</f>
        <v>0</v>
      </c>
      <c r="I21">
        <f>$F21*VLOOKUP($A21,'Non-GHGs Growth Rate'!$A$53:$AR$78,COLUMN('Non-GHGs Growth Rate'!I$53),0)</f>
        <v>0</v>
      </c>
      <c r="J21">
        <f>$F21*VLOOKUP($A21,'Non-GHGs Growth Rate'!$A$53:$AR$78,COLUMN('Non-GHGs Growth Rate'!J$53),0)</f>
        <v>0</v>
      </c>
      <c r="K21">
        <f>$F21*VLOOKUP($A21,'Non-GHGs Growth Rate'!$A$53:$AR$78,COLUMN('Non-GHGs Growth Rate'!K$53),0)</f>
        <v>0</v>
      </c>
      <c r="L21">
        <f>$F21*VLOOKUP($A21,'Non-GHGs Growth Rate'!$A$53:$AR$78,COLUMN('Non-GHGs Growth Rate'!L$53),0)</f>
        <v>0</v>
      </c>
      <c r="M21">
        <f>$F21*VLOOKUP($A21,'Non-GHGs Growth Rate'!$A$53:$AR$78,COLUMN('Non-GHGs Growth Rate'!M$53),0)</f>
        <v>0</v>
      </c>
      <c r="N21">
        <f>$F21*VLOOKUP($A21,'Non-GHGs Growth Rate'!$A$53:$AR$78,COLUMN('Non-GHGs Growth Rate'!N$53),0)</f>
        <v>0</v>
      </c>
      <c r="O21">
        <f>$F21*VLOOKUP($A21,'Non-GHGs Growth Rate'!$A$53:$AR$78,COLUMN('Non-GHGs Growth Rate'!O$53),0)</f>
        <v>0</v>
      </c>
      <c r="P21">
        <f>$F21*VLOOKUP($A21,'Non-GHGs Growth Rate'!$A$53:$AR$78,COLUMN('Non-GHGs Growth Rate'!P$53),0)</f>
        <v>0</v>
      </c>
      <c r="Q21">
        <f>$F21*VLOOKUP($A21,'Non-GHGs Growth Rate'!$A$53:$AR$78,COLUMN('Non-GHGs Growth Rate'!Q$53),0)</f>
        <v>0</v>
      </c>
      <c r="R21">
        <f>$F21*VLOOKUP($A21,'Non-GHGs Growth Rate'!$A$53:$AR$78,COLUMN('Non-GHGs Growth Rate'!R$53),0)</f>
        <v>0</v>
      </c>
      <c r="S21">
        <f>$F21*VLOOKUP($A21,'Non-GHGs Growth Rate'!$A$53:$AR$78,COLUMN('Non-GHGs Growth Rate'!S$53),0)</f>
        <v>0</v>
      </c>
      <c r="T21">
        <f>$F21*VLOOKUP($A21,'Non-GHGs Growth Rate'!$A$53:$AR$78,COLUMN('Non-GHGs Growth Rate'!T$53),0)</f>
        <v>0</v>
      </c>
      <c r="U21">
        <f>$F21*VLOOKUP($A21,'Non-GHGs Growth Rate'!$A$53:$AR$78,COLUMN('Non-GHGs Growth Rate'!U$53),0)</f>
        <v>0</v>
      </c>
      <c r="V21">
        <f>$F21*VLOOKUP($A21,'Non-GHGs Growth Rate'!$A$53:$AR$78,COLUMN('Non-GHGs Growth Rate'!V$53),0)</f>
        <v>0</v>
      </c>
      <c r="W21">
        <f>$F21*VLOOKUP($A21,'Non-GHGs Growth Rate'!$A$53:$AR$78,COLUMN('Non-GHGs Growth Rate'!W$53),0)</f>
        <v>0</v>
      </c>
      <c r="X21">
        <f>$F21*VLOOKUP($A21,'Non-GHGs Growth Rate'!$A$53:$AR$78,COLUMN('Non-GHGs Growth Rate'!X$53),0)</f>
        <v>0</v>
      </c>
      <c r="Y21">
        <f>$F21*VLOOKUP($A21,'Non-GHGs Growth Rate'!$A$53:$AR$78,COLUMN('Non-GHGs Growth Rate'!Y$53),0)</f>
        <v>0</v>
      </c>
      <c r="Z21">
        <f>$F21*VLOOKUP($A21,'Non-GHGs Growth Rate'!$A$53:$AR$78,COLUMN('Non-GHGs Growth Rate'!Z$53),0)</f>
        <v>0</v>
      </c>
      <c r="AA21">
        <f>$F21*VLOOKUP($A21,'Non-GHGs Growth Rate'!$A$53:$AR$78,COLUMN('Non-GHGs Growth Rate'!AA$53),0)</f>
        <v>0</v>
      </c>
      <c r="AB21">
        <f>$F21*VLOOKUP($A21,'Non-GHGs Growth Rate'!$A$53:$AR$78,COLUMN('Non-GHGs Growth Rate'!AB$53),0)</f>
        <v>0</v>
      </c>
      <c r="AC21">
        <f>$F21*VLOOKUP($A21,'Non-GHGs Growth Rate'!$A$53:$AR$78,COLUMN('Non-GHGs Growth Rate'!AC$53),0)</f>
        <v>0</v>
      </c>
      <c r="AD21">
        <f>$F21*VLOOKUP($A21,'Non-GHGs Growth Rate'!$A$53:$AR$78,COLUMN('Non-GHGs Growth Rate'!AD$53),0)</f>
        <v>0</v>
      </c>
      <c r="AE21">
        <f>$F21*VLOOKUP($A21,'Non-GHGs Growth Rate'!$A$53:$AR$78,COLUMN('Non-GHGs Growth Rate'!AE$53),0)</f>
        <v>0</v>
      </c>
      <c r="AF21">
        <f>$F21*VLOOKUP($A21,'Non-GHGs Growth Rate'!$A$53:$AR$78,COLUMN('Non-GHGs Growth Rate'!AF$53),0)</f>
        <v>0</v>
      </c>
      <c r="AG21">
        <f>$F21*VLOOKUP($A21,'Non-GHGs Growth Rate'!$A$53:$AR$78,COLUMN('Non-GHGs Growth Rate'!AG$53),0)</f>
        <v>0</v>
      </c>
      <c r="AH21">
        <f>$F21*VLOOKUP($A21,'Non-GHGs Growth Rate'!$A$53:$AR$78,COLUMN('Non-GHGs Growth Rate'!AH$53),0)</f>
        <v>0</v>
      </c>
      <c r="AI21">
        <f>$F21*VLOOKUP($A21,'Non-GHGs Growth Rate'!$A$53:$AR$78,COLUMN('Non-GHGs Growth Rate'!AI$53),0)</f>
        <v>0</v>
      </c>
      <c r="AJ21">
        <f>$F21*VLOOKUP($A21,'Non-GHGs Growth Rate'!$A$53:$AR$78,COLUMN('Non-GHGs Growth Rate'!AJ$53),0)</f>
        <v>0</v>
      </c>
      <c r="AK21">
        <f>$F21*VLOOKUP($A21,'Non-GHGs Growth Rate'!$A$53:$AR$78,COLUMN('Non-GHGs Growth Rate'!AK$53),0)</f>
        <v>0</v>
      </c>
      <c r="AL21">
        <f>$F21*VLOOKUP($A21,'Non-GHGs Growth Rate'!$A$53:$AR$78,COLUMN('Non-GHGs Growth Rate'!AL$53),0)</f>
        <v>0</v>
      </c>
      <c r="AM21">
        <f>$F21*VLOOKUP($A21,'Non-GHGs Growth Rate'!$A$53:$AR$78,COLUMN('Non-GHGs Growth Rate'!AM$53),0)</f>
        <v>0</v>
      </c>
      <c r="AN21">
        <f>$F21*VLOOKUP($A21,'Non-GHGs Growth Rate'!$A$53:$AR$78,COLUMN('Non-GHGs Growth Rate'!AN$53),0)</f>
        <v>0</v>
      </c>
      <c r="AO21">
        <f>$F21*VLOOKUP($A21,'Non-GHGs Growth Rate'!$A$53:$AR$78,COLUMN('Non-GHGs Growth Rate'!AO$53),0)</f>
        <v>0</v>
      </c>
      <c r="AP21">
        <f>$F21*VLOOKUP($A21,'Non-GHGs Growth Rate'!$A$53:$AR$78,COLUMN('Non-GHGs Growth Rate'!AP$53),0)</f>
        <v>0</v>
      </c>
      <c r="AQ21">
        <f>$F21*VLOOKUP($A21,'Non-GHGs Growth Rate'!$A$53:$AR$78,COLUMN('Non-GHGs Growth Rate'!AQ$53),0)</f>
        <v>0</v>
      </c>
      <c r="AR21">
        <f>$F21*VLOOKUP($A21,'Non-GHGs Growth Rate'!$A$53:$AR$78,COLUMN('Non-GHGs Growth Rate'!AR$53),0)</f>
        <v>0</v>
      </c>
    </row>
    <row r="22" spans="1:44">
      <c r="A22" t="s">
        <v>62</v>
      </c>
      <c r="B22" cm="1">
        <f t="array" ref="B22">SUMPRODUCT('Non-GHGs Emissions 2018-2022'!$L$5:$L$44*('Non-GHGs Emissions 2018-2022'!$A$5:$A$44=$A22))</f>
        <v>0</v>
      </c>
      <c r="C22" cm="1">
        <f t="array" ref="C22">SUMPRODUCT('Non-GHGs Emissions 2018-2022'!$L$49:$L$88*('Non-GHGs Emissions 2018-2022'!$A$49:$A$88=$A22))</f>
        <v>0</v>
      </c>
      <c r="D22" cm="1">
        <f t="array" ref="D22">SUMPRODUCT('Non-GHGs Emissions 2018-2022'!$L$93:$L$132*('Non-GHGs Emissions 2018-2022'!$A$93:$A$132=$A22))</f>
        <v>0</v>
      </c>
      <c r="E22" cm="1">
        <f t="array" ref="E22">SUMPRODUCT('Non-GHGs Emissions 2018-2022'!$L$137:$L$176*('Non-GHGs Emissions 2018-2022'!$A$137:$A$176=$A22))</f>
        <v>0</v>
      </c>
      <c r="F22" cm="1">
        <f t="array" ref="F22">SUMPRODUCT('Non-GHGs Emissions 2018-2022'!$L$181:$L$220*('Non-GHGs Emissions 2018-2022'!$A$181:$A$220=$A22))</f>
        <v>0</v>
      </c>
      <c r="G22">
        <f>$F22*VLOOKUP($A22,'Non-GHGs Growth Rate'!$A$53:$AR$78,COLUMN('Non-GHGs Growth Rate'!G$53),0)</f>
        <v>0</v>
      </c>
      <c r="H22">
        <f>$F22*VLOOKUP($A22,'Non-GHGs Growth Rate'!$A$53:$AR$78,COLUMN('Non-GHGs Growth Rate'!H$53),0)</f>
        <v>0</v>
      </c>
      <c r="I22">
        <f>$F22*VLOOKUP($A22,'Non-GHGs Growth Rate'!$A$53:$AR$78,COLUMN('Non-GHGs Growth Rate'!I$53),0)</f>
        <v>0</v>
      </c>
      <c r="J22">
        <f>$F22*VLOOKUP($A22,'Non-GHGs Growth Rate'!$A$53:$AR$78,COLUMN('Non-GHGs Growth Rate'!J$53),0)</f>
        <v>0</v>
      </c>
      <c r="K22">
        <f>$F22*VLOOKUP($A22,'Non-GHGs Growth Rate'!$A$53:$AR$78,COLUMN('Non-GHGs Growth Rate'!K$53),0)</f>
        <v>0</v>
      </c>
      <c r="L22">
        <f>$F22*VLOOKUP($A22,'Non-GHGs Growth Rate'!$A$53:$AR$78,COLUMN('Non-GHGs Growth Rate'!L$53),0)</f>
        <v>0</v>
      </c>
      <c r="M22">
        <f>$F22*VLOOKUP($A22,'Non-GHGs Growth Rate'!$A$53:$AR$78,COLUMN('Non-GHGs Growth Rate'!M$53),0)</f>
        <v>0</v>
      </c>
      <c r="N22">
        <f>$F22*VLOOKUP($A22,'Non-GHGs Growth Rate'!$A$53:$AR$78,COLUMN('Non-GHGs Growth Rate'!N$53),0)</f>
        <v>0</v>
      </c>
      <c r="O22">
        <f>$F22*VLOOKUP($A22,'Non-GHGs Growth Rate'!$A$53:$AR$78,COLUMN('Non-GHGs Growth Rate'!O$53),0)</f>
        <v>0</v>
      </c>
      <c r="P22">
        <f>$F22*VLOOKUP($A22,'Non-GHGs Growth Rate'!$A$53:$AR$78,COLUMN('Non-GHGs Growth Rate'!P$53),0)</f>
        <v>0</v>
      </c>
      <c r="Q22">
        <f>$F22*VLOOKUP($A22,'Non-GHGs Growth Rate'!$A$53:$AR$78,COLUMN('Non-GHGs Growth Rate'!Q$53),0)</f>
        <v>0</v>
      </c>
      <c r="R22">
        <f>$F22*VLOOKUP($A22,'Non-GHGs Growth Rate'!$A$53:$AR$78,COLUMN('Non-GHGs Growth Rate'!R$53),0)</f>
        <v>0</v>
      </c>
      <c r="S22">
        <f>$F22*VLOOKUP($A22,'Non-GHGs Growth Rate'!$A$53:$AR$78,COLUMN('Non-GHGs Growth Rate'!S$53),0)</f>
        <v>0</v>
      </c>
      <c r="T22">
        <f>$F22*VLOOKUP($A22,'Non-GHGs Growth Rate'!$A$53:$AR$78,COLUMN('Non-GHGs Growth Rate'!T$53),0)</f>
        <v>0</v>
      </c>
      <c r="U22">
        <f>$F22*VLOOKUP($A22,'Non-GHGs Growth Rate'!$A$53:$AR$78,COLUMN('Non-GHGs Growth Rate'!U$53),0)</f>
        <v>0</v>
      </c>
      <c r="V22">
        <f>$F22*VLOOKUP($A22,'Non-GHGs Growth Rate'!$A$53:$AR$78,COLUMN('Non-GHGs Growth Rate'!V$53),0)</f>
        <v>0</v>
      </c>
      <c r="W22">
        <f>$F22*VLOOKUP($A22,'Non-GHGs Growth Rate'!$A$53:$AR$78,COLUMN('Non-GHGs Growth Rate'!W$53),0)</f>
        <v>0</v>
      </c>
      <c r="X22">
        <f>$F22*VLOOKUP($A22,'Non-GHGs Growth Rate'!$A$53:$AR$78,COLUMN('Non-GHGs Growth Rate'!X$53),0)</f>
        <v>0</v>
      </c>
      <c r="Y22">
        <f>$F22*VLOOKUP($A22,'Non-GHGs Growth Rate'!$A$53:$AR$78,COLUMN('Non-GHGs Growth Rate'!Y$53),0)</f>
        <v>0</v>
      </c>
      <c r="Z22">
        <f>$F22*VLOOKUP($A22,'Non-GHGs Growth Rate'!$A$53:$AR$78,COLUMN('Non-GHGs Growth Rate'!Z$53),0)</f>
        <v>0</v>
      </c>
      <c r="AA22">
        <f>$F22*VLOOKUP($A22,'Non-GHGs Growth Rate'!$A$53:$AR$78,COLUMN('Non-GHGs Growth Rate'!AA$53),0)</f>
        <v>0</v>
      </c>
      <c r="AB22">
        <f>$F22*VLOOKUP($A22,'Non-GHGs Growth Rate'!$A$53:$AR$78,COLUMN('Non-GHGs Growth Rate'!AB$53),0)</f>
        <v>0</v>
      </c>
      <c r="AC22">
        <f>$F22*VLOOKUP($A22,'Non-GHGs Growth Rate'!$A$53:$AR$78,COLUMN('Non-GHGs Growth Rate'!AC$53),0)</f>
        <v>0</v>
      </c>
      <c r="AD22">
        <f>$F22*VLOOKUP($A22,'Non-GHGs Growth Rate'!$A$53:$AR$78,COLUMN('Non-GHGs Growth Rate'!AD$53),0)</f>
        <v>0</v>
      </c>
      <c r="AE22">
        <f>$F22*VLOOKUP($A22,'Non-GHGs Growth Rate'!$A$53:$AR$78,COLUMN('Non-GHGs Growth Rate'!AE$53),0)</f>
        <v>0</v>
      </c>
      <c r="AF22">
        <f>$F22*VLOOKUP($A22,'Non-GHGs Growth Rate'!$A$53:$AR$78,COLUMN('Non-GHGs Growth Rate'!AF$53),0)</f>
        <v>0</v>
      </c>
      <c r="AG22">
        <f>$F22*VLOOKUP($A22,'Non-GHGs Growth Rate'!$A$53:$AR$78,COLUMN('Non-GHGs Growth Rate'!AG$53),0)</f>
        <v>0</v>
      </c>
      <c r="AH22">
        <f>$F22*VLOOKUP($A22,'Non-GHGs Growth Rate'!$A$53:$AR$78,COLUMN('Non-GHGs Growth Rate'!AH$53),0)</f>
        <v>0</v>
      </c>
      <c r="AI22">
        <f>$F22*VLOOKUP($A22,'Non-GHGs Growth Rate'!$A$53:$AR$78,COLUMN('Non-GHGs Growth Rate'!AI$53),0)</f>
        <v>0</v>
      </c>
      <c r="AJ22">
        <f>$F22*VLOOKUP($A22,'Non-GHGs Growth Rate'!$A$53:$AR$78,COLUMN('Non-GHGs Growth Rate'!AJ$53),0)</f>
        <v>0</v>
      </c>
      <c r="AK22">
        <f>$F22*VLOOKUP($A22,'Non-GHGs Growth Rate'!$A$53:$AR$78,COLUMN('Non-GHGs Growth Rate'!AK$53),0)</f>
        <v>0</v>
      </c>
      <c r="AL22">
        <f>$F22*VLOOKUP($A22,'Non-GHGs Growth Rate'!$A$53:$AR$78,COLUMN('Non-GHGs Growth Rate'!AL$53),0)</f>
        <v>0</v>
      </c>
      <c r="AM22">
        <f>$F22*VLOOKUP($A22,'Non-GHGs Growth Rate'!$A$53:$AR$78,COLUMN('Non-GHGs Growth Rate'!AM$53),0)</f>
        <v>0</v>
      </c>
      <c r="AN22">
        <f>$F22*VLOOKUP($A22,'Non-GHGs Growth Rate'!$A$53:$AR$78,COLUMN('Non-GHGs Growth Rate'!AN$53),0)</f>
        <v>0</v>
      </c>
      <c r="AO22">
        <f>$F22*VLOOKUP($A22,'Non-GHGs Growth Rate'!$A$53:$AR$78,COLUMN('Non-GHGs Growth Rate'!AO$53),0)</f>
        <v>0</v>
      </c>
      <c r="AP22">
        <f>$F22*VLOOKUP($A22,'Non-GHGs Growth Rate'!$A$53:$AR$78,COLUMN('Non-GHGs Growth Rate'!AP$53),0)</f>
        <v>0</v>
      </c>
      <c r="AQ22">
        <f>$F22*VLOOKUP($A22,'Non-GHGs Growth Rate'!$A$53:$AR$78,COLUMN('Non-GHGs Growth Rate'!AQ$53),0)</f>
        <v>0</v>
      </c>
      <c r="AR22">
        <f>$F22*VLOOKUP($A22,'Non-GHGs Growth Rate'!$A$53:$AR$78,COLUMN('Non-GHGs Growth Rate'!AR$53),0)</f>
        <v>0</v>
      </c>
    </row>
    <row r="23" spans="1:44">
      <c r="A23" t="s">
        <v>63</v>
      </c>
      <c r="B23" cm="1">
        <f t="array" ref="B23">SUMPRODUCT('Non-GHGs Emissions 2018-2022'!$L$5:$L$44*('Non-GHGs Emissions 2018-2022'!$A$5:$A$44=$A23))</f>
        <v>0</v>
      </c>
      <c r="C23" cm="1">
        <f t="array" ref="C23">SUMPRODUCT('Non-GHGs Emissions 2018-2022'!$L$49:$L$88*('Non-GHGs Emissions 2018-2022'!$A$49:$A$88=$A23))</f>
        <v>0</v>
      </c>
      <c r="D23" cm="1">
        <f t="array" ref="D23">SUMPRODUCT('Non-GHGs Emissions 2018-2022'!$L$93:$L$132*('Non-GHGs Emissions 2018-2022'!$A$93:$A$132=$A23))</f>
        <v>0</v>
      </c>
      <c r="E23" cm="1">
        <f t="array" ref="E23">SUMPRODUCT('Non-GHGs Emissions 2018-2022'!$L$137:$L$176*('Non-GHGs Emissions 2018-2022'!$A$137:$A$176=$A23))</f>
        <v>0</v>
      </c>
      <c r="F23" cm="1">
        <f t="array" ref="F23">SUMPRODUCT('Non-GHGs Emissions 2018-2022'!$L$181:$L$220*('Non-GHGs Emissions 2018-2022'!$A$181:$A$220=$A23))</f>
        <v>0</v>
      </c>
      <c r="G23">
        <f>$F23*VLOOKUP($A23,'Non-GHGs Growth Rate'!$A$53:$AR$78,COLUMN('Non-GHGs Growth Rate'!G$53),0)</f>
        <v>0</v>
      </c>
      <c r="H23">
        <f>$F23*VLOOKUP($A23,'Non-GHGs Growth Rate'!$A$53:$AR$78,COLUMN('Non-GHGs Growth Rate'!H$53),0)</f>
        <v>0</v>
      </c>
      <c r="I23">
        <f>$F23*VLOOKUP($A23,'Non-GHGs Growth Rate'!$A$53:$AR$78,COLUMN('Non-GHGs Growth Rate'!I$53),0)</f>
        <v>0</v>
      </c>
      <c r="J23">
        <f>$F23*VLOOKUP($A23,'Non-GHGs Growth Rate'!$A$53:$AR$78,COLUMN('Non-GHGs Growth Rate'!J$53),0)</f>
        <v>0</v>
      </c>
      <c r="K23">
        <f>$F23*VLOOKUP($A23,'Non-GHGs Growth Rate'!$A$53:$AR$78,COLUMN('Non-GHGs Growth Rate'!K$53),0)</f>
        <v>0</v>
      </c>
      <c r="L23">
        <f>$F23*VLOOKUP($A23,'Non-GHGs Growth Rate'!$A$53:$AR$78,COLUMN('Non-GHGs Growth Rate'!L$53),0)</f>
        <v>0</v>
      </c>
      <c r="M23">
        <f>$F23*VLOOKUP($A23,'Non-GHGs Growth Rate'!$A$53:$AR$78,COLUMN('Non-GHGs Growth Rate'!M$53),0)</f>
        <v>0</v>
      </c>
      <c r="N23">
        <f>$F23*VLOOKUP($A23,'Non-GHGs Growth Rate'!$A$53:$AR$78,COLUMN('Non-GHGs Growth Rate'!N$53),0)</f>
        <v>0</v>
      </c>
      <c r="O23">
        <f>$F23*VLOOKUP($A23,'Non-GHGs Growth Rate'!$A$53:$AR$78,COLUMN('Non-GHGs Growth Rate'!O$53),0)</f>
        <v>0</v>
      </c>
      <c r="P23">
        <f>$F23*VLOOKUP($A23,'Non-GHGs Growth Rate'!$A$53:$AR$78,COLUMN('Non-GHGs Growth Rate'!P$53),0)</f>
        <v>0</v>
      </c>
      <c r="Q23">
        <f>$F23*VLOOKUP($A23,'Non-GHGs Growth Rate'!$A$53:$AR$78,COLUMN('Non-GHGs Growth Rate'!Q$53),0)</f>
        <v>0</v>
      </c>
      <c r="R23">
        <f>$F23*VLOOKUP($A23,'Non-GHGs Growth Rate'!$A$53:$AR$78,COLUMN('Non-GHGs Growth Rate'!R$53),0)</f>
        <v>0</v>
      </c>
      <c r="S23">
        <f>$F23*VLOOKUP($A23,'Non-GHGs Growth Rate'!$A$53:$AR$78,COLUMN('Non-GHGs Growth Rate'!S$53),0)</f>
        <v>0</v>
      </c>
      <c r="T23">
        <f>$F23*VLOOKUP($A23,'Non-GHGs Growth Rate'!$A$53:$AR$78,COLUMN('Non-GHGs Growth Rate'!T$53),0)</f>
        <v>0</v>
      </c>
      <c r="U23">
        <f>$F23*VLOOKUP($A23,'Non-GHGs Growth Rate'!$A$53:$AR$78,COLUMN('Non-GHGs Growth Rate'!U$53),0)</f>
        <v>0</v>
      </c>
      <c r="V23">
        <f>$F23*VLOOKUP($A23,'Non-GHGs Growth Rate'!$A$53:$AR$78,COLUMN('Non-GHGs Growth Rate'!V$53),0)</f>
        <v>0</v>
      </c>
      <c r="W23">
        <f>$F23*VLOOKUP($A23,'Non-GHGs Growth Rate'!$A$53:$AR$78,COLUMN('Non-GHGs Growth Rate'!W$53),0)</f>
        <v>0</v>
      </c>
      <c r="X23">
        <f>$F23*VLOOKUP($A23,'Non-GHGs Growth Rate'!$A$53:$AR$78,COLUMN('Non-GHGs Growth Rate'!X$53),0)</f>
        <v>0</v>
      </c>
      <c r="Y23">
        <f>$F23*VLOOKUP($A23,'Non-GHGs Growth Rate'!$A$53:$AR$78,COLUMN('Non-GHGs Growth Rate'!Y$53),0)</f>
        <v>0</v>
      </c>
      <c r="Z23">
        <f>$F23*VLOOKUP($A23,'Non-GHGs Growth Rate'!$A$53:$AR$78,COLUMN('Non-GHGs Growth Rate'!Z$53),0)</f>
        <v>0</v>
      </c>
      <c r="AA23">
        <f>$F23*VLOOKUP($A23,'Non-GHGs Growth Rate'!$A$53:$AR$78,COLUMN('Non-GHGs Growth Rate'!AA$53),0)</f>
        <v>0</v>
      </c>
      <c r="AB23">
        <f>$F23*VLOOKUP($A23,'Non-GHGs Growth Rate'!$A$53:$AR$78,COLUMN('Non-GHGs Growth Rate'!AB$53),0)</f>
        <v>0</v>
      </c>
      <c r="AC23">
        <f>$F23*VLOOKUP($A23,'Non-GHGs Growth Rate'!$A$53:$AR$78,COLUMN('Non-GHGs Growth Rate'!AC$53),0)</f>
        <v>0</v>
      </c>
      <c r="AD23">
        <f>$F23*VLOOKUP($A23,'Non-GHGs Growth Rate'!$A$53:$AR$78,COLUMN('Non-GHGs Growth Rate'!AD$53),0)</f>
        <v>0</v>
      </c>
      <c r="AE23">
        <f>$F23*VLOOKUP($A23,'Non-GHGs Growth Rate'!$A$53:$AR$78,COLUMN('Non-GHGs Growth Rate'!AE$53),0)</f>
        <v>0</v>
      </c>
      <c r="AF23">
        <f>$F23*VLOOKUP($A23,'Non-GHGs Growth Rate'!$A$53:$AR$78,COLUMN('Non-GHGs Growth Rate'!AF$53),0)</f>
        <v>0</v>
      </c>
      <c r="AG23">
        <f>$F23*VLOOKUP($A23,'Non-GHGs Growth Rate'!$A$53:$AR$78,COLUMN('Non-GHGs Growth Rate'!AG$53),0)</f>
        <v>0</v>
      </c>
      <c r="AH23">
        <f>$F23*VLOOKUP($A23,'Non-GHGs Growth Rate'!$A$53:$AR$78,COLUMN('Non-GHGs Growth Rate'!AH$53),0)</f>
        <v>0</v>
      </c>
      <c r="AI23">
        <f>$F23*VLOOKUP($A23,'Non-GHGs Growth Rate'!$A$53:$AR$78,COLUMN('Non-GHGs Growth Rate'!AI$53),0)</f>
        <v>0</v>
      </c>
      <c r="AJ23">
        <f>$F23*VLOOKUP($A23,'Non-GHGs Growth Rate'!$A$53:$AR$78,COLUMN('Non-GHGs Growth Rate'!AJ$53),0)</f>
        <v>0</v>
      </c>
      <c r="AK23">
        <f>$F23*VLOOKUP($A23,'Non-GHGs Growth Rate'!$A$53:$AR$78,COLUMN('Non-GHGs Growth Rate'!AK$53),0)</f>
        <v>0</v>
      </c>
      <c r="AL23">
        <f>$F23*VLOOKUP($A23,'Non-GHGs Growth Rate'!$A$53:$AR$78,COLUMN('Non-GHGs Growth Rate'!AL$53),0)</f>
        <v>0</v>
      </c>
      <c r="AM23">
        <f>$F23*VLOOKUP($A23,'Non-GHGs Growth Rate'!$A$53:$AR$78,COLUMN('Non-GHGs Growth Rate'!AM$53),0)</f>
        <v>0</v>
      </c>
      <c r="AN23">
        <f>$F23*VLOOKUP($A23,'Non-GHGs Growth Rate'!$A$53:$AR$78,COLUMN('Non-GHGs Growth Rate'!AN$53),0)</f>
        <v>0</v>
      </c>
      <c r="AO23">
        <f>$F23*VLOOKUP($A23,'Non-GHGs Growth Rate'!$A$53:$AR$78,COLUMN('Non-GHGs Growth Rate'!AO$53),0)</f>
        <v>0</v>
      </c>
      <c r="AP23">
        <f>$F23*VLOOKUP($A23,'Non-GHGs Growth Rate'!$A$53:$AR$78,COLUMN('Non-GHGs Growth Rate'!AP$53),0)</f>
        <v>0</v>
      </c>
      <c r="AQ23">
        <f>$F23*VLOOKUP($A23,'Non-GHGs Growth Rate'!$A$53:$AR$78,COLUMN('Non-GHGs Growth Rate'!AQ$53),0)</f>
        <v>0</v>
      </c>
      <c r="AR23">
        <f>$F23*VLOOKUP($A23,'Non-GHGs Growth Rate'!$A$53:$AR$78,COLUMN('Non-GHGs Growth Rate'!AR$53),0)</f>
        <v>0</v>
      </c>
    </row>
    <row r="24" spans="1:44">
      <c r="A24" t="s">
        <v>64</v>
      </c>
      <c r="B24" cm="1">
        <f t="array" ref="B24">SUMPRODUCT('Non-GHGs Emissions 2018-2022'!$L$5:$L$44*('Non-GHGs Emissions 2018-2022'!$A$5:$A$44=$A24))</f>
        <v>0</v>
      </c>
      <c r="C24" cm="1">
        <f t="array" ref="C24">SUMPRODUCT('Non-GHGs Emissions 2018-2022'!$L$49:$L$88*('Non-GHGs Emissions 2018-2022'!$A$49:$A$88=$A24))</f>
        <v>0</v>
      </c>
      <c r="D24" cm="1">
        <f t="array" ref="D24">SUMPRODUCT('Non-GHGs Emissions 2018-2022'!$L$93:$L$132*('Non-GHGs Emissions 2018-2022'!$A$93:$A$132=$A24))</f>
        <v>0</v>
      </c>
      <c r="E24" cm="1">
        <f t="array" ref="E24">SUMPRODUCT('Non-GHGs Emissions 2018-2022'!$L$137:$L$176*('Non-GHGs Emissions 2018-2022'!$A$137:$A$176=$A24))</f>
        <v>0</v>
      </c>
      <c r="F24" cm="1">
        <f t="array" ref="F24">SUMPRODUCT('Non-GHGs Emissions 2018-2022'!$L$181:$L$220*('Non-GHGs Emissions 2018-2022'!$A$181:$A$220=$A24))</f>
        <v>0</v>
      </c>
      <c r="G24">
        <f>$F24*VLOOKUP($A24,'Non-GHGs Growth Rate'!$A$53:$AR$78,COLUMN('Non-GHGs Growth Rate'!G$53),0)</f>
        <v>0</v>
      </c>
      <c r="H24">
        <f>$F24*VLOOKUP($A24,'Non-GHGs Growth Rate'!$A$53:$AR$78,COLUMN('Non-GHGs Growth Rate'!H$53),0)</f>
        <v>0</v>
      </c>
      <c r="I24">
        <f>$F24*VLOOKUP($A24,'Non-GHGs Growth Rate'!$A$53:$AR$78,COLUMN('Non-GHGs Growth Rate'!I$53),0)</f>
        <v>0</v>
      </c>
      <c r="J24">
        <f>$F24*VLOOKUP($A24,'Non-GHGs Growth Rate'!$A$53:$AR$78,COLUMN('Non-GHGs Growth Rate'!J$53),0)</f>
        <v>0</v>
      </c>
      <c r="K24">
        <f>$F24*VLOOKUP($A24,'Non-GHGs Growth Rate'!$A$53:$AR$78,COLUMN('Non-GHGs Growth Rate'!K$53),0)</f>
        <v>0</v>
      </c>
      <c r="L24">
        <f>$F24*VLOOKUP($A24,'Non-GHGs Growth Rate'!$A$53:$AR$78,COLUMN('Non-GHGs Growth Rate'!L$53),0)</f>
        <v>0</v>
      </c>
      <c r="M24">
        <f>$F24*VLOOKUP($A24,'Non-GHGs Growth Rate'!$A$53:$AR$78,COLUMN('Non-GHGs Growth Rate'!M$53),0)</f>
        <v>0</v>
      </c>
      <c r="N24">
        <f>$F24*VLOOKUP($A24,'Non-GHGs Growth Rate'!$A$53:$AR$78,COLUMN('Non-GHGs Growth Rate'!N$53),0)</f>
        <v>0</v>
      </c>
      <c r="O24">
        <f>$F24*VLOOKUP($A24,'Non-GHGs Growth Rate'!$A$53:$AR$78,COLUMN('Non-GHGs Growth Rate'!O$53),0)</f>
        <v>0</v>
      </c>
      <c r="P24">
        <f>$F24*VLOOKUP($A24,'Non-GHGs Growth Rate'!$A$53:$AR$78,COLUMN('Non-GHGs Growth Rate'!P$53),0)</f>
        <v>0</v>
      </c>
      <c r="Q24">
        <f>$F24*VLOOKUP($A24,'Non-GHGs Growth Rate'!$A$53:$AR$78,COLUMN('Non-GHGs Growth Rate'!Q$53),0)</f>
        <v>0</v>
      </c>
      <c r="R24">
        <f>$F24*VLOOKUP($A24,'Non-GHGs Growth Rate'!$A$53:$AR$78,COLUMN('Non-GHGs Growth Rate'!R$53),0)</f>
        <v>0</v>
      </c>
      <c r="S24">
        <f>$F24*VLOOKUP($A24,'Non-GHGs Growth Rate'!$A$53:$AR$78,COLUMN('Non-GHGs Growth Rate'!S$53),0)</f>
        <v>0</v>
      </c>
      <c r="T24">
        <f>$F24*VLOOKUP($A24,'Non-GHGs Growth Rate'!$A$53:$AR$78,COLUMN('Non-GHGs Growth Rate'!T$53),0)</f>
        <v>0</v>
      </c>
      <c r="U24">
        <f>$F24*VLOOKUP($A24,'Non-GHGs Growth Rate'!$A$53:$AR$78,COLUMN('Non-GHGs Growth Rate'!U$53),0)</f>
        <v>0</v>
      </c>
      <c r="V24">
        <f>$F24*VLOOKUP($A24,'Non-GHGs Growth Rate'!$A$53:$AR$78,COLUMN('Non-GHGs Growth Rate'!V$53),0)</f>
        <v>0</v>
      </c>
      <c r="W24">
        <f>$F24*VLOOKUP($A24,'Non-GHGs Growth Rate'!$A$53:$AR$78,COLUMN('Non-GHGs Growth Rate'!W$53),0)</f>
        <v>0</v>
      </c>
      <c r="X24">
        <f>$F24*VLOOKUP($A24,'Non-GHGs Growth Rate'!$A$53:$AR$78,COLUMN('Non-GHGs Growth Rate'!X$53),0)</f>
        <v>0</v>
      </c>
      <c r="Y24">
        <f>$F24*VLOOKUP($A24,'Non-GHGs Growth Rate'!$A$53:$AR$78,COLUMN('Non-GHGs Growth Rate'!Y$53),0)</f>
        <v>0</v>
      </c>
      <c r="Z24">
        <f>$F24*VLOOKUP($A24,'Non-GHGs Growth Rate'!$A$53:$AR$78,COLUMN('Non-GHGs Growth Rate'!Z$53),0)</f>
        <v>0</v>
      </c>
      <c r="AA24">
        <f>$F24*VLOOKUP($A24,'Non-GHGs Growth Rate'!$A$53:$AR$78,COLUMN('Non-GHGs Growth Rate'!AA$53),0)</f>
        <v>0</v>
      </c>
      <c r="AB24">
        <f>$F24*VLOOKUP($A24,'Non-GHGs Growth Rate'!$A$53:$AR$78,COLUMN('Non-GHGs Growth Rate'!AB$53),0)</f>
        <v>0</v>
      </c>
      <c r="AC24">
        <f>$F24*VLOOKUP($A24,'Non-GHGs Growth Rate'!$A$53:$AR$78,COLUMN('Non-GHGs Growth Rate'!AC$53),0)</f>
        <v>0</v>
      </c>
      <c r="AD24">
        <f>$F24*VLOOKUP($A24,'Non-GHGs Growth Rate'!$A$53:$AR$78,COLUMN('Non-GHGs Growth Rate'!AD$53),0)</f>
        <v>0</v>
      </c>
      <c r="AE24">
        <f>$F24*VLOOKUP($A24,'Non-GHGs Growth Rate'!$A$53:$AR$78,COLUMN('Non-GHGs Growth Rate'!AE$53),0)</f>
        <v>0</v>
      </c>
      <c r="AF24">
        <f>$F24*VLOOKUP($A24,'Non-GHGs Growth Rate'!$A$53:$AR$78,COLUMN('Non-GHGs Growth Rate'!AF$53),0)</f>
        <v>0</v>
      </c>
      <c r="AG24">
        <f>$F24*VLOOKUP($A24,'Non-GHGs Growth Rate'!$A$53:$AR$78,COLUMN('Non-GHGs Growth Rate'!AG$53),0)</f>
        <v>0</v>
      </c>
      <c r="AH24">
        <f>$F24*VLOOKUP($A24,'Non-GHGs Growth Rate'!$A$53:$AR$78,COLUMN('Non-GHGs Growth Rate'!AH$53),0)</f>
        <v>0</v>
      </c>
      <c r="AI24">
        <f>$F24*VLOOKUP($A24,'Non-GHGs Growth Rate'!$A$53:$AR$78,COLUMN('Non-GHGs Growth Rate'!AI$53),0)</f>
        <v>0</v>
      </c>
      <c r="AJ24">
        <f>$F24*VLOOKUP($A24,'Non-GHGs Growth Rate'!$A$53:$AR$78,COLUMN('Non-GHGs Growth Rate'!AJ$53),0)</f>
        <v>0</v>
      </c>
      <c r="AK24">
        <f>$F24*VLOOKUP($A24,'Non-GHGs Growth Rate'!$A$53:$AR$78,COLUMN('Non-GHGs Growth Rate'!AK$53),0)</f>
        <v>0</v>
      </c>
      <c r="AL24">
        <f>$F24*VLOOKUP($A24,'Non-GHGs Growth Rate'!$A$53:$AR$78,COLUMN('Non-GHGs Growth Rate'!AL$53),0)</f>
        <v>0</v>
      </c>
      <c r="AM24">
        <f>$F24*VLOOKUP($A24,'Non-GHGs Growth Rate'!$A$53:$AR$78,COLUMN('Non-GHGs Growth Rate'!AM$53),0)</f>
        <v>0</v>
      </c>
      <c r="AN24">
        <f>$F24*VLOOKUP($A24,'Non-GHGs Growth Rate'!$A$53:$AR$78,COLUMN('Non-GHGs Growth Rate'!AN$53),0)</f>
        <v>0</v>
      </c>
      <c r="AO24">
        <f>$F24*VLOOKUP($A24,'Non-GHGs Growth Rate'!$A$53:$AR$78,COLUMN('Non-GHGs Growth Rate'!AO$53),0)</f>
        <v>0</v>
      </c>
      <c r="AP24">
        <f>$F24*VLOOKUP($A24,'Non-GHGs Growth Rate'!$A$53:$AR$78,COLUMN('Non-GHGs Growth Rate'!AP$53),0)</f>
        <v>0</v>
      </c>
      <c r="AQ24">
        <f>$F24*VLOOKUP($A24,'Non-GHGs Growth Rate'!$A$53:$AR$78,COLUMN('Non-GHGs Growth Rate'!AQ$53),0)</f>
        <v>0</v>
      </c>
      <c r="AR24">
        <f>$F24*VLOOKUP($A24,'Non-GHGs Growth Rate'!$A$53:$AR$78,COLUMN('Non-GHGs Growth Rate'!AR$53),0)</f>
        <v>0</v>
      </c>
    </row>
    <row r="25" spans="1:44">
      <c r="A25" t="s">
        <v>43</v>
      </c>
      <c r="B25" cm="1">
        <f t="array" ref="B25">SUMPRODUCT('Non-GHGs Emissions 2018-2022'!$L$5:$L$44*('Non-GHGs Emissions 2018-2022'!$A$5:$A$44=$A25))</f>
        <v>0</v>
      </c>
      <c r="C25" cm="1">
        <f t="array" ref="C25">SUMPRODUCT('Non-GHGs Emissions 2018-2022'!$L$49:$L$88*('Non-GHGs Emissions 2018-2022'!$A$49:$A$88=$A25))</f>
        <v>0</v>
      </c>
      <c r="D25" cm="1">
        <f t="array" ref="D25">SUMPRODUCT('Non-GHGs Emissions 2018-2022'!$L$93:$L$132*('Non-GHGs Emissions 2018-2022'!$A$93:$A$132=$A25))</f>
        <v>0</v>
      </c>
      <c r="E25" cm="1">
        <f t="array" ref="E25">SUMPRODUCT('Non-GHGs Emissions 2018-2022'!$L$137:$L$176*('Non-GHGs Emissions 2018-2022'!$A$137:$A$176=$A25))</f>
        <v>0</v>
      </c>
      <c r="F25" cm="1">
        <f t="array" ref="F25">SUMPRODUCT('Non-GHGs Emissions 2018-2022'!$L$181:$L$220*('Non-GHGs Emissions 2018-2022'!$A$181:$A$220=$A25))</f>
        <v>0</v>
      </c>
      <c r="G25">
        <f>$F25*VLOOKUP($A25,'Non-GHGs Growth Rate'!$A$53:$AR$78,COLUMN('Non-GHGs Growth Rate'!G$53),0)</f>
        <v>0</v>
      </c>
      <c r="H25">
        <f>$F25*VLOOKUP($A25,'Non-GHGs Growth Rate'!$A$53:$AR$78,COLUMN('Non-GHGs Growth Rate'!H$53),0)</f>
        <v>0</v>
      </c>
      <c r="I25">
        <f>$F25*VLOOKUP($A25,'Non-GHGs Growth Rate'!$A$53:$AR$78,COLUMN('Non-GHGs Growth Rate'!I$53),0)</f>
        <v>0</v>
      </c>
      <c r="J25">
        <f>$F25*VLOOKUP($A25,'Non-GHGs Growth Rate'!$A$53:$AR$78,COLUMN('Non-GHGs Growth Rate'!J$53),0)</f>
        <v>0</v>
      </c>
      <c r="K25">
        <f>$F25*VLOOKUP($A25,'Non-GHGs Growth Rate'!$A$53:$AR$78,COLUMN('Non-GHGs Growth Rate'!K$53),0)</f>
        <v>0</v>
      </c>
      <c r="L25">
        <f>$F25*VLOOKUP($A25,'Non-GHGs Growth Rate'!$A$53:$AR$78,COLUMN('Non-GHGs Growth Rate'!L$53),0)</f>
        <v>0</v>
      </c>
      <c r="M25">
        <f>$F25*VLOOKUP($A25,'Non-GHGs Growth Rate'!$A$53:$AR$78,COLUMN('Non-GHGs Growth Rate'!M$53),0)</f>
        <v>0</v>
      </c>
      <c r="N25">
        <f>$F25*VLOOKUP($A25,'Non-GHGs Growth Rate'!$A$53:$AR$78,COLUMN('Non-GHGs Growth Rate'!N$53),0)</f>
        <v>0</v>
      </c>
      <c r="O25">
        <f>$F25*VLOOKUP($A25,'Non-GHGs Growth Rate'!$A$53:$AR$78,COLUMN('Non-GHGs Growth Rate'!O$53),0)</f>
        <v>0</v>
      </c>
      <c r="P25">
        <f>$F25*VLOOKUP($A25,'Non-GHGs Growth Rate'!$A$53:$AR$78,COLUMN('Non-GHGs Growth Rate'!P$53),0)</f>
        <v>0</v>
      </c>
      <c r="Q25">
        <f>$F25*VLOOKUP($A25,'Non-GHGs Growth Rate'!$A$53:$AR$78,COLUMN('Non-GHGs Growth Rate'!Q$53),0)</f>
        <v>0</v>
      </c>
      <c r="R25">
        <f>$F25*VLOOKUP($A25,'Non-GHGs Growth Rate'!$A$53:$AR$78,COLUMN('Non-GHGs Growth Rate'!R$53),0)</f>
        <v>0</v>
      </c>
      <c r="S25">
        <f>$F25*VLOOKUP($A25,'Non-GHGs Growth Rate'!$A$53:$AR$78,COLUMN('Non-GHGs Growth Rate'!S$53),0)</f>
        <v>0</v>
      </c>
      <c r="T25">
        <f>$F25*VLOOKUP($A25,'Non-GHGs Growth Rate'!$A$53:$AR$78,COLUMN('Non-GHGs Growth Rate'!T$53),0)</f>
        <v>0</v>
      </c>
      <c r="U25">
        <f>$F25*VLOOKUP($A25,'Non-GHGs Growth Rate'!$A$53:$AR$78,COLUMN('Non-GHGs Growth Rate'!U$53),0)</f>
        <v>0</v>
      </c>
      <c r="V25">
        <f>$F25*VLOOKUP($A25,'Non-GHGs Growth Rate'!$A$53:$AR$78,COLUMN('Non-GHGs Growth Rate'!V$53),0)</f>
        <v>0</v>
      </c>
      <c r="W25">
        <f>$F25*VLOOKUP($A25,'Non-GHGs Growth Rate'!$A$53:$AR$78,COLUMN('Non-GHGs Growth Rate'!W$53),0)</f>
        <v>0</v>
      </c>
      <c r="X25">
        <f>$F25*VLOOKUP($A25,'Non-GHGs Growth Rate'!$A$53:$AR$78,COLUMN('Non-GHGs Growth Rate'!X$53),0)</f>
        <v>0</v>
      </c>
      <c r="Y25">
        <f>$F25*VLOOKUP($A25,'Non-GHGs Growth Rate'!$A$53:$AR$78,COLUMN('Non-GHGs Growth Rate'!Y$53),0)</f>
        <v>0</v>
      </c>
      <c r="Z25">
        <f>$F25*VLOOKUP($A25,'Non-GHGs Growth Rate'!$A$53:$AR$78,COLUMN('Non-GHGs Growth Rate'!Z$53),0)</f>
        <v>0</v>
      </c>
      <c r="AA25">
        <f>$F25*VLOOKUP($A25,'Non-GHGs Growth Rate'!$A$53:$AR$78,COLUMN('Non-GHGs Growth Rate'!AA$53),0)</f>
        <v>0</v>
      </c>
      <c r="AB25">
        <f>$F25*VLOOKUP($A25,'Non-GHGs Growth Rate'!$A$53:$AR$78,COLUMN('Non-GHGs Growth Rate'!AB$53),0)</f>
        <v>0</v>
      </c>
      <c r="AC25">
        <f>$F25*VLOOKUP($A25,'Non-GHGs Growth Rate'!$A$53:$AR$78,COLUMN('Non-GHGs Growth Rate'!AC$53),0)</f>
        <v>0</v>
      </c>
      <c r="AD25">
        <f>$F25*VLOOKUP($A25,'Non-GHGs Growth Rate'!$A$53:$AR$78,COLUMN('Non-GHGs Growth Rate'!AD$53),0)</f>
        <v>0</v>
      </c>
      <c r="AE25">
        <f>$F25*VLOOKUP($A25,'Non-GHGs Growth Rate'!$A$53:$AR$78,COLUMN('Non-GHGs Growth Rate'!AE$53),0)</f>
        <v>0</v>
      </c>
      <c r="AF25">
        <f>$F25*VLOOKUP($A25,'Non-GHGs Growth Rate'!$A$53:$AR$78,COLUMN('Non-GHGs Growth Rate'!AF$53),0)</f>
        <v>0</v>
      </c>
      <c r="AG25">
        <f>$F25*VLOOKUP($A25,'Non-GHGs Growth Rate'!$A$53:$AR$78,COLUMN('Non-GHGs Growth Rate'!AG$53),0)</f>
        <v>0</v>
      </c>
      <c r="AH25">
        <f>$F25*VLOOKUP($A25,'Non-GHGs Growth Rate'!$A$53:$AR$78,COLUMN('Non-GHGs Growth Rate'!AH$53),0)</f>
        <v>0</v>
      </c>
      <c r="AI25">
        <f>$F25*VLOOKUP($A25,'Non-GHGs Growth Rate'!$A$53:$AR$78,COLUMN('Non-GHGs Growth Rate'!AI$53),0)</f>
        <v>0</v>
      </c>
      <c r="AJ25">
        <f>$F25*VLOOKUP($A25,'Non-GHGs Growth Rate'!$A$53:$AR$78,COLUMN('Non-GHGs Growth Rate'!AJ$53),0)</f>
        <v>0</v>
      </c>
      <c r="AK25">
        <f>$F25*VLOOKUP($A25,'Non-GHGs Growth Rate'!$A$53:$AR$78,COLUMN('Non-GHGs Growth Rate'!AK$53),0)</f>
        <v>0</v>
      </c>
      <c r="AL25">
        <f>$F25*VLOOKUP($A25,'Non-GHGs Growth Rate'!$A$53:$AR$78,COLUMN('Non-GHGs Growth Rate'!AL$53),0)</f>
        <v>0</v>
      </c>
      <c r="AM25">
        <f>$F25*VLOOKUP($A25,'Non-GHGs Growth Rate'!$A$53:$AR$78,COLUMN('Non-GHGs Growth Rate'!AM$53),0)</f>
        <v>0</v>
      </c>
      <c r="AN25">
        <f>$F25*VLOOKUP($A25,'Non-GHGs Growth Rate'!$A$53:$AR$78,COLUMN('Non-GHGs Growth Rate'!AN$53),0)</f>
        <v>0</v>
      </c>
      <c r="AO25">
        <f>$F25*VLOOKUP($A25,'Non-GHGs Growth Rate'!$A$53:$AR$78,COLUMN('Non-GHGs Growth Rate'!AO$53),0)</f>
        <v>0</v>
      </c>
      <c r="AP25">
        <f>$F25*VLOOKUP($A25,'Non-GHGs Growth Rate'!$A$53:$AR$78,COLUMN('Non-GHGs Growth Rate'!AP$53),0)</f>
        <v>0</v>
      </c>
      <c r="AQ25">
        <f>$F25*VLOOKUP($A25,'Non-GHGs Growth Rate'!$A$53:$AR$78,COLUMN('Non-GHGs Growth Rate'!AQ$53),0)</f>
        <v>0</v>
      </c>
      <c r="AR25">
        <f>$F25*VLOOKUP($A25,'Non-GHGs Growth Rate'!$A$53:$AR$78,COLUMN('Non-GHGs Growth Rate'!AR$53),0)</f>
        <v>0</v>
      </c>
    </row>
    <row r="26" spans="1:44">
      <c r="A26" t="s">
        <v>47</v>
      </c>
      <c r="B26" cm="1">
        <f t="array" ref="B26">SUMPRODUCT('Non-GHGs Emissions 2018-2022'!$L$5:$L$44*('Non-GHGs Emissions 2018-2022'!$A$5:$A$44=$A26))</f>
        <v>0</v>
      </c>
      <c r="C26" cm="1">
        <f t="array" ref="C26">SUMPRODUCT('Non-GHGs Emissions 2018-2022'!$L$49:$L$88*('Non-GHGs Emissions 2018-2022'!$A$49:$A$88=$A26))</f>
        <v>0</v>
      </c>
      <c r="D26" cm="1">
        <f t="array" ref="D26">SUMPRODUCT('Non-GHGs Emissions 2018-2022'!$L$93:$L$132*('Non-GHGs Emissions 2018-2022'!$A$93:$A$132=$A26))</f>
        <v>0</v>
      </c>
      <c r="E26" cm="1">
        <f t="array" ref="E26">SUMPRODUCT('Non-GHGs Emissions 2018-2022'!$L$137:$L$176*('Non-GHGs Emissions 2018-2022'!$A$137:$A$176=$A26))</f>
        <v>0</v>
      </c>
      <c r="F26" cm="1">
        <f t="array" ref="F26">SUMPRODUCT('Non-GHGs Emissions 2018-2022'!$L$181:$L$220*('Non-GHGs Emissions 2018-2022'!$A$181:$A$220=$A26))</f>
        <v>0</v>
      </c>
      <c r="G26">
        <f>$F26*VLOOKUP($A26,'Non-GHGs Growth Rate'!$A$53:$AR$78,COLUMN('Non-GHGs Growth Rate'!G$53),0)</f>
        <v>0</v>
      </c>
      <c r="H26">
        <f>$F26*VLOOKUP($A26,'Non-GHGs Growth Rate'!$A$53:$AR$78,COLUMN('Non-GHGs Growth Rate'!H$53),0)</f>
        <v>0</v>
      </c>
      <c r="I26">
        <f>$F26*VLOOKUP($A26,'Non-GHGs Growth Rate'!$A$53:$AR$78,COLUMN('Non-GHGs Growth Rate'!I$53),0)</f>
        <v>0</v>
      </c>
      <c r="J26">
        <f>$F26*VLOOKUP($A26,'Non-GHGs Growth Rate'!$A$53:$AR$78,COLUMN('Non-GHGs Growth Rate'!J$53),0)</f>
        <v>0</v>
      </c>
      <c r="K26">
        <f>$F26*VLOOKUP($A26,'Non-GHGs Growth Rate'!$A$53:$AR$78,COLUMN('Non-GHGs Growth Rate'!K$53),0)</f>
        <v>0</v>
      </c>
      <c r="L26">
        <f>$F26*VLOOKUP($A26,'Non-GHGs Growth Rate'!$A$53:$AR$78,COLUMN('Non-GHGs Growth Rate'!L$53),0)</f>
        <v>0</v>
      </c>
      <c r="M26">
        <f>$F26*VLOOKUP($A26,'Non-GHGs Growth Rate'!$A$53:$AR$78,COLUMN('Non-GHGs Growth Rate'!M$53),0)</f>
        <v>0</v>
      </c>
      <c r="N26">
        <f>$F26*VLOOKUP($A26,'Non-GHGs Growth Rate'!$A$53:$AR$78,COLUMN('Non-GHGs Growth Rate'!N$53),0)</f>
        <v>0</v>
      </c>
      <c r="O26">
        <f>$F26*VLOOKUP($A26,'Non-GHGs Growth Rate'!$A$53:$AR$78,COLUMN('Non-GHGs Growth Rate'!O$53),0)</f>
        <v>0</v>
      </c>
      <c r="P26">
        <f>$F26*VLOOKUP($A26,'Non-GHGs Growth Rate'!$A$53:$AR$78,COLUMN('Non-GHGs Growth Rate'!P$53),0)</f>
        <v>0</v>
      </c>
      <c r="Q26">
        <f>$F26*VLOOKUP($A26,'Non-GHGs Growth Rate'!$A$53:$AR$78,COLUMN('Non-GHGs Growth Rate'!Q$53),0)</f>
        <v>0</v>
      </c>
      <c r="R26">
        <f>$F26*VLOOKUP($A26,'Non-GHGs Growth Rate'!$A$53:$AR$78,COLUMN('Non-GHGs Growth Rate'!R$53),0)</f>
        <v>0</v>
      </c>
      <c r="S26">
        <f>$F26*VLOOKUP($A26,'Non-GHGs Growth Rate'!$A$53:$AR$78,COLUMN('Non-GHGs Growth Rate'!S$53),0)</f>
        <v>0</v>
      </c>
      <c r="T26">
        <f>$F26*VLOOKUP($A26,'Non-GHGs Growth Rate'!$A$53:$AR$78,COLUMN('Non-GHGs Growth Rate'!T$53),0)</f>
        <v>0</v>
      </c>
      <c r="U26">
        <f>$F26*VLOOKUP($A26,'Non-GHGs Growth Rate'!$A$53:$AR$78,COLUMN('Non-GHGs Growth Rate'!U$53),0)</f>
        <v>0</v>
      </c>
      <c r="V26">
        <f>$F26*VLOOKUP($A26,'Non-GHGs Growth Rate'!$A$53:$AR$78,COLUMN('Non-GHGs Growth Rate'!V$53),0)</f>
        <v>0</v>
      </c>
      <c r="W26">
        <f>$F26*VLOOKUP($A26,'Non-GHGs Growth Rate'!$A$53:$AR$78,COLUMN('Non-GHGs Growth Rate'!W$53),0)</f>
        <v>0</v>
      </c>
      <c r="X26">
        <f>$F26*VLOOKUP($A26,'Non-GHGs Growth Rate'!$A$53:$AR$78,COLUMN('Non-GHGs Growth Rate'!X$53),0)</f>
        <v>0</v>
      </c>
      <c r="Y26">
        <f>$F26*VLOOKUP($A26,'Non-GHGs Growth Rate'!$A$53:$AR$78,COLUMN('Non-GHGs Growth Rate'!Y$53),0)</f>
        <v>0</v>
      </c>
      <c r="Z26">
        <f>$F26*VLOOKUP($A26,'Non-GHGs Growth Rate'!$A$53:$AR$78,COLUMN('Non-GHGs Growth Rate'!Z$53),0)</f>
        <v>0</v>
      </c>
      <c r="AA26">
        <f>$F26*VLOOKUP($A26,'Non-GHGs Growth Rate'!$A$53:$AR$78,COLUMN('Non-GHGs Growth Rate'!AA$53),0)</f>
        <v>0</v>
      </c>
      <c r="AB26">
        <f>$F26*VLOOKUP($A26,'Non-GHGs Growth Rate'!$A$53:$AR$78,COLUMN('Non-GHGs Growth Rate'!AB$53),0)</f>
        <v>0</v>
      </c>
      <c r="AC26">
        <f>$F26*VLOOKUP($A26,'Non-GHGs Growth Rate'!$A$53:$AR$78,COLUMN('Non-GHGs Growth Rate'!AC$53),0)</f>
        <v>0</v>
      </c>
      <c r="AD26">
        <f>$F26*VLOOKUP($A26,'Non-GHGs Growth Rate'!$A$53:$AR$78,COLUMN('Non-GHGs Growth Rate'!AD$53),0)</f>
        <v>0</v>
      </c>
      <c r="AE26">
        <f>$F26*VLOOKUP($A26,'Non-GHGs Growth Rate'!$A$53:$AR$78,COLUMN('Non-GHGs Growth Rate'!AE$53),0)</f>
        <v>0</v>
      </c>
      <c r="AF26">
        <f>$F26*VLOOKUP($A26,'Non-GHGs Growth Rate'!$A$53:$AR$78,COLUMN('Non-GHGs Growth Rate'!AF$53),0)</f>
        <v>0</v>
      </c>
      <c r="AG26">
        <f>$F26*VLOOKUP($A26,'Non-GHGs Growth Rate'!$A$53:$AR$78,COLUMN('Non-GHGs Growth Rate'!AG$53),0)</f>
        <v>0</v>
      </c>
      <c r="AH26">
        <f>$F26*VLOOKUP($A26,'Non-GHGs Growth Rate'!$A$53:$AR$78,COLUMN('Non-GHGs Growth Rate'!AH$53),0)</f>
        <v>0</v>
      </c>
      <c r="AI26">
        <f>$F26*VLOOKUP($A26,'Non-GHGs Growth Rate'!$A$53:$AR$78,COLUMN('Non-GHGs Growth Rate'!AI$53),0)</f>
        <v>0</v>
      </c>
      <c r="AJ26">
        <f>$F26*VLOOKUP($A26,'Non-GHGs Growth Rate'!$A$53:$AR$78,COLUMN('Non-GHGs Growth Rate'!AJ$53),0)</f>
        <v>0</v>
      </c>
      <c r="AK26">
        <f>$F26*VLOOKUP($A26,'Non-GHGs Growth Rate'!$A$53:$AR$78,COLUMN('Non-GHGs Growth Rate'!AK$53),0)</f>
        <v>0</v>
      </c>
      <c r="AL26">
        <f>$F26*VLOOKUP($A26,'Non-GHGs Growth Rate'!$A$53:$AR$78,COLUMN('Non-GHGs Growth Rate'!AL$53),0)</f>
        <v>0</v>
      </c>
      <c r="AM26">
        <f>$F26*VLOOKUP($A26,'Non-GHGs Growth Rate'!$A$53:$AR$78,COLUMN('Non-GHGs Growth Rate'!AM$53),0)</f>
        <v>0</v>
      </c>
      <c r="AN26">
        <f>$F26*VLOOKUP($A26,'Non-GHGs Growth Rate'!$A$53:$AR$78,COLUMN('Non-GHGs Growth Rate'!AN$53),0)</f>
        <v>0</v>
      </c>
      <c r="AO26">
        <f>$F26*VLOOKUP($A26,'Non-GHGs Growth Rate'!$A$53:$AR$78,COLUMN('Non-GHGs Growth Rate'!AO$53),0)</f>
        <v>0</v>
      </c>
      <c r="AP26">
        <f>$F26*VLOOKUP($A26,'Non-GHGs Growth Rate'!$A$53:$AR$78,COLUMN('Non-GHGs Growth Rate'!AP$53),0)</f>
        <v>0</v>
      </c>
      <c r="AQ26">
        <f>$F26*VLOOKUP($A26,'Non-GHGs Growth Rate'!$A$53:$AR$78,COLUMN('Non-GHGs Growth Rate'!AQ$53),0)</f>
        <v>0</v>
      </c>
      <c r="AR26">
        <f>$F26*VLOOKUP($A26,'Non-GHGs Growth Rate'!$A$53:$AR$78,COLUMN('Non-GHGs Growth Rate'!AR$53),0)</f>
        <v>0</v>
      </c>
    </row>
    <row r="27" spans="1:44">
      <c r="A27" t="s">
        <v>65</v>
      </c>
      <c r="B27" cm="1">
        <f t="array" ref="B27">SUMPRODUCT('Non-GHGs Emissions 2018-2022'!$L$5:$L$44*('Non-GHGs Emissions 2018-2022'!$A$5:$A$44=$A27))</f>
        <v>0</v>
      </c>
      <c r="C27" cm="1">
        <f t="array" ref="C27">SUMPRODUCT('Non-GHGs Emissions 2018-2022'!$L$49:$L$88*('Non-GHGs Emissions 2018-2022'!$A$49:$A$88=$A27))</f>
        <v>0</v>
      </c>
      <c r="D27" cm="1">
        <f t="array" ref="D27">SUMPRODUCT('Non-GHGs Emissions 2018-2022'!$L$93:$L$132*('Non-GHGs Emissions 2018-2022'!$A$93:$A$132=$A27))</f>
        <v>0</v>
      </c>
      <c r="E27" cm="1">
        <f t="array" ref="E27">SUMPRODUCT('Non-GHGs Emissions 2018-2022'!$L$137:$L$176*('Non-GHGs Emissions 2018-2022'!$A$137:$A$176=$A27))</f>
        <v>0</v>
      </c>
      <c r="F27" cm="1">
        <f t="array" ref="F27">SUMPRODUCT('Non-GHGs Emissions 2018-2022'!$L$181:$L$220*('Non-GHGs Emissions 2018-2022'!$A$181:$A$220=$A27))</f>
        <v>0</v>
      </c>
      <c r="G27">
        <f>$F27*VLOOKUP($A27,'Non-GHGs Growth Rate'!$A$53:$AR$78,COLUMN('Non-GHGs Growth Rate'!G$53),0)</f>
        <v>0</v>
      </c>
      <c r="H27">
        <f>$F27*VLOOKUP($A27,'Non-GHGs Growth Rate'!$A$53:$AR$78,COLUMN('Non-GHGs Growth Rate'!H$53),0)</f>
        <v>0</v>
      </c>
      <c r="I27">
        <f>$F27*VLOOKUP($A27,'Non-GHGs Growth Rate'!$A$53:$AR$78,COLUMN('Non-GHGs Growth Rate'!I$53),0)</f>
        <v>0</v>
      </c>
      <c r="J27">
        <f>$F27*VLOOKUP($A27,'Non-GHGs Growth Rate'!$A$53:$AR$78,COLUMN('Non-GHGs Growth Rate'!J$53),0)</f>
        <v>0</v>
      </c>
      <c r="K27">
        <f>$F27*VLOOKUP($A27,'Non-GHGs Growth Rate'!$A$53:$AR$78,COLUMN('Non-GHGs Growth Rate'!K$53),0)</f>
        <v>0</v>
      </c>
      <c r="L27">
        <f>$F27*VLOOKUP($A27,'Non-GHGs Growth Rate'!$A$53:$AR$78,COLUMN('Non-GHGs Growth Rate'!L$53),0)</f>
        <v>0</v>
      </c>
      <c r="M27">
        <f>$F27*VLOOKUP($A27,'Non-GHGs Growth Rate'!$A$53:$AR$78,COLUMN('Non-GHGs Growth Rate'!M$53),0)</f>
        <v>0</v>
      </c>
      <c r="N27">
        <f>$F27*VLOOKUP($A27,'Non-GHGs Growth Rate'!$A$53:$AR$78,COLUMN('Non-GHGs Growth Rate'!N$53),0)</f>
        <v>0</v>
      </c>
      <c r="O27">
        <f>$F27*VLOOKUP($A27,'Non-GHGs Growth Rate'!$A$53:$AR$78,COLUMN('Non-GHGs Growth Rate'!O$53),0)</f>
        <v>0</v>
      </c>
      <c r="P27">
        <f>$F27*VLOOKUP($A27,'Non-GHGs Growth Rate'!$A$53:$AR$78,COLUMN('Non-GHGs Growth Rate'!P$53),0)</f>
        <v>0</v>
      </c>
      <c r="Q27">
        <f>$F27*VLOOKUP($A27,'Non-GHGs Growth Rate'!$A$53:$AR$78,COLUMN('Non-GHGs Growth Rate'!Q$53),0)</f>
        <v>0</v>
      </c>
      <c r="R27">
        <f>$F27*VLOOKUP($A27,'Non-GHGs Growth Rate'!$A$53:$AR$78,COLUMN('Non-GHGs Growth Rate'!R$53),0)</f>
        <v>0</v>
      </c>
      <c r="S27">
        <f>$F27*VLOOKUP($A27,'Non-GHGs Growth Rate'!$A$53:$AR$78,COLUMN('Non-GHGs Growth Rate'!S$53),0)</f>
        <v>0</v>
      </c>
      <c r="T27">
        <f>$F27*VLOOKUP($A27,'Non-GHGs Growth Rate'!$A$53:$AR$78,COLUMN('Non-GHGs Growth Rate'!T$53),0)</f>
        <v>0</v>
      </c>
      <c r="U27">
        <f>$F27*VLOOKUP($A27,'Non-GHGs Growth Rate'!$A$53:$AR$78,COLUMN('Non-GHGs Growth Rate'!U$53),0)</f>
        <v>0</v>
      </c>
      <c r="V27">
        <f>$F27*VLOOKUP($A27,'Non-GHGs Growth Rate'!$A$53:$AR$78,COLUMN('Non-GHGs Growth Rate'!V$53),0)</f>
        <v>0</v>
      </c>
      <c r="W27">
        <f>$F27*VLOOKUP($A27,'Non-GHGs Growth Rate'!$A$53:$AR$78,COLUMN('Non-GHGs Growth Rate'!W$53),0)</f>
        <v>0</v>
      </c>
      <c r="X27">
        <f>$F27*VLOOKUP($A27,'Non-GHGs Growth Rate'!$A$53:$AR$78,COLUMN('Non-GHGs Growth Rate'!X$53),0)</f>
        <v>0</v>
      </c>
      <c r="Y27">
        <f>$F27*VLOOKUP($A27,'Non-GHGs Growth Rate'!$A$53:$AR$78,COLUMN('Non-GHGs Growth Rate'!Y$53),0)</f>
        <v>0</v>
      </c>
      <c r="Z27">
        <f>$F27*VLOOKUP($A27,'Non-GHGs Growth Rate'!$A$53:$AR$78,COLUMN('Non-GHGs Growth Rate'!Z$53),0)</f>
        <v>0</v>
      </c>
      <c r="AA27">
        <f>$F27*VLOOKUP($A27,'Non-GHGs Growth Rate'!$A$53:$AR$78,COLUMN('Non-GHGs Growth Rate'!AA$53),0)</f>
        <v>0</v>
      </c>
      <c r="AB27">
        <f>$F27*VLOOKUP($A27,'Non-GHGs Growth Rate'!$A$53:$AR$78,COLUMN('Non-GHGs Growth Rate'!AB$53),0)</f>
        <v>0</v>
      </c>
      <c r="AC27">
        <f>$F27*VLOOKUP($A27,'Non-GHGs Growth Rate'!$A$53:$AR$78,COLUMN('Non-GHGs Growth Rate'!AC$53),0)</f>
        <v>0</v>
      </c>
      <c r="AD27">
        <f>$F27*VLOOKUP($A27,'Non-GHGs Growth Rate'!$A$53:$AR$78,COLUMN('Non-GHGs Growth Rate'!AD$53),0)</f>
        <v>0</v>
      </c>
      <c r="AE27">
        <f>$F27*VLOOKUP($A27,'Non-GHGs Growth Rate'!$A$53:$AR$78,COLUMN('Non-GHGs Growth Rate'!AE$53),0)</f>
        <v>0</v>
      </c>
      <c r="AF27">
        <f>$F27*VLOOKUP($A27,'Non-GHGs Growth Rate'!$A$53:$AR$78,COLUMN('Non-GHGs Growth Rate'!AF$53),0)</f>
        <v>0</v>
      </c>
      <c r="AG27">
        <f>$F27*VLOOKUP($A27,'Non-GHGs Growth Rate'!$A$53:$AR$78,COLUMN('Non-GHGs Growth Rate'!AG$53),0)</f>
        <v>0</v>
      </c>
      <c r="AH27">
        <f>$F27*VLOOKUP($A27,'Non-GHGs Growth Rate'!$A$53:$AR$78,COLUMN('Non-GHGs Growth Rate'!AH$53),0)</f>
        <v>0</v>
      </c>
      <c r="AI27">
        <f>$F27*VLOOKUP($A27,'Non-GHGs Growth Rate'!$A$53:$AR$78,COLUMN('Non-GHGs Growth Rate'!AI$53),0)</f>
        <v>0</v>
      </c>
      <c r="AJ27">
        <f>$F27*VLOOKUP($A27,'Non-GHGs Growth Rate'!$A$53:$AR$78,COLUMN('Non-GHGs Growth Rate'!AJ$53),0)</f>
        <v>0</v>
      </c>
      <c r="AK27">
        <f>$F27*VLOOKUP($A27,'Non-GHGs Growth Rate'!$A$53:$AR$78,COLUMN('Non-GHGs Growth Rate'!AK$53),0)</f>
        <v>0</v>
      </c>
      <c r="AL27">
        <f>$F27*VLOOKUP($A27,'Non-GHGs Growth Rate'!$A$53:$AR$78,COLUMN('Non-GHGs Growth Rate'!AL$53),0)</f>
        <v>0</v>
      </c>
      <c r="AM27">
        <f>$F27*VLOOKUP($A27,'Non-GHGs Growth Rate'!$A$53:$AR$78,COLUMN('Non-GHGs Growth Rate'!AM$53),0)</f>
        <v>0</v>
      </c>
      <c r="AN27">
        <f>$F27*VLOOKUP($A27,'Non-GHGs Growth Rate'!$A$53:$AR$78,COLUMN('Non-GHGs Growth Rate'!AN$53),0)</f>
        <v>0</v>
      </c>
      <c r="AO27">
        <f>$F27*VLOOKUP($A27,'Non-GHGs Growth Rate'!$A$53:$AR$78,COLUMN('Non-GHGs Growth Rate'!AO$53),0)</f>
        <v>0</v>
      </c>
      <c r="AP27">
        <f>$F27*VLOOKUP($A27,'Non-GHGs Growth Rate'!$A$53:$AR$78,COLUMN('Non-GHGs Growth Rate'!AP$53),0)</f>
        <v>0</v>
      </c>
      <c r="AQ27">
        <f>$F27*VLOOKUP($A27,'Non-GHGs Growth Rate'!$A$53:$AR$78,COLUMN('Non-GHGs Growth Rate'!AQ$53),0)</f>
        <v>0</v>
      </c>
      <c r="AR27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-0.249977111117893"/>
  </sheetPr>
  <dimension ref="A1:AR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78</v>
      </c>
      <c r="C1" s="13" t="str">
        <f>_xlfn.CONCAT("Unit: grams of ",B1)</f>
        <v>Unit: grams of PM25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cm="1">
        <f t="array" ref="B3">SUMPRODUCT('Non-GHGs Emissions 2018-2022'!$K$5:$K$44*('Non-GHGs Emissions 2018-2022'!$A$5:$A$44=$A3))</f>
        <v>0</v>
      </c>
      <c r="C3" cm="1">
        <f t="array" ref="C3">SUMPRODUCT('Non-GHGs Emissions 2018-2022'!$K$49:$K$88*('Non-GHGs Emissions 2018-2022'!$A$49:$A$88=$A3))</f>
        <v>0</v>
      </c>
      <c r="D3" cm="1">
        <f t="array" ref="D3">SUMPRODUCT('Non-GHGs Emissions 2018-2022'!$K$93:$K$132*('Non-GHGs Emissions 2018-2022'!$A$93:$A$132=$A3))</f>
        <v>0</v>
      </c>
      <c r="E3" cm="1">
        <f t="array" ref="E3">SUMPRODUCT('Non-GHGs Emissions 2018-2022'!$K$137:$K$176*('Non-GHGs Emissions 2018-2022'!$A$137:$A$176=$A3))</f>
        <v>0</v>
      </c>
      <c r="F3" cm="1">
        <f t="array" ref="F3">SUMPRODUCT('Non-GHGs Emissions 2018-2022'!$K$181:$K$220*('Non-GHGs Emissions 2018-2022'!$A$181:$A$220=$A3))</f>
        <v>0</v>
      </c>
      <c r="G3">
        <f>$F3*VLOOKUP($A3,'Non-GHGs Growth Rate'!$A$53:$AR$78,COLUMN('Non-GHGs Growth Rate'!G$53),0)</f>
        <v>0</v>
      </c>
      <c r="H3">
        <f>$F3*VLOOKUP($A3,'Non-GHGs Growth Rate'!$A$53:$AR$78,COLUMN('Non-GHGs Growth Rate'!H$53),0)</f>
        <v>0</v>
      </c>
      <c r="I3">
        <f>$F3*VLOOKUP($A3,'Non-GHGs Growth Rate'!$A$53:$AR$78,COLUMN('Non-GHGs Growth Rate'!I$53),0)</f>
        <v>0</v>
      </c>
      <c r="J3">
        <f>$F3*VLOOKUP($A3,'Non-GHGs Growth Rate'!$A$53:$AR$78,COLUMN('Non-GHGs Growth Rate'!J$53),0)</f>
        <v>0</v>
      </c>
      <c r="K3">
        <f>$F3*VLOOKUP($A3,'Non-GHGs Growth Rate'!$A$53:$AR$78,COLUMN('Non-GHGs Growth Rate'!K$53),0)</f>
        <v>0</v>
      </c>
      <c r="L3">
        <f>$F3*VLOOKUP($A3,'Non-GHGs Growth Rate'!$A$53:$AR$78,COLUMN('Non-GHGs Growth Rate'!L$53),0)</f>
        <v>0</v>
      </c>
      <c r="M3">
        <f>$F3*VLOOKUP($A3,'Non-GHGs Growth Rate'!$A$53:$AR$78,COLUMN('Non-GHGs Growth Rate'!M$53),0)</f>
        <v>0</v>
      </c>
      <c r="N3">
        <f>$F3*VLOOKUP($A3,'Non-GHGs Growth Rate'!$A$53:$AR$78,COLUMN('Non-GHGs Growth Rate'!N$53),0)</f>
        <v>0</v>
      </c>
      <c r="O3">
        <f>$F3*VLOOKUP($A3,'Non-GHGs Growth Rate'!$A$53:$AR$78,COLUMN('Non-GHGs Growth Rate'!O$53),0)</f>
        <v>0</v>
      </c>
      <c r="P3">
        <f>$F3*VLOOKUP($A3,'Non-GHGs Growth Rate'!$A$53:$AR$78,COLUMN('Non-GHGs Growth Rate'!P$53),0)</f>
        <v>0</v>
      </c>
      <c r="Q3">
        <f>$F3*VLOOKUP($A3,'Non-GHGs Growth Rate'!$A$53:$AR$78,COLUMN('Non-GHGs Growth Rate'!Q$53),0)</f>
        <v>0</v>
      </c>
      <c r="R3">
        <f>$F3*VLOOKUP($A3,'Non-GHGs Growth Rate'!$A$53:$AR$78,COLUMN('Non-GHGs Growth Rate'!R$53),0)</f>
        <v>0</v>
      </c>
      <c r="S3">
        <f>$F3*VLOOKUP($A3,'Non-GHGs Growth Rate'!$A$53:$AR$78,COLUMN('Non-GHGs Growth Rate'!S$53),0)</f>
        <v>0</v>
      </c>
      <c r="T3">
        <f>$F3*VLOOKUP($A3,'Non-GHGs Growth Rate'!$A$53:$AR$78,COLUMN('Non-GHGs Growth Rate'!T$53),0)</f>
        <v>0</v>
      </c>
      <c r="U3">
        <f>$F3*VLOOKUP($A3,'Non-GHGs Growth Rate'!$A$53:$AR$78,COLUMN('Non-GHGs Growth Rate'!U$53),0)</f>
        <v>0</v>
      </c>
      <c r="V3">
        <f>$F3*VLOOKUP($A3,'Non-GHGs Growth Rate'!$A$53:$AR$78,COLUMN('Non-GHGs Growth Rate'!V$53),0)</f>
        <v>0</v>
      </c>
      <c r="W3">
        <f>$F3*VLOOKUP($A3,'Non-GHGs Growth Rate'!$A$53:$AR$78,COLUMN('Non-GHGs Growth Rate'!W$53),0)</f>
        <v>0</v>
      </c>
      <c r="X3">
        <f>$F3*VLOOKUP($A3,'Non-GHGs Growth Rate'!$A$53:$AR$78,COLUMN('Non-GHGs Growth Rate'!X$53),0)</f>
        <v>0</v>
      </c>
      <c r="Y3">
        <f>$F3*VLOOKUP($A3,'Non-GHGs Growth Rate'!$A$53:$AR$78,COLUMN('Non-GHGs Growth Rate'!Y$53),0)</f>
        <v>0</v>
      </c>
      <c r="Z3">
        <f>$F3*VLOOKUP($A3,'Non-GHGs Growth Rate'!$A$53:$AR$78,COLUMN('Non-GHGs Growth Rate'!Z$53),0)</f>
        <v>0</v>
      </c>
      <c r="AA3">
        <f>$F3*VLOOKUP($A3,'Non-GHGs Growth Rate'!$A$53:$AR$78,COLUMN('Non-GHGs Growth Rate'!AA$53),0)</f>
        <v>0</v>
      </c>
      <c r="AB3">
        <f>$F3*VLOOKUP($A3,'Non-GHGs Growth Rate'!$A$53:$AR$78,COLUMN('Non-GHGs Growth Rate'!AB$53),0)</f>
        <v>0</v>
      </c>
      <c r="AC3">
        <f>$F3*VLOOKUP($A3,'Non-GHGs Growth Rate'!$A$53:$AR$78,COLUMN('Non-GHGs Growth Rate'!AC$53),0)</f>
        <v>0</v>
      </c>
      <c r="AD3">
        <f>$F3*VLOOKUP($A3,'Non-GHGs Growth Rate'!$A$53:$AR$78,COLUMN('Non-GHGs Growth Rate'!AD$53),0)</f>
        <v>0</v>
      </c>
      <c r="AE3">
        <f>$F3*VLOOKUP($A3,'Non-GHGs Growth Rate'!$A$53:$AR$78,COLUMN('Non-GHGs Growth Rate'!AE$53),0)</f>
        <v>0</v>
      </c>
      <c r="AF3">
        <f>$F3*VLOOKUP($A3,'Non-GHGs Growth Rate'!$A$53:$AR$78,COLUMN('Non-GHGs Growth Rate'!AF$53),0)</f>
        <v>0</v>
      </c>
      <c r="AG3">
        <f>$F3*VLOOKUP($A3,'Non-GHGs Growth Rate'!$A$53:$AR$78,COLUMN('Non-GHGs Growth Rate'!AG$53),0)</f>
        <v>0</v>
      </c>
      <c r="AH3">
        <f>$F3*VLOOKUP($A3,'Non-GHGs Growth Rate'!$A$53:$AR$78,COLUMN('Non-GHGs Growth Rate'!AH$53),0)</f>
        <v>0</v>
      </c>
      <c r="AI3">
        <f>$F3*VLOOKUP($A3,'Non-GHGs Growth Rate'!$A$53:$AR$78,COLUMN('Non-GHGs Growth Rate'!AI$53),0)</f>
        <v>0</v>
      </c>
      <c r="AJ3">
        <f>$F3*VLOOKUP($A3,'Non-GHGs Growth Rate'!$A$53:$AR$78,COLUMN('Non-GHGs Growth Rate'!AJ$53),0)</f>
        <v>0</v>
      </c>
      <c r="AK3">
        <f>$F3*VLOOKUP($A3,'Non-GHGs Growth Rate'!$A$53:$AR$78,COLUMN('Non-GHGs Growth Rate'!AK$53),0)</f>
        <v>0</v>
      </c>
      <c r="AL3">
        <f>$F3*VLOOKUP($A3,'Non-GHGs Growth Rate'!$A$53:$AR$78,COLUMN('Non-GHGs Growth Rate'!AL$53),0)</f>
        <v>0</v>
      </c>
      <c r="AM3">
        <f>$F3*VLOOKUP($A3,'Non-GHGs Growth Rate'!$A$53:$AR$78,COLUMN('Non-GHGs Growth Rate'!AM$53),0)</f>
        <v>0</v>
      </c>
      <c r="AN3">
        <f>$F3*VLOOKUP($A3,'Non-GHGs Growth Rate'!$A$53:$AR$78,COLUMN('Non-GHGs Growth Rate'!AN$53),0)</f>
        <v>0</v>
      </c>
      <c r="AO3">
        <f>$F3*VLOOKUP($A3,'Non-GHGs Growth Rate'!$A$53:$AR$78,COLUMN('Non-GHGs Growth Rate'!AO$53),0)</f>
        <v>0</v>
      </c>
      <c r="AP3">
        <f>$F3*VLOOKUP($A3,'Non-GHGs Growth Rate'!$A$53:$AR$78,COLUMN('Non-GHGs Growth Rate'!AP$53),0)</f>
        <v>0</v>
      </c>
      <c r="AQ3">
        <f>$F3*VLOOKUP($A3,'Non-GHGs Growth Rate'!$A$53:$AR$78,COLUMN('Non-GHGs Growth Rate'!AQ$53),0)</f>
        <v>0</v>
      </c>
      <c r="AR3">
        <f>$F3*VLOOKUP($A3,'Non-GHGs Growth Rate'!$A$53:$AR$78,COLUMN('Non-GHGs Growth Rate'!AR$53),0)</f>
        <v>0</v>
      </c>
    </row>
    <row r="4" spans="1:44">
      <c r="A4" t="s">
        <v>42</v>
      </c>
      <c r="B4" cm="1">
        <f t="array" ref="B4">SUMPRODUCT('Non-GHGs Emissions 2018-2022'!$K$5:$K$44*('Non-GHGs Emissions 2018-2022'!$A$5:$A$44=$A4))</f>
        <v>0</v>
      </c>
      <c r="C4" cm="1">
        <f t="array" ref="C4">SUMPRODUCT('Non-GHGs Emissions 2018-2022'!$K$49:$K$88*('Non-GHGs Emissions 2018-2022'!$A$49:$A$88=$A4))</f>
        <v>0</v>
      </c>
      <c r="D4" cm="1">
        <f t="array" ref="D4">SUMPRODUCT('Non-GHGs Emissions 2018-2022'!$K$93:$K$132*('Non-GHGs Emissions 2018-2022'!$A$93:$A$132=$A4))</f>
        <v>0</v>
      </c>
      <c r="E4" cm="1">
        <f t="array" ref="E4">SUMPRODUCT('Non-GHGs Emissions 2018-2022'!$K$137:$K$176*('Non-GHGs Emissions 2018-2022'!$A$137:$A$176=$A4))</f>
        <v>0</v>
      </c>
      <c r="F4" cm="1">
        <f t="array" ref="F4">SUMPRODUCT('Non-GHGs Emissions 2018-2022'!$K$181:$K$220*('Non-GHGs Emissions 2018-2022'!$A$181:$A$220=$A4))</f>
        <v>0</v>
      </c>
      <c r="G4">
        <f>$F4*VLOOKUP($A4,'Non-GHGs Growth Rate'!$A$53:$AR$78,COLUMN('Non-GHGs Growth Rate'!G$53),0)</f>
        <v>0</v>
      </c>
      <c r="H4">
        <f>$F4*VLOOKUP($A4,'Non-GHGs Growth Rate'!$A$53:$AR$78,COLUMN('Non-GHGs Growth Rate'!H$53),0)</f>
        <v>0</v>
      </c>
      <c r="I4">
        <f>$F4*VLOOKUP($A4,'Non-GHGs Growth Rate'!$A$53:$AR$78,COLUMN('Non-GHGs Growth Rate'!I$53),0)</f>
        <v>0</v>
      </c>
      <c r="J4">
        <f>$F4*VLOOKUP($A4,'Non-GHGs Growth Rate'!$A$53:$AR$78,COLUMN('Non-GHGs Growth Rate'!J$53),0)</f>
        <v>0</v>
      </c>
      <c r="K4">
        <f>$F4*VLOOKUP($A4,'Non-GHGs Growth Rate'!$A$53:$AR$78,COLUMN('Non-GHGs Growth Rate'!K$53),0)</f>
        <v>0</v>
      </c>
      <c r="L4">
        <f>$F4*VLOOKUP($A4,'Non-GHGs Growth Rate'!$A$53:$AR$78,COLUMN('Non-GHGs Growth Rate'!L$53),0)</f>
        <v>0</v>
      </c>
      <c r="M4">
        <f>$F4*VLOOKUP($A4,'Non-GHGs Growth Rate'!$A$53:$AR$78,COLUMN('Non-GHGs Growth Rate'!M$53),0)</f>
        <v>0</v>
      </c>
      <c r="N4">
        <f>$F4*VLOOKUP($A4,'Non-GHGs Growth Rate'!$A$53:$AR$78,COLUMN('Non-GHGs Growth Rate'!N$53),0)</f>
        <v>0</v>
      </c>
      <c r="O4">
        <f>$F4*VLOOKUP($A4,'Non-GHGs Growth Rate'!$A$53:$AR$78,COLUMN('Non-GHGs Growth Rate'!O$53),0)</f>
        <v>0</v>
      </c>
      <c r="P4">
        <f>$F4*VLOOKUP($A4,'Non-GHGs Growth Rate'!$A$53:$AR$78,COLUMN('Non-GHGs Growth Rate'!P$53),0)</f>
        <v>0</v>
      </c>
      <c r="Q4">
        <f>$F4*VLOOKUP($A4,'Non-GHGs Growth Rate'!$A$53:$AR$78,COLUMN('Non-GHGs Growth Rate'!Q$53),0)</f>
        <v>0</v>
      </c>
      <c r="R4">
        <f>$F4*VLOOKUP($A4,'Non-GHGs Growth Rate'!$A$53:$AR$78,COLUMN('Non-GHGs Growth Rate'!R$53),0)</f>
        <v>0</v>
      </c>
      <c r="S4">
        <f>$F4*VLOOKUP($A4,'Non-GHGs Growth Rate'!$A$53:$AR$78,COLUMN('Non-GHGs Growth Rate'!S$53),0)</f>
        <v>0</v>
      </c>
      <c r="T4">
        <f>$F4*VLOOKUP($A4,'Non-GHGs Growth Rate'!$A$53:$AR$78,COLUMN('Non-GHGs Growth Rate'!T$53),0)</f>
        <v>0</v>
      </c>
      <c r="U4">
        <f>$F4*VLOOKUP($A4,'Non-GHGs Growth Rate'!$A$53:$AR$78,COLUMN('Non-GHGs Growth Rate'!U$53),0)</f>
        <v>0</v>
      </c>
      <c r="V4">
        <f>$F4*VLOOKUP($A4,'Non-GHGs Growth Rate'!$A$53:$AR$78,COLUMN('Non-GHGs Growth Rate'!V$53),0)</f>
        <v>0</v>
      </c>
      <c r="W4">
        <f>$F4*VLOOKUP($A4,'Non-GHGs Growth Rate'!$A$53:$AR$78,COLUMN('Non-GHGs Growth Rate'!W$53),0)</f>
        <v>0</v>
      </c>
      <c r="X4">
        <f>$F4*VLOOKUP($A4,'Non-GHGs Growth Rate'!$A$53:$AR$78,COLUMN('Non-GHGs Growth Rate'!X$53),0)</f>
        <v>0</v>
      </c>
      <c r="Y4">
        <f>$F4*VLOOKUP($A4,'Non-GHGs Growth Rate'!$A$53:$AR$78,COLUMN('Non-GHGs Growth Rate'!Y$53),0)</f>
        <v>0</v>
      </c>
      <c r="Z4">
        <f>$F4*VLOOKUP($A4,'Non-GHGs Growth Rate'!$A$53:$AR$78,COLUMN('Non-GHGs Growth Rate'!Z$53),0)</f>
        <v>0</v>
      </c>
      <c r="AA4">
        <f>$F4*VLOOKUP($A4,'Non-GHGs Growth Rate'!$A$53:$AR$78,COLUMN('Non-GHGs Growth Rate'!AA$53),0)</f>
        <v>0</v>
      </c>
      <c r="AB4">
        <f>$F4*VLOOKUP($A4,'Non-GHGs Growth Rate'!$A$53:$AR$78,COLUMN('Non-GHGs Growth Rate'!AB$53),0)</f>
        <v>0</v>
      </c>
      <c r="AC4">
        <f>$F4*VLOOKUP($A4,'Non-GHGs Growth Rate'!$A$53:$AR$78,COLUMN('Non-GHGs Growth Rate'!AC$53),0)</f>
        <v>0</v>
      </c>
      <c r="AD4">
        <f>$F4*VLOOKUP($A4,'Non-GHGs Growth Rate'!$A$53:$AR$78,COLUMN('Non-GHGs Growth Rate'!AD$53),0)</f>
        <v>0</v>
      </c>
      <c r="AE4">
        <f>$F4*VLOOKUP($A4,'Non-GHGs Growth Rate'!$A$53:$AR$78,COLUMN('Non-GHGs Growth Rate'!AE$53),0)</f>
        <v>0</v>
      </c>
      <c r="AF4">
        <f>$F4*VLOOKUP($A4,'Non-GHGs Growth Rate'!$A$53:$AR$78,COLUMN('Non-GHGs Growth Rate'!AF$53),0)</f>
        <v>0</v>
      </c>
      <c r="AG4">
        <f>$F4*VLOOKUP($A4,'Non-GHGs Growth Rate'!$A$53:$AR$78,COLUMN('Non-GHGs Growth Rate'!AG$53),0)</f>
        <v>0</v>
      </c>
      <c r="AH4">
        <f>$F4*VLOOKUP($A4,'Non-GHGs Growth Rate'!$A$53:$AR$78,COLUMN('Non-GHGs Growth Rate'!AH$53),0)</f>
        <v>0</v>
      </c>
      <c r="AI4">
        <f>$F4*VLOOKUP($A4,'Non-GHGs Growth Rate'!$A$53:$AR$78,COLUMN('Non-GHGs Growth Rate'!AI$53),0)</f>
        <v>0</v>
      </c>
      <c r="AJ4">
        <f>$F4*VLOOKUP($A4,'Non-GHGs Growth Rate'!$A$53:$AR$78,COLUMN('Non-GHGs Growth Rate'!AJ$53),0)</f>
        <v>0</v>
      </c>
      <c r="AK4">
        <f>$F4*VLOOKUP($A4,'Non-GHGs Growth Rate'!$A$53:$AR$78,COLUMN('Non-GHGs Growth Rate'!AK$53),0)</f>
        <v>0</v>
      </c>
      <c r="AL4">
        <f>$F4*VLOOKUP($A4,'Non-GHGs Growth Rate'!$A$53:$AR$78,COLUMN('Non-GHGs Growth Rate'!AL$53),0)</f>
        <v>0</v>
      </c>
      <c r="AM4">
        <f>$F4*VLOOKUP($A4,'Non-GHGs Growth Rate'!$A$53:$AR$78,COLUMN('Non-GHGs Growth Rate'!AM$53),0)</f>
        <v>0</v>
      </c>
      <c r="AN4">
        <f>$F4*VLOOKUP($A4,'Non-GHGs Growth Rate'!$A$53:$AR$78,COLUMN('Non-GHGs Growth Rate'!AN$53),0)</f>
        <v>0</v>
      </c>
      <c r="AO4">
        <f>$F4*VLOOKUP($A4,'Non-GHGs Growth Rate'!$A$53:$AR$78,COLUMN('Non-GHGs Growth Rate'!AO$53),0)</f>
        <v>0</v>
      </c>
      <c r="AP4">
        <f>$F4*VLOOKUP($A4,'Non-GHGs Growth Rate'!$A$53:$AR$78,COLUMN('Non-GHGs Growth Rate'!AP$53),0)</f>
        <v>0</v>
      </c>
      <c r="AQ4">
        <f>$F4*VLOOKUP($A4,'Non-GHGs Growth Rate'!$A$53:$AR$78,COLUMN('Non-GHGs Growth Rate'!AQ$53),0)</f>
        <v>0</v>
      </c>
      <c r="AR4">
        <f>$F4*VLOOKUP($A4,'Non-GHGs Growth Rate'!$A$53:$AR$78,COLUMN('Non-GHGs Growth Rate'!AR$53),0)</f>
        <v>0</v>
      </c>
    </row>
    <row r="5" spans="1:44">
      <c r="A5" t="s">
        <v>46</v>
      </c>
      <c r="B5" cm="1">
        <f t="array" ref="B5">SUMPRODUCT('Non-GHGs Emissions 2018-2022'!$K$5:$K$44*('Non-GHGs Emissions 2018-2022'!$A$5:$A$44=$A5))</f>
        <v>0</v>
      </c>
      <c r="C5" cm="1">
        <f t="array" ref="C5">SUMPRODUCT('Non-GHGs Emissions 2018-2022'!$K$49:$K$88*('Non-GHGs Emissions 2018-2022'!$A$49:$A$88=$A5))</f>
        <v>0</v>
      </c>
      <c r="D5" cm="1">
        <f t="array" ref="D5">SUMPRODUCT('Non-GHGs Emissions 2018-2022'!$K$93:$K$132*('Non-GHGs Emissions 2018-2022'!$A$93:$A$132=$A5))</f>
        <v>0</v>
      </c>
      <c r="E5" cm="1">
        <f t="array" ref="E5">SUMPRODUCT('Non-GHGs Emissions 2018-2022'!$K$137:$K$176*('Non-GHGs Emissions 2018-2022'!$A$137:$A$176=$A5))</f>
        <v>0</v>
      </c>
      <c r="F5" cm="1">
        <f t="array" ref="F5">SUMPRODUCT('Non-GHGs Emissions 2018-2022'!$K$181:$K$220*('Non-GHGs Emissions 2018-2022'!$A$181:$A$220=$A5))</f>
        <v>0</v>
      </c>
      <c r="G5">
        <f>$F5*VLOOKUP($A5,'Non-GHGs Growth Rate'!$A$53:$AR$78,COLUMN('Non-GHGs Growth Rate'!G$53),0)</f>
        <v>0</v>
      </c>
      <c r="H5">
        <f>$F5*VLOOKUP($A5,'Non-GHGs Growth Rate'!$A$53:$AR$78,COLUMN('Non-GHGs Growth Rate'!H$53),0)</f>
        <v>0</v>
      </c>
      <c r="I5">
        <f>$F5*VLOOKUP($A5,'Non-GHGs Growth Rate'!$A$53:$AR$78,COLUMN('Non-GHGs Growth Rate'!I$53),0)</f>
        <v>0</v>
      </c>
      <c r="J5">
        <f>$F5*VLOOKUP($A5,'Non-GHGs Growth Rate'!$A$53:$AR$78,COLUMN('Non-GHGs Growth Rate'!J$53),0)</f>
        <v>0</v>
      </c>
      <c r="K5">
        <f>$F5*VLOOKUP($A5,'Non-GHGs Growth Rate'!$A$53:$AR$78,COLUMN('Non-GHGs Growth Rate'!K$53),0)</f>
        <v>0</v>
      </c>
      <c r="L5">
        <f>$F5*VLOOKUP($A5,'Non-GHGs Growth Rate'!$A$53:$AR$78,COLUMN('Non-GHGs Growth Rate'!L$53),0)</f>
        <v>0</v>
      </c>
      <c r="M5">
        <f>$F5*VLOOKUP($A5,'Non-GHGs Growth Rate'!$A$53:$AR$78,COLUMN('Non-GHGs Growth Rate'!M$53),0)</f>
        <v>0</v>
      </c>
      <c r="N5">
        <f>$F5*VLOOKUP($A5,'Non-GHGs Growth Rate'!$A$53:$AR$78,COLUMN('Non-GHGs Growth Rate'!N$53),0)</f>
        <v>0</v>
      </c>
      <c r="O5">
        <f>$F5*VLOOKUP($A5,'Non-GHGs Growth Rate'!$A$53:$AR$78,COLUMN('Non-GHGs Growth Rate'!O$53),0)</f>
        <v>0</v>
      </c>
      <c r="P5">
        <f>$F5*VLOOKUP($A5,'Non-GHGs Growth Rate'!$A$53:$AR$78,COLUMN('Non-GHGs Growth Rate'!P$53),0)</f>
        <v>0</v>
      </c>
      <c r="Q5">
        <f>$F5*VLOOKUP($A5,'Non-GHGs Growth Rate'!$A$53:$AR$78,COLUMN('Non-GHGs Growth Rate'!Q$53),0)</f>
        <v>0</v>
      </c>
      <c r="R5">
        <f>$F5*VLOOKUP($A5,'Non-GHGs Growth Rate'!$A$53:$AR$78,COLUMN('Non-GHGs Growth Rate'!R$53),0)</f>
        <v>0</v>
      </c>
      <c r="S5">
        <f>$F5*VLOOKUP($A5,'Non-GHGs Growth Rate'!$A$53:$AR$78,COLUMN('Non-GHGs Growth Rate'!S$53),0)</f>
        <v>0</v>
      </c>
      <c r="T5">
        <f>$F5*VLOOKUP($A5,'Non-GHGs Growth Rate'!$A$53:$AR$78,COLUMN('Non-GHGs Growth Rate'!T$53),0)</f>
        <v>0</v>
      </c>
      <c r="U5">
        <f>$F5*VLOOKUP($A5,'Non-GHGs Growth Rate'!$A$53:$AR$78,COLUMN('Non-GHGs Growth Rate'!U$53),0)</f>
        <v>0</v>
      </c>
      <c r="V5">
        <f>$F5*VLOOKUP($A5,'Non-GHGs Growth Rate'!$A$53:$AR$78,COLUMN('Non-GHGs Growth Rate'!V$53),0)</f>
        <v>0</v>
      </c>
      <c r="W5">
        <f>$F5*VLOOKUP($A5,'Non-GHGs Growth Rate'!$A$53:$AR$78,COLUMN('Non-GHGs Growth Rate'!W$53),0)</f>
        <v>0</v>
      </c>
      <c r="X5">
        <f>$F5*VLOOKUP($A5,'Non-GHGs Growth Rate'!$A$53:$AR$78,COLUMN('Non-GHGs Growth Rate'!X$53),0)</f>
        <v>0</v>
      </c>
      <c r="Y5">
        <f>$F5*VLOOKUP($A5,'Non-GHGs Growth Rate'!$A$53:$AR$78,COLUMN('Non-GHGs Growth Rate'!Y$53),0)</f>
        <v>0</v>
      </c>
      <c r="Z5">
        <f>$F5*VLOOKUP($A5,'Non-GHGs Growth Rate'!$A$53:$AR$78,COLUMN('Non-GHGs Growth Rate'!Z$53),0)</f>
        <v>0</v>
      </c>
      <c r="AA5">
        <f>$F5*VLOOKUP($A5,'Non-GHGs Growth Rate'!$A$53:$AR$78,COLUMN('Non-GHGs Growth Rate'!AA$53),0)</f>
        <v>0</v>
      </c>
      <c r="AB5">
        <f>$F5*VLOOKUP($A5,'Non-GHGs Growth Rate'!$A$53:$AR$78,COLUMN('Non-GHGs Growth Rate'!AB$53),0)</f>
        <v>0</v>
      </c>
      <c r="AC5">
        <f>$F5*VLOOKUP($A5,'Non-GHGs Growth Rate'!$A$53:$AR$78,COLUMN('Non-GHGs Growth Rate'!AC$53),0)</f>
        <v>0</v>
      </c>
      <c r="AD5">
        <f>$F5*VLOOKUP($A5,'Non-GHGs Growth Rate'!$A$53:$AR$78,COLUMN('Non-GHGs Growth Rate'!AD$53),0)</f>
        <v>0</v>
      </c>
      <c r="AE5">
        <f>$F5*VLOOKUP($A5,'Non-GHGs Growth Rate'!$A$53:$AR$78,COLUMN('Non-GHGs Growth Rate'!AE$53),0)</f>
        <v>0</v>
      </c>
      <c r="AF5">
        <f>$F5*VLOOKUP($A5,'Non-GHGs Growth Rate'!$A$53:$AR$78,COLUMN('Non-GHGs Growth Rate'!AF$53),0)</f>
        <v>0</v>
      </c>
      <c r="AG5">
        <f>$F5*VLOOKUP($A5,'Non-GHGs Growth Rate'!$A$53:$AR$78,COLUMN('Non-GHGs Growth Rate'!AG$53),0)</f>
        <v>0</v>
      </c>
      <c r="AH5">
        <f>$F5*VLOOKUP($A5,'Non-GHGs Growth Rate'!$A$53:$AR$78,COLUMN('Non-GHGs Growth Rate'!AH$53),0)</f>
        <v>0</v>
      </c>
      <c r="AI5">
        <f>$F5*VLOOKUP($A5,'Non-GHGs Growth Rate'!$A$53:$AR$78,COLUMN('Non-GHGs Growth Rate'!AI$53),0)</f>
        <v>0</v>
      </c>
      <c r="AJ5">
        <f>$F5*VLOOKUP($A5,'Non-GHGs Growth Rate'!$A$53:$AR$78,COLUMN('Non-GHGs Growth Rate'!AJ$53),0)</f>
        <v>0</v>
      </c>
      <c r="AK5">
        <f>$F5*VLOOKUP($A5,'Non-GHGs Growth Rate'!$A$53:$AR$78,COLUMN('Non-GHGs Growth Rate'!AK$53),0)</f>
        <v>0</v>
      </c>
      <c r="AL5">
        <f>$F5*VLOOKUP($A5,'Non-GHGs Growth Rate'!$A$53:$AR$78,COLUMN('Non-GHGs Growth Rate'!AL$53),0)</f>
        <v>0</v>
      </c>
      <c r="AM5">
        <f>$F5*VLOOKUP($A5,'Non-GHGs Growth Rate'!$A$53:$AR$78,COLUMN('Non-GHGs Growth Rate'!AM$53),0)</f>
        <v>0</v>
      </c>
      <c r="AN5">
        <f>$F5*VLOOKUP($A5,'Non-GHGs Growth Rate'!$A$53:$AR$78,COLUMN('Non-GHGs Growth Rate'!AN$53),0)</f>
        <v>0</v>
      </c>
      <c r="AO5">
        <f>$F5*VLOOKUP($A5,'Non-GHGs Growth Rate'!$A$53:$AR$78,COLUMN('Non-GHGs Growth Rate'!AO$53),0)</f>
        <v>0</v>
      </c>
      <c r="AP5">
        <f>$F5*VLOOKUP($A5,'Non-GHGs Growth Rate'!$A$53:$AR$78,COLUMN('Non-GHGs Growth Rate'!AP$53),0)</f>
        <v>0</v>
      </c>
      <c r="AQ5">
        <f>$F5*VLOOKUP($A5,'Non-GHGs Growth Rate'!$A$53:$AR$78,COLUMN('Non-GHGs Growth Rate'!AQ$53),0)</f>
        <v>0</v>
      </c>
      <c r="AR5">
        <f>$F5*VLOOKUP($A5,'Non-GHGs Growth Rate'!$A$53:$AR$78,COLUMN('Non-GHGs Growth Rate'!AR$53),0)</f>
        <v>0</v>
      </c>
    </row>
    <row r="6" spans="1:44">
      <c r="A6" t="s">
        <v>51</v>
      </c>
      <c r="B6" cm="1">
        <f t="array" ref="B6">SUMPRODUCT('Non-GHGs Emissions 2018-2022'!$K$5:$K$44*('Non-GHGs Emissions 2018-2022'!$A$5:$A$44=$A6))</f>
        <v>0</v>
      </c>
      <c r="C6" cm="1">
        <f t="array" ref="C6">SUMPRODUCT('Non-GHGs Emissions 2018-2022'!$K$49:$K$88*('Non-GHGs Emissions 2018-2022'!$A$49:$A$88=$A6))</f>
        <v>0</v>
      </c>
      <c r="D6" cm="1">
        <f t="array" ref="D6">SUMPRODUCT('Non-GHGs Emissions 2018-2022'!$K$93:$K$132*('Non-GHGs Emissions 2018-2022'!$A$93:$A$132=$A6))</f>
        <v>0</v>
      </c>
      <c r="E6" cm="1">
        <f t="array" ref="E6">SUMPRODUCT('Non-GHGs Emissions 2018-2022'!$K$137:$K$176*('Non-GHGs Emissions 2018-2022'!$A$137:$A$176=$A6))</f>
        <v>0</v>
      </c>
      <c r="F6" cm="1">
        <f t="array" ref="F6">SUMPRODUCT('Non-GHGs Emissions 2018-2022'!$K$181:$K$220*('Non-GHGs Emissions 2018-2022'!$A$181:$A$220=$A6))</f>
        <v>0</v>
      </c>
      <c r="G6">
        <f>$F6*VLOOKUP($A6,'Non-GHGs Growth Rate'!$A$53:$AR$78,COLUMN('Non-GHGs Growth Rate'!G$53),0)</f>
        <v>0</v>
      </c>
      <c r="H6">
        <f>$F6*VLOOKUP($A6,'Non-GHGs Growth Rate'!$A$53:$AR$78,COLUMN('Non-GHGs Growth Rate'!H$53),0)</f>
        <v>0</v>
      </c>
      <c r="I6">
        <f>$F6*VLOOKUP($A6,'Non-GHGs Growth Rate'!$A$53:$AR$78,COLUMN('Non-GHGs Growth Rate'!I$53),0)</f>
        <v>0</v>
      </c>
      <c r="J6">
        <f>$F6*VLOOKUP($A6,'Non-GHGs Growth Rate'!$A$53:$AR$78,COLUMN('Non-GHGs Growth Rate'!J$53),0)</f>
        <v>0</v>
      </c>
      <c r="K6">
        <f>$F6*VLOOKUP($A6,'Non-GHGs Growth Rate'!$A$53:$AR$78,COLUMN('Non-GHGs Growth Rate'!K$53),0)</f>
        <v>0</v>
      </c>
      <c r="L6">
        <f>$F6*VLOOKUP($A6,'Non-GHGs Growth Rate'!$A$53:$AR$78,COLUMN('Non-GHGs Growth Rate'!L$53),0)</f>
        <v>0</v>
      </c>
      <c r="M6">
        <f>$F6*VLOOKUP($A6,'Non-GHGs Growth Rate'!$A$53:$AR$78,COLUMN('Non-GHGs Growth Rate'!M$53),0)</f>
        <v>0</v>
      </c>
      <c r="N6">
        <f>$F6*VLOOKUP($A6,'Non-GHGs Growth Rate'!$A$53:$AR$78,COLUMN('Non-GHGs Growth Rate'!N$53),0)</f>
        <v>0</v>
      </c>
      <c r="O6">
        <f>$F6*VLOOKUP($A6,'Non-GHGs Growth Rate'!$A$53:$AR$78,COLUMN('Non-GHGs Growth Rate'!O$53),0)</f>
        <v>0</v>
      </c>
      <c r="P6">
        <f>$F6*VLOOKUP($A6,'Non-GHGs Growth Rate'!$A$53:$AR$78,COLUMN('Non-GHGs Growth Rate'!P$53),0)</f>
        <v>0</v>
      </c>
      <c r="Q6">
        <f>$F6*VLOOKUP($A6,'Non-GHGs Growth Rate'!$A$53:$AR$78,COLUMN('Non-GHGs Growth Rate'!Q$53),0)</f>
        <v>0</v>
      </c>
      <c r="R6">
        <f>$F6*VLOOKUP($A6,'Non-GHGs Growth Rate'!$A$53:$AR$78,COLUMN('Non-GHGs Growth Rate'!R$53),0)</f>
        <v>0</v>
      </c>
      <c r="S6">
        <f>$F6*VLOOKUP($A6,'Non-GHGs Growth Rate'!$A$53:$AR$78,COLUMN('Non-GHGs Growth Rate'!S$53),0)</f>
        <v>0</v>
      </c>
      <c r="T6">
        <f>$F6*VLOOKUP($A6,'Non-GHGs Growth Rate'!$A$53:$AR$78,COLUMN('Non-GHGs Growth Rate'!T$53),0)</f>
        <v>0</v>
      </c>
      <c r="U6">
        <f>$F6*VLOOKUP($A6,'Non-GHGs Growth Rate'!$A$53:$AR$78,COLUMN('Non-GHGs Growth Rate'!U$53),0)</f>
        <v>0</v>
      </c>
      <c r="V6">
        <f>$F6*VLOOKUP($A6,'Non-GHGs Growth Rate'!$A$53:$AR$78,COLUMN('Non-GHGs Growth Rate'!V$53),0)</f>
        <v>0</v>
      </c>
      <c r="W6">
        <f>$F6*VLOOKUP($A6,'Non-GHGs Growth Rate'!$A$53:$AR$78,COLUMN('Non-GHGs Growth Rate'!W$53),0)</f>
        <v>0</v>
      </c>
      <c r="X6">
        <f>$F6*VLOOKUP($A6,'Non-GHGs Growth Rate'!$A$53:$AR$78,COLUMN('Non-GHGs Growth Rate'!X$53),0)</f>
        <v>0</v>
      </c>
      <c r="Y6">
        <f>$F6*VLOOKUP($A6,'Non-GHGs Growth Rate'!$A$53:$AR$78,COLUMN('Non-GHGs Growth Rate'!Y$53),0)</f>
        <v>0</v>
      </c>
      <c r="Z6">
        <f>$F6*VLOOKUP($A6,'Non-GHGs Growth Rate'!$A$53:$AR$78,COLUMN('Non-GHGs Growth Rate'!Z$53),0)</f>
        <v>0</v>
      </c>
      <c r="AA6">
        <f>$F6*VLOOKUP($A6,'Non-GHGs Growth Rate'!$A$53:$AR$78,COLUMN('Non-GHGs Growth Rate'!AA$53),0)</f>
        <v>0</v>
      </c>
      <c r="AB6">
        <f>$F6*VLOOKUP($A6,'Non-GHGs Growth Rate'!$A$53:$AR$78,COLUMN('Non-GHGs Growth Rate'!AB$53),0)</f>
        <v>0</v>
      </c>
      <c r="AC6">
        <f>$F6*VLOOKUP($A6,'Non-GHGs Growth Rate'!$A$53:$AR$78,COLUMN('Non-GHGs Growth Rate'!AC$53),0)</f>
        <v>0</v>
      </c>
      <c r="AD6">
        <f>$F6*VLOOKUP($A6,'Non-GHGs Growth Rate'!$A$53:$AR$78,COLUMN('Non-GHGs Growth Rate'!AD$53),0)</f>
        <v>0</v>
      </c>
      <c r="AE6">
        <f>$F6*VLOOKUP($A6,'Non-GHGs Growth Rate'!$A$53:$AR$78,COLUMN('Non-GHGs Growth Rate'!AE$53),0)</f>
        <v>0</v>
      </c>
      <c r="AF6">
        <f>$F6*VLOOKUP($A6,'Non-GHGs Growth Rate'!$A$53:$AR$78,COLUMN('Non-GHGs Growth Rate'!AF$53),0)</f>
        <v>0</v>
      </c>
      <c r="AG6">
        <f>$F6*VLOOKUP($A6,'Non-GHGs Growth Rate'!$A$53:$AR$78,COLUMN('Non-GHGs Growth Rate'!AG$53),0)</f>
        <v>0</v>
      </c>
      <c r="AH6">
        <f>$F6*VLOOKUP($A6,'Non-GHGs Growth Rate'!$A$53:$AR$78,COLUMN('Non-GHGs Growth Rate'!AH$53),0)</f>
        <v>0</v>
      </c>
      <c r="AI6">
        <f>$F6*VLOOKUP($A6,'Non-GHGs Growth Rate'!$A$53:$AR$78,COLUMN('Non-GHGs Growth Rate'!AI$53),0)</f>
        <v>0</v>
      </c>
      <c r="AJ6">
        <f>$F6*VLOOKUP($A6,'Non-GHGs Growth Rate'!$A$53:$AR$78,COLUMN('Non-GHGs Growth Rate'!AJ$53),0)</f>
        <v>0</v>
      </c>
      <c r="AK6">
        <f>$F6*VLOOKUP($A6,'Non-GHGs Growth Rate'!$A$53:$AR$78,COLUMN('Non-GHGs Growth Rate'!AK$53),0)</f>
        <v>0</v>
      </c>
      <c r="AL6">
        <f>$F6*VLOOKUP($A6,'Non-GHGs Growth Rate'!$A$53:$AR$78,COLUMN('Non-GHGs Growth Rate'!AL$53),0)</f>
        <v>0</v>
      </c>
      <c r="AM6">
        <f>$F6*VLOOKUP($A6,'Non-GHGs Growth Rate'!$A$53:$AR$78,COLUMN('Non-GHGs Growth Rate'!AM$53),0)</f>
        <v>0</v>
      </c>
      <c r="AN6">
        <f>$F6*VLOOKUP($A6,'Non-GHGs Growth Rate'!$A$53:$AR$78,COLUMN('Non-GHGs Growth Rate'!AN$53),0)</f>
        <v>0</v>
      </c>
      <c r="AO6">
        <f>$F6*VLOOKUP($A6,'Non-GHGs Growth Rate'!$A$53:$AR$78,COLUMN('Non-GHGs Growth Rate'!AO$53),0)</f>
        <v>0</v>
      </c>
      <c r="AP6">
        <f>$F6*VLOOKUP($A6,'Non-GHGs Growth Rate'!$A$53:$AR$78,COLUMN('Non-GHGs Growth Rate'!AP$53),0)</f>
        <v>0</v>
      </c>
      <c r="AQ6">
        <f>$F6*VLOOKUP($A6,'Non-GHGs Growth Rate'!$A$53:$AR$78,COLUMN('Non-GHGs Growth Rate'!AQ$53),0)</f>
        <v>0</v>
      </c>
      <c r="AR6">
        <f>$F6*VLOOKUP($A6,'Non-GHGs Growth Rate'!$A$53:$AR$78,COLUMN('Non-GHGs Growth Rate'!AR$53),0)</f>
        <v>0</v>
      </c>
    </row>
    <row r="7" spans="1:44">
      <c r="A7" t="s">
        <v>52</v>
      </c>
      <c r="B7" cm="1">
        <f t="array" ref="B7">SUMPRODUCT('Non-GHGs Emissions 2018-2022'!$K$5:$K$44*('Non-GHGs Emissions 2018-2022'!$A$5:$A$44=$A7))</f>
        <v>0</v>
      </c>
      <c r="C7" cm="1">
        <f t="array" ref="C7">SUMPRODUCT('Non-GHGs Emissions 2018-2022'!$K$49:$K$88*('Non-GHGs Emissions 2018-2022'!$A$49:$A$88=$A7))</f>
        <v>0</v>
      </c>
      <c r="D7" cm="1">
        <f t="array" ref="D7">SUMPRODUCT('Non-GHGs Emissions 2018-2022'!$K$93:$K$132*('Non-GHGs Emissions 2018-2022'!$A$93:$A$132=$A7))</f>
        <v>0</v>
      </c>
      <c r="E7" cm="1">
        <f t="array" ref="E7">SUMPRODUCT('Non-GHGs Emissions 2018-2022'!$K$137:$K$176*('Non-GHGs Emissions 2018-2022'!$A$137:$A$176=$A7))</f>
        <v>0</v>
      </c>
      <c r="F7" cm="1">
        <f t="array" ref="F7">SUMPRODUCT('Non-GHGs Emissions 2018-2022'!$K$181:$K$220*('Non-GHGs Emissions 2018-2022'!$A$181:$A$220=$A7))</f>
        <v>0</v>
      </c>
      <c r="G7">
        <f>$F7*VLOOKUP($A7,'Non-GHGs Growth Rate'!$A$53:$AR$78,COLUMN('Non-GHGs Growth Rate'!G$53),0)</f>
        <v>0</v>
      </c>
      <c r="H7">
        <f>$F7*VLOOKUP($A7,'Non-GHGs Growth Rate'!$A$53:$AR$78,COLUMN('Non-GHGs Growth Rate'!H$53),0)</f>
        <v>0</v>
      </c>
      <c r="I7">
        <f>$F7*VLOOKUP($A7,'Non-GHGs Growth Rate'!$A$53:$AR$78,COLUMN('Non-GHGs Growth Rate'!I$53),0)</f>
        <v>0</v>
      </c>
      <c r="J7">
        <f>$F7*VLOOKUP($A7,'Non-GHGs Growth Rate'!$A$53:$AR$78,COLUMN('Non-GHGs Growth Rate'!J$53),0)</f>
        <v>0</v>
      </c>
      <c r="K7">
        <f>$F7*VLOOKUP($A7,'Non-GHGs Growth Rate'!$A$53:$AR$78,COLUMN('Non-GHGs Growth Rate'!K$53),0)</f>
        <v>0</v>
      </c>
      <c r="L7">
        <f>$F7*VLOOKUP($A7,'Non-GHGs Growth Rate'!$A$53:$AR$78,COLUMN('Non-GHGs Growth Rate'!L$53),0)</f>
        <v>0</v>
      </c>
      <c r="M7">
        <f>$F7*VLOOKUP($A7,'Non-GHGs Growth Rate'!$A$53:$AR$78,COLUMN('Non-GHGs Growth Rate'!M$53),0)</f>
        <v>0</v>
      </c>
      <c r="N7">
        <f>$F7*VLOOKUP($A7,'Non-GHGs Growth Rate'!$A$53:$AR$78,COLUMN('Non-GHGs Growth Rate'!N$53),0)</f>
        <v>0</v>
      </c>
      <c r="O7">
        <f>$F7*VLOOKUP($A7,'Non-GHGs Growth Rate'!$A$53:$AR$78,COLUMN('Non-GHGs Growth Rate'!O$53),0)</f>
        <v>0</v>
      </c>
      <c r="P7">
        <f>$F7*VLOOKUP($A7,'Non-GHGs Growth Rate'!$A$53:$AR$78,COLUMN('Non-GHGs Growth Rate'!P$53),0)</f>
        <v>0</v>
      </c>
      <c r="Q7">
        <f>$F7*VLOOKUP($A7,'Non-GHGs Growth Rate'!$A$53:$AR$78,COLUMN('Non-GHGs Growth Rate'!Q$53),0)</f>
        <v>0</v>
      </c>
      <c r="R7">
        <f>$F7*VLOOKUP($A7,'Non-GHGs Growth Rate'!$A$53:$AR$78,COLUMN('Non-GHGs Growth Rate'!R$53),0)</f>
        <v>0</v>
      </c>
      <c r="S7">
        <f>$F7*VLOOKUP($A7,'Non-GHGs Growth Rate'!$A$53:$AR$78,COLUMN('Non-GHGs Growth Rate'!S$53),0)</f>
        <v>0</v>
      </c>
      <c r="T7">
        <f>$F7*VLOOKUP($A7,'Non-GHGs Growth Rate'!$A$53:$AR$78,COLUMN('Non-GHGs Growth Rate'!T$53),0)</f>
        <v>0</v>
      </c>
      <c r="U7">
        <f>$F7*VLOOKUP($A7,'Non-GHGs Growth Rate'!$A$53:$AR$78,COLUMN('Non-GHGs Growth Rate'!U$53),0)</f>
        <v>0</v>
      </c>
      <c r="V7">
        <f>$F7*VLOOKUP($A7,'Non-GHGs Growth Rate'!$A$53:$AR$78,COLUMN('Non-GHGs Growth Rate'!V$53),0)</f>
        <v>0</v>
      </c>
      <c r="W7">
        <f>$F7*VLOOKUP($A7,'Non-GHGs Growth Rate'!$A$53:$AR$78,COLUMN('Non-GHGs Growth Rate'!W$53),0)</f>
        <v>0</v>
      </c>
      <c r="X7">
        <f>$F7*VLOOKUP($A7,'Non-GHGs Growth Rate'!$A$53:$AR$78,COLUMN('Non-GHGs Growth Rate'!X$53),0)</f>
        <v>0</v>
      </c>
      <c r="Y7">
        <f>$F7*VLOOKUP($A7,'Non-GHGs Growth Rate'!$A$53:$AR$78,COLUMN('Non-GHGs Growth Rate'!Y$53),0)</f>
        <v>0</v>
      </c>
      <c r="Z7">
        <f>$F7*VLOOKUP($A7,'Non-GHGs Growth Rate'!$A$53:$AR$78,COLUMN('Non-GHGs Growth Rate'!Z$53),0)</f>
        <v>0</v>
      </c>
      <c r="AA7">
        <f>$F7*VLOOKUP($A7,'Non-GHGs Growth Rate'!$A$53:$AR$78,COLUMN('Non-GHGs Growth Rate'!AA$53),0)</f>
        <v>0</v>
      </c>
      <c r="AB7">
        <f>$F7*VLOOKUP($A7,'Non-GHGs Growth Rate'!$A$53:$AR$78,COLUMN('Non-GHGs Growth Rate'!AB$53),0)</f>
        <v>0</v>
      </c>
      <c r="AC7">
        <f>$F7*VLOOKUP($A7,'Non-GHGs Growth Rate'!$A$53:$AR$78,COLUMN('Non-GHGs Growth Rate'!AC$53),0)</f>
        <v>0</v>
      </c>
      <c r="AD7">
        <f>$F7*VLOOKUP($A7,'Non-GHGs Growth Rate'!$A$53:$AR$78,COLUMN('Non-GHGs Growth Rate'!AD$53),0)</f>
        <v>0</v>
      </c>
      <c r="AE7">
        <f>$F7*VLOOKUP($A7,'Non-GHGs Growth Rate'!$A$53:$AR$78,COLUMN('Non-GHGs Growth Rate'!AE$53),0)</f>
        <v>0</v>
      </c>
      <c r="AF7">
        <f>$F7*VLOOKUP($A7,'Non-GHGs Growth Rate'!$A$53:$AR$78,COLUMN('Non-GHGs Growth Rate'!AF$53),0)</f>
        <v>0</v>
      </c>
      <c r="AG7">
        <f>$F7*VLOOKUP($A7,'Non-GHGs Growth Rate'!$A$53:$AR$78,COLUMN('Non-GHGs Growth Rate'!AG$53),0)</f>
        <v>0</v>
      </c>
      <c r="AH7">
        <f>$F7*VLOOKUP($A7,'Non-GHGs Growth Rate'!$A$53:$AR$78,COLUMN('Non-GHGs Growth Rate'!AH$53),0)</f>
        <v>0</v>
      </c>
      <c r="AI7">
        <f>$F7*VLOOKUP($A7,'Non-GHGs Growth Rate'!$A$53:$AR$78,COLUMN('Non-GHGs Growth Rate'!AI$53),0)</f>
        <v>0</v>
      </c>
      <c r="AJ7">
        <f>$F7*VLOOKUP($A7,'Non-GHGs Growth Rate'!$A$53:$AR$78,COLUMN('Non-GHGs Growth Rate'!AJ$53),0)</f>
        <v>0</v>
      </c>
      <c r="AK7">
        <f>$F7*VLOOKUP($A7,'Non-GHGs Growth Rate'!$A$53:$AR$78,COLUMN('Non-GHGs Growth Rate'!AK$53),0)</f>
        <v>0</v>
      </c>
      <c r="AL7">
        <f>$F7*VLOOKUP($A7,'Non-GHGs Growth Rate'!$A$53:$AR$78,COLUMN('Non-GHGs Growth Rate'!AL$53),0)</f>
        <v>0</v>
      </c>
      <c r="AM7">
        <f>$F7*VLOOKUP($A7,'Non-GHGs Growth Rate'!$A$53:$AR$78,COLUMN('Non-GHGs Growth Rate'!AM$53),0)</f>
        <v>0</v>
      </c>
      <c r="AN7">
        <f>$F7*VLOOKUP($A7,'Non-GHGs Growth Rate'!$A$53:$AR$78,COLUMN('Non-GHGs Growth Rate'!AN$53),0)</f>
        <v>0</v>
      </c>
      <c r="AO7">
        <f>$F7*VLOOKUP($A7,'Non-GHGs Growth Rate'!$A$53:$AR$78,COLUMN('Non-GHGs Growth Rate'!AO$53),0)</f>
        <v>0</v>
      </c>
      <c r="AP7">
        <f>$F7*VLOOKUP($A7,'Non-GHGs Growth Rate'!$A$53:$AR$78,COLUMN('Non-GHGs Growth Rate'!AP$53),0)</f>
        <v>0</v>
      </c>
      <c r="AQ7">
        <f>$F7*VLOOKUP($A7,'Non-GHGs Growth Rate'!$A$53:$AR$78,COLUMN('Non-GHGs Growth Rate'!AQ$53),0)</f>
        <v>0</v>
      </c>
      <c r="AR7">
        <f>$F7*VLOOKUP($A7,'Non-GHGs Growth Rate'!$A$53:$AR$78,COLUMN('Non-GHGs Growth Rate'!AR$53),0)</f>
        <v>0</v>
      </c>
    </row>
    <row r="8" spans="1:44">
      <c r="A8" t="s">
        <v>53</v>
      </c>
      <c r="B8" cm="1">
        <f t="array" ref="B8">SUMPRODUCT('Non-GHGs Emissions 2018-2022'!$K$5:$K$44*('Non-GHGs Emissions 2018-2022'!$A$5:$A$44=$A8))</f>
        <v>0</v>
      </c>
      <c r="C8" cm="1">
        <f t="array" ref="C8">SUMPRODUCT('Non-GHGs Emissions 2018-2022'!$K$49:$K$88*('Non-GHGs Emissions 2018-2022'!$A$49:$A$88=$A8))</f>
        <v>0</v>
      </c>
      <c r="D8" cm="1">
        <f t="array" ref="D8">SUMPRODUCT('Non-GHGs Emissions 2018-2022'!$K$93:$K$132*('Non-GHGs Emissions 2018-2022'!$A$93:$A$132=$A8))</f>
        <v>0</v>
      </c>
      <c r="E8" cm="1">
        <f t="array" ref="E8">SUMPRODUCT('Non-GHGs Emissions 2018-2022'!$K$137:$K$176*('Non-GHGs Emissions 2018-2022'!$A$137:$A$176=$A8))</f>
        <v>0</v>
      </c>
      <c r="F8" cm="1">
        <f t="array" ref="F8">SUMPRODUCT('Non-GHGs Emissions 2018-2022'!$K$181:$K$220*('Non-GHGs Emissions 2018-2022'!$A$181:$A$220=$A8))</f>
        <v>0</v>
      </c>
      <c r="G8">
        <f>$F8*VLOOKUP($A8,'Non-GHGs Growth Rate'!$A$53:$AR$78,COLUMN('Non-GHGs Growth Rate'!G$53),0)</f>
        <v>0</v>
      </c>
      <c r="H8">
        <f>$F8*VLOOKUP($A8,'Non-GHGs Growth Rate'!$A$53:$AR$78,COLUMN('Non-GHGs Growth Rate'!H$53),0)</f>
        <v>0</v>
      </c>
      <c r="I8">
        <f>$F8*VLOOKUP($A8,'Non-GHGs Growth Rate'!$A$53:$AR$78,COLUMN('Non-GHGs Growth Rate'!I$53),0)</f>
        <v>0</v>
      </c>
      <c r="J8">
        <f>$F8*VLOOKUP($A8,'Non-GHGs Growth Rate'!$A$53:$AR$78,COLUMN('Non-GHGs Growth Rate'!J$53),0)</f>
        <v>0</v>
      </c>
      <c r="K8">
        <f>$F8*VLOOKUP($A8,'Non-GHGs Growth Rate'!$A$53:$AR$78,COLUMN('Non-GHGs Growth Rate'!K$53),0)</f>
        <v>0</v>
      </c>
      <c r="L8">
        <f>$F8*VLOOKUP($A8,'Non-GHGs Growth Rate'!$A$53:$AR$78,COLUMN('Non-GHGs Growth Rate'!L$53),0)</f>
        <v>0</v>
      </c>
      <c r="M8">
        <f>$F8*VLOOKUP($A8,'Non-GHGs Growth Rate'!$A$53:$AR$78,COLUMN('Non-GHGs Growth Rate'!M$53),0)</f>
        <v>0</v>
      </c>
      <c r="N8">
        <f>$F8*VLOOKUP($A8,'Non-GHGs Growth Rate'!$A$53:$AR$78,COLUMN('Non-GHGs Growth Rate'!N$53),0)</f>
        <v>0</v>
      </c>
      <c r="O8">
        <f>$F8*VLOOKUP($A8,'Non-GHGs Growth Rate'!$A$53:$AR$78,COLUMN('Non-GHGs Growth Rate'!O$53),0)</f>
        <v>0</v>
      </c>
      <c r="P8">
        <f>$F8*VLOOKUP($A8,'Non-GHGs Growth Rate'!$A$53:$AR$78,COLUMN('Non-GHGs Growth Rate'!P$53),0)</f>
        <v>0</v>
      </c>
      <c r="Q8">
        <f>$F8*VLOOKUP($A8,'Non-GHGs Growth Rate'!$A$53:$AR$78,COLUMN('Non-GHGs Growth Rate'!Q$53),0)</f>
        <v>0</v>
      </c>
      <c r="R8">
        <f>$F8*VLOOKUP($A8,'Non-GHGs Growth Rate'!$A$53:$AR$78,COLUMN('Non-GHGs Growth Rate'!R$53),0)</f>
        <v>0</v>
      </c>
      <c r="S8">
        <f>$F8*VLOOKUP($A8,'Non-GHGs Growth Rate'!$A$53:$AR$78,COLUMN('Non-GHGs Growth Rate'!S$53),0)</f>
        <v>0</v>
      </c>
      <c r="T8">
        <f>$F8*VLOOKUP($A8,'Non-GHGs Growth Rate'!$A$53:$AR$78,COLUMN('Non-GHGs Growth Rate'!T$53),0)</f>
        <v>0</v>
      </c>
      <c r="U8">
        <f>$F8*VLOOKUP($A8,'Non-GHGs Growth Rate'!$A$53:$AR$78,COLUMN('Non-GHGs Growth Rate'!U$53),0)</f>
        <v>0</v>
      </c>
      <c r="V8">
        <f>$F8*VLOOKUP($A8,'Non-GHGs Growth Rate'!$A$53:$AR$78,COLUMN('Non-GHGs Growth Rate'!V$53),0)</f>
        <v>0</v>
      </c>
      <c r="W8">
        <f>$F8*VLOOKUP($A8,'Non-GHGs Growth Rate'!$A$53:$AR$78,COLUMN('Non-GHGs Growth Rate'!W$53),0)</f>
        <v>0</v>
      </c>
      <c r="X8">
        <f>$F8*VLOOKUP($A8,'Non-GHGs Growth Rate'!$A$53:$AR$78,COLUMN('Non-GHGs Growth Rate'!X$53),0)</f>
        <v>0</v>
      </c>
      <c r="Y8">
        <f>$F8*VLOOKUP($A8,'Non-GHGs Growth Rate'!$A$53:$AR$78,COLUMN('Non-GHGs Growth Rate'!Y$53),0)</f>
        <v>0</v>
      </c>
      <c r="Z8">
        <f>$F8*VLOOKUP($A8,'Non-GHGs Growth Rate'!$A$53:$AR$78,COLUMN('Non-GHGs Growth Rate'!Z$53),0)</f>
        <v>0</v>
      </c>
      <c r="AA8">
        <f>$F8*VLOOKUP($A8,'Non-GHGs Growth Rate'!$A$53:$AR$78,COLUMN('Non-GHGs Growth Rate'!AA$53),0)</f>
        <v>0</v>
      </c>
      <c r="AB8">
        <f>$F8*VLOOKUP($A8,'Non-GHGs Growth Rate'!$A$53:$AR$78,COLUMN('Non-GHGs Growth Rate'!AB$53),0)</f>
        <v>0</v>
      </c>
      <c r="AC8">
        <f>$F8*VLOOKUP($A8,'Non-GHGs Growth Rate'!$A$53:$AR$78,COLUMN('Non-GHGs Growth Rate'!AC$53),0)</f>
        <v>0</v>
      </c>
      <c r="AD8">
        <f>$F8*VLOOKUP($A8,'Non-GHGs Growth Rate'!$A$53:$AR$78,COLUMN('Non-GHGs Growth Rate'!AD$53),0)</f>
        <v>0</v>
      </c>
      <c r="AE8">
        <f>$F8*VLOOKUP($A8,'Non-GHGs Growth Rate'!$A$53:$AR$78,COLUMN('Non-GHGs Growth Rate'!AE$53),0)</f>
        <v>0</v>
      </c>
      <c r="AF8">
        <f>$F8*VLOOKUP($A8,'Non-GHGs Growth Rate'!$A$53:$AR$78,COLUMN('Non-GHGs Growth Rate'!AF$53),0)</f>
        <v>0</v>
      </c>
      <c r="AG8">
        <f>$F8*VLOOKUP($A8,'Non-GHGs Growth Rate'!$A$53:$AR$78,COLUMN('Non-GHGs Growth Rate'!AG$53),0)</f>
        <v>0</v>
      </c>
      <c r="AH8">
        <f>$F8*VLOOKUP($A8,'Non-GHGs Growth Rate'!$A$53:$AR$78,COLUMN('Non-GHGs Growth Rate'!AH$53),0)</f>
        <v>0</v>
      </c>
      <c r="AI8">
        <f>$F8*VLOOKUP($A8,'Non-GHGs Growth Rate'!$A$53:$AR$78,COLUMN('Non-GHGs Growth Rate'!AI$53),0)</f>
        <v>0</v>
      </c>
      <c r="AJ8">
        <f>$F8*VLOOKUP($A8,'Non-GHGs Growth Rate'!$A$53:$AR$78,COLUMN('Non-GHGs Growth Rate'!AJ$53),0)</f>
        <v>0</v>
      </c>
      <c r="AK8">
        <f>$F8*VLOOKUP($A8,'Non-GHGs Growth Rate'!$A$53:$AR$78,COLUMN('Non-GHGs Growth Rate'!AK$53),0)</f>
        <v>0</v>
      </c>
      <c r="AL8">
        <f>$F8*VLOOKUP($A8,'Non-GHGs Growth Rate'!$A$53:$AR$78,COLUMN('Non-GHGs Growth Rate'!AL$53),0)</f>
        <v>0</v>
      </c>
      <c r="AM8">
        <f>$F8*VLOOKUP($A8,'Non-GHGs Growth Rate'!$A$53:$AR$78,COLUMN('Non-GHGs Growth Rate'!AM$53),0)</f>
        <v>0</v>
      </c>
      <c r="AN8">
        <f>$F8*VLOOKUP($A8,'Non-GHGs Growth Rate'!$A$53:$AR$78,COLUMN('Non-GHGs Growth Rate'!AN$53),0)</f>
        <v>0</v>
      </c>
      <c r="AO8">
        <f>$F8*VLOOKUP($A8,'Non-GHGs Growth Rate'!$A$53:$AR$78,COLUMN('Non-GHGs Growth Rate'!AO$53),0)</f>
        <v>0</v>
      </c>
      <c r="AP8">
        <f>$F8*VLOOKUP($A8,'Non-GHGs Growth Rate'!$A$53:$AR$78,COLUMN('Non-GHGs Growth Rate'!AP$53),0)</f>
        <v>0</v>
      </c>
      <c r="AQ8">
        <f>$F8*VLOOKUP($A8,'Non-GHGs Growth Rate'!$A$53:$AR$78,COLUMN('Non-GHGs Growth Rate'!AQ$53),0)</f>
        <v>0</v>
      </c>
      <c r="AR8">
        <f>$F8*VLOOKUP($A8,'Non-GHGs Growth Rate'!$A$53:$AR$78,COLUMN('Non-GHGs Growth Rate'!AR$53),0)</f>
        <v>0</v>
      </c>
    </row>
    <row r="9" spans="1:44">
      <c r="A9" t="s">
        <v>54</v>
      </c>
      <c r="B9" cm="1">
        <f t="array" ref="B9">SUMPRODUCT('Non-GHGs Emissions 2018-2022'!$K$5:$K$44*('Non-GHGs Emissions 2018-2022'!$A$5:$A$44=$A9))</f>
        <v>0</v>
      </c>
      <c r="C9" cm="1">
        <f t="array" ref="C9">SUMPRODUCT('Non-GHGs Emissions 2018-2022'!$K$49:$K$88*('Non-GHGs Emissions 2018-2022'!$A$49:$A$88=$A9))</f>
        <v>0</v>
      </c>
      <c r="D9" cm="1">
        <f t="array" ref="D9">SUMPRODUCT('Non-GHGs Emissions 2018-2022'!$K$93:$K$132*('Non-GHGs Emissions 2018-2022'!$A$93:$A$132=$A9))</f>
        <v>0</v>
      </c>
      <c r="E9" cm="1">
        <f t="array" ref="E9">SUMPRODUCT('Non-GHGs Emissions 2018-2022'!$K$137:$K$176*('Non-GHGs Emissions 2018-2022'!$A$137:$A$176=$A9))</f>
        <v>0</v>
      </c>
      <c r="F9" cm="1">
        <f t="array" ref="F9">SUMPRODUCT('Non-GHGs Emissions 2018-2022'!$K$181:$K$220*('Non-GHGs Emissions 2018-2022'!$A$181:$A$220=$A9))</f>
        <v>0</v>
      </c>
      <c r="G9">
        <f>$F9*VLOOKUP($A9,'Non-GHGs Growth Rate'!$A$53:$AR$78,COLUMN('Non-GHGs Growth Rate'!G$53),0)</f>
        <v>0</v>
      </c>
      <c r="H9">
        <f>$F9*VLOOKUP($A9,'Non-GHGs Growth Rate'!$A$53:$AR$78,COLUMN('Non-GHGs Growth Rate'!H$53),0)</f>
        <v>0</v>
      </c>
      <c r="I9">
        <f>$F9*VLOOKUP($A9,'Non-GHGs Growth Rate'!$A$53:$AR$78,COLUMN('Non-GHGs Growth Rate'!I$53),0)</f>
        <v>0</v>
      </c>
      <c r="J9">
        <f>$F9*VLOOKUP($A9,'Non-GHGs Growth Rate'!$A$53:$AR$78,COLUMN('Non-GHGs Growth Rate'!J$53),0)</f>
        <v>0</v>
      </c>
      <c r="K9">
        <f>$F9*VLOOKUP($A9,'Non-GHGs Growth Rate'!$A$53:$AR$78,COLUMN('Non-GHGs Growth Rate'!K$53),0)</f>
        <v>0</v>
      </c>
      <c r="L9">
        <f>$F9*VLOOKUP($A9,'Non-GHGs Growth Rate'!$A$53:$AR$78,COLUMN('Non-GHGs Growth Rate'!L$53),0)</f>
        <v>0</v>
      </c>
      <c r="M9">
        <f>$F9*VLOOKUP($A9,'Non-GHGs Growth Rate'!$A$53:$AR$78,COLUMN('Non-GHGs Growth Rate'!M$53),0)</f>
        <v>0</v>
      </c>
      <c r="N9">
        <f>$F9*VLOOKUP($A9,'Non-GHGs Growth Rate'!$A$53:$AR$78,COLUMN('Non-GHGs Growth Rate'!N$53),0)</f>
        <v>0</v>
      </c>
      <c r="O9">
        <f>$F9*VLOOKUP($A9,'Non-GHGs Growth Rate'!$A$53:$AR$78,COLUMN('Non-GHGs Growth Rate'!O$53),0)</f>
        <v>0</v>
      </c>
      <c r="P9">
        <f>$F9*VLOOKUP($A9,'Non-GHGs Growth Rate'!$A$53:$AR$78,COLUMN('Non-GHGs Growth Rate'!P$53),0)</f>
        <v>0</v>
      </c>
      <c r="Q9">
        <f>$F9*VLOOKUP($A9,'Non-GHGs Growth Rate'!$A$53:$AR$78,COLUMN('Non-GHGs Growth Rate'!Q$53),0)</f>
        <v>0</v>
      </c>
      <c r="R9">
        <f>$F9*VLOOKUP($A9,'Non-GHGs Growth Rate'!$A$53:$AR$78,COLUMN('Non-GHGs Growth Rate'!R$53),0)</f>
        <v>0</v>
      </c>
      <c r="S9">
        <f>$F9*VLOOKUP($A9,'Non-GHGs Growth Rate'!$A$53:$AR$78,COLUMN('Non-GHGs Growth Rate'!S$53),0)</f>
        <v>0</v>
      </c>
      <c r="T9">
        <f>$F9*VLOOKUP($A9,'Non-GHGs Growth Rate'!$A$53:$AR$78,COLUMN('Non-GHGs Growth Rate'!T$53),0)</f>
        <v>0</v>
      </c>
      <c r="U9">
        <f>$F9*VLOOKUP($A9,'Non-GHGs Growth Rate'!$A$53:$AR$78,COLUMN('Non-GHGs Growth Rate'!U$53),0)</f>
        <v>0</v>
      </c>
      <c r="V9">
        <f>$F9*VLOOKUP($A9,'Non-GHGs Growth Rate'!$A$53:$AR$78,COLUMN('Non-GHGs Growth Rate'!V$53),0)</f>
        <v>0</v>
      </c>
      <c r="W9">
        <f>$F9*VLOOKUP($A9,'Non-GHGs Growth Rate'!$A$53:$AR$78,COLUMN('Non-GHGs Growth Rate'!W$53),0)</f>
        <v>0</v>
      </c>
      <c r="X9">
        <f>$F9*VLOOKUP($A9,'Non-GHGs Growth Rate'!$A$53:$AR$78,COLUMN('Non-GHGs Growth Rate'!X$53),0)</f>
        <v>0</v>
      </c>
      <c r="Y9">
        <f>$F9*VLOOKUP($A9,'Non-GHGs Growth Rate'!$A$53:$AR$78,COLUMN('Non-GHGs Growth Rate'!Y$53),0)</f>
        <v>0</v>
      </c>
      <c r="Z9">
        <f>$F9*VLOOKUP($A9,'Non-GHGs Growth Rate'!$A$53:$AR$78,COLUMN('Non-GHGs Growth Rate'!Z$53),0)</f>
        <v>0</v>
      </c>
      <c r="AA9">
        <f>$F9*VLOOKUP($A9,'Non-GHGs Growth Rate'!$A$53:$AR$78,COLUMN('Non-GHGs Growth Rate'!AA$53),0)</f>
        <v>0</v>
      </c>
      <c r="AB9">
        <f>$F9*VLOOKUP($A9,'Non-GHGs Growth Rate'!$A$53:$AR$78,COLUMN('Non-GHGs Growth Rate'!AB$53),0)</f>
        <v>0</v>
      </c>
      <c r="AC9">
        <f>$F9*VLOOKUP($A9,'Non-GHGs Growth Rate'!$A$53:$AR$78,COLUMN('Non-GHGs Growth Rate'!AC$53),0)</f>
        <v>0</v>
      </c>
      <c r="AD9">
        <f>$F9*VLOOKUP($A9,'Non-GHGs Growth Rate'!$A$53:$AR$78,COLUMN('Non-GHGs Growth Rate'!AD$53),0)</f>
        <v>0</v>
      </c>
      <c r="AE9">
        <f>$F9*VLOOKUP($A9,'Non-GHGs Growth Rate'!$A$53:$AR$78,COLUMN('Non-GHGs Growth Rate'!AE$53),0)</f>
        <v>0</v>
      </c>
      <c r="AF9">
        <f>$F9*VLOOKUP($A9,'Non-GHGs Growth Rate'!$A$53:$AR$78,COLUMN('Non-GHGs Growth Rate'!AF$53),0)</f>
        <v>0</v>
      </c>
      <c r="AG9">
        <f>$F9*VLOOKUP($A9,'Non-GHGs Growth Rate'!$A$53:$AR$78,COLUMN('Non-GHGs Growth Rate'!AG$53),0)</f>
        <v>0</v>
      </c>
      <c r="AH9">
        <f>$F9*VLOOKUP($A9,'Non-GHGs Growth Rate'!$A$53:$AR$78,COLUMN('Non-GHGs Growth Rate'!AH$53),0)</f>
        <v>0</v>
      </c>
      <c r="AI9">
        <f>$F9*VLOOKUP($A9,'Non-GHGs Growth Rate'!$A$53:$AR$78,COLUMN('Non-GHGs Growth Rate'!AI$53),0)</f>
        <v>0</v>
      </c>
      <c r="AJ9">
        <f>$F9*VLOOKUP($A9,'Non-GHGs Growth Rate'!$A$53:$AR$78,COLUMN('Non-GHGs Growth Rate'!AJ$53),0)</f>
        <v>0</v>
      </c>
      <c r="AK9">
        <f>$F9*VLOOKUP($A9,'Non-GHGs Growth Rate'!$A$53:$AR$78,COLUMN('Non-GHGs Growth Rate'!AK$53),0)</f>
        <v>0</v>
      </c>
      <c r="AL9">
        <f>$F9*VLOOKUP($A9,'Non-GHGs Growth Rate'!$A$53:$AR$78,COLUMN('Non-GHGs Growth Rate'!AL$53),0)</f>
        <v>0</v>
      </c>
      <c r="AM9">
        <f>$F9*VLOOKUP($A9,'Non-GHGs Growth Rate'!$A$53:$AR$78,COLUMN('Non-GHGs Growth Rate'!AM$53),0)</f>
        <v>0</v>
      </c>
      <c r="AN9">
        <f>$F9*VLOOKUP($A9,'Non-GHGs Growth Rate'!$A$53:$AR$78,COLUMN('Non-GHGs Growth Rate'!AN$53),0)</f>
        <v>0</v>
      </c>
      <c r="AO9">
        <f>$F9*VLOOKUP($A9,'Non-GHGs Growth Rate'!$A$53:$AR$78,COLUMN('Non-GHGs Growth Rate'!AO$53),0)</f>
        <v>0</v>
      </c>
      <c r="AP9">
        <f>$F9*VLOOKUP($A9,'Non-GHGs Growth Rate'!$A$53:$AR$78,COLUMN('Non-GHGs Growth Rate'!AP$53),0)</f>
        <v>0</v>
      </c>
      <c r="AQ9">
        <f>$F9*VLOOKUP($A9,'Non-GHGs Growth Rate'!$A$53:$AR$78,COLUMN('Non-GHGs Growth Rate'!AQ$53),0)</f>
        <v>0</v>
      </c>
      <c r="AR9">
        <f>$F9*VLOOKUP($A9,'Non-GHGs Growth Rate'!$A$53:$AR$78,COLUMN('Non-GHGs Growth Rate'!AR$53),0)</f>
        <v>0</v>
      </c>
    </row>
    <row r="10" spans="1:44">
      <c r="A10" t="s">
        <v>55</v>
      </c>
      <c r="B10" cm="1">
        <f t="array" ref="B10">SUMPRODUCT('Non-GHGs Emissions 2018-2022'!$K$5:$K$44*('Non-GHGs Emissions 2018-2022'!$A$5:$A$44=$A10))</f>
        <v>0</v>
      </c>
      <c r="C10" cm="1">
        <f t="array" ref="C10">SUMPRODUCT('Non-GHGs Emissions 2018-2022'!$K$49:$K$88*('Non-GHGs Emissions 2018-2022'!$A$49:$A$88=$A10))</f>
        <v>0</v>
      </c>
      <c r="D10" cm="1">
        <f t="array" ref="D10">SUMPRODUCT('Non-GHGs Emissions 2018-2022'!$K$93:$K$132*('Non-GHGs Emissions 2018-2022'!$A$93:$A$132=$A10))</f>
        <v>0</v>
      </c>
      <c r="E10" cm="1">
        <f t="array" ref="E10">SUMPRODUCT('Non-GHGs Emissions 2018-2022'!$K$137:$K$176*('Non-GHGs Emissions 2018-2022'!$A$137:$A$176=$A10))</f>
        <v>0</v>
      </c>
      <c r="F10" cm="1">
        <f t="array" ref="F10">SUMPRODUCT('Non-GHGs Emissions 2018-2022'!$K$181:$K$220*('Non-GHGs Emissions 2018-2022'!$A$181:$A$220=$A10))</f>
        <v>0</v>
      </c>
      <c r="G10">
        <f>$F10*VLOOKUP($A10,'Non-GHGs Growth Rate'!$A$53:$AR$78,COLUMN('Non-GHGs Growth Rate'!G$53),0)</f>
        <v>0</v>
      </c>
      <c r="H10">
        <f>$F10*VLOOKUP($A10,'Non-GHGs Growth Rate'!$A$53:$AR$78,COLUMN('Non-GHGs Growth Rate'!H$53),0)</f>
        <v>0</v>
      </c>
      <c r="I10">
        <f>$F10*VLOOKUP($A10,'Non-GHGs Growth Rate'!$A$53:$AR$78,COLUMN('Non-GHGs Growth Rate'!I$53),0)</f>
        <v>0</v>
      </c>
      <c r="J10">
        <f>$F10*VLOOKUP($A10,'Non-GHGs Growth Rate'!$A$53:$AR$78,COLUMN('Non-GHGs Growth Rate'!J$53),0)</f>
        <v>0</v>
      </c>
      <c r="K10">
        <f>$F10*VLOOKUP($A10,'Non-GHGs Growth Rate'!$A$53:$AR$78,COLUMN('Non-GHGs Growth Rate'!K$53),0)</f>
        <v>0</v>
      </c>
      <c r="L10">
        <f>$F10*VLOOKUP($A10,'Non-GHGs Growth Rate'!$A$53:$AR$78,COLUMN('Non-GHGs Growth Rate'!L$53),0)</f>
        <v>0</v>
      </c>
      <c r="M10">
        <f>$F10*VLOOKUP($A10,'Non-GHGs Growth Rate'!$A$53:$AR$78,COLUMN('Non-GHGs Growth Rate'!M$53),0)</f>
        <v>0</v>
      </c>
      <c r="N10">
        <f>$F10*VLOOKUP($A10,'Non-GHGs Growth Rate'!$A$53:$AR$78,COLUMN('Non-GHGs Growth Rate'!N$53),0)</f>
        <v>0</v>
      </c>
      <c r="O10">
        <f>$F10*VLOOKUP($A10,'Non-GHGs Growth Rate'!$A$53:$AR$78,COLUMN('Non-GHGs Growth Rate'!O$53),0)</f>
        <v>0</v>
      </c>
      <c r="P10">
        <f>$F10*VLOOKUP($A10,'Non-GHGs Growth Rate'!$A$53:$AR$78,COLUMN('Non-GHGs Growth Rate'!P$53),0)</f>
        <v>0</v>
      </c>
      <c r="Q10">
        <f>$F10*VLOOKUP($A10,'Non-GHGs Growth Rate'!$A$53:$AR$78,COLUMN('Non-GHGs Growth Rate'!Q$53),0)</f>
        <v>0</v>
      </c>
      <c r="R10">
        <f>$F10*VLOOKUP($A10,'Non-GHGs Growth Rate'!$A$53:$AR$78,COLUMN('Non-GHGs Growth Rate'!R$53),0)</f>
        <v>0</v>
      </c>
      <c r="S10">
        <f>$F10*VLOOKUP($A10,'Non-GHGs Growth Rate'!$A$53:$AR$78,COLUMN('Non-GHGs Growth Rate'!S$53),0)</f>
        <v>0</v>
      </c>
      <c r="T10">
        <f>$F10*VLOOKUP($A10,'Non-GHGs Growth Rate'!$A$53:$AR$78,COLUMN('Non-GHGs Growth Rate'!T$53),0)</f>
        <v>0</v>
      </c>
      <c r="U10">
        <f>$F10*VLOOKUP($A10,'Non-GHGs Growth Rate'!$A$53:$AR$78,COLUMN('Non-GHGs Growth Rate'!U$53),0)</f>
        <v>0</v>
      </c>
      <c r="V10">
        <f>$F10*VLOOKUP($A10,'Non-GHGs Growth Rate'!$A$53:$AR$78,COLUMN('Non-GHGs Growth Rate'!V$53),0)</f>
        <v>0</v>
      </c>
      <c r="W10">
        <f>$F10*VLOOKUP($A10,'Non-GHGs Growth Rate'!$A$53:$AR$78,COLUMN('Non-GHGs Growth Rate'!W$53),0)</f>
        <v>0</v>
      </c>
      <c r="X10">
        <f>$F10*VLOOKUP($A10,'Non-GHGs Growth Rate'!$A$53:$AR$78,COLUMN('Non-GHGs Growth Rate'!X$53),0)</f>
        <v>0</v>
      </c>
      <c r="Y10">
        <f>$F10*VLOOKUP($A10,'Non-GHGs Growth Rate'!$A$53:$AR$78,COLUMN('Non-GHGs Growth Rate'!Y$53),0)</f>
        <v>0</v>
      </c>
      <c r="Z10">
        <f>$F10*VLOOKUP($A10,'Non-GHGs Growth Rate'!$A$53:$AR$78,COLUMN('Non-GHGs Growth Rate'!Z$53),0)</f>
        <v>0</v>
      </c>
      <c r="AA10">
        <f>$F10*VLOOKUP($A10,'Non-GHGs Growth Rate'!$A$53:$AR$78,COLUMN('Non-GHGs Growth Rate'!AA$53),0)</f>
        <v>0</v>
      </c>
      <c r="AB10">
        <f>$F10*VLOOKUP($A10,'Non-GHGs Growth Rate'!$A$53:$AR$78,COLUMN('Non-GHGs Growth Rate'!AB$53),0)</f>
        <v>0</v>
      </c>
      <c r="AC10">
        <f>$F10*VLOOKUP($A10,'Non-GHGs Growth Rate'!$A$53:$AR$78,COLUMN('Non-GHGs Growth Rate'!AC$53),0)</f>
        <v>0</v>
      </c>
      <c r="AD10">
        <f>$F10*VLOOKUP($A10,'Non-GHGs Growth Rate'!$A$53:$AR$78,COLUMN('Non-GHGs Growth Rate'!AD$53),0)</f>
        <v>0</v>
      </c>
      <c r="AE10">
        <f>$F10*VLOOKUP($A10,'Non-GHGs Growth Rate'!$A$53:$AR$78,COLUMN('Non-GHGs Growth Rate'!AE$53),0)</f>
        <v>0</v>
      </c>
      <c r="AF10">
        <f>$F10*VLOOKUP($A10,'Non-GHGs Growth Rate'!$A$53:$AR$78,COLUMN('Non-GHGs Growth Rate'!AF$53),0)</f>
        <v>0</v>
      </c>
      <c r="AG10">
        <f>$F10*VLOOKUP($A10,'Non-GHGs Growth Rate'!$A$53:$AR$78,COLUMN('Non-GHGs Growth Rate'!AG$53),0)</f>
        <v>0</v>
      </c>
      <c r="AH10">
        <f>$F10*VLOOKUP($A10,'Non-GHGs Growth Rate'!$A$53:$AR$78,COLUMN('Non-GHGs Growth Rate'!AH$53),0)</f>
        <v>0</v>
      </c>
      <c r="AI10">
        <f>$F10*VLOOKUP($A10,'Non-GHGs Growth Rate'!$A$53:$AR$78,COLUMN('Non-GHGs Growth Rate'!AI$53),0)</f>
        <v>0</v>
      </c>
      <c r="AJ10">
        <f>$F10*VLOOKUP($A10,'Non-GHGs Growth Rate'!$A$53:$AR$78,COLUMN('Non-GHGs Growth Rate'!AJ$53),0)</f>
        <v>0</v>
      </c>
      <c r="AK10">
        <f>$F10*VLOOKUP($A10,'Non-GHGs Growth Rate'!$A$53:$AR$78,COLUMN('Non-GHGs Growth Rate'!AK$53),0)</f>
        <v>0</v>
      </c>
      <c r="AL10">
        <f>$F10*VLOOKUP($A10,'Non-GHGs Growth Rate'!$A$53:$AR$78,COLUMN('Non-GHGs Growth Rate'!AL$53),0)</f>
        <v>0</v>
      </c>
      <c r="AM10">
        <f>$F10*VLOOKUP($A10,'Non-GHGs Growth Rate'!$A$53:$AR$78,COLUMN('Non-GHGs Growth Rate'!AM$53),0)</f>
        <v>0</v>
      </c>
      <c r="AN10">
        <f>$F10*VLOOKUP($A10,'Non-GHGs Growth Rate'!$A$53:$AR$78,COLUMN('Non-GHGs Growth Rate'!AN$53),0)</f>
        <v>0</v>
      </c>
      <c r="AO10">
        <f>$F10*VLOOKUP($A10,'Non-GHGs Growth Rate'!$A$53:$AR$78,COLUMN('Non-GHGs Growth Rate'!AO$53),0)</f>
        <v>0</v>
      </c>
      <c r="AP10">
        <f>$F10*VLOOKUP($A10,'Non-GHGs Growth Rate'!$A$53:$AR$78,COLUMN('Non-GHGs Growth Rate'!AP$53),0)</f>
        <v>0</v>
      </c>
      <c r="AQ10">
        <f>$F10*VLOOKUP($A10,'Non-GHGs Growth Rate'!$A$53:$AR$78,COLUMN('Non-GHGs Growth Rate'!AQ$53),0)</f>
        <v>0</v>
      </c>
      <c r="AR10">
        <f>$F10*VLOOKUP($A10,'Non-GHGs Growth Rate'!$A$53:$AR$78,COLUMN('Non-GHGs Growth Rate'!AR$53),0)</f>
        <v>0</v>
      </c>
    </row>
    <row r="11" spans="1:44">
      <c r="A11" t="s">
        <v>44</v>
      </c>
      <c r="B11" cm="1">
        <f t="array" ref="B11">SUMPRODUCT('Non-GHGs Emissions 2018-2022'!$K$5:$K$44*('Non-GHGs Emissions 2018-2022'!$A$5:$A$44=$A11))</f>
        <v>0</v>
      </c>
      <c r="C11" cm="1">
        <f t="array" ref="C11">SUMPRODUCT('Non-GHGs Emissions 2018-2022'!$K$49:$K$88*('Non-GHGs Emissions 2018-2022'!$A$49:$A$88=$A11))</f>
        <v>0</v>
      </c>
      <c r="D11" cm="1">
        <f t="array" ref="D11">SUMPRODUCT('Non-GHGs Emissions 2018-2022'!$K$93:$K$132*('Non-GHGs Emissions 2018-2022'!$A$93:$A$132=$A11))</f>
        <v>0</v>
      </c>
      <c r="E11" cm="1">
        <f t="array" ref="E11">SUMPRODUCT('Non-GHGs Emissions 2018-2022'!$K$137:$K$176*('Non-GHGs Emissions 2018-2022'!$A$137:$A$176=$A11))</f>
        <v>0</v>
      </c>
      <c r="F11" cm="1">
        <f t="array" ref="F11">SUMPRODUCT('Non-GHGs Emissions 2018-2022'!$K$181:$K$220*('Non-GHGs Emissions 2018-2022'!$A$181:$A$220=$A11))</f>
        <v>0</v>
      </c>
      <c r="G11">
        <f>$F11*VLOOKUP($A11,'Non-GHGs Growth Rate'!$A$53:$AR$78,COLUMN('Non-GHGs Growth Rate'!G$53),0)</f>
        <v>0</v>
      </c>
      <c r="H11">
        <f>$F11*VLOOKUP($A11,'Non-GHGs Growth Rate'!$A$53:$AR$78,COLUMN('Non-GHGs Growth Rate'!H$53),0)</f>
        <v>0</v>
      </c>
      <c r="I11">
        <f>$F11*VLOOKUP($A11,'Non-GHGs Growth Rate'!$A$53:$AR$78,COLUMN('Non-GHGs Growth Rate'!I$53),0)</f>
        <v>0</v>
      </c>
      <c r="J11">
        <f>$F11*VLOOKUP($A11,'Non-GHGs Growth Rate'!$A$53:$AR$78,COLUMN('Non-GHGs Growth Rate'!J$53),0)</f>
        <v>0</v>
      </c>
      <c r="K11">
        <f>$F11*VLOOKUP($A11,'Non-GHGs Growth Rate'!$A$53:$AR$78,COLUMN('Non-GHGs Growth Rate'!K$53),0)</f>
        <v>0</v>
      </c>
      <c r="L11">
        <f>$F11*VLOOKUP($A11,'Non-GHGs Growth Rate'!$A$53:$AR$78,COLUMN('Non-GHGs Growth Rate'!L$53),0)</f>
        <v>0</v>
      </c>
      <c r="M11">
        <f>$F11*VLOOKUP($A11,'Non-GHGs Growth Rate'!$A$53:$AR$78,COLUMN('Non-GHGs Growth Rate'!M$53),0)</f>
        <v>0</v>
      </c>
      <c r="N11">
        <f>$F11*VLOOKUP($A11,'Non-GHGs Growth Rate'!$A$53:$AR$78,COLUMN('Non-GHGs Growth Rate'!N$53),0)</f>
        <v>0</v>
      </c>
      <c r="O11">
        <f>$F11*VLOOKUP($A11,'Non-GHGs Growth Rate'!$A$53:$AR$78,COLUMN('Non-GHGs Growth Rate'!O$53),0)</f>
        <v>0</v>
      </c>
      <c r="P11">
        <f>$F11*VLOOKUP($A11,'Non-GHGs Growth Rate'!$A$53:$AR$78,COLUMN('Non-GHGs Growth Rate'!P$53),0)</f>
        <v>0</v>
      </c>
      <c r="Q11">
        <f>$F11*VLOOKUP($A11,'Non-GHGs Growth Rate'!$A$53:$AR$78,COLUMN('Non-GHGs Growth Rate'!Q$53),0)</f>
        <v>0</v>
      </c>
      <c r="R11">
        <f>$F11*VLOOKUP($A11,'Non-GHGs Growth Rate'!$A$53:$AR$78,COLUMN('Non-GHGs Growth Rate'!R$53),0)</f>
        <v>0</v>
      </c>
      <c r="S11">
        <f>$F11*VLOOKUP($A11,'Non-GHGs Growth Rate'!$A$53:$AR$78,COLUMN('Non-GHGs Growth Rate'!S$53),0)</f>
        <v>0</v>
      </c>
      <c r="T11">
        <f>$F11*VLOOKUP($A11,'Non-GHGs Growth Rate'!$A$53:$AR$78,COLUMN('Non-GHGs Growth Rate'!T$53),0)</f>
        <v>0</v>
      </c>
      <c r="U11">
        <f>$F11*VLOOKUP($A11,'Non-GHGs Growth Rate'!$A$53:$AR$78,COLUMN('Non-GHGs Growth Rate'!U$53),0)</f>
        <v>0</v>
      </c>
      <c r="V11">
        <f>$F11*VLOOKUP($A11,'Non-GHGs Growth Rate'!$A$53:$AR$78,COLUMN('Non-GHGs Growth Rate'!V$53),0)</f>
        <v>0</v>
      </c>
      <c r="W11">
        <f>$F11*VLOOKUP($A11,'Non-GHGs Growth Rate'!$A$53:$AR$78,COLUMN('Non-GHGs Growth Rate'!W$53),0)</f>
        <v>0</v>
      </c>
      <c r="X11">
        <f>$F11*VLOOKUP($A11,'Non-GHGs Growth Rate'!$A$53:$AR$78,COLUMN('Non-GHGs Growth Rate'!X$53),0)</f>
        <v>0</v>
      </c>
      <c r="Y11">
        <f>$F11*VLOOKUP($A11,'Non-GHGs Growth Rate'!$A$53:$AR$78,COLUMN('Non-GHGs Growth Rate'!Y$53),0)</f>
        <v>0</v>
      </c>
      <c r="Z11">
        <f>$F11*VLOOKUP($A11,'Non-GHGs Growth Rate'!$A$53:$AR$78,COLUMN('Non-GHGs Growth Rate'!Z$53),0)</f>
        <v>0</v>
      </c>
      <c r="AA11">
        <f>$F11*VLOOKUP($A11,'Non-GHGs Growth Rate'!$A$53:$AR$78,COLUMN('Non-GHGs Growth Rate'!AA$53),0)</f>
        <v>0</v>
      </c>
      <c r="AB11">
        <f>$F11*VLOOKUP($A11,'Non-GHGs Growth Rate'!$A$53:$AR$78,COLUMN('Non-GHGs Growth Rate'!AB$53),0)</f>
        <v>0</v>
      </c>
      <c r="AC11">
        <f>$F11*VLOOKUP($A11,'Non-GHGs Growth Rate'!$A$53:$AR$78,COLUMN('Non-GHGs Growth Rate'!AC$53),0)</f>
        <v>0</v>
      </c>
      <c r="AD11">
        <f>$F11*VLOOKUP($A11,'Non-GHGs Growth Rate'!$A$53:$AR$78,COLUMN('Non-GHGs Growth Rate'!AD$53),0)</f>
        <v>0</v>
      </c>
      <c r="AE11">
        <f>$F11*VLOOKUP($A11,'Non-GHGs Growth Rate'!$A$53:$AR$78,COLUMN('Non-GHGs Growth Rate'!AE$53),0)</f>
        <v>0</v>
      </c>
      <c r="AF11">
        <f>$F11*VLOOKUP($A11,'Non-GHGs Growth Rate'!$A$53:$AR$78,COLUMN('Non-GHGs Growth Rate'!AF$53),0)</f>
        <v>0</v>
      </c>
      <c r="AG11">
        <f>$F11*VLOOKUP($A11,'Non-GHGs Growth Rate'!$A$53:$AR$78,COLUMN('Non-GHGs Growth Rate'!AG$53),0)</f>
        <v>0</v>
      </c>
      <c r="AH11">
        <f>$F11*VLOOKUP($A11,'Non-GHGs Growth Rate'!$A$53:$AR$78,COLUMN('Non-GHGs Growth Rate'!AH$53),0)</f>
        <v>0</v>
      </c>
      <c r="AI11">
        <f>$F11*VLOOKUP($A11,'Non-GHGs Growth Rate'!$A$53:$AR$78,COLUMN('Non-GHGs Growth Rate'!AI$53),0)</f>
        <v>0</v>
      </c>
      <c r="AJ11">
        <f>$F11*VLOOKUP($A11,'Non-GHGs Growth Rate'!$A$53:$AR$78,COLUMN('Non-GHGs Growth Rate'!AJ$53),0)</f>
        <v>0</v>
      </c>
      <c r="AK11">
        <f>$F11*VLOOKUP($A11,'Non-GHGs Growth Rate'!$A$53:$AR$78,COLUMN('Non-GHGs Growth Rate'!AK$53),0)</f>
        <v>0</v>
      </c>
      <c r="AL11">
        <f>$F11*VLOOKUP($A11,'Non-GHGs Growth Rate'!$A$53:$AR$78,COLUMN('Non-GHGs Growth Rate'!AL$53),0)</f>
        <v>0</v>
      </c>
      <c r="AM11">
        <f>$F11*VLOOKUP($A11,'Non-GHGs Growth Rate'!$A$53:$AR$78,COLUMN('Non-GHGs Growth Rate'!AM$53),0)</f>
        <v>0</v>
      </c>
      <c r="AN11">
        <f>$F11*VLOOKUP($A11,'Non-GHGs Growth Rate'!$A$53:$AR$78,COLUMN('Non-GHGs Growth Rate'!AN$53),0)</f>
        <v>0</v>
      </c>
      <c r="AO11">
        <f>$F11*VLOOKUP($A11,'Non-GHGs Growth Rate'!$A$53:$AR$78,COLUMN('Non-GHGs Growth Rate'!AO$53),0)</f>
        <v>0</v>
      </c>
      <c r="AP11">
        <f>$F11*VLOOKUP($A11,'Non-GHGs Growth Rate'!$A$53:$AR$78,COLUMN('Non-GHGs Growth Rate'!AP$53),0)</f>
        <v>0</v>
      </c>
      <c r="AQ11">
        <f>$F11*VLOOKUP($A11,'Non-GHGs Growth Rate'!$A$53:$AR$78,COLUMN('Non-GHGs Growth Rate'!AQ$53),0)</f>
        <v>0</v>
      </c>
      <c r="AR11">
        <f>$F11*VLOOKUP($A11,'Non-GHGs Growth Rate'!$A$53:$AR$78,COLUMN('Non-GHGs Growth Rate'!AR$53),0)</f>
        <v>0</v>
      </c>
    </row>
    <row r="12" spans="1:44">
      <c r="A12" t="s">
        <v>45</v>
      </c>
      <c r="B12" cm="1">
        <f t="array" ref="B12">SUMPRODUCT('Non-GHGs Emissions 2018-2022'!$K$5:$K$44*('Non-GHGs Emissions 2018-2022'!$A$5:$A$44=$A12))</f>
        <v>0</v>
      </c>
      <c r="C12" cm="1">
        <f t="array" ref="C12">SUMPRODUCT('Non-GHGs Emissions 2018-2022'!$K$49:$K$88*('Non-GHGs Emissions 2018-2022'!$A$49:$A$88=$A12))</f>
        <v>0</v>
      </c>
      <c r="D12" cm="1">
        <f t="array" ref="D12">SUMPRODUCT('Non-GHGs Emissions 2018-2022'!$K$93:$K$132*('Non-GHGs Emissions 2018-2022'!$A$93:$A$132=$A12))</f>
        <v>0</v>
      </c>
      <c r="E12" cm="1">
        <f t="array" ref="E12">SUMPRODUCT('Non-GHGs Emissions 2018-2022'!$K$137:$K$176*('Non-GHGs Emissions 2018-2022'!$A$137:$A$176=$A12))</f>
        <v>0</v>
      </c>
      <c r="F12" cm="1">
        <f t="array" ref="F12">SUMPRODUCT('Non-GHGs Emissions 2018-2022'!$K$181:$K$220*('Non-GHGs Emissions 2018-2022'!$A$181:$A$220=$A12))</f>
        <v>0</v>
      </c>
      <c r="G12">
        <f>$F12*VLOOKUP($A12,'Non-GHGs Growth Rate'!$A$53:$AR$78,COLUMN('Non-GHGs Growth Rate'!G$53),0)</f>
        <v>0</v>
      </c>
      <c r="H12">
        <f>$F12*VLOOKUP($A12,'Non-GHGs Growth Rate'!$A$53:$AR$78,COLUMN('Non-GHGs Growth Rate'!H$53),0)</f>
        <v>0</v>
      </c>
      <c r="I12">
        <f>$F12*VLOOKUP($A12,'Non-GHGs Growth Rate'!$A$53:$AR$78,COLUMN('Non-GHGs Growth Rate'!I$53),0)</f>
        <v>0</v>
      </c>
      <c r="J12">
        <f>$F12*VLOOKUP($A12,'Non-GHGs Growth Rate'!$A$53:$AR$78,COLUMN('Non-GHGs Growth Rate'!J$53),0)</f>
        <v>0</v>
      </c>
      <c r="K12">
        <f>$F12*VLOOKUP($A12,'Non-GHGs Growth Rate'!$A$53:$AR$78,COLUMN('Non-GHGs Growth Rate'!K$53),0)</f>
        <v>0</v>
      </c>
      <c r="L12">
        <f>$F12*VLOOKUP($A12,'Non-GHGs Growth Rate'!$A$53:$AR$78,COLUMN('Non-GHGs Growth Rate'!L$53),0)</f>
        <v>0</v>
      </c>
      <c r="M12">
        <f>$F12*VLOOKUP($A12,'Non-GHGs Growth Rate'!$A$53:$AR$78,COLUMN('Non-GHGs Growth Rate'!M$53),0)</f>
        <v>0</v>
      </c>
      <c r="N12">
        <f>$F12*VLOOKUP($A12,'Non-GHGs Growth Rate'!$A$53:$AR$78,COLUMN('Non-GHGs Growth Rate'!N$53),0)</f>
        <v>0</v>
      </c>
      <c r="O12">
        <f>$F12*VLOOKUP($A12,'Non-GHGs Growth Rate'!$A$53:$AR$78,COLUMN('Non-GHGs Growth Rate'!O$53),0)</f>
        <v>0</v>
      </c>
      <c r="P12">
        <f>$F12*VLOOKUP($A12,'Non-GHGs Growth Rate'!$A$53:$AR$78,COLUMN('Non-GHGs Growth Rate'!P$53),0)</f>
        <v>0</v>
      </c>
      <c r="Q12">
        <f>$F12*VLOOKUP($A12,'Non-GHGs Growth Rate'!$A$53:$AR$78,COLUMN('Non-GHGs Growth Rate'!Q$53),0)</f>
        <v>0</v>
      </c>
      <c r="R12">
        <f>$F12*VLOOKUP($A12,'Non-GHGs Growth Rate'!$A$53:$AR$78,COLUMN('Non-GHGs Growth Rate'!R$53),0)</f>
        <v>0</v>
      </c>
      <c r="S12">
        <f>$F12*VLOOKUP($A12,'Non-GHGs Growth Rate'!$A$53:$AR$78,COLUMN('Non-GHGs Growth Rate'!S$53),0)</f>
        <v>0</v>
      </c>
      <c r="T12">
        <f>$F12*VLOOKUP($A12,'Non-GHGs Growth Rate'!$A$53:$AR$78,COLUMN('Non-GHGs Growth Rate'!T$53),0)</f>
        <v>0</v>
      </c>
      <c r="U12">
        <f>$F12*VLOOKUP($A12,'Non-GHGs Growth Rate'!$A$53:$AR$78,COLUMN('Non-GHGs Growth Rate'!U$53),0)</f>
        <v>0</v>
      </c>
      <c r="V12">
        <f>$F12*VLOOKUP($A12,'Non-GHGs Growth Rate'!$A$53:$AR$78,COLUMN('Non-GHGs Growth Rate'!V$53),0)</f>
        <v>0</v>
      </c>
      <c r="W12">
        <f>$F12*VLOOKUP($A12,'Non-GHGs Growth Rate'!$A$53:$AR$78,COLUMN('Non-GHGs Growth Rate'!W$53),0)</f>
        <v>0</v>
      </c>
      <c r="X12">
        <f>$F12*VLOOKUP($A12,'Non-GHGs Growth Rate'!$A$53:$AR$78,COLUMN('Non-GHGs Growth Rate'!X$53),0)</f>
        <v>0</v>
      </c>
      <c r="Y12">
        <f>$F12*VLOOKUP($A12,'Non-GHGs Growth Rate'!$A$53:$AR$78,COLUMN('Non-GHGs Growth Rate'!Y$53),0)</f>
        <v>0</v>
      </c>
      <c r="Z12">
        <f>$F12*VLOOKUP($A12,'Non-GHGs Growth Rate'!$A$53:$AR$78,COLUMN('Non-GHGs Growth Rate'!Z$53),0)</f>
        <v>0</v>
      </c>
      <c r="AA12">
        <f>$F12*VLOOKUP($A12,'Non-GHGs Growth Rate'!$A$53:$AR$78,COLUMN('Non-GHGs Growth Rate'!AA$53),0)</f>
        <v>0</v>
      </c>
      <c r="AB12">
        <f>$F12*VLOOKUP($A12,'Non-GHGs Growth Rate'!$A$53:$AR$78,COLUMN('Non-GHGs Growth Rate'!AB$53),0)</f>
        <v>0</v>
      </c>
      <c r="AC12">
        <f>$F12*VLOOKUP($A12,'Non-GHGs Growth Rate'!$A$53:$AR$78,COLUMN('Non-GHGs Growth Rate'!AC$53),0)</f>
        <v>0</v>
      </c>
      <c r="AD12">
        <f>$F12*VLOOKUP($A12,'Non-GHGs Growth Rate'!$A$53:$AR$78,COLUMN('Non-GHGs Growth Rate'!AD$53),0)</f>
        <v>0</v>
      </c>
      <c r="AE12">
        <f>$F12*VLOOKUP($A12,'Non-GHGs Growth Rate'!$A$53:$AR$78,COLUMN('Non-GHGs Growth Rate'!AE$53),0)</f>
        <v>0</v>
      </c>
      <c r="AF12">
        <f>$F12*VLOOKUP($A12,'Non-GHGs Growth Rate'!$A$53:$AR$78,COLUMN('Non-GHGs Growth Rate'!AF$53),0)</f>
        <v>0</v>
      </c>
      <c r="AG12">
        <f>$F12*VLOOKUP($A12,'Non-GHGs Growth Rate'!$A$53:$AR$78,COLUMN('Non-GHGs Growth Rate'!AG$53),0)</f>
        <v>0</v>
      </c>
      <c r="AH12">
        <f>$F12*VLOOKUP($A12,'Non-GHGs Growth Rate'!$A$53:$AR$78,COLUMN('Non-GHGs Growth Rate'!AH$53),0)</f>
        <v>0</v>
      </c>
      <c r="AI12">
        <f>$F12*VLOOKUP($A12,'Non-GHGs Growth Rate'!$A$53:$AR$78,COLUMN('Non-GHGs Growth Rate'!AI$53),0)</f>
        <v>0</v>
      </c>
      <c r="AJ12">
        <f>$F12*VLOOKUP($A12,'Non-GHGs Growth Rate'!$A$53:$AR$78,COLUMN('Non-GHGs Growth Rate'!AJ$53),0)</f>
        <v>0</v>
      </c>
      <c r="AK12">
        <f>$F12*VLOOKUP($A12,'Non-GHGs Growth Rate'!$A$53:$AR$78,COLUMN('Non-GHGs Growth Rate'!AK$53),0)</f>
        <v>0</v>
      </c>
      <c r="AL12">
        <f>$F12*VLOOKUP($A12,'Non-GHGs Growth Rate'!$A$53:$AR$78,COLUMN('Non-GHGs Growth Rate'!AL$53),0)</f>
        <v>0</v>
      </c>
      <c r="AM12">
        <f>$F12*VLOOKUP($A12,'Non-GHGs Growth Rate'!$A$53:$AR$78,COLUMN('Non-GHGs Growth Rate'!AM$53),0)</f>
        <v>0</v>
      </c>
      <c r="AN12">
        <f>$F12*VLOOKUP($A12,'Non-GHGs Growth Rate'!$A$53:$AR$78,COLUMN('Non-GHGs Growth Rate'!AN$53),0)</f>
        <v>0</v>
      </c>
      <c r="AO12">
        <f>$F12*VLOOKUP($A12,'Non-GHGs Growth Rate'!$A$53:$AR$78,COLUMN('Non-GHGs Growth Rate'!AO$53),0)</f>
        <v>0</v>
      </c>
      <c r="AP12">
        <f>$F12*VLOOKUP($A12,'Non-GHGs Growth Rate'!$A$53:$AR$78,COLUMN('Non-GHGs Growth Rate'!AP$53),0)</f>
        <v>0</v>
      </c>
      <c r="AQ12">
        <f>$F12*VLOOKUP($A12,'Non-GHGs Growth Rate'!$A$53:$AR$78,COLUMN('Non-GHGs Growth Rate'!AQ$53),0)</f>
        <v>0</v>
      </c>
      <c r="AR12">
        <f>$F12*VLOOKUP($A12,'Non-GHGs Growth Rate'!$A$53:$AR$78,COLUMN('Non-GHGs Growth Rate'!AR$53),0)</f>
        <v>0</v>
      </c>
    </row>
    <row r="13" spans="1:44">
      <c r="A13" t="s">
        <v>56</v>
      </c>
      <c r="B13" cm="1">
        <f t="array" ref="B13">SUMPRODUCT('Non-GHGs Emissions 2018-2022'!$K$5:$K$44*('Non-GHGs Emissions 2018-2022'!$A$5:$A$44=$A13))</f>
        <v>0</v>
      </c>
      <c r="C13" cm="1">
        <f t="array" ref="C13">SUMPRODUCT('Non-GHGs Emissions 2018-2022'!$K$49:$K$88*('Non-GHGs Emissions 2018-2022'!$A$49:$A$88=$A13))</f>
        <v>0</v>
      </c>
      <c r="D13" cm="1">
        <f t="array" ref="D13">SUMPRODUCT('Non-GHGs Emissions 2018-2022'!$K$93:$K$132*('Non-GHGs Emissions 2018-2022'!$A$93:$A$132=$A13))</f>
        <v>0</v>
      </c>
      <c r="E13" cm="1">
        <f t="array" ref="E13">SUMPRODUCT('Non-GHGs Emissions 2018-2022'!$K$137:$K$176*('Non-GHGs Emissions 2018-2022'!$A$137:$A$176=$A13))</f>
        <v>0</v>
      </c>
      <c r="F13" cm="1">
        <f t="array" ref="F13">SUMPRODUCT('Non-GHGs Emissions 2018-2022'!$K$181:$K$220*('Non-GHGs Emissions 2018-2022'!$A$181:$A$220=$A13))</f>
        <v>0</v>
      </c>
      <c r="G13">
        <f>$F13*VLOOKUP($A13,'Non-GHGs Growth Rate'!$A$53:$AR$78,COLUMN('Non-GHGs Growth Rate'!G$53),0)</f>
        <v>0</v>
      </c>
      <c r="H13">
        <f>$F13*VLOOKUP($A13,'Non-GHGs Growth Rate'!$A$53:$AR$78,COLUMN('Non-GHGs Growth Rate'!H$53),0)</f>
        <v>0</v>
      </c>
      <c r="I13">
        <f>$F13*VLOOKUP($A13,'Non-GHGs Growth Rate'!$A$53:$AR$78,COLUMN('Non-GHGs Growth Rate'!I$53),0)</f>
        <v>0</v>
      </c>
      <c r="J13">
        <f>$F13*VLOOKUP($A13,'Non-GHGs Growth Rate'!$A$53:$AR$78,COLUMN('Non-GHGs Growth Rate'!J$53),0)</f>
        <v>0</v>
      </c>
      <c r="K13">
        <f>$F13*VLOOKUP($A13,'Non-GHGs Growth Rate'!$A$53:$AR$78,COLUMN('Non-GHGs Growth Rate'!K$53),0)</f>
        <v>0</v>
      </c>
      <c r="L13">
        <f>$F13*VLOOKUP($A13,'Non-GHGs Growth Rate'!$A$53:$AR$78,COLUMN('Non-GHGs Growth Rate'!L$53),0)</f>
        <v>0</v>
      </c>
      <c r="M13">
        <f>$F13*VLOOKUP($A13,'Non-GHGs Growth Rate'!$A$53:$AR$78,COLUMN('Non-GHGs Growth Rate'!M$53),0)</f>
        <v>0</v>
      </c>
      <c r="N13">
        <f>$F13*VLOOKUP($A13,'Non-GHGs Growth Rate'!$A$53:$AR$78,COLUMN('Non-GHGs Growth Rate'!N$53),0)</f>
        <v>0</v>
      </c>
      <c r="O13">
        <f>$F13*VLOOKUP($A13,'Non-GHGs Growth Rate'!$A$53:$AR$78,COLUMN('Non-GHGs Growth Rate'!O$53),0)</f>
        <v>0</v>
      </c>
      <c r="P13">
        <f>$F13*VLOOKUP($A13,'Non-GHGs Growth Rate'!$A$53:$AR$78,COLUMN('Non-GHGs Growth Rate'!P$53),0)</f>
        <v>0</v>
      </c>
      <c r="Q13">
        <f>$F13*VLOOKUP($A13,'Non-GHGs Growth Rate'!$A$53:$AR$78,COLUMN('Non-GHGs Growth Rate'!Q$53),0)</f>
        <v>0</v>
      </c>
      <c r="R13">
        <f>$F13*VLOOKUP($A13,'Non-GHGs Growth Rate'!$A$53:$AR$78,COLUMN('Non-GHGs Growth Rate'!R$53),0)</f>
        <v>0</v>
      </c>
      <c r="S13">
        <f>$F13*VLOOKUP($A13,'Non-GHGs Growth Rate'!$A$53:$AR$78,COLUMN('Non-GHGs Growth Rate'!S$53),0)</f>
        <v>0</v>
      </c>
      <c r="T13">
        <f>$F13*VLOOKUP($A13,'Non-GHGs Growth Rate'!$A$53:$AR$78,COLUMN('Non-GHGs Growth Rate'!T$53),0)</f>
        <v>0</v>
      </c>
      <c r="U13">
        <f>$F13*VLOOKUP($A13,'Non-GHGs Growth Rate'!$A$53:$AR$78,COLUMN('Non-GHGs Growth Rate'!U$53),0)</f>
        <v>0</v>
      </c>
      <c r="V13">
        <f>$F13*VLOOKUP($A13,'Non-GHGs Growth Rate'!$A$53:$AR$78,COLUMN('Non-GHGs Growth Rate'!V$53),0)</f>
        <v>0</v>
      </c>
      <c r="W13">
        <f>$F13*VLOOKUP($A13,'Non-GHGs Growth Rate'!$A$53:$AR$78,COLUMN('Non-GHGs Growth Rate'!W$53),0)</f>
        <v>0</v>
      </c>
      <c r="X13">
        <f>$F13*VLOOKUP($A13,'Non-GHGs Growth Rate'!$A$53:$AR$78,COLUMN('Non-GHGs Growth Rate'!X$53),0)</f>
        <v>0</v>
      </c>
      <c r="Y13">
        <f>$F13*VLOOKUP($A13,'Non-GHGs Growth Rate'!$A$53:$AR$78,COLUMN('Non-GHGs Growth Rate'!Y$53),0)</f>
        <v>0</v>
      </c>
      <c r="Z13">
        <f>$F13*VLOOKUP($A13,'Non-GHGs Growth Rate'!$A$53:$AR$78,COLUMN('Non-GHGs Growth Rate'!Z$53),0)</f>
        <v>0</v>
      </c>
      <c r="AA13">
        <f>$F13*VLOOKUP($A13,'Non-GHGs Growth Rate'!$A$53:$AR$78,COLUMN('Non-GHGs Growth Rate'!AA$53),0)</f>
        <v>0</v>
      </c>
      <c r="AB13">
        <f>$F13*VLOOKUP($A13,'Non-GHGs Growth Rate'!$A$53:$AR$78,COLUMN('Non-GHGs Growth Rate'!AB$53),0)</f>
        <v>0</v>
      </c>
      <c r="AC13">
        <f>$F13*VLOOKUP($A13,'Non-GHGs Growth Rate'!$A$53:$AR$78,COLUMN('Non-GHGs Growth Rate'!AC$53),0)</f>
        <v>0</v>
      </c>
      <c r="AD13">
        <f>$F13*VLOOKUP($A13,'Non-GHGs Growth Rate'!$A$53:$AR$78,COLUMN('Non-GHGs Growth Rate'!AD$53),0)</f>
        <v>0</v>
      </c>
      <c r="AE13">
        <f>$F13*VLOOKUP($A13,'Non-GHGs Growth Rate'!$A$53:$AR$78,COLUMN('Non-GHGs Growth Rate'!AE$53),0)</f>
        <v>0</v>
      </c>
      <c r="AF13">
        <f>$F13*VLOOKUP($A13,'Non-GHGs Growth Rate'!$A$53:$AR$78,COLUMN('Non-GHGs Growth Rate'!AF$53),0)</f>
        <v>0</v>
      </c>
      <c r="AG13">
        <f>$F13*VLOOKUP($A13,'Non-GHGs Growth Rate'!$A$53:$AR$78,COLUMN('Non-GHGs Growth Rate'!AG$53),0)</f>
        <v>0</v>
      </c>
      <c r="AH13">
        <f>$F13*VLOOKUP($A13,'Non-GHGs Growth Rate'!$A$53:$AR$78,COLUMN('Non-GHGs Growth Rate'!AH$53),0)</f>
        <v>0</v>
      </c>
      <c r="AI13">
        <f>$F13*VLOOKUP($A13,'Non-GHGs Growth Rate'!$A$53:$AR$78,COLUMN('Non-GHGs Growth Rate'!AI$53),0)</f>
        <v>0</v>
      </c>
      <c r="AJ13">
        <f>$F13*VLOOKUP($A13,'Non-GHGs Growth Rate'!$A$53:$AR$78,COLUMN('Non-GHGs Growth Rate'!AJ$53),0)</f>
        <v>0</v>
      </c>
      <c r="AK13">
        <f>$F13*VLOOKUP($A13,'Non-GHGs Growth Rate'!$A$53:$AR$78,COLUMN('Non-GHGs Growth Rate'!AK$53),0)</f>
        <v>0</v>
      </c>
      <c r="AL13">
        <f>$F13*VLOOKUP($A13,'Non-GHGs Growth Rate'!$A$53:$AR$78,COLUMN('Non-GHGs Growth Rate'!AL$53),0)</f>
        <v>0</v>
      </c>
      <c r="AM13">
        <f>$F13*VLOOKUP($A13,'Non-GHGs Growth Rate'!$A$53:$AR$78,COLUMN('Non-GHGs Growth Rate'!AM$53),0)</f>
        <v>0</v>
      </c>
      <c r="AN13">
        <f>$F13*VLOOKUP($A13,'Non-GHGs Growth Rate'!$A$53:$AR$78,COLUMN('Non-GHGs Growth Rate'!AN$53),0)</f>
        <v>0</v>
      </c>
      <c r="AO13">
        <f>$F13*VLOOKUP($A13,'Non-GHGs Growth Rate'!$A$53:$AR$78,COLUMN('Non-GHGs Growth Rate'!AO$53),0)</f>
        <v>0</v>
      </c>
      <c r="AP13">
        <f>$F13*VLOOKUP($A13,'Non-GHGs Growth Rate'!$A$53:$AR$78,COLUMN('Non-GHGs Growth Rate'!AP$53),0)</f>
        <v>0</v>
      </c>
      <c r="AQ13">
        <f>$F13*VLOOKUP($A13,'Non-GHGs Growth Rate'!$A$53:$AR$78,COLUMN('Non-GHGs Growth Rate'!AQ$53),0)</f>
        <v>0</v>
      </c>
      <c r="AR13">
        <f>$F13*VLOOKUP($A13,'Non-GHGs Growth Rate'!$A$53:$AR$78,COLUMN('Non-GHGs Growth Rate'!AR$53),0)</f>
        <v>0</v>
      </c>
    </row>
    <row r="14" spans="1:44">
      <c r="A14" t="s">
        <v>57</v>
      </c>
      <c r="B14" cm="1">
        <f t="array" ref="B14">SUMPRODUCT('Non-GHGs Emissions 2018-2022'!$K$5:$K$44*('Non-GHGs Emissions 2018-2022'!$A$5:$A$44=$A14))</f>
        <v>0</v>
      </c>
      <c r="C14" cm="1">
        <f t="array" ref="C14">SUMPRODUCT('Non-GHGs Emissions 2018-2022'!$K$49:$K$88*('Non-GHGs Emissions 2018-2022'!$A$49:$A$88=$A14))</f>
        <v>0</v>
      </c>
      <c r="D14" cm="1">
        <f t="array" ref="D14">SUMPRODUCT('Non-GHGs Emissions 2018-2022'!$K$93:$K$132*('Non-GHGs Emissions 2018-2022'!$A$93:$A$132=$A14))</f>
        <v>0</v>
      </c>
      <c r="E14" cm="1">
        <f t="array" ref="E14">SUMPRODUCT('Non-GHGs Emissions 2018-2022'!$K$137:$K$176*('Non-GHGs Emissions 2018-2022'!$A$137:$A$176=$A14))</f>
        <v>0</v>
      </c>
      <c r="F14" cm="1">
        <f t="array" ref="F14">SUMPRODUCT('Non-GHGs Emissions 2018-2022'!$K$181:$K$220*('Non-GHGs Emissions 2018-2022'!$A$181:$A$220=$A14))</f>
        <v>0</v>
      </c>
      <c r="G14">
        <f>$F14*VLOOKUP($A14,'Non-GHGs Growth Rate'!$A$53:$AR$78,COLUMN('Non-GHGs Growth Rate'!G$53),0)</f>
        <v>0</v>
      </c>
      <c r="H14">
        <f>$F14*VLOOKUP($A14,'Non-GHGs Growth Rate'!$A$53:$AR$78,COLUMN('Non-GHGs Growth Rate'!H$53),0)</f>
        <v>0</v>
      </c>
      <c r="I14">
        <f>$F14*VLOOKUP($A14,'Non-GHGs Growth Rate'!$A$53:$AR$78,COLUMN('Non-GHGs Growth Rate'!I$53),0)</f>
        <v>0</v>
      </c>
      <c r="J14">
        <f>$F14*VLOOKUP($A14,'Non-GHGs Growth Rate'!$A$53:$AR$78,COLUMN('Non-GHGs Growth Rate'!J$53),0)</f>
        <v>0</v>
      </c>
      <c r="K14">
        <f>$F14*VLOOKUP($A14,'Non-GHGs Growth Rate'!$A$53:$AR$78,COLUMN('Non-GHGs Growth Rate'!K$53),0)</f>
        <v>0</v>
      </c>
      <c r="L14">
        <f>$F14*VLOOKUP($A14,'Non-GHGs Growth Rate'!$A$53:$AR$78,COLUMN('Non-GHGs Growth Rate'!L$53),0)</f>
        <v>0</v>
      </c>
      <c r="M14">
        <f>$F14*VLOOKUP($A14,'Non-GHGs Growth Rate'!$A$53:$AR$78,COLUMN('Non-GHGs Growth Rate'!M$53),0)</f>
        <v>0</v>
      </c>
      <c r="N14">
        <f>$F14*VLOOKUP($A14,'Non-GHGs Growth Rate'!$A$53:$AR$78,COLUMN('Non-GHGs Growth Rate'!N$53),0)</f>
        <v>0</v>
      </c>
      <c r="O14">
        <f>$F14*VLOOKUP($A14,'Non-GHGs Growth Rate'!$A$53:$AR$78,COLUMN('Non-GHGs Growth Rate'!O$53),0)</f>
        <v>0</v>
      </c>
      <c r="P14">
        <f>$F14*VLOOKUP($A14,'Non-GHGs Growth Rate'!$A$53:$AR$78,COLUMN('Non-GHGs Growth Rate'!P$53),0)</f>
        <v>0</v>
      </c>
      <c r="Q14">
        <f>$F14*VLOOKUP($A14,'Non-GHGs Growth Rate'!$A$53:$AR$78,COLUMN('Non-GHGs Growth Rate'!Q$53),0)</f>
        <v>0</v>
      </c>
      <c r="R14">
        <f>$F14*VLOOKUP($A14,'Non-GHGs Growth Rate'!$A$53:$AR$78,COLUMN('Non-GHGs Growth Rate'!R$53),0)</f>
        <v>0</v>
      </c>
      <c r="S14">
        <f>$F14*VLOOKUP($A14,'Non-GHGs Growth Rate'!$A$53:$AR$78,COLUMN('Non-GHGs Growth Rate'!S$53),0)</f>
        <v>0</v>
      </c>
      <c r="T14">
        <f>$F14*VLOOKUP($A14,'Non-GHGs Growth Rate'!$A$53:$AR$78,COLUMN('Non-GHGs Growth Rate'!T$53),0)</f>
        <v>0</v>
      </c>
      <c r="U14">
        <f>$F14*VLOOKUP($A14,'Non-GHGs Growth Rate'!$A$53:$AR$78,COLUMN('Non-GHGs Growth Rate'!U$53),0)</f>
        <v>0</v>
      </c>
      <c r="V14">
        <f>$F14*VLOOKUP($A14,'Non-GHGs Growth Rate'!$A$53:$AR$78,COLUMN('Non-GHGs Growth Rate'!V$53),0)</f>
        <v>0</v>
      </c>
      <c r="W14">
        <f>$F14*VLOOKUP($A14,'Non-GHGs Growth Rate'!$A$53:$AR$78,COLUMN('Non-GHGs Growth Rate'!W$53),0)</f>
        <v>0</v>
      </c>
      <c r="X14">
        <f>$F14*VLOOKUP($A14,'Non-GHGs Growth Rate'!$A$53:$AR$78,COLUMN('Non-GHGs Growth Rate'!X$53),0)</f>
        <v>0</v>
      </c>
      <c r="Y14">
        <f>$F14*VLOOKUP($A14,'Non-GHGs Growth Rate'!$A$53:$AR$78,COLUMN('Non-GHGs Growth Rate'!Y$53),0)</f>
        <v>0</v>
      </c>
      <c r="Z14">
        <f>$F14*VLOOKUP($A14,'Non-GHGs Growth Rate'!$A$53:$AR$78,COLUMN('Non-GHGs Growth Rate'!Z$53),0)</f>
        <v>0</v>
      </c>
      <c r="AA14">
        <f>$F14*VLOOKUP($A14,'Non-GHGs Growth Rate'!$A$53:$AR$78,COLUMN('Non-GHGs Growth Rate'!AA$53),0)</f>
        <v>0</v>
      </c>
      <c r="AB14">
        <f>$F14*VLOOKUP($A14,'Non-GHGs Growth Rate'!$A$53:$AR$78,COLUMN('Non-GHGs Growth Rate'!AB$53),0)</f>
        <v>0</v>
      </c>
      <c r="AC14">
        <f>$F14*VLOOKUP($A14,'Non-GHGs Growth Rate'!$A$53:$AR$78,COLUMN('Non-GHGs Growth Rate'!AC$53),0)</f>
        <v>0</v>
      </c>
      <c r="AD14">
        <f>$F14*VLOOKUP($A14,'Non-GHGs Growth Rate'!$A$53:$AR$78,COLUMN('Non-GHGs Growth Rate'!AD$53),0)</f>
        <v>0</v>
      </c>
      <c r="AE14">
        <f>$F14*VLOOKUP($A14,'Non-GHGs Growth Rate'!$A$53:$AR$78,COLUMN('Non-GHGs Growth Rate'!AE$53),0)</f>
        <v>0</v>
      </c>
      <c r="AF14">
        <f>$F14*VLOOKUP($A14,'Non-GHGs Growth Rate'!$A$53:$AR$78,COLUMN('Non-GHGs Growth Rate'!AF$53),0)</f>
        <v>0</v>
      </c>
      <c r="AG14">
        <f>$F14*VLOOKUP($A14,'Non-GHGs Growth Rate'!$A$53:$AR$78,COLUMN('Non-GHGs Growth Rate'!AG$53),0)</f>
        <v>0</v>
      </c>
      <c r="AH14">
        <f>$F14*VLOOKUP($A14,'Non-GHGs Growth Rate'!$A$53:$AR$78,COLUMN('Non-GHGs Growth Rate'!AH$53),0)</f>
        <v>0</v>
      </c>
      <c r="AI14">
        <f>$F14*VLOOKUP($A14,'Non-GHGs Growth Rate'!$A$53:$AR$78,COLUMN('Non-GHGs Growth Rate'!AI$53),0)</f>
        <v>0</v>
      </c>
      <c r="AJ14">
        <f>$F14*VLOOKUP($A14,'Non-GHGs Growth Rate'!$A$53:$AR$78,COLUMN('Non-GHGs Growth Rate'!AJ$53),0)</f>
        <v>0</v>
      </c>
      <c r="AK14">
        <f>$F14*VLOOKUP($A14,'Non-GHGs Growth Rate'!$A$53:$AR$78,COLUMN('Non-GHGs Growth Rate'!AK$53),0)</f>
        <v>0</v>
      </c>
      <c r="AL14">
        <f>$F14*VLOOKUP($A14,'Non-GHGs Growth Rate'!$A$53:$AR$78,COLUMN('Non-GHGs Growth Rate'!AL$53),0)</f>
        <v>0</v>
      </c>
      <c r="AM14">
        <f>$F14*VLOOKUP($A14,'Non-GHGs Growth Rate'!$A$53:$AR$78,COLUMN('Non-GHGs Growth Rate'!AM$53),0)</f>
        <v>0</v>
      </c>
      <c r="AN14">
        <f>$F14*VLOOKUP($A14,'Non-GHGs Growth Rate'!$A$53:$AR$78,COLUMN('Non-GHGs Growth Rate'!AN$53),0)</f>
        <v>0</v>
      </c>
      <c r="AO14">
        <f>$F14*VLOOKUP($A14,'Non-GHGs Growth Rate'!$A$53:$AR$78,COLUMN('Non-GHGs Growth Rate'!AO$53),0)</f>
        <v>0</v>
      </c>
      <c r="AP14">
        <f>$F14*VLOOKUP($A14,'Non-GHGs Growth Rate'!$A$53:$AR$78,COLUMN('Non-GHGs Growth Rate'!AP$53),0)</f>
        <v>0</v>
      </c>
      <c r="AQ14">
        <f>$F14*VLOOKUP($A14,'Non-GHGs Growth Rate'!$A$53:$AR$78,COLUMN('Non-GHGs Growth Rate'!AQ$53),0)</f>
        <v>0</v>
      </c>
      <c r="AR14">
        <f>$F14*VLOOKUP($A14,'Non-GHGs Growth Rate'!$A$53:$AR$78,COLUMN('Non-GHGs Growth Rate'!AR$53),0)</f>
        <v>0</v>
      </c>
    </row>
    <row r="15" spans="1:44">
      <c r="A15" t="s">
        <v>48</v>
      </c>
      <c r="B15" s="9" cm="1">
        <f t="array" ref="B15">SUMPRODUCT('Non-GHGs Emissions 2018-2022'!$K$5:$K$44*('Non-GHGs Emissions 2018-2022'!$A$5:$A$44=$A15))</f>
        <v>29243546126800</v>
      </c>
      <c r="C15" s="9" cm="1">
        <f t="array" ref="C15">SUMPRODUCT('Non-GHGs Emissions 2018-2022'!$K$49:$K$88*('Non-GHGs Emissions 2018-2022'!$A$49:$A$88=$A15))</f>
        <v>31272093226049.996</v>
      </c>
      <c r="D15" s="9" cm="1">
        <f t="array" ref="D15">SUMPRODUCT('Non-GHGs Emissions 2018-2022'!$K$93:$K$132*('Non-GHGs Emissions 2018-2022'!$A$93:$A$132=$A15))</f>
        <v>32408463892974.996</v>
      </c>
      <c r="E15" s="9" cm="1">
        <f t="array" ref="E15">SUMPRODUCT('Non-GHGs Emissions 2018-2022'!$K$137:$K$176*('Non-GHGs Emissions 2018-2022'!$A$137:$A$176=$A15))</f>
        <v>32713376388924.996</v>
      </c>
      <c r="F15" s="9" cm="1">
        <f t="array" ref="F15">SUMPRODUCT('Non-GHGs Emissions 2018-2022'!$K$181:$K$220*('Non-GHGs Emissions 2018-2022'!$A$181:$A$220=$A15))</f>
        <v>41367556994125</v>
      </c>
      <c r="G15" s="9">
        <f>$F15*VLOOKUP($A15,'Non-GHGs Growth Rate'!$A$53:$AR$78,COLUMN('Non-GHGs Growth Rate'!G$53),0)</f>
        <v>43350072667455.133</v>
      </c>
      <c r="H15" s="9">
        <f>$F15*VLOOKUP($A15,'Non-GHGs Growth Rate'!$A$53:$AR$78,COLUMN('Non-GHGs Growth Rate'!H$53),0)</f>
        <v>45310793931678.664</v>
      </c>
      <c r="I15" s="9">
        <f>$F15*VLOOKUP($A15,'Non-GHGs Growth Rate'!$A$53:$AR$78,COLUMN('Non-GHGs Growth Rate'!I$53),0)</f>
        <v>47251906249994.82</v>
      </c>
      <c r="J15" s="9">
        <f>$F15*VLOOKUP($A15,'Non-GHGs Growth Rate'!$A$53:$AR$78,COLUMN('Non-GHGs Growth Rate'!J$53),0)</f>
        <v>49176132019694.547</v>
      </c>
      <c r="K15" s="9">
        <f>$F15*VLOOKUP($A15,'Non-GHGs Growth Rate'!$A$53:$AR$78,COLUMN('Non-GHGs Growth Rate'!K$53),0)</f>
        <v>51086529728257.586</v>
      </c>
      <c r="L15" s="9">
        <f>$F15*VLOOKUP($A15,'Non-GHGs Growth Rate'!$A$53:$AR$78,COLUMN('Non-GHGs Growth Rate'!L$53),0)</f>
        <v>52986340533959.227</v>
      </c>
      <c r="M15" s="9">
        <f>$F15*VLOOKUP($A15,'Non-GHGs Growth Rate'!$A$53:$AR$78,COLUMN('Non-GHGs Growth Rate'!M$53),0)</f>
        <v>54878874679299.461</v>
      </c>
      <c r="N15" s="9">
        <f>$F15*VLOOKUP($A15,'Non-GHGs Growth Rate'!$A$53:$AR$78,COLUMN('Non-GHGs Growth Rate'!N$53),0)</f>
        <v>56767430202074.367</v>
      </c>
      <c r="O15" s="9">
        <f>$F15*VLOOKUP($A15,'Non-GHGs Growth Rate'!$A$53:$AR$78,COLUMN('Non-GHGs Growth Rate'!O$53),0)</f>
        <v>58655237083367.367</v>
      </c>
      <c r="P15" s="9">
        <f>$F15*VLOOKUP($A15,'Non-GHGs Growth Rate'!$A$53:$AR$78,COLUMN('Non-GHGs Growth Rate'!P$53),0)</f>
        <v>60545420929268.797</v>
      </c>
      <c r="Q15" s="9">
        <f>$F15*VLOOKUP($A15,'Non-GHGs Growth Rate'!$A$53:$AR$78,COLUMN('Non-GHGs Growth Rate'!Q$53),0)</f>
        <v>62440981307259.422</v>
      </c>
      <c r="R15" s="9">
        <f>$F15*VLOOKUP($A15,'Non-GHGs Growth Rate'!$A$53:$AR$78,COLUMN('Non-GHGs Growth Rate'!R$53),0)</f>
        <v>64344780825509.93</v>
      </c>
      <c r="S15" s="9">
        <f>$F15*VLOOKUP($A15,'Non-GHGs Growth Rate'!$A$53:$AR$78,COLUMN('Non-GHGs Growth Rate'!S$53),0)</f>
        <v>66259541894017.617</v>
      </c>
      <c r="T15" s="9">
        <f>$F15*VLOOKUP($A15,'Non-GHGs Growth Rate'!$A$53:$AR$78,COLUMN('Non-GHGs Growth Rate'!T$53),0)</f>
        <v>68187848820547.602</v>
      </c>
      <c r="U15" s="9">
        <f>$F15*VLOOKUP($A15,'Non-GHGs Growth Rate'!$A$53:$AR$78,COLUMN('Non-GHGs Growth Rate'!U$53),0)</f>
        <v>70132153474170.164</v>
      </c>
      <c r="V15" s="9">
        <f>$F15*VLOOKUP($A15,'Non-GHGs Growth Rate'!$A$53:$AR$78,COLUMN('Non-GHGs Growth Rate'!V$53),0)</f>
        <v>72094783208512.453</v>
      </c>
      <c r="W15" s="9">
        <f>$F15*VLOOKUP($A15,'Non-GHGs Growth Rate'!$A$53:$AR$78,COLUMN('Non-GHGs Growth Rate'!W$53),0)</f>
        <v>74077950093480.625</v>
      </c>
      <c r="X15" s="9">
        <f>$F15*VLOOKUP($A15,'Non-GHGs Growth Rate'!$A$53:$AR$78,COLUMN('Non-GHGs Growth Rate'!X$53),0)</f>
        <v>76083760776831.25</v>
      </c>
      <c r="Y15" s="9">
        <f>$F15*VLOOKUP($A15,'Non-GHGs Growth Rate'!$A$53:$AR$78,COLUMN('Non-GHGs Growth Rate'!Y$53),0)</f>
        <v>78114226502197.125</v>
      </c>
      <c r="Z15" s="9">
        <f>$F15*VLOOKUP($A15,'Non-GHGs Growth Rate'!$A$53:$AR$78,COLUMN('Non-GHGs Growth Rate'!Z$53),0)</f>
        <v>80171272962851.547</v>
      </c>
      <c r="AA15" s="9">
        <f>$F15*VLOOKUP($A15,'Non-GHGs Growth Rate'!$A$53:$AR$78,COLUMN('Non-GHGs Growth Rate'!AA$53),0)</f>
        <v>82256749782444.578</v>
      </c>
      <c r="AB15" s="9">
        <f>$F15*VLOOKUP($A15,'Non-GHGs Growth Rate'!$A$53:$AR$78,COLUMN('Non-GHGs Growth Rate'!AB$53),0)</f>
        <v>84372439495076.813</v>
      </c>
      <c r="AC15" s="9">
        <f>$F15*VLOOKUP($A15,'Non-GHGs Growth Rate'!$A$53:$AR$78,COLUMN('Non-GHGs Growth Rate'!AC$53),0)</f>
        <v>86520065954900.891</v>
      </c>
      <c r="AD15" s="9">
        <f>$F15*VLOOKUP($A15,'Non-GHGs Growth Rate'!$A$53:$AR$78,COLUMN('Non-GHGs Growth Rate'!AD$53),0)</f>
        <v>88701302145954.359</v>
      </c>
      <c r="AE15" s="9">
        <f>$F15*VLOOKUP($A15,'Non-GHGs Growth Rate'!$A$53:$AR$78,COLUMN('Non-GHGs Growth Rate'!AE$53),0)</f>
        <v>90917777390678.859</v>
      </c>
      <c r="AF15" s="9">
        <f>$F15*VLOOKUP($A15,'Non-GHGs Growth Rate'!$A$53:$AR$78,COLUMN('Non-GHGs Growth Rate'!AF$53),0)</f>
        <v>93171083973993.578</v>
      </c>
      <c r="AG15" s="9">
        <f>$F15*VLOOKUP($A15,'Non-GHGs Growth Rate'!$A$53:$AR$78,COLUMN('Non-GHGs Growth Rate'!AG$53),0)</f>
        <v>95462783211467.063</v>
      </c>
      <c r="AH15" s="9">
        <f>$F15*VLOOKUP($A15,'Non-GHGs Growth Rate'!$A$53:$AR$78,COLUMN('Non-GHGs Growth Rate'!AH$53),0)</f>
        <v>97794410996993.625</v>
      </c>
      <c r="AI15" s="9">
        <f>$F15*VLOOKUP($A15,'Non-GHGs Growth Rate'!$A$53:$AR$78,COLUMN('Non-GHGs Growth Rate'!AI$53),0)</f>
        <v>100167482868867.66</v>
      </c>
      <c r="AJ15" s="9">
        <f>$F15*VLOOKUP($A15,'Non-GHGs Growth Rate'!$A$53:$AR$78,COLUMN('Non-GHGs Growth Rate'!AJ$53),0)</f>
        <v>102583498634295.88</v>
      </c>
      <c r="AK15" s="9">
        <f>$F15*VLOOKUP($A15,'Non-GHGs Growth Rate'!$A$53:$AR$78,COLUMN('Non-GHGs Growth Rate'!AK$53),0)</f>
        <v>105043946591947.63</v>
      </c>
      <c r="AL15" s="9">
        <f>$F15*VLOOKUP($A15,'Non-GHGs Growth Rate'!$A$53:$AR$78,COLUMN('Non-GHGs Growth Rate'!AL$53),0)</f>
        <v>107550307390705.23</v>
      </c>
      <c r="AM15" s="9">
        <f>$F15*VLOOKUP($A15,'Non-GHGs Growth Rate'!$A$53:$AR$78,COLUMN('Non-GHGs Growth Rate'!AM$53),0)</f>
        <v>110104057560699.67</v>
      </c>
      <c r="AN15" s="9">
        <f>$F15*VLOOKUP($A15,'Non-GHGs Growth Rate'!$A$53:$AR$78,COLUMN('Non-GHGs Growth Rate'!AN$53),0)</f>
        <v>112706672750257.8</v>
      </c>
      <c r="AO15" s="9">
        <f>$F15*VLOOKUP($A15,'Non-GHGs Growth Rate'!$A$53:$AR$78,COLUMN('Non-GHGs Growth Rate'!AO$53),0)</f>
        <v>115359630699853.91</v>
      </c>
      <c r="AP15" s="9">
        <f>$F15*VLOOKUP($A15,'Non-GHGs Growth Rate'!$A$53:$AR$78,COLUMN('Non-GHGs Growth Rate'!AP$53),0)</f>
        <v>118064413981473.91</v>
      </c>
      <c r="AQ15" s="9">
        <f>$F15*VLOOKUP($A15,'Non-GHGs Growth Rate'!$A$53:$AR$78,COLUMN('Non-GHGs Growth Rate'!AQ$53),0)</f>
        <v>120822512529322.92</v>
      </c>
      <c r="AR15" s="9">
        <f>$F15*VLOOKUP($A15,'Non-GHGs Growth Rate'!$A$53:$AR$78,COLUMN('Non-GHGs Growth Rate'!AR$53),0)</f>
        <v>123635425985321.66</v>
      </c>
    </row>
    <row r="16" spans="1:44">
      <c r="A16" t="s">
        <v>49</v>
      </c>
      <c r="B16" s="9" cm="1">
        <f t="array" ref="B16">SUMPRODUCT('Non-GHGs Emissions 2018-2022'!$K$5:$K$44*('Non-GHGs Emissions 2018-2022'!$A$5:$A$44=$A16))</f>
        <v>8804445623760</v>
      </c>
      <c r="C16" s="9" cm="1">
        <f t="array" ref="C16">SUMPRODUCT('Non-GHGs Emissions 2018-2022'!$K$49:$K$88*('Non-GHGs Emissions 2018-2022'!$A$49:$A$88=$A16))</f>
        <v>9394714569000</v>
      </c>
      <c r="D16" s="9" cm="1">
        <f t="array" ref="D16">SUMPRODUCT('Non-GHGs Emissions 2018-2022'!$K$93:$K$132*('Non-GHGs Emissions 2018-2022'!$A$93:$A$132=$A16))</f>
        <v>9949783368000</v>
      </c>
      <c r="E16" s="9" cm="1">
        <f t="array" ref="E16">SUMPRODUCT('Non-GHGs Emissions 2018-2022'!$K$137:$K$176*('Non-GHGs Emissions 2018-2022'!$A$137:$A$176=$A16))</f>
        <v>9719822094000</v>
      </c>
      <c r="F16" s="9" cm="1">
        <f t="array" ref="F16">SUMPRODUCT('Non-GHGs Emissions 2018-2022'!$K$181:$K$220*('Non-GHGs Emissions 2018-2022'!$A$181:$A$220=$A16))</f>
        <v>9674175678000</v>
      </c>
      <c r="G16" s="9">
        <f>$F16*VLOOKUP($A16,'Non-GHGs Growth Rate'!$A$53:$AR$78,COLUMN('Non-GHGs Growth Rate'!G$53),0)</f>
        <v>10152056085260.172</v>
      </c>
      <c r="H16" s="9">
        <f>$F16*VLOOKUP($A16,'Non-GHGs Growth Rate'!$A$53:$AR$78,COLUMN('Non-GHGs Growth Rate'!H$53),0)</f>
        <v>10624892292814.416</v>
      </c>
      <c r="I16" s="9">
        <f>$F16*VLOOKUP($A16,'Non-GHGs Growth Rate'!$A$53:$AR$78,COLUMN('Non-GHGs Growth Rate'!I$53),0)</f>
        <v>11093163463958.912</v>
      </c>
      <c r="J16" s="9">
        <f>$F16*VLOOKUP($A16,'Non-GHGs Growth Rate'!$A$53:$AR$78,COLUMN('Non-GHGs Growth Rate'!J$53),0)</f>
        <v>11557486175729.408</v>
      </c>
      <c r="K16" s="9">
        <f>$F16*VLOOKUP($A16,'Non-GHGs Growth Rate'!$A$53:$AR$78,COLUMN('Non-GHGs Growth Rate'!K$53),0)</f>
        <v>12018564263176.986</v>
      </c>
      <c r="L16" s="9">
        <f>$F16*VLOOKUP($A16,'Non-GHGs Growth Rate'!$A$53:$AR$78,COLUMN('Non-GHGs Growth Rate'!L$53),0)</f>
        <v>12477150705083.686</v>
      </c>
      <c r="M16" s="9">
        <f>$F16*VLOOKUP($A16,'Non-GHGs Growth Rate'!$A$53:$AR$78,COLUMN('Non-GHGs Growth Rate'!M$53),0)</f>
        <v>12934019431318.357</v>
      </c>
      <c r="N16" s="9">
        <f>$F16*VLOOKUP($A16,'Non-GHGs Growth Rate'!$A$53:$AR$78,COLUMN('Non-GHGs Growth Rate'!N$53),0)</f>
        <v>13389945094239.105</v>
      </c>
      <c r="O16" s="9">
        <f>$F16*VLOOKUP($A16,'Non-GHGs Growth Rate'!$A$53:$AR$78,COLUMN('Non-GHGs Growth Rate'!O$53),0)</f>
        <v>13845689081688.027</v>
      </c>
      <c r="P16" s="9">
        <f>$F16*VLOOKUP($A16,'Non-GHGs Growth Rate'!$A$53:$AR$78,COLUMN('Non-GHGs Growth Rate'!P$53),0)</f>
        <v>14301990314947.441</v>
      </c>
      <c r="Q16" s="9">
        <f>$F16*VLOOKUP($A16,'Non-GHGs Growth Rate'!$A$53:$AR$78,COLUMN('Non-GHGs Growth Rate'!Q$53),0)</f>
        <v>14759559638456.473</v>
      </c>
      <c r="R16" s="9">
        <f>$F16*VLOOKUP($A16,'Non-GHGs Growth Rate'!$A$53:$AR$78,COLUMN('Non-GHGs Growth Rate'!R$53),0)</f>
        <v>15219076848843.822</v>
      </c>
      <c r="S16" s="9">
        <f>$F16*VLOOKUP($A16,'Non-GHGs Growth Rate'!$A$53:$AR$78,COLUMN('Non-GHGs Growth Rate'!S$53),0)</f>
        <v>15681189619238.434</v>
      </c>
      <c r="T16" s="9">
        <f>$F16*VLOOKUP($A16,'Non-GHGs Growth Rate'!$A$53:$AR$78,COLUMN('Non-GHGs Growth Rate'!T$53),0)</f>
        <v>16146513748352.23</v>
      </c>
      <c r="U16" s="9">
        <f>$F16*VLOOKUP($A16,'Non-GHGs Growth Rate'!$A$53:$AR$78,COLUMN('Non-GHGs Growth Rate'!U$53),0)</f>
        <v>16615634304210.596</v>
      </c>
      <c r="V16" s="9">
        <f>$F16*VLOOKUP($A16,'Non-GHGs Growth Rate'!$A$53:$AR$78,COLUMN('Non-GHGs Growth Rate'!V$53),0)</f>
        <v>17089107343420.004</v>
      </c>
      <c r="W16" s="9">
        <f>$F16*VLOOKUP($A16,'Non-GHGs Growth Rate'!$A$53:$AR$78,COLUMN('Non-GHGs Growth Rate'!W$53),0)</f>
        <v>17567461973084.406</v>
      </c>
      <c r="X16" s="9">
        <f>$F16*VLOOKUP($A16,'Non-GHGs Growth Rate'!$A$53:$AR$78,COLUMN('Non-GHGs Growth Rate'!X$53),0)</f>
        <v>18051202588420.934</v>
      </c>
      <c r="Y16" s="9">
        <f>$F16*VLOOKUP($A16,'Non-GHGs Growth Rate'!$A$53:$AR$78,COLUMN('Non-GHGs Growth Rate'!Y$53),0)</f>
        <v>18540811168871.469</v>
      </c>
      <c r="Z16" s="9">
        <f>$F16*VLOOKUP($A16,'Non-GHGs Growth Rate'!$A$53:$AR$78,COLUMN('Non-GHGs Growth Rate'!Z$53),0)</f>
        <v>19036749552585.617</v>
      </c>
      <c r="AA16" s="9">
        <f>$F16*VLOOKUP($A16,'Non-GHGs Growth Rate'!$A$53:$AR$78,COLUMN('Non-GHGs Growth Rate'!AA$53),0)</f>
        <v>19539461636446.328</v>
      </c>
      <c r="AB16" s="9">
        <f>$F16*VLOOKUP($A16,'Non-GHGs Growth Rate'!$A$53:$AR$78,COLUMN('Non-GHGs Growth Rate'!AB$53),0)</f>
        <v>20049375468639.133</v>
      </c>
      <c r="AC16" s="9">
        <f>$F16*VLOOKUP($A16,'Non-GHGs Growth Rate'!$A$53:$AR$78,COLUMN('Non-GHGs Growth Rate'!AC$53),0)</f>
        <v>20566905214990.578</v>
      </c>
      <c r="AD16" s="9">
        <f>$F16*VLOOKUP($A16,'Non-GHGs Growth Rate'!$A$53:$AR$78,COLUMN('Non-GHGs Growth Rate'!AD$53),0)</f>
        <v>21092452990321.324</v>
      </c>
      <c r="AE16" s="9">
        <f>$F16*VLOOKUP($A16,'Non-GHGs Growth Rate'!$A$53:$AR$78,COLUMN('Non-GHGs Growth Rate'!AE$53),0)</f>
        <v>21626410552980.586</v>
      </c>
      <c r="AF16" s="9">
        <f>$F16*VLOOKUP($A16,'Non-GHGs Growth Rate'!$A$53:$AR$78,COLUMN('Non-GHGs Growth Rate'!AF$53),0)</f>
        <v>22169160865373.07</v>
      </c>
      <c r="AG16" s="9">
        <f>$F16*VLOOKUP($A16,'Non-GHGs Growth Rate'!$A$53:$AR$78,COLUMN('Non-GHGs Growth Rate'!AG$53),0)</f>
        <v>22721079526288.449</v>
      </c>
      <c r="AH16" s="9">
        <f>$F16*VLOOKUP($A16,'Non-GHGs Growth Rate'!$A$53:$AR$78,COLUMN('Non-GHGs Growth Rate'!AH$53),0)</f>
        <v>23282536082657.41</v>
      </c>
      <c r="AI16" s="9">
        <f>$F16*VLOOKUP($A16,'Non-GHGs Growth Rate'!$A$53:$AR$78,COLUMN('Non-GHGs Growth Rate'!AI$53),0)</f>
        <v>23853895229334.234</v>
      </c>
      <c r="AJ16" s="9">
        <f>$F16*VLOOKUP($A16,'Non-GHGs Growth Rate'!$A$53:$AR$78,COLUMN('Non-GHGs Growth Rate'!AJ$53),0)</f>
        <v>24435517905902.871</v>
      </c>
      <c r="AK16" s="9">
        <f>$F16*VLOOKUP($A16,'Non-GHGs Growth Rate'!$A$53:$AR$78,COLUMN('Non-GHGs Growth Rate'!AK$53),0)</f>
        <v>25027762299500.277</v>
      </c>
      <c r="AL16" s="9">
        <f>$F16*VLOOKUP($A16,'Non-GHGs Growth Rate'!$A$53:$AR$78,COLUMN('Non-GHGs Growth Rate'!AL$53),0)</f>
        <v>25630984762387.414</v>
      </c>
      <c r="AM16" s="9">
        <f>$F16*VLOOKUP($A16,'Non-GHGs Growth Rate'!$A$53:$AR$78,COLUMN('Non-GHGs Growth Rate'!AM$53),0)</f>
        <v>26245540652568.449</v>
      </c>
      <c r="AN16" s="9">
        <f>$F16*VLOOKUP($A16,'Non-GHGs Growth Rate'!$A$53:$AR$78,COLUMN('Non-GHGs Growth Rate'!AN$53),0)</f>
        <v>26871785105243.094</v>
      </c>
      <c r="AO16" s="9">
        <f>$F16*VLOOKUP($A16,'Non-GHGs Growth Rate'!$A$53:$AR$78,COLUMN('Non-GHGs Growth Rate'!AO$53),0)</f>
        <v>27510073742293.273</v>
      </c>
      <c r="AP16" s="9">
        <f>$F16*VLOOKUP($A16,'Non-GHGs Growth Rate'!$A$53:$AR$78,COLUMN('Non-GHGs Growth Rate'!AP$53),0)</f>
        <v>28160763326429.102</v>
      </c>
      <c r="AQ16" s="9">
        <f>$F16*VLOOKUP($A16,'Non-GHGs Growth Rate'!$A$53:$AR$78,COLUMN('Non-GHGs Growth Rate'!AQ$53),0)</f>
        <v>28824212366040.801</v>
      </c>
      <c r="AR16" s="9">
        <f>$F16*VLOOKUP($A16,'Non-GHGs Growth Rate'!$A$53:$AR$78,COLUMN('Non-GHGs Growth Rate'!AR$53),0)</f>
        <v>29500781676242.086</v>
      </c>
    </row>
    <row r="17" spans="1:44">
      <c r="A17" t="s">
        <v>50</v>
      </c>
      <c r="B17" s="9" cm="1">
        <f t="array" ref="B17">SUMPRODUCT('Non-GHGs Emissions 2018-2022'!$K$5:$K$44*('Non-GHGs Emissions 2018-2022'!$A$5:$A$44=$A17))</f>
        <v>26476514817770</v>
      </c>
      <c r="C17" s="9" cm="1">
        <f t="array" ref="C17">SUMPRODUCT('Non-GHGs Emissions 2018-2022'!$K$49:$K$88*('Non-GHGs Emissions 2018-2022'!$A$49:$A$88=$A17))</f>
        <v>26508755412190</v>
      </c>
      <c r="D17" s="9" cm="1">
        <f t="array" ref="D17">SUMPRODUCT('Non-GHGs Emissions 2018-2022'!$K$93:$K$132*('Non-GHGs Emissions 2018-2022'!$A$93:$A$132=$A17))</f>
        <v>26728444626900</v>
      </c>
      <c r="E17" s="9" cm="1">
        <f t="array" ref="E17">SUMPRODUCT('Non-GHGs Emissions 2018-2022'!$K$137:$K$176*('Non-GHGs Emissions 2018-2022'!$A$137:$A$176=$A17))</f>
        <v>28251141211520</v>
      </c>
      <c r="F17" s="9" cm="1">
        <f t="array" ref="F17">SUMPRODUCT('Non-GHGs Emissions 2018-2022'!$K$181:$K$220*('Non-GHGs Emissions 2018-2022'!$A$181:$A$220=$A17))</f>
        <v>29651550981440</v>
      </c>
      <c r="G17" s="9">
        <f>$F17*VLOOKUP($A17,'Non-GHGs Growth Rate'!$A$53:$AR$78,COLUMN('Non-GHGs Growth Rate'!G$53),0)</f>
        <v>31116264434094.164</v>
      </c>
      <c r="H17" s="9">
        <f>$F17*VLOOKUP($A17,'Non-GHGs Growth Rate'!$A$53:$AR$78,COLUMN('Non-GHGs Growth Rate'!H$53),0)</f>
        <v>32565517309049.594</v>
      </c>
      <c r="I17" s="9">
        <f>$F17*VLOOKUP($A17,'Non-GHGs Growth Rate'!$A$53:$AR$78,COLUMN('Non-GHGs Growth Rate'!I$53),0)</f>
        <v>34000778251840.344</v>
      </c>
      <c r="J17" s="9">
        <f>$F17*VLOOKUP($A17,'Non-GHGs Growth Rate'!$A$53:$AR$78,COLUMN('Non-GHGs Growth Rate'!J$53),0)</f>
        <v>35423937083989</v>
      </c>
      <c r="K17" s="9">
        <f>$F17*VLOOKUP($A17,'Non-GHGs Growth Rate'!$A$53:$AR$78,COLUMN('Non-GHGs Growth Rate'!K$53),0)</f>
        <v>36837151074661.859</v>
      </c>
      <c r="L17" s="9">
        <f>$F17*VLOOKUP($A17,'Non-GHGs Growth Rate'!$A$53:$AR$78,COLUMN('Non-GHGs Growth Rate'!L$53),0)</f>
        <v>38242728119589.445</v>
      </c>
      <c r="M17" s="9">
        <f>$F17*VLOOKUP($A17,'Non-GHGs Growth Rate'!$A$53:$AR$78,COLUMN('Non-GHGs Growth Rate'!M$53),0)</f>
        <v>39643040330021.992</v>
      </c>
      <c r="N17" s="9">
        <f>$F17*VLOOKUP($A17,'Non-GHGs Growth Rate'!$A$53:$AR$78,COLUMN('Non-GHGs Growth Rate'!N$53),0)</f>
        <v>41040462031654.375</v>
      </c>
      <c r="O17" s="9">
        <f>$F17*VLOOKUP($A17,'Non-GHGs Growth Rate'!$A$53:$AR$78,COLUMN('Non-GHGs Growth Rate'!O$53),0)</f>
        <v>42437326894162.25</v>
      </c>
      <c r="P17" s="9">
        <f>$F17*VLOOKUP($A17,'Non-GHGs Growth Rate'!$A$53:$AR$78,COLUMN('Non-GHGs Growth Rate'!P$53),0)</f>
        <v>43835899726745.18</v>
      </c>
      <c r="Q17" s="9">
        <f>$F17*VLOOKUP($A17,'Non-GHGs Growth Rate'!$A$53:$AR$78,COLUMN('Non-GHGs Growth Rate'!Q$53),0)</f>
        <v>45238359282490.609</v>
      </c>
      <c r="R17" s="9">
        <f>$F17*VLOOKUP($A17,'Non-GHGs Growth Rate'!$A$53:$AR$78,COLUMN('Non-GHGs Growth Rate'!R$53),0)</f>
        <v>46646789152296.992</v>
      </c>
      <c r="S17" s="9">
        <f>$F17*VLOOKUP($A17,'Non-GHGs Growth Rate'!$A$53:$AR$78,COLUMN('Non-GHGs Growth Rate'!S$53),0)</f>
        <v>48063174467863.547</v>
      </c>
      <c r="T17" s="9">
        <f>$F17*VLOOKUP($A17,'Non-GHGs Growth Rate'!$A$53:$AR$78,COLUMN('Non-GHGs Growth Rate'!T$53),0)</f>
        <v>49489402665134.039</v>
      </c>
      <c r="U17" s="9">
        <f>$F17*VLOOKUP($A17,'Non-GHGs Growth Rate'!$A$53:$AR$78,COLUMN('Non-GHGs Growth Rate'!U$53),0)</f>
        <v>50927266989854.609</v>
      </c>
      <c r="V17" s="9">
        <f>$F17*VLOOKUP($A17,'Non-GHGs Growth Rate'!$A$53:$AR$78,COLUMN('Non-GHGs Growth Rate'!V$53),0)</f>
        <v>52378471767165.164</v>
      </c>
      <c r="W17" s="9">
        <f>$F17*VLOOKUP($A17,'Non-GHGs Growth Rate'!$A$53:$AR$78,COLUMN('Non-GHGs Growth Rate'!W$53),0)</f>
        <v>53844638721416.109</v>
      </c>
      <c r="X17" s="9">
        <f>$F17*VLOOKUP($A17,'Non-GHGs Growth Rate'!$A$53:$AR$78,COLUMN('Non-GHGs Growth Rate'!X$53),0)</f>
        <v>55327313834507.453</v>
      </c>
      <c r="Y17" s="9">
        <f>$F17*VLOOKUP($A17,'Non-GHGs Growth Rate'!$A$53:$AR$78,COLUMN('Non-GHGs Growth Rate'!Y$53),0)</f>
        <v>56827974383518.797</v>
      </c>
      <c r="Z17" s="9">
        <f>$F17*VLOOKUP($A17,'Non-GHGs Growth Rate'!$A$53:$AR$78,COLUMN('Non-GHGs Growth Rate'!Z$53),0)</f>
        <v>58348035912047.195</v>
      </c>
      <c r="AA17" s="9">
        <f>$F17*VLOOKUP($A17,'Non-GHGs Growth Rate'!$A$53:$AR$78,COLUMN('Non-GHGs Growth Rate'!AA$53),0)</f>
        <v>59888858973331.891</v>
      </c>
      <c r="AB17" s="9">
        <f>$F17*VLOOKUP($A17,'Non-GHGs Growth Rate'!$A$53:$AR$78,COLUMN('Non-GHGs Growth Rate'!AB$53),0)</f>
        <v>61451755544022.688</v>
      </c>
      <c r="AC17" s="9">
        <f>$F17*VLOOKUP($A17,'Non-GHGs Growth Rate'!$A$53:$AR$78,COLUMN('Non-GHGs Growth Rate'!AC$53),0)</f>
        <v>63037995051048.453</v>
      </c>
      <c r="AD17" s="9">
        <f>$F17*VLOOKUP($A17,'Non-GHGs Growth Rate'!$A$53:$AR$78,COLUMN('Non-GHGs Growth Rate'!AD$53),0)</f>
        <v>64648809984752.844</v>
      </c>
      <c r="AE17" s="9">
        <f>$F17*VLOOKUP($A17,'Non-GHGs Growth Rate'!$A$53:$AR$78,COLUMN('Non-GHGs Growth Rate'!AE$53),0)</f>
        <v>66285401092677.563</v>
      </c>
      <c r="AF17" s="9">
        <f>$F17*VLOOKUP($A17,'Non-GHGs Growth Rate'!$A$53:$AR$78,COLUMN('Non-GHGs Growth Rate'!AF$53),0)</f>
        <v>67948942162610.383</v>
      </c>
      <c r="AG17" s="9">
        <f>$F17*VLOOKUP($A17,'Non-GHGs Growth Rate'!$A$53:$AR$78,COLUMN('Non-GHGs Growth Rate'!AG$53),0)</f>
        <v>69640584412704.805</v>
      </c>
      <c r="AH17" s="9">
        <f>$F17*VLOOKUP($A17,'Non-GHGs Growth Rate'!$A$53:$AR$78,COLUMN('Non-GHGs Growth Rate'!AH$53),0)</f>
        <v>71361460512039.766</v>
      </c>
      <c r="AI17" s="9">
        <f>$F17*VLOOKUP($A17,'Non-GHGs Growth Rate'!$A$53:$AR$78,COLUMN('Non-GHGs Growth Rate'!AI$53),0)</f>
        <v>73112688257978.578</v>
      </c>
      <c r="AJ17" s="9">
        <f>$F17*VLOOKUP($A17,'Non-GHGs Growth Rate'!$A$53:$AR$78,COLUMN('Non-GHGs Growth Rate'!AJ$53),0)</f>
        <v>74895373937902.25</v>
      </c>
      <c r="AK17" s="9">
        <f>$F17*VLOOKUP($A17,'Non-GHGs Growth Rate'!$A$53:$AR$78,COLUMN('Non-GHGs Growth Rate'!AK$53),0)</f>
        <v>76710615402884.188</v>
      </c>
      <c r="AL17" s="9">
        <f>$F17*VLOOKUP($A17,'Non-GHGs Growth Rate'!$A$53:$AR$78,COLUMN('Non-GHGs Growth Rate'!AL$53),0)</f>
        <v>78559504880064.484</v>
      </c>
      <c r="AM17" s="9">
        <f>$F17*VLOOKUP($A17,'Non-GHGs Growth Rate'!$A$53:$AR$78,COLUMN('Non-GHGs Growth Rate'!AM$53),0)</f>
        <v>80443131549165.297</v>
      </c>
      <c r="AN17" s="9">
        <f>$F17*VLOOKUP($A17,'Non-GHGs Growth Rate'!$A$53:$AR$78,COLUMN('Non-GHGs Growth Rate'!AN$53),0)</f>
        <v>82362583907008.484</v>
      </c>
      <c r="AO17" s="9">
        <f>$F17*VLOOKUP($A17,'Non-GHGs Growth Rate'!$A$53:$AR$78,COLUMN('Non-GHGs Growth Rate'!AO$53),0)</f>
        <v>84318951942107.047</v>
      </c>
      <c r="AP17" s="9">
        <f>$F17*VLOOKUP($A17,'Non-GHGs Growth Rate'!$A$53:$AR$78,COLUMN('Non-GHGs Growth Rate'!AP$53),0)</f>
        <v>86313329139636.328</v>
      </c>
      <c r="AQ17" s="9">
        <f>$F17*VLOOKUP($A17,'Non-GHGs Growth Rate'!$A$53:$AR$78,COLUMN('Non-GHGs Growth Rate'!AQ$53),0)</f>
        <v>88346814335317.703</v>
      </c>
      <c r="AR17" s="9">
        <f>$F17*VLOOKUP($A17,'Non-GHGs Growth Rate'!$A$53:$AR$78,COLUMN('Non-GHGs Growth Rate'!AR$53),0)</f>
        <v>90420513435028.328</v>
      </c>
    </row>
    <row r="18" spans="1:44">
      <c r="A18" t="s">
        <v>58</v>
      </c>
      <c r="B18" cm="1">
        <f t="array" ref="B18">SUMPRODUCT('Non-GHGs Emissions 2018-2022'!$K$5:$K$44*('Non-GHGs Emissions 2018-2022'!$A$5:$A$44=$A18))</f>
        <v>0</v>
      </c>
      <c r="C18" cm="1">
        <f t="array" ref="C18">SUMPRODUCT('Non-GHGs Emissions 2018-2022'!$K$49:$K$88*('Non-GHGs Emissions 2018-2022'!$A$49:$A$88=$A18))</f>
        <v>0</v>
      </c>
      <c r="D18" cm="1">
        <f t="array" ref="D18">SUMPRODUCT('Non-GHGs Emissions 2018-2022'!$K$93:$K$132*('Non-GHGs Emissions 2018-2022'!$A$93:$A$132=$A18))</f>
        <v>0</v>
      </c>
      <c r="E18" cm="1">
        <f t="array" ref="E18">SUMPRODUCT('Non-GHGs Emissions 2018-2022'!$K$137:$K$176*('Non-GHGs Emissions 2018-2022'!$A$137:$A$176=$A18))</f>
        <v>0</v>
      </c>
      <c r="F18" cm="1">
        <f t="array" ref="F18">SUMPRODUCT('Non-GHGs Emissions 2018-2022'!$K$181:$K$220*('Non-GHGs Emissions 2018-2022'!$A$181:$A$220=$A18))</f>
        <v>0</v>
      </c>
      <c r="G18">
        <f>$F18*VLOOKUP($A18,'Non-GHGs Growth Rate'!$A$53:$AR$78,COLUMN('Non-GHGs Growth Rate'!G$53),0)</f>
        <v>0</v>
      </c>
      <c r="H18">
        <f>$F18*VLOOKUP($A18,'Non-GHGs Growth Rate'!$A$53:$AR$78,COLUMN('Non-GHGs Growth Rate'!H$53),0)</f>
        <v>0</v>
      </c>
      <c r="I18">
        <f>$F18*VLOOKUP($A18,'Non-GHGs Growth Rate'!$A$53:$AR$78,COLUMN('Non-GHGs Growth Rate'!I$53),0)</f>
        <v>0</v>
      </c>
      <c r="J18">
        <f>$F18*VLOOKUP($A18,'Non-GHGs Growth Rate'!$A$53:$AR$78,COLUMN('Non-GHGs Growth Rate'!J$53),0)</f>
        <v>0</v>
      </c>
      <c r="K18">
        <f>$F18*VLOOKUP($A18,'Non-GHGs Growth Rate'!$A$53:$AR$78,COLUMN('Non-GHGs Growth Rate'!K$53),0)</f>
        <v>0</v>
      </c>
      <c r="L18">
        <f>$F18*VLOOKUP($A18,'Non-GHGs Growth Rate'!$A$53:$AR$78,COLUMN('Non-GHGs Growth Rate'!L$53),0)</f>
        <v>0</v>
      </c>
      <c r="M18">
        <f>$F18*VLOOKUP($A18,'Non-GHGs Growth Rate'!$A$53:$AR$78,COLUMN('Non-GHGs Growth Rate'!M$53),0)</f>
        <v>0</v>
      </c>
      <c r="N18">
        <f>$F18*VLOOKUP($A18,'Non-GHGs Growth Rate'!$A$53:$AR$78,COLUMN('Non-GHGs Growth Rate'!N$53),0)</f>
        <v>0</v>
      </c>
      <c r="O18">
        <f>$F18*VLOOKUP($A18,'Non-GHGs Growth Rate'!$A$53:$AR$78,COLUMN('Non-GHGs Growth Rate'!O$53),0)</f>
        <v>0</v>
      </c>
      <c r="P18">
        <f>$F18*VLOOKUP($A18,'Non-GHGs Growth Rate'!$A$53:$AR$78,COLUMN('Non-GHGs Growth Rate'!P$53),0)</f>
        <v>0</v>
      </c>
      <c r="Q18">
        <f>$F18*VLOOKUP($A18,'Non-GHGs Growth Rate'!$A$53:$AR$78,COLUMN('Non-GHGs Growth Rate'!Q$53),0)</f>
        <v>0</v>
      </c>
      <c r="R18">
        <f>$F18*VLOOKUP($A18,'Non-GHGs Growth Rate'!$A$53:$AR$78,COLUMN('Non-GHGs Growth Rate'!R$53),0)</f>
        <v>0</v>
      </c>
      <c r="S18">
        <f>$F18*VLOOKUP($A18,'Non-GHGs Growth Rate'!$A$53:$AR$78,COLUMN('Non-GHGs Growth Rate'!S$53),0)</f>
        <v>0</v>
      </c>
      <c r="T18">
        <f>$F18*VLOOKUP($A18,'Non-GHGs Growth Rate'!$A$53:$AR$78,COLUMN('Non-GHGs Growth Rate'!T$53),0)</f>
        <v>0</v>
      </c>
      <c r="U18">
        <f>$F18*VLOOKUP($A18,'Non-GHGs Growth Rate'!$A$53:$AR$78,COLUMN('Non-GHGs Growth Rate'!U$53),0)</f>
        <v>0</v>
      </c>
      <c r="V18">
        <f>$F18*VLOOKUP($A18,'Non-GHGs Growth Rate'!$A$53:$AR$78,COLUMN('Non-GHGs Growth Rate'!V$53),0)</f>
        <v>0</v>
      </c>
      <c r="W18">
        <f>$F18*VLOOKUP($A18,'Non-GHGs Growth Rate'!$A$53:$AR$78,COLUMN('Non-GHGs Growth Rate'!W$53),0)</f>
        <v>0</v>
      </c>
      <c r="X18">
        <f>$F18*VLOOKUP($A18,'Non-GHGs Growth Rate'!$A$53:$AR$78,COLUMN('Non-GHGs Growth Rate'!X$53),0)</f>
        <v>0</v>
      </c>
      <c r="Y18">
        <f>$F18*VLOOKUP($A18,'Non-GHGs Growth Rate'!$A$53:$AR$78,COLUMN('Non-GHGs Growth Rate'!Y$53),0)</f>
        <v>0</v>
      </c>
      <c r="Z18">
        <f>$F18*VLOOKUP($A18,'Non-GHGs Growth Rate'!$A$53:$AR$78,COLUMN('Non-GHGs Growth Rate'!Z$53),0)</f>
        <v>0</v>
      </c>
      <c r="AA18">
        <f>$F18*VLOOKUP($A18,'Non-GHGs Growth Rate'!$A$53:$AR$78,COLUMN('Non-GHGs Growth Rate'!AA$53),0)</f>
        <v>0</v>
      </c>
      <c r="AB18">
        <f>$F18*VLOOKUP($A18,'Non-GHGs Growth Rate'!$A$53:$AR$78,COLUMN('Non-GHGs Growth Rate'!AB$53),0)</f>
        <v>0</v>
      </c>
      <c r="AC18">
        <f>$F18*VLOOKUP($A18,'Non-GHGs Growth Rate'!$A$53:$AR$78,COLUMN('Non-GHGs Growth Rate'!AC$53),0)</f>
        <v>0</v>
      </c>
      <c r="AD18">
        <f>$F18*VLOOKUP($A18,'Non-GHGs Growth Rate'!$A$53:$AR$78,COLUMN('Non-GHGs Growth Rate'!AD$53),0)</f>
        <v>0</v>
      </c>
      <c r="AE18">
        <f>$F18*VLOOKUP($A18,'Non-GHGs Growth Rate'!$A$53:$AR$78,COLUMN('Non-GHGs Growth Rate'!AE$53),0)</f>
        <v>0</v>
      </c>
      <c r="AF18">
        <f>$F18*VLOOKUP($A18,'Non-GHGs Growth Rate'!$A$53:$AR$78,COLUMN('Non-GHGs Growth Rate'!AF$53),0)</f>
        <v>0</v>
      </c>
      <c r="AG18">
        <f>$F18*VLOOKUP($A18,'Non-GHGs Growth Rate'!$A$53:$AR$78,COLUMN('Non-GHGs Growth Rate'!AG$53),0)</f>
        <v>0</v>
      </c>
      <c r="AH18">
        <f>$F18*VLOOKUP($A18,'Non-GHGs Growth Rate'!$A$53:$AR$78,COLUMN('Non-GHGs Growth Rate'!AH$53),0)</f>
        <v>0</v>
      </c>
      <c r="AI18">
        <f>$F18*VLOOKUP($A18,'Non-GHGs Growth Rate'!$A$53:$AR$78,COLUMN('Non-GHGs Growth Rate'!AI$53),0)</f>
        <v>0</v>
      </c>
      <c r="AJ18">
        <f>$F18*VLOOKUP($A18,'Non-GHGs Growth Rate'!$A$53:$AR$78,COLUMN('Non-GHGs Growth Rate'!AJ$53),0)</f>
        <v>0</v>
      </c>
      <c r="AK18">
        <f>$F18*VLOOKUP($A18,'Non-GHGs Growth Rate'!$A$53:$AR$78,COLUMN('Non-GHGs Growth Rate'!AK$53),0)</f>
        <v>0</v>
      </c>
      <c r="AL18">
        <f>$F18*VLOOKUP($A18,'Non-GHGs Growth Rate'!$A$53:$AR$78,COLUMN('Non-GHGs Growth Rate'!AL$53),0)</f>
        <v>0</v>
      </c>
      <c r="AM18">
        <f>$F18*VLOOKUP($A18,'Non-GHGs Growth Rate'!$A$53:$AR$78,COLUMN('Non-GHGs Growth Rate'!AM$53),0)</f>
        <v>0</v>
      </c>
      <c r="AN18">
        <f>$F18*VLOOKUP($A18,'Non-GHGs Growth Rate'!$A$53:$AR$78,COLUMN('Non-GHGs Growth Rate'!AN$53),0)</f>
        <v>0</v>
      </c>
      <c r="AO18">
        <f>$F18*VLOOKUP($A18,'Non-GHGs Growth Rate'!$A$53:$AR$78,COLUMN('Non-GHGs Growth Rate'!AO$53),0)</f>
        <v>0</v>
      </c>
      <c r="AP18">
        <f>$F18*VLOOKUP($A18,'Non-GHGs Growth Rate'!$A$53:$AR$78,COLUMN('Non-GHGs Growth Rate'!AP$53),0)</f>
        <v>0</v>
      </c>
      <c r="AQ18">
        <f>$F18*VLOOKUP($A18,'Non-GHGs Growth Rate'!$A$53:$AR$78,COLUMN('Non-GHGs Growth Rate'!AQ$53),0)</f>
        <v>0</v>
      </c>
      <c r="AR18">
        <f>$F18*VLOOKUP($A18,'Non-GHGs Growth Rate'!$A$53:$AR$78,COLUMN('Non-GHGs Growth Rate'!AR$53),0)</f>
        <v>0</v>
      </c>
    </row>
    <row r="19" spans="1:44">
      <c r="A19" t="s">
        <v>59</v>
      </c>
      <c r="B19" cm="1">
        <f t="array" ref="B19">SUMPRODUCT('Non-GHGs Emissions 2018-2022'!$K$5:$K$44*('Non-GHGs Emissions 2018-2022'!$A$5:$A$44=$A19))</f>
        <v>0</v>
      </c>
      <c r="C19" cm="1">
        <f t="array" ref="C19">SUMPRODUCT('Non-GHGs Emissions 2018-2022'!$K$49:$K$88*('Non-GHGs Emissions 2018-2022'!$A$49:$A$88=$A19))</f>
        <v>0</v>
      </c>
      <c r="D19" cm="1">
        <f t="array" ref="D19">SUMPRODUCT('Non-GHGs Emissions 2018-2022'!$K$93:$K$132*('Non-GHGs Emissions 2018-2022'!$A$93:$A$132=$A19))</f>
        <v>0</v>
      </c>
      <c r="E19" cm="1">
        <f t="array" ref="E19">SUMPRODUCT('Non-GHGs Emissions 2018-2022'!$K$137:$K$176*('Non-GHGs Emissions 2018-2022'!$A$137:$A$176=$A19))</f>
        <v>0</v>
      </c>
      <c r="F19" cm="1">
        <f t="array" ref="F19">SUMPRODUCT('Non-GHGs Emissions 2018-2022'!$K$181:$K$220*('Non-GHGs Emissions 2018-2022'!$A$181:$A$220=$A19))</f>
        <v>0</v>
      </c>
      <c r="G19">
        <f>$F19*VLOOKUP($A19,'Non-GHGs Growth Rate'!$A$53:$AR$78,COLUMN('Non-GHGs Growth Rate'!G$53),0)</f>
        <v>0</v>
      </c>
      <c r="H19">
        <f>$F19*VLOOKUP($A19,'Non-GHGs Growth Rate'!$A$53:$AR$78,COLUMN('Non-GHGs Growth Rate'!H$53),0)</f>
        <v>0</v>
      </c>
      <c r="I19">
        <f>$F19*VLOOKUP($A19,'Non-GHGs Growth Rate'!$A$53:$AR$78,COLUMN('Non-GHGs Growth Rate'!I$53),0)</f>
        <v>0</v>
      </c>
      <c r="J19">
        <f>$F19*VLOOKUP($A19,'Non-GHGs Growth Rate'!$A$53:$AR$78,COLUMN('Non-GHGs Growth Rate'!J$53),0)</f>
        <v>0</v>
      </c>
      <c r="K19">
        <f>$F19*VLOOKUP($A19,'Non-GHGs Growth Rate'!$A$53:$AR$78,COLUMN('Non-GHGs Growth Rate'!K$53),0)</f>
        <v>0</v>
      </c>
      <c r="L19">
        <f>$F19*VLOOKUP($A19,'Non-GHGs Growth Rate'!$A$53:$AR$78,COLUMN('Non-GHGs Growth Rate'!L$53),0)</f>
        <v>0</v>
      </c>
      <c r="M19">
        <f>$F19*VLOOKUP($A19,'Non-GHGs Growth Rate'!$A$53:$AR$78,COLUMN('Non-GHGs Growth Rate'!M$53),0)</f>
        <v>0</v>
      </c>
      <c r="N19">
        <f>$F19*VLOOKUP($A19,'Non-GHGs Growth Rate'!$A$53:$AR$78,COLUMN('Non-GHGs Growth Rate'!N$53),0)</f>
        <v>0</v>
      </c>
      <c r="O19">
        <f>$F19*VLOOKUP($A19,'Non-GHGs Growth Rate'!$A$53:$AR$78,COLUMN('Non-GHGs Growth Rate'!O$53),0)</f>
        <v>0</v>
      </c>
      <c r="P19">
        <f>$F19*VLOOKUP($A19,'Non-GHGs Growth Rate'!$A$53:$AR$78,COLUMN('Non-GHGs Growth Rate'!P$53),0)</f>
        <v>0</v>
      </c>
      <c r="Q19">
        <f>$F19*VLOOKUP($A19,'Non-GHGs Growth Rate'!$A$53:$AR$78,COLUMN('Non-GHGs Growth Rate'!Q$53),0)</f>
        <v>0</v>
      </c>
      <c r="R19">
        <f>$F19*VLOOKUP($A19,'Non-GHGs Growth Rate'!$A$53:$AR$78,COLUMN('Non-GHGs Growth Rate'!R$53),0)</f>
        <v>0</v>
      </c>
      <c r="S19">
        <f>$F19*VLOOKUP($A19,'Non-GHGs Growth Rate'!$A$53:$AR$78,COLUMN('Non-GHGs Growth Rate'!S$53),0)</f>
        <v>0</v>
      </c>
      <c r="T19">
        <f>$F19*VLOOKUP($A19,'Non-GHGs Growth Rate'!$A$53:$AR$78,COLUMN('Non-GHGs Growth Rate'!T$53),0)</f>
        <v>0</v>
      </c>
      <c r="U19">
        <f>$F19*VLOOKUP($A19,'Non-GHGs Growth Rate'!$A$53:$AR$78,COLUMN('Non-GHGs Growth Rate'!U$53),0)</f>
        <v>0</v>
      </c>
      <c r="V19">
        <f>$F19*VLOOKUP($A19,'Non-GHGs Growth Rate'!$A$53:$AR$78,COLUMN('Non-GHGs Growth Rate'!V$53),0)</f>
        <v>0</v>
      </c>
      <c r="W19">
        <f>$F19*VLOOKUP($A19,'Non-GHGs Growth Rate'!$A$53:$AR$78,COLUMN('Non-GHGs Growth Rate'!W$53),0)</f>
        <v>0</v>
      </c>
      <c r="X19">
        <f>$F19*VLOOKUP($A19,'Non-GHGs Growth Rate'!$A$53:$AR$78,COLUMN('Non-GHGs Growth Rate'!X$53),0)</f>
        <v>0</v>
      </c>
      <c r="Y19">
        <f>$F19*VLOOKUP($A19,'Non-GHGs Growth Rate'!$A$53:$AR$78,COLUMN('Non-GHGs Growth Rate'!Y$53),0)</f>
        <v>0</v>
      </c>
      <c r="Z19">
        <f>$F19*VLOOKUP($A19,'Non-GHGs Growth Rate'!$A$53:$AR$78,COLUMN('Non-GHGs Growth Rate'!Z$53),0)</f>
        <v>0</v>
      </c>
      <c r="AA19">
        <f>$F19*VLOOKUP($A19,'Non-GHGs Growth Rate'!$A$53:$AR$78,COLUMN('Non-GHGs Growth Rate'!AA$53),0)</f>
        <v>0</v>
      </c>
      <c r="AB19">
        <f>$F19*VLOOKUP($A19,'Non-GHGs Growth Rate'!$A$53:$AR$78,COLUMN('Non-GHGs Growth Rate'!AB$53),0)</f>
        <v>0</v>
      </c>
      <c r="AC19">
        <f>$F19*VLOOKUP($A19,'Non-GHGs Growth Rate'!$A$53:$AR$78,COLUMN('Non-GHGs Growth Rate'!AC$53),0)</f>
        <v>0</v>
      </c>
      <c r="AD19">
        <f>$F19*VLOOKUP($A19,'Non-GHGs Growth Rate'!$A$53:$AR$78,COLUMN('Non-GHGs Growth Rate'!AD$53),0)</f>
        <v>0</v>
      </c>
      <c r="AE19">
        <f>$F19*VLOOKUP($A19,'Non-GHGs Growth Rate'!$A$53:$AR$78,COLUMN('Non-GHGs Growth Rate'!AE$53),0)</f>
        <v>0</v>
      </c>
      <c r="AF19">
        <f>$F19*VLOOKUP($A19,'Non-GHGs Growth Rate'!$A$53:$AR$78,COLUMN('Non-GHGs Growth Rate'!AF$53),0)</f>
        <v>0</v>
      </c>
      <c r="AG19">
        <f>$F19*VLOOKUP($A19,'Non-GHGs Growth Rate'!$A$53:$AR$78,COLUMN('Non-GHGs Growth Rate'!AG$53),0)</f>
        <v>0</v>
      </c>
      <c r="AH19">
        <f>$F19*VLOOKUP($A19,'Non-GHGs Growth Rate'!$A$53:$AR$78,COLUMN('Non-GHGs Growth Rate'!AH$53),0)</f>
        <v>0</v>
      </c>
      <c r="AI19">
        <f>$F19*VLOOKUP($A19,'Non-GHGs Growth Rate'!$A$53:$AR$78,COLUMN('Non-GHGs Growth Rate'!AI$53),0)</f>
        <v>0</v>
      </c>
      <c r="AJ19">
        <f>$F19*VLOOKUP($A19,'Non-GHGs Growth Rate'!$A$53:$AR$78,COLUMN('Non-GHGs Growth Rate'!AJ$53),0)</f>
        <v>0</v>
      </c>
      <c r="AK19">
        <f>$F19*VLOOKUP($A19,'Non-GHGs Growth Rate'!$A$53:$AR$78,COLUMN('Non-GHGs Growth Rate'!AK$53),0)</f>
        <v>0</v>
      </c>
      <c r="AL19">
        <f>$F19*VLOOKUP($A19,'Non-GHGs Growth Rate'!$A$53:$AR$78,COLUMN('Non-GHGs Growth Rate'!AL$53),0)</f>
        <v>0</v>
      </c>
      <c r="AM19">
        <f>$F19*VLOOKUP($A19,'Non-GHGs Growth Rate'!$A$53:$AR$78,COLUMN('Non-GHGs Growth Rate'!AM$53),0)</f>
        <v>0</v>
      </c>
      <c r="AN19">
        <f>$F19*VLOOKUP($A19,'Non-GHGs Growth Rate'!$A$53:$AR$78,COLUMN('Non-GHGs Growth Rate'!AN$53),0)</f>
        <v>0</v>
      </c>
      <c r="AO19">
        <f>$F19*VLOOKUP($A19,'Non-GHGs Growth Rate'!$A$53:$AR$78,COLUMN('Non-GHGs Growth Rate'!AO$53),0)</f>
        <v>0</v>
      </c>
      <c r="AP19">
        <f>$F19*VLOOKUP($A19,'Non-GHGs Growth Rate'!$A$53:$AR$78,COLUMN('Non-GHGs Growth Rate'!AP$53),0)</f>
        <v>0</v>
      </c>
      <c r="AQ19">
        <f>$F19*VLOOKUP($A19,'Non-GHGs Growth Rate'!$A$53:$AR$78,COLUMN('Non-GHGs Growth Rate'!AQ$53),0)</f>
        <v>0</v>
      </c>
      <c r="AR19">
        <f>$F19*VLOOKUP($A19,'Non-GHGs Growth Rate'!$A$53:$AR$78,COLUMN('Non-GHGs Growth Rate'!AR$53),0)</f>
        <v>0</v>
      </c>
    </row>
    <row r="20" spans="1:44">
      <c r="A20" t="s">
        <v>60</v>
      </c>
      <c r="B20" cm="1">
        <f t="array" ref="B20">SUMPRODUCT('Non-GHGs Emissions 2018-2022'!$K$5:$K$44*('Non-GHGs Emissions 2018-2022'!$A$5:$A$44=$A20))</f>
        <v>0</v>
      </c>
      <c r="C20" cm="1">
        <f t="array" ref="C20">SUMPRODUCT('Non-GHGs Emissions 2018-2022'!$K$49:$K$88*('Non-GHGs Emissions 2018-2022'!$A$49:$A$88=$A20))</f>
        <v>0</v>
      </c>
      <c r="D20" cm="1">
        <f t="array" ref="D20">SUMPRODUCT('Non-GHGs Emissions 2018-2022'!$K$93:$K$132*('Non-GHGs Emissions 2018-2022'!$A$93:$A$132=$A20))</f>
        <v>0</v>
      </c>
      <c r="E20" cm="1">
        <f t="array" ref="E20">SUMPRODUCT('Non-GHGs Emissions 2018-2022'!$K$137:$K$176*('Non-GHGs Emissions 2018-2022'!$A$137:$A$176=$A20))</f>
        <v>0</v>
      </c>
      <c r="F20" cm="1">
        <f t="array" ref="F20">SUMPRODUCT('Non-GHGs Emissions 2018-2022'!$K$181:$K$220*('Non-GHGs Emissions 2018-2022'!$A$181:$A$220=$A20))</f>
        <v>0</v>
      </c>
      <c r="G20">
        <f>$F20*VLOOKUP($A20,'Non-GHGs Growth Rate'!$A$53:$AR$78,COLUMN('Non-GHGs Growth Rate'!G$53),0)</f>
        <v>0</v>
      </c>
      <c r="H20">
        <f>$F20*VLOOKUP($A20,'Non-GHGs Growth Rate'!$A$53:$AR$78,COLUMN('Non-GHGs Growth Rate'!H$53),0)</f>
        <v>0</v>
      </c>
      <c r="I20">
        <f>$F20*VLOOKUP($A20,'Non-GHGs Growth Rate'!$A$53:$AR$78,COLUMN('Non-GHGs Growth Rate'!I$53),0)</f>
        <v>0</v>
      </c>
      <c r="J20">
        <f>$F20*VLOOKUP($A20,'Non-GHGs Growth Rate'!$A$53:$AR$78,COLUMN('Non-GHGs Growth Rate'!J$53),0)</f>
        <v>0</v>
      </c>
      <c r="K20">
        <f>$F20*VLOOKUP($A20,'Non-GHGs Growth Rate'!$A$53:$AR$78,COLUMN('Non-GHGs Growth Rate'!K$53),0)</f>
        <v>0</v>
      </c>
      <c r="L20">
        <f>$F20*VLOOKUP($A20,'Non-GHGs Growth Rate'!$A$53:$AR$78,COLUMN('Non-GHGs Growth Rate'!L$53),0)</f>
        <v>0</v>
      </c>
      <c r="M20">
        <f>$F20*VLOOKUP($A20,'Non-GHGs Growth Rate'!$A$53:$AR$78,COLUMN('Non-GHGs Growth Rate'!M$53),0)</f>
        <v>0</v>
      </c>
      <c r="N20">
        <f>$F20*VLOOKUP($A20,'Non-GHGs Growth Rate'!$A$53:$AR$78,COLUMN('Non-GHGs Growth Rate'!N$53),0)</f>
        <v>0</v>
      </c>
      <c r="O20">
        <f>$F20*VLOOKUP($A20,'Non-GHGs Growth Rate'!$A$53:$AR$78,COLUMN('Non-GHGs Growth Rate'!O$53),0)</f>
        <v>0</v>
      </c>
      <c r="P20">
        <f>$F20*VLOOKUP($A20,'Non-GHGs Growth Rate'!$A$53:$AR$78,COLUMN('Non-GHGs Growth Rate'!P$53),0)</f>
        <v>0</v>
      </c>
      <c r="Q20">
        <f>$F20*VLOOKUP($A20,'Non-GHGs Growth Rate'!$A$53:$AR$78,COLUMN('Non-GHGs Growth Rate'!Q$53),0)</f>
        <v>0</v>
      </c>
      <c r="R20">
        <f>$F20*VLOOKUP($A20,'Non-GHGs Growth Rate'!$A$53:$AR$78,COLUMN('Non-GHGs Growth Rate'!R$53),0)</f>
        <v>0</v>
      </c>
      <c r="S20">
        <f>$F20*VLOOKUP($A20,'Non-GHGs Growth Rate'!$A$53:$AR$78,COLUMN('Non-GHGs Growth Rate'!S$53),0)</f>
        <v>0</v>
      </c>
      <c r="T20">
        <f>$F20*VLOOKUP($A20,'Non-GHGs Growth Rate'!$A$53:$AR$78,COLUMN('Non-GHGs Growth Rate'!T$53),0)</f>
        <v>0</v>
      </c>
      <c r="U20">
        <f>$F20*VLOOKUP($A20,'Non-GHGs Growth Rate'!$A$53:$AR$78,COLUMN('Non-GHGs Growth Rate'!U$53),0)</f>
        <v>0</v>
      </c>
      <c r="V20">
        <f>$F20*VLOOKUP($A20,'Non-GHGs Growth Rate'!$A$53:$AR$78,COLUMN('Non-GHGs Growth Rate'!V$53),0)</f>
        <v>0</v>
      </c>
      <c r="W20">
        <f>$F20*VLOOKUP($A20,'Non-GHGs Growth Rate'!$A$53:$AR$78,COLUMN('Non-GHGs Growth Rate'!W$53),0)</f>
        <v>0</v>
      </c>
      <c r="X20">
        <f>$F20*VLOOKUP($A20,'Non-GHGs Growth Rate'!$A$53:$AR$78,COLUMN('Non-GHGs Growth Rate'!X$53),0)</f>
        <v>0</v>
      </c>
      <c r="Y20">
        <f>$F20*VLOOKUP($A20,'Non-GHGs Growth Rate'!$A$53:$AR$78,COLUMN('Non-GHGs Growth Rate'!Y$53),0)</f>
        <v>0</v>
      </c>
      <c r="Z20">
        <f>$F20*VLOOKUP($A20,'Non-GHGs Growth Rate'!$A$53:$AR$78,COLUMN('Non-GHGs Growth Rate'!Z$53),0)</f>
        <v>0</v>
      </c>
      <c r="AA20">
        <f>$F20*VLOOKUP($A20,'Non-GHGs Growth Rate'!$A$53:$AR$78,COLUMN('Non-GHGs Growth Rate'!AA$53),0)</f>
        <v>0</v>
      </c>
      <c r="AB20">
        <f>$F20*VLOOKUP($A20,'Non-GHGs Growth Rate'!$A$53:$AR$78,COLUMN('Non-GHGs Growth Rate'!AB$53),0)</f>
        <v>0</v>
      </c>
      <c r="AC20">
        <f>$F20*VLOOKUP($A20,'Non-GHGs Growth Rate'!$A$53:$AR$78,COLUMN('Non-GHGs Growth Rate'!AC$53),0)</f>
        <v>0</v>
      </c>
      <c r="AD20">
        <f>$F20*VLOOKUP($A20,'Non-GHGs Growth Rate'!$A$53:$AR$78,COLUMN('Non-GHGs Growth Rate'!AD$53),0)</f>
        <v>0</v>
      </c>
      <c r="AE20">
        <f>$F20*VLOOKUP($A20,'Non-GHGs Growth Rate'!$A$53:$AR$78,COLUMN('Non-GHGs Growth Rate'!AE$53),0)</f>
        <v>0</v>
      </c>
      <c r="AF20">
        <f>$F20*VLOOKUP($A20,'Non-GHGs Growth Rate'!$A$53:$AR$78,COLUMN('Non-GHGs Growth Rate'!AF$53),0)</f>
        <v>0</v>
      </c>
      <c r="AG20">
        <f>$F20*VLOOKUP($A20,'Non-GHGs Growth Rate'!$A$53:$AR$78,COLUMN('Non-GHGs Growth Rate'!AG$53),0)</f>
        <v>0</v>
      </c>
      <c r="AH20">
        <f>$F20*VLOOKUP($A20,'Non-GHGs Growth Rate'!$A$53:$AR$78,COLUMN('Non-GHGs Growth Rate'!AH$53),0)</f>
        <v>0</v>
      </c>
      <c r="AI20">
        <f>$F20*VLOOKUP($A20,'Non-GHGs Growth Rate'!$A$53:$AR$78,COLUMN('Non-GHGs Growth Rate'!AI$53),0)</f>
        <v>0</v>
      </c>
      <c r="AJ20">
        <f>$F20*VLOOKUP($A20,'Non-GHGs Growth Rate'!$A$53:$AR$78,COLUMN('Non-GHGs Growth Rate'!AJ$53),0)</f>
        <v>0</v>
      </c>
      <c r="AK20">
        <f>$F20*VLOOKUP($A20,'Non-GHGs Growth Rate'!$A$53:$AR$78,COLUMN('Non-GHGs Growth Rate'!AK$53),0)</f>
        <v>0</v>
      </c>
      <c r="AL20">
        <f>$F20*VLOOKUP($A20,'Non-GHGs Growth Rate'!$A$53:$AR$78,COLUMN('Non-GHGs Growth Rate'!AL$53),0)</f>
        <v>0</v>
      </c>
      <c r="AM20">
        <f>$F20*VLOOKUP($A20,'Non-GHGs Growth Rate'!$A$53:$AR$78,COLUMN('Non-GHGs Growth Rate'!AM$53),0)</f>
        <v>0</v>
      </c>
      <c r="AN20">
        <f>$F20*VLOOKUP($A20,'Non-GHGs Growth Rate'!$A$53:$AR$78,COLUMN('Non-GHGs Growth Rate'!AN$53),0)</f>
        <v>0</v>
      </c>
      <c r="AO20">
        <f>$F20*VLOOKUP($A20,'Non-GHGs Growth Rate'!$A$53:$AR$78,COLUMN('Non-GHGs Growth Rate'!AO$53),0)</f>
        <v>0</v>
      </c>
      <c r="AP20">
        <f>$F20*VLOOKUP($A20,'Non-GHGs Growth Rate'!$A$53:$AR$78,COLUMN('Non-GHGs Growth Rate'!AP$53),0)</f>
        <v>0</v>
      </c>
      <c r="AQ20">
        <f>$F20*VLOOKUP($A20,'Non-GHGs Growth Rate'!$A$53:$AR$78,COLUMN('Non-GHGs Growth Rate'!AQ$53),0)</f>
        <v>0</v>
      </c>
      <c r="AR20">
        <f>$F20*VLOOKUP($A20,'Non-GHGs Growth Rate'!$A$53:$AR$78,COLUMN('Non-GHGs Growth Rate'!AR$53),0)</f>
        <v>0</v>
      </c>
    </row>
    <row r="21" spans="1:44">
      <c r="A21" t="s">
        <v>61</v>
      </c>
      <c r="B21" cm="1">
        <f t="array" ref="B21">SUMPRODUCT('Non-GHGs Emissions 2018-2022'!$K$5:$K$44*('Non-GHGs Emissions 2018-2022'!$A$5:$A$44=$A21))</f>
        <v>0</v>
      </c>
      <c r="C21" cm="1">
        <f t="array" ref="C21">SUMPRODUCT('Non-GHGs Emissions 2018-2022'!$K$49:$K$88*('Non-GHGs Emissions 2018-2022'!$A$49:$A$88=$A21))</f>
        <v>0</v>
      </c>
      <c r="D21" cm="1">
        <f t="array" ref="D21">SUMPRODUCT('Non-GHGs Emissions 2018-2022'!$K$93:$K$132*('Non-GHGs Emissions 2018-2022'!$A$93:$A$132=$A21))</f>
        <v>0</v>
      </c>
      <c r="E21" cm="1">
        <f t="array" ref="E21">SUMPRODUCT('Non-GHGs Emissions 2018-2022'!$K$137:$K$176*('Non-GHGs Emissions 2018-2022'!$A$137:$A$176=$A21))</f>
        <v>0</v>
      </c>
      <c r="F21" cm="1">
        <f t="array" ref="F21">SUMPRODUCT('Non-GHGs Emissions 2018-2022'!$K$181:$K$220*('Non-GHGs Emissions 2018-2022'!$A$181:$A$220=$A21))</f>
        <v>0</v>
      </c>
      <c r="G21">
        <f>$F21*VLOOKUP($A21,'Non-GHGs Growth Rate'!$A$53:$AR$78,COLUMN('Non-GHGs Growth Rate'!G$53),0)</f>
        <v>0</v>
      </c>
      <c r="H21">
        <f>$F21*VLOOKUP($A21,'Non-GHGs Growth Rate'!$A$53:$AR$78,COLUMN('Non-GHGs Growth Rate'!H$53),0)</f>
        <v>0</v>
      </c>
      <c r="I21">
        <f>$F21*VLOOKUP($A21,'Non-GHGs Growth Rate'!$A$53:$AR$78,COLUMN('Non-GHGs Growth Rate'!I$53),0)</f>
        <v>0</v>
      </c>
      <c r="J21">
        <f>$F21*VLOOKUP($A21,'Non-GHGs Growth Rate'!$A$53:$AR$78,COLUMN('Non-GHGs Growth Rate'!J$53),0)</f>
        <v>0</v>
      </c>
      <c r="K21">
        <f>$F21*VLOOKUP($A21,'Non-GHGs Growth Rate'!$A$53:$AR$78,COLUMN('Non-GHGs Growth Rate'!K$53),0)</f>
        <v>0</v>
      </c>
      <c r="L21">
        <f>$F21*VLOOKUP($A21,'Non-GHGs Growth Rate'!$A$53:$AR$78,COLUMN('Non-GHGs Growth Rate'!L$53),0)</f>
        <v>0</v>
      </c>
      <c r="M21">
        <f>$F21*VLOOKUP($A21,'Non-GHGs Growth Rate'!$A$53:$AR$78,COLUMN('Non-GHGs Growth Rate'!M$53),0)</f>
        <v>0</v>
      </c>
      <c r="N21">
        <f>$F21*VLOOKUP($A21,'Non-GHGs Growth Rate'!$A$53:$AR$78,COLUMN('Non-GHGs Growth Rate'!N$53),0)</f>
        <v>0</v>
      </c>
      <c r="O21">
        <f>$F21*VLOOKUP($A21,'Non-GHGs Growth Rate'!$A$53:$AR$78,COLUMN('Non-GHGs Growth Rate'!O$53),0)</f>
        <v>0</v>
      </c>
      <c r="P21">
        <f>$F21*VLOOKUP($A21,'Non-GHGs Growth Rate'!$A$53:$AR$78,COLUMN('Non-GHGs Growth Rate'!P$53),0)</f>
        <v>0</v>
      </c>
      <c r="Q21">
        <f>$F21*VLOOKUP($A21,'Non-GHGs Growth Rate'!$A$53:$AR$78,COLUMN('Non-GHGs Growth Rate'!Q$53),0)</f>
        <v>0</v>
      </c>
      <c r="R21">
        <f>$F21*VLOOKUP($A21,'Non-GHGs Growth Rate'!$A$53:$AR$78,COLUMN('Non-GHGs Growth Rate'!R$53),0)</f>
        <v>0</v>
      </c>
      <c r="S21">
        <f>$F21*VLOOKUP($A21,'Non-GHGs Growth Rate'!$A$53:$AR$78,COLUMN('Non-GHGs Growth Rate'!S$53),0)</f>
        <v>0</v>
      </c>
      <c r="T21">
        <f>$F21*VLOOKUP($A21,'Non-GHGs Growth Rate'!$A$53:$AR$78,COLUMN('Non-GHGs Growth Rate'!T$53),0)</f>
        <v>0</v>
      </c>
      <c r="U21">
        <f>$F21*VLOOKUP($A21,'Non-GHGs Growth Rate'!$A$53:$AR$78,COLUMN('Non-GHGs Growth Rate'!U$53),0)</f>
        <v>0</v>
      </c>
      <c r="V21">
        <f>$F21*VLOOKUP($A21,'Non-GHGs Growth Rate'!$A$53:$AR$78,COLUMN('Non-GHGs Growth Rate'!V$53),0)</f>
        <v>0</v>
      </c>
      <c r="W21">
        <f>$F21*VLOOKUP($A21,'Non-GHGs Growth Rate'!$A$53:$AR$78,COLUMN('Non-GHGs Growth Rate'!W$53),0)</f>
        <v>0</v>
      </c>
      <c r="X21">
        <f>$F21*VLOOKUP($A21,'Non-GHGs Growth Rate'!$A$53:$AR$78,COLUMN('Non-GHGs Growth Rate'!X$53),0)</f>
        <v>0</v>
      </c>
      <c r="Y21">
        <f>$F21*VLOOKUP($A21,'Non-GHGs Growth Rate'!$A$53:$AR$78,COLUMN('Non-GHGs Growth Rate'!Y$53),0)</f>
        <v>0</v>
      </c>
      <c r="Z21">
        <f>$F21*VLOOKUP($A21,'Non-GHGs Growth Rate'!$A$53:$AR$78,COLUMN('Non-GHGs Growth Rate'!Z$53),0)</f>
        <v>0</v>
      </c>
      <c r="AA21">
        <f>$F21*VLOOKUP($A21,'Non-GHGs Growth Rate'!$A$53:$AR$78,COLUMN('Non-GHGs Growth Rate'!AA$53),0)</f>
        <v>0</v>
      </c>
      <c r="AB21">
        <f>$F21*VLOOKUP($A21,'Non-GHGs Growth Rate'!$A$53:$AR$78,COLUMN('Non-GHGs Growth Rate'!AB$53),0)</f>
        <v>0</v>
      </c>
      <c r="AC21">
        <f>$F21*VLOOKUP($A21,'Non-GHGs Growth Rate'!$A$53:$AR$78,COLUMN('Non-GHGs Growth Rate'!AC$53),0)</f>
        <v>0</v>
      </c>
      <c r="AD21">
        <f>$F21*VLOOKUP($A21,'Non-GHGs Growth Rate'!$A$53:$AR$78,COLUMN('Non-GHGs Growth Rate'!AD$53),0)</f>
        <v>0</v>
      </c>
      <c r="AE21">
        <f>$F21*VLOOKUP($A21,'Non-GHGs Growth Rate'!$A$53:$AR$78,COLUMN('Non-GHGs Growth Rate'!AE$53),0)</f>
        <v>0</v>
      </c>
      <c r="AF21">
        <f>$F21*VLOOKUP($A21,'Non-GHGs Growth Rate'!$A$53:$AR$78,COLUMN('Non-GHGs Growth Rate'!AF$53),0)</f>
        <v>0</v>
      </c>
      <c r="AG21">
        <f>$F21*VLOOKUP($A21,'Non-GHGs Growth Rate'!$A$53:$AR$78,COLUMN('Non-GHGs Growth Rate'!AG$53),0)</f>
        <v>0</v>
      </c>
      <c r="AH21">
        <f>$F21*VLOOKUP($A21,'Non-GHGs Growth Rate'!$A$53:$AR$78,COLUMN('Non-GHGs Growth Rate'!AH$53),0)</f>
        <v>0</v>
      </c>
      <c r="AI21">
        <f>$F21*VLOOKUP($A21,'Non-GHGs Growth Rate'!$A$53:$AR$78,COLUMN('Non-GHGs Growth Rate'!AI$53),0)</f>
        <v>0</v>
      </c>
      <c r="AJ21">
        <f>$F21*VLOOKUP($A21,'Non-GHGs Growth Rate'!$A$53:$AR$78,COLUMN('Non-GHGs Growth Rate'!AJ$53),0)</f>
        <v>0</v>
      </c>
      <c r="AK21">
        <f>$F21*VLOOKUP($A21,'Non-GHGs Growth Rate'!$A$53:$AR$78,COLUMN('Non-GHGs Growth Rate'!AK$53),0)</f>
        <v>0</v>
      </c>
      <c r="AL21">
        <f>$F21*VLOOKUP($A21,'Non-GHGs Growth Rate'!$A$53:$AR$78,COLUMN('Non-GHGs Growth Rate'!AL$53),0)</f>
        <v>0</v>
      </c>
      <c r="AM21">
        <f>$F21*VLOOKUP($A21,'Non-GHGs Growth Rate'!$A$53:$AR$78,COLUMN('Non-GHGs Growth Rate'!AM$53),0)</f>
        <v>0</v>
      </c>
      <c r="AN21">
        <f>$F21*VLOOKUP($A21,'Non-GHGs Growth Rate'!$A$53:$AR$78,COLUMN('Non-GHGs Growth Rate'!AN$53),0)</f>
        <v>0</v>
      </c>
      <c r="AO21">
        <f>$F21*VLOOKUP($A21,'Non-GHGs Growth Rate'!$A$53:$AR$78,COLUMN('Non-GHGs Growth Rate'!AO$53),0)</f>
        <v>0</v>
      </c>
      <c r="AP21">
        <f>$F21*VLOOKUP($A21,'Non-GHGs Growth Rate'!$A$53:$AR$78,COLUMN('Non-GHGs Growth Rate'!AP$53),0)</f>
        <v>0</v>
      </c>
      <c r="AQ21">
        <f>$F21*VLOOKUP($A21,'Non-GHGs Growth Rate'!$A$53:$AR$78,COLUMN('Non-GHGs Growth Rate'!AQ$53),0)</f>
        <v>0</v>
      </c>
      <c r="AR21">
        <f>$F21*VLOOKUP($A21,'Non-GHGs Growth Rate'!$A$53:$AR$78,COLUMN('Non-GHGs Growth Rate'!AR$53),0)</f>
        <v>0</v>
      </c>
    </row>
    <row r="22" spans="1:44">
      <c r="A22" t="s">
        <v>62</v>
      </c>
      <c r="B22" cm="1">
        <f t="array" ref="B22">SUMPRODUCT('Non-GHGs Emissions 2018-2022'!$K$5:$K$44*('Non-GHGs Emissions 2018-2022'!$A$5:$A$44=$A22))</f>
        <v>0</v>
      </c>
      <c r="C22" cm="1">
        <f t="array" ref="C22">SUMPRODUCT('Non-GHGs Emissions 2018-2022'!$K$49:$K$88*('Non-GHGs Emissions 2018-2022'!$A$49:$A$88=$A22))</f>
        <v>0</v>
      </c>
      <c r="D22" cm="1">
        <f t="array" ref="D22">SUMPRODUCT('Non-GHGs Emissions 2018-2022'!$K$93:$K$132*('Non-GHGs Emissions 2018-2022'!$A$93:$A$132=$A22))</f>
        <v>0</v>
      </c>
      <c r="E22" cm="1">
        <f t="array" ref="E22">SUMPRODUCT('Non-GHGs Emissions 2018-2022'!$K$137:$K$176*('Non-GHGs Emissions 2018-2022'!$A$137:$A$176=$A22))</f>
        <v>0</v>
      </c>
      <c r="F22" cm="1">
        <f t="array" ref="F22">SUMPRODUCT('Non-GHGs Emissions 2018-2022'!$K$181:$K$220*('Non-GHGs Emissions 2018-2022'!$A$181:$A$220=$A22))</f>
        <v>0</v>
      </c>
      <c r="G22">
        <f>$F22*VLOOKUP($A22,'Non-GHGs Growth Rate'!$A$53:$AR$78,COLUMN('Non-GHGs Growth Rate'!G$53),0)</f>
        <v>0</v>
      </c>
      <c r="H22">
        <f>$F22*VLOOKUP($A22,'Non-GHGs Growth Rate'!$A$53:$AR$78,COLUMN('Non-GHGs Growth Rate'!H$53),0)</f>
        <v>0</v>
      </c>
      <c r="I22">
        <f>$F22*VLOOKUP($A22,'Non-GHGs Growth Rate'!$A$53:$AR$78,COLUMN('Non-GHGs Growth Rate'!I$53),0)</f>
        <v>0</v>
      </c>
      <c r="J22">
        <f>$F22*VLOOKUP($A22,'Non-GHGs Growth Rate'!$A$53:$AR$78,COLUMN('Non-GHGs Growth Rate'!J$53),0)</f>
        <v>0</v>
      </c>
      <c r="K22">
        <f>$F22*VLOOKUP($A22,'Non-GHGs Growth Rate'!$A$53:$AR$78,COLUMN('Non-GHGs Growth Rate'!K$53),0)</f>
        <v>0</v>
      </c>
      <c r="L22">
        <f>$F22*VLOOKUP($A22,'Non-GHGs Growth Rate'!$A$53:$AR$78,COLUMN('Non-GHGs Growth Rate'!L$53),0)</f>
        <v>0</v>
      </c>
      <c r="M22">
        <f>$F22*VLOOKUP($A22,'Non-GHGs Growth Rate'!$A$53:$AR$78,COLUMN('Non-GHGs Growth Rate'!M$53),0)</f>
        <v>0</v>
      </c>
      <c r="N22">
        <f>$F22*VLOOKUP($A22,'Non-GHGs Growth Rate'!$A$53:$AR$78,COLUMN('Non-GHGs Growth Rate'!N$53),0)</f>
        <v>0</v>
      </c>
      <c r="O22">
        <f>$F22*VLOOKUP($A22,'Non-GHGs Growth Rate'!$A$53:$AR$78,COLUMN('Non-GHGs Growth Rate'!O$53),0)</f>
        <v>0</v>
      </c>
      <c r="P22">
        <f>$F22*VLOOKUP($A22,'Non-GHGs Growth Rate'!$A$53:$AR$78,COLUMN('Non-GHGs Growth Rate'!P$53),0)</f>
        <v>0</v>
      </c>
      <c r="Q22">
        <f>$F22*VLOOKUP($A22,'Non-GHGs Growth Rate'!$A$53:$AR$78,COLUMN('Non-GHGs Growth Rate'!Q$53),0)</f>
        <v>0</v>
      </c>
      <c r="R22">
        <f>$F22*VLOOKUP($A22,'Non-GHGs Growth Rate'!$A$53:$AR$78,COLUMN('Non-GHGs Growth Rate'!R$53),0)</f>
        <v>0</v>
      </c>
      <c r="S22">
        <f>$F22*VLOOKUP($A22,'Non-GHGs Growth Rate'!$A$53:$AR$78,COLUMN('Non-GHGs Growth Rate'!S$53),0)</f>
        <v>0</v>
      </c>
      <c r="T22">
        <f>$F22*VLOOKUP($A22,'Non-GHGs Growth Rate'!$A$53:$AR$78,COLUMN('Non-GHGs Growth Rate'!T$53),0)</f>
        <v>0</v>
      </c>
      <c r="U22">
        <f>$F22*VLOOKUP($A22,'Non-GHGs Growth Rate'!$A$53:$AR$78,COLUMN('Non-GHGs Growth Rate'!U$53),0)</f>
        <v>0</v>
      </c>
      <c r="V22">
        <f>$F22*VLOOKUP($A22,'Non-GHGs Growth Rate'!$A$53:$AR$78,COLUMN('Non-GHGs Growth Rate'!V$53),0)</f>
        <v>0</v>
      </c>
      <c r="W22">
        <f>$F22*VLOOKUP($A22,'Non-GHGs Growth Rate'!$A$53:$AR$78,COLUMN('Non-GHGs Growth Rate'!W$53),0)</f>
        <v>0</v>
      </c>
      <c r="X22">
        <f>$F22*VLOOKUP($A22,'Non-GHGs Growth Rate'!$A$53:$AR$78,COLUMN('Non-GHGs Growth Rate'!X$53),0)</f>
        <v>0</v>
      </c>
      <c r="Y22">
        <f>$F22*VLOOKUP($A22,'Non-GHGs Growth Rate'!$A$53:$AR$78,COLUMN('Non-GHGs Growth Rate'!Y$53),0)</f>
        <v>0</v>
      </c>
      <c r="Z22">
        <f>$F22*VLOOKUP($A22,'Non-GHGs Growth Rate'!$A$53:$AR$78,COLUMN('Non-GHGs Growth Rate'!Z$53),0)</f>
        <v>0</v>
      </c>
      <c r="AA22">
        <f>$F22*VLOOKUP($A22,'Non-GHGs Growth Rate'!$A$53:$AR$78,COLUMN('Non-GHGs Growth Rate'!AA$53),0)</f>
        <v>0</v>
      </c>
      <c r="AB22">
        <f>$F22*VLOOKUP($A22,'Non-GHGs Growth Rate'!$A$53:$AR$78,COLUMN('Non-GHGs Growth Rate'!AB$53),0)</f>
        <v>0</v>
      </c>
      <c r="AC22">
        <f>$F22*VLOOKUP($A22,'Non-GHGs Growth Rate'!$A$53:$AR$78,COLUMN('Non-GHGs Growth Rate'!AC$53),0)</f>
        <v>0</v>
      </c>
      <c r="AD22">
        <f>$F22*VLOOKUP($A22,'Non-GHGs Growth Rate'!$A$53:$AR$78,COLUMN('Non-GHGs Growth Rate'!AD$53),0)</f>
        <v>0</v>
      </c>
      <c r="AE22">
        <f>$F22*VLOOKUP($A22,'Non-GHGs Growth Rate'!$A$53:$AR$78,COLUMN('Non-GHGs Growth Rate'!AE$53),0)</f>
        <v>0</v>
      </c>
      <c r="AF22">
        <f>$F22*VLOOKUP($A22,'Non-GHGs Growth Rate'!$A$53:$AR$78,COLUMN('Non-GHGs Growth Rate'!AF$53),0)</f>
        <v>0</v>
      </c>
      <c r="AG22">
        <f>$F22*VLOOKUP($A22,'Non-GHGs Growth Rate'!$A$53:$AR$78,COLUMN('Non-GHGs Growth Rate'!AG$53),0)</f>
        <v>0</v>
      </c>
      <c r="AH22">
        <f>$F22*VLOOKUP($A22,'Non-GHGs Growth Rate'!$A$53:$AR$78,COLUMN('Non-GHGs Growth Rate'!AH$53),0)</f>
        <v>0</v>
      </c>
      <c r="AI22">
        <f>$F22*VLOOKUP($A22,'Non-GHGs Growth Rate'!$A$53:$AR$78,COLUMN('Non-GHGs Growth Rate'!AI$53),0)</f>
        <v>0</v>
      </c>
      <c r="AJ22">
        <f>$F22*VLOOKUP($A22,'Non-GHGs Growth Rate'!$A$53:$AR$78,COLUMN('Non-GHGs Growth Rate'!AJ$53),0)</f>
        <v>0</v>
      </c>
      <c r="AK22">
        <f>$F22*VLOOKUP($A22,'Non-GHGs Growth Rate'!$A$53:$AR$78,COLUMN('Non-GHGs Growth Rate'!AK$53),0)</f>
        <v>0</v>
      </c>
      <c r="AL22">
        <f>$F22*VLOOKUP($A22,'Non-GHGs Growth Rate'!$A$53:$AR$78,COLUMN('Non-GHGs Growth Rate'!AL$53),0)</f>
        <v>0</v>
      </c>
      <c r="AM22">
        <f>$F22*VLOOKUP($A22,'Non-GHGs Growth Rate'!$A$53:$AR$78,COLUMN('Non-GHGs Growth Rate'!AM$53),0)</f>
        <v>0</v>
      </c>
      <c r="AN22">
        <f>$F22*VLOOKUP($A22,'Non-GHGs Growth Rate'!$A$53:$AR$78,COLUMN('Non-GHGs Growth Rate'!AN$53),0)</f>
        <v>0</v>
      </c>
      <c r="AO22">
        <f>$F22*VLOOKUP($A22,'Non-GHGs Growth Rate'!$A$53:$AR$78,COLUMN('Non-GHGs Growth Rate'!AO$53),0)</f>
        <v>0</v>
      </c>
      <c r="AP22">
        <f>$F22*VLOOKUP($A22,'Non-GHGs Growth Rate'!$A$53:$AR$78,COLUMN('Non-GHGs Growth Rate'!AP$53),0)</f>
        <v>0</v>
      </c>
      <c r="AQ22">
        <f>$F22*VLOOKUP($A22,'Non-GHGs Growth Rate'!$A$53:$AR$78,COLUMN('Non-GHGs Growth Rate'!AQ$53),0)</f>
        <v>0</v>
      </c>
      <c r="AR22">
        <f>$F22*VLOOKUP($A22,'Non-GHGs Growth Rate'!$A$53:$AR$78,COLUMN('Non-GHGs Growth Rate'!AR$53),0)</f>
        <v>0</v>
      </c>
    </row>
    <row r="23" spans="1:44">
      <c r="A23" t="s">
        <v>63</v>
      </c>
      <c r="B23" cm="1">
        <f t="array" ref="B23">SUMPRODUCT('Non-GHGs Emissions 2018-2022'!$K$5:$K$44*('Non-GHGs Emissions 2018-2022'!$A$5:$A$44=$A23))</f>
        <v>0</v>
      </c>
      <c r="C23" cm="1">
        <f t="array" ref="C23">SUMPRODUCT('Non-GHGs Emissions 2018-2022'!$K$49:$K$88*('Non-GHGs Emissions 2018-2022'!$A$49:$A$88=$A23))</f>
        <v>0</v>
      </c>
      <c r="D23" cm="1">
        <f t="array" ref="D23">SUMPRODUCT('Non-GHGs Emissions 2018-2022'!$K$93:$K$132*('Non-GHGs Emissions 2018-2022'!$A$93:$A$132=$A23))</f>
        <v>0</v>
      </c>
      <c r="E23" cm="1">
        <f t="array" ref="E23">SUMPRODUCT('Non-GHGs Emissions 2018-2022'!$K$137:$K$176*('Non-GHGs Emissions 2018-2022'!$A$137:$A$176=$A23))</f>
        <v>0</v>
      </c>
      <c r="F23" cm="1">
        <f t="array" ref="F23">SUMPRODUCT('Non-GHGs Emissions 2018-2022'!$K$181:$K$220*('Non-GHGs Emissions 2018-2022'!$A$181:$A$220=$A23))</f>
        <v>0</v>
      </c>
      <c r="G23">
        <f>$F23*VLOOKUP($A23,'Non-GHGs Growth Rate'!$A$53:$AR$78,COLUMN('Non-GHGs Growth Rate'!G$53),0)</f>
        <v>0</v>
      </c>
      <c r="H23">
        <f>$F23*VLOOKUP($A23,'Non-GHGs Growth Rate'!$A$53:$AR$78,COLUMN('Non-GHGs Growth Rate'!H$53),0)</f>
        <v>0</v>
      </c>
      <c r="I23">
        <f>$F23*VLOOKUP($A23,'Non-GHGs Growth Rate'!$A$53:$AR$78,COLUMN('Non-GHGs Growth Rate'!I$53),0)</f>
        <v>0</v>
      </c>
      <c r="J23">
        <f>$F23*VLOOKUP($A23,'Non-GHGs Growth Rate'!$A$53:$AR$78,COLUMN('Non-GHGs Growth Rate'!J$53),0)</f>
        <v>0</v>
      </c>
      <c r="K23">
        <f>$F23*VLOOKUP($A23,'Non-GHGs Growth Rate'!$A$53:$AR$78,COLUMN('Non-GHGs Growth Rate'!K$53),0)</f>
        <v>0</v>
      </c>
      <c r="L23">
        <f>$F23*VLOOKUP($A23,'Non-GHGs Growth Rate'!$A$53:$AR$78,COLUMN('Non-GHGs Growth Rate'!L$53),0)</f>
        <v>0</v>
      </c>
      <c r="M23">
        <f>$F23*VLOOKUP($A23,'Non-GHGs Growth Rate'!$A$53:$AR$78,COLUMN('Non-GHGs Growth Rate'!M$53),0)</f>
        <v>0</v>
      </c>
      <c r="N23">
        <f>$F23*VLOOKUP($A23,'Non-GHGs Growth Rate'!$A$53:$AR$78,COLUMN('Non-GHGs Growth Rate'!N$53),0)</f>
        <v>0</v>
      </c>
      <c r="O23">
        <f>$F23*VLOOKUP($A23,'Non-GHGs Growth Rate'!$A$53:$AR$78,COLUMN('Non-GHGs Growth Rate'!O$53),0)</f>
        <v>0</v>
      </c>
      <c r="P23">
        <f>$F23*VLOOKUP($A23,'Non-GHGs Growth Rate'!$A$53:$AR$78,COLUMN('Non-GHGs Growth Rate'!P$53),0)</f>
        <v>0</v>
      </c>
      <c r="Q23">
        <f>$F23*VLOOKUP($A23,'Non-GHGs Growth Rate'!$A$53:$AR$78,COLUMN('Non-GHGs Growth Rate'!Q$53),0)</f>
        <v>0</v>
      </c>
      <c r="R23">
        <f>$F23*VLOOKUP($A23,'Non-GHGs Growth Rate'!$A$53:$AR$78,COLUMN('Non-GHGs Growth Rate'!R$53),0)</f>
        <v>0</v>
      </c>
      <c r="S23">
        <f>$F23*VLOOKUP($A23,'Non-GHGs Growth Rate'!$A$53:$AR$78,COLUMN('Non-GHGs Growth Rate'!S$53),0)</f>
        <v>0</v>
      </c>
      <c r="T23">
        <f>$F23*VLOOKUP($A23,'Non-GHGs Growth Rate'!$A$53:$AR$78,COLUMN('Non-GHGs Growth Rate'!T$53),0)</f>
        <v>0</v>
      </c>
      <c r="U23">
        <f>$F23*VLOOKUP($A23,'Non-GHGs Growth Rate'!$A$53:$AR$78,COLUMN('Non-GHGs Growth Rate'!U$53),0)</f>
        <v>0</v>
      </c>
      <c r="V23">
        <f>$F23*VLOOKUP($A23,'Non-GHGs Growth Rate'!$A$53:$AR$78,COLUMN('Non-GHGs Growth Rate'!V$53),0)</f>
        <v>0</v>
      </c>
      <c r="W23">
        <f>$F23*VLOOKUP($A23,'Non-GHGs Growth Rate'!$A$53:$AR$78,COLUMN('Non-GHGs Growth Rate'!W$53),0)</f>
        <v>0</v>
      </c>
      <c r="X23">
        <f>$F23*VLOOKUP($A23,'Non-GHGs Growth Rate'!$A$53:$AR$78,COLUMN('Non-GHGs Growth Rate'!X$53),0)</f>
        <v>0</v>
      </c>
      <c r="Y23">
        <f>$F23*VLOOKUP($A23,'Non-GHGs Growth Rate'!$A$53:$AR$78,COLUMN('Non-GHGs Growth Rate'!Y$53),0)</f>
        <v>0</v>
      </c>
      <c r="Z23">
        <f>$F23*VLOOKUP($A23,'Non-GHGs Growth Rate'!$A$53:$AR$78,COLUMN('Non-GHGs Growth Rate'!Z$53),0)</f>
        <v>0</v>
      </c>
      <c r="AA23">
        <f>$F23*VLOOKUP($A23,'Non-GHGs Growth Rate'!$A$53:$AR$78,COLUMN('Non-GHGs Growth Rate'!AA$53),0)</f>
        <v>0</v>
      </c>
      <c r="AB23">
        <f>$F23*VLOOKUP($A23,'Non-GHGs Growth Rate'!$A$53:$AR$78,COLUMN('Non-GHGs Growth Rate'!AB$53),0)</f>
        <v>0</v>
      </c>
      <c r="AC23">
        <f>$F23*VLOOKUP($A23,'Non-GHGs Growth Rate'!$A$53:$AR$78,COLUMN('Non-GHGs Growth Rate'!AC$53),0)</f>
        <v>0</v>
      </c>
      <c r="AD23">
        <f>$F23*VLOOKUP($A23,'Non-GHGs Growth Rate'!$A$53:$AR$78,COLUMN('Non-GHGs Growth Rate'!AD$53),0)</f>
        <v>0</v>
      </c>
      <c r="AE23">
        <f>$F23*VLOOKUP($A23,'Non-GHGs Growth Rate'!$A$53:$AR$78,COLUMN('Non-GHGs Growth Rate'!AE$53),0)</f>
        <v>0</v>
      </c>
      <c r="AF23">
        <f>$F23*VLOOKUP($A23,'Non-GHGs Growth Rate'!$A$53:$AR$78,COLUMN('Non-GHGs Growth Rate'!AF$53),0)</f>
        <v>0</v>
      </c>
      <c r="AG23">
        <f>$F23*VLOOKUP($A23,'Non-GHGs Growth Rate'!$A$53:$AR$78,COLUMN('Non-GHGs Growth Rate'!AG$53),0)</f>
        <v>0</v>
      </c>
      <c r="AH23">
        <f>$F23*VLOOKUP($A23,'Non-GHGs Growth Rate'!$A$53:$AR$78,COLUMN('Non-GHGs Growth Rate'!AH$53),0)</f>
        <v>0</v>
      </c>
      <c r="AI23">
        <f>$F23*VLOOKUP($A23,'Non-GHGs Growth Rate'!$A$53:$AR$78,COLUMN('Non-GHGs Growth Rate'!AI$53),0)</f>
        <v>0</v>
      </c>
      <c r="AJ23">
        <f>$F23*VLOOKUP($A23,'Non-GHGs Growth Rate'!$A$53:$AR$78,COLUMN('Non-GHGs Growth Rate'!AJ$53),0)</f>
        <v>0</v>
      </c>
      <c r="AK23">
        <f>$F23*VLOOKUP($A23,'Non-GHGs Growth Rate'!$A$53:$AR$78,COLUMN('Non-GHGs Growth Rate'!AK$53),0)</f>
        <v>0</v>
      </c>
      <c r="AL23">
        <f>$F23*VLOOKUP($A23,'Non-GHGs Growth Rate'!$A$53:$AR$78,COLUMN('Non-GHGs Growth Rate'!AL$53),0)</f>
        <v>0</v>
      </c>
      <c r="AM23">
        <f>$F23*VLOOKUP($A23,'Non-GHGs Growth Rate'!$A$53:$AR$78,COLUMN('Non-GHGs Growth Rate'!AM$53),0)</f>
        <v>0</v>
      </c>
      <c r="AN23">
        <f>$F23*VLOOKUP($A23,'Non-GHGs Growth Rate'!$A$53:$AR$78,COLUMN('Non-GHGs Growth Rate'!AN$53),0)</f>
        <v>0</v>
      </c>
      <c r="AO23">
        <f>$F23*VLOOKUP($A23,'Non-GHGs Growth Rate'!$A$53:$AR$78,COLUMN('Non-GHGs Growth Rate'!AO$53),0)</f>
        <v>0</v>
      </c>
      <c r="AP23">
        <f>$F23*VLOOKUP($A23,'Non-GHGs Growth Rate'!$A$53:$AR$78,COLUMN('Non-GHGs Growth Rate'!AP$53),0)</f>
        <v>0</v>
      </c>
      <c r="AQ23">
        <f>$F23*VLOOKUP($A23,'Non-GHGs Growth Rate'!$A$53:$AR$78,COLUMN('Non-GHGs Growth Rate'!AQ$53),0)</f>
        <v>0</v>
      </c>
      <c r="AR23">
        <f>$F23*VLOOKUP($A23,'Non-GHGs Growth Rate'!$A$53:$AR$78,COLUMN('Non-GHGs Growth Rate'!AR$53),0)</f>
        <v>0</v>
      </c>
    </row>
    <row r="24" spans="1:44">
      <c r="A24" t="s">
        <v>64</v>
      </c>
      <c r="B24" cm="1">
        <f t="array" ref="B24">SUMPRODUCT('Non-GHGs Emissions 2018-2022'!$K$5:$K$44*('Non-GHGs Emissions 2018-2022'!$A$5:$A$44=$A24))</f>
        <v>0</v>
      </c>
      <c r="C24" cm="1">
        <f t="array" ref="C24">SUMPRODUCT('Non-GHGs Emissions 2018-2022'!$K$49:$K$88*('Non-GHGs Emissions 2018-2022'!$A$49:$A$88=$A24))</f>
        <v>0</v>
      </c>
      <c r="D24" cm="1">
        <f t="array" ref="D24">SUMPRODUCT('Non-GHGs Emissions 2018-2022'!$K$93:$K$132*('Non-GHGs Emissions 2018-2022'!$A$93:$A$132=$A24))</f>
        <v>0</v>
      </c>
      <c r="E24" cm="1">
        <f t="array" ref="E24">SUMPRODUCT('Non-GHGs Emissions 2018-2022'!$K$137:$K$176*('Non-GHGs Emissions 2018-2022'!$A$137:$A$176=$A24))</f>
        <v>0</v>
      </c>
      <c r="F24" cm="1">
        <f t="array" ref="F24">SUMPRODUCT('Non-GHGs Emissions 2018-2022'!$K$181:$K$220*('Non-GHGs Emissions 2018-2022'!$A$181:$A$220=$A24))</f>
        <v>0</v>
      </c>
      <c r="G24">
        <f>$F24*VLOOKUP($A24,'Non-GHGs Growth Rate'!$A$53:$AR$78,COLUMN('Non-GHGs Growth Rate'!G$53),0)</f>
        <v>0</v>
      </c>
      <c r="H24">
        <f>$F24*VLOOKUP($A24,'Non-GHGs Growth Rate'!$A$53:$AR$78,COLUMN('Non-GHGs Growth Rate'!H$53),0)</f>
        <v>0</v>
      </c>
      <c r="I24">
        <f>$F24*VLOOKUP($A24,'Non-GHGs Growth Rate'!$A$53:$AR$78,COLUMN('Non-GHGs Growth Rate'!I$53),0)</f>
        <v>0</v>
      </c>
      <c r="J24">
        <f>$F24*VLOOKUP($A24,'Non-GHGs Growth Rate'!$A$53:$AR$78,COLUMN('Non-GHGs Growth Rate'!J$53),0)</f>
        <v>0</v>
      </c>
      <c r="K24">
        <f>$F24*VLOOKUP($A24,'Non-GHGs Growth Rate'!$A$53:$AR$78,COLUMN('Non-GHGs Growth Rate'!K$53),0)</f>
        <v>0</v>
      </c>
      <c r="L24">
        <f>$F24*VLOOKUP($A24,'Non-GHGs Growth Rate'!$A$53:$AR$78,COLUMN('Non-GHGs Growth Rate'!L$53),0)</f>
        <v>0</v>
      </c>
      <c r="M24">
        <f>$F24*VLOOKUP($A24,'Non-GHGs Growth Rate'!$A$53:$AR$78,COLUMN('Non-GHGs Growth Rate'!M$53),0)</f>
        <v>0</v>
      </c>
      <c r="N24">
        <f>$F24*VLOOKUP($A24,'Non-GHGs Growth Rate'!$A$53:$AR$78,COLUMN('Non-GHGs Growth Rate'!N$53),0)</f>
        <v>0</v>
      </c>
      <c r="O24">
        <f>$F24*VLOOKUP($A24,'Non-GHGs Growth Rate'!$A$53:$AR$78,COLUMN('Non-GHGs Growth Rate'!O$53),0)</f>
        <v>0</v>
      </c>
      <c r="P24">
        <f>$F24*VLOOKUP($A24,'Non-GHGs Growth Rate'!$A$53:$AR$78,COLUMN('Non-GHGs Growth Rate'!P$53),0)</f>
        <v>0</v>
      </c>
      <c r="Q24">
        <f>$F24*VLOOKUP($A24,'Non-GHGs Growth Rate'!$A$53:$AR$78,COLUMN('Non-GHGs Growth Rate'!Q$53),0)</f>
        <v>0</v>
      </c>
      <c r="R24">
        <f>$F24*VLOOKUP($A24,'Non-GHGs Growth Rate'!$A$53:$AR$78,COLUMN('Non-GHGs Growth Rate'!R$53),0)</f>
        <v>0</v>
      </c>
      <c r="S24">
        <f>$F24*VLOOKUP($A24,'Non-GHGs Growth Rate'!$A$53:$AR$78,COLUMN('Non-GHGs Growth Rate'!S$53),0)</f>
        <v>0</v>
      </c>
      <c r="T24">
        <f>$F24*VLOOKUP($A24,'Non-GHGs Growth Rate'!$A$53:$AR$78,COLUMN('Non-GHGs Growth Rate'!T$53),0)</f>
        <v>0</v>
      </c>
      <c r="U24">
        <f>$F24*VLOOKUP($A24,'Non-GHGs Growth Rate'!$A$53:$AR$78,COLUMN('Non-GHGs Growth Rate'!U$53),0)</f>
        <v>0</v>
      </c>
      <c r="V24">
        <f>$F24*VLOOKUP($A24,'Non-GHGs Growth Rate'!$A$53:$AR$78,COLUMN('Non-GHGs Growth Rate'!V$53),0)</f>
        <v>0</v>
      </c>
      <c r="W24">
        <f>$F24*VLOOKUP($A24,'Non-GHGs Growth Rate'!$A$53:$AR$78,COLUMN('Non-GHGs Growth Rate'!W$53),0)</f>
        <v>0</v>
      </c>
      <c r="X24">
        <f>$F24*VLOOKUP($A24,'Non-GHGs Growth Rate'!$A$53:$AR$78,COLUMN('Non-GHGs Growth Rate'!X$53),0)</f>
        <v>0</v>
      </c>
      <c r="Y24">
        <f>$F24*VLOOKUP($A24,'Non-GHGs Growth Rate'!$A$53:$AR$78,COLUMN('Non-GHGs Growth Rate'!Y$53),0)</f>
        <v>0</v>
      </c>
      <c r="Z24">
        <f>$F24*VLOOKUP($A24,'Non-GHGs Growth Rate'!$A$53:$AR$78,COLUMN('Non-GHGs Growth Rate'!Z$53),0)</f>
        <v>0</v>
      </c>
      <c r="AA24">
        <f>$F24*VLOOKUP($A24,'Non-GHGs Growth Rate'!$A$53:$AR$78,COLUMN('Non-GHGs Growth Rate'!AA$53),0)</f>
        <v>0</v>
      </c>
      <c r="AB24">
        <f>$F24*VLOOKUP($A24,'Non-GHGs Growth Rate'!$A$53:$AR$78,COLUMN('Non-GHGs Growth Rate'!AB$53),0)</f>
        <v>0</v>
      </c>
      <c r="AC24">
        <f>$F24*VLOOKUP($A24,'Non-GHGs Growth Rate'!$A$53:$AR$78,COLUMN('Non-GHGs Growth Rate'!AC$53),0)</f>
        <v>0</v>
      </c>
      <c r="AD24">
        <f>$F24*VLOOKUP($A24,'Non-GHGs Growth Rate'!$A$53:$AR$78,COLUMN('Non-GHGs Growth Rate'!AD$53),0)</f>
        <v>0</v>
      </c>
      <c r="AE24">
        <f>$F24*VLOOKUP($A24,'Non-GHGs Growth Rate'!$A$53:$AR$78,COLUMN('Non-GHGs Growth Rate'!AE$53),0)</f>
        <v>0</v>
      </c>
      <c r="AF24">
        <f>$F24*VLOOKUP($A24,'Non-GHGs Growth Rate'!$A$53:$AR$78,COLUMN('Non-GHGs Growth Rate'!AF$53),0)</f>
        <v>0</v>
      </c>
      <c r="AG24">
        <f>$F24*VLOOKUP($A24,'Non-GHGs Growth Rate'!$A$53:$AR$78,COLUMN('Non-GHGs Growth Rate'!AG$53),0)</f>
        <v>0</v>
      </c>
      <c r="AH24">
        <f>$F24*VLOOKUP($A24,'Non-GHGs Growth Rate'!$A$53:$AR$78,COLUMN('Non-GHGs Growth Rate'!AH$53),0)</f>
        <v>0</v>
      </c>
      <c r="AI24">
        <f>$F24*VLOOKUP($A24,'Non-GHGs Growth Rate'!$A$53:$AR$78,COLUMN('Non-GHGs Growth Rate'!AI$53),0)</f>
        <v>0</v>
      </c>
      <c r="AJ24">
        <f>$F24*VLOOKUP($A24,'Non-GHGs Growth Rate'!$A$53:$AR$78,COLUMN('Non-GHGs Growth Rate'!AJ$53),0)</f>
        <v>0</v>
      </c>
      <c r="AK24">
        <f>$F24*VLOOKUP($A24,'Non-GHGs Growth Rate'!$A$53:$AR$78,COLUMN('Non-GHGs Growth Rate'!AK$53),0)</f>
        <v>0</v>
      </c>
      <c r="AL24">
        <f>$F24*VLOOKUP($A24,'Non-GHGs Growth Rate'!$A$53:$AR$78,COLUMN('Non-GHGs Growth Rate'!AL$53),0)</f>
        <v>0</v>
      </c>
      <c r="AM24">
        <f>$F24*VLOOKUP($A24,'Non-GHGs Growth Rate'!$A$53:$AR$78,COLUMN('Non-GHGs Growth Rate'!AM$53),0)</f>
        <v>0</v>
      </c>
      <c r="AN24">
        <f>$F24*VLOOKUP($A24,'Non-GHGs Growth Rate'!$A$53:$AR$78,COLUMN('Non-GHGs Growth Rate'!AN$53),0)</f>
        <v>0</v>
      </c>
      <c r="AO24">
        <f>$F24*VLOOKUP($A24,'Non-GHGs Growth Rate'!$A$53:$AR$78,COLUMN('Non-GHGs Growth Rate'!AO$53),0)</f>
        <v>0</v>
      </c>
      <c r="AP24">
        <f>$F24*VLOOKUP($A24,'Non-GHGs Growth Rate'!$A$53:$AR$78,COLUMN('Non-GHGs Growth Rate'!AP$53),0)</f>
        <v>0</v>
      </c>
      <c r="AQ24">
        <f>$F24*VLOOKUP($A24,'Non-GHGs Growth Rate'!$A$53:$AR$78,COLUMN('Non-GHGs Growth Rate'!AQ$53),0)</f>
        <v>0</v>
      </c>
      <c r="AR24">
        <f>$F24*VLOOKUP($A24,'Non-GHGs Growth Rate'!$A$53:$AR$78,COLUMN('Non-GHGs Growth Rate'!AR$53),0)</f>
        <v>0</v>
      </c>
    </row>
    <row r="25" spans="1:44">
      <c r="A25" t="s">
        <v>43</v>
      </c>
      <c r="B25" cm="1">
        <f t="array" ref="B25">SUMPRODUCT('Non-GHGs Emissions 2018-2022'!$K$5:$K$44*('Non-GHGs Emissions 2018-2022'!$A$5:$A$44=$A25))</f>
        <v>0</v>
      </c>
      <c r="C25" cm="1">
        <f t="array" ref="C25">SUMPRODUCT('Non-GHGs Emissions 2018-2022'!$K$49:$K$88*('Non-GHGs Emissions 2018-2022'!$A$49:$A$88=$A25))</f>
        <v>0</v>
      </c>
      <c r="D25" cm="1">
        <f t="array" ref="D25">SUMPRODUCT('Non-GHGs Emissions 2018-2022'!$K$93:$K$132*('Non-GHGs Emissions 2018-2022'!$A$93:$A$132=$A25))</f>
        <v>0</v>
      </c>
      <c r="E25" cm="1">
        <f t="array" ref="E25">SUMPRODUCT('Non-GHGs Emissions 2018-2022'!$K$137:$K$176*('Non-GHGs Emissions 2018-2022'!$A$137:$A$176=$A25))</f>
        <v>0</v>
      </c>
      <c r="F25" cm="1">
        <f t="array" ref="F25">SUMPRODUCT('Non-GHGs Emissions 2018-2022'!$K$181:$K$220*('Non-GHGs Emissions 2018-2022'!$A$181:$A$220=$A25))</f>
        <v>0</v>
      </c>
      <c r="G25">
        <f>$F25*VLOOKUP($A25,'Non-GHGs Growth Rate'!$A$53:$AR$78,COLUMN('Non-GHGs Growth Rate'!G$53),0)</f>
        <v>0</v>
      </c>
      <c r="H25">
        <f>$F25*VLOOKUP($A25,'Non-GHGs Growth Rate'!$A$53:$AR$78,COLUMN('Non-GHGs Growth Rate'!H$53),0)</f>
        <v>0</v>
      </c>
      <c r="I25">
        <f>$F25*VLOOKUP($A25,'Non-GHGs Growth Rate'!$A$53:$AR$78,COLUMN('Non-GHGs Growth Rate'!I$53),0)</f>
        <v>0</v>
      </c>
      <c r="J25">
        <f>$F25*VLOOKUP($A25,'Non-GHGs Growth Rate'!$A$53:$AR$78,COLUMN('Non-GHGs Growth Rate'!J$53),0)</f>
        <v>0</v>
      </c>
      <c r="K25">
        <f>$F25*VLOOKUP($A25,'Non-GHGs Growth Rate'!$A$53:$AR$78,COLUMN('Non-GHGs Growth Rate'!K$53),0)</f>
        <v>0</v>
      </c>
      <c r="L25">
        <f>$F25*VLOOKUP($A25,'Non-GHGs Growth Rate'!$A$53:$AR$78,COLUMN('Non-GHGs Growth Rate'!L$53),0)</f>
        <v>0</v>
      </c>
      <c r="M25">
        <f>$F25*VLOOKUP($A25,'Non-GHGs Growth Rate'!$A$53:$AR$78,COLUMN('Non-GHGs Growth Rate'!M$53),0)</f>
        <v>0</v>
      </c>
      <c r="N25">
        <f>$F25*VLOOKUP($A25,'Non-GHGs Growth Rate'!$A$53:$AR$78,COLUMN('Non-GHGs Growth Rate'!N$53),0)</f>
        <v>0</v>
      </c>
      <c r="O25">
        <f>$F25*VLOOKUP($A25,'Non-GHGs Growth Rate'!$A$53:$AR$78,COLUMN('Non-GHGs Growth Rate'!O$53),0)</f>
        <v>0</v>
      </c>
      <c r="P25">
        <f>$F25*VLOOKUP($A25,'Non-GHGs Growth Rate'!$A$53:$AR$78,COLUMN('Non-GHGs Growth Rate'!P$53),0)</f>
        <v>0</v>
      </c>
      <c r="Q25">
        <f>$F25*VLOOKUP($A25,'Non-GHGs Growth Rate'!$A$53:$AR$78,COLUMN('Non-GHGs Growth Rate'!Q$53),0)</f>
        <v>0</v>
      </c>
      <c r="R25">
        <f>$F25*VLOOKUP($A25,'Non-GHGs Growth Rate'!$A$53:$AR$78,COLUMN('Non-GHGs Growth Rate'!R$53),0)</f>
        <v>0</v>
      </c>
      <c r="S25">
        <f>$F25*VLOOKUP($A25,'Non-GHGs Growth Rate'!$A$53:$AR$78,COLUMN('Non-GHGs Growth Rate'!S$53),0)</f>
        <v>0</v>
      </c>
      <c r="T25">
        <f>$F25*VLOOKUP($A25,'Non-GHGs Growth Rate'!$A$53:$AR$78,COLUMN('Non-GHGs Growth Rate'!T$53),0)</f>
        <v>0</v>
      </c>
      <c r="U25">
        <f>$F25*VLOOKUP($A25,'Non-GHGs Growth Rate'!$A$53:$AR$78,COLUMN('Non-GHGs Growth Rate'!U$53),0)</f>
        <v>0</v>
      </c>
      <c r="V25">
        <f>$F25*VLOOKUP($A25,'Non-GHGs Growth Rate'!$A$53:$AR$78,COLUMN('Non-GHGs Growth Rate'!V$53),0)</f>
        <v>0</v>
      </c>
      <c r="W25">
        <f>$F25*VLOOKUP($A25,'Non-GHGs Growth Rate'!$A$53:$AR$78,COLUMN('Non-GHGs Growth Rate'!W$53),0)</f>
        <v>0</v>
      </c>
      <c r="X25">
        <f>$F25*VLOOKUP($A25,'Non-GHGs Growth Rate'!$A$53:$AR$78,COLUMN('Non-GHGs Growth Rate'!X$53),0)</f>
        <v>0</v>
      </c>
      <c r="Y25">
        <f>$F25*VLOOKUP($A25,'Non-GHGs Growth Rate'!$A$53:$AR$78,COLUMN('Non-GHGs Growth Rate'!Y$53),0)</f>
        <v>0</v>
      </c>
      <c r="Z25">
        <f>$F25*VLOOKUP($A25,'Non-GHGs Growth Rate'!$A$53:$AR$78,COLUMN('Non-GHGs Growth Rate'!Z$53),0)</f>
        <v>0</v>
      </c>
      <c r="AA25">
        <f>$F25*VLOOKUP($A25,'Non-GHGs Growth Rate'!$A$53:$AR$78,COLUMN('Non-GHGs Growth Rate'!AA$53),0)</f>
        <v>0</v>
      </c>
      <c r="AB25">
        <f>$F25*VLOOKUP($A25,'Non-GHGs Growth Rate'!$A$53:$AR$78,COLUMN('Non-GHGs Growth Rate'!AB$53),0)</f>
        <v>0</v>
      </c>
      <c r="AC25">
        <f>$F25*VLOOKUP($A25,'Non-GHGs Growth Rate'!$A$53:$AR$78,COLUMN('Non-GHGs Growth Rate'!AC$53),0)</f>
        <v>0</v>
      </c>
      <c r="AD25">
        <f>$F25*VLOOKUP($A25,'Non-GHGs Growth Rate'!$A$53:$AR$78,COLUMN('Non-GHGs Growth Rate'!AD$53),0)</f>
        <v>0</v>
      </c>
      <c r="AE25">
        <f>$F25*VLOOKUP($A25,'Non-GHGs Growth Rate'!$A$53:$AR$78,COLUMN('Non-GHGs Growth Rate'!AE$53),0)</f>
        <v>0</v>
      </c>
      <c r="AF25">
        <f>$F25*VLOOKUP($A25,'Non-GHGs Growth Rate'!$A$53:$AR$78,COLUMN('Non-GHGs Growth Rate'!AF$53),0)</f>
        <v>0</v>
      </c>
      <c r="AG25">
        <f>$F25*VLOOKUP($A25,'Non-GHGs Growth Rate'!$A$53:$AR$78,COLUMN('Non-GHGs Growth Rate'!AG$53),0)</f>
        <v>0</v>
      </c>
      <c r="AH25">
        <f>$F25*VLOOKUP($A25,'Non-GHGs Growth Rate'!$A$53:$AR$78,COLUMN('Non-GHGs Growth Rate'!AH$53),0)</f>
        <v>0</v>
      </c>
      <c r="AI25">
        <f>$F25*VLOOKUP($A25,'Non-GHGs Growth Rate'!$A$53:$AR$78,COLUMN('Non-GHGs Growth Rate'!AI$53),0)</f>
        <v>0</v>
      </c>
      <c r="AJ25">
        <f>$F25*VLOOKUP($A25,'Non-GHGs Growth Rate'!$A$53:$AR$78,COLUMN('Non-GHGs Growth Rate'!AJ$53),0)</f>
        <v>0</v>
      </c>
      <c r="AK25">
        <f>$F25*VLOOKUP($A25,'Non-GHGs Growth Rate'!$A$53:$AR$78,COLUMN('Non-GHGs Growth Rate'!AK$53),0)</f>
        <v>0</v>
      </c>
      <c r="AL25">
        <f>$F25*VLOOKUP($A25,'Non-GHGs Growth Rate'!$A$53:$AR$78,COLUMN('Non-GHGs Growth Rate'!AL$53),0)</f>
        <v>0</v>
      </c>
      <c r="AM25">
        <f>$F25*VLOOKUP($A25,'Non-GHGs Growth Rate'!$A$53:$AR$78,COLUMN('Non-GHGs Growth Rate'!AM$53),0)</f>
        <v>0</v>
      </c>
      <c r="AN25">
        <f>$F25*VLOOKUP($A25,'Non-GHGs Growth Rate'!$A$53:$AR$78,COLUMN('Non-GHGs Growth Rate'!AN$53),0)</f>
        <v>0</v>
      </c>
      <c r="AO25">
        <f>$F25*VLOOKUP($A25,'Non-GHGs Growth Rate'!$A$53:$AR$78,COLUMN('Non-GHGs Growth Rate'!AO$53),0)</f>
        <v>0</v>
      </c>
      <c r="AP25">
        <f>$F25*VLOOKUP($A25,'Non-GHGs Growth Rate'!$A$53:$AR$78,COLUMN('Non-GHGs Growth Rate'!AP$53),0)</f>
        <v>0</v>
      </c>
      <c r="AQ25">
        <f>$F25*VLOOKUP($A25,'Non-GHGs Growth Rate'!$A$53:$AR$78,COLUMN('Non-GHGs Growth Rate'!AQ$53),0)</f>
        <v>0</v>
      </c>
      <c r="AR25">
        <f>$F25*VLOOKUP($A25,'Non-GHGs Growth Rate'!$A$53:$AR$78,COLUMN('Non-GHGs Growth Rate'!AR$53),0)</f>
        <v>0</v>
      </c>
    </row>
    <row r="26" spans="1:44">
      <c r="A26" t="s">
        <v>47</v>
      </c>
      <c r="B26" cm="1">
        <f t="array" ref="B26">SUMPRODUCT('Non-GHGs Emissions 2018-2022'!$K$5:$K$44*('Non-GHGs Emissions 2018-2022'!$A$5:$A$44=$A26))</f>
        <v>0</v>
      </c>
      <c r="C26" cm="1">
        <f t="array" ref="C26">SUMPRODUCT('Non-GHGs Emissions 2018-2022'!$K$49:$K$88*('Non-GHGs Emissions 2018-2022'!$A$49:$A$88=$A26))</f>
        <v>0</v>
      </c>
      <c r="D26" cm="1">
        <f t="array" ref="D26">SUMPRODUCT('Non-GHGs Emissions 2018-2022'!$K$93:$K$132*('Non-GHGs Emissions 2018-2022'!$A$93:$A$132=$A26))</f>
        <v>0</v>
      </c>
      <c r="E26" cm="1">
        <f t="array" ref="E26">SUMPRODUCT('Non-GHGs Emissions 2018-2022'!$K$137:$K$176*('Non-GHGs Emissions 2018-2022'!$A$137:$A$176=$A26))</f>
        <v>0</v>
      </c>
      <c r="F26" cm="1">
        <f t="array" ref="F26">SUMPRODUCT('Non-GHGs Emissions 2018-2022'!$K$181:$K$220*('Non-GHGs Emissions 2018-2022'!$A$181:$A$220=$A26))</f>
        <v>0</v>
      </c>
      <c r="G26">
        <f>$F26*VLOOKUP($A26,'Non-GHGs Growth Rate'!$A$53:$AR$78,COLUMN('Non-GHGs Growth Rate'!G$53),0)</f>
        <v>0</v>
      </c>
      <c r="H26">
        <f>$F26*VLOOKUP($A26,'Non-GHGs Growth Rate'!$A$53:$AR$78,COLUMN('Non-GHGs Growth Rate'!H$53),0)</f>
        <v>0</v>
      </c>
      <c r="I26">
        <f>$F26*VLOOKUP($A26,'Non-GHGs Growth Rate'!$A$53:$AR$78,COLUMN('Non-GHGs Growth Rate'!I$53),0)</f>
        <v>0</v>
      </c>
      <c r="J26">
        <f>$F26*VLOOKUP($A26,'Non-GHGs Growth Rate'!$A$53:$AR$78,COLUMN('Non-GHGs Growth Rate'!J$53),0)</f>
        <v>0</v>
      </c>
      <c r="K26">
        <f>$F26*VLOOKUP($A26,'Non-GHGs Growth Rate'!$A$53:$AR$78,COLUMN('Non-GHGs Growth Rate'!K$53),0)</f>
        <v>0</v>
      </c>
      <c r="L26">
        <f>$F26*VLOOKUP($A26,'Non-GHGs Growth Rate'!$A$53:$AR$78,COLUMN('Non-GHGs Growth Rate'!L$53),0)</f>
        <v>0</v>
      </c>
      <c r="M26">
        <f>$F26*VLOOKUP($A26,'Non-GHGs Growth Rate'!$A$53:$AR$78,COLUMN('Non-GHGs Growth Rate'!M$53),0)</f>
        <v>0</v>
      </c>
      <c r="N26">
        <f>$F26*VLOOKUP($A26,'Non-GHGs Growth Rate'!$A$53:$AR$78,COLUMN('Non-GHGs Growth Rate'!N$53),0)</f>
        <v>0</v>
      </c>
      <c r="O26">
        <f>$F26*VLOOKUP($A26,'Non-GHGs Growth Rate'!$A$53:$AR$78,COLUMN('Non-GHGs Growth Rate'!O$53),0)</f>
        <v>0</v>
      </c>
      <c r="P26">
        <f>$F26*VLOOKUP($A26,'Non-GHGs Growth Rate'!$A$53:$AR$78,COLUMN('Non-GHGs Growth Rate'!P$53),0)</f>
        <v>0</v>
      </c>
      <c r="Q26">
        <f>$F26*VLOOKUP($A26,'Non-GHGs Growth Rate'!$A$53:$AR$78,COLUMN('Non-GHGs Growth Rate'!Q$53),0)</f>
        <v>0</v>
      </c>
      <c r="R26">
        <f>$F26*VLOOKUP($A26,'Non-GHGs Growth Rate'!$A$53:$AR$78,COLUMN('Non-GHGs Growth Rate'!R$53),0)</f>
        <v>0</v>
      </c>
      <c r="S26">
        <f>$F26*VLOOKUP($A26,'Non-GHGs Growth Rate'!$A$53:$AR$78,COLUMN('Non-GHGs Growth Rate'!S$53),0)</f>
        <v>0</v>
      </c>
      <c r="T26">
        <f>$F26*VLOOKUP($A26,'Non-GHGs Growth Rate'!$A$53:$AR$78,COLUMN('Non-GHGs Growth Rate'!T$53),0)</f>
        <v>0</v>
      </c>
      <c r="U26">
        <f>$F26*VLOOKUP($A26,'Non-GHGs Growth Rate'!$A$53:$AR$78,COLUMN('Non-GHGs Growth Rate'!U$53),0)</f>
        <v>0</v>
      </c>
      <c r="V26">
        <f>$F26*VLOOKUP($A26,'Non-GHGs Growth Rate'!$A$53:$AR$78,COLUMN('Non-GHGs Growth Rate'!V$53),0)</f>
        <v>0</v>
      </c>
      <c r="W26">
        <f>$F26*VLOOKUP($A26,'Non-GHGs Growth Rate'!$A$53:$AR$78,COLUMN('Non-GHGs Growth Rate'!W$53),0)</f>
        <v>0</v>
      </c>
      <c r="X26">
        <f>$F26*VLOOKUP($A26,'Non-GHGs Growth Rate'!$A$53:$AR$78,COLUMN('Non-GHGs Growth Rate'!X$53),0)</f>
        <v>0</v>
      </c>
      <c r="Y26">
        <f>$F26*VLOOKUP($A26,'Non-GHGs Growth Rate'!$A$53:$AR$78,COLUMN('Non-GHGs Growth Rate'!Y$53),0)</f>
        <v>0</v>
      </c>
      <c r="Z26">
        <f>$F26*VLOOKUP($A26,'Non-GHGs Growth Rate'!$A$53:$AR$78,COLUMN('Non-GHGs Growth Rate'!Z$53),0)</f>
        <v>0</v>
      </c>
      <c r="AA26">
        <f>$F26*VLOOKUP($A26,'Non-GHGs Growth Rate'!$A$53:$AR$78,COLUMN('Non-GHGs Growth Rate'!AA$53),0)</f>
        <v>0</v>
      </c>
      <c r="AB26">
        <f>$F26*VLOOKUP($A26,'Non-GHGs Growth Rate'!$A$53:$AR$78,COLUMN('Non-GHGs Growth Rate'!AB$53),0)</f>
        <v>0</v>
      </c>
      <c r="AC26">
        <f>$F26*VLOOKUP($A26,'Non-GHGs Growth Rate'!$A$53:$AR$78,COLUMN('Non-GHGs Growth Rate'!AC$53),0)</f>
        <v>0</v>
      </c>
      <c r="AD26">
        <f>$F26*VLOOKUP($A26,'Non-GHGs Growth Rate'!$A$53:$AR$78,COLUMN('Non-GHGs Growth Rate'!AD$53),0)</f>
        <v>0</v>
      </c>
      <c r="AE26">
        <f>$F26*VLOOKUP($A26,'Non-GHGs Growth Rate'!$A$53:$AR$78,COLUMN('Non-GHGs Growth Rate'!AE$53),0)</f>
        <v>0</v>
      </c>
      <c r="AF26">
        <f>$F26*VLOOKUP($A26,'Non-GHGs Growth Rate'!$A$53:$AR$78,COLUMN('Non-GHGs Growth Rate'!AF$53),0)</f>
        <v>0</v>
      </c>
      <c r="AG26">
        <f>$F26*VLOOKUP($A26,'Non-GHGs Growth Rate'!$A$53:$AR$78,COLUMN('Non-GHGs Growth Rate'!AG$53),0)</f>
        <v>0</v>
      </c>
      <c r="AH26">
        <f>$F26*VLOOKUP($A26,'Non-GHGs Growth Rate'!$A$53:$AR$78,COLUMN('Non-GHGs Growth Rate'!AH$53),0)</f>
        <v>0</v>
      </c>
      <c r="AI26">
        <f>$F26*VLOOKUP($A26,'Non-GHGs Growth Rate'!$A$53:$AR$78,COLUMN('Non-GHGs Growth Rate'!AI$53),0)</f>
        <v>0</v>
      </c>
      <c r="AJ26">
        <f>$F26*VLOOKUP($A26,'Non-GHGs Growth Rate'!$A$53:$AR$78,COLUMN('Non-GHGs Growth Rate'!AJ$53),0)</f>
        <v>0</v>
      </c>
      <c r="AK26">
        <f>$F26*VLOOKUP($A26,'Non-GHGs Growth Rate'!$A$53:$AR$78,COLUMN('Non-GHGs Growth Rate'!AK$53),0)</f>
        <v>0</v>
      </c>
      <c r="AL26">
        <f>$F26*VLOOKUP($A26,'Non-GHGs Growth Rate'!$A$53:$AR$78,COLUMN('Non-GHGs Growth Rate'!AL$53),0)</f>
        <v>0</v>
      </c>
      <c r="AM26">
        <f>$F26*VLOOKUP($A26,'Non-GHGs Growth Rate'!$A$53:$AR$78,COLUMN('Non-GHGs Growth Rate'!AM$53),0)</f>
        <v>0</v>
      </c>
      <c r="AN26">
        <f>$F26*VLOOKUP($A26,'Non-GHGs Growth Rate'!$A$53:$AR$78,COLUMN('Non-GHGs Growth Rate'!AN$53),0)</f>
        <v>0</v>
      </c>
      <c r="AO26">
        <f>$F26*VLOOKUP($A26,'Non-GHGs Growth Rate'!$A$53:$AR$78,COLUMN('Non-GHGs Growth Rate'!AO$53),0)</f>
        <v>0</v>
      </c>
      <c r="AP26">
        <f>$F26*VLOOKUP($A26,'Non-GHGs Growth Rate'!$A$53:$AR$78,COLUMN('Non-GHGs Growth Rate'!AP$53),0)</f>
        <v>0</v>
      </c>
      <c r="AQ26">
        <f>$F26*VLOOKUP($A26,'Non-GHGs Growth Rate'!$A$53:$AR$78,COLUMN('Non-GHGs Growth Rate'!AQ$53),0)</f>
        <v>0</v>
      </c>
      <c r="AR26">
        <f>$F26*VLOOKUP($A26,'Non-GHGs Growth Rate'!$A$53:$AR$78,COLUMN('Non-GHGs Growth Rate'!AR$53),0)</f>
        <v>0</v>
      </c>
    </row>
    <row r="27" spans="1:44">
      <c r="A27" t="s">
        <v>65</v>
      </c>
      <c r="B27" cm="1">
        <f t="array" ref="B27">SUMPRODUCT('Non-GHGs Emissions 2018-2022'!$K$5:$K$44*('Non-GHGs Emissions 2018-2022'!$A$5:$A$44=$A27))</f>
        <v>0</v>
      </c>
      <c r="C27" cm="1">
        <f t="array" ref="C27">SUMPRODUCT('Non-GHGs Emissions 2018-2022'!$K$49:$K$88*('Non-GHGs Emissions 2018-2022'!$A$49:$A$88=$A27))</f>
        <v>0</v>
      </c>
      <c r="D27" cm="1">
        <f t="array" ref="D27">SUMPRODUCT('Non-GHGs Emissions 2018-2022'!$K$93:$K$132*('Non-GHGs Emissions 2018-2022'!$A$93:$A$132=$A27))</f>
        <v>0</v>
      </c>
      <c r="E27" cm="1">
        <f t="array" ref="E27">SUMPRODUCT('Non-GHGs Emissions 2018-2022'!$K$137:$K$176*('Non-GHGs Emissions 2018-2022'!$A$137:$A$176=$A27))</f>
        <v>0</v>
      </c>
      <c r="F27" cm="1">
        <f t="array" ref="F27">SUMPRODUCT('Non-GHGs Emissions 2018-2022'!$K$181:$K$220*('Non-GHGs Emissions 2018-2022'!$A$181:$A$220=$A27))</f>
        <v>0</v>
      </c>
      <c r="G27">
        <f>$F27*VLOOKUP($A27,'Non-GHGs Growth Rate'!$A$53:$AR$78,COLUMN('Non-GHGs Growth Rate'!G$53),0)</f>
        <v>0</v>
      </c>
      <c r="H27">
        <f>$F27*VLOOKUP($A27,'Non-GHGs Growth Rate'!$A$53:$AR$78,COLUMN('Non-GHGs Growth Rate'!H$53),0)</f>
        <v>0</v>
      </c>
      <c r="I27">
        <f>$F27*VLOOKUP($A27,'Non-GHGs Growth Rate'!$A$53:$AR$78,COLUMN('Non-GHGs Growth Rate'!I$53),0)</f>
        <v>0</v>
      </c>
      <c r="J27">
        <f>$F27*VLOOKUP($A27,'Non-GHGs Growth Rate'!$A$53:$AR$78,COLUMN('Non-GHGs Growth Rate'!J$53),0)</f>
        <v>0</v>
      </c>
      <c r="K27">
        <f>$F27*VLOOKUP($A27,'Non-GHGs Growth Rate'!$A$53:$AR$78,COLUMN('Non-GHGs Growth Rate'!K$53),0)</f>
        <v>0</v>
      </c>
      <c r="L27">
        <f>$F27*VLOOKUP($A27,'Non-GHGs Growth Rate'!$A$53:$AR$78,COLUMN('Non-GHGs Growth Rate'!L$53),0)</f>
        <v>0</v>
      </c>
      <c r="M27">
        <f>$F27*VLOOKUP($A27,'Non-GHGs Growth Rate'!$A$53:$AR$78,COLUMN('Non-GHGs Growth Rate'!M$53),0)</f>
        <v>0</v>
      </c>
      <c r="N27">
        <f>$F27*VLOOKUP($A27,'Non-GHGs Growth Rate'!$A$53:$AR$78,COLUMN('Non-GHGs Growth Rate'!N$53),0)</f>
        <v>0</v>
      </c>
      <c r="O27">
        <f>$F27*VLOOKUP($A27,'Non-GHGs Growth Rate'!$A$53:$AR$78,COLUMN('Non-GHGs Growth Rate'!O$53),0)</f>
        <v>0</v>
      </c>
      <c r="P27">
        <f>$F27*VLOOKUP($A27,'Non-GHGs Growth Rate'!$A$53:$AR$78,COLUMN('Non-GHGs Growth Rate'!P$53),0)</f>
        <v>0</v>
      </c>
      <c r="Q27">
        <f>$F27*VLOOKUP($A27,'Non-GHGs Growth Rate'!$A$53:$AR$78,COLUMN('Non-GHGs Growth Rate'!Q$53),0)</f>
        <v>0</v>
      </c>
      <c r="R27">
        <f>$F27*VLOOKUP($A27,'Non-GHGs Growth Rate'!$A$53:$AR$78,COLUMN('Non-GHGs Growth Rate'!R$53),0)</f>
        <v>0</v>
      </c>
      <c r="S27">
        <f>$F27*VLOOKUP($A27,'Non-GHGs Growth Rate'!$A$53:$AR$78,COLUMN('Non-GHGs Growth Rate'!S$53),0)</f>
        <v>0</v>
      </c>
      <c r="T27">
        <f>$F27*VLOOKUP($A27,'Non-GHGs Growth Rate'!$A$53:$AR$78,COLUMN('Non-GHGs Growth Rate'!T$53),0)</f>
        <v>0</v>
      </c>
      <c r="U27">
        <f>$F27*VLOOKUP($A27,'Non-GHGs Growth Rate'!$A$53:$AR$78,COLUMN('Non-GHGs Growth Rate'!U$53),0)</f>
        <v>0</v>
      </c>
      <c r="V27">
        <f>$F27*VLOOKUP($A27,'Non-GHGs Growth Rate'!$A$53:$AR$78,COLUMN('Non-GHGs Growth Rate'!V$53),0)</f>
        <v>0</v>
      </c>
      <c r="W27">
        <f>$F27*VLOOKUP($A27,'Non-GHGs Growth Rate'!$A$53:$AR$78,COLUMN('Non-GHGs Growth Rate'!W$53),0)</f>
        <v>0</v>
      </c>
      <c r="X27">
        <f>$F27*VLOOKUP($A27,'Non-GHGs Growth Rate'!$A$53:$AR$78,COLUMN('Non-GHGs Growth Rate'!X$53),0)</f>
        <v>0</v>
      </c>
      <c r="Y27">
        <f>$F27*VLOOKUP($A27,'Non-GHGs Growth Rate'!$A$53:$AR$78,COLUMN('Non-GHGs Growth Rate'!Y$53),0)</f>
        <v>0</v>
      </c>
      <c r="Z27">
        <f>$F27*VLOOKUP($A27,'Non-GHGs Growth Rate'!$A$53:$AR$78,COLUMN('Non-GHGs Growth Rate'!Z$53),0)</f>
        <v>0</v>
      </c>
      <c r="AA27">
        <f>$F27*VLOOKUP($A27,'Non-GHGs Growth Rate'!$A$53:$AR$78,COLUMN('Non-GHGs Growth Rate'!AA$53),0)</f>
        <v>0</v>
      </c>
      <c r="AB27">
        <f>$F27*VLOOKUP($A27,'Non-GHGs Growth Rate'!$A$53:$AR$78,COLUMN('Non-GHGs Growth Rate'!AB$53),0)</f>
        <v>0</v>
      </c>
      <c r="AC27">
        <f>$F27*VLOOKUP($A27,'Non-GHGs Growth Rate'!$A$53:$AR$78,COLUMN('Non-GHGs Growth Rate'!AC$53),0)</f>
        <v>0</v>
      </c>
      <c r="AD27">
        <f>$F27*VLOOKUP($A27,'Non-GHGs Growth Rate'!$A$53:$AR$78,COLUMN('Non-GHGs Growth Rate'!AD$53),0)</f>
        <v>0</v>
      </c>
      <c r="AE27">
        <f>$F27*VLOOKUP($A27,'Non-GHGs Growth Rate'!$A$53:$AR$78,COLUMN('Non-GHGs Growth Rate'!AE$53),0)</f>
        <v>0</v>
      </c>
      <c r="AF27">
        <f>$F27*VLOOKUP($A27,'Non-GHGs Growth Rate'!$A$53:$AR$78,COLUMN('Non-GHGs Growth Rate'!AF$53),0)</f>
        <v>0</v>
      </c>
      <c r="AG27">
        <f>$F27*VLOOKUP($A27,'Non-GHGs Growth Rate'!$A$53:$AR$78,COLUMN('Non-GHGs Growth Rate'!AG$53),0)</f>
        <v>0</v>
      </c>
      <c r="AH27">
        <f>$F27*VLOOKUP($A27,'Non-GHGs Growth Rate'!$A$53:$AR$78,COLUMN('Non-GHGs Growth Rate'!AH$53),0)</f>
        <v>0</v>
      </c>
      <c r="AI27">
        <f>$F27*VLOOKUP($A27,'Non-GHGs Growth Rate'!$A$53:$AR$78,COLUMN('Non-GHGs Growth Rate'!AI$53),0)</f>
        <v>0</v>
      </c>
      <c r="AJ27">
        <f>$F27*VLOOKUP($A27,'Non-GHGs Growth Rate'!$A$53:$AR$78,COLUMN('Non-GHGs Growth Rate'!AJ$53),0)</f>
        <v>0</v>
      </c>
      <c r="AK27">
        <f>$F27*VLOOKUP($A27,'Non-GHGs Growth Rate'!$A$53:$AR$78,COLUMN('Non-GHGs Growth Rate'!AK$53),0)</f>
        <v>0</v>
      </c>
      <c r="AL27">
        <f>$F27*VLOOKUP($A27,'Non-GHGs Growth Rate'!$A$53:$AR$78,COLUMN('Non-GHGs Growth Rate'!AL$53),0)</f>
        <v>0</v>
      </c>
      <c r="AM27">
        <f>$F27*VLOOKUP($A27,'Non-GHGs Growth Rate'!$A$53:$AR$78,COLUMN('Non-GHGs Growth Rate'!AM$53),0)</f>
        <v>0</v>
      </c>
      <c r="AN27">
        <f>$F27*VLOOKUP($A27,'Non-GHGs Growth Rate'!$A$53:$AR$78,COLUMN('Non-GHGs Growth Rate'!AN$53),0)</f>
        <v>0</v>
      </c>
      <c r="AO27">
        <f>$F27*VLOOKUP($A27,'Non-GHGs Growth Rate'!$A$53:$AR$78,COLUMN('Non-GHGs Growth Rate'!AO$53),0)</f>
        <v>0</v>
      </c>
      <c r="AP27">
        <f>$F27*VLOOKUP($A27,'Non-GHGs Growth Rate'!$A$53:$AR$78,COLUMN('Non-GHGs Growth Rate'!AP$53),0)</f>
        <v>0</v>
      </c>
      <c r="AQ27">
        <f>$F27*VLOOKUP($A27,'Non-GHGs Growth Rate'!$A$53:$AR$78,COLUMN('Non-GHGs Growth Rate'!AQ$53),0)</f>
        <v>0</v>
      </c>
      <c r="AR27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-0.249977111117893"/>
  </sheetPr>
  <dimension ref="A1:AR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79</v>
      </c>
      <c r="C1" s="13" t="str">
        <f>_xlfn.CONCAT("Unit: grams of ",B1)</f>
        <v>Unit: grams of SOx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cm="1">
        <f t="array" ref="B3">SUMPRODUCT('Non-GHGs Emissions 2018-2022'!$I$5:$I$44*('Non-GHGs Emissions 2018-2022'!$A$5:$A$44=$A3))</f>
        <v>0</v>
      </c>
      <c r="C3" cm="1">
        <f t="array" ref="C3">SUMPRODUCT('Non-GHGs Emissions 2018-2022'!$I$49:$I$88*('Non-GHGs Emissions 2018-2022'!$A$49:$A$88=$A3))</f>
        <v>0</v>
      </c>
      <c r="D3" cm="1">
        <f t="array" ref="D3">SUMPRODUCT('Non-GHGs Emissions 2018-2022'!$I$93:$I$132*('Non-GHGs Emissions 2018-2022'!$A$93:$A$132=$A3))</f>
        <v>0</v>
      </c>
      <c r="E3" cm="1">
        <f t="array" ref="E3">SUMPRODUCT('Non-GHGs Emissions 2018-2022'!$I$137:$I$176*('Non-GHGs Emissions 2018-2022'!$A$137:$A$176=$A3))</f>
        <v>0</v>
      </c>
      <c r="F3" cm="1">
        <f t="array" ref="F3">SUMPRODUCT('Non-GHGs Emissions 2018-2022'!$I$181:$I$220*('Non-GHGs Emissions 2018-2022'!$A$181:$A$220=$A3))</f>
        <v>0</v>
      </c>
      <c r="G3">
        <f>$F3*VLOOKUP($A3,'Non-GHGs Growth Rate'!$A$53:$AR$78,COLUMN('Non-GHGs Growth Rate'!G$53),0)</f>
        <v>0</v>
      </c>
      <c r="H3">
        <f>$F3*VLOOKUP($A3,'Non-GHGs Growth Rate'!$A$53:$AR$78,COLUMN('Non-GHGs Growth Rate'!H$53),0)</f>
        <v>0</v>
      </c>
      <c r="I3">
        <f>$F3*VLOOKUP($A3,'Non-GHGs Growth Rate'!$A$53:$AR$78,COLUMN('Non-GHGs Growth Rate'!I$53),0)</f>
        <v>0</v>
      </c>
      <c r="J3">
        <f>$F3*VLOOKUP($A3,'Non-GHGs Growth Rate'!$A$53:$AR$78,COLUMN('Non-GHGs Growth Rate'!J$53),0)</f>
        <v>0</v>
      </c>
      <c r="K3">
        <f>$F3*VLOOKUP($A3,'Non-GHGs Growth Rate'!$A$53:$AR$78,COLUMN('Non-GHGs Growth Rate'!K$53),0)</f>
        <v>0</v>
      </c>
      <c r="L3">
        <f>$F3*VLOOKUP($A3,'Non-GHGs Growth Rate'!$A$53:$AR$78,COLUMN('Non-GHGs Growth Rate'!L$53),0)</f>
        <v>0</v>
      </c>
      <c r="M3">
        <f>$F3*VLOOKUP($A3,'Non-GHGs Growth Rate'!$A$53:$AR$78,COLUMN('Non-GHGs Growth Rate'!M$53),0)</f>
        <v>0</v>
      </c>
      <c r="N3">
        <f>$F3*VLOOKUP($A3,'Non-GHGs Growth Rate'!$A$53:$AR$78,COLUMN('Non-GHGs Growth Rate'!N$53),0)</f>
        <v>0</v>
      </c>
      <c r="O3">
        <f>$F3*VLOOKUP($A3,'Non-GHGs Growth Rate'!$A$53:$AR$78,COLUMN('Non-GHGs Growth Rate'!O$53),0)</f>
        <v>0</v>
      </c>
      <c r="P3">
        <f>$F3*VLOOKUP($A3,'Non-GHGs Growth Rate'!$A$53:$AR$78,COLUMN('Non-GHGs Growth Rate'!P$53),0)</f>
        <v>0</v>
      </c>
      <c r="Q3">
        <f>$F3*VLOOKUP($A3,'Non-GHGs Growth Rate'!$A$53:$AR$78,COLUMN('Non-GHGs Growth Rate'!Q$53),0)</f>
        <v>0</v>
      </c>
      <c r="R3">
        <f>$F3*VLOOKUP($A3,'Non-GHGs Growth Rate'!$A$53:$AR$78,COLUMN('Non-GHGs Growth Rate'!R$53),0)</f>
        <v>0</v>
      </c>
      <c r="S3">
        <f>$F3*VLOOKUP($A3,'Non-GHGs Growth Rate'!$A$53:$AR$78,COLUMN('Non-GHGs Growth Rate'!S$53),0)</f>
        <v>0</v>
      </c>
      <c r="T3">
        <f>$F3*VLOOKUP($A3,'Non-GHGs Growth Rate'!$A$53:$AR$78,COLUMN('Non-GHGs Growth Rate'!T$53),0)</f>
        <v>0</v>
      </c>
      <c r="U3">
        <f>$F3*VLOOKUP($A3,'Non-GHGs Growth Rate'!$A$53:$AR$78,COLUMN('Non-GHGs Growth Rate'!U$53),0)</f>
        <v>0</v>
      </c>
      <c r="V3">
        <f>$F3*VLOOKUP($A3,'Non-GHGs Growth Rate'!$A$53:$AR$78,COLUMN('Non-GHGs Growth Rate'!V$53),0)</f>
        <v>0</v>
      </c>
      <c r="W3">
        <f>$F3*VLOOKUP($A3,'Non-GHGs Growth Rate'!$A$53:$AR$78,COLUMN('Non-GHGs Growth Rate'!W$53),0)</f>
        <v>0</v>
      </c>
      <c r="X3">
        <f>$F3*VLOOKUP($A3,'Non-GHGs Growth Rate'!$A$53:$AR$78,COLUMN('Non-GHGs Growth Rate'!X$53),0)</f>
        <v>0</v>
      </c>
      <c r="Y3">
        <f>$F3*VLOOKUP($A3,'Non-GHGs Growth Rate'!$A$53:$AR$78,COLUMN('Non-GHGs Growth Rate'!Y$53),0)</f>
        <v>0</v>
      </c>
      <c r="Z3">
        <f>$F3*VLOOKUP($A3,'Non-GHGs Growth Rate'!$A$53:$AR$78,COLUMN('Non-GHGs Growth Rate'!Z$53),0)</f>
        <v>0</v>
      </c>
      <c r="AA3">
        <f>$F3*VLOOKUP($A3,'Non-GHGs Growth Rate'!$A$53:$AR$78,COLUMN('Non-GHGs Growth Rate'!AA$53),0)</f>
        <v>0</v>
      </c>
      <c r="AB3">
        <f>$F3*VLOOKUP($A3,'Non-GHGs Growth Rate'!$A$53:$AR$78,COLUMN('Non-GHGs Growth Rate'!AB$53),0)</f>
        <v>0</v>
      </c>
      <c r="AC3">
        <f>$F3*VLOOKUP($A3,'Non-GHGs Growth Rate'!$A$53:$AR$78,COLUMN('Non-GHGs Growth Rate'!AC$53),0)</f>
        <v>0</v>
      </c>
      <c r="AD3">
        <f>$F3*VLOOKUP($A3,'Non-GHGs Growth Rate'!$A$53:$AR$78,COLUMN('Non-GHGs Growth Rate'!AD$53),0)</f>
        <v>0</v>
      </c>
      <c r="AE3">
        <f>$F3*VLOOKUP($A3,'Non-GHGs Growth Rate'!$A$53:$AR$78,COLUMN('Non-GHGs Growth Rate'!AE$53),0)</f>
        <v>0</v>
      </c>
      <c r="AF3">
        <f>$F3*VLOOKUP($A3,'Non-GHGs Growth Rate'!$A$53:$AR$78,COLUMN('Non-GHGs Growth Rate'!AF$53),0)</f>
        <v>0</v>
      </c>
      <c r="AG3">
        <f>$F3*VLOOKUP($A3,'Non-GHGs Growth Rate'!$A$53:$AR$78,COLUMN('Non-GHGs Growth Rate'!AG$53),0)</f>
        <v>0</v>
      </c>
      <c r="AH3">
        <f>$F3*VLOOKUP($A3,'Non-GHGs Growth Rate'!$A$53:$AR$78,COLUMN('Non-GHGs Growth Rate'!AH$53),0)</f>
        <v>0</v>
      </c>
      <c r="AI3">
        <f>$F3*VLOOKUP($A3,'Non-GHGs Growth Rate'!$A$53:$AR$78,COLUMN('Non-GHGs Growth Rate'!AI$53),0)</f>
        <v>0</v>
      </c>
      <c r="AJ3">
        <f>$F3*VLOOKUP($A3,'Non-GHGs Growth Rate'!$A$53:$AR$78,COLUMN('Non-GHGs Growth Rate'!AJ$53),0)</f>
        <v>0</v>
      </c>
      <c r="AK3">
        <f>$F3*VLOOKUP($A3,'Non-GHGs Growth Rate'!$A$53:$AR$78,COLUMN('Non-GHGs Growth Rate'!AK$53),0)</f>
        <v>0</v>
      </c>
      <c r="AL3">
        <f>$F3*VLOOKUP($A3,'Non-GHGs Growth Rate'!$A$53:$AR$78,COLUMN('Non-GHGs Growth Rate'!AL$53),0)</f>
        <v>0</v>
      </c>
      <c r="AM3">
        <f>$F3*VLOOKUP($A3,'Non-GHGs Growth Rate'!$A$53:$AR$78,COLUMN('Non-GHGs Growth Rate'!AM$53),0)</f>
        <v>0</v>
      </c>
      <c r="AN3">
        <f>$F3*VLOOKUP($A3,'Non-GHGs Growth Rate'!$A$53:$AR$78,COLUMN('Non-GHGs Growth Rate'!AN$53),0)</f>
        <v>0</v>
      </c>
      <c r="AO3">
        <f>$F3*VLOOKUP($A3,'Non-GHGs Growth Rate'!$A$53:$AR$78,COLUMN('Non-GHGs Growth Rate'!AO$53),0)</f>
        <v>0</v>
      </c>
      <c r="AP3">
        <f>$F3*VLOOKUP($A3,'Non-GHGs Growth Rate'!$A$53:$AR$78,COLUMN('Non-GHGs Growth Rate'!AP$53),0)</f>
        <v>0</v>
      </c>
      <c r="AQ3">
        <f>$F3*VLOOKUP($A3,'Non-GHGs Growth Rate'!$A$53:$AR$78,COLUMN('Non-GHGs Growth Rate'!AQ$53),0)</f>
        <v>0</v>
      </c>
      <c r="AR3">
        <f>$F3*VLOOKUP($A3,'Non-GHGs Growth Rate'!$A$53:$AR$78,COLUMN('Non-GHGs Growth Rate'!AR$53),0)</f>
        <v>0</v>
      </c>
    </row>
    <row r="4" spans="1:44">
      <c r="A4" t="s">
        <v>42</v>
      </c>
      <c r="B4" cm="1">
        <f t="array" ref="B4">SUMPRODUCT('Non-GHGs Emissions 2018-2022'!$I$5:$I$44*('Non-GHGs Emissions 2018-2022'!$A$5:$A$44=$A4))</f>
        <v>0</v>
      </c>
      <c r="C4" cm="1">
        <f t="array" ref="C4">SUMPRODUCT('Non-GHGs Emissions 2018-2022'!$I$49:$I$88*('Non-GHGs Emissions 2018-2022'!$A$49:$A$88=$A4))</f>
        <v>0</v>
      </c>
      <c r="D4" cm="1">
        <f t="array" ref="D4">SUMPRODUCT('Non-GHGs Emissions 2018-2022'!$I$93:$I$132*('Non-GHGs Emissions 2018-2022'!$A$93:$A$132=$A4))</f>
        <v>0</v>
      </c>
      <c r="E4" cm="1">
        <f t="array" ref="E4">SUMPRODUCT('Non-GHGs Emissions 2018-2022'!$I$137:$I$176*('Non-GHGs Emissions 2018-2022'!$A$137:$A$176=$A4))</f>
        <v>0</v>
      </c>
      <c r="F4" cm="1">
        <f t="array" ref="F4">SUMPRODUCT('Non-GHGs Emissions 2018-2022'!$I$181:$I$220*('Non-GHGs Emissions 2018-2022'!$A$181:$A$220=$A4))</f>
        <v>0</v>
      </c>
      <c r="G4">
        <f>$F4*VLOOKUP($A4,'Non-GHGs Growth Rate'!$A$53:$AR$78,COLUMN('Non-GHGs Growth Rate'!G$53),0)</f>
        <v>0</v>
      </c>
      <c r="H4">
        <f>$F4*VLOOKUP($A4,'Non-GHGs Growth Rate'!$A$53:$AR$78,COLUMN('Non-GHGs Growth Rate'!H$53),0)</f>
        <v>0</v>
      </c>
      <c r="I4">
        <f>$F4*VLOOKUP($A4,'Non-GHGs Growth Rate'!$A$53:$AR$78,COLUMN('Non-GHGs Growth Rate'!I$53),0)</f>
        <v>0</v>
      </c>
      <c r="J4">
        <f>$F4*VLOOKUP($A4,'Non-GHGs Growth Rate'!$A$53:$AR$78,COLUMN('Non-GHGs Growth Rate'!J$53),0)</f>
        <v>0</v>
      </c>
      <c r="K4">
        <f>$F4*VLOOKUP($A4,'Non-GHGs Growth Rate'!$A$53:$AR$78,COLUMN('Non-GHGs Growth Rate'!K$53),0)</f>
        <v>0</v>
      </c>
      <c r="L4">
        <f>$F4*VLOOKUP($A4,'Non-GHGs Growth Rate'!$A$53:$AR$78,COLUMN('Non-GHGs Growth Rate'!L$53),0)</f>
        <v>0</v>
      </c>
      <c r="M4">
        <f>$F4*VLOOKUP($A4,'Non-GHGs Growth Rate'!$A$53:$AR$78,COLUMN('Non-GHGs Growth Rate'!M$53),0)</f>
        <v>0</v>
      </c>
      <c r="N4">
        <f>$F4*VLOOKUP($A4,'Non-GHGs Growth Rate'!$A$53:$AR$78,COLUMN('Non-GHGs Growth Rate'!N$53),0)</f>
        <v>0</v>
      </c>
      <c r="O4">
        <f>$F4*VLOOKUP($A4,'Non-GHGs Growth Rate'!$A$53:$AR$78,COLUMN('Non-GHGs Growth Rate'!O$53),0)</f>
        <v>0</v>
      </c>
      <c r="P4">
        <f>$F4*VLOOKUP($A4,'Non-GHGs Growth Rate'!$A$53:$AR$78,COLUMN('Non-GHGs Growth Rate'!P$53),0)</f>
        <v>0</v>
      </c>
      <c r="Q4">
        <f>$F4*VLOOKUP($A4,'Non-GHGs Growth Rate'!$A$53:$AR$78,COLUMN('Non-GHGs Growth Rate'!Q$53),0)</f>
        <v>0</v>
      </c>
      <c r="R4">
        <f>$F4*VLOOKUP($A4,'Non-GHGs Growth Rate'!$A$53:$AR$78,COLUMN('Non-GHGs Growth Rate'!R$53),0)</f>
        <v>0</v>
      </c>
      <c r="S4">
        <f>$F4*VLOOKUP($A4,'Non-GHGs Growth Rate'!$A$53:$AR$78,COLUMN('Non-GHGs Growth Rate'!S$53),0)</f>
        <v>0</v>
      </c>
      <c r="T4">
        <f>$F4*VLOOKUP($A4,'Non-GHGs Growth Rate'!$A$53:$AR$78,COLUMN('Non-GHGs Growth Rate'!T$53),0)</f>
        <v>0</v>
      </c>
      <c r="U4">
        <f>$F4*VLOOKUP($A4,'Non-GHGs Growth Rate'!$A$53:$AR$78,COLUMN('Non-GHGs Growth Rate'!U$53),0)</f>
        <v>0</v>
      </c>
      <c r="V4">
        <f>$F4*VLOOKUP($A4,'Non-GHGs Growth Rate'!$A$53:$AR$78,COLUMN('Non-GHGs Growth Rate'!V$53),0)</f>
        <v>0</v>
      </c>
      <c r="W4">
        <f>$F4*VLOOKUP($A4,'Non-GHGs Growth Rate'!$A$53:$AR$78,COLUMN('Non-GHGs Growth Rate'!W$53),0)</f>
        <v>0</v>
      </c>
      <c r="X4">
        <f>$F4*VLOOKUP($A4,'Non-GHGs Growth Rate'!$A$53:$AR$78,COLUMN('Non-GHGs Growth Rate'!X$53),0)</f>
        <v>0</v>
      </c>
      <c r="Y4">
        <f>$F4*VLOOKUP($A4,'Non-GHGs Growth Rate'!$A$53:$AR$78,COLUMN('Non-GHGs Growth Rate'!Y$53),0)</f>
        <v>0</v>
      </c>
      <c r="Z4">
        <f>$F4*VLOOKUP($A4,'Non-GHGs Growth Rate'!$A$53:$AR$78,COLUMN('Non-GHGs Growth Rate'!Z$53),0)</f>
        <v>0</v>
      </c>
      <c r="AA4">
        <f>$F4*VLOOKUP($A4,'Non-GHGs Growth Rate'!$A$53:$AR$78,COLUMN('Non-GHGs Growth Rate'!AA$53),0)</f>
        <v>0</v>
      </c>
      <c r="AB4">
        <f>$F4*VLOOKUP($A4,'Non-GHGs Growth Rate'!$A$53:$AR$78,COLUMN('Non-GHGs Growth Rate'!AB$53),0)</f>
        <v>0</v>
      </c>
      <c r="AC4">
        <f>$F4*VLOOKUP($A4,'Non-GHGs Growth Rate'!$A$53:$AR$78,COLUMN('Non-GHGs Growth Rate'!AC$53),0)</f>
        <v>0</v>
      </c>
      <c r="AD4">
        <f>$F4*VLOOKUP($A4,'Non-GHGs Growth Rate'!$A$53:$AR$78,COLUMN('Non-GHGs Growth Rate'!AD$53),0)</f>
        <v>0</v>
      </c>
      <c r="AE4">
        <f>$F4*VLOOKUP($A4,'Non-GHGs Growth Rate'!$A$53:$AR$78,COLUMN('Non-GHGs Growth Rate'!AE$53),0)</f>
        <v>0</v>
      </c>
      <c r="AF4">
        <f>$F4*VLOOKUP($A4,'Non-GHGs Growth Rate'!$A$53:$AR$78,COLUMN('Non-GHGs Growth Rate'!AF$53),0)</f>
        <v>0</v>
      </c>
      <c r="AG4">
        <f>$F4*VLOOKUP($A4,'Non-GHGs Growth Rate'!$A$53:$AR$78,COLUMN('Non-GHGs Growth Rate'!AG$53),0)</f>
        <v>0</v>
      </c>
      <c r="AH4">
        <f>$F4*VLOOKUP($A4,'Non-GHGs Growth Rate'!$A$53:$AR$78,COLUMN('Non-GHGs Growth Rate'!AH$53),0)</f>
        <v>0</v>
      </c>
      <c r="AI4">
        <f>$F4*VLOOKUP($A4,'Non-GHGs Growth Rate'!$A$53:$AR$78,COLUMN('Non-GHGs Growth Rate'!AI$53),0)</f>
        <v>0</v>
      </c>
      <c r="AJ4">
        <f>$F4*VLOOKUP($A4,'Non-GHGs Growth Rate'!$A$53:$AR$78,COLUMN('Non-GHGs Growth Rate'!AJ$53),0)</f>
        <v>0</v>
      </c>
      <c r="AK4">
        <f>$F4*VLOOKUP($A4,'Non-GHGs Growth Rate'!$A$53:$AR$78,COLUMN('Non-GHGs Growth Rate'!AK$53),0)</f>
        <v>0</v>
      </c>
      <c r="AL4">
        <f>$F4*VLOOKUP($A4,'Non-GHGs Growth Rate'!$A$53:$AR$78,COLUMN('Non-GHGs Growth Rate'!AL$53),0)</f>
        <v>0</v>
      </c>
      <c r="AM4">
        <f>$F4*VLOOKUP($A4,'Non-GHGs Growth Rate'!$A$53:$AR$78,COLUMN('Non-GHGs Growth Rate'!AM$53),0)</f>
        <v>0</v>
      </c>
      <c r="AN4">
        <f>$F4*VLOOKUP($A4,'Non-GHGs Growth Rate'!$A$53:$AR$78,COLUMN('Non-GHGs Growth Rate'!AN$53),0)</f>
        <v>0</v>
      </c>
      <c r="AO4">
        <f>$F4*VLOOKUP($A4,'Non-GHGs Growth Rate'!$A$53:$AR$78,COLUMN('Non-GHGs Growth Rate'!AO$53),0)</f>
        <v>0</v>
      </c>
      <c r="AP4">
        <f>$F4*VLOOKUP($A4,'Non-GHGs Growth Rate'!$A$53:$AR$78,COLUMN('Non-GHGs Growth Rate'!AP$53),0)</f>
        <v>0</v>
      </c>
      <c r="AQ4">
        <f>$F4*VLOOKUP($A4,'Non-GHGs Growth Rate'!$A$53:$AR$78,COLUMN('Non-GHGs Growth Rate'!AQ$53),0)</f>
        <v>0</v>
      </c>
      <c r="AR4">
        <f>$F4*VLOOKUP($A4,'Non-GHGs Growth Rate'!$A$53:$AR$78,COLUMN('Non-GHGs Growth Rate'!AR$53),0)</f>
        <v>0</v>
      </c>
    </row>
    <row r="5" spans="1:44">
      <c r="A5" t="s">
        <v>46</v>
      </c>
      <c r="B5" cm="1">
        <f t="array" ref="B5">SUMPRODUCT('Non-GHGs Emissions 2018-2022'!$I$5:$I$44*('Non-GHGs Emissions 2018-2022'!$A$5:$A$44=$A5))</f>
        <v>0</v>
      </c>
      <c r="C5" cm="1">
        <f t="array" ref="C5">SUMPRODUCT('Non-GHGs Emissions 2018-2022'!$I$49:$I$88*('Non-GHGs Emissions 2018-2022'!$A$49:$A$88=$A5))</f>
        <v>0</v>
      </c>
      <c r="D5" cm="1">
        <f t="array" ref="D5">SUMPRODUCT('Non-GHGs Emissions 2018-2022'!$I$93:$I$132*('Non-GHGs Emissions 2018-2022'!$A$93:$A$132=$A5))</f>
        <v>0</v>
      </c>
      <c r="E5" cm="1">
        <f t="array" ref="E5">SUMPRODUCT('Non-GHGs Emissions 2018-2022'!$I$137:$I$176*('Non-GHGs Emissions 2018-2022'!$A$137:$A$176=$A5))</f>
        <v>0</v>
      </c>
      <c r="F5" cm="1">
        <f t="array" ref="F5">SUMPRODUCT('Non-GHGs Emissions 2018-2022'!$I$181:$I$220*('Non-GHGs Emissions 2018-2022'!$A$181:$A$220=$A5))</f>
        <v>0</v>
      </c>
      <c r="G5">
        <f>$F5*VLOOKUP($A5,'Non-GHGs Growth Rate'!$A$53:$AR$78,COLUMN('Non-GHGs Growth Rate'!G$53),0)</f>
        <v>0</v>
      </c>
      <c r="H5">
        <f>$F5*VLOOKUP($A5,'Non-GHGs Growth Rate'!$A$53:$AR$78,COLUMN('Non-GHGs Growth Rate'!H$53),0)</f>
        <v>0</v>
      </c>
      <c r="I5">
        <f>$F5*VLOOKUP($A5,'Non-GHGs Growth Rate'!$A$53:$AR$78,COLUMN('Non-GHGs Growth Rate'!I$53),0)</f>
        <v>0</v>
      </c>
      <c r="J5">
        <f>$F5*VLOOKUP($A5,'Non-GHGs Growth Rate'!$A$53:$AR$78,COLUMN('Non-GHGs Growth Rate'!J$53),0)</f>
        <v>0</v>
      </c>
      <c r="K5">
        <f>$F5*VLOOKUP($A5,'Non-GHGs Growth Rate'!$A$53:$AR$78,COLUMN('Non-GHGs Growth Rate'!K$53),0)</f>
        <v>0</v>
      </c>
      <c r="L5">
        <f>$F5*VLOOKUP($A5,'Non-GHGs Growth Rate'!$A$53:$AR$78,COLUMN('Non-GHGs Growth Rate'!L$53),0)</f>
        <v>0</v>
      </c>
      <c r="M5">
        <f>$F5*VLOOKUP($A5,'Non-GHGs Growth Rate'!$A$53:$AR$78,COLUMN('Non-GHGs Growth Rate'!M$53),0)</f>
        <v>0</v>
      </c>
      <c r="N5">
        <f>$F5*VLOOKUP($A5,'Non-GHGs Growth Rate'!$A$53:$AR$78,COLUMN('Non-GHGs Growth Rate'!N$53),0)</f>
        <v>0</v>
      </c>
      <c r="O5">
        <f>$F5*VLOOKUP($A5,'Non-GHGs Growth Rate'!$A$53:$AR$78,COLUMN('Non-GHGs Growth Rate'!O$53),0)</f>
        <v>0</v>
      </c>
      <c r="P5">
        <f>$F5*VLOOKUP($A5,'Non-GHGs Growth Rate'!$A$53:$AR$78,COLUMN('Non-GHGs Growth Rate'!P$53),0)</f>
        <v>0</v>
      </c>
      <c r="Q5">
        <f>$F5*VLOOKUP($A5,'Non-GHGs Growth Rate'!$A$53:$AR$78,COLUMN('Non-GHGs Growth Rate'!Q$53),0)</f>
        <v>0</v>
      </c>
      <c r="R5">
        <f>$F5*VLOOKUP($A5,'Non-GHGs Growth Rate'!$A$53:$AR$78,COLUMN('Non-GHGs Growth Rate'!R$53),0)</f>
        <v>0</v>
      </c>
      <c r="S5">
        <f>$F5*VLOOKUP($A5,'Non-GHGs Growth Rate'!$A$53:$AR$78,COLUMN('Non-GHGs Growth Rate'!S$53),0)</f>
        <v>0</v>
      </c>
      <c r="T5">
        <f>$F5*VLOOKUP($A5,'Non-GHGs Growth Rate'!$A$53:$AR$78,COLUMN('Non-GHGs Growth Rate'!T$53),0)</f>
        <v>0</v>
      </c>
      <c r="U5">
        <f>$F5*VLOOKUP($A5,'Non-GHGs Growth Rate'!$A$53:$AR$78,COLUMN('Non-GHGs Growth Rate'!U$53),0)</f>
        <v>0</v>
      </c>
      <c r="V5">
        <f>$F5*VLOOKUP($A5,'Non-GHGs Growth Rate'!$A$53:$AR$78,COLUMN('Non-GHGs Growth Rate'!V$53),0)</f>
        <v>0</v>
      </c>
      <c r="W5">
        <f>$F5*VLOOKUP($A5,'Non-GHGs Growth Rate'!$A$53:$AR$78,COLUMN('Non-GHGs Growth Rate'!W$53),0)</f>
        <v>0</v>
      </c>
      <c r="X5">
        <f>$F5*VLOOKUP($A5,'Non-GHGs Growth Rate'!$A$53:$AR$78,COLUMN('Non-GHGs Growth Rate'!X$53),0)</f>
        <v>0</v>
      </c>
      <c r="Y5">
        <f>$F5*VLOOKUP($A5,'Non-GHGs Growth Rate'!$A$53:$AR$78,COLUMN('Non-GHGs Growth Rate'!Y$53),0)</f>
        <v>0</v>
      </c>
      <c r="Z5">
        <f>$F5*VLOOKUP($A5,'Non-GHGs Growth Rate'!$A$53:$AR$78,COLUMN('Non-GHGs Growth Rate'!Z$53),0)</f>
        <v>0</v>
      </c>
      <c r="AA5">
        <f>$F5*VLOOKUP($A5,'Non-GHGs Growth Rate'!$A$53:$AR$78,COLUMN('Non-GHGs Growth Rate'!AA$53),0)</f>
        <v>0</v>
      </c>
      <c r="AB5">
        <f>$F5*VLOOKUP($A5,'Non-GHGs Growth Rate'!$A$53:$AR$78,COLUMN('Non-GHGs Growth Rate'!AB$53),0)</f>
        <v>0</v>
      </c>
      <c r="AC5">
        <f>$F5*VLOOKUP($A5,'Non-GHGs Growth Rate'!$A$53:$AR$78,COLUMN('Non-GHGs Growth Rate'!AC$53),0)</f>
        <v>0</v>
      </c>
      <c r="AD5">
        <f>$F5*VLOOKUP($A5,'Non-GHGs Growth Rate'!$A$53:$AR$78,COLUMN('Non-GHGs Growth Rate'!AD$53),0)</f>
        <v>0</v>
      </c>
      <c r="AE5">
        <f>$F5*VLOOKUP($A5,'Non-GHGs Growth Rate'!$A$53:$AR$78,COLUMN('Non-GHGs Growth Rate'!AE$53),0)</f>
        <v>0</v>
      </c>
      <c r="AF5">
        <f>$F5*VLOOKUP($A5,'Non-GHGs Growth Rate'!$A$53:$AR$78,COLUMN('Non-GHGs Growth Rate'!AF$53),0)</f>
        <v>0</v>
      </c>
      <c r="AG5">
        <f>$F5*VLOOKUP($A5,'Non-GHGs Growth Rate'!$A$53:$AR$78,COLUMN('Non-GHGs Growth Rate'!AG$53),0)</f>
        <v>0</v>
      </c>
      <c r="AH5">
        <f>$F5*VLOOKUP($A5,'Non-GHGs Growth Rate'!$A$53:$AR$78,COLUMN('Non-GHGs Growth Rate'!AH$53),0)</f>
        <v>0</v>
      </c>
      <c r="AI5">
        <f>$F5*VLOOKUP($A5,'Non-GHGs Growth Rate'!$A$53:$AR$78,COLUMN('Non-GHGs Growth Rate'!AI$53),0)</f>
        <v>0</v>
      </c>
      <c r="AJ5">
        <f>$F5*VLOOKUP($A5,'Non-GHGs Growth Rate'!$A$53:$AR$78,COLUMN('Non-GHGs Growth Rate'!AJ$53),0)</f>
        <v>0</v>
      </c>
      <c r="AK5">
        <f>$F5*VLOOKUP($A5,'Non-GHGs Growth Rate'!$A$53:$AR$78,COLUMN('Non-GHGs Growth Rate'!AK$53),0)</f>
        <v>0</v>
      </c>
      <c r="AL5">
        <f>$F5*VLOOKUP($A5,'Non-GHGs Growth Rate'!$A$53:$AR$78,COLUMN('Non-GHGs Growth Rate'!AL$53),0)</f>
        <v>0</v>
      </c>
      <c r="AM5">
        <f>$F5*VLOOKUP($A5,'Non-GHGs Growth Rate'!$A$53:$AR$78,COLUMN('Non-GHGs Growth Rate'!AM$53),0)</f>
        <v>0</v>
      </c>
      <c r="AN5">
        <f>$F5*VLOOKUP($A5,'Non-GHGs Growth Rate'!$A$53:$AR$78,COLUMN('Non-GHGs Growth Rate'!AN$53),0)</f>
        <v>0</v>
      </c>
      <c r="AO5">
        <f>$F5*VLOOKUP($A5,'Non-GHGs Growth Rate'!$A$53:$AR$78,COLUMN('Non-GHGs Growth Rate'!AO$53),0)</f>
        <v>0</v>
      </c>
      <c r="AP5">
        <f>$F5*VLOOKUP($A5,'Non-GHGs Growth Rate'!$A$53:$AR$78,COLUMN('Non-GHGs Growth Rate'!AP$53),0)</f>
        <v>0</v>
      </c>
      <c r="AQ5">
        <f>$F5*VLOOKUP($A5,'Non-GHGs Growth Rate'!$A$53:$AR$78,COLUMN('Non-GHGs Growth Rate'!AQ$53),0)</f>
        <v>0</v>
      </c>
      <c r="AR5">
        <f>$F5*VLOOKUP($A5,'Non-GHGs Growth Rate'!$A$53:$AR$78,COLUMN('Non-GHGs Growth Rate'!AR$53),0)</f>
        <v>0</v>
      </c>
    </row>
    <row r="6" spans="1:44">
      <c r="A6" t="s">
        <v>51</v>
      </c>
      <c r="B6" cm="1">
        <f t="array" ref="B6">SUMPRODUCT('Non-GHGs Emissions 2018-2022'!$I$5:$I$44*('Non-GHGs Emissions 2018-2022'!$A$5:$A$44=$A6))</f>
        <v>0</v>
      </c>
      <c r="C6" cm="1">
        <f t="array" ref="C6">SUMPRODUCT('Non-GHGs Emissions 2018-2022'!$I$49:$I$88*('Non-GHGs Emissions 2018-2022'!$A$49:$A$88=$A6))</f>
        <v>0</v>
      </c>
      <c r="D6" cm="1">
        <f t="array" ref="D6">SUMPRODUCT('Non-GHGs Emissions 2018-2022'!$I$93:$I$132*('Non-GHGs Emissions 2018-2022'!$A$93:$A$132=$A6))</f>
        <v>0</v>
      </c>
      <c r="E6" cm="1">
        <f t="array" ref="E6">SUMPRODUCT('Non-GHGs Emissions 2018-2022'!$I$137:$I$176*('Non-GHGs Emissions 2018-2022'!$A$137:$A$176=$A6))</f>
        <v>0</v>
      </c>
      <c r="F6" cm="1">
        <f t="array" ref="F6">SUMPRODUCT('Non-GHGs Emissions 2018-2022'!$I$181:$I$220*('Non-GHGs Emissions 2018-2022'!$A$181:$A$220=$A6))</f>
        <v>0</v>
      </c>
      <c r="G6">
        <f>$F6*VLOOKUP($A6,'Non-GHGs Growth Rate'!$A$53:$AR$78,COLUMN('Non-GHGs Growth Rate'!G$53),0)</f>
        <v>0</v>
      </c>
      <c r="H6">
        <f>$F6*VLOOKUP($A6,'Non-GHGs Growth Rate'!$A$53:$AR$78,COLUMN('Non-GHGs Growth Rate'!H$53),0)</f>
        <v>0</v>
      </c>
      <c r="I6">
        <f>$F6*VLOOKUP($A6,'Non-GHGs Growth Rate'!$A$53:$AR$78,COLUMN('Non-GHGs Growth Rate'!I$53),0)</f>
        <v>0</v>
      </c>
      <c r="J6">
        <f>$F6*VLOOKUP($A6,'Non-GHGs Growth Rate'!$A$53:$AR$78,COLUMN('Non-GHGs Growth Rate'!J$53),0)</f>
        <v>0</v>
      </c>
      <c r="K6">
        <f>$F6*VLOOKUP($A6,'Non-GHGs Growth Rate'!$A$53:$AR$78,COLUMN('Non-GHGs Growth Rate'!K$53),0)</f>
        <v>0</v>
      </c>
      <c r="L6">
        <f>$F6*VLOOKUP($A6,'Non-GHGs Growth Rate'!$A$53:$AR$78,COLUMN('Non-GHGs Growth Rate'!L$53),0)</f>
        <v>0</v>
      </c>
      <c r="M6">
        <f>$F6*VLOOKUP($A6,'Non-GHGs Growth Rate'!$A$53:$AR$78,COLUMN('Non-GHGs Growth Rate'!M$53),0)</f>
        <v>0</v>
      </c>
      <c r="N6">
        <f>$F6*VLOOKUP($A6,'Non-GHGs Growth Rate'!$A$53:$AR$78,COLUMN('Non-GHGs Growth Rate'!N$53),0)</f>
        <v>0</v>
      </c>
      <c r="O6">
        <f>$F6*VLOOKUP($A6,'Non-GHGs Growth Rate'!$A$53:$AR$78,COLUMN('Non-GHGs Growth Rate'!O$53),0)</f>
        <v>0</v>
      </c>
      <c r="P6">
        <f>$F6*VLOOKUP($A6,'Non-GHGs Growth Rate'!$A$53:$AR$78,COLUMN('Non-GHGs Growth Rate'!P$53),0)</f>
        <v>0</v>
      </c>
      <c r="Q6">
        <f>$F6*VLOOKUP($A6,'Non-GHGs Growth Rate'!$A$53:$AR$78,COLUMN('Non-GHGs Growth Rate'!Q$53),0)</f>
        <v>0</v>
      </c>
      <c r="R6">
        <f>$F6*VLOOKUP($A6,'Non-GHGs Growth Rate'!$A$53:$AR$78,COLUMN('Non-GHGs Growth Rate'!R$53),0)</f>
        <v>0</v>
      </c>
      <c r="S6">
        <f>$F6*VLOOKUP($A6,'Non-GHGs Growth Rate'!$A$53:$AR$78,COLUMN('Non-GHGs Growth Rate'!S$53),0)</f>
        <v>0</v>
      </c>
      <c r="T6">
        <f>$F6*VLOOKUP($A6,'Non-GHGs Growth Rate'!$A$53:$AR$78,COLUMN('Non-GHGs Growth Rate'!T$53),0)</f>
        <v>0</v>
      </c>
      <c r="U6">
        <f>$F6*VLOOKUP($A6,'Non-GHGs Growth Rate'!$A$53:$AR$78,COLUMN('Non-GHGs Growth Rate'!U$53),0)</f>
        <v>0</v>
      </c>
      <c r="V6">
        <f>$F6*VLOOKUP($A6,'Non-GHGs Growth Rate'!$A$53:$AR$78,COLUMN('Non-GHGs Growth Rate'!V$53),0)</f>
        <v>0</v>
      </c>
      <c r="W6">
        <f>$F6*VLOOKUP($A6,'Non-GHGs Growth Rate'!$A$53:$AR$78,COLUMN('Non-GHGs Growth Rate'!W$53),0)</f>
        <v>0</v>
      </c>
      <c r="X6">
        <f>$F6*VLOOKUP($A6,'Non-GHGs Growth Rate'!$A$53:$AR$78,COLUMN('Non-GHGs Growth Rate'!X$53),0)</f>
        <v>0</v>
      </c>
      <c r="Y6">
        <f>$F6*VLOOKUP($A6,'Non-GHGs Growth Rate'!$A$53:$AR$78,COLUMN('Non-GHGs Growth Rate'!Y$53),0)</f>
        <v>0</v>
      </c>
      <c r="Z6">
        <f>$F6*VLOOKUP($A6,'Non-GHGs Growth Rate'!$A$53:$AR$78,COLUMN('Non-GHGs Growth Rate'!Z$53),0)</f>
        <v>0</v>
      </c>
      <c r="AA6">
        <f>$F6*VLOOKUP($A6,'Non-GHGs Growth Rate'!$A$53:$AR$78,COLUMN('Non-GHGs Growth Rate'!AA$53),0)</f>
        <v>0</v>
      </c>
      <c r="AB6">
        <f>$F6*VLOOKUP($A6,'Non-GHGs Growth Rate'!$A$53:$AR$78,COLUMN('Non-GHGs Growth Rate'!AB$53),0)</f>
        <v>0</v>
      </c>
      <c r="AC6">
        <f>$F6*VLOOKUP($A6,'Non-GHGs Growth Rate'!$A$53:$AR$78,COLUMN('Non-GHGs Growth Rate'!AC$53),0)</f>
        <v>0</v>
      </c>
      <c r="AD6">
        <f>$F6*VLOOKUP($A6,'Non-GHGs Growth Rate'!$A$53:$AR$78,COLUMN('Non-GHGs Growth Rate'!AD$53),0)</f>
        <v>0</v>
      </c>
      <c r="AE6">
        <f>$F6*VLOOKUP($A6,'Non-GHGs Growth Rate'!$A$53:$AR$78,COLUMN('Non-GHGs Growth Rate'!AE$53),0)</f>
        <v>0</v>
      </c>
      <c r="AF6">
        <f>$F6*VLOOKUP($A6,'Non-GHGs Growth Rate'!$A$53:$AR$78,COLUMN('Non-GHGs Growth Rate'!AF$53),0)</f>
        <v>0</v>
      </c>
      <c r="AG6">
        <f>$F6*VLOOKUP($A6,'Non-GHGs Growth Rate'!$A$53:$AR$78,COLUMN('Non-GHGs Growth Rate'!AG$53),0)</f>
        <v>0</v>
      </c>
      <c r="AH6">
        <f>$F6*VLOOKUP($A6,'Non-GHGs Growth Rate'!$A$53:$AR$78,COLUMN('Non-GHGs Growth Rate'!AH$53),0)</f>
        <v>0</v>
      </c>
      <c r="AI6">
        <f>$F6*VLOOKUP($A6,'Non-GHGs Growth Rate'!$A$53:$AR$78,COLUMN('Non-GHGs Growth Rate'!AI$53),0)</f>
        <v>0</v>
      </c>
      <c r="AJ6">
        <f>$F6*VLOOKUP($A6,'Non-GHGs Growth Rate'!$A$53:$AR$78,COLUMN('Non-GHGs Growth Rate'!AJ$53),0)</f>
        <v>0</v>
      </c>
      <c r="AK6">
        <f>$F6*VLOOKUP($A6,'Non-GHGs Growth Rate'!$A$53:$AR$78,COLUMN('Non-GHGs Growth Rate'!AK$53),0)</f>
        <v>0</v>
      </c>
      <c r="AL6">
        <f>$F6*VLOOKUP($A6,'Non-GHGs Growth Rate'!$A$53:$AR$78,COLUMN('Non-GHGs Growth Rate'!AL$53),0)</f>
        <v>0</v>
      </c>
      <c r="AM6">
        <f>$F6*VLOOKUP($A6,'Non-GHGs Growth Rate'!$A$53:$AR$78,COLUMN('Non-GHGs Growth Rate'!AM$53),0)</f>
        <v>0</v>
      </c>
      <c r="AN6">
        <f>$F6*VLOOKUP($A6,'Non-GHGs Growth Rate'!$A$53:$AR$78,COLUMN('Non-GHGs Growth Rate'!AN$53),0)</f>
        <v>0</v>
      </c>
      <c r="AO6">
        <f>$F6*VLOOKUP($A6,'Non-GHGs Growth Rate'!$A$53:$AR$78,COLUMN('Non-GHGs Growth Rate'!AO$53),0)</f>
        <v>0</v>
      </c>
      <c r="AP6">
        <f>$F6*VLOOKUP($A6,'Non-GHGs Growth Rate'!$A$53:$AR$78,COLUMN('Non-GHGs Growth Rate'!AP$53),0)</f>
        <v>0</v>
      </c>
      <c r="AQ6">
        <f>$F6*VLOOKUP($A6,'Non-GHGs Growth Rate'!$A$53:$AR$78,COLUMN('Non-GHGs Growth Rate'!AQ$53),0)</f>
        <v>0</v>
      </c>
      <c r="AR6">
        <f>$F6*VLOOKUP($A6,'Non-GHGs Growth Rate'!$A$53:$AR$78,COLUMN('Non-GHGs Growth Rate'!AR$53),0)</f>
        <v>0</v>
      </c>
    </row>
    <row r="7" spans="1:44">
      <c r="A7" t="s">
        <v>52</v>
      </c>
      <c r="B7" cm="1">
        <f t="array" ref="B7">SUMPRODUCT('Non-GHGs Emissions 2018-2022'!$I$5:$I$44*('Non-GHGs Emissions 2018-2022'!$A$5:$A$44=$A7))</f>
        <v>0</v>
      </c>
      <c r="C7" cm="1">
        <f t="array" ref="C7">SUMPRODUCT('Non-GHGs Emissions 2018-2022'!$I$49:$I$88*('Non-GHGs Emissions 2018-2022'!$A$49:$A$88=$A7))</f>
        <v>0</v>
      </c>
      <c r="D7" cm="1">
        <f t="array" ref="D7">SUMPRODUCT('Non-GHGs Emissions 2018-2022'!$I$93:$I$132*('Non-GHGs Emissions 2018-2022'!$A$93:$A$132=$A7))</f>
        <v>0</v>
      </c>
      <c r="E7" cm="1">
        <f t="array" ref="E7">SUMPRODUCT('Non-GHGs Emissions 2018-2022'!$I$137:$I$176*('Non-GHGs Emissions 2018-2022'!$A$137:$A$176=$A7))</f>
        <v>0</v>
      </c>
      <c r="F7" cm="1">
        <f t="array" ref="F7">SUMPRODUCT('Non-GHGs Emissions 2018-2022'!$I$181:$I$220*('Non-GHGs Emissions 2018-2022'!$A$181:$A$220=$A7))</f>
        <v>0</v>
      </c>
      <c r="G7">
        <f>$F7*VLOOKUP($A7,'Non-GHGs Growth Rate'!$A$53:$AR$78,COLUMN('Non-GHGs Growth Rate'!G$53),0)</f>
        <v>0</v>
      </c>
      <c r="H7">
        <f>$F7*VLOOKUP($A7,'Non-GHGs Growth Rate'!$A$53:$AR$78,COLUMN('Non-GHGs Growth Rate'!H$53),0)</f>
        <v>0</v>
      </c>
      <c r="I7">
        <f>$F7*VLOOKUP($A7,'Non-GHGs Growth Rate'!$A$53:$AR$78,COLUMN('Non-GHGs Growth Rate'!I$53),0)</f>
        <v>0</v>
      </c>
      <c r="J7">
        <f>$F7*VLOOKUP($A7,'Non-GHGs Growth Rate'!$A$53:$AR$78,COLUMN('Non-GHGs Growth Rate'!J$53),0)</f>
        <v>0</v>
      </c>
      <c r="K7">
        <f>$F7*VLOOKUP($A7,'Non-GHGs Growth Rate'!$A$53:$AR$78,COLUMN('Non-GHGs Growth Rate'!K$53),0)</f>
        <v>0</v>
      </c>
      <c r="L7">
        <f>$F7*VLOOKUP($A7,'Non-GHGs Growth Rate'!$A$53:$AR$78,COLUMN('Non-GHGs Growth Rate'!L$53),0)</f>
        <v>0</v>
      </c>
      <c r="M7">
        <f>$F7*VLOOKUP($A7,'Non-GHGs Growth Rate'!$A$53:$AR$78,COLUMN('Non-GHGs Growth Rate'!M$53),0)</f>
        <v>0</v>
      </c>
      <c r="N7">
        <f>$F7*VLOOKUP($A7,'Non-GHGs Growth Rate'!$A$53:$AR$78,COLUMN('Non-GHGs Growth Rate'!N$53),0)</f>
        <v>0</v>
      </c>
      <c r="O7">
        <f>$F7*VLOOKUP($A7,'Non-GHGs Growth Rate'!$A$53:$AR$78,COLUMN('Non-GHGs Growth Rate'!O$53),0)</f>
        <v>0</v>
      </c>
      <c r="P7">
        <f>$F7*VLOOKUP($A7,'Non-GHGs Growth Rate'!$A$53:$AR$78,COLUMN('Non-GHGs Growth Rate'!P$53),0)</f>
        <v>0</v>
      </c>
      <c r="Q7">
        <f>$F7*VLOOKUP($A7,'Non-GHGs Growth Rate'!$A$53:$AR$78,COLUMN('Non-GHGs Growth Rate'!Q$53),0)</f>
        <v>0</v>
      </c>
      <c r="R7">
        <f>$F7*VLOOKUP($A7,'Non-GHGs Growth Rate'!$A$53:$AR$78,COLUMN('Non-GHGs Growth Rate'!R$53),0)</f>
        <v>0</v>
      </c>
      <c r="S7">
        <f>$F7*VLOOKUP($A7,'Non-GHGs Growth Rate'!$A$53:$AR$78,COLUMN('Non-GHGs Growth Rate'!S$53),0)</f>
        <v>0</v>
      </c>
      <c r="T7">
        <f>$F7*VLOOKUP($A7,'Non-GHGs Growth Rate'!$A$53:$AR$78,COLUMN('Non-GHGs Growth Rate'!T$53),0)</f>
        <v>0</v>
      </c>
      <c r="U7">
        <f>$F7*VLOOKUP($A7,'Non-GHGs Growth Rate'!$A$53:$AR$78,COLUMN('Non-GHGs Growth Rate'!U$53),0)</f>
        <v>0</v>
      </c>
      <c r="V7">
        <f>$F7*VLOOKUP($A7,'Non-GHGs Growth Rate'!$A$53:$AR$78,COLUMN('Non-GHGs Growth Rate'!V$53),0)</f>
        <v>0</v>
      </c>
      <c r="W7">
        <f>$F7*VLOOKUP($A7,'Non-GHGs Growth Rate'!$A$53:$AR$78,COLUMN('Non-GHGs Growth Rate'!W$53),0)</f>
        <v>0</v>
      </c>
      <c r="X7">
        <f>$F7*VLOOKUP($A7,'Non-GHGs Growth Rate'!$A$53:$AR$78,COLUMN('Non-GHGs Growth Rate'!X$53),0)</f>
        <v>0</v>
      </c>
      <c r="Y7">
        <f>$F7*VLOOKUP($A7,'Non-GHGs Growth Rate'!$A$53:$AR$78,COLUMN('Non-GHGs Growth Rate'!Y$53),0)</f>
        <v>0</v>
      </c>
      <c r="Z7">
        <f>$F7*VLOOKUP($A7,'Non-GHGs Growth Rate'!$A$53:$AR$78,COLUMN('Non-GHGs Growth Rate'!Z$53),0)</f>
        <v>0</v>
      </c>
      <c r="AA7">
        <f>$F7*VLOOKUP($A7,'Non-GHGs Growth Rate'!$A$53:$AR$78,COLUMN('Non-GHGs Growth Rate'!AA$53),0)</f>
        <v>0</v>
      </c>
      <c r="AB7">
        <f>$F7*VLOOKUP($A7,'Non-GHGs Growth Rate'!$A$53:$AR$78,COLUMN('Non-GHGs Growth Rate'!AB$53),0)</f>
        <v>0</v>
      </c>
      <c r="AC7">
        <f>$F7*VLOOKUP($A7,'Non-GHGs Growth Rate'!$A$53:$AR$78,COLUMN('Non-GHGs Growth Rate'!AC$53),0)</f>
        <v>0</v>
      </c>
      <c r="AD7">
        <f>$F7*VLOOKUP($A7,'Non-GHGs Growth Rate'!$A$53:$AR$78,COLUMN('Non-GHGs Growth Rate'!AD$53),0)</f>
        <v>0</v>
      </c>
      <c r="AE7">
        <f>$F7*VLOOKUP($A7,'Non-GHGs Growth Rate'!$A$53:$AR$78,COLUMN('Non-GHGs Growth Rate'!AE$53),0)</f>
        <v>0</v>
      </c>
      <c r="AF7">
        <f>$F7*VLOOKUP($A7,'Non-GHGs Growth Rate'!$A$53:$AR$78,COLUMN('Non-GHGs Growth Rate'!AF$53),0)</f>
        <v>0</v>
      </c>
      <c r="AG7">
        <f>$F7*VLOOKUP($A7,'Non-GHGs Growth Rate'!$A$53:$AR$78,COLUMN('Non-GHGs Growth Rate'!AG$53),0)</f>
        <v>0</v>
      </c>
      <c r="AH7">
        <f>$F7*VLOOKUP($A7,'Non-GHGs Growth Rate'!$A$53:$AR$78,COLUMN('Non-GHGs Growth Rate'!AH$53),0)</f>
        <v>0</v>
      </c>
      <c r="AI7">
        <f>$F7*VLOOKUP($A7,'Non-GHGs Growth Rate'!$A$53:$AR$78,COLUMN('Non-GHGs Growth Rate'!AI$53),0)</f>
        <v>0</v>
      </c>
      <c r="AJ7">
        <f>$F7*VLOOKUP($A7,'Non-GHGs Growth Rate'!$A$53:$AR$78,COLUMN('Non-GHGs Growth Rate'!AJ$53),0)</f>
        <v>0</v>
      </c>
      <c r="AK7">
        <f>$F7*VLOOKUP($A7,'Non-GHGs Growth Rate'!$A$53:$AR$78,COLUMN('Non-GHGs Growth Rate'!AK$53),0)</f>
        <v>0</v>
      </c>
      <c r="AL7">
        <f>$F7*VLOOKUP($A7,'Non-GHGs Growth Rate'!$A$53:$AR$78,COLUMN('Non-GHGs Growth Rate'!AL$53),0)</f>
        <v>0</v>
      </c>
      <c r="AM7">
        <f>$F7*VLOOKUP($A7,'Non-GHGs Growth Rate'!$A$53:$AR$78,COLUMN('Non-GHGs Growth Rate'!AM$53),0)</f>
        <v>0</v>
      </c>
      <c r="AN7">
        <f>$F7*VLOOKUP($A7,'Non-GHGs Growth Rate'!$A$53:$AR$78,COLUMN('Non-GHGs Growth Rate'!AN$53),0)</f>
        <v>0</v>
      </c>
      <c r="AO7">
        <f>$F7*VLOOKUP($A7,'Non-GHGs Growth Rate'!$A$53:$AR$78,COLUMN('Non-GHGs Growth Rate'!AO$53),0)</f>
        <v>0</v>
      </c>
      <c r="AP7">
        <f>$F7*VLOOKUP($A7,'Non-GHGs Growth Rate'!$A$53:$AR$78,COLUMN('Non-GHGs Growth Rate'!AP$53),0)</f>
        <v>0</v>
      </c>
      <c r="AQ7">
        <f>$F7*VLOOKUP($A7,'Non-GHGs Growth Rate'!$A$53:$AR$78,COLUMN('Non-GHGs Growth Rate'!AQ$53),0)</f>
        <v>0</v>
      </c>
      <c r="AR7">
        <f>$F7*VLOOKUP($A7,'Non-GHGs Growth Rate'!$A$53:$AR$78,COLUMN('Non-GHGs Growth Rate'!AR$53),0)</f>
        <v>0</v>
      </c>
    </row>
    <row r="8" spans="1:44">
      <c r="A8" t="s">
        <v>53</v>
      </c>
      <c r="B8" cm="1">
        <f t="array" ref="B8">SUMPRODUCT('Non-GHGs Emissions 2018-2022'!$I$5:$I$44*('Non-GHGs Emissions 2018-2022'!$A$5:$A$44=$A8))</f>
        <v>0</v>
      </c>
      <c r="C8" cm="1">
        <f t="array" ref="C8">SUMPRODUCT('Non-GHGs Emissions 2018-2022'!$I$49:$I$88*('Non-GHGs Emissions 2018-2022'!$A$49:$A$88=$A8))</f>
        <v>0</v>
      </c>
      <c r="D8" cm="1">
        <f t="array" ref="D8">SUMPRODUCT('Non-GHGs Emissions 2018-2022'!$I$93:$I$132*('Non-GHGs Emissions 2018-2022'!$A$93:$A$132=$A8))</f>
        <v>0</v>
      </c>
      <c r="E8" cm="1">
        <f t="array" ref="E8">SUMPRODUCT('Non-GHGs Emissions 2018-2022'!$I$137:$I$176*('Non-GHGs Emissions 2018-2022'!$A$137:$A$176=$A8))</f>
        <v>0</v>
      </c>
      <c r="F8" cm="1">
        <f t="array" ref="F8">SUMPRODUCT('Non-GHGs Emissions 2018-2022'!$I$181:$I$220*('Non-GHGs Emissions 2018-2022'!$A$181:$A$220=$A8))</f>
        <v>0</v>
      </c>
      <c r="G8">
        <f>$F8*VLOOKUP($A8,'Non-GHGs Growth Rate'!$A$53:$AR$78,COLUMN('Non-GHGs Growth Rate'!G$53),0)</f>
        <v>0</v>
      </c>
      <c r="H8">
        <f>$F8*VLOOKUP($A8,'Non-GHGs Growth Rate'!$A$53:$AR$78,COLUMN('Non-GHGs Growth Rate'!H$53),0)</f>
        <v>0</v>
      </c>
      <c r="I8">
        <f>$F8*VLOOKUP($A8,'Non-GHGs Growth Rate'!$A$53:$AR$78,COLUMN('Non-GHGs Growth Rate'!I$53),0)</f>
        <v>0</v>
      </c>
      <c r="J8">
        <f>$F8*VLOOKUP($A8,'Non-GHGs Growth Rate'!$A$53:$AR$78,COLUMN('Non-GHGs Growth Rate'!J$53),0)</f>
        <v>0</v>
      </c>
      <c r="K8">
        <f>$F8*VLOOKUP($A8,'Non-GHGs Growth Rate'!$A$53:$AR$78,COLUMN('Non-GHGs Growth Rate'!K$53),0)</f>
        <v>0</v>
      </c>
      <c r="L8">
        <f>$F8*VLOOKUP($A8,'Non-GHGs Growth Rate'!$A$53:$AR$78,COLUMN('Non-GHGs Growth Rate'!L$53),0)</f>
        <v>0</v>
      </c>
      <c r="M8">
        <f>$F8*VLOOKUP($A8,'Non-GHGs Growth Rate'!$A$53:$AR$78,COLUMN('Non-GHGs Growth Rate'!M$53),0)</f>
        <v>0</v>
      </c>
      <c r="N8">
        <f>$F8*VLOOKUP($A8,'Non-GHGs Growth Rate'!$A$53:$AR$78,COLUMN('Non-GHGs Growth Rate'!N$53),0)</f>
        <v>0</v>
      </c>
      <c r="O8">
        <f>$F8*VLOOKUP($A8,'Non-GHGs Growth Rate'!$A$53:$AR$78,COLUMN('Non-GHGs Growth Rate'!O$53),0)</f>
        <v>0</v>
      </c>
      <c r="P8">
        <f>$F8*VLOOKUP($A8,'Non-GHGs Growth Rate'!$A$53:$AR$78,COLUMN('Non-GHGs Growth Rate'!P$53),0)</f>
        <v>0</v>
      </c>
      <c r="Q8">
        <f>$F8*VLOOKUP($A8,'Non-GHGs Growth Rate'!$A$53:$AR$78,COLUMN('Non-GHGs Growth Rate'!Q$53),0)</f>
        <v>0</v>
      </c>
      <c r="R8">
        <f>$F8*VLOOKUP($A8,'Non-GHGs Growth Rate'!$A$53:$AR$78,COLUMN('Non-GHGs Growth Rate'!R$53),0)</f>
        <v>0</v>
      </c>
      <c r="S8">
        <f>$F8*VLOOKUP($A8,'Non-GHGs Growth Rate'!$A$53:$AR$78,COLUMN('Non-GHGs Growth Rate'!S$53),0)</f>
        <v>0</v>
      </c>
      <c r="T8">
        <f>$F8*VLOOKUP($A8,'Non-GHGs Growth Rate'!$A$53:$AR$78,COLUMN('Non-GHGs Growth Rate'!T$53),0)</f>
        <v>0</v>
      </c>
      <c r="U8">
        <f>$F8*VLOOKUP($A8,'Non-GHGs Growth Rate'!$A$53:$AR$78,COLUMN('Non-GHGs Growth Rate'!U$53),0)</f>
        <v>0</v>
      </c>
      <c r="V8">
        <f>$F8*VLOOKUP($A8,'Non-GHGs Growth Rate'!$A$53:$AR$78,COLUMN('Non-GHGs Growth Rate'!V$53),0)</f>
        <v>0</v>
      </c>
      <c r="W8">
        <f>$F8*VLOOKUP($A8,'Non-GHGs Growth Rate'!$A$53:$AR$78,COLUMN('Non-GHGs Growth Rate'!W$53),0)</f>
        <v>0</v>
      </c>
      <c r="X8">
        <f>$F8*VLOOKUP($A8,'Non-GHGs Growth Rate'!$A$53:$AR$78,COLUMN('Non-GHGs Growth Rate'!X$53),0)</f>
        <v>0</v>
      </c>
      <c r="Y8">
        <f>$F8*VLOOKUP($A8,'Non-GHGs Growth Rate'!$A$53:$AR$78,COLUMN('Non-GHGs Growth Rate'!Y$53),0)</f>
        <v>0</v>
      </c>
      <c r="Z8">
        <f>$F8*VLOOKUP($A8,'Non-GHGs Growth Rate'!$A$53:$AR$78,COLUMN('Non-GHGs Growth Rate'!Z$53),0)</f>
        <v>0</v>
      </c>
      <c r="AA8">
        <f>$F8*VLOOKUP($A8,'Non-GHGs Growth Rate'!$A$53:$AR$78,COLUMN('Non-GHGs Growth Rate'!AA$53),0)</f>
        <v>0</v>
      </c>
      <c r="AB8">
        <f>$F8*VLOOKUP($A8,'Non-GHGs Growth Rate'!$A$53:$AR$78,COLUMN('Non-GHGs Growth Rate'!AB$53),0)</f>
        <v>0</v>
      </c>
      <c r="AC8">
        <f>$F8*VLOOKUP($A8,'Non-GHGs Growth Rate'!$A$53:$AR$78,COLUMN('Non-GHGs Growth Rate'!AC$53),0)</f>
        <v>0</v>
      </c>
      <c r="AD8">
        <f>$F8*VLOOKUP($A8,'Non-GHGs Growth Rate'!$A$53:$AR$78,COLUMN('Non-GHGs Growth Rate'!AD$53),0)</f>
        <v>0</v>
      </c>
      <c r="AE8">
        <f>$F8*VLOOKUP($A8,'Non-GHGs Growth Rate'!$A$53:$AR$78,COLUMN('Non-GHGs Growth Rate'!AE$53),0)</f>
        <v>0</v>
      </c>
      <c r="AF8">
        <f>$F8*VLOOKUP($A8,'Non-GHGs Growth Rate'!$A$53:$AR$78,COLUMN('Non-GHGs Growth Rate'!AF$53),0)</f>
        <v>0</v>
      </c>
      <c r="AG8">
        <f>$F8*VLOOKUP($A8,'Non-GHGs Growth Rate'!$A$53:$AR$78,COLUMN('Non-GHGs Growth Rate'!AG$53),0)</f>
        <v>0</v>
      </c>
      <c r="AH8">
        <f>$F8*VLOOKUP($A8,'Non-GHGs Growth Rate'!$A$53:$AR$78,COLUMN('Non-GHGs Growth Rate'!AH$53),0)</f>
        <v>0</v>
      </c>
      <c r="AI8">
        <f>$F8*VLOOKUP($A8,'Non-GHGs Growth Rate'!$A$53:$AR$78,COLUMN('Non-GHGs Growth Rate'!AI$53),0)</f>
        <v>0</v>
      </c>
      <c r="AJ8">
        <f>$F8*VLOOKUP($A8,'Non-GHGs Growth Rate'!$A$53:$AR$78,COLUMN('Non-GHGs Growth Rate'!AJ$53),0)</f>
        <v>0</v>
      </c>
      <c r="AK8">
        <f>$F8*VLOOKUP($A8,'Non-GHGs Growth Rate'!$A$53:$AR$78,COLUMN('Non-GHGs Growth Rate'!AK$53),0)</f>
        <v>0</v>
      </c>
      <c r="AL8">
        <f>$F8*VLOOKUP($A8,'Non-GHGs Growth Rate'!$A$53:$AR$78,COLUMN('Non-GHGs Growth Rate'!AL$53),0)</f>
        <v>0</v>
      </c>
      <c r="AM8">
        <f>$F8*VLOOKUP($A8,'Non-GHGs Growth Rate'!$A$53:$AR$78,COLUMN('Non-GHGs Growth Rate'!AM$53),0)</f>
        <v>0</v>
      </c>
      <c r="AN8">
        <f>$F8*VLOOKUP($A8,'Non-GHGs Growth Rate'!$A$53:$AR$78,COLUMN('Non-GHGs Growth Rate'!AN$53),0)</f>
        <v>0</v>
      </c>
      <c r="AO8">
        <f>$F8*VLOOKUP($A8,'Non-GHGs Growth Rate'!$A$53:$AR$78,COLUMN('Non-GHGs Growth Rate'!AO$53),0)</f>
        <v>0</v>
      </c>
      <c r="AP8">
        <f>$F8*VLOOKUP($A8,'Non-GHGs Growth Rate'!$A$53:$AR$78,COLUMN('Non-GHGs Growth Rate'!AP$53),0)</f>
        <v>0</v>
      </c>
      <c r="AQ8">
        <f>$F8*VLOOKUP($A8,'Non-GHGs Growth Rate'!$A$53:$AR$78,COLUMN('Non-GHGs Growth Rate'!AQ$53),0)</f>
        <v>0</v>
      </c>
      <c r="AR8">
        <f>$F8*VLOOKUP($A8,'Non-GHGs Growth Rate'!$A$53:$AR$78,COLUMN('Non-GHGs Growth Rate'!AR$53),0)</f>
        <v>0</v>
      </c>
    </row>
    <row r="9" spans="1:44">
      <c r="A9" t="s">
        <v>54</v>
      </c>
      <c r="B9" cm="1">
        <f t="array" ref="B9">SUMPRODUCT('Non-GHGs Emissions 2018-2022'!$I$5:$I$44*('Non-GHGs Emissions 2018-2022'!$A$5:$A$44=$A9))</f>
        <v>0</v>
      </c>
      <c r="C9" cm="1">
        <f t="array" ref="C9">SUMPRODUCT('Non-GHGs Emissions 2018-2022'!$I$49:$I$88*('Non-GHGs Emissions 2018-2022'!$A$49:$A$88=$A9))</f>
        <v>0</v>
      </c>
      <c r="D9" cm="1">
        <f t="array" ref="D9">SUMPRODUCT('Non-GHGs Emissions 2018-2022'!$I$93:$I$132*('Non-GHGs Emissions 2018-2022'!$A$93:$A$132=$A9))</f>
        <v>0</v>
      </c>
      <c r="E9" cm="1">
        <f t="array" ref="E9">SUMPRODUCT('Non-GHGs Emissions 2018-2022'!$I$137:$I$176*('Non-GHGs Emissions 2018-2022'!$A$137:$A$176=$A9))</f>
        <v>0</v>
      </c>
      <c r="F9" cm="1">
        <f t="array" ref="F9">SUMPRODUCT('Non-GHGs Emissions 2018-2022'!$I$181:$I$220*('Non-GHGs Emissions 2018-2022'!$A$181:$A$220=$A9))</f>
        <v>0</v>
      </c>
      <c r="G9">
        <f>$F9*VLOOKUP($A9,'Non-GHGs Growth Rate'!$A$53:$AR$78,COLUMN('Non-GHGs Growth Rate'!G$53),0)</f>
        <v>0</v>
      </c>
      <c r="H9">
        <f>$F9*VLOOKUP($A9,'Non-GHGs Growth Rate'!$A$53:$AR$78,COLUMN('Non-GHGs Growth Rate'!H$53),0)</f>
        <v>0</v>
      </c>
      <c r="I9">
        <f>$F9*VLOOKUP($A9,'Non-GHGs Growth Rate'!$A$53:$AR$78,COLUMN('Non-GHGs Growth Rate'!I$53),0)</f>
        <v>0</v>
      </c>
      <c r="J9">
        <f>$F9*VLOOKUP($A9,'Non-GHGs Growth Rate'!$A$53:$AR$78,COLUMN('Non-GHGs Growth Rate'!J$53),0)</f>
        <v>0</v>
      </c>
      <c r="K9">
        <f>$F9*VLOOKUP($A9,'Non-GHGs Growth Rate'!$A$53:$AR$78,COLUMN('Non-GHGs Growth Rate'!K$53),0)</f>
        <v>0</v>
      </c>
      <c r="L9">
        <f>$F9*VLOOKUP($A9,'Non-GHGs Growth Rate'!$A$53:$AR$78,COLUMN('Non-GHGs Growth Rate'!L$53),0)</f>
        <v>0</v>
      </c>
      <c r="M9">
        <f>$F9*VLOOKUP($A9,'Non-GHGs Growth Rate'!$A$53:$AR$78,COLUMN('Non-GHGs Growth Rate'!M$53),0)</f>
        <v>0</v>
      </c>
      <c r="N9">
        <f>$F9*VLOOKUP($A9,'Non-GHGs Growth Rate'!$A$53:$AR$78,COLUMN('Non-GHGs Growth Rate'!N$53),0)</f>
        <v>0</v>
      </c>
      <c r="O9">
        <f>$F9*VLOOKUP($A9,'Non-GHGs Growth Rate'!$A$53:$AR$78,COLUMN('Non-GHGs Growth Rate'!O$53),0)</f>
        <v>0</v>
      </c>
      <c r="P9">
        <f>$F9*VLOOKUP($A9,'Non-GHGs Growth Rate'!$A$53:$AR$78,COLUMN('Non-GHGs Growth Rate'!P$53),0)</f>
        <v>0</v>
      </c>
      <c r="Q9">
        <f>$F9*VLOOKUP($A9,'Non-GHGs Growth Rate'!$A$53:$AR$78,COLUMN('Non-GHGs Growth Rate'!Q$53),0)</f>
        <v>0</v>
      </c>
      <c r="R9">
        <f>$F9*VLOOKUP($A9,'Non-GHGs Growth Rate'!$A$53:$AR$78,COLUMN('Non-GHGs Growth Rate'!R$53),0)</f>
        <v>0</v>
      </c>
      <c r="S9">
        <f>$F9*VLOOKUP($A9,'Non-GHGs Growth Rate'!$A$53:$AR$78,COLUMN('Non-GHGs Growth Rate'!S$53),0)</f>
        <v>0</v>
      </c>
      <c r="T9">
        <f>$F9*VLOOKUP($A9,'Non-GHGs Growth Rate'!$A$53:$AR$78,COLUMN('Non-GHGs Growth Rate'!T$53),0)</f>
        <v>0</v>
      </c>
      <c r="U9">
        <f>$F9*VLOOKUP($A9,'Non-GHGs Growth Rate'!$A$53:$AR$78,COLUMN('Non-GHGs Growth Rate'!U$53),0)</f>
        <v>0</v>
      </c>
      <c r="V9">
        <f>$F9*VLOOKUP($A9,'Non-GHGs Growth Rate'!$A$53:$AR$78,COLUMN('Non-GHGs Growth Rate'!V$53),0)</f>
        <v>0</v>
      </c>
      <c r="W9">
        <f>$F9*VLOOKUP($A9,'Non-GHGs Growth Rate'!$A$53:$AR$78,COLUMN('Non-GHGs Growth Rate'!W$53),0)</f>
        <v>0</v>
      </c>
      <c r="X9">
        <f>$F9*VLOOKUP($A9,'Non-GHGs Growth Rate'!$A$53:$AR$78,COLUMN('Non-GHGs Growth Rate'!X$53),0)</f>
        <v>0</v>
      </c>
      <c r="Y9">
        <f>$F9*VLOOKUP($A9,'Non-GHGs Growth Rate'!$A$53:$AR$78,COLUMN('Non-GHGs Growth Rate'!Y$53),0)</f>
        <v>0</v>
      </c>
      <c r="Z9">
        <f>$F9*VLOOKUP($A9,'Non-GHGs Growth Rate'!$A$53:$AR$78,COLUMN('Non-GHGs Growth Rate'!Z$53),0)</f>
        <v>0</v>
      </c>
      <c r="AA9">
        <f>$F9*VLOOKUP($A9,'Non-GHGs Growth Rate'!$A$53:$AR$78,COLUMN('Non-GHGs Growth Rate'!AA$53),0)</f>
        <v>0</v>
      </c>
      <c r="AB9">
        <f>$F9*VLOOKUP($A9,'Non-GHGs Growth Rate'!$A$53:$AR$78,COLUMN('Non-GHGs Growth Rate'!AB$53),0)</f>
        <v>0</v>
      </c>
      <c r="AC9">
        <f>$F9*VLOOKUP($A9,'Non-GHGs Growth Rate'!$A$53:$AR$78,COLUMN('Non-GHGs Growth Rate'!AC$53),0)</f>
        <v>0</v>
      </c>
      <c r="AD9">
        <f>$F9*VLOOKUP($A9,'Non-GHGs Growth Rate'!$A$53:$AR$78,COLUMN('Non-GHGs Growth Rate'!AD$53),0)</f>
        <v>0</v>
      </c>
      <c r="AE9">
        <f>$F9*VLOOKUP($A9,'Non-GHGs Growth Rate'!$A$53:$AR$78,COLUMN('Non-GHGs Growth Rate'!AE$53),0)</f>
        <v>0</v>
      </c>
      <c r="AF9">
        <f>$F9*VLOOKUP($A9,'Non-GHGs Growth Rate'!$A$53:$AR$78,COLUMN('Non-GHGs Growth Rate'!AF$53),0)</f>
        <v>0</v>
      </c>
      <c r="AG9">
        <f>$F9*VLOOKUP($A9,'Non-GHGs Growth Rate'!$A$53:$AR$78,COLUMN('Non-GHGs Growth Rate'!AG$53),0)</f>
        <v>0</v>
      </c>
      <c r="AH9">
        <f>$F9*VLOOKUP($A9,'Non-GHGs Growth Rate'!$A$53:$AR$78,COLUMN('Non-GHGs Growth Rate'!AH$53),0)</f>
        <v>0</v>
      </c>
      <c r="AI9">
        <f>$F9*VLOOKUP($A9,'Non-GHGs Growth Rate'!$A$53:$AR$78,COLUMN('Non-GHGs Growth Rate'!AI$53),0)</f>
        <v>0</v>
      </c>
      <c r="AJ9">
        <f>$F9*VLOOKUP($A9,'Non-GHGs Growth Rate'!$A$53:$AR$78,COLUMN('Non-GHGs Growth Rate'!AJ$53),0)</f>
        <v>0</v>
      </c>
      <c r="AK9">
        <f>$F9*VLOOKUP($A9,'Non-GHGs Growth Rate'!$A$53:$AR$78,COLUMN('Non-GHGs Growth Rate'!AK$53),0)</f>
        <v>0</v>
      </c>
      <c r="AL9">
        <f>$F9*VLOOKUP($A9,'Non-GHGs Growth Rate'!$A$53:$AR$78,COLUMN('Non-GHGs Growth Rate'!AL$53),0)</f>
        <v>0</v>
      </c>
      <c r="AM9">
        <f>$F9*VLOOKUP($A9,'Non-GHGs Growth Rate'!$A$53:$AR$78,COLUMN('Non-GHGs Growth Rate'!AM$53),0)</f>
        <v>0</v>
      </c>
      <c r="AN9">
        <f>$F9*VLOOKUP($A9,'Non-GHGs Growth Rate'!$A$53:$AR$78,COLUMN('Non-GHGs Growth Rate'!AN$53),0)</f>
        <v>0</v>
      </c>
      <c r="AO9">
        <f>$F9*VLOOKUP($A9,'Non-GHGs Growth Rate'!$A$53:$AR$78,COLUMN('Non-GHGs Growth Rate'!AO$53),0)</f>
        <v>0</v>
      </c>
      <c r="AP9">
        <f>$F9*VLOOKUP($A9,'Non-GHGs Growth Rate'!$A$53:$AR$78,COLUMN('Non-GHGs Growth Rate'!AP$53),0)</f>
        <v>0</v>
      </c>
      <c r="AQ9">
        <f>$F9*VLOOKUP($A9,'Non-GHGs Growth Rate'!$A$53:$AR$78,COLUMN('Non-GHGs Growth Rate'!AQ$53),0)</f>
        <v>0</v>
      </c>
      <c r="AR9">
        <f>$F9*VLOOKUP($A9,'Non-GHGs Growth Rate'!$A$53:$AR$78,COLUMN('Non-GHGs Growth Rate'!AR$53),0)</f>
        <v>0</v>
      </c>
    </row>
    <row r="10" spans="1:44">
      <c r="A10" t="s">
        <v>55</v>
      </c>
      <c r="B10" s="9" cm="1">
        <f t="array" ref="B10">SUMPRODUCT('Non-GHGs Emissions 2018-2022'!$I$5:$I$44*('Non-GHGs Emissions 2018-2022'!$A$5:$A$44=$A10))</f>
        <v>49455528000.000008</v>
      </c>
      <c r="C10" s="9" cm="1">
        <f t="array" ref="C10">SUMPRODUCT('Non-GHGs Emissions 2018-2022'!$I$49:$I$88*('Non-GHGs Emissions 2018-2022'!$A$49:$A$88=$A10))</f>
        <v>576560000000</v>
      </c>
      <c r="D10" s="9" cm="1">
        <f t="array" ref="D10">SUMPRODUCT('Non-GHGs Emissions 2018-2022'!$I$93:$I$132*('Non-GHGs Emissions 2018-2022'!$A$93:$A$132=$A10))</f>
        <v>590240000000</v>
      </c>
      <c r="E10" s="9" cm="1">
        <f t="array" ref="E10">SUMPRODUCT('Non-GHGs Emissions 2018-2022'!$I$137:$I$176*('Non-GHGs Emissions 2018-2022'!$A$137:$A$176=$A10))</f>
        <v>654160000000</v>
      </c>
      <c r="F10" s="9" cm="1">
        <f t="array" ref="F10">SUMPRODUCT('Non-GHGs Emissions 2018-2022'!$I$181:$I$220*('Non-GHGs Emissions 2018-2022'!$A$181:$A$220=$A10))</f>
        <v>686960000000</v>
      </c>
      <c r="G10" s="303">
        <f>$F10*VLOOKUP($A10,'Non-GHGs Growth Rate'!$A$53:$AR$78,COLUMN('Non-GHGs Growth Rate'!G$53),0)</f>
        <v>714175372092.59863</v>
      </c>
      <c r="H10" s="303">
        <f>$F10*VLOOKUP($A10,'Non-GHGs Growth Rate'!$A$53:$AR$78,COLUMN('Non-GHGs Growth Rate'!H$53),0)</f>
        <v>741007749975.30762</v>
      </c>
      <c r="I10" s="303">
        <f>$F10*VLOOKUP($A10,'Non-GHGs Growth Rate'!$A$53:$AR$78,COLUMN('Non-GHGs Growth Rate'!I$53),0)</f>
        <v>767506210829.21265</v>
      </c>
      <c r="J10" s="303">
        <f>$F10*VLOOKUP($A10,'Non-GHGs Growth Rate'!$A$53:$AR$78,COLUMN('Non-GHGs Growth Rate'!J$53),0)</f>
        <v>793724004336.15637</v>
      </c>
      <c r="K10" s="303">
        <f>$F10*VLOOKUP($A10,'Non-GHGs Growth Rate'!$A$53:$AR$78,COLUMN('Non-GHGs Growth Rate'!K$53),0)</f>
        <v>819716493444.78699</v>
      </c>
      <c r="L10" s="303">
        <f>$F10*VLOOKUP($A10,'Non-GHGs Growth Rate'!$A$53:$AR$78,COLUMN('Non-GHGs Growth Rate'!L$53),0)</f>
        <v>845539501944.2832</v>
      </c>
      <c r="M10" s="303">
        <f>$F10*VLOOKUP($A10,'Non-GHGs Growth Rate'!$A$53:$AR$78,COLUMN('Non-GHGs Growth Rate'!M$53),0)</f>
        <v>871248080696.00085</v>
      </c>
      <c r="N10" s="303">
        <f>$F10*VLOOKUP($A10,'Non-GHGs Growth Rate'!$A$53:$AR$78,COLUMN('Non-GHGs Growth Rate'!N$53),0)</f>
        <v>896895645644.91382</v>
      </c>
      <c r="O10" s="303">
        <f>$F10*VLOOKUP($A10,'Non-GHGs Growth Rate'!$A$53:$AR$78,COLUMN('Non-GHGs Growth Rate'!O$53),0)</f>
        <v>922533420938.81812</v>
      </c>
      <c r="P10" s="303">
        <f>$F10*VLOOKUP($A10,'Non-GHGs Growth Rate'!$A$53:$AR$78,COLUMN('Non-GHGs Growth Rate'!P$53),0)</f>
        <v>948210119604.17456</v>
      </c>
      <c r="Q10" s="303">
        <f>$F10*VLOOKUP($A10,'Non-GHGs Growth Rate'!$A$53:$AR$78,COLUMN('Non-GHGs Growth Rate'!Q$53),0)</f>
        <v>973971801655.35449</v>
      </c>
      <c r="R10" s="303">
        <f>$F10*VLOOKUP($A10,'Non-GHGs Growth Rate'!$A$53:$AR$78,COLUMN('Non-GHGs Growth Rate'!R$53),0)</f>
        <v>999861859751.17212</v>
      </c>
      <c r="S10" s="303">
        <f>$F10*VLOOKUP($A10,'Non-GHGs Growth Rate'!$A$53:$AR$78,COLUMN('Non-GHGs Growth Rate'!S$53),0)</f>
        <v>1025921092850.5461</v>
      </c>
      <c r="T10" s="303">
        <f>$F10*VLOOKUP($A10,'Non-GHGs Growth Rate'!$A$53:$AR$78,COLUMN('Non-GHGs Growth Rate'!T$53),0)</f>
        <v>1052187837552.5226</v>
      </c>
      <c r="U10" s="303">
        <f>$F10*VLOOKUP($A10,'Non-GHGs Growth Rate'!$A$53:$AR$78,COLUMN('Non-GHGs Growth Rate'!U$53),0)</f>
        <v>1078698134522.7742</v>
      </c>
      <c r="V10" s="303">
        <f>$F10*VLOOKUP($A10,'Non-GHGs Growth Rate'!$A$53:$AR$78,COLUMN('Non-GHGs Growth Rate'!V$53),0)</f>
        <v>1105485913589.0146</v>
      </c>
      <c r="W10" s="303">
        <f>$F10*VLOOKUP($A10,'Non-GHGs Growth Rate'!$A$53:$AR$78,COLUMN('Non-GHGs Growth Rate'!W$53),0)</f>
        <v>1132583185890.6399</v>
      </c>
      <c r="X10" s="303">
        <f>$F10*VLOOKUP($A10,'Non-GHGs Growth Rate'!$A$53:$AR$78,COLUMN('Non-GHGs Growth Rate'!X$53),0)</f>
        <v>1160020235112.9673</v>
      </c>
      <c r="Y10" s="303">
        <f>$F10*VLOOKUP($A10,'Non-GHGs Growth Rate'!$A$53:$AR$78,COLUMN('Non-GHGs Growth Rate'!Y$53),0)</f>
        <v>1187825802547.9438</v>
      </c>
      <c r="Z10" s="303">
        <f>$F10*VLOOKUP($A10,'Non-GHGs Growth Rate'!$A$53:$AR$78,COLUMN('Non-GHGs Growth Rate'!Z$53),0)</f>
        <v>1216027262703.5833</v>
      </c>
      <c r="AA10" s="303">
        <f>$F10*VLOOKUP($A10,'Non-GHGs Growth Rate'!$A$53:$AR$78,COLUMN('Non-GHGs Growth Rate'!AA$53),0)</f>
        <v>1244650787603.8301</v>
      </c>
      <c r="AB10" s="303">
        <f>$F10*VLOOKUP($A10,'Non-GHGs Growth Rate'!$A$53:$AR$78,COLUMN('Non-GHGs Growth Rate'!AB$53),0)</f>
        <v>1273721498917.9172</v>
      </c>
      <c r="AC10" s="303">
        <f>$F10*VLOOKUP($A10,'Non-GHGs Growth Rate'!$A$53:$AR$78,COLUMN('Non-GHGs Growth Rate'!AC$53),0)</f>
        <v>1303263607741.2161</v>
      </c>
      <c r="AD10" s="303">
        <f>$F10*VLOOKUP($A10,'Non-GHGs Growth Rate'!$A$53:$AR$78,COLUMN('Non-GHGs Growth Rate'!AD$53),0)</f>
        <v>1333300542303.7629</v>
      </c>
      <c r="AE10" s="303">
        <f>$F10*VLOOKUP($A10,'Non-GHGs Growth Rate'!$A$53:$AR$78,COLUMN('Non-GHGs Growth Rate'!AE$53),0)</f>
        <v>1363855064170.0859</v>
      </c>
      <c r="AF10" s="303">
        <f>$F10*VLOOKUP($A10,'Non-GHGs Growth Rate'!$A$53:$AR$78,COLUMN('Non-GHGs Growth Rate'!AF$53),0)</f>
        <v>1394949373664.0691</v>
      </c>
      <c r="AG10" s="303">
        <f>$F10*VLOOKUP($A10,'Non-GHGs Growth Rate'!$A$53:$AR$78,COLUMN('Non-GHGs Growth Rate'!AG$53),0)</f>
        <v>1426605205339.4758</v>
      </c>
      <c r="AH10" s="303">
        <f>$F10*VLOOKUP($A10,'Non-GHGs Growth Rate'!$A$53:$AR$78,COLUMN('Non-GHGs Growth Rate'!AH$53),0)</f>
        <v>1458843914347.105</v>
      </c>
      <c r="AI10" s="303">
        <f>$F10*VLOOKUP($A10,'Non-GHGs Growth Rate'!$A$53:$AR$78,COLUMN('Non-GHGs Growth Rate'!AI$53),0)</f>
        <v>1491686554542.4514</v>
      </c>
      <c r="AJ10" s="303">
        <f>$F10*VLOOKUP($A10,'Non-GHGs Growth Rate'!$A$53:$AR$78,COLUMN('Non-GHGs Growth Rate'!AJ$53),0)</f>
        <v>1525153949145.593</v>
      </c>
      <c r="AK10" s="303">
        <f>$F10*VLOOKUP($A10,'Non-GHGs Growth Rate'!$A$53:$AR$78,COLUMN('Non-GHGs Growth Rate'!AK$53),0)</f>
        <v>1559266754718.6008</v>
      </c>
      <c r="AL10" s="303">
        <f>$F10*VLOOKUP($A10,'Non-GHGs Growth Rate'!$A$53:$AR$78,COLUMN('Non-GHGs Growth Rate'!AL$53),0)</f>
        <v>1594045519171.7686</v>
      </c>
      <c r="AM10" s="303">
        <f>$F10*VLOOKUP($A10,'Non-GHGs Growth Rate'!$A$53:$AR$78,COLUMN('Non-GHGs Growth Rate'!AM$53),0)</f>
        <v>1629510734450.9751</v>
      </c>
      <c r="AN10" s="303">
        <f>$F10*VLOOKUP($A10,'Non-GHGs Growth Rate'!$A$53:$AR$78,COLUMN('Non-GHGs Growth Rate'!AN$53),0)</f>
        <v>1665682884501.498</v>
      </c>
      <c r="AO10" s="303">
        <f>$F10*VLOOKUP($A10,'Non-GHGs Growth Rate'!$A$53:$AR$78,COLUMN('Non-GHGs Growth Rate'!AO$53),0)</f>
        <v>1702582489046.0027</v>
      </c>
      <c r="AP10" s="303">
        <f>$F10*VLOOKUP($A10,'Non-GHGs Growth Rate'!$A$53:$AR$78,COLUMN('Non-GHGs Growth Rate'!AP$53),0)</f>
        <v>1740230143661.6074</v>
      </c>
      <c r="AQ10" s="303">
        <f>$F10*VLOOKUP($A10,'Non-GHGs Growth Rate'!$A$53:$AR$78,COLUMN('Non-GHGs Growth Rate'!AQ$53),0)</f>
        <v>1778646556590.3032</v>
      </c>
      <c r="AR10" s="303">
        <f>$F10*VLOOKUP($A10,'Non-GHGs Growth Rate'!$A$53:$AR$78,COLUMN('Non-GHGs Growth Rate'!AR$53),0)</f>
        <v>1817852582671.7224</v>
      </c>
    </row>
    <row r="11" spans="1:44">
      <c r="A11" t="s">
        <v>44</v>
      </c>
      <c r="B11" cm="1">
        <f t="array" ref="B11">SUMPRODUCT('Non-GHGs Emissions 2018-2022'!$I$5:$I$44*('Non-GHGs Emissions 2018-2022'!$A$5:$A$44=$A11))</f>
        <v>0</v>
      </c>
      <c r="C11" cm="1">
        <f t="array" ref="C11">SUMPRODUCT('Non-GHGs Emissions 2018-2022'!$I$49:$I$88*('Non-GHGs Emissions 2018-2022'!$A$49:$A$88=$A11))</f>
        <v>0</v>
      </c>
      <c r="D11" cm="1">
        <f t="array" ref="D11">SUMPRODUCT('Non-GHGs Emissions 2018-2022'!$I$93:$I$132*('Non-GHGs Emissions 2018-2022'!$A$93:$A$132=$A11))</f>
        <v>0</v>
      </c>
      <c r="E11" cm="1">
        <f t="array" ref="E11">SUMPRODUCT('Non-GHGs Emissions 2018-2022'!$I$137:$I$176*('Non-GHGs Emissions 2018-2022'!$A$137:$A$176=$A11))</f>
        <v>0</v>
      </c>
      <c r="F11" cm="1">
        <f t="array" ref="F11">SUMPRODUCT('Non-GHGs Emissions 2018-2022'!$I$181:$I$220*('Non-GHGs Emissions 2018-2022'!$A$181:$A$220=$A11))</f>
        <v>0</v>
      </c>
      <c r="G11">
        <f>$F11*VLOOKUP($A11,'Non-GHGs Growth Rate'!$A$53:$AR$78,COLUMN('Non-GHGs Growth Rate'!G$53),0)</f>
        <v>0</v>
      </c>
      <c r="H11">
        <f>$F11*VLOOKUP($A11,'Non-GHGs Growth Rate'!$A$53:$AR$78,COLUMN('Non-GHGs Growth Rate'!H$53),0)</f>
        <v>0</v>
      </c>
      <c r="I11">
        <f>$F11*VLOOKUP($A11,'Non-GHGs Growth Rate'!$A$53:$AR$78,COLUMN('Non-GHGs Growth Rate'!I$53),0)</f>
        <v>0</v>
      </c>
      <c r="J11">
        <f>$F11*VLOOKUP($A11,'Non-GHGs Growth Rate'!$A$53:$AR$78,COLUMN('Non-GHGs Growth Rate'!J$53),0)</f>
        <v>0</v>
      </c>
      <c r="K11">
        <f>$F11*VLOOKUP($A11,'Non-GHGs Growth Rate'!$A$53:$AR$78,COLUMN('Non-GHGs Growth Rate'!K$53),0)</f>
        <v>0</v>
      </c>
      <c r="L11">
        <f>$F11*VLOOKUP($A11,'Non-GHGs Growth Rate'!$A$53:$AR$78,COLUMN('Non-GHGs Growth Rate'!L$53),0)</f>
        <v>0</v>
      </c>
      <c r="M11">
        <f>$F11*VLOOKUP($A11,'Non-GHGs Growth Rate'!$A$53:$AR$78,COLUMN('Non-GHGs Growth Rate'!M$53),0)</f>
        <v>0</v>
      </c>
      <c r="N11">
        <f>$F11*VLOOKUP($A11,'Non-GHGs Growth Rate'!$A$53:$AR$78,COLUMN('Non-GHGs Growth Rate'!N$53),0)</f>
        <v>0</v>
      </c>
      <c r="O11">
        <f>$F11*VLOOKUP($A11,'Non-GHGs Growth Rate'!$A$53:$AR$78,COLUMN('Non-GHGs Growth Rate'!O$53),0)</f>
        <v>0</v>
      </c>
      <c r="P11">
        <f>$F11*VLOOKUP($A11,'Non-GHGs Growth Rate'!$A$53:$AR$78,COLUMN('Non-GHGs Growth Rate'!P$53),0)</f>
        <v>0</v>
      </c>
      <c r="Q11">
        <f>$F11*VLOOKUP($A11,'Non-GHGs Growth Rate'!$A$53:$AR$78,COLUMN('Non-GHGs Growth Rate'!Q$53),0)</f>
        <v>0</v>
      </c>
      <c r="R11">
        <f>$F11*VLOOKUP($A11,'Non-GHGs Growth Rate'!$A$53:$AR$78,COLUMN('Non-GHGs Growth Rate'!R$53),0)</f>
        <v>0</v>
      </c>
      <c r="S11">
        <f>$F11*VLOOKUP($A11,'Non-GHGs Growth Rate'!$A$53:$AR$78,COLUMN('Non-GHGs Growth Rate'!S$53),0)</f>
        <v>0</v>
      </c>
      <c r="T11">
        <f>$F11*VLOOKUP($A11,'Non-GHGs Growth Rate'!$A$53:$AR$78,COLUMN('Non-GHGs Growth Rate'!T$53),0)</f>
        <v>0</v>
      </c>
      <c r="U11">
        <f>$F11*VLOOKUP($A11,'Non-GHGs Growth Rate'!$A$53:$AR$78,COLUMN('Non-GHGs Growth Rate'!U$53),0)</f>
        <v>0</v>
      </c>
      <c r="V11">
        <f>$F11*VLOOKUP($A11,'Non-GHGs Growth Rate'!$A$53:$AR$78,COLUMN('Non-GHGs Growth Rate'!V$53),0)</f>
        <v>0</v>
      </c>
      <c r="W11">
        <f>$F11*VLOOKUP($A11,'Non-GHGs Growth Rate'!$A$53:$AR$78,COLUMN('Non-GHGs Growth Rate'!W$53),0)</f>
        <v>0</v>
      </c>
      <c r="X11">
        <f>$F11*VLOOKUP($A11,'Non-GHGs Growth Rate'!$A$53:$AR$78,COLUMN('Non-GHGs Growth Rate'!X$53),0)</f>
        <v>0</v>
      </c>
      <c r="Y11">
        <f>$F11*VLOOKUP($A11,'Non-GHGs Growth Rate'!$A$53:$AR$78,COLUMN('Non-GHGs Growth Rate'!Y$53),0)</f>
        <v>0</v>
      </c>
      <c r="Z11">
        <f>$F11*VLOOKUP($A11,'Non-GHGs Growth Rate'!$A$53:$AR$78,COLUMN('Non-GHGs Growth Rate'!Z$53),0)</f>
        <v>0</v>
      </c>
      <c r="AA11">
        <f>$F11*VLOOKUP($A11,'Non-GHGs Growth Rate'!$A$53:$AR$78,COLUMN('Non-GHGs Growth Rate'!AA$53),0)</f>
        <v>0</v>
      </c>
      <c r="AB11">
        <f>$F11*VLOOKUP($A11,'Non-GHGs Growth Rate'!$A$53:$AR$78,COLUMN('Non-GHGs Growth Rate'!AB$53),0)</f>
        <v>0</v>
      </c>
      <c r="AC11">
        <f>$F11*VLOOKUP($A11,'Non-GHGs Growth Rate'!$A$53:$AR$78,COLUMN('Non-GHGs Growth Rate'!AC$53),0)</f>
        <v>0</v>
      </c>
      <c r="AD11">
        <f>$F11*VLOOKUP($A11,'Non-GHGs Growth Rate'!$A$53:$AR$78,COLUMN('Non-GHGs Growth Rate'!AD$53),0)</f>
        <v>0</v>
      </c>
      <c r="AE11">
        <f>$F11*VLOOKUP($A11,'Non-GHGs Growth Rate'!$A$53:$AR$78,COLUMN('Non-GHGs Growth Rate'!AE$53),0)</f>
        <v>0</v>
      </c>
      <c r="AF11">
        <f>$F11*VLOOKUP($A11,'Non-GHGs Growth Rate'!$A$53:$AR$78,COLUMN('Non-GHGs Growth Rate'!AF$53),0)</f>
        <v>0</v>
      </c>
      <c r="AG11">
        <f>$F11*VLOOKUP($A11,'Non-GHGs Growth Rate'!$A$53:$AR$78,COLUMN('Non-GHGs Growth Rate'!AG$53),0)</f>
        <v>0</v>
      </c>
      <c r="AH11">
        <f>$F11*VLOOKUP($A11,'Non-GHGs Growth Rate'!$A$53:$AR$78,COLUMN('Non-GHGs Growth Rate'!AH$53),0)</f>
        <v>0</v>
      </c>
      <c r="AI11">
        <f>$F11*VLOOKUP($A11,'Non-GHGs Growth Rate'!$A$53:$AR$78,COLUMN('Non-GHGs Growth Rate'!AI$53),0)</f>
        <v>0</v>
      </c>
      <c r="AJ11">
        <f>$F11*VLOOKUP($A11,'Non-GHGs Growth Rate'!$A$53:$AR$78,COLUMN('Non-GHGs Growth Rate'!AJ$53),0)</f>
        <v>0</v>
      </c>
      <c r="AK11">
        <f>$F11*VLOOKUP($A11,'Non-GHGs Growth Rate'!$A$53:$AR$78,COLUMN('Non-GHGs Growth Rate'!AK$53),0)</f>
        <v>0</v>
      </c>
      <c r="AL11">
        <f>$F11*VLOOKUP($A11,'Non-GHGs Growth Rate'!$A$53:$AR$78,COLUMN('Non-GHGs Growth Rate'!AL$53),0)</f>
        <v>0</v>
      </c>
      <c r="AM11">
        <f>$F11*VLOOKUP($A11,'Non-GHGs Growth Rate'!$A$53:$AR$78,COLUMN('Non-GHGs Growth Rate'!AM$53),0)</f>
        <v>0</v>
      </c>
      <c r="AN11">
        <f>$F11*VLOOKUP($A11,'Non-GHGs Growth Rate'!$A$53:$AR$78,COLUMN('Non-GHGs Growth Rate'!AN$53),0)</f>
        <v>0</v>
      </c>
      <c r="AO11">
        <f>$F11*VLOOKUP($A11,'Non-GHGs Growth Rate'!$A$53:$AR$78,COLUMN('Non-GHGs Growth Rate'!AO$53),0)</f>
        <v>0</v>
      </c>
      <c r="AP11">
        <f>$F11*VLOOKUP($A11,'Non-GHGs Growth Rate'!$A$53:$AR$78,COLUMN('Non-GHGs Growth Rate'!AP$53),0)</f>
        <v>0</v>
      </c>
      <c r="AQ11">
        <f>$F11*VLOOKUP($A11,'Non-GHGs Growth Rate'!$A$53:$AR$78,COLUMN('Non-GHGs Growth Rate'!AQ$53),0)</f>
        <v>0</v>
      </c>
      <c r="AR11">
        <f>$F11*VLOOKUP($A11,'Non-GHGs Growth Rate'!$A$53:$AR$78,COLUMN('Non-GHGs Growth Rate'!AR$53),0)</f>
        <v>0</v>
      </c>
    </row>
    <row r="12" spans="1:44">
      <c r="A12" t="s">
        <v>45</v>
      </c>
      <c r="B12" s="9" cm="1">
        <f t="array" ref="B12">SUMPRODUCT('Non-GHGs Emissions 2018-2022'!$I$5:$I$44*('Non-GHGs Emissions 2018-2022'!$A$5:$A$44=$A12))</f>
        <v>310411839999.99994</v>
      </c>
      <c r="C12" s="9" cm="1">
        <f t="array" ref="C12">SUMPRODUCT('Non-GHGs Emissions 2018-2022'!$I$49:$I$88*('Non-GHGs Emissions 2018-2022'!$A$49:$A$88=$A12))</f>
        <v>310054160000</v>
      </c>
      <c r="D12" s="9" cm="1">
        <f t="array" ref="D12">SUMPRODUCT('Non-GHGs Emissions 2018-2022'!$I$93:$I$132*('Non-GHGs Emissions 2018-2022'!$A$93:$A$132=$A12))</f>
        <v>314098120000</v>
      </c>
      <c r="E12" s="9" cm="1">
        <f t="array" ref="E12">SUMPRODUCT('Non-GHGs Emissions 2018-2022'!$I$137:$I$176*('Non-GHGs Emissions 2018-2022'!$A$137:$A$176=$A12))</f>
        <v>319011800000</v>
      </c>
      <c r="F12" s="9" cm="1">
        <f t="array" ref="F12">SUMPRODUCT('Non-GHGs Emissions 2018-2022'!$I$181:$I$220*('Non-GHGs Emissions 2018-2022'!$A$181:$A$220=$A12))</f>
        <v>323155720000</v>
      </c>
      <c r="G12" s="303">
        <f>$F12*VLOOKUP($A12,'Non-GHGs Growth Rate'!$A$53:$AR$78,COLUMN('Non-GHGs Growth Rate'!G$53),0)</f>
        <v>335513438554.24512</v>
      </c>
      <c r="H12" s="303">
        <f>$F12*VLOOKUP($A12,'Non-GHGs Growth Rate'!$A$53:$AR$78,COLUMN('Non-GHGs Growth Rate'!H$53),0)</f>
        <v>347689348976.16418</v>
      </c>
      <c r="I12" s="303">
        <f>$F12*VLOOKUP($A12,'Non-GHGs Growth Rate'!$A$53:$AR$78,COLUMN('Non-GHGs Growth Rate'!I$53),0)</f>
        <v>359707534298.80933</v>
      </c>
      <c r="J12" s="303">
        <f>$F12*VLOOKUP($A12,'Non-GHGs Growth Rate'!$A$53:$AR$78,COLUMN('Non-GHGs Growth Rate'!J$53),0)</f>
        <v>371593670621.21375</v>
      </c>
      <c r="K12" s="303">
        <f>$F12*VLOOKUP($A12,'Non-GHGs Growth Rate'!$A$53:$AR$78,COLUMN('Non-GHGs Growth Rate'!K$53),0)</f>
        <v>383374157867.47455</v>
      </c>
      <c r="L12" s="303">
        <f>$F12*VLOOKUP($A12,'Non-GHGs Growth Rate'!$A$53:$AR$78,COLUMN('Non-GHGs Growth Rate'!L$53),0)</f>
        <v>395075412240.03314</v>
      </c>
      <c r="M12" s="303">
        <f>$F12*VLOOKUP($A12,'Non-GHGs Growth Rate'!$A$53:$AR$78,COLUMN('Non-GHGs Growth Rate'!M$53),0)</f>
        <v>406723336690.76483</v>
      </c>
      <c r="N12" s="303">
        <f>$F12*VLOOKUP($A12,'Non-GHGs Growth Rate'!$A$53:$AR$78,COLUMN('Non-GHGs Growth Rate'!N$53),0)</f>
        <v>418342953456.82422</v>
      </c>
      <c r="O12" s="303">
        <f>$F12*VLOOKUP($A12,'Non-GHGs Growth Rate'!$A$53:$AR$78,COLUMN('Non-GHGs Growth Rate'!O$53),0)</f>
        <v>429958170980.9563</v>
      </c>
      <c r="P12" s="303">
        <f>$F12*VLOOKUP($A12,'Non-GHGs Growth Rate'!$A$53:$AR$78,COLUMN('Non-GHGs Growth Rate'!P$53),0)</f>
        <v>441591655814.80737</v>
      </c>
      <c r="Q12" s="303">
        <f>$F12*VLOOKUP($A12,'Non-GHGs Growth Rate'!$A$53:$AR$78,COLUMN('Non-GHGs Growth Rate'!Q$53),0)</f>
        <v>453264782851.19318</v>
      </c>
      <c r="R12" s="303">
        <f>$F12*VLOOKUP($A12,'Non-GHGs Growth Rate'!$A$53:$AR$78,COLUMN('Non-GHGs Growth Rate'!R$53),0)</f>
        <v>464997641593.20032</v>
      </c>
      <c r="S12" s="303">
        <f>$F12*VLOOKUP($A12,'Non-GHGs Growth Rate'!$A$53:$AR$78,COLUMN('Non-GHGs Growth Rate'!S$53),0)</f>
        <v>476809080735.36188</v>
      </c>
      <c r="T12" s="303">
        <f>$F12*VLOOKUP($A12,'Non-GHGs Growth Rate'!$A$53:$AR$78,COLUMN('Non-GHGs Growth Rate'!T$53),0)</f>
        <v>488716777471.65784</v>
      </c>
      <c r="U12" s="303">
        <f>$F12*VLOOKUP($A12,'Non-GHGs Growth Rate'!$A$53:$AR$78,COLUMN('Non-GHGs Growth Rate'!U$53),0)</f>
        <v>500737321425.78265</v>
      </c>
      <c r="V12" s="303">
        <f>$F12*VLOOKUP($A12,'Non-GHGs Growth Rate'!$A$53:$AR$78,COLUMN('Non-GHGs Growth Rate'!V$53),0)</f>
        <v>512886305893.92102</v>
      </c>
      <c r="W12" s="303">
        <f>$F12*VLOOKUP($A12,'Non-GHGs Growth Rate'!$A$53:$AR$78,COLUMN('Non-GHGs Growth Rate'!W$53),0)</f>
        <v>525178421262.21747</v>
      </c>
      <c r="X12" s="303">
        <f>$F12*VLOOKUP($A12,'Non-GHGs Growth Rate'!$A$53:$AR$78,COLUMN('Non-GHGs Growth Rate'!X$53),0)</f>
        <v>537627547107.10187</v>
      </c>
      <c r="Y12" s="303">
        <f>$F12*VLOOKUP($A12,'Non-GHGs Growth Rate'!$A$53:$AR$78,COLUMN('Non-GHGs Growth Rate'!Y$53),0)</f>
        <v>550246840707.78638</v>
      </c>
      <c r="Z12" s="303">
        <f>$F12*VLOOKUP($A12,'Non-GHGs Growth Rate'!$A$53:$AR$78,COLUMN('Non-GHGs Growth Rate'!Z$53),0)</f>
        <v>563048820588.81946</v>
      </c>
      <c r="AA12" s="303">
        <f>$F12*VLOOKUP($A12,'Non-GHGs Growth Rate'!$A$53:$AR$78,COLUMN('Non-GHGs Growth Rate'!AA$53),0)</f>
        <v>576045444343.76184</v>
      </c>
      <c r="AB12" s="303">
        <f>$F12*VLOOKUP($A12,'Non-GHGs Growth Rate'!$A$53:$AR$78,COLUMN('Non-GHGs Growth Rate'!AB$53),0)</f>
        <v>589248180433.07471</v>
      </c>
      <c r="AC12" s="303">
        <f>$F12*VLOOKUP($A12,'Non-GHGs Growth Rate'!$A$53:$AR$78,COLUMN('Non-GHGs Growth Rate'!AC$53),0)</f>
        <v>602668073949.11084</v>
      </c>
      <c r="AD12" s="303">
        <f>$F12*VLOOKUP($A12,'Non-GHGs Growth Rate'!$A$53:$AR$78,COLUMN('Non-GHGs Growth Rate'!AD$53),0)</f>
        <v>616315806537.37878</v>
      </c>
      <c r="AE12" s="303">
        <f>$F12*VLOOKUP($A12,'Non-GHGs Growth Rate'!$A$53:$AR$78,COLUMN('Non-GHGs Growth Rate'!AE$53),0)</f>
        <v>630201750785.32996</v>
      </c>
      <c r="AF12" s="303">
        <f>$F12*VLOOKUP($A12,'Non-GHGs Growth Rate'!$A$53:$AR$78,COLUMN('Non-GHGs Growth Rate'!AF$53),0)</f>
        <v>644336019459.01257</v>
      </c>
      <c r="AG12" s="303">
        <f>$F12*VLOOKUP($A12,'Non-GHGs Growth Rate'!$A$53:$AR$78,COLUMN('Non-GHGs Growth Rate'!AG$53),0)</f>
        <v>658728510000.76563</v>
      </c>
      <c r="AH12" s="303">
        <f>$F12*VLOOKUP($A12,'Non-GHGs Growth Rate'!$A$53:$AR$78,COLUMN('Non-GHGs Growth Rate'!AH$53),0)</f>
        <v>673388944708.73999</v>
      </c>
      <c r="AI12" s="303">
        <f>$F12*VLOOKUP($A12,'Non-GHGs Growth Rate'!$A$53:$AR$78,COLUMN('Non-GHGs Growth Rate'!AI$53),0)</f>
        <v>688326907010.54395</v>
      </c>
      <c r="AJ12" s="303">
        <f>$F12*VLOOKUP($A12,'Non-GHGs Growth Rate'!$A$53:$AR$78,COLUMN('Non-GHGs Growth Rate'!AJ$53),0)</f>
        <v>703551874224.4679</v>
      </c>
      <c r="AK12" s="303">
        <f>$F12*VLOOKUP($A12,'Non-GHGs Growth Rate'!$A$53:$AR$78,COLUMN('Non-GHGs Growth Rate'!AK$53),0)</f>
        <v>719073247176.56787</v>
      </c>
      <c r="AL12" s="303">
        <f>$F12*VLOOKUP($A12,'Non-GHGs Growth Rate'!$A$53:$AR$78,COLUMN('Non-GHGs Growth Rate'!AL$53),0)</f>
        <v>734900377014.22644</v>
      </c>
      <c r="AM12" s="303">
        <f>$F12*VLOOKUP($A12,'Non-GHGs Growth Rate'!$A$53:$AR$78,COLUMN('Non-GHGs Growth Rate'!AM$53),0)</f>
        <v>751042589527.39294</v>
      </c>
      <c r="AN12" s="303">
        <f>$F12*VLOOKUP($A12,'Non-GHGs Growth Rate'!$A$53:$AR$78,COLUMN('Non-GHGs Growth Rate'!AN$53),0)</f>
        <v>767509207260.13354</v>
      </c>
      <c r="AO12" s="303">
        <f>$F12*VLOOKUP($A12,'Non-GHGs Growth Rate'!$A$53:$AR$78,COLUMN('Non-GHGs Growth Rate'!AO$53),0)</f>
        <v>784309569667.35315</v>
      </c>
      <c r="AP12" s="303">
        <f>$F12*VLOOKUP($A12,'Non-GHGs Growth Rate'!$A$53:$AR$78,COLUMN('Non-GHGs Growth Rate'!AP$53),0)</f>
        <v>801453051545.6886</v>
      </c>
      <c r="AQ12" s="303">
        <f>$F12*VLOOKUP($A12,'Non-GHGs Growth Rate'!$A$53:$AR$78,COLUMN('Non-GHGs Growth Rate'!AQ$53),0)</f>
        <v>818949079943.18103</v>
      </c>
      <c r="AR12" s="303">
        <f>$F12*VLOOKUP($A12,'Non-GHGs Growth Rate'!$A$53:$AR$78,COLUMN('Non-GHGs Growth Rate'!AR$53),0)</f>
        <v>836807149730.70483</v>
      </c>
    </row>
    <row r="13" spans="1:44">
      <c r="A13" t="s">
        <v>56</v>
      </c>
      <c r="B13" cm="1">
        <f t="array" ref="B13">SUMPRODUCT('Non-GHGs Emissions 2018-2022'!$I$5:$I$44*('Non-GHGs Emissions 2018-2022'!$A$5:$A$44=$A13))</f>
        <v>0</v>
      </c>
      <c r="C13" cm="1">
        <f t="array" ref="C13">SUMPRODUCT('Non-GHGs Emissions 2018-2022'!$I$49:$I$88*('Non-GHGs Emissions 2018-2022'!$A$49:$A$88=$A13))</f>
        <v>0</v>
      </c>
      <c r="D13" cm="1">
        <f t="array" ref="D13">SUMPRODUCT('Non-GHGs Emissions 2018-2022'!$I$93:$I$132*('Non-GHGs Emissions 2018-2022'!$A$93:$A$132=$A13))</f>
        <v>0</v>
      </c>
      <c r="E13" cm="1">
        <f t="array" ref="E13">SUMPRODUCT('Non-GHGs Emissions 2018-2022'!$I$137:$I$176*('Non-GHGs Emissions 2018-2022'!$A$137:$A$176=$A13))</f>
        <v>0</v>
      </c>
      <c r="F13" cm="1">
        <f t="array" ref="F13">SUMPRODUCT('Non-GHGs Emissions 2018-2022'!$I$181:$I$220*('Non-GHGs Emissions 2018-2022'!$A$181:$A$220=$A13))</f>
        <v>0</v>
      </c>
      <c r="G13">
        <f>$F13*VLOOKUP($A13,'Non-GHGs Growth Rate'!$A$53:$AR$78,COLUMN('Non-GHGs Growth Rate'!G$53),0)</f>
        <v>0</v>
      </c>
      <c r="H13">
        <f>$F13*VLOOKUP($A13,'Non-GHGs Growth Rate'!$A$53:$AR$78,COLUMN('Non-GHGs Growth Rate'!H$53),0)</f>
        <v>0</v>
      </c>
      <c r="I13">
        <f>$F13*VLOOKUP($A13,'Non-GHGs Growth Rate'!$A$53:$AR$78,COLUMN('Non-GHGs Growth Rate'!I$53),0)</f>
        <v>0</v>
      </c>
      <c r="J13">
        <f>$F13*VLOOKUP($A13,'Non-GHGs Growth Rate'!$A$53:$AR$78,COLUMN('Non-GHGs Growth Rate'!J$53),0)</f>
        <v>0</v>
      </c>
      <c r="K13">
        <f>$F13*VLOOKUP($A13,'Non-GHGs Growth Rate'!$A$53:$AR$78,COLUMN('Non-GHGs Growth Rate'!K$53),0)</f>
        <v>0</v>
      </c>
      <c r="L13">
        <f>$F13*VLOOKUP($A13,'Non-GHGs Growth Rate'!$A$53:$AR$78,COLUMN('Non-GHGs Growth Rate'!L$53),0)</f>
        <v>0</v>
      </c>
      <c r="M13">
        <f>$F13*VLOOKUP($A13,'Non-GHGs Growth Rate'!$A$53:$AR$78,COLUMN('Non-GHGs Growth Rate'!M$53),0)</f>
        <v>0</v>
      </c>
      <c r="N13">
        <f>$F13*VLOOKUP($A13,'Non-GHGs Growth Rate'!$A$53:$AR$78,COLUMN('Non-GHGs Growth Rate'!N$53),0)</f>
        <v>0</v>
      </c>
      <c r="O13">
        <f>$F13*VLOOKUP($A13,'Non-GHGs Growth Rate'!$A$53:$AR$78,COLUMN('Non-GHGs Growth Rate'!O$53),0)</f>
        <v>0</v>
      </c>
      <c r="P13">
        <f>$F13*VLOOKUP($A13,'Non-GHGs Growth Rate'!$A$53:$AR$78,COLUMN('Non-GHGs Growth Rate'!P$53),0)</f>
        <v>0</v>
      </c>
      <c r="Q13">
        <f>$F13*VLOOKUP($A13,'Non-GHGs Growth Rate'!$A$53:$AR$78,COLUMN('Non-GHGs Growth Rate'!Q$53),0)</f>
        <v>0</v>
      </c>
      <c r="R13">
        <f>$F13*VLOOKUP($A13,'Non-GHGs Growth Rate'!$A$53:$AR$78,COLUMN('Non-GHGs Growth Rate'!R$53),0)</f>
        <v>0</v>
      </c>
      <c r="S13">
        <f>$F13*VLOOKUP($A13,'Non-GHGs Growth Rate'!$A$53:$AR$78,COLUMN('Non-GHGs Growth Rate'!S$53),0)</f>
        <v>0</v>
      </c>
      <c r="T13">
        <f>$F13*VLOOKUP($A13,'Non-GHGs Growth Rate'!$A$53:$AR$78,COLUMN('Non-GHGs Growth Rate'!T$53),0)</f>
        <v>0</v>
      </c>
      <c r="U13">
        <f>$F13*VLOOKUP($A13,'Non-GHGs Growth Rate'!$A$53:$AR$78,COLUMN('Non-GHGs Growth Rate'!U$53),0)</f>
        <v>0</v>
      </c>
      <c r="V13">
        <f>$F13*VLOOKUP($A13,'Non-GHGs Growth Rate'!$A$53:$AR$78,COLUMN('Non-GHGs Growth Rate'!V$53),0)</f>
        <v>0</v>
      </c>
      <c r="W13">
        <f>$F13*VLOOKUP($A13,'Non-GHGs Growth Rate'!$A$53:$AR$78,COLUMN('Non-GHGs Growth Rate'!W$53),0)</f>
        <v>0</v>
      </c>
      <c r="X13">
        <f>$F13*VLOOKUP($A13,'Non-GHGs Growth Rate'!$A$53:$AR$78,COLUMN('Non-GHGs Growth Rate'!X$53),0)</f>
        <v>0</v>
      </c>
      <c r="Y13">
        <f>$F13*VLOOKUP($A13,'Non-GHGs Growth Rate'!$A$53:$AR$78,COLUMN('Non-GHGs Growth Rate'!Y$53),0)</f>
        <v>0</v>
      </c>
      <c r="Z13">
        <f>$F13*VLOOKUP($A13,'Non-GHGs Growth Rate'!$A$53:$AR$78,COLUMN('Non-GHGs Growth Rate'!Z$53),0)</f>
        <v>0</v>
      </c>
      <c r="AA13">
        <f>$F13*VLOOKUP($A13,'Non-GHGs Growth Rate'!$A$53:$AR$78,COLUMN('Non-GHGs Growth Rate'!AA$53),0)</f>
        <v>0</v>
      </c>
      <c r="AB13">
        <f>$F13*VLOOKUP($A13,'Non-GHGs Growth Rate'!$A$53:$AR$78,COLUMN('Non-GHGs Growth Rate'!AB$53),0)</f>
        <v>0</v>
      </c>
      <c r="AC13">
        <f>$F13*VLOOKUP($A13,'Non-GHGs Growth Rate'!$A$53:$AR$78,COLUMN('Non-GHGs Growth Rate'!AC$53),0)</f>
        <v>0</v>
      </c>
      <c r="AD13">
        <f>$F13*VLOOKUP($A13,'Non-GHGs Growth Rate'!$A$53:$AR$78,COLUMN('Non-GHGs Growth Rate'!AD$53),0)</f>
        <v>0</v>
      </c>
      <c r="AE13">
        <f>$F13*VLOOKUP($A13,'Non-GHGs Growth Rate'!$A$53:$AR$78,COLUMN('Non-GHGs Growth Rate'!AE$53),0)</f>
        <v>0</v>
      </c>
      <c r="AF13">
        <f>$F13*VLOOKUP($A13,'Non-GHGs Growth Rate'!$A$53:$AR$78,COLUMN('Non-GHGs Growth Rate'!AF$53),0)</f>
        <v>0</v>
      </c>
      <c r="AG13">
        <f>$F13*VLOOKUP($A13,'Non-GHGs Growth Rate'!$A$53:$AR$78,COLUMN('Non-GHGs Growth Rate'!AG$53),0)</f>
        <v>0</v>
      </c>
      <c r="AH13">
        <f>$F13*VLOOKUP($A13,'Non-GHGs Growth Rate'!$A$53:$AR$78,COLUMN('Non-GHGs Growth Rate'!AH$53),0)</f>
        <v>0</v>
      </c>
      <c r="AI13">
        <f>$F13*VLOOKUP($A13,'Non-GHGs Growth Rate'!$A$53:$AR$78,COLUMN('Non-GHGs Growth Rate'!AI$53),0)</f>
        <v>0</v>
      </c>
      <c r="AJ13">
        <f>$F13*VLOOKUP($A13,'Non-GHGs Growth Rate'!$A$53:$AR$78,COLUMN('Non-GHGs Growth Rate'!AJ$53),0)</f>
        <v>0</v>
      </c>
      <c r="AK13">
        <f>$F13*VLOOKUP($A13,'Non-GHGs Growth Rate'!$A$53:$AR$78,COLUMN('Non-GHGs Growth Rate'!AK$53),0)</f>
        <v>0</v>
      </c>
      <c r="AL13">
        <f>$F13*VLOOKUP($A13,'Non-GHGs Growth Rate'!$A$53:$AR$78,COLUMN('Non-GHGs Growth Rate'!AL$53),0)</f>
        <v>0</v>
      </c>
      <c r="AM13">
        <f>$F13*VLOOKUP($A13,'Non-GHGs Growth Rate'!$A$53:$AR$78,COLUMN('Non-GHGs Growth Rate'!AM$53),0)</f>
        <v>0</v>
      </c>
      <c r="AN13">
        <f>$F13*VLOOKUP($A13,'Non-GHGs Growth Rate'!$A$53:$AR$78,COLUMN('Non-GHGs Growth Rate'!AN$53),0)</f>
        <v>0</v>
      </c>
      <c r="AO13">
        <f>$F13*VLOOKUP($A13,'Non-GHGs Growth Rate'!$A$53:$AR$78,COLUMN('Non-GHGs Growth Rate'!AO$53),0)</f>
        <v>0</v>
      </c>
      <c r="AP13">
        <f>$F13*VLOOKUP($A13,'Non-GHGs Growth Rate'!$A$53:$AR$78,COLUMN('Non-GHGs Growth Rate'!AP$53),0)</f>
        <v>0</v>
      </c>
      <c r="AQ13">
        <f>$F13*VLOOKUP($A13,'Non-GHGs Growth Rate'!$A$53:$AR$78,COLUMN('Non-GHGs Growth Rate'!AQ$53),0)</f>
        <v>0</v>
      </c>
      <c r="AR13">
        <f>$F13*VLOOKUP($A13,'Non-GHGs Growth Rate'!$A$53:$AR$78,COLUMN('Non-GHGs Growth Rate'!AR$53),0)</f>
        <v>0</v>
      </c>
    </row>
    <row r="14" spans="1:44">
      <c r="A14" t="s">
        <v>57</v>
      </c>
      <c r="B14" cm="1">
        <f t="array" ref="B14">SUMPRODUCT('Non-GHGs Emissions 2018-2022'!$I$5:$I$44*('Non-GHGs Emissions 2018-2022'!$A$5:$A$44=$A14))</f>
        <v>0</v>
      </c>
      <c r="C14" cm="1">
        <f t="array" ref="C14">SUMPRODUCT('Non-GHGs Emissions 2018-2022'!$I$49:$I$88*('Non-GHGs Emissions 2018-2022'!$A$49:$A$88=$A14))</f>
        <v>0</v>
      </c>
      <c r="D14" cm="1">
        <f t="array" ref="D14">SUMPRODUCT('Non-GHGs Emissions 2018-2022'!$I$93:$I$132*('Non-GHGs Emissions 2018-2022'!$A$93:$A$132=$A14))</f>
        <v>0</v>
      </c>
      <c r="E14" cm="1">
        <f t="array" ref="E14">SUMPRODUCT('Non-GHGs Emissions 2018-2022'!$I$137:$I$176*('Non-GHGs Emissions 2018-2022'!$A$137:$A$176=$A14))</f>
        <v>0</v>
      </c>
      <c r="F14" cm="1">
        <f t="array" ref="F14">SUMPRODUCT('Non-GHGs Emissions 2018-2022'!$I$181:$I$220*('Non-GHGs Emissions 2018-2022'!$A$181:$A$220=$A14))</f>
        <v>0</v>
      </c>
      <c r="G14">
        <f>$F14*VLOOKUP($A14,'Non-GHGs Growth Rate'!$A$53:$AR$78,COLUMN('Non-GHGs Growth Rate'!G$53),0)</f>
        <v>0</v>
      </c>
      <c r="H14">
        <f>$F14*VLOOKUP($A14,'Non-GHGs Growth Rate'!$A$53:$AR$78,COLUMN('Non-GHGs Growth Rate'!H$53),0)</f>
        <v>0</v>
      </c>
      <c r="I14">
        <f>$F14*VLOOKUP($A14,'Non-GHGs Growth Rate'!$A$53:$AR$78,COLUMN('Non-GHGs Growth Rate'!I$53),0)</f>
        <v>0</v>
      </c>
      <c r="J14">
        <f>$F14*VLOOKUP($A14,'Non-GHGs Growth Rate'!$A$53:$AR$78,COLUMN('Non-GHGs Growth Rate'!J$53),0)</f>
        <v>0</v>
      </c>
      <c r="K14">
        <f>$F14*VLOOKUP($A14,'Non-GHGs Growth Rate'!$A$53:$AR$78,COLUMN('Non-GHGs Growth Rate'!K$53),0)</f>
        <v>0</v>
      </c>
      <c r="L14">
        <f>$F14*VLOOKUP($A14,'Non-GHGs Growth Rate'!$A$53:$AR$78,COLUMN('Non-GHGs Growth Rate'!L$53),0)</f>
        <v>0</v>
      </c>
      <c r="M14">
        <f>$F14*VLOOKUP($A14,'Non-GHGs Growth Rate'!$A$53:$AR$78,COLUMN('Non-GHGs Growth Rate'!M$53),0)</f>
        <v>0</v>
      </c>
      <c r="N14">
        <f>$F14*VLOOKUP($A14,'Non-GHGs Growth Rate'!$A$53:$AR$78,COLUMN('Non-GHGs Growth Rate'!N$53),0)</f>
        <v>0</v>
      </c>
      <c r="O14">
        <f>$F14*VLOOKUP($A14,'Non-GHGs Growth Rate'!$A$53:$AR$78,COLUMN('Non-GHGs Growth Rate'!O$53),0)</f>
        <v>0</v>
      </c>
      <c r="P14">
        <f>$F14*VLOOKUP($A14,'Non-GHGs Growth Rate'!$A$53:$AR$78,COLUMN('Non-GHGs Growth Rate'!P$53),0)</f>
        <v>0</v>
      </c>
      <c r="Q14">
        <f>$F14*VLOOKUP($A14,'Non-GHGs Growth Rate'!$A$53:$AR$78,COLUMN('Non-GHGs Growth Rate'!Q$53),0)</f>
        <v>0</v>
      </c>
      <c r="R14">
        <f>$F14*VLOOKUP($A14,'Non-GHGs Growth Rate'!$A$53:$AR$78,COLUMN('Non-GHGs Growth Rate'!R$53),0)</f>
        <v>0</v>
      </c>
      <c r="S14">
        <f>$F14*VLOOKUP($A14,'Non-GHGs Growth Rate'!$A$53:$AR$78,COLUMN('Non-GHGs Growth Rate'!S$53),0)</f>
        <v>0</v>
      </c>
      <c r="T14">
        <f>$F14*VLOOKUP($A14,'Non-GHGs Growth Rate'!$A$53:$AR$78,COLUMN('Non-GHGs Growth Rate'!T$53),0)</f>
        <v>0</v>
      </c>
      <c r="U14">
        <f>$F14*VLOOKUP($A14,'Non-GHGs Growth Rate'!$A$53:$AR$78,COLUMN('Non-GHGs Growth Rate'!U$53),0)</f>
        <v>0</v>
      </c>
      <c r="V14">
        <f>$F14*VLOOKUP($A14,'Non-GHGs Growth Rate'!$A$53:$AR$78,COLUMN('Non-GHGs Growth Rate'!V$53),0)</f>
        <v>0</v>
      </c>
      <c r="W14">
        <f>$F14*VLOOKUP($A14,'Non-GHGs Growth Rate'!$A$53:$AR$78,COLUMN('Non-GHGs Growth Rate'!W$53),0)</f>
        <v>0</v>
      </c>
      <c r="X14">
        <f>$F14*VLOOKUP($A14,'Non-GHGs Growth Rate'!$A$53:$AR$78,COLUMN('Non-GHGs Growth Rate'!X$53),0)</f>
        <v>0</v>
      </c>
      <c r="Y14">
        <f>$F14*VLOOKUP($A14,'Non-GHGs Growth Rate'!$A$53:$AR$78,COLUMN('Non-GHGs Growth Rate'!Y$53),0)</f>
        <v>0</v>
      </c>
      <c r="Z14">
        <f>$F14*VLOOKUP($A14,'Non-GHGs Growth Rate'!$A$53:$AR$78,COLUMN('Non-GHGs Growth Rate'!Z$53),0)</f>
        <v>0</v>
      </c>
      <c r="AA14">
        <f>$F14*VLOOKUP($A14,'Non-GHGs Growth Rate'!$A$53:$AR$78,COLUMN('Non-GHGs Growth Rate'!AA$53),0)</f>
        <v>0</v>
      </c>
      <c r="AB14">
        <f>$F14*VLOOKUP($A14,'Non-GHGs Growth Rate'!$A$53:$AR$78,COLUMN('Non-GHGs Growth Rate'!AB$53),0)</f>
        <v>0</v>
      </c>
      <c r="AC14">
        <f>$F14*VLOOKUP($A14,'Non-GHGs Growth Rate'!$A$53:$AR$78,COLUMN('Non-GHGs Growth Rate'!AC$53),0)</f>
        <v>0</v>
      </c>
      <c r="AD14">
        <f>$F14*VLOOKUP($A14,'Non-GHGs Growth Rate'!$A$53:$AR$78,COLUMN('Non-GHGs Growth Rate'!AD$53),0)</f>
        <v>0</v>
      </c>
      <c r="AE14">
        <f>$F14*VLOOKUP($A14,'Non-GHGs Growth Rate'!$A$53:$AR$78,COLUMN('Non-GHGs Growth Rate'!AE$53),0)</f>
        <v>0</v>
      </c>
      <c r="AF14">
        <f>$F14*VLOOKUP($A14,'Non-GHGs Growth Rate'!$A$53:$AR$78,COLUMN('Non-GHGs Growth Rate'!AF$53),0)</f>
        <v>0</v>
      </c>
      <c r="AG14">
        <f>$F14*VLOOKUP($A14,'Non-GHGs Growth Rate'!$A$53:$AR$78,COLUMN('Non-GHGs Growth Rate'!AG$53),0)</f>
        <v>0</v>
      </c>
      <c r="AH14">
        <f>$F14*VLOOKUP($A14,'Non-GHGs Growth Rate'!$A$53:$AR$78,COLUMN('Non-GHGs Growth Rate'!AH$53),0)</f>
        <v>0</v>
      </c>
      <c r="AI14">
        <f>$F14*VLOOKUP($A14,'Non-GHGs Growth Rate'!$A$53:$AR$78,COLUMN('Non-GHGs Growth Rate'!AI$53),0)</f>
        <v>0</v>
      </c>
      <c r="AJ14">
        <f>$F14*VLOOKUP($A14,'Non-GHGs Growth Rate'!$A$53:$AR$78,COLUMN('Non-GHGs Growth Rate'!AJ$53),0)</f>
        <v>0</v>
      </c>
      <c r="AK14">
        <f>$F14*VLOOKUP($A14,'Non-GHGs Growth Rate'!$A$53:$AR$78,COLUMN('Non-GHGs Growth Rate'!AK$53),0)</f>
        <v>0</v>
      </c>
      <c r="AL14">
        <f>$F14*VLOOKUP($A14,'Non-GHGs Growth Rate'!$A$53:$AR$78,COLUMN('Non-GHGs Growth Rate'!AL$53),0)</f>
        <v>0</v>
      </c>
      <c r="AM14">
        <f>$F14*VLOOKUP($A14,'Non-GHGs Growth Rate'!$A$53:$AR$78,COLUMN('Non-GHGs Growth Rate'!AM$53),0)</f>
        <v>0</v>
      </c>
      <c r="AN14">
        <f>$F14*VLOOKUP($A14,'Non-GHGs Growth Rate'!$A$53:$AR$78,COLUMN('Non-GHGs Growth Rate'!AN$53),0)</f>
        <v>0</v>
      </c>
      <c r="AO14">
        <f>$F14*VLOOKUP($A14,'Non-GHGs Growth Rate'!$A$53:$AR$78,COLUMN('Non-GHGs Growth Rate'!AO$53),0)</f>
        <v>0</v>
      </c>
      <c r="AP14">
        <f>$F14*VLOOKUP($A14,'Non-GHGs Growth Rate'!$A$53:$AR$78,COLUMN('Non-GHGs Growth Rate'!AP$53),0)</f>
        <v>0</v>
      </c>
      <c r="AQ14">
        <f>$F14*VLOOKUP($A14,'Non-GHGs Growth Rate'!$A$53:$AR$78,COLUMN('Non-GHGs Growth Rate'!AQ$53),0)</f>
        <v>0</v>
      </c>
      <c r="AR14">
        <f>$F14*VLOOKUP($A14,'Non-GHGs Growth Rate'!$A$53:$AR$78,COLUMN('Non-GHGs Growth Rate'!AR$53),0)</f>
        <v>0</v>
      </c>
    </row>
    <row r="15" spans="1:44">
      <c r="A15" t="s">
        <v>48</v>
      </c>
      <c r="B15" s="9" cm="1">
        <f t="array" ref="B15">SUMPRODUCT('Non-GHGs Emissions 2018-2022'!$I$5:$I$44*('Non-GHGs Emissions 2018-2022'!$A$5:$A$44=$A15))</f>
        <v>2500134650666.666</v>
      </c>
      <c r="C15" s="9" cm="1">
        <f t="array" ref="C15">SUMPRODUCT('Non-GHGs Emissions 2018-2022'!$I$49:$I$88*('Non-GHGs Emissions 2018-2022'!$A$49:$A$88=$A15))</f>
        <v>2678717407333.333</v>
      </c>
      <c r="D15" s="9" cm="1">
        <f t="array" ref="D15">SUMPRODUCT('Non-GHGs Emissions 2018-2022'!$I$93:$I$132*('Non-GHGs Emissions 2018-2022'!$A$93:$A$132=$A15))</f>
        <v>2779420576333.333</v>
      </c>
      <c r="E15" s="9" cm="1">
        <f t="array" ref="E15">SUMPRODUCT('Non-GHGs Emissions 2018-2022'!$I$137:$I$176*('Non-GHGs Emissions 2018-2022'!$A$137:$A$176=$A15))</f>
        <v>2820289862333.333</v>
      </c>
      <c r="F15" s="9" cm="1">
        <f t="array" ref="F15">SUMPRODUCT('Non-GHGs Emissions 2018-2022'!$I$181:$I$220*('Non-GHGs Emissions 2018-2022'!$A$181:$A$220=$A15))</f>
        <v>3701536705000</v>
      </c>
      <c r="G15" s="303">
        <f>$F15*VLOOKUP($A15,'Non-GHGs Growth Rate'!$A$53:$AR$78,COLUMN('Non-GHGs Growth Rate'!G$53),0)</f>
        <v>3878930659738.7695</v>
      </c>
      <c r="H15" s="303">
        <f>$F15*VLOOKUP($A15,'Non-GHGs Growth Rate'!$A$53:$AR$78,COLUMN('Non-GHGs Growth Rate'!H$53),0)</f>
        <v>4054374467765.1445</v>
      </c>
      <c r="I15" s="303">
        <f>$F15*VLOOKUP($A15,'Non-GHGs Growth Rate'!$A$53:$AR$78,COLUMN('Non-GHGs Growth Rate'!I$53),0)</f>
        <v>4228063682620.0444</v>
      </c>
      <c r="J15" s="303">
        <f>$F15*VLOOKUP($A15,'Non-GHGs Growth Rate'!$A$53:$AR$78,COLUMN('Non-GHGs Growth Rate'!J$53),0)</f>
        <v>4400241902287.7412</v>
      </c>
      <c r="K15" s="303">
        <f>$F15*VLOOKUP($A15,'Non-GHGs Growth Rate'!$A$53:$AR$78,COLUMN('Non-GHGs Growth Rate'!K$53),0)</f>
        <v>4571182797840.2207</v>
      </c>
      <c r="L15" s="303">
        <f>$F15*VLOOKUP($A15,'Non-GHGs Growth Rate'!$A$53:$AR$78,COLUMN('Non-GHGs Growth Rate'!L$53),0)</f>
        <v>4741176385589.6494</v>
      </c>
      <c r="M15" s="303">
        <f>$F15*VLOOKUP($A15,'Non-GHGs Growth Rate'!$A$53:$AR$78,COLUMN('Non-GHGs Growth Rate'!M$53),0)</f>
        <v>4910518863450.6826</v>
      </c>
      <c r="N15" s="303">
        <f>$F15*VLOOKUP($A15,'Non-GHGs Growth Rate'!$A$53:$AR$78,COLUMN('Non-GHGs Growth Rate'!N$53),0)</f>
        <v>5079505337270.6035</v>
      </c>
      <c r="O15" s="303">
        <f>$F15*VLOOKUP($A15,'Non-GHGs Growth Rate'!$A$53:$AR$78,COLUMN('Non-GHGs Growth Rate'!O$53),0)</f>
        <v>5248424823235.1729</v>
      </c>
      <c r="P15" s="303">
        <f>$F15*VLOOKUP($A15,'Non-GHGs Growth Rate'!$A$53:$AR$78,COLUMN('Non-GHGs Growth Rate'!P$53),0)</f>
        <v>5417556998137.2559</v>
      </c>
      <c r="Q15" s="303">
        <f>$F15*VLOOKUP($A15,'Non-GHGs Growth Rate'!$A$53:$AR$78,COLUMN('Non-GHGs Growth Rate'!Q$53),0)</f>
        <v>5587170260933.3262</v>
      </c>
      <c r="R15" s="303">
        <f>$F15*VLOOKUP($A15,'Non-GHGs Growth Rate'!$A$53:$AR$78,COLUMN('Non-GHGs Growth Rate'!R$53),0)</f>
        <v>5757520755567.7178</v>
      </c>
      <c r="S15" s="303">
        <f>$F15*VLOOKUP($A15,'Non-GHGs Growth Rate'!$A$53:$AR$78,COLUMN('Non-GHGs Growth Rate'!S$53),0)</f>
        <v>5928852081161.6563</v>
      </c>
      <c r="T15" s="303">
        <f>$F15*VLOOKUP($A15,'Non-GHGs Growth Rate'!$A$53:$AR$78,COLUMN('Non-GHGs Growth Rate'!T$53),0)</f>
        <v>6101395479556.4463</v>
      </c>
      <c r="U15" s="303">
        <f>$F15*VLOOKUP($A15,'Non-GHGs Growth Rate'!$A$53:$AR$78,COLUMN('Non-GHGs Growth Rate'!U$53),0)</f>
        <v>6275370342082.3701</v>
      </c>
      <c r="V15" s="303">
        <f>$F15*VLOOKUP($A15,'Non-GHGs Growth Rate'!$A$53:$AR$78,COLUMN('Non-GHGs Growth Rate'!V$53),0)</f>
        <v>6450984918525.0664</v>
      </c>
      <c r="W15" s="303">
        <f>$F15*VLOOKUP($A15,'Non-GHGs Growth Rate'!$A$53:$AR$78,COLUMN('Non-GHGs Growth Rate'!W$53),0)</f>
        <v>6628437143172.8193</v>
      </c>
      <c r="X15" s="303">
        <f>$F15*VLOOKUP($A15,'Non-GHGs Growth Rate'!$A$53:$AR$78,COLUMN('Non-GHGs Growth Rate'!X$53),0)</f>
        <v>6807915517222.2686</v>
      </c>
      <c r="Y15" s="303">
        <f>$F15*VLOOKUP($A15,'Non-GHGs Growth Rate'!$A$53:$AR$78,COLUMN('Non-GHGs Growth Rate'!Y$53),0)</f>
        <v>6989600005183.5381</v>
      </c>
      <c r="Z15" s="303">
        <f>$F15*VLOOKUP($A15,'Non-GHGs Growth Rate'!$A$53:$AR$78,COLUMN('Non-GHGs Growth Rate'!Z$53),0)</f>
        <v>7173662916587.3721</v>
      </c>
      <c r="AA15" s="303">
        <f>$F15*VLOOKUP($A15,'Non-GHGs Growth Rate'!$A$53:$AR$78,COLUMN('Non-GHGs Growth Rate'!AA$53),0)</f>
        <v>7360269754314.0137</v>
      </c>
      <c r="AB15" s="303">
        <f>$F15*VLOOKUP($A15,'Non-GHGs Growth Rate'!$A$53:$AR$78,COLUMN('Non-GHGs Growth Rate'!AB$53),0)</f>
        <v>7549580018123.1943</v>
      </c>
      <c r="AC15" s="303">
        <f>$F15*VLOOKUP($A15,'Non-GHGs Growth Rate'!$A$53:$AR$78,COLUMN('Non-GHGs Growth Rate'!AC$53),0)</f>
        <v>7741747957138.7129</v>
      </c>
      <c r="AD15" s="303">
        <f>$F15*VLOOKUP($A15,'Non-GHGs Growth Rate'!$A$53:$AR$78,COLUMN('Non-GHGs Growth Rate'!AD$53),0)</f>
        <v>7936923268666.1855</v>
      </c>
      <c r="AE15" s="303">
        <f>$F15*VLOOKUP($A15,'Non-GHGs Growth Rate'!$A$53:$AR$78,COLUMN('Non-GHGs Growth Rate'!AE$53),0)</f>
        <v>8135251743205.708</v>
      </c>
      <c r="AF15" s="303">
        <f>$F15*VLOOKUP($A15,'Non-GHGs Growth Rate'!$A$53:$AR$78,COLUMN('Non-GHGs Growth Rate'!AF$53),0)</f>
        <v>8336875857168.7871</v>
      </c>
      <c r="AG15" s="303">
        <f>$F15*VLOOKUP($A15,'Non-GHGs Growth Rate'!$A$53:$AR$78,COLUMN('Non-GHGs Growth Rate'!AG$53),0)</f>
        <v>8541935315853.6035</v>
      </c>
      <c r="AH15" s="303">
        <f>$F15*VLOOKUP($A15,'Non-GHGs Growth Rate'!$A$53:$AR$78,COLUMN('Non-GHGs Growth Rate'!AH$53),0)</f>
        <v>8750567549846.7822</v>
      </c>
      <c r="AI15" s="303">
        <f>$F15*VLOOKUP($A15,'Non-GHGs Growth Rate'!$A$53:$AR$78,COLUMN('Non-GHGs Growth Rate'!AI$53),0)</f>
        <v>8962908168331.7539</v>
      </c>
      <c r="AJ15" s="303">
        <f>$F15*VLOOKUP($A15,'Non-GHGs Growth Rate'!$A$53:$AR$78,COLUMN('Non-GHGs Growth Rate'!AJ$53),0)</f>
        <v>9179091372886.5039</v>
      </c>
      <c r="AK15" s="303">
        <f>$F15*VLOOKUP($A15,'Non-GHGs Growth Rate'!$A$53:$AR$78,COLUMN('Non-GHGs Growth Rate'!AK$53),0)</f>
        <v>9399250335314.082</v>
      </c>
      <c r="AL15" s="303">
        <f>$F15*VLOOKUP($A15,'Non-GHGs Growth Rate'!$A$53:$AR$78,COLUMN('Non-GHGs Growth Rate'!AL$53),0)</f>
        <v>9623517542920.5625</v>
      </c>
      <c r="AM15" s="303">
        <f>$F15*VLOOKUP($A15,'Non-GHGs Growth Rate'!$A$53:$AR$78,COLUMN('Non-GHGs Growth Rate'!AM$53),0)</f>
        <v>9852025114469.3711</v>
      </c>
      <c r="AN15" s="303">
        <f>$F15*VLOOKUP($A15,'Non-GHGs Growth Rate'!$A$53:$AR$78,COLUMN('Non-GHGs Growth Rate'!AN$53),0)</f>
        <v>10084905089820.783</v>
      </c>
      <c r="AO15" s="303">
        <f>$F15*VLOOKUP($A15,'Non-GHGs Growth Rate'!$A$53:$AR$78,COLUMN('Non-GHGs Growth Rate'!AO$53),0)</f>
        <v>10322289696038.795</v>
      </c>
      <c r="AP15" s="303">
        <f>$F15*VLOOKUP($A15,'Non-GHGs Growth Rate'!$A$53:$AR$78,COLUMN('Non-GHGs Growth Rate'!AP$53),0)</f>
        <v>10564311592507.293</v>
      </c>
      <c r="AQ15" s="303">
        <f>$F15*VLOOKUP($A15,'Non-GHGs Growth Rate'!$A$53:$AR$78,COLUMN('Non-GHGs Growth Rate'!AQ$53),0)</f>
        <v>10811104097375.787</v>
      </c>
      <c r="AR15" s="303">
        <f>$F15*VLOOKUP($A15,'Non-GHGs Growth Rate'!$A$53:$AR$78,COLUMN('Non-GHGs Growth Rate'!AR$53),0)</f>
        <v>11062801397432.604</v>
      </c>
    </row>
    <row r="16" spans="1:44">
      <c r="A16" t="s">
        <v>49</v>
      </c>
      <c r="B16" s="9" cm="1">
        <f t="array" ref="B16">SUMPRODUCT('Non-GHGs Emissions 2018-2022'!$I$5:$I$44*('Non-GHGs Emissions 2018-2022'!$A$5:$A$44=$A16))</f>
        <v>901890042480</v>
      </c>
      <c r="C16" s="9" cm="1">
        <f t="array" ref="C16">SUMPRODUCT('Non-GHGs Emissions 2018-2022'!$I$49:$I$88*('Non-GHGs Emissions 2018-2022'!$A$49:$A$88=$A16))</f>
        <v>968485762000.00024</v>
      </c>
      <c r="D16" s="9" cm="1">
        <f t="array" ref="D16">SUMPRODUCT('Non-GHGs Emissions 2018-2022'!$I$93:$I$132*('Non-GHGs Emissions 2018-2022'!$A$93:$A$132=$A16))</f>
        <v>973925249000</v>
      </c>
      <c r="E16" s="9" cm="1">
        <f t="array" ref="E16">SUMPRODUCT('Non-GHGs Emissions 2018-2022'!$I$137:$I$176*('Non-GHGs Emissions 2018-2022'!$A$137:$A$176=$A16))</f>
        <v>959525589000</v>
      </c>
      <c r="F16" s="9" cm="1">
        <f t="array" ref="F16">SUMPRODUCT('Non-GHGs Emissions 2018-2022'!$I$181:$I$220*('Non-GHGs Emissions 2018-2022'!$A$181:$A$220=$A16))</f>
        <v>976567380000</v>
      </c>
      <c r="G16" s="303">
        <f>$F16*VLOOKUP($A16,'Non-GHGs Growth Rate'!$A$53:$AR$78,COLUMN('Non-GHGs Growth Rate'!G$53),0)</f>
        <v>1024807398871.3422</v>
      </c>
      <c r="H16" s="303">
        <f>$F16*VLOOKUP($A16,'Non-GHGs Growth Rate'!$A$53:$AR$78,COLUMN('Non-GHGs Growth Rate'!H$53),0)</f>
        <v>1072538226980.0835</v>
      </c>
      <c r="I16" s="303">
        <f>$F16*VLOOKUP($A16,'Non-GHGs Growth Rate'!$A$53:$AR$78,COLUMN('Non-GHGs Growth Rate'!I$53),0)</f>
        <v>1119808233847.3406</v>
      </c>
      <c r="J16" s="303">
        <f>$F16*VLOOKUP($A16,'Non-GHGs Growth Rate'!$A$53:$AR$78,COLUMN('Non-GHGs Growth Rate'!J$53),0)</f>
        <v>1166679660333.7729</v>
      </c>
      <c r="K16" s="303">
        <f>$F16*VLOOKUP($A16,'Non-GHGs Growth Rate'!$A$53:$AR$78,COLUMN('Non-GHGs Growth Rate'!K$53),0)</f>
        <v>1213223555629.9954</v>
      </c>
      <c r="L16" s="303">
        <f>$F16*VLOOKUP($A16,'Non-GHGs Growth Rate'!$A$53:$AR$78,COLUMN('Non-GHGs Growth Rate'!L$53),0)</f>
        <v>1259515929779.741</v>
      </c>
      <c r="M16" s="303">
        <f>$F16*VLOOKUP($A16,'Non-GHGs Growth Rate'!$A$53:$AR$78,COLUMN('Non-GHGs Growth Rate'!M$53),0)</f>
        <v>1305634907750.9131</v>
      </c>
      <c r="N16" s="303">
        <f>$F16*VLOOKUP($A16,'Non-GHGs Growth Rate'!$A$53:$AR$78,COLUMN('Non-GHGs Growth Rate'!N$53),0)</f>
        <v>1351658687443.668</v>
      </c>
      <c r="O16" s="303">
        <f>$F16*VLOOKUP($A16,'Non-GHGs Growth Rate'!$A$53:$AR$78,COLUMN('Non-GHGs Growth Rate'!O$53),0)</f>
        <v>1397664127761.0137</v>
      </c>
      <c r="P16" s="303">
        <f>$F16*VLOOKUP($A16,'Non-GHGs Growth Rate'!$A$53:$AR$78,COLUMN('Non-GHGs Growth Rate'!P$53),0)</f>
        <v>1443725819701.1624</v>
      </c>
      <c r="Q16" s="303">
        <f>$F16*VLOOKUP($A16,'Non-GHGs Growth Rate'!$A$53:$AR$78,COLUMN('Non-GHGs Growth Rate'!Q$53),0)</f>
        <v>1489915520022.9954</v>
      </c>
      <c r="R16" s="303">
        <f>$F16*VLOOKUP($A16,'Non-GHGs Growth Rate'!$A$53:$AR$78,COLUMN('Non-GHGs Growth Rate'!R$53),0)</f>
        <v>1536301851339.4075</v>
      </c>
      <c r="S16" s="303">
        <f>$F16*VLOOKUP($A16,'Non-GHGs Growth Rate'!$A$53:$AR$78,COLUMN('Non-GHGs Growth Rate'!S$53),0)</f>
        <v>1582950193530.9878</v>
      </c>
      <c r="T16" s="303">
        <f>$F16*VLOOKUP($A16,'Non-GHGs Growth Rate'!$A$53:$AR$78,COLUMN('Non-GHGs Growth Rate'!T$53),0)</f>
        <v>1629922708889.8765</v>
      </c>
      <c r="U16" s="303">
        <f>$F16*VLOOKUP($A16,'Non-GHGs Growth Rate'!$A$53:$AR$78,COLUMN('Non-GHGs Growth Rate'!U$53),0)</f>
        <v>1677278457574.5498</v>
      </c>
      <c r="V16" s="303">
        <f>$F16*VLOOKUP($A16,'Non-GHGs Growth Rate'!$A$53:$AR$78,COLUMN('Non-GHGs Growth Rate'!V$53),0)</f>
        <v>1725073571162.6626</v>
      </c>
      <c r="W16" s="303">
        <f>$F16*VLOOKUP($A16,'Non-GHGs Growth Rate'!$A$53:$AR$78,COLUMN('Non-GHGs Growth Rate'!W$53),0)</f>
        <v>1773361460792.8428</v>
      </c>
      <c r="X16" s="303">
        <f>$F16*VLOOKUP($A16,'Non-GHGs Growth Rate'!$A$53:$AR$78,COLUMN('Non-GHGs Growth Rate'!X$53),0)</f>
        <v>1822193043042.5918</v>
      </c>
      <c r="Y16" s="303">
        <f>$F16*VLOOKUP($A16,'Non-GHGs Growth Rate'!$A$53:$AR$78,COLUMN('Non-GHGs Growth Rate'!Y$53),0)</f>
        <v>1871616971711.1011</v>
      </c>
      <c r="Z16" s="303">
        <f>$F16*VLOOKUP($A16,'Non-GHGs Growth Rate'!$A$53:$AR$78,COLUMN('Non-GHGs Growth Rate'!Z$53),0)</f>
        <v>1921679867418.7471</v>
      </c>
      <c r="AA16" s="303">
        <f>$F16*VLOOKUP($A16,'Non-GHGs Growth Rate'!$A$53:$AR$78,COLUMN('Non-GHGs Growth Rate'!AA$53),0)</f>
        <v>1972426539690.4346</v>
      </c>
      <c r="AB16" s="303">
        <f>$F16*VLOOKUP($A16,'Non-GHGs Growth Rate'!$A$53:$AR$78,COLUMN('Non-GHGs Growth Rate'!AB$53),0)</f>
        <v>2023900198191.6658</v>
      </c>
      <c r="AC16" s="303">
        <f>$F16*VLOOKUP($A16,'Non-GHGs Growth Rate'!$A$53:$AR$78,COLUMN('Non-GHGs Growth Rate'!AC$53),0)</f>
        <v>2076142651222.1423</v>
      </c>
      <c r="AD16" s="303">
        <f>$F16*VLOOKUP($A16,'Non-GHGs Growth Rate'!$A$53:$AR$78,COLUMN('Non-GHGs Growth Rate'!AD$53),0)</f>
        <v>2129194490583.1658</v>
      </c>
      <c r="AE16" s="303">
        <f>$F16*VLOOKUP($A16,'Non-GHGs Growth Rate'!$A$53:$AR$78,COLUMN('Non-GHGs Growth Rate'!AE$53),0)</f>
        <v>2183095262633.7661</v>
      </c>
      <c r="AF16" s="303">
        <f>$F16*VLOOKUP($A16,'Non-GHGs Growth Rate'!$A$53:$AR$78,COLUMN('Non-GHGs Growth Rate'!AF$53),0)</f>
        <v>2237883625819.3398</v>
      </c>
      <c r="AG16" s="303">
        <f>$F16*VLOOKUP($A16,'Non-GHGs Growth Rate'!$A$53:$AR$78,COLUMN('Non-GHGs Growth Rate'!AG$53),0)</f>
        <v>2293597495259.291</v>
      </c>
      <c r="AH16" s="303">
        <f>$F16*VLOOKUP($A16,'Non-GHGs Growth Rate'!$A$53:$AR$78,COLUMN('Non-GHGs Growth Rate'!AH$53),0)</f>
        <v>2350274175163.29</v>
      </c>
      <c r="AI16" s="303">
        <f>$F16*VLOOKUP($A16,'Non-GHGs Growth Rate'!$A$53:$AR$78,COLUMN('Non-GHGs Growth Rate'!AI$53),0)</f>
        <v>2407950479944.2852</v>
      </c>
      <c r="AJ16" s="303">
        <f>$F16*VLOOKUP($A16,'Non-GHGs Growth Rate'!$A$53:$AR$78,COLUMN('Non-GHGs Growth Rate'!AJ$53),0)</f>
        <v>2466662844936.4668</v>
      </c>
      <c r="AK16" s="303">
        <f>$F16*VLOOKUP($A16,'Non-GHGs Growth Rate'!$A$53:$AR$78,COLUMN('Non-GHGs Growth Rate'!AK$53),0)</f>
        <v>2526447427626.0669</v>
      </c>
      <c r="AL16" s="303">
        <f>$F16*VLOOKUP($A16,'Non-GHGs Growth Rate'!$A$53:$AR$78,COLUMN('Non-GHGs Growth Rate'!AL$53),0)</f>
        <v>2587340200276.2969</v>
      </c>
      <c r="AM16" s="303">
        <f>$F16*VLOOKUP($A16,'Non-GHGs Growth Rate'!$A$53:$AR$78,COLUMN('Non-GHGs Growth Rate'!AM$53),0)</f>
        <v>2649377034784.3232</v>
      </c>
      <c r="AN16" s="303">
        <f>$F16*VLOOKUP($A16,'Non-GHGs Growth Rate'!$A$53:$AR$78,COLUMN('Non-GHGs Growth Rate'!AN$53),0)</f>
        <v>2712593780556.1392</v>
      </c>
      <c r="AO16" s="303">
        <f>$F16*VLOOKUP($A16,'Non-GHGs Growth Rate'!$A$53:$AR$78,COLUMN('Non-GHGs Growth Rate'!AO$53),0)</f>
        <v>2777026336126.2622</v>
      </c>
      <c r="AP16" s="303">
        <f>$F16*VLOOKUP($A16,'Non-GHGs Growth Rate'!$A$53:$AR$78,COLUMN('Non-GHGs Growth Rate'!AP$53),0)</f>
        <v>2842710715191.02</v>
      </c>
      <c r="AQ16" s="303">
        <f>$F16*VLOOKUP($A16,'Non-GHGs Growth Rate'!$A$53:$AR$78,COLUMN('Non-GHGs Growth Rate'!AQ$53),0)</f>
        <v>2909683107665.8135</v>
      </c>
      <c r="AR16" s="303">
        <f>$F16*VLOOKUP($A16,'Non-GHGs Growth Rate'!$A$53:$AR$78,COLUMN('Non-GHGs Growth Rate'!AR$53),0)</f>
        <v>2977979936320.0835</v>
      </c>
    </row>
    <row r="17" spans="1:44">
      <c r="A17" t="s">
        <v>50</v>
      </c>
      <c r="B17" s="9" cm="1">
        <f t="array" ref="B17">SUMPRODUCT('Non-GHGs Emissions 2018-2022'!$I$5:$I$44*('Non-GHGs Emissions 2018-2022'!$A$5:$A$44=$A17))</f>
        <v>273354675000</v>
      </c>
      <c r="C17" s="9" cm="1">
        <f t="array" ref="C17">SUMPRODUCT('Non-GHGs Emissions 2018-2022'!$I$49:$I$88*('Non-GHGs Emissions 2018-2022'!$A$49:$A$88=$A17))</f>
        <v>269808960000</v>
      </c>
      <c r="D17" s="9" cm="1">
        <f t="array" ref="D17">SUMPRODUCT('Non-GHGs Emissions 2018-2022'!$I$93:$I$132*('Non-GHGs Emissions 2018-2022'!$A$93:$A$132=$A17))</f>
        <v>279397530000</v>
      </c>
      <c r="E17" s="9" cm="1">
        <f t="array" ref="E17">SUMPRODUCT('Non-GHGs Emissions 2018-2022'!$I$137:$I$176*('Non-GHGs Emissions 2018-2022'!$A$137:$A$176=$A17))</f>
        <v>288696780000</v>
      </c>
      <c r="F17" s="9" cm="1">
        <f t="array" ref="F17">SUMPRODUCT('Non-GHGs Emissions 2018-2022'!$I$181:$I$220*('Non-GHGs Emissions 2018-2022'!$A$181:$A$220=$A17))</f>
        <v>301307857500</v>
      </c>
      <c r="G17" s="303">
        <f>$F17*VLOOKUP($A17,'Non-GHGs Growth Rate'!$A$53:$AR$78,COLUMN('Non-GHGs Growth Rate'!G$53),0)</f>
        <v>316191722176.99103</v>
      </c>
      <c r="H17" s="303">
        <f>$F17*VLOOKUP($A17,'Non-GHGs Growth Rate'!$A$53:$AR$78,COLUMN('Non-GHGs Growth Rate'!H$53),0)</f>
        <v>330918482305.04858</v>
      </c>
      <c r="I17" s="303">
        <f>$F17*VLOOKUP($A17,'Non-GHGs Growth Rate'!$A$53:$AR$78,COLUMN('Non-GHGs Growth Rate'!I$53),0)</f>
        <v>345503061705.17511</v>
      </c>
      <c r="J17" s="303">
        <f>$F17*VLOOKUP($A17,'Non-GHGs Growth Rate'!$A$53:$AR$78,COLUMN('Non-GHGs Growth Rate'!J$53),0)</f>
        <v>359964664029.63092</v>
      </c>
      <c r="K17" s="303">
        <f>$F17*VLOOKUP($A17,'Non-GHGs Growth Rate'!$A$53:$AR$78,COLUMN('Non-GHGs Growth Rate'!K$53),0)</f>
        <v>374325210632.57916</v>
      </c>
      <c r="L17" s="303">
        <f>$F17*VLOOKUP($A17,'Non-GHGs Growth Rate'!$A$53:$AR$78,COLUMN('Non-GHGs Growth Rate'!L$53),0)</f>
        <v>388608153478.41559</v>
      </c>
      <c r="M17" s="303">
        <f>$F17*VLOOKUP($A17,'Non-GHGs Growth Rate'!$A$53:$AR$78,COLUMN('Non-GHGs Growth Rate'!M$53),0)</f>
        <v>402837597065.38403</v>
      </c>
      <c r="N17" s="303">
        <f>$F17*VLOOKUP($A17,'Non-GHGs Growth Rate'!$A$53:$AR$78,COLUMN('Non-GHGs Growth Rate'!N$53),0)</f>
        <v>417037668394.07819</v>
      </c>
      <c r="O17" s="303">
        <f>$F17*VLOOKUP($A17,'Non-GHGs Growth Rate'!$A$53:$AR$78,COLUMN('Non-GHGs Growth Rate'!O$53),0)</f>
        <v>431232081333.98566</v>
      </c>
      <c r="P17" s="303">
        <f>$F17*VLOOKUP($A17,'Non-GHGs Growth Rate'!$A$53:$AR$78,COLUMN('Non-GHGs Growth Rate'!P$53),0)</f>
        <v>445443850020.45471</v>
      </c>
      <c r="Q17" s="303">
        <f>$F17*VLOOKUP($A17,'Non-GHGs Growth Rate'!$A$53:$AR$78,COLUMN('Non-GHGs Growth Rate'!Q$53),0)</f>
        <v>459695114119.13745</v>
      </c>
      <c r="R17" s="303">
        <f>$F17*VLOOKUP($A17,'Non-GHGs Growth Rate'!$A$53:$AR$78,COLUMN('Non-GHGs Growth Rate'!R$53),0)</f>
        <v>474007046293.47784</v>
      </c>
      <c r="S17" s="303">
        <f>$F17*VLOOKUP($A17,'Non-GHGs Growth Rate'!$A$53:$AR$78,COLUMN('Non-GHGs Growth Rate'!S$53),0)</f>
        <v>488399818701.73901</v>
      </c>
      <c r="T17" s="303">
        <f>$F17*VLOOKUP($A17,'Non-GHGs Growth Rate'!$A$53:$AR$78,COLUMN('Non-GHGs Growth Rate'!T$53),0)</f>
        <v>502892610754.83075</v>
      </c>
      <c r="U17" s="303">
        <f>$F17*VLOOKUP($A17,'Non-GHGs Growth Rate'!$A$53:$AR$78,COLUMN('Non-GHGs Growth Rate'!U$53),0)</f>
        <v>517503644738.46356</v>
      </c>
      <c r="V17" s="303">
        <f>$F17*VLOOKUP($A17,'Non-GHGs Growth Rate'!$A$53:$AR$78,COLUMN('Non-GHGs Growth Rate'!V$53),0)</f>
        <v>532250239360.74506</v>
      </c>
      <c r="W17" s="303">
        <f>$F17*VLOOKUP($A17,'Non-GHGs Growth Rate'!$A$53:$AR$78,COLUMN('Non-GHGs Growth Rate'!W$53),0)</f>
        <v>547148873971.77002</v>
      </c>
      <c r="X17" s="303">
        <f>$F17*VLOOKUP($A17,'Non-GHGs Growth Rate'!$A$53:$AR$78,COLUMN('Non-GHGs Growth Rate'!X$53),0)</f>
        <v>562215258255.47083</v>
      </c>
      <c r="Y17" s="303">
        <f>$F17*VLOOKUP($A17,'Non-GHGs Growth Rate'!$A$53:$AR$78,COLUMN('Non-GHGs Growth Rate'!Y$53),0)</f>
        <v>577464403743.35461</v>
      </c>
      <c r="Z17" s="303">
        <f>$F17*VLOOKUP($A17,'Non-GHGs Growth Rate'!$A$53:$AR$78,COLUMN('Non-GHGs Growth Rate'!Z$53),0)</f>
        <v>592910694654.60413</v>
      </c>
      <c r="AA17" s="303">
        <f>$F17*VLOOKUP($A17,'Non-GHGs Growth Rate'!$A$53:$AR$78,COLUMN('Non-GHGs Growth Rate'!AA$53),0)</f>
        <v>608567956417.16357</v>
      </c>
      <c r="AB17" s="303">
        <f>$F17*VLOOKUP($A17,'Non-GHGs Growth Rate'!$A$53:$AR$78,COLUMN('Non-GHGs Growth Rate'!AB$53),0)</f>
        <v>624449520842.02966</v>
      </c>
      <c r="AC17" s="303">
        <f>$F17*VLOOKUP($A17,'Non-GHGs Growth Rate'!$A$53:$AR$78,COLUMN('Non-GHGs Growth Rate'!AC$53),0)</f>
        <v>640568287366.01196</v>
      </c>
      <c r="AD17" s="303">
        <f>$F17*VLOOKUP($A17,'Non-GHGs Growth Rate'!$A$53:$AR$78,COLUMN('Non-GHGs Growth Rate'!AD$53),0)</f>
        <v>656936780090.29724</v>
      </c>
      <c r="AE17" s="303">
        <f>$F17*VLOOKUP($A17,'Non-GHGs Growth Rate'!$A$53:$AR$78,COLUMN('Non-GHGs Growth Rate'!AE$53),0)</f>
        <v>673567200557.71252</v>
      </c>
      <c r="AF17" s="303">
        <f>$F17*VLOOKUP($A17,'Non-GHGs Growth Rate'!$A$53:$AR$78,COLUMN('Non-GHGs Growth Rate'!AF$53),0)</f>
        <v>690471476356.25208</v>
      </c>
      <c r="AG17" s="303">
        <f>$F17*VLOOKUP($A17,'Non-GHGs Growth Rate'!$A$53:$AR$78,COLUMN('Non-GHGs Growth Rate'!AG$53),0)</f>
        <v>707661305729.81409</v>
      </c>
      <c r="AH17" s="303">
        <f>$F17*VLOOKUP($A17,'Non-GHGs Growth Rate'!$A$53:$AR$78,COLUMN('Non-GHGs Growth Rate'!AH$53),0)</f>
        <v>725148198433.60999</v>
      </c>
      <c r="AI17" s="303">
        <f>$F17*VLOOKUP($A17,'Non-GHGs Growth Rate'!$A$53:$AR$78,COLUMN('Non-GHGs Growth Rate'!AI$53),0)</f>
        <v>742943513102.09595</v>
      </c>
      <c r="AJ17" s="303">
        <f>$F17*VLOOKUP($A17,'Non-GHGs Growth Rate'!$A$53:$AR$78,COLUMN('Non-GHGs Growth Rate'!AJ$53),0)</f>
        <v>761058491409.63684</v>
      </c>
      <c r="AK17" s="303">
        <f>$F17*VLOOKUP($A17,'Non-GHGs Growth Rate'!$A$53:$AR$78,COLUMN('Non-GHGs Growth Rate'!AK$53),0)</f>
        <v>779504289304.02783</v>
      </c>
      <c r="AL17" s="303">
        <f>$F17*VLOOKUP($A17,'Non-GHGs Growth Rate'!$A$53:$AR$78,COLUMN('Non-GHGs Growth Rate'!AL$53),0)</f>
        <v>798292005584.77771</v>
      </c>
      <c r="AM17" s="303">
        <f>$F17*VLOOKUP($A17,'Non-GHGs Growth Rate'!$A$53:$AR$78,COLUMN('Non-GHGs Growth Rate'!AM$53),0)</f>
        <v>817432708084.68677</v>
      </c>
      <c r="AN17" s="303">
        <f>$F17*VLOOKUP($A17,'Non-GHGs Growth Rate'!$A$53:$AR$78,COLUMN('Non-GHGs Growth Rate'!AN$53),0)</f>
        <v>836937457697.17957</v>
      </c>
      <c r="AO17" s="303">
        <f>$F17*VLOOKUP($A17,'Non-GHGs Growth Rate'!$A$53:$AR$78,COLUMN('Non-GHGs Growth Rate'!AO$53),0)</f>
        <v>856817330473.68311</v>
      </c>
      <c r="AP17" s="303">
        <f>$F17*VLOOKUP($A17,'Non-GHGs Growth Rate'!$A$53:$AR$78,COLUMN('Non-GHGs Growth Rate'!AP$53),0)</f>
        <v>877083437997.38525</v>
      </c>
      <c r="AQ17" s="303">
        <f>$F17*VLOOKUP($A17,'Non-GHGs Growth Rate'!$A$53:$AR$78,COLUMN('Non-GHGs Growth Rate'!AQ$53),0)</f>
        <v>897746946221.70178</v>
      </c>
      <c r="AR17" s="303">
        <f>$F17*VLOOKUP($A17,'Non-GHGs Growth Rate'!$A$53:$AR$78,COLUMN('Non-GHGs Growth Rate'!AR$53),0)</f>
        <v>918819092944.29944</v>
      </c>
    </row>
    <row r="18" spans="1:44">
      <c r="A18" t="s">
        <v>58</v>
      </c>
      <c r="B18" cm="1">
        <f t="array" ref="B18">SUMPRODUCT('Non-GHGs Emissions 2018-2022'!$I$5:$I$44*('Non-GHGs Emissions 2018-2022'!$A$5:$A$44=$A18))</f>
        <v>0</v>
      </c>
      <c r="C18" cm="1">
        <f t="array" ref="C18">SUMPRODUCT('Non-GHGs Emissions 2018-2022'!$I$49:$I$88*('Non-GHGs Emissions 2018-2022'!$A$49:$A$88=$A18))</f>
        <v>0</v>
      </c>
      <c r="D18" cm="1">
        <f t="array" ref="D18">SUMPRODUCT('Non-GHGs Emissions 2018-2022'!$I$93:$I$132*('Non-GHGs Emissions 2018-2022'!$A$93:$A$132=$A18))</f>
        <v>0</v>
      </c>
      <c r="E18" cm="1">
        <f t="array" ref="E18">SUMPRODUCT('Non-GHGs Emissions 2018-2022'!$I$137:$I$176*('Non-GHGs Emissions 2018-2022'!$A$137:$A$176=$A18))</f>
        <v>0</v>
      </c>
      <c r="F18" cm="1">
        <f t="array" ref="F18">SUMPRODUCT('Non-GHGs Emissions 2018-2022'!$I$181:$I$220*('Non-GHGs Emissions 2018-2022'!$A$181:$A$220=$A18))</f>
        <v>0</v>
      </c>
      <c r="G18">
        <f>$F18*VLOOKUP($A18,'Non-GHGs Growth Rate'!$A$53:$AR$78,COLUMN('Non-GHGs Growth Rate'!G$53),0)</f>
        <v>0</v>
      </c>
      <c r="H18">
        <f>$F18*VLOOKUP($A18,'Non-GHGs Growth Rate'!$A$53:$AR$78,COLUMN('Non-GHGs Growth Rate'!H$53),0)</f>
        <v>0</v>
      </c>
      <c r="I18">
        <f>$F18*VLOOKUP($A18,'Non-GHGs Growth Rate'!$A$53:$AR$78,COLUMN('Non-GHGs Growth Rate'!I$53),0)</f>
        <v>0</v>
      </c>
      <c r="J18">
        <f>$F18*VLOOKUP($A18,'Non-GHGs Growth Rate'!$A$53:$AR$78,COLUMN('Non-GHGs Growth Rate'!J$53),0)</f>
        <v>0</v>
      </c>
      <c r="K18">
        <f>$F18*VLOOKUP($A18,'Non-GHGs Growth Rate'!$A$53:$AR$78,COLUMN('Non-GHGs Growth Rate'!K$53),0)</f>
        <v>0</v>
      </c>
      <c r="L18">
        <f>$F18*VLOOKUP($A18,'Non-GHGs Growth Rate'!$A$53:$AR$78,COLUMN('Non-GHGs Growth Rate'!L$53),0)</f>
        <v>0</v>
      </c>
      <c r="M18">
        <f>$F18*VLOOKUP($A18,'Non-GHGs Growth Rate'!$A$53:$AR$78,COLUMN('Non-GHGs Growth Rate'!M$53),0)</f>
        <v>0</v>
      </c>
      <c r="N18">
        <f>$F18*VLOOKUP($A18,'Non-GHGs Growth Rate'!$A$53:$AR$78,COLUMN('Non-GHGs Growth Rate'!N$53),0)</f>
        <v>0</v>
      </c>
      <c r="O18">
        <f>$F18*VLOOKUP($A18,'Non-GHGs Growth Rate'!$A$53:$AR$78,COLUMN('Non-GHGs Growth Rate'!O$53),0)</f>
        <v>0</v>
      </c>
      <c r="P18">
        <f>$F18*VLOOKUP($A18,'Non-GHGs Growth Rate'!$A$53:$AR$78,COLUMN('Non-GHGs Growth Rate'!P$53),0)</f>
        <v>0</v>
      </c>
      <c r="Q18">
        <f>$F18*VLOOKUP($A18,'Non-GHGs Growth Rate'!$A$53:$AR$78,COLUMN('Non-GHGs Growth Rate'!Q$53),0)</f>
        <v>0</v>
      </c>
      <c r="R18">
        <f>$F18*VLOOKUP($A18,'Non-GHGs Growth Rate'!$A$53:$AR$78,COLUMN('Non-GHGs Growth Rate'!R$53),0)</f>
        <v>0</v>
      </c>
      <c r="S18">
        <f>$F18*VLOOKUP($A18,'Non-GHGs Growth Rate'!$A$53:$AR$78,COLUMN('Non-GHGs Growth Rate'!S$53),0)</f>
        <v>0</v>
      </c>
      <c r="T18">
        <f>$F18*VLOOKUP($A18,'Non-GHGs Growth Rate'!$A$53:$AR$78,COLUMN('Non-GHGs Growth Rate'!T$53),0)</f>
        <v>0</v>
      </c>
      <c r="U18">
        <f>$F18*VLOOKUP($A18,'Non-GHGs Growth Rate'!$A$53:$AR$78,COLUMN('Non-GHGs Growth Rate'!U$53),0)</f>
        <v>0</v>
      </c>
      <c r="V18">
        <f>$F18*VLOOKUP($A18,'Non-GHGs Growth Rate'!$A$53:$AR$78,COLUMN('Non-GHGs Growth Rate'!V$53),0)</f>
        <v>0</v>
      </c>
      <c r="W18">
        <f>$F18*VLOOKUP($A18,'Non-GHGs Growth Rate'!$A$53:$AR$78,COLUMN('Non-GHGs Growth Rate'!W$53),0)</f>
        <v>0</v>
      </c>
      <c r="X18">
        <f>$F18*VLOOKUP($A18,'Non-GHGs Growth Rate'!$A$53:$AR$78,COLUMN('Non-GHGs Growth Rate'!X$53),0)</f>
        <v>0</v>
      </c>
      <c r="Y18">
        <f>$F18*VLOOKUP($A18,'Non-GHGs Growth Rate'!$A$53:$AR$78,COLUMN('Non-GHGs Growth Rate'!Y$53),0)</f>
        <v>0</v>
      </c>
      <c r="Z18">
        <f>$F18*VLOOKUP($A18,'Non-GHGs Growth Rate'!$A$53:$AR$78,COLUMN('Non-GHGs Growth Rate'!Z$53),0)</f>
        <v>0</v>
      </c>
      <c r="AA18">
        <f>$F18*VLOOKUP($A18,'Non-GHGs Growth Rate'!$A$53:$AR$78,COLUMN('Non-GHGs Growth Rate'!AA$53),0)</f>
        <v>0</v>
      </c>
      <c r="AB18">
        <f>$F18*VLOOKUP($A18,'Non-GHGs Growth Rate'!$A$53:$AR$78,COLUMN('Non-GHGs Growth Rate'!AB$53),0)</f>
        <v>0</v>
      </c>
      <c r="AC18">
        <f>$F18*VLOOKUP($A18,'Non-GHGs Growth Rate'!$A$53:$AR$78,COLUMN('Non-GHGs Growth Rate'!AC$53),0)</f>
        <v>0</v>
      </c>
      <c r="AD18">
        <f>$F18*VLOOKUP($A18,'Non-GHGs Growth Rate'!$A$53:$AR$78,COLUMN('Non-GHGs Growth Rate'!AD$53),0)</f>
        <v>0</v>
      </c>
      <c r="AE18">
        <f>$F18*VLOOKUP($A18,'Non-GHGs Growth Rate'!$A$53:$AR$78,COLUMN('Non-GHGs Growth Rate'!AE$53),0)</f>
        <v>0</v>
      </c>
      <c r="AF18">
        <f>$F18*VLOOKUP($A18,'Non-GHGs Growth Rate'!$A$53:$AR$78,COLUMN('Non-GHGs Growth Rate'!AF$53),0)</f>
        <v>0</v>
      </c>
      <c r="AG18">
        <f>$F18*VLOOKUP($A18,'Non-GHGs Growth Rate'!$A$53:$AR$78,COLUMN('Non-GHGs Growth Rate'!AG$53),0)</f>
        <v>0</v>
      </c>
      <c r="AH18">
        <f>$F18*VLOOKUP($A18,'Non-GHGs Growth Rate'!$A$53:$AR$78,COLUMN('Non-GHGs Growth Rate'!AH$53),0)</f>
        <v>0</v>
      </c>
      <c r="AI18">
        <f>$F18*VLOOKUP($A18,'Non-GHGs Growth Rate'!$A$53:$AR$78,COLUMN('Non-GHGs Growth Rate'!AI$53),0)</f>
        <v>0</v>
      </c>
      <c r="AJ18">
        <f>$F18*VLOOKUP($A18,'Non-GHGs Growth Rate'!$A$53:$AR$78,COLUMN('Non-GHGs Growth Rate'!AJ$53),0)</f>
        <v>0</v>
      </c>
      <c r="AK18">
        <f>$F18*VLOOKUP($A18,'Non-GHGs Growth Rate'!$A$53:$AR$78,COLUMN('Non-GHGs Growth Rate'!AK$53),0)</f>
        <v>0</v>
      </c>
      <c r="AL18">
        <f>$F18*VLOOKUP($A18,'Non-GHGs Growth Rate'!$A$53:$AR$78,COLUMN('Non-GHGs Growth Rate'!AL$53),0)</f>
        <v>0</v>
      </c>
      <c r="AM18">
        <f>$F18*VLOOKUP($A18,'Non-GHGs Growth Rate'!$A$53:$AR$78,COLUMN('Non-GHGs Growth Rate'!AM$53),0)</f>
        <v>0</v>
      </c>
      <c r="AN18">
        <f>$F18*VLOOKUP($A18,'Non-GHGs Growth Rate'!$A$53:$AR$78,COLUMN('Non-GHGs Growth Rate'!AN$53),0)</f>
        <v>0</v>
      </c>
      <c r="AO18">
        <f>$F18*VLOOKUP($A18,'Non-GHGs Growth Rate'!$A$53:$AR$78,COLUMN('Non-GHGs Growth Rate'!AO$53),0)</f>
        <v>0</v>
      </c>
      <c r="AP18">
        <f>$F18*VLOOKUP($A18,'Non-GHGs Growth Rate'!$A$53:$AR$78,COLUMN('Non-GHGs Growth Rate'!AP$53),0)</f>
        <v>0</v>
      </c>
      <c r="AQ18">
        <f>$F18*VLOOKUP($A18,'Non-GHGs Growth Rate'!$A$53:$AR$78,COLUMN('Non-GHGs Growth Rate'!AQ$53),0)</f>
        <v>0</v>
      </c>
      <c r="AR18">
        <f>$F18*VLOOKUP($A18,'Non-GHGs Growth Rate'!$A$53:$AR$78,COLUMN('Non-GHGs Growth Rate'!AR$53),0)</f>
        <v>0</v>
      </c>
    </row>
    <row r="19" spans="1:44">
      <c r="A19" t="s">
        <v>59</v>
      </c>
      <c r="B19" cm="1">
        <f t="array" ref="B19">SUMPRODUCT('Non-GHGs Emissions 2018-2022'!$I$5:$I$44*('Non-GHGs Emissions 2018-2022'!$A$5:$A$44=$A19))</f>
        <v>0</v>
      </c>
      <c r="C19" cm="1">
        <f t="array" ref="C19">SUMPRODUCT('Non-GHGs Emissions 2018-2022'!$I$49:$I$88*('Non-GHGs Emissions 2018-2022'!$A$49:$A$88=$A19))</f>
        <v>0</v>
      </c>
      <c r="D19" cm="1">
        <f t="array" ref="D19">SUMPRODUCT('Non-GHGs Emissions 2018-2022'!$I$93:$I$132*('Non-GHGs Emissions 2018-2022'!$A$93:$A$132=$A19))</f>
        <v>0</v>
      </c>
      <c r="E19" cm="1">
        <f t="array" ref="E19">SUMPRODUCT('Non-GHGs Emissions 2018-2022'!$I$137:$I$176*('Non-GHGs Emissions 2018-2022'!$A$137:$A$176=$A19))</f>
        <v>0</v>
      </c>
      <c r="F19" cm="1">
        <f t="array" ref="F19">SUMPRODUCT('Non-GHGs Emissions 2018-2022'!$I$181:$I$220*('Non-GHGs Emissions 2018-2022'!$A$181:$A$220=$A19))</f>
        <v>0</v>
      </c>
      <c r="G19">
        <f>$F19*VLOOKUP($A19,'Non-GHGs Growth Rate'!$A$53:$AR$78,COLUMN('Non-GHGs Growth Rate'!G$53),0)</f>
        <v>0</v>
      </c>
      <c r="H19">
        <f>$F19*VLOOKUP($A19,'Non-GHGs Growth Rate'!$A$53:$AR$78,COLUMN('Non-GHGs Growth Rate'!H$53),0)</f>
        <v>0</v>
      </c>
      <c r="I19">
        <f>$F19*VLOOKUP($A19,'Non-GHGs Growth Rate'!$A$53:$AR$78,COLUMN('Non-GHGs Growth Rate'!I$53),0)</f>
        <v>0</v>
      </c>
      <c r="J19">
        <f>$F19*VLOOKUP($A19,'Non-GHGs Growth Rate'!$A$53:$AR$78,COLUMN('Non-GHGs Growth Rate'!J$53),0)</f>
        <v>0</v>
      </c>
      <c r="K19">
        <f>$F19*VLOOKUP($A19,'Non-GHGs Growth Rate'!$A$53:$AR$78,COLUMN('Non-GHGs Growth Rate'!K$53),0)</f>
        <v>0</v>
      </c>
      <c r="L19">
        <f>$F19*VLOOKUP($A19,'Non-GHGs Growth Rate'!$A$53:$AR$78,COLUMN('Non-GHGs Growth Rate'!L$53),0)</f>
        <v>0</v>
      </c>
      <c r="M19">
        <f>$F19*VLOOKUP($A19,'Non-GHGs Growth Rate'!$A$53:$AR$78,COLUMN('Non-GHGs Growth Rate'!M$53),0)</f>
        <v>0</v>
      </c>
      <c r="N19">
        <f>$F19*VLOOKUP($A19,'Non-GHGs Growth Rate'!$A$53:$AR$78,COLUMN('Non-GHGs Growth Rate'!N$53),0)</f>
        <v>0</v>
      </c>
      <c r="O19">
        <f>$F19*VLOOKUP($A19,'Non-GHGs Growth Rate'!$A$53:$AR$78,COLUMN('Non-GHGs Growth Rate'!O$53),0)</f>
        <v>0</v>
      </c>
      <c r="P19">
        <f>$F19*VLOOKUP($A19,'Non-GHGs Growth Rate'!$A$53:$AR$78,COLUMN('Non-GHGs Growth Rate'!P$53),0)</f>
        <v>0</v>
      </c>
      <c r="Q19">
        <f>$F19*VLOOKUP($A19,'Non-GHGs Growth Rate'!$A$53:$AR$78,COLUMN('Non-GHGs Growth Rate'!Q$53),0)</f>
        <v>0</v>
      </c>
      <c r="R19">
        <f>$F19*VLOOKUP($A19,'Non-GHGs Growth Rate'!$A$53:$AR$78,COLUMN('Non-GHGs Growth Rate'!R$53),0)</f>
        <v>0</v>
      </c>
      <c r="S19">
        <f>$F19*VLOOKUP($A19,'Non-GHGs Growth Rate'!$A$53:$AR$78,COLUMN('Non-GHGs Growth Rate'!S$53),0)</f>
        <v>0</v>
      </c>
      <c r="T19">
        <f>$F19*VLOOKUP($A19,'Non-GHGs Growth Rate'!$A$53:$AR$78,COLUMN('Non-GHGs Growth Rate'!T$53),0)</f>
        <v>0</v>
      </c>
      <c r="U19">
        <f>$F19*VLOOKUP($A19,'Non-GHGs Growth Rate'!$A$53:$AR$78,COLUMN('Non-GHGs Growth Rate'!U$53),0)</f>
        <v>0</v>
      </c>
      <c r="V19">
        <f>$F19*VLOOKUP($A19,'Non-GHGs Growth Rate'!$A$53:$AR$78,COLUMN('Non-GHGs Growth Rate'!V$53),0)</f>
        <v>0</v>
      </c>
      <c r="W19">
        <f>$F19*VLOOKUP($A19,'Non-GHGs Growth Rate'!$A$53:$AR$78,COLUMN('Non-GHGs Growth Rate'!W$53),0)</f>
        <v>0</v>
      </c>
      <c r="X19">
        <f>$F19*VLOOKUP($A19,'Non-GHGs Growth Rate'!$A$53:$AR$78,COLUMN('Non-GHGs Growth Rate'!X$53),0)</f>
        <v>0</v>
      </c>
      <c r="Y19">
        <f>$F19*VLOOKUP($A19,'Non-GHGs Growth Rate'!$A$53:$AR$78,COLUMN('Non-GHGs Growth Rate'!Y$53),0)</f>
        <v>0</v>
      </c>
      <c r="Z19">
        <f>$F19*VLOOKUP($A19,'Non-GHGs Growth Rate'!$A$53:$AR$78,COLUMN('Non-GHGs Growth Rate'!Z$53),0)</f>
        <v>0</v>
      </c>
      <c r="AA19">
        <f>$F19*VLOOKUP($A19,'Non-GHGs Growth Rate'!$A$53:$AR$78,COLUMN('Non-GHGs Growth Rate'!AA$53),0)</f>
        <v>0</v>
      </c>
      <c r="AB19">
        <f>$F19*VLOOKUP($A19,'Non-GHGs Growth Rate'!$A$53:$AR$78,COLUMN('Non-GHGs Growth Rate'!AB$53),0)</f>
        <v>0</v>
      </c>
      <c r="AC19">
        <f>$F19*VLOOKUP($A19,'Non-GHGs Growth Rate'!$A$53:$AR$78,COLUMN('Non-GHGs Growth Rate'!AC$53),0)</f>
        <v>0</v>
      </c>
      <c r="AD19">
        <f>$F19*VLOOKUP($A19,'Non-GHGs Growth Rate'!$A$53:$AR$78,COLUMN('Non-GHGs Growth Rate'!AD$53),0)</f>
        <v>0</v>
      </c>
      <c r="AE19">
        <f>$F19*VLOOKUP($A19,'Non-GHGs Growth Rate'!$A$53:$AR$78,COLUMN('Non-GHGs Growth Rate'!AE$53),0)</f>
        <v>0</v>
      </c>
      <c r="AF19">
        <f>$F19*VLOOKUP($A19,'Non-GHGs Growth Rate'!$A$53:$AR$78,COLUMN('Non-GHGs Growth Rate'!AF$53),0)</f>
        <v>0</v>
      </c>
      <c r="AG19">
        <f>$F19*VLOOKUP($A19,'Non-GHGs Growth Rate'!$A$53:$AR$78,COLUMN('Non-GHGs Growth Rate'!AG$53),0)</f>
        <v>0</v>
      </c>
      <c r="AH19">
        <f>$F19*VLOOKUP($A19,'Non-GHGs Growth Rate'!$A$53:$AR$78,COLUMN('Non-GHGs Growth Rate'!AH$53),0)</f>
        <v>0</v>
      </c>
      <c r="AI19">
        <f>$F19*VLOOKUP($A19,'Non-GHGs Growth Rate'!$A$53:$AR$78,COLUMN('Non-GHGs Growth Rate'!AI$53),0)</f>
        <v>0</v>
      </c>
      <c r="AJ19">
        <f>$F19*VLOOKUP($A19,'Non-GHGs Growth Rate'!$A$53:$AR$78,COLUMN('Non-GHGs Growth Rate'!AJ$53),0)</f>
        <v>0</v>
      </c>
      <c r="AK19">
        <f>$F19*VLOOKUP($A19,'Non-GHGs Growth Rate'!$A$53:$AR$78,COLUMN('Non-GHGs Growth Rate'!AK$53),0)</f>
        <v>0</v>
      </c>
      <c r="AL19">
        <f>$F19*VLOOKUP($A19,'Non-GHGs Growth Rate'!$A$53:$AR$78,COLUMN('Non-GHGs Growth Rate'!AL$53),0)</f>
        <v>0</v>
      </c>
      <c r="AM19">
        <f>$F19*VLOOKUP($A19,'Non-GHGs Growth Rate'!$A$53:$AR$78,COLUMN('Non-GHGs Growth Rate'!AM$53),0)</f>
        <v>0</v>
      </c>
      <c r="AN19">
        <f>$F19*VLOOKUP($A19,'Non-GHGs Growth Rate'!$A$53:$AR$78,COLUMN('Non-GHGs Growth Rate'!AN$53),0)</f>
        <v>0</v>
      </c>
      <c r="AO19">
        <f>$F19*VLOOKUP($A19,'Non-GHGs Growth Rate'!$A$53:$AR$78,COLUMN('Non-GHGs Growth Rate'!AO$53),0)</f>
        <v>0</v>
      </c>
      <c r="AP19">
        <f>$F19*VLOOKUP($A19,'Non-GHGs Growth Rate'!$A$53:$AR$78,COLUMN('Non-GHGs Growth Rate'!AP$53),0)</f>
        <v>0</v>
      </c>
      <c r="AQ19">
        <f>$F19*VLOOKUP($A19,'Non-GHGs Growth Rate'!$A$53:$AR$78,COLUMN('Non-GHGs Growth Rate'!AQ$53),0)</f>
        <v>0</v>
      </c>
      <c r="AR19">
        <f>$F19*VLOOKUP($A19,'Non-GHGs Growth Rate'!$A$53:$AR$78,COLUMN('Non-GHGs Growth Rate'!AR$53),0)</f>
        <v>0</v>
      </c>
    </row>
    <row r="20" spans="1:44">
      <c r="A20" t="s">
        <v>60</v>
      </c>
      <c r="B20" cm="1">
        <f t="array" ref="B20">SUMPRODUCT('Non-GHGs Emissions 2018-2022'!$I$5:$I$44*('Non-GHGs Emissions 2018-2022'!$A$5:$A$44=$A20))</f>
        <v>0</v>
      </c>
      <c r="C20" cm="1">
        <f t="array" ref="C20">SUMPRODUCT('Non-GHGs Emissions 2018-2022'!$I$49:$I$88*('Non-GHGs Emissions 2018-2022'!$A$49:$A$88=$A20))</f>
        <v>0</v>
      </c>
      <c r="D20" cm="1">
        <f t="array" ref="D20">SUMPRODUCT('Non-GHGs Emissions 2018-2022'!$I$93:$I$132*('Non-GHGs Emissions 2018-2022'!$A$93:$A$132=$A20))</f>
        <v>0</v>
      </c>
      <c r="E20" cm="1">
        <f t="array" ref="E20">SUMPRODUCT('Non-GHGs Emissions 2018-2022'!$I$137:$I$176*('Non-GHGs Emissions 2018-2022'!$A$137:$A$176=$A20))</f>
        <v>0</v>
      </c>
      <c r="F20" cm="1">
        <f t="array" ref="F20">SUMPRODUCT('Non-GHGs Emissions 2018-2022'!$I$181:$I$220*('Non-GHGs Emissions 2018-2022'!$A$181:$A$220=$A20))</f>
        <v>0</v>
      </c>
      <c r="G20">
        <f>$F20*VLOOKUP($A20,'Non-GHGs Growth Rate'!$A$53:$AR$78,COLUMN('Non-GHGs Growth Rate'!G$53),0)</f>
        <v>0</v>
      </c>
      <c r="H20">
        <f>$F20*VLOOKUP($A20,'Non-GHGs Growth Rate'!$A$53:$AR$78,COLUMN('Non-GHGs Growth Rate'!H$53),0)</f>
        <v>0</v>
      </c>
      <c r="I20">
        <f>$F20*VLOOKUP($A20,'Non-GHGs Growth Rate'!$A$53:$AR$78,COLUMN('Non-GHGs Growth Rate'!I$53),0)</f>
        <v>0</v>
      </c>
      <c r="J20">
        <f>$F20*VLOOKUP($A20,'Non-GHGs Growth Rate'!$A$53:$AR$78,COLUMN('Non-GHGs Growth Rate'!J$53),0)</f>
        <v>0</v>
      </c>
      <c r="K20">
        <f>$F20*VLOOKUP($A20,'Non-GHGs Growth Rate'!$A$53:$AR$78,COLUMN('Non-GHGs Growth Rate'!K$53),0)</f>
        <v>0</v>
      </c>
      <c r="L20">
        <f>$F20*VLOOKUP($A20,'Non-GHGs Growth Rate'!$A$53:$AR$78,COLUMN('Non-GHGs Growth Rate'!L$53),0)</f>
        <v>0</v>
      </c>
      <c r="M20">
        <f>$F20*VLOOKUP($A20,'Non-GHGs Growth Rate'!$A$53:$AR$78,COLUMN('Non-GHGs Growth Rate'!M$53),0)</f>
        <v>0</v>
      </c>
      <c r="N20">
        <f>$F20*VLOOKUP($A20,'Non-GHGs Growth Rate'!$A$53:$AR$78,COLUMN('Non-GHGs Growth Rate'!N$53),0)</f>
        <v>0</v>
      </c>
      <c r="O20">
        <f>$F20*VLOOKUP($A20,'Non-GHGs Growth Rate'!$A$53:$AR$78,COLUMN('Non-GHGs Growth Rate'!O$53),0)</f>
        <v>0</v>
      </c>
      <c r="P20">
        <f>$F20*VLOOKUP($A20,'Non-GHGs Growth Rate'!$A$53:$AR$78,COLUMN('Non-GHGs Growth Rate'!P$53),0)</f>
        <v>0</v>
      </c>
      <c r="Q20">
        <f>$F20*VLOOKUP($A20,'Non-GHGs Growth Rate'!$A$53:$AR$78,COLUMN('Non-GHGs Growth Rate'!Q$53),0)</f>
        <v>0</v>
      </c>
      <c r="R20">
        <f>$F20*VLOOKUP($A20,'Non-GHGs Growth Rate'!$A$53:$AR$78,COLUMN('Non-GHGs Growth Rate'!R$53),0)</f>
        <v>0</v>
      </c>
      <c r="S20">
        <f>$F20*VLOOKUP($A20,'Non-GHGs Growth Rate'!$A$53:$AR$78,COLUMN('Non-GHGs Growth Rate'!S$53),0)</f>
        <v>0</v>
      </c>
      <c r="T20">
        <f>$F20*VLOOKUP($A20,'Non-GHGs Growth Rate'!$A$53:$AR$78,COLUMN('Non-GHGs Growth Rate'!T$53),0)</f>
        <v>0</v>
      </c>
      <c r="U20">
        <f>$F20*VLOOKUP($A20,'Non-GHGs Growth Rate'!$A$53:$AR$78,COLUMN('Non-GHGs Growth Rate'!U$53),0)</f>
        <v>0</v>
      </c>
      <c r="V20">
        <f>$F20*VLOOKUP($A20,'Non-GHGs Growth Rate'!$A$53:$AR$78,COLUMN('Non-GHGs Growth Rate'!V$53),0)</f>
        <v>0</v>
      </c>
      <c r="W20">
        <f>$F20*VLOOKUP($A20,'Non-GHGs Growth Rate'!$A$53:$AR$78,COLUMN('Non-GHGs Growth Rate'!W$53),0)</f>
        <v>0</v>
      </c>
      <c r="X20">
        <f>$F20*VLOOKUP($A20,'Non-GHGs Growth Rate'!$A$53:$AR$78,COLUMN('Non-GHGs Growth Rate'!X$53),0)</f>
        <v>0</v>
      </c>
      <c r="Y20">
        <f>$F20*VLOOKUP($A20,'Non-GHGs Growth Rate'!$A$53:$AR$78,COLUMN('Non-GHGs Growth Rate'!Y$53),0)</f>
        <v>0</v>
      </c>
      <c r="Z20">
        <f>$F20*VLOOKUP($A20,'Non-GHGs Growth Rate'!$A$53:$AR$78,COLUMN('Non-GHGs Growth Rate'!Z$53),0)</f>
        <v>0</v>
      </c>
      <c r="AA20">
        <f>$F20*VLOOKUP($A20,'Non-GHGs Growth Rate'!$A$53:$AR$78,COLUMN('Non-GHGs Growth Rate'!AA$53),0)</f>
        <v>0</v>
      </c>
      <c r="AB20">
        <f>$F20*VLOOKUP($A20,'Non-GHGs Growth Rate'!$A$53:$AR$78,COLUMN('Non-GHGs Growth Rate'!AB$53),0)</f>
        <v>0</v>
      </c>
      <c r="AC20">
        <f>$F20*VLOOKUP($A20,'Non-GHGs Growth Rate'!$A$53:$AR$78,COLUMN('Non-GHGs Growth Rate'!AC$53),0)</f>
        <v>0</v>
      </c>
      <c r="AD20">
        <f>$F20*VLOOKUP($A20,'Non-GHGs Growth Rate'!$A$53:$AR$78,COLUMN('Non-GHGs Growth Rate'!AD$53),0)</f>
        <v>0</v>
      </c>
      <c r="AE20">
        <f>$F20*VLOOKUP($A20,'Non-GHGs Growth Rate'!$A$53:$AR$78,COLUMN('Non-GHGs Growth Rate'!AE$53),0)</f>
        <v>0</v>
      </c>
      <c r="AF20">
        <f>$F20*VLOOKUP($A20,'Non-GHGs Growth Rate'!$A$53:$AR$78,COLUMN('Non-GHGs Growth Rate'!AF$53),0)</f>
        <v>0</v>
      </c>
      <c r="AG20">
        <f>$F20*VLOOKUP($A20,'Non-GHGs Growth Rate'!$A$53:$AR$78,COLUMN('Non-GHGs Growth Rate'!AG$53),0)</f>
        <v>0</v>
      </c>
      <c r="AH20">
        <f>$F20*VLOOKUP($A20,'Non-GHGs Growth Rate'!$A$53:$AR$78,COLUMN('Non-GHGs Growth Rate'!AH$53),0)</f>
        <v>0</v>
      </c>
      <c r="AI20">
        <f>$F20*VLOOKUP($A20,'Non-GHGs Growth Rate'!$A$53:$AR$78,COLUMN('Non-GHGs Growth Rate'!AI$53),0)</f>
        <v>0</v>
      </c>
      <c r="AJ20">
        <f>$F20*VLOOKUP($A20,'Non-GHGs Growth Rate'!$A$53:$AR$78,COLUMN('Non-GHGs Growth Rate'!AJ$53),0)</f>
        <v>0</v>
      </c>
      <c r="AK20">
        <f>$F20*VLOOKUP($A20,'Non-GHGs Growth Rate'!$A$53:$AR$78,COLUMN('Non-GHGs Growth Rate'!AK$53),0)</f>
        <v>0</v>
      </c>
      <c r="AL20">
        <f>$F20*VLOOKUP($A20,'Non-GHGs Growth Rate'!$A$53:$AR$78,COLUMN('Non-GHGs Growth Rate'!AL$53),0)</f>
        <v>0</v>
      </c>
      <c r="AM20">
        <f>$F20*VLOOKUP($A20,'Non-GHGs Growth Rate'!$A$53:$AR$78,COLUMN('Non-GHGs Growth Rate'!AM$53),0)</f>
        <v>0</v>
      </c>
      <c r="AN20">
        <f>$F20*VLOOKUP($A20,'Non-GHGs Growth Rate'!$A$53:$AR$78,COLUMN('Non-GHGs Growth Rate'!AN$53),0)</f>
        <v>0</v>
      </c>
      <c r="AO20">
        <f>$F20*VLOOKUP($A20,'Non-GHGs Growth Rate'!$A$53:$AR$78,COLUMN('Non-GHGs Growth Rate'!AO$53),0)</f>
        <v>0</v>
      </c>
      <c r="AP20">
        <f>$F20*VLOOKUP($A20,'Non-GHGs Growth Rate'!$A$53:$AR$78,COLUMN('Non-GHGs Growth Rate'!AP$53),0)</f>
        <v>0</v>
      </c>
      <c r="AQ20">
        <f>$F20*VLOOKUP($A20,'Non-GHGs Growth Rate'!$A$53:$AR$78,COLUMN('Non-GHGs Growth Rate'!AQ$53),0)</f>
        <v>0</v>
      </c>
      <c r="AR20">
        <f>$F20*VLOOKUP($A20,'Non-GHGs Growth Rate'!$A$53:$AR$78,COLUMN('Non-GHGs Growth Rate'!AR$53),0)</f>
        <v>0</v>
      </c>
    </row>
    <row r="21" spans="1:44">
      <c r="A21" t="s">
        <v>61</v>
      </c>
      <c r="B21" cm="1">
        <f t="array" ref="B21">SUMPRODUCT('Non-GHGs Emissions 2018-2022'!$I$5:$I$44*('Non-GHGs Emissions 2018-2022'!$A$5:$A$44=$A21))</f>
        <v>0</v>
      </c>
      <c r="C21" cm="1">
        <f t="array" ref="C21">SUMPRODUCT('Non-GHGs Emissions 2018-2022'!$I$49:$I$88*('Non-GHGs Emissions 2018-2022'!$A$49:$A$88=$A21))</f>
        <v>0</v>
      </c>
      <c r="D21" cm="1">
        <f t="array" ref="D21">SUMPRODUCT('Non-GHGs Emissions 2018-2022'!$I$93:$I$132*('Non-GHGs Emissions 2018-2022'!$A$93:$A$132=$A21))</f>
        <v>0</v>
      </c>
      <c r="E21" cm="1">
        <f t="array" ref="E21">SUMPRODUCT('Non-GHGs Emissions 2018-2022'!$I$137:$I$176*('Non-GHGs Emissions 2018-2022'!$A$137:$A$176=$A21))</f>
        <v>0</v>
      </c>
      <c r="F21" cm="1">
        <f t="array" ref="F21">SUMPRODUCT('Non-GHGs Emissions 2018-2022'!$I$181:$I$220*('Non-GHGs Emissions 2018-2022'!$A$181:$A$220=$A21))</f>
        <v>0</v>
      </c>
      <c r="G21">
        <f>$F21*VLOOKUP($A21,'Non-GHGs Growth Rate'!$A$53:$AR$78,COLUMN('Non-GHGs Growth Rate'!G$53),0)</f>
        <v>0</v>
      </c>
      <c r="H21">
        <f>$F21*VLOOKUP($A21,'Non-GHGs Growth Rate'!$A$53:$AR$78,COLUMN('Non-GHGs Growth Rate'!H$53),0)</f>
        <v>0</v>
      </c>
      <c r="I21">
        <f>$F21*VLOOKUP($A21,'Non-GHGs Growth Rate'!$A$53:$AR$78,COLUMN('Non-GHGs Growth Rate'!I$53),0)</f>
        <v>0</v>
      </c>
      <c r="J21">
        <f>$F21*VLOOKUP($A21,'Non-GHGs Growth Rate'!$A$53:$AR$78,COLUMN('Non-GHGs Growth Rate'!J$53),0)</f>
        <v>0</v>
      </c>
      <c r="K21">
        <f>$F21*VLOOKUP($A21,'Non-GHGs Growth Rate'!$A$53:$AR$78,COLUMN('Non-GHGs Growth Rate'!K$53),0)</f>
        <v>0</v>
      </c>
      <c r="L21">
        <f>$F21*VLOOKUP($A21,'Non-GHGs Growth Rate'!$A$53:$AR$78,COLUMN('Non-GHGs Growth Rate'!L$53),0)</f>
        <v>0</v>
      </c>
      <c r="M21">
        <f>$F21*VLOOKUP($A21,'Non-GHGs Growth Rate'!$A$53:$AR$78,COLUMN('Non-GHGs Growth Rate'!M$53),0)</f>
        <v>0</v>
      </c>
      <c r="N21">
        <f>$F21*VLOOKUP($A21,'Non-GHGs Growth Rate'!$A$53:$AR$78,COLUMN('Non-GHGs Growth Rate'!N$53),0)</f>
        <v>0</v>
      </c>
      <c r="O21">
        <f>$F21*VLOOKUP($A21,'Non-GHGs Growth Rate'!$A$53:$AR$78,COLUMN('Non-GHGs Growth Rate'!O$53),0)</f>
        <v>0</v>
      </c>
      <c r="P21">
        <f>$F21*VLOOKUP($A21,'Non-GHGs Growth Rate'!$A$53:$AR$78,COLUMN('Non-GHGs Growth Rate'!P$53),0)</f>
        <v>0</v>
      </c>
      <c r="Q21">
        <f>$F21*VLOOKUP($A21,'Non-GHGs Growth Rate'!$A$53:$AR$78,COLUMN('Non-GHGs Growth Rate'!Q$53),0)</f>
        <v>0</v>
      </c>
      <c r="R21">
        <f>$F21*VLOOKUP($A21,'Non-GHGs Growth Rate'!$A$53:$AR$78,COLUMN('Non-GHGs Growth Rate'!R$53),0)</f>
        <v>0</v>
      </c>
      <c r="S21">
        <f>$F21*VLOOKUP($A21,'Non-GHGs Growth Rate'!$A$53:$AR$78,COLUMN('Non-GHGs Growth Rate'!S$53),0)</f>
        <v>0</v>
      </c>
      <c r="T21">
        <f>$F21*VLOOKUP($A21,'Non-GHGs Growth Rate'!$A$53:$AR$78,COLUMN('Non-GHGs Growth Rate'!T$53),0)</f>
        <v>0</v>
      </c>
      <c r="U21">
        <f>$F21*VLOOKUP($A21,'Non-GHGs Growth Rate'!$A$53:$AR$78,COLUMN('Non-GHGs Growth Rate'!U$53),0)</f>
        <v>0</v>
      </c>
      <c r="V21">
        <f>$F21*VLOOKUP($A21,'Non-GHGs Growth Rate'!$A$53:$AR$78,COLUMN('Non-GHGs Growth Rate'!V$53),0)</f>
        <v>0</v>
      </c>
      <c r="W21">
        <f>$F21*VLOOKUP($A21,'Non-GHGs Growth Rate'!$A$53:$AR$78,COLUMN('Non-GHGs Growth Rate'!W$53),0)</f>
        <v>0</v>
      </c>
      <c r="X21">
        <f>$F21*VLOOKUP($A21,'Non-GHGs Growth Rate'!$A$53:$AR$78,COLUMN('Non-GHGs Growth Rate'!X$53),0)</f>
        <v>0</v>
      </c>
      <c r="Y21">
        <f>$F21*VLOOKUP($A21,'Non-GHGs Growth Rate'!$A$53:$AR$78,COLUMN('Non-GHGs Growth Rate'!Y$53),0)</f>
        <v>0</v>
      </c>
      <c r="Z21">
        <f>$F21*VLOOKUP($A21,'Non-GHGs Growth Rate'!$A$53:$AR$78,COLUMN('Non-GHGs Growth Rate'!Z$53),0)</f>
        <v>0</v>
      </c>
      <c r="AA21">
        <f>$F21*VLOOKUP($A21,'Non-GHGs Growth Rate'!$A$53:$AR$78,COLUMN('Non-GHGs Growth Rate'!AA$53),0)</f>
        <v>0</v>
      </c>
      <c r="AB21">
        <f>$F21*VLOOKUP($A21,'Non-GHGs Growth Rate'!$A$53:$AR$78,COLUMN('Non-GHGs Growth Rate'!AB$53),0)</f>
        <v>0</v>
      </c>
      <c r="AC21">
        <f>$F21*VLOOKUP($A21,'Non-GHGs Growth Rate'!$A$53:$AR$78,COLUMN('Non-GHGs Growth Rate'!AC$53),0)</f>
        <v>0</v>
      </c>
      <c r="AD21">
        <f>$F21*VLOOKUP($A21,'Non-GHGs Growth Rate'!$A$53:$AR$78,COLUMN('Non-GHGs Growth Rate'!AD$53),0)</f>
        <v>0</v>
      </c>
      <c r="AE21">
        <f>$F21*VLOOKUP($A21,'Non-GHGs Growth Rate'!$A$53:$AR$78,COLUMN('Non-GHGs Growth Rate'!AE$53),0)</f>
        <v>0</v>
      </c>
      <c r="AF21">
        <f>$F21*VLOOKUP($A21,'Non-GHGs Growth Rate'!$A$53:$AR$78,COLUMN('Non-GHGs Growth Rate'!AF$53),0)</f>
        <v>0</v>
      </c>
      <c r="AG21">
        <f>$F21*VLOOKUP($A21,'Non-GHGs Growth Rate'!$A$53:$AR$78,COLUMN('Non-GHGs Growth Rate'!AG$53),0)</f>
        <v>0</v>
      </c>
      <c r="AH21">
        <f>$F21*VLOOKUP($A21,'Non-GHGs Growth Rate'!$A$53:$AR$78,COLUMN('Non-GHGs Growth Rate'!AH$53),0)</f>
        <v>0</v>
      </c>
      <c r="AI21">
        <f>$F21*VLOOKUP($A21,'Non-GHGs Growth Rate'!$A$53:$AR$78,COLUMN('Non-GHGs Growth Rate'!AI$53),0)</f>
        <v>0</v>
      </c>
      <c r="AJ21">
        <f>$F21*VLOOKUP($A21,'Non-GHGs Growth Rate'!$A$53:$AR$78,COLUMN('Non-GHGs Growth Rate'!AJ$53),0)</f>
        <v>0</v>
      </c>
      <c r="AK21">
        <f>$F21*VLOOKUP($A21,'Non-GHGs Growth Rate'!$A$53:$AR$78,COLUMN('Non-GHGs Growth Rate'!AK$53),0)</f>
        <v>0</v>
      </c>
      <c r="AL21">
        <f>$F21*VLOOKUP($A21,'Non-GHGs Growth Rate'!$A$53:$AR$78,COLUMN('Non-GHGs Growth Rate'!AL$53),0)</f>
        <v>0</v>
      </c>
      <c r="AM21">
        <f>$F21*VLOOKUP($A21,'Non-GHGs Growth Rate'!$A$53:$AR$78,COLUMN('Non-GHGs Growth Rate'!AM$53),0)</f>
        <v>0</v>
      </c>
      <c r="AN21">
        <f>$F21*VLOOKUP($A21,'Non-GHGs Growth Rate'!$A$53:$AR$78,COLUMN('Non-GHGs Growth Rate'!AN$53),0)</f>
        <v>0</v>
      </c>
      <c r="AO21">
        <f>$F21*VLOOKUP($A21,'Non-GHGs Growth Rate'!$A$53:$AR$78,COLUMN('Non-GHGs Growth Rate'!AO$53),0)</f>
        <v>0</v>
      </c>
      <c r="AP21">
        <f>$F21*VLOOKUP($A21,'Non-GHGs Growth Rate'!$A$53:$AR$78,COLUMN('Non-GHGs Growth Rate'!AP$53),0)</f>
        <v>0</v>
      </c>
      <c r="AQ21">
        <f>$F21*VLOOKUP($A21,'Non-GHGs Growth Rate'!$A$53:$AR$78,COLUMN('Non-GHGs Growth Rate'!AQ$53),0)</f>
        <v>0</v>
      </c>
      <c r="AR21">
        <f>$F21*VLOOKUP($A21,'Non-GHGs Growth Rate'!$A$53:$AR$78,COLUMN('Non-GHGs Growth Rate'!AR$53),0)</f>
        <v>0</v>
      </c>
    </row>
    <row r="22" spans="1:44">
      <c r="A22" t="s">
        <v>62</v>
      </c>
      <c r="B22" cm="1">
        <f t="array" ref="B22">SUMPRODUCT('Non-GHGs Emissions 2018-2022'!$I$5:$I$44*('Non-GHGs Emissions 2018-2022'!$A$5:$A$44=$A22))</f>
        <v>0</v>
      </c>
      <c r="C22" cm="1">
        <f t="array" ref="C22">SUMPRODUCT('Non-GHGs Emissions 2018-2022'!$I$49:$I$88*('Non-GHGs Emissions 2018-2022'!$A$49:$A$88=$A22))</f>
        <v>0</v>
      </c>
      <c r="D22" cm="1">
        <f t="array" ref="D22">SUMPRODUCT('Non-GHGs Emissions 2018-2022'!$I$93:$I$132*('Non-GHGs Emissions 2018-2022'!$A$93:$A$132=$A22))</f>
        <v>0</v>
      </c>
      <c r="E22" cm="1">
        <f t="array" ref="E22">SUMPRODUCT('Non-GHGs Emissions 2018-2022'!$I$137:$I$176*('Non-GHGs Emissions 2018-2022'!$A$137:$A$176=$A22))</f>
        <v>0</v>
      </c>
      <c r="F22" cm="1">
        <f t="array" ref="F22">SUMPRODUCT('Non-GHGs Emissions 2018-2022'!$I$181:$I$220*('Non-GHGs Emissions 2018-2022'!$A$181:$A$220=$A22))</f>
        <v>0</v>
      </c>
      <c r="G22">
        <f>$F22*VLOOKUP($A22,'Non-GHGs Growth Rate'!$A$53:$AR$78,COLUMN('Non-GHGs Growth Rate'!G$53),0)</f>
        <v>0</v>
      </c>
      <c r="H22">
        <f>$F22*VLOOKUP($A22,'Non-GHGs Growth Rate'!$A$53:$AR$78,COLUMN('Non-GHGs Growth Rate'!H$53),0)</f>
        <v>0</v>
      </c>
      <c r="I22">
        <f>$F22*VLOOKUP($A22,'Non-GHGs Growth Rate'!$A$53:$AR$78,COLUMN('Non-GHGs Growth Rate'!I$53),0)</f>
        <v>0</v>
      </c>
      <c r="J22">
        <f>$F22*VLOOKUP($A22,'Non-GHGs Growth Rate'!$A$53:$AR$78,COLUMN('Non-GHGs Growth Rate'!J$53),0)</f>
        <v>0</v>
      </c>
      <c r="K22">
        <f>$F22*VLOOKUP($A22,'Non-GHGs Growth Rate'!$A$53:$AR$78,COLUMN('Non-GHGs Growth Rate'!K$53),0)</f>
        <v>0</v>
      </c>
      <c r="L22">
        <f>$F22*VLOOKUP($A22,'Non-GHGs Growth Rate'!$A$53:$AR$78,COLUMN('Non-GHGs Growth Rate'!L$53),0)</f>
        <v>0</v>
      </c>
      <c r="M22">
        <f>$F22*VLOOKUP($A22,'Non-GHGs Growth Rate'!$A$53:$AR$78,COLUMN('Non-GHGs Growth Rate'!M$53),0)</f>
        <v>0</v>
      </c>
      <c r="N22">
        <f>$F22*VLOOKUP($A22,'Non-GHGs Growth Rate'!$A$53:$AR$78,COLUMN('Non-GHGs Growth Rate'!N$53),0)</f>
        <v>0</v>
      </c>
      <c r="O22">
        <f>$F22*VLOOKUP($A22,'Non-GHGs Growth Rate'!$A$53:$AR$78,COLUMN('Non-GHGs Growth Rate'!O$53),0)</f>
        <v>0</v>
      </c>
      <c r="P22">
        <f>$F22*VLOOKUP($A22,'Non-GHGs Growth Rate'!$A$53:$AR$78,COLUMN('Non-GHGs Growth Rate'!P$53),0)</f>
        <v>0</v>
      </c>
      <c r="Q22">
        <f>$F22*VLOOKUP($A22,'Non-GHGs Growth Rate'!$A$53:$AR$78,COLUMN('Non-GHGs Growth Rate'!Q$53),0)</f>
        <v>0</v>
      </c>
      <c r="R22">
        <f>$F22*VLOOKUP($A22,'Non-GHGs Growth Rate'!$A$53:$AR$78,COLUMN('Non-GHGs Growth Rate'!R$53),0)</f>
        <v>0</v>
      </c>
      <c r="S22">
        <f>$F22*VLOOKUP($A22,'Non-GHGs Growth Rate'!$A$53:$AR$78,COLUMN('Non-GHGs Growth Rate'!S$53),0)</f>
        <v>0</v>
      </c>
      <c r="T22">
        <f>$F22*VLOOKUP($A22,'Non-GHGs Growth Rate'!$A$53:$AR$78,COLUMN('Non-GHGs Growth Rate'!T$53),0)</f>
        <v>0</v>
      </c>
      <c r="U22">
        <f>$F22*VLOOKUP($A22,'Non-GHGs Growth Rate'!$A$53:$AR$78,COLUMN('Non-GHGs Growth Rate'!U$53),0)</f>
        <v>0</v>
      </c>
      <c r="V22">
        <f>$F22*VLOOKUP($A22,'Non-GHGs Growth Rate'!$A$53:$AR$78,COLUMN('Non-GHGs Growth Rate'!V$53),0)</f>
        <v>0</v>
      </c>
      <c r="W22">
        <f>$F22*VLOOKUP($A22,'Non-GHGs Growth Rate'!$A$53:$AR$78,COLUMN('Non-GHGs Growth Rate'!W$53),0)</f>
        <v>0</v>
      </c>
      <c r="X22">
        <f>$F22*VLOOKUP($A22,'Non-GHGs Growth Rate'!$A$53:$AR$78,COLUMN('Non-GHGs Growth Rate'!X$53),0)</f>
        <v>0</v>
      </c>
      <c r="Y22">
        <f>$F22*VLOOKUP($A22,'Non-GHGs Growth Rate'!$A$53:$AR$78,COLUMN('Non-GHGs Growth Rate'!Y$53),0)</f>
        <v>0</v>
      </c>
      <c r="Z22">
        <f>$F22*VLOOKUP($A22,'Non-GHGs Growth Rate'!$A$53:$AR$78,COLUMN('Non-GHGs Growth Rate'!Z$53),0)</f>
        <v>0</v>
      </c>
      <c r="AA22">
        <f>$F22*VLOOKUP($A22,'Non-GHGs Growth Rate'!$A$53:$AR$78,COLUMN('Non-GHGs Growth Rate'!AA$53),0)</f>
        <v>0</v>
      </c>
      <c r="AB22">
        <f>$F22*VLOOKUP($A22,'Non-GHGs Growth Rate'!$A$53:$AR$78,COLUMN('Non-GHGs Growth Rate'!AB$53),0)</f>
        <v>0</v>
      </c>
      <c r="AC22">
        <f>$F22*VLOOKUP($A22,'Non-GHGs Growth Rate'!$A$53:$AR$78,COLUMN('Non-GHGs Growth Rate'!AC$53),0)</f>
        <v>0</v>
      </c>
      <c r="AD22">
        <f>$F22*VLOOKUP($A22,'Non-GHGs Growth Rate'!$A$53:$AR$78,COLUMN('Non-GHGs Growth Rate'!AD$53),0)</f>
        <v>0</v>
      </c>
      <c r="AE22">
        <f>$F22*VLOOKUP($A22,'Non-GHGs Growth Rate'!$A$53:$AR$78,COLUMN('Non-GHGs Growth Rate'!AE$53),0)</f>
        <v>0</v>
      </c>
      <c r="AF22">
        <f>$F22*VLOOKUP($A22,'Non-GHGs Growth Rate'!$A$53:$AR$78,COLUMN('Non-GHGs Growth Rate'!AF$53),0)</f>
        <v>0</v>
      </c>
      <c r="AG22">
        <f>$F22*VLOOKUP($A22,'Non-GHGs Growth Rate'!$A$53:$AR$78,COLUMN('Non-GHGs Growth Rate'!AG$53),0)</f>
        <v>0</v>
      </c>
      <c r="AH22">
        <f>$F22*VLOOKUP($A22,'Non-GHGs Growth Rate'!$A$53:$AR$78,COLUMN('Non-GHGs Growth Rate'!AH$53),0)</f>
        <v>0</v>
      </c>
      <c r="AI22">
        <f>$F22*VLOOKUP($A22,'Non-GHGs Growth Rate'!$A$53:$AR$78,COLUMN('Non-GHGs Growth Rate'!AI$53),0)</f>
        <v>0</v>
      </c>
      <c r="AJ22">
        <f>$F22*VLOOKUP($A22,'Non-GHGs Growth Rate'!$A$53:$AR$78,COLUMN('Non-GHGs Growth Rate'!AJ$53),0)</f>
        <v>0</v>
      </c>
      <c r="AK22">
        <f>$F22*VLOOKUP($A22,'Non-GHGs Growth Rate'!$A$53:$AR$78,COLUMN('Non-GHGs Growth Rate'!AK$53),0)</f>
        <v>0</v>
      </c>
      <c r="AL22">
        <f>$F22*VLOOKUP($A22,'Non-GHGs Growth Rate'!$A$53:$AR$78,COLUMN('Non-GHGs Growth Rate'!AL$53),0)</f>
        <v>0</v>
      </c>
      <c r="AM22">
        <f>$F22*VLOOKUP($A22,'Non-GHGs Growth Rate'!$A$53:$AR$78,COLUMN('Non-GHGs Growth Rate'!AM$53),0)</f>
        <v>0</v>
      </c>
      <c r="AN22">
        <f>$F22*VLOOKUP($A22,'Non-GHGs Growth Rate'!$A$53:$AR$78,COLUMN('Non-GHGs Growth Rate'!AN$53),0)</f>
        <v>0</v>
      </c>
      <c r="AO22">
        <f>$F22*VLOOKUP($A22,'Non-GHGs Growth Rate'!$A$53:$AR$78,COLUMN('Non-GHGs Growth Rate'!AO$53),0)</f>
        <v>0</v>
      </c>
      <c r="AP22">
        <f>$F22*VLOOKUP($A22,'Non-GHGs Growth Rate'!$A$53:$AR$78,COLUMN('Non-GHGs Growth Rate'!AP$53),0)</f>
        <v>0</v>
      </c>
      <c r="AQ22">
        <f>$F22*VLOOKUP($A22,'Non-GHGs Growth Rate'!$A$53:$AR$78,COLUMN('Non-GHGs Growth Rate'!AQ$53),0)</f>
        <v>0</v>
      </c>
      <c r="AR22">
        <f>$F22*VLOOKUP($A22,'Non-GHGs Growth Rate'!$A$53:$AR$78,COLUMN('Non-GHGs Growth Rate'!AR$53),0)</f>
        <v>0</v>
      </c>
    </row>
    <row r="23" spans="1:44">
      <c r="A23" t="s">
        <v>63</v>
      </c>
      <c r="B23" cm="1">
        <f t="array" ref="B23">SUMPRODUCT('Non-GHGs Emissions 2018-2022'!$I$5:$I$44*('Non-GHGs Emissions 2018-2022'!$A$5:$A$44=$A23))</f>
        <v>0</v>
      </c>
      <c r="C23" cm="1">
        <f t="array" ref="C23">SUMPRODUCT('Non-GHGs Emissions 2018-2022'!$I$49:$I$88*('Non-GHGs Emissions 2018-2022'!$A$49:$A$88=$A23))</f>
        <v>0</v>
      </c>
      <c r="D23" cm="1">
        <f t="array" ref="D23">SUMPRODUCT('Non-GHGs Emissions 2018-2022'!$I$93:$I$132*('Non-GHGs Emissions 2018-2022'!$A$93:$A$132=$A23))</f>
        <v>0</v>
      </c>
      <c r="E23" cm="1">
        <f t="array" ref="E23">SUMPRODUCT('Non-GHGs Emissions 2018-2022'!$I$137:$I$176*('Non-GHGs Emissions 2018-2022'!$A$137:$A$176=$A23))</f>
        <v>0</v>
      </c>
      <c r="F23" cm="1">
        <f t="array" ref="F23">SUMPRODUCT('Non-GHGs Emissions 2018-2022'!$I$181:$I$220*('Non-GHGs Emissions 2018-2022'!$A$181:$A$220=$A23))</f>
        <v>0</v>
      </c>
      <c r="G23">
        <f>$F23*VLOOKUP($A23,'Non-GHGs Growth Rate'!$A$53:$AR$78,COLUMN('Non-GHGs Growth Rate'!G$53),0)</f>
        <v>0</v>
      </c>
      <c r="H23">
        <f>$F23*VLOOKUP($A23,'Non-GHGs Growth Rate'!$A$53:$AR$78,COLUMN('Non-GHGs Growth Rate'!H$53),0)</f>
        <v>0</v>
      </c>
      <c r="I23">
        <f>$F23*VLOOKUP($A23,'Non-GHGs Growth Rate'!$A$53:$AR$78,COLUMN('Non-GHGs Growth Rate'!I$53),0)</f>
        <v>0</v>
      </c>
      <c r="J23">
        <f>$F23*VLOOKUP($A23,'Non-GHGs Growth Rate'!$A$53:$AR$78,COLUMN('Non-GHGs Growth Rate'!J$53),0)</f>
        <v>0</v>
      </c>
      <c r="K23">
        <f>$F23*VLOOKUP($A23,'Non-GHGs Growth Rate'!$A$53:$AR$78,COLUMN('Non-GHGs Growth Rate'!K$53),0)</f>
        <v>0</v>
      </c>
      <c r="L23">
        <f>$F23*VLOOKUP($A23,'Non-GHGs Growth Rate'!$A$53:$AR$78,COLUMN('Non-GHGs Growth Rate'!L$53),0)</f>
        <v>0</v>
      </c>
      <c r="M23">
        <f>$F23*VLOOKUP($A23,'Non-GHGs Growth Rate'!$A$53:$AR$78,COLUMN('Non-GHGs Growth Rate'!M$53),0)</f>
        <v>0</v>
      </c>
      <c r="N23">
        <f>$F23*VLOOKUP($A23,'Non-GHGs Growth Rate'!$A$53:$AR$78,COLUMN('Non-GHGs Growth Rate'!N$53),0)</f>
        <v>0</v>
      </c>
      <c r="O23">
        <f>$F23*VLOOKUP($A23,'Non-GHGs Growth Rate'!$A$53:$AR$78,COLUMN('Non-GHGs Growth Rate'!O$53),0)</f>
        <v>0</v>
      </c>
      <c r="P23">
        <f>$F23*VLOOKUP($A23,'Non-GHGs Growth Rate'!$A$53:$AR$78,COLUMN('Non-GHGs Growth Rate'!P$53),0)</f>
        <v>0</v>
      </c>
      <c r="Q23">
        <f>$F23*VLOOKUP($A23,'Non-GHGs Growth Rate'!$A$53:$AR$78,COLUMN('Non-GHGs Growth Rate'!Q$53),0)</f>
        <v>0</v>
      </c>
      <c r="R23">
        <f>$F23*VLOOKUP($A23,'Non-GHGs Growth Rate'!$A$53:$AR$78,COLUMN('Non-GHGs Growth Rate'!R$53),0)</f>
        <v>0</v>
      </c>
      <c r="S23">
        <f>$F23*VLOOKUP($A23,'Non-GHGs Growth Rate'!$A$53:$AR$78,COLUMN('Non-GHGs Growth Rate'!S$53),0)</f>
        <v>0</v>
      </c>
      <c r="T23">
        <f>$F23*VLOOKUP($A23,'Non-GHGs Growth Rate'!$A$53:$AR$78,COLUMN('Non-GHGs Growth Rate'!T$53),0)</f>
        <v>0</v>
      </c>
      <c r="U23">
        <f>$F23*VLOOKUP($A23,'Non-GHGs Growth Rate'!$A$53:$AR$78,COLUMN('Non-GHGs Growth Rate'!U$53),0)</f>
        <v>0</v>
      </c>
      <c r="V23">
        <f>$F23*VLOOKUP($A23,'Non-GHGs Growth Rate'!$A$53:$AR$78,COLUMN('Non-GHGs Growth Rate'!V$53),0)</f>
        <v>0</v>
      </c>
      <c r="W23">
        <f>$F23*VLOOKUP($A23,'Non-GHGs Growth Rate'!$A$53:$AR$78,COLUMN('Non-GHGs Growth Rate'!W$53),0)</f>
        <v>0</v>
      </c>
      <c r="X23">
        <f>$F23*VLOOKUP($A23,'Non-GHGs Growth Rate'!$A$53:$AR$78,COLUMN('Non-GHGs Growth Rate'!X$53),0)</f>
        <v>0</v>
      </c>
      <c r="Y23">
        <f>$F23*VLOOKUP($A23,'Non-GHGs Growth Rate'!$A$53:$AR$78,COLUMN('Non-GHGs Growth Rate'!Y$53),0)</f>
        <v>0</v>
      </c>
      <c r="Z23">
        <f>$F23*VLOOKUP($A23,'Non-GHGs Growth Rate'!$A$53:$AR$78,COLUMN('Non-GHGs Growth Rate'!Z$53),0)</f>
        <v>0</v>
      </c>
      <c r="AA23">
        <f>$F23*VLOOKUP($A23,'Non-GHGs Growth Rate'!$A$53:$AR$78,COLUMN('Non-GHGs Growth Rate'!AA$53),0)</f>
        <v>0</v>
      </c>
      <c r="AB23">
        <f>$F23*VLOOKUP($A23,'Non-GHGs Growth Rate'!$A$53:$AR$78,COLUMN('Non-GHGs Growth Rate'!AB$53),0)</f>
        <v>0</v>
      </c>
      <c r="AC23">
        <f>$F23*VLOOKUP($A23,'Non-GHGs Growth Rate'!$A$53:$AR$78,COLUMN('Non-GHGs Growth Rate'!AC$53),0)</f>
        <v>0</v>
      </c>
      <c r="AD23">
        <f>$F23*VLOOKUP($A23,'Non-GHGs Growth Rate'!$A$53:$AR$78,COLUMN('Non-GHGs Growth Rate'!AD$53),0)</f>
        <v>0</v>
      </c>
      <c r="AE23">
        <f>$F23*VLOOKUP($A23,'Non-GHGs Growth Rate'!$A$53:$AR$78,COLUMN('Non-GHGs Growth Rate'!AE$53),0)</f>
        <v>0</v>
      </c>
      <c r="AF23">
        <f>$F23*VLOOKUP($A23,'Non-GHGs Growth Rate'!$A$53:$AR$78,COLUMN('Non-GHGs Growth Rate'!AF$53),0)</f>
        <v>0</v>
      </c>
      <c r="AG23">
        <f>$F23*VLOOKUP($A23,'Non-GHGs Growth Rate'!$A$53:$AR$78,COLUMN('Non-GHGs Growth Rate'!AG$53),0)</f>
        <v>0</v>
      </c>
      <c r="AH23">
        <f>$F23*VLOOKUP($A23,'Non-GHGs Growth Rate'!$A$53:$AR$78,COLUMN('Non-GHGs Growth Rate'!AH$53),0)</f>
        <v>0</v>
      </c>
      <c r="AI23">
        <f>$F23*VLOOKUP($A23,'Non-GHGs Growth Rate'!$A$53:$AR$78,COLUMN('Non-GHGs Growth Rate'!AI$53),0)</f>
        <v>0</v>
      </c>
      <c r="AJ23">
        <f>$F23*VLOOKUP($A23,'Non-GHGs Growth Rate'!$A$53:$AR$78,COLUMN('Non-GHGs Growth Rate'!AJ$53),0)</f>
        <v>0</v>
      </c>
      <c r="AK23">
        <f>$F23*VLOOKUP($A23,'Non-GHGs Growth Rate'!$A$53:$AR$78,COLUMN('Non-GHGs Growth Rate'!AK$53),0)</f>
        <v>0</v>
      </c>
      <c r="AL23">
        <f>$F23*VLOOKUP($A23,'Non-GHGs Growth Rate'!$A$53:$AR$78,COLUMN('Non-GHGs Growth Rate'!AL$53),0)</f>
        <v>0</v>
      </c>
      <c r="AM23">
        <f>$F23*VLOOKUP($A23,'Non-GHGs Growth Rate'!$A$53:$AR$78,COLUMN('Non-GHGs Growth Rate'!AM$53),0)</f>
        <v>0</v>
      </c>
      <c r="AN23">
        <f>$F23*VLOOKUP($A23,'Non-GHGs Growth Rate'!$A$53:$AR$78,COLUMN('Non-GHGs Growth Rate'!AN$53),0)</f>
        <v>0</v>
      </c>
      <c r="AO23">
        <f>$F23*VLOOKUP($A23,'Non-GHGs Growth Rate'!$A$53:$AR$78,COLUMN('Non-GHGs Growth Rate'!AO$53),0)</f>
        <v>0</v>
      </c>
      <c r="AP23">
        <f>$F23*VLOOKUP($A23,'Non-GHGs Growth Rate'!$A$53:$AR$78,COLUMN('Non-GHGs Growth Rate'!AP$53),0)</f>
        <v>0</v>
      </c>
      <c r="AQ23">
        <f>$F23*VLOOKUP($A23,'Non-GHGs Growth Rate'!$A$53:$AR$78,COLUMN('Non-GHGs Growth Rate'!AQ$53),0)</f>
        <v>0</v>
      </c>
      <c r="AR23">
        <f>$F23*VLOOKUP($A23,'Non-GHGs Growth Rate'!$A$53:$AR$78,COLUMN('Non-GHGs Growth Rate'!AR$53),0)</f>
        <v>0</v>
      </c>
    </row>
    <row r="24" spans="1:44">
      <c r="A24" t="s">
        <v>64</v>
      </c>
      <c r="B24" cm="1">
        <f t="array" ref="B24">SUMPRODUCT('Non-GHGs Emissions 2018-2022'!$I$5:$I$44*('Non-GHGs Emissions 2018-2022'!$A$5:$A$44=$A24))</f>
        <v>0</v>
      </c>
      <c r="C24" cm="1">
        <f t="array" ref="C24">SUMPRODUCT('Non-GHGs Emissions 2018-2022'!$I$49:$I$88*('Non-GHGs Emissions 2018-2022'!$A$49:$A$88=$A24))</f>
        <v>0</v>
      </c>
      <c r="D24" cm="1">
        <f t="array" ref="D24">SUMPRODUCT('Non-GHGs Emissions 2018-2022'!$I$93:$I$132*('Non-GHGs Emissions 2018-2022'!$A$93:$A$132=$A24))</f>
        <v>0</v>
      </c>
      <c r="E24" cm="1">
        <f t="array" ref="E24">SUMPRODUCT('Non-GHGs Emissions 2018-2022'!$I$137:$I$176*('Non-GHGs Emissions 2018-2022'!$A$137:$A$176=$A24))</f>
        <v>0</v>
      </c>
      <c r="F24" cm="1">
        <f t="array" ref="F24">SUMPRODUCT('Non-GHGs Emissions 2018-2022'!$I$181:$I$220*('Non-GHGs Emissions 2018-2022'!$A$181:$A$220=$A24))</f>
        <v>0</v>
      </c>
      <c r="G24">
        <f>$F24*VLOOKUP($A24,'Non-GHGs Growth Rate'!$A$53:$AR$78,COLUMN('Non-GHGs Growth Rate'!G$53),0)</f>
        <v>0</v>
      </c>
      <c r="H24">
        <f>$F24*VLOOKUP($A24,'Non-GHGs Growth Rate'!$A$53:$AR$78,COLUMN('Non-GHGs Growth Rate'!H$53),0)</f>
        <v>0</v>
      </c>
      <c r="I24">
        <f>$F24*VLOOKUP($A24,'Non-GHGs Growth Rate'!$A$53:$AR$78,COLUMN('Non-GHGs Growth Rate'!I$53),0)</f>
        <v>0</v>
      </c>
      <c r="J24">
        <f>$F24*VLOOKUP($A24,'Non-GHGs Growth Rate'!$A$53:$AR$78,COLUMN('Non-GHGs Growth Rate'!J$53),0)</f>
        <v>0</v>
      </c>
      <c r="K24">
        <f>$F24*VLOOKUP($A24,'Non-GHGs Growth Rate'!$A$53:$AR$78,COLUMN('Non-GHGs Growth Rate'!K$53),0)</f>
        <v>0</v>
      </c>
      <c r="L24">
        <f>$F24*VLOOKUP($A24,'Non-GHGs Growth Rate'!$A$53:$AR$78,COLUMN('Non-GHGs Growth Rate'!L$53),0)</f>
        <v>0</v>
      </c>
      <c r="M24">
        <f>$F24*VLOOKUP($A24,'Non-GHGs Growth Rate'!$A$53:$AR$78,COLUMN('Non-GHGs Growth Rate'!M$53),0)</f>
        <v>0</v>
      </c>
      <c r="N24">
        <f>$F24*VLOOKUP($A24,'Non-GHGs Growth Rate'!$A$53:$AR$78,COLUMN('Non-GHGs Growth Rate'!N$53),0)</f>
        <v>0</v>
      </c>
      <c r="O24">
        <f>$F24*VLOOKUP($A24,'Non-GHGs Growth Rate'!$A$53:$AR$78,COLUMN('Non-GHGs Growth Rate'!O$53),0)</f>
        <v>0</v>
      </c>
      <c r="P24">
        <f>$F24*VLOOKUP($A24,'Non-GHGs Growth Rate'!$A$53:$AR$78,COLUMN('Non-GHGs Growth Rate'!P$53),0)</f>
        <v>0</v>
      </c>
      <c r="Q24">
        <f>$F24*VLOOKUP($A24,'Non-GHGs Growth Rate'!$A$53:$AR$78,COLUMN('Non-GHGs Growth Rate'!Q$53),0)</f>
        <v>0</v>
      </c>
      <c r="R24">
        <f>$F24*VLOOKUP($A24,'Non-GHGs Growth Rate'!$A$53:$AR$78,COLUMN('Non-GHGs Growth Rate'!R$53),0)</f>
        <v>0</v>
      </c>
      <c r="S24">
        <f>$F24*VLOOKUP($A24,'Non-GHGs Growth Rate'!$A$53:$AR$78,COLUMN('Non-GHGs Growth Rate'!S$53),0)</f>
        <v>0</v>
      </c>
      <c r="T24">
        <f>$F24*VLOOKUP($A24,'Non-GHGs Growth Rate'!$A$53:$AR$78,COLUMN('Non-GHGs Growth Rate'!T$53),0)</f>
        <v>0</v>
      </c>
      <c r="U24">
        <f>$F24*VLOOKUP($A24,'Non-GHGs Growth Rate'!$A$53:$AR$78,COLUMN('Non-GHGs Growth Rate'!U$53),0)</f>
        <v>0</v>
      </c>
      <c r="V24">
        <f>$F24*VLOOKUP($A24,'Non-GHGs Growth Rate'!$A$53:$AR$78,COLUMN('Non-GHGs Growth Rate'!V$53),0)</f>
        <v>0</v>
      </c>
      <c r="W24">
        <f>$F24*VLOOKUP($A24,'Non-GHGs Growth Rate'!$A$53:$AR$78,COLUMN('Non-GHGs Growth Rate'!W$53),0)</f>
        <v>0</v>
      </c>
      <c r="X24">
        <f>$F24*VLOOKUP($A24,'Non-GHGs Growth Rate'!$A$53:$AR$78,COLUMN('Non-GHGs Growth Rate'!X$53),0)</f>
        <v>0</v>
      </c>
      <c r="Y24">
        <f>$F24*VLOOKUP($A24,'Non-GHGs Growth Rate'!$A$53:$AR$78,COLUMN('Non-GHGs Growth Rate'!Y$53),0)</f>
        <v>0</v>
      </c>
      <c r="Z24">
        <f>$F24*VLOOKUP($A24,'Non-GHGs Growth Rate'!$A$53:$AR$78,COLUMN('Non-GHGs Growth Rate'!Z$53),0)</f>
        <v>0</v>
      </c>
      <c r="AA24">
        <f>$F24*VLOOKUP($A24,'Non-GHGs Growth Rate'!$A$53:$AR$78,COLUMN('Non-GHGs Growth Rate'!AA$53),0)</f>
        <v>0</v>
      </c>
      <c r="AB24">
        <f>$F24*VLOOKUP($A24,'Non-GHGs Growth Rate'!$A$53:$AR$78,COLUMN('Non-GHGs Growth Rate'!AB$53),0)</f>
        <v>0</v>
      </c>
      <c r="AC24">
        <f>$F24*VLOOKUP($A24,'Non-GHGs Growth Rate'!$A$53:$AR$78,COLUMN('Non-GHGs Growth Rate'!AC$53),0)</f>
        <v>0</v>
      </c>
      <c r="AD24">
        <f>$F24*VLOOKUP($A24,'Non-GHGs Growth Rate'!$A$53:$AR$78,COLUMN('Non-GHGs Growth Rate'!AD$53),0)</f>
        <v>0</v>
      </c>
      <c r="AE24">
        <f>$F24*VLOOKUP($A24,'Non-GHGs Growth Rate'!$A$53:$AR$78,COLUMN('Non-GHGs Growth Rate'!AE$53),0)</f>
        <v>0</v>
      </c>
      <c r="AF24">
        <f>$F24*VLOOKUP($A24,'Non-GHGs Growth Rate'!$A$53:$AR$78,COLUMN('Non-GHGs Growth Rate'!AF$53),0)</f>
        <v>0</v>
      </c>
      <c r="AG24">
        <f>$F24*VLOOKUP($A24,'Non-GHGs Growth Rate'!$A$53:$AR$78,COLUMN('Non-GHGs Growth Rate'!AG$53),0)</f>
        <v>0</v>
      </c>
      <c r="AH24">
        <f>$F24*VLOOKUP($A24,'Non-GHGs Growth Rate'!$A$53:$AR$78,COLUMN('Non-GHGs Growth Rate'!AH$53),0)</f>
        <v>0</v>
      </c>
      <c r="AI24">
        <f>$F24*VLOOKUP($A24,'Non-GHGs Growth Rate'!$A$53:$AR$78,COLUMN('Non-GHGs Growth Rate'!AI$53),0)</f>
        <v>0</v>
      </c>
      <c r="AJ24">
        <f>$F24*VLOOKUP($A24,'Non-GHGs Growth Rate'!$A$53:$AR$78,COLUMN('Non-GHGs Growth Rate'!AJ$53),0)</f>
        <v>0</v>
      </c>
      <c r="AK24">
        <f>$F24*VLOOKUP($A24,'Non-GHGs Growth Rate'!$A$53:$AR$78,COLUMN('Non-GHGs Growth Rate'!AK$53),0)</f>
        <v>0</v>
      </c>
      <c r="AL24">
        <f>$F24*VLOOKUP($A24,'Non-GHGs Growth Rate'!$A$53:$AR$78,COLUMN('Non-GHGs Growth Rate'!AL$53),0)</f>
        <v>0</v>
      </c>
      <c r="AM24">
        <f>$F24*VLOOKUP($A24,'Non-GHGs Growth Rate'!$A$53:$AR$78,COLUMN('Non-GHGs Growth Rate'!AM$53),0)</f>
        <v>0</v>
      </c>
      <c r="AN24">
        <f>$F24*VLOOKUP($A24,'Non-GHGs Growth Rate'!$A$53:$AR$78,COLUMN('Non-GHGs Growth Rate'!AN$53),0)</f>
        <v>0</v>
      </c>
      <c r="AO24">
        <f>$F24*VLOOKUP($A24,'Non-GHGs Growth Rate'!$A$53:$AR$78,COLUMN('Non-GHGs Growth Rate'!AO$53),0)</f>
        <v>0</v>
      </c>
      <c r="AP24">
        <f>$F24*VLOOKUP($A24,'Non-GHGs Growth Rate'!$A$53:$AR$78,COLUMN('Non-GHGs Growth Rate'!AP$53),0)</f>
        <v>0</v>
      </c>
      <c r="AQ24">
        <f>$F24*VLOOKUP($A24,'Non-GHGs Growth Rate'!$A$53:$AR$78,COLUMN('Non-GHGs Growth Rate'!AQ$53),0)</f>
        <v>0</v>
      </c>
      <c r="AR24">
        <f>$F24*VLOOKUP($A24,'Non-GHGs Growth Rate'!$A$53:$AR$78,COLUMN('Non-GHGs Growth Rate'!AR$53),0)</f>
        <v>0</v>
      </c>
    </row>
    <row r="25" spans="1:44">
      <c r="A25" t="s">
        <v>43</v>
      </c>
      <c r="B25" cm="1">
        <f t="array" ref="B25">SUMPRODUCT('Non-GHGs Emissions 2018-2022'!$I$5:$I$44*('Non-GHGs Emissions 2018-2022'!$A$5:$A$44=$A25))</f>
        <v>0</v>
      </c>
      <c r="C25" cm="1">
        <f t="array" ref="C25">SUMPRODUCT('Non-GHGs Emissions 2018-2022'!$I$49:$I$88*('Non-GHGs Emissions 2018-2022'!$A$49:$A$88=$A25))</f>
        <v>0</v>
      </c>
      <c r="D25" cm="1">
        <f t="array" ref="D25">SUMPRODUCT('Non-GHGs Emissions 2018-2022'!$I$93:$I$132*('Non-GHGs Emissions 2018-2022'!$A$93:$A$132=$A25))</f>
        <v>0</v>
      </c>
      <c r="E25" cm="1">
        <f t="array" ref="E25">SUMPRODUCT('Non-GHGs Emissions 2018-2022'!$I$137:$I$176*('Non-GHGs Emissions 2018-2022'!$A$137:$A$176=$A25))</f>
        <v>0</v>
      </c>
      <c r="F25" cm="1">
        <f t="array" ref="F25">SUMPRODUCT('Non-GHGs Emissions 2018-2022'!$I$181:$I$220*('Non-GHGs Emissions 2018-2022'!$A$181:$A$220=$A25))</f>
        <v>0</v>
      </c>
      <c r="G25">
        <f>$F25*VLOOKUP($A25,'Non-GHGs Growth Rate'!$A$53:$AR$78,COLUMN('Non-GHGs Growth Rate'!G$53),0)</f>
        <v>0</v>
      </c>
      <c r="H25">
        <f>$F25*VLOOKUP($A25,'Non-GHGs Growth Rate'!$A$53:$AR$78,COLUMN('Non-GHGs Growth Rate'!H$53),0)</f>
        <v>0</v>
      </c>
      <c r="I25">
        <f>$F25*VLOOKUP($A25,'Non-GHGs Growth Rate'!$A$53:$AR$78,COLUMN('Non-GHGs Growth Rate'!I$53),0)</f>
        <v>0</v>
      </c>
      <c r="J25">
        <f>$F25*VLOOKUP($A25,'Non-GHGs Growth Rate'!$A$53:$AR$78,COLUMN('Non-GHGs Growth Rate'!J$53),0)</f>
        <v>0</v>
      </c>
      <c r="K25">
        <f>$F25*VLOOKUP($A25,'Non-GHGs Growth Rate'!$A$53:$AR$78,COLUMN('Non-GHGs Growth Rate'!K$53),0)</f>
        <v>0</v>
      </c>
      <c r="L25">
        <f>$F25*VLOOKUP($A25,'Non-GHGs Growth Rate'!$A$53:$AR$78,COLUMN('Non-GHGs Growth Rate'!L$53),0)</f>
        <v>0</v>
      </c>
      <c r="M25">
        <f>$F25*VLOOKUP($A25,'Non-GHGs Growth Rate'!$A$53:$AR$78,COLUMN('Non-GHGs Growth Rate'!M$53),0)</f>
        <v>0</v>
      </c>
      <c r="N25">
        <f>$F25*VLOOKUP($A25,'Non-GHGs Growth Rate'!$A$53:$AR$78,COLUMN('Non-GHGs Growth Rate'!N$53),0)</f>
        <v>0</v>
      </c>
      <c r="O25">
        <f>$F25*VLOOKUP($A25,'Non-GHGs Growth Rate'!$A$53:$AR$78,COLUMN('Non-GHGs Growth Rate'!O$53),0)</f>
        <v>0</v>
      </c>
      <c r="P25">
        <f>$F25*VLOOKUP($A25,'Non-GHGs Growth Rate'!$A$53:$AR$78,COLUMN('Non-GHGs Growth Rate'!P$53),0)</f>
        <v>0</v>
      </c>
      <c r="Q25">
        <f>$F25*VLOOKUP($A25,'Non-GHGs Growth Rate'!$A$53:$AR$78,COLUMN('Non-GHGs Growth Rate'!Q$53),0)</f>
        <v>0</v>
      </c>
      <c r="R25">
        <f>$F25*VLOOKUP($A25,'Non-GHGs Growth Rate'!$A$53:$AR$78,COLUMN('Non-GHGs Growth Rate'!R$53),0)</f>
        <v>0</v>
      </c>
      <c r="S25">
        <f>$F25*VLOOKUP($A25,'Non-GHGs Growth Rate'!$A$53:$AR$78,COLUMN('Non-GHGs Growth Rate'!S$53),0)</f>
        <v>0</v>
      </c>
      <c r="T25">
        <f>$F25*VLOOKUP($A25,'Non-GHGs Growth Rate'!$A$53:$AR$78,COLUMN('Non-GHGs Growth Rate'!T$53),0)</f>
        <v>0</v>
      </c>
      <c r="U25">
        <f>$F25*VLOOKUP($A25,'Non-GHGs Growth Rate'!$A$53:$AR$78,COLUMN('Non-GHGs Growth Rate'!U$53),0)</f>
        <v>0</v>
      </c>
      <c r="V25">
        <f>$F25*VLOOKUP($A25,'Non-GHGs Growth Rate'!$A$53:$AR$78,COLUMN('Non-GHGs Growth Rate'!V$53),0)</f>
        <v>0</v>
      </c>
      <c r="W25">
        <f>$F25*VLOOKUP($A25,'Non-GHGs Growth Rate'!$A$53:$AR$78,COLUMN('Non-GHGs Growth Rate'!W$53),0)</f>
        <v>0</v>
      </c>
      <c r="X25">
        <f>$F25*VLOOKUP($A25,'Non-GHGs Growth Rate'!$A$53:$AR$78,COLUMN('Non-GHGs Growth Rate'!X$53),0)</f>
        <v>0</v>
      </c>
      <c r="Y25">
        <f>$F25*VLOOKUP($A25,'Non-GHGs Growth Rate'!$A$53:$AR$78,COLUMN('Non-GHGs Growth Rate'!Y$53),0)</f>
        <v>0</v>
      </c>
      <c r="Z25">
        <f>$F25*VLOOKUP($A25,'Non-GHGs Growth Rate'!$A$53:$AR$78,COLUMN('Non-GHGs Growth Rate'!Z$53),0)</f>
        <v>0</v>
      </c>
      <c r="AA25">
        <f>$F25*VLOOKUP($A25,'Non-GHGs Growth Rate'!$A$53:$AR$78,COLUMN('Non-GHGs Growth Rate'!AA$53),0)</f>
        <v>0</v>
      </c>
      <c r="AB25">
        <f>$F25*VLOOKUP($A25,'Non-GHGs Growth Rate'!$A$53:$AR$78,COLUMN('Non-GHGs Growth Rate'!AB$53),0)</f>
        <v>0</v>
      </c>
      <c r="AC25">
        <f>$F25*VLOOKUP($A25,'Non-GHGs Growth Rate'!$A$53:$AR$78,COLUMN('Non-GHGs Growth Rate'!AC$53),0)</f>
        <v>0</v>
      </c>
      <c r="AD25">
        <f>$F25*VLOOKUP($A25,'Non-GHGs Growth Rate'!$A$53:$AR$78,COLUMN('Non-GHGs Growth Rate'!AD$53),0)</f>
        <v>0</v>
      </c>
      <c r="AE25">
        <f>$F25*VLOOKUP($A25,'Non-GHGs Growth Rate'!$A$53:$AR$78,COLUMN('Non-GHGs Growth Rate'!AE$53),0)</f>
        <v>0</v>
      </c>
      <c r="AF25">
        <f>$F25*VLOOKUP($A25,'Non-GHGs Growth Rate'!$A$53:$AR$78,COLUMN('Non-GHGs Growth Rate'!AF$53),0)</f>
        <v>0</v>
      </c>
      <c r="AG25">
        <f>$F25*VLOOKUP($A25,'Non-GHGs Growth Rate'!$A$53:$AR$78,COLUMN('Non-GHGs Growth Rate'!AG$53),0)</f>
        <v>0</v>
      </c>
      <c r="AH25">
        <f>$F25*VLOOKUP($A25,'Non-GHGs Growth Rate'!$A$53:$AR$78,COLUMN('Non-GHGs Growth Rate'!AH$53),0)</f>
        <v>0</v>
      </c>
      <c r="AI25">
        <f>$F25*VLOOKUP($A25,'Non-GHGs Growth Rate'!$A$53:$AR$78,COLUMN('Non-GHGs Growth Rate'!AI$53),0)</f>
        <v>0</v>
      </c>
      <c r="AJ25">
        <f>$F25*VLOOKUP($A25,'Non-GHGs Growth Rate'!$A$53:$AR$78,COLUMN('Non-GHGs Growth Rate'!AJ$53),0)</f>
        <v>0</v>
      </c>
      <c r="AK25">
        <f>$F25*VLOOKUP($A25,'Non-GHGs Growth Rate'!$A$53:$AR$78,COLUMN('Non-GHGs Growth Rate'!AK$53),0)</f>
        <v>0</v>
      </c>
      <c r="AL25">
        <f>$F25*VLOOKUP($A25,'Non-GHGs Growth Rate'!$A$53:$AR$78,COLUMN('Non-GHGs Growth Rate'!AL$53),0)</f>
        <v>0</v>
      </c>
      <c r="AM25">
        <f>$F25*VLOOKUP($A25,'Non-GHGs Growth Rate'!$A$53:$AR$78,COLUMN('Non-GHGs Growth Rate'!AM$53),0)</f>
        <v>0</v>
      </c>
      <c r="AN25">
        <f>$F25*VLOOKUP($A25,'Non-GHGs Growth Rate'!$A$53:$AR$78,COLUMN('Non-GHGs Growth Rate'!AN$53),0)</f>
        <v>0</v>
      </c>
      <c r="AO25">
        <f>$F25*VLOOKUP($A25,'Non-GHGs Growth Rate'!$A$53:$AR$78,COLUMN('Non-GHGs Growth Rate'!AO$53),0)</f>
        <v>0</v>
      </c>
      <c r="AP25">
        <f>$F25*VLOOKUP($A25,'Non-GHGs Growth Rate'!$A$53:$AR$78,COLUMN('Non-GHGs Growth Rate'!AP$53),0)</f>
        <v>0</v>
      </c>
      <c r="AQ25">
        <f>$F25*VLOOKUP($A25,'Non-GHGs Growth Rate'!$A$53:$AR$78,COLUMN('Non-GHGs Growth Rate'!AQ$53),0)</f>
        <v>0</v>
      </c>
      <c r="AR25">
        <f>$F25*VLOOKUP($A25,'Non-GHGs Growth Rate'!$A$53:$AR$78,COLUMN('Non-GHGs Growth Rate'!AR$53),0)</f>
        <v>0</v>
      </c>
    </row>
    <row r="26" spans="1:44">
      <c r="A26" t="s">
        <v>47</v>
      </c>
      <c r="B26" cm="1">
        <f t="array" ref="B26">SUMPRODUCT('Non-GHGs Emissions 2018-2022'!$I$5:$I$44*('Non-GHGs Emissions 2018-2022'!$A$5:$A$44=$A26))</f>
        <v>0</v>
      </c>
      <c r="C26" cm="1">
        <f t="array" ref="C26">SUMPRODUCT('Non-GHGs Emissions 2018-2022'!$I$49:$I$88*('Non-GHGs Emissions 2018-2022'!$A$49:$A$88=$A26))</f>
        <v>0</v>
      </c>
      <c r="D26" cm="1">
        <f t="array" ref="D26">SUMPRODUCT('Non-GHGs Emissions 2018-2022'!$I$93:$I$132*('Non-GHGs Emissions 2018-2022'!$A$93:$A$132=$A26))</f>
        <v>0</v>
      </c>
      <c r="E26" cm="1">
        <f t="array" ref="E26">SUMPRODUCT('Non-GHGs Emissions 2018-2022'!$I$137:$I$176*('Non-GHGs Emissions 2018-2022'!$A$137:$A$176=$A26))</f>
        <v>0</v>
      </c>
      <c r="F26" cm="1">
        <f t="array" ref="F26">SUMPRODUCT('Non-GHGs Emissions 2018-2022'!$I$181:$I$220*('Non-GHGs Emissions 2018-2022'!$A$181:$A$220=$A26))</f>
        <v>0</v>
      </c>
      <c r="G26">
        <f>$F26*VLOOKUP($A26,'Non-GHGs Growth Rate'!$A$53:$AR$78,COLUMN('Non-GHGs Growth Rate'!G$53),0)</f>
        <v>0</v>
      </c>
      <c r="H26">
        <f>$F26*VLOOKUP($A26,'Non-GHGs Growth Rate'!$A$53:$AR$78,COLUMN('Non-GHGs Growth Rate'!H$53),0)</f>
        <v>0</v>
      </c>
      <c r="I26">
        <f>$F26*VLOOKUP($A26,'Non-GHGs Growth Rate'!$A$53:$AR$78,COLUMN('Non-GHGs Growth Rate'!I$53),0)</f>
        <v>0</v>
      </c>
      <c r="J26">
        <f>$F26*VLOOKUP($A26,'Non-GHGs Growth Rate'!$A$53:$AR$78,COLUMN('Non-GHGs Growth Rate'!J$53),0)</f>
        <v>0</v>
      </c>
      <c r="K26">
        <f>$F26*VLOOKUP($A26,'Non-GHGs Growth Rate'!$A$53:$AR$78,COLUMN('Non-GHGs Growth Rate'!K$53),0)</f>
        <v>0</v>
      </c>
      <c r="L26">
        <f>$F26*VLOOKUP($A26,'Non-GHGs Growth Rate'!$A$53:$AR$78,COLUMN('Non-GHGs Growth Rate'!L$53),0)</f>
        <v>0</v>
      </c>
      <c r="M26">
        <f>$F26*VLOOKUP($A26,'Non-GHGs Growth Rate'!$A$53:$AR$78,COLUMN('Non-GHGs Growth Rate'!M$53),0)</f>
        <v>0</v>
      </c>
      <c r="N26">
        <f>$F26*VLOOKUP($A26,'Non-GHGs Growth Rate'!$A$53:$AR$78,COLUMN('Non-GHGs Growth Rate'!N$53),0)</f>
        <v>0</v>
      </c>
      <c r="O26">
        <f>$F26*VLOOKUP($A26,'Non-GHGs Growth Rate'!$A$53:$AR$78,COLUMN('Non-GHGs Growth Rate'!O$53),0)</f>
        <v>0</v>
      </c>
      <c r="P26">
        <f>$F26*VLOOKUP($A26,'Non-GHGs Growth Rate'!$A$53:$AR$78,COLUMN('Non-GHGs Growth Rate'!P$53),0)</f>
        <v>0</v>
      </c>
      <c r="Q26">
        <f>$F26*VLOOKUP($A26,'Non-GHGs Growth Rate'!$A$53:$AR$78,COLUMN('Non-GHGs Growth Rate'!Q$53),0)</f>
        <v>0</v>
      </c>
      <c r="R26">
        <f>$F26*VLOOKUP($A26,'Non-GHGs Growth Rate'!$A$53:$AR$78,COLUMN('Non-GHGs Growth Rate'!R$53),0)</f>
        <v>0</v>
      </c>
      <c r="S26">
        <f>$F26*VLOOKUP($A26,'Non-GHGs Growth Rate'!$A$53:$AR$78,COLUMN('Non-GHGs Growth Rate'!S$53),0)</f>
        <v>0</v>
      </c>
      <c r="T26">
        <f>$F26*VLOOKUP($A26,'Non-GHGs Growth Rate'!$A$53:$AR$78,COLUMN('Non-GHGs Growth Rate'!T$53),0)</f>
        <v>0</v>
      </c>
      <c r="U26">
        <f>$F26*VLOOKUP($A26,'Non-GHGs Growth Rate'!$A$53:$AR$78,COLUMN('Non-GHGs Growth Rate'!U$53),0)</f>
        <v>0</v>
      </c>
      <c r="V26">
        <f>$F26*VLOOKUP($A26,'Non-GHGs Growth Rate'!$A$53:$AR$78,COLUMN('Non-GHGs Growth Rate'!V$53),0)</f>
        <v>0</v>
      </c>
      <c r="W26">
        <f>$F26*VLOOKUP($A26,'Non-GHGs Growth Rate'!$A$53:$AR$78,COLUMN('Non-GHGs Growth Rate'!W$53),0)</f>
        <v>0</v>
      </c>
      <c r="X26">
        <f>$F26*VLOOKUP($A26,'Non-GHGs Growth Rate'!$A$53:$AR$78,COLUMN('Non-GHGs Growth Rate'!X$53),0)</f>
        <v>0</v>
      </c>
      <c r="Y26">
        <f>$F26*VLOOKUP($A26,'Non-GHGs Growth Rate'!$A$53:$AR$78,COLUMN('Non-GHGs Growth Rate'!Y$53),0)</f>
        <v>0</v>
      </c>
      <c r="Z26">
        <f>$F26*VLOOKUP($A26,'Non-GHGs Growth Rate'!$A$53:$AR$78,COLUMN('Non-GHGs Growth Rate'!Z$53),0)</f>
        <v>0</v>
      </c>
      <c r="AA26">
        <f>$F26*VLOOKUP($A26,'Non-GHGs Growth Rate'!$A$53:$AR$78,COLUMN('Non-GHGs Growth Rate'!AA$53),0)</f>
        <v>0</v>
      </c>
      <c r="AB26">
        <f>$F26*VLOOKUP($A26,'Non-GHGs Growth Rate'!$A$53:$AR$78,COLUMN('Non-GHGs Growth Rate'!AB$53),0)</f>
        <v>0</v>
      </c>
      <c r="AC26">
        <f>$F26*VLOOKUP($A26,'Non-GHGs Growth Rate'!$A$53:$AR$78,COLUMN('Non-GHGs Growth Rate'!AC$53),0)</f>
        <v>0</v>
      </c>
      <c r="AD26">
        <f>$F26*VLOOKUP($A26,'Non-GHGs Growth Rate'!$A$53:$AR$78,COLUMN('Non-GHGs Growth Rate'!AD$53),0)</f>
        <v>0</v>
      </c>
      <c r="AE26">
        <f>$F26*VLOOKUP($A26,'Non-GHGs Growth Rate'!$A$53:$AR$78,COLUMN('Non-GHGs Growth Rate'!AE$53),0)</f>
        <v>0</v>
      </c>
      <c r="AF26">
        <f>$F26*VLOOKUP($A26,'Non-GHGs Growth Rate'!$A$53:$AR$78,COLUMN('Non-GHGs Growth Rate'!AF$53),0)</f>
        <v>0</v>
      </c>
      <c r="AG26">
        <f>$F26*VLOOKUP($A26,'Non-GHGs Growth Rate'!$A$53:$AR$78,COLUMN('Non-GHGs Growth Rate'!AG$53),0)</f>
        <v>0</v>
      </c>
      <c r="AH26">
        <f>$F26*VLOOKUP($A26,'Non-GHGs Growth Rate'!$A$53:$AR$78,COLUMN('Non-GHGs Growth Rate'!AH$53),0)</f>
        <v>0</v>
      </c>
      <c r="AI26">
        <f>$F26*VLOOKUP($A26,'Non-GHGs Growth Rate'!$A$53:$AR$78,COLUMN('Non-GHGs Growth Rate'!AI$53),0)</f>
        <v>0</v>
      </c>
      <c r="AJ26">
        <f>$F26*VLOOKUP($A26,'Non-GHGs Growth Rate'!$A$53:$AR$78,COLUMN('Non-GHGs Growth Rate'!AJ$53),0)</f>
        <v>0</v>
      </c>
      <c r="AK26">
        <f>$F26*VLOOKUP($A26,'Non-GHGs Growth Rate'!$A$53:$AR$78,COLUMN('Non-GHGs Growth Rate'!AK$53),0)</f>
        <v>0</v>
      </c>
      <c r="AL26">
        <f>$F26*VLOOKUP($A26,'Non-GHGs Growth Rate'!$A$53:$AR$78,COLUMN('Non-GHGs Growth Rate'!AL$53),0)</f>
        <v>0</v>
      </c>
      <c r="AM26">
        <f>$F26*VLOOKUP($A26,'Non-GHGs Growth Rate'!$A$53:$AR$78,COLUMN('Non-GHGs Growth Rate'!AM$53),0)</f>
        <v>0</v>
      </c>
      <c r="AN26">
        <f>$F26*VLOOKUP($A26,'Non-GHGs Growth Rate'!$A$53:$AR$78,COLUMN('Non-GHGs Growth Rate'!AN$53),0)</f>
        <v>0</v>
      </c>
      <c r="AO26">
        <f>$F26*VLOOKUP($A26,'Non-GHGs Growth Rate'!$A$53:$AR$78,COLUMN('Non-GHGs Growth Rate'!AO$53),0)</f>
        <v>0</v>
      </c>
      <c r="AP26">
        <f>$F26*VLOOKUP($A26,'Non-GHGs Growth Rate'!$A$53:$AR$78,COLUMN('Non-GHGs Growth Rate'!AP$53),0)</f>
        <v>0</v>
      </c>
      <c r="AQ26">
        <f>$F26*VLOOKUP($A26,'Non-GHGs Growth Rate'!$A$53:$AR$78,COLUMN('Non-GHGs Growth Rate'!AQ$53),0)</f>
        <v>0</v>
      </c>
      <c r="AR26">
        <f>$F26*VLOOKUP($A26,'Non-GHGs Growth Rate'!$A$53:$AR$78,COLUMN('Non-GHGs Growth Rate'!AR$53),0)</f>
        <v>0</v>
      </c>
    </row>
    <row r="27" spans="1:44">
      <c r="A27" t="s">
        <v>65</v>
      </c>
      <c r="B27" cm="1">
        <f t="array" ref="B27">SUMPRODUCT('Non-GHGs Emissions 2018-2022'!$I$5:$I$44*('Non-GHGs Emissions 2018-2022'!$A$5:$A$44=$A27))</f>
        <v>0</v>
      </c>
      <c r="C27" cm="1">
        <f t="array" ref="C27">SUMPRODUCT('Non-GHGs Emissions 2018-2022'!$I$49:$I$88*('Non-GHGs Emissions 2018-2022'!$A$49:$A$88=$A27))</f>
        <v>0</v>
      </c>
      <c r="D27" cm="1">
        <f t="array" ref="D27">SUMPRODUCT('Non-GHGs Emissions 2018-2022'!$I$93:$I$132*('Non-GHGs Emissions 2018-2022'!$A$93:$A$132=$A27))</f>
        <v>0</v>
      </c>
      <c r="E27" cm="1">
        <f t="array" ref="E27">SUMPRODUCT('Non-GHGs Emissions 2018-2022'!$I$137:$I$176*('Non-GHGs Emissions 2018-2022'!$A$137:$A$176=$A27))</f>
        <v>0</v>
      </c>
      <c r="F27" cm="1">
        <f t="array" ref="F27">SUMPRODUCT('Non-GHGs Emissions 2018-2022'!$I$181:$I$220*('Non-GHGs Emissions 2018-2022'!$A$181:$A$220=$A27))</f>
        <v>0</v>
      </c>
      <c r="G27">
        <f>$F27*VLOOKUP($A27,'Non-GHGs Growth Rate'!$A$53:$AR$78,COLUMN('Non-GHGs Growth Rate'!G$53),0)</f>
        <v>0</v>
      </c>
      <c r="H27">
        <f>$F27*VLOOKUP($A27,'Non-GHGs Growth Rate'!$A$53:$AR$78,COLUMN('Non-GHGs Growth Rate'!H$53),0)</f>
        <v>0</v>
      </c>
      <c r="I27">
        <f>$F27*VLOOKUP($A27,'Non-GHGs Growth Rate'!$A$53:$AR$78,COLUMN('Non-GHGs Growth Rate'!I$53),0)</f>
        <v>0</v>
      </c>
      <c r="J27">
        <f>$F27*VLOOKUP($A27,'Non-GHGs Growth Rate'!$A$53:$AR$78,COLUMN('Non-GHGs Growth Rate'!J$53),0)</f>
        <v>0</v>
      </c>
      <c r="K27">
        <f>$F27*VLOOKUP($A27,'Non-GHGs Growth Rate'!$A$53:$AR$78,COLUMN('Non-GHGs Growth Rate'!K$53),0)</f>
        <v>0</v>
      </c>
      <c r="L27">
        <f>$F27*VLOOKUP($A27,'Non-GHGs Growth Rate'!$A$53:$AR$78,COLUMN('Non-GHGs Growth Rate'!L$53),0)</f>
        <v>0</v>
      </c>
      <c r="M27">
        <f>$F27*VLOOKUP($A27,'Non-GHGs Growth Rate'!$A$53:$AR$78,COLUMN('Non-GHGs Growth Rate'!M$53),0)</f>
        <v>0</v>
      </c>
      <c r="N27">
        <f>$F27*VLOOKUP($A27,'Non-GHGs Growth Rate'!$A$53:$AR$78,COLUMN('Non-GHGs Growth Rate'!N$53),0)</f>
        <v>0</v>
      </c>
      <c r="O27">
        <f>$F27*VLOOKUP($A27,'Non-GHGs Growth Rate'!$A$53:$AR$78,COLUMN('Non-GHGs Growth Rate'!O$53),0)</f>
        <v>0</v>
      </c>
      <c r="P27">
        <f>$F27*VLOOKUP($A27,'Non-GHGs Growth Rate'!$A$53:$AR$78,COLUMN('Non-GHGs Growth Rate'!P$53),0)</f>
        <v>0</v>
      </c>
      <c r="Q27">
        <f>$F27*VLOOKUP($A27,'Non-GHGs Growth Rate'!$A$53:$AR$78,COLUMN('Non-GHGs Growth Rate'!Q$53),0)</f>
        <v>0</v>
      </c>
      <c r="R27">
        <f>$F27*VLOOKUP($A27,'Non-GHGs Growth Rate'!$A$53:$AR$78,COLUMN('Non-GHGs Growth Rate'!R$53),0)</f>
        <v>0</v>
      </c>
      <c r="S27">
        <f>$F27*VLOOKUP($A27,'Non-GHGs Growth Rate'!$A$53:$AR$78,COLUMN('Non-GHGs Growth Rate'!S$53),0)</f>
        <v>0</v>
      </c>
      <c r="T27">
        <f>$F27*VLOOKUP($A27,'Non-GHGs Growth Rate'!$A$53:$AR$78,COLUMN('Non-GHGs Growth Rate'!T$53),0)</f>
        <v>0</v>
      </c>
      <c r="U27">
        <f>$F27*VLOOKUP($A27,'Non-GHGs Growth Rate'!$A$53:$AR$78,COLUMN('Non-GHGs Growth Rate'!U$53),0)</f>
        <v>0</v>
      </c>
      <c r="V27">
        <f>$F27*VLOOKUP($A27,'Non-GHGs Growth Rate'!$A$53:$AR$78,COLUMN('Non-GHGs Growth Rate'!V$53),0)</f>
        <v>0</v>
      </c>
      <c r="W27">
        <f>$F27*VLOOKUP($A27,'Non-GHGs Growth Rate'!$A$53:$AR$78,COLUMN('Non-GHGs Growth Rate'!W$53),0)</f>
        <v>0</v>
      </c>
      <c r="X27">
        <f>$F27*VLOOKUP($A27,'Non-GHGs Growth Rate'!$A$53:$AR$78,COLUMN('Non-GHGs Growth Rate'!X$53),0)</f>
        <v>0</v>
      </c>
      <c r="Y27">
        <f>$F27*VLOOKUP($A27,'Non-GHGs Growth Rate'!$A$53:$AR$78,COLUMN('Non-GHGs Growth Rate'!Y$53),0)</f>
        <v>0</v>
      </c>
      <c r="Z27">
        <f>$F27*VLOOKUP($A27,'Non-GHGs Growth Rate'!$A$53:$AR$78,COLUMN('Non-GHGs Growth Rate'!Z$53),0)</f>
        <v>0</v>
      </c>
      <c r="AA27">
        <f>$F27*VLOOKUP($A27,'Non-GHGs Growth Rate'!$A$53:$AR$78,COLUMN('Non-GHGs Growth Rate'!AA$53),0)</f>
        <v>0</v>
      </c>
      <c r="AB27">
        <f>$F27*VLOOKUP($A27,'Non-GHGs Growth Rate'!$A$53:$AR$78,COLUMN('Non-GHGs Growth Rate'!AB$53),0)</f>
        <v>0</v>
      </c>
      <c r="AC27">
        <f>$F27*VLOOKUP($A27,'Non-GHGs Growth Rate'!$A$53:$AR$78,COLUMN('Non-GHGs Growth Rate'!AC$53),0)</f>
        <v>0</v>
      </c>
      <c r="AD27">
        <f>$F27*VLOOKUP($A27,'Non-GHGs Growth Rate'!$A$53:$AR$78,COLUMN('Non-GHGs Growth Rate'!AD$53),0)</f>
        <v>0</v>
      </c>
      <c r="AE27">
        <f>$F27*VLOOKUP($A27,'Non-GHGs Growth Rate'!$A$53:$AR$78,COLUMN('Non-GHGs Growth Rate'!AE$53),0)</f>
        <v>0</v>
      </c>
      <c r="AF27">
        <f>$F27*VLOOKUP($A27,'Non-GHGs Growth Rate'!$A$53:$AR$78,COLUMN('Non-GHGs Growth Rate'!AF$53),0)</f>
        <v>0</v>
      </c>
      <c r="AG27">
        <f>$F27*VLOOKUP($A27,'Non-GHGs Growth Rate'!$A$53:$AR$78,COLUMN('Non-GHGs Growth Rate'!AG$53),0)</f>
        <v>0</v>
      </c>
      <c r="AH27">
        <f>$F27*VLOOKUP($A27,'Non-GHGs Growth Rate'!$A$53:$AR$78,COLUMN('Non-GHGs Growth Rate'!AH$53),0)</f>
        <v>0</v>
      </c>
      <c r="AI27">
        <f>$F27*VLOOKUP($A27,'Non-GHGs Growth Rate'!$A$53:$AR$78,COLUMN('Non-GHGs Growth Rate'!AI$53),0)</f>
        <v>0</v>
      </c>
      <c r="AJ27">
        <f>$F27*VLOOKUP($A27,'Non-GHGs Growth Rate'!$A$53:$AR$78,COLUMN('Non-GHGs Growth Rate'!AJ$53),0)</f>
        <v>0</v>
      </c>
      <c r="AK27">
        <f>$F27*VLOOKUP($A27,'Non-GHGs Growth Rate'!$A$53:$AR$78,COLUMN('Non-GHGs Growth Rate'!AK$53),0)</f>
        <v>0</v>
      </c>
      <c r="AL27">
        <f>$F27*VLOOKUP($A27,'Non-GHGs Growth Rate'!$A$53:$AR$78,COLUMN('Non-GHGs Growth Rate'!AL$53),0)</f>
        <v>0</v>
      </c>
      <c r="AM27">
        <f>$F27*VLOOKUP($A27,'Non-GHGs Growth Rate'!$A$53:$AR$78,COLUMN('Non-GHGs Growth Rate'!AM$53),0)</f>
        <v>0</v>
      </c>
      <c r="AN27">
        <f>$F27*VLOOKUP($A27,'Non-GHGs Growth Rate'!$A$53:$AR$78,COLUMN('Non-GHGs Growth Rate'!AN$53),0)</f>
        <v>0</v>
      </c>
      <c r="AO27">
        <f>$F27*VLOOKUP($A27,'Non-GHGs Growth Rate'!$A$53:$AR$78,COLUMN('Non-GHGs Growth Rate'!AO$53),0)</f>
        <v>0</v>
      </c>
      <c r="AP27">
        <f>$F27*VLOOKUP($A27,'Non-GHGs Growth Rate'!$A$53:$AR$78,COLUMN('Non-GHGs Growth Rate'!AP$53),0)</f>
        <v>0</v>
      </c>
      <c r="AQ27">
        <f>$F27*VLOOKUP($A27,'Non-GHGs Growth Rate'!$A$53:$AR$78,COLUMN('Non-GHGs Growth Rate'!AQ$53),0)</f>
        <v>0</v>
      </c>
      <c r="AR27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8" tint="-0.249977111117893"/>
  </sheetPr>
  <dimension ref="A1:AR27"/>
  <sheetViews>
    <sheetView workbookViewId="0"/>
  </sheetViews>
  <sheetFormatPr defaultColWidth="10.25" defaultRowHeight="14.25"/>
  <cols>
    <col min="1" max="1" width="45.5" style="7" customWidth="1"/>
    <col min="2" max="9" width="11.5" style="7" customWidth="1"/>
    <col min="10" max="37" width="11.5" style="6" customWidth="1"/>
    <col min="38" max="16384" width="10.25" style="6"/>
  </cols>
  <sheetData>
    <row r="1" spans="1:44">
      <c r="A1" s="11" t="s">
        <v>6</v>
      </c>
      <c r="B1" s="11" t="s">
        <v>81</v>
      </c>
      <c r="C1" s="13" t="str">
        <f>_xlfn.CONCAT("Unit: grams of ",B1)</f>
        <v>Unit: grams of OC</v>
      </c>
    </row>
    <row r="2" spans="1:44" s="18" customFormat="1">
      <c r="A2" s="16"/>
      <c r="B2" s="15">
        <v>2018</v>
      </c>
      <c r="C2" s="17">
        <v>2019</v>
      </c>
      <c r="D2" s="15">
        <v>2020</v>
      </c>
      <c r="E2" s="17">
        <v>2021</v>
      </c>
      <c r="F2" s="15">
        <v>2022</v>
      </c>
      <c r="G2" s="17">
        <v>2023</v>
      </c>
      <c r="H2" s="15">
        <v>2024</v>
      </c>
      <c r="I2" s="17">
        <v>2025</v>
      </c>
      <c r="J2" s="15">
        <v>2026</v>
      </c>
      <c r="K2" s="17">
        <v>2027</v>
      </c>
      <c r="L2" s="15">
        <v>2028</v>
      </c>
      <c r="M2" s="17">
        <v>2029</v>
      </c>
      <c r="N2" s="15">
        <v>2030</v>
      </c>
      <c r="O2" s="17">
        <v>2031</v>
      </c>
      <c r="P2" s="15">
        <v>2032</v>
      </c>
      <c r="Q2" s="17">
        <v>2033</v>
      </c>
      <c r="R2" s="15">
        <v>2034</v>
      </c>
      <c r="S2" s="17">
        <v>2035</v>
      </c>
      <c r="T2" s="15">
        <v>2036</v>
      </c>
      <c r="U2" s="17">
        <v>2037</v>
      </c>
      <c r="V2" s="15">
        <v>2038</v>
      </c>
      <c r="W2" s="17">
        <v>2039</v>
      </c>
      <c r="X2" s="15">
        <v>2040</v>
      </c>
      <c r="Y2" s="17">
        <v>2041</v>
      </c>
      <c r="Z2" s="15">
        <v>2042</v>
      </c>
      <c r="AA2" s="17">
        <v>2043</v>
      </c>
      <c r="AB2" s="15">
        <v>2044</v>
      </c>
      <c r="AC2" s="17">
        <v>2045</v>
      </c>
      <c r="AD2" s="15">
        <v>2046</v>
      </c>
      <c r="AE2" s="17">
        <v>2047</v>
      </c>
      <c r="AF2" s="15">
        <v>2048</v>
      </c>
      <c r="AG2" s="17">
        <v>2049</v>
      </c>
      <c r="AH2" s="15">
        <v>2050</v>
      </c>
      <c r="AI2" s="15">
        <v>2051</v>
      </c>
      <c r="AJ2" s="15">
        <v>2052</v>
      </c>
      <c r="AK2" s="15">
        <v>2053</v>
      </c>
      <c r="AL2" s="15">
        <v>2054</v>
      </c>
      <c r="AM2" s="15">
        <v>2055</v>
      </c>
      <c r="AN2" s="15">
        <v>2056</v>
      </c>
      <c r="AO2" s="15">
        <v>2057</v>
      </c>
      <c r="AP2" s="15">
        <v>2058</v>
      </c>
      <c r="AQ2" s="15">
        <v>2059</v>
      </c>
      <c r="AR2" s="15">
        <v>2060</v>
      </c>
    </row>
    <row r="3" spans="1:44" s="12" customFormat="1">
      <c r="A3" t="s">
        <v>41</v>
      </c>
      <c r="B3" cm="1">
        <f t="array" ref="B3">SUMPRODUCT('Non-GHGs Emissions 2018-2022'!$N$5:$N$44*('Non-GHGs Emissions 2018-2022'!$A$5:$A$44=$A3))</f>
        <v>0</v>
      </c>
      <c r="C3" cm="1">
        <f t="array" ref="C3">SUMPRODUCT('Non-GHGs Emissions 2018-2022'!$N$49:$N$88*('Non-GHGs Emissions 2018-2022'!$A$49:$A$88=$A3))</f>
        <v>0</v>
      </c>
      <c r="D3" cm="1">
        <f t="array" ref="D3">SUMPRODUCT('Non-GHGs Emissions 2018-2022'!$N$93:$N$132*('Non-GHGs Emissions 2018-2022'!$A$93:$A$132=$A3))</f>
        <v>0</v>
      </c>
      <c r="E3" cm="1">
        <f t="array" ref="E3">SUMPRODUCT('Non-GHGs Emissions 2018-2022'!$N$137:$N$176*('Non-GHGs Emissions 2018-2022'!$A$137:$A$176=$A3))</f>
        <v>0</v>
      </c>
      <c r="F3" cm="1">
        <f t="array" ref="F3">SUMPRODUCT('Non-GHGs Emissions 2018-2022'!$N$181:$N$220*('Non-GHGs Emissions 2018-2022'!$A$181:$A$220=$A3))</f>
        <v>0</v>
      </c>
      <c r="G3">
        <f>$F3*VLOOKUP($A3,'Non-GHGs Growth Rate'!$A$53:$AR$78,COLUMN('Non-GHGs Growth Rate'!G$53),0)</f>
        <v>0</v>
      </c>
      <c r="H3">
        <f>$F3*VLOOKUP($A3,'Non-GHGs Growth Rate'!$A$53:$AR$78,COLUMN('Non-GHGs Growth Rate'!H$53),0)</f>
        <v>0</v>
      </c>
      <c r="I3">
        <f>$F3*VLOOKUP($A3,'Non-GHGs Growth Rate'!$A$53:$AR$78,COLUMN('Non-GHGs Growth Rate'!I$53),0)</f>
        <v>0</v>
      </c>
      <c r="J3">
        <f>$F3*VLOOKUP($A3,'Non-GHGs Growth Rate'!$A$53:$AR$78,COLUMN('Non-GHGs Growth Rate'!J$53),0)</f>
        <v>0</v>
      </c>
      <c r="K3">
        <f>$F3*VLOOKUP($A3,'Non-GHGs Growth Rate'!$A$53:$AR$78,COLUMN('Non-GHGs Growth Rate'!K$53),0)</f>
        <v>0</v>
      </c>
      <c r="L3">
        <f>$F3*VLOOKUP($A3,'Non-GHGs Growth Rate'!$A$53:$AR$78,COLUMN('Non-GHGs Growth Rate'!L$53),0)</f>
        <v>0</v>
      </c>
      <c r="M3">
        <f>$F3*VLOOKUP($A3,'Non-GHGs Growth Rate'!$A$53:$AR$78,COLUMN('Non-GHGs Growth Rate'!M$53),0)</f>
        <v>0</v>
      </c>
      <c r="N3">
        <f>$F3*VLOOKUP($A3,'Non-GHGs Growth Rate'!$A$53:$AR$78,COLUMN('Non-GHGs Growth Rate'!N$53),0)</f>
        <v>0</v>
      </c>
      <c r="O3">
        <f>$F3*VLOOKUP($A3,'Non-GHGs Growth Rate'!$A$53:$AR$78,COLUMN('Non-GHGs Growth Rate'!O$53),0)</f>
        <v>0</v>
      </c>
      <c r="P3">
        <f>$F3*VLOOKUP($A3,'Non-GHGs Growth Rate'!$A$53:$AR$78,COLUMN('Non-GHGs Growth Rate'!P$53),0)</f>
        <v>0</v>
      </c>
      <c r="Q3">
        <f>$F3*VLOOKUP($A3,'Non-GHGs Growth Rate'!$A$53:$AR$78,COLUMN('Non-GHGs Growth Rate'!Q$53),0)</f>
        <v>0</v>
      </c>
      <c r="R3">
        <f>$F3*VLOOKUP($A3,'Non-GHGs Growth Rate'!$A$53:$AR$78,COLUMN('Non-GHGs Growth Rate'!R$53),0)</f>
        <v>0</v>
      </c>
      <c r="S3">
        <f>$F3*VLOOKUP($A3,'Non-GHGs Growth Rate'!$A$53:$AR$78,COLUMN('Non-GHGs Growth Rate'!S$53),0)</f>
        <v>0</v>
      </c>
      <c r="T3">
        <f>$F3*VLOOKUP($A3,'Non-GHGs Growth Rate'!$A$53:$AR$78,COLUMN('Non-GHGs Growth Rate'!T$53),0)</f>
        <v>0</v>
      </c>
      <c r="U3">
        <f>$F3*VLOOKUP($A3,'Non-GHGs Growth Rate'!$A$53:$AR$78,COLUMN('Non-GHGs Growth Rate'!U$53),0)</f>
        <v>0</v>
      </c>
      <c r="V3">
        <f>$F3*VLOOKUP($A3,'Non-GHGs Growth Rate'!$A$53:$AR$78,COLUMN('Non-GHGs Growth Rate'!V$53),0)</f>
        <v>0</v>
      </c>
      <c r="W3">
        <f>$F3*VLOOKUP($A3,'Non-GHGs Growth Rate'!$A$53:$AR$78,COLUMN('Non-GHGs Growth Rate'!W$53),0)</f>
        <v>0</v>
      </c>
      <c r="X3">
        <f>$F3*VLOOKUP($A3,'Non-GHGs Growth Rate'!$A$53:$AR$78,COLUMN('Non-GHGs Growth Rate'!X$53),0)</f>
        <v>0</v>
      </c>
      <c r="Y3">
        <f>$F3*VLOOKUP($A3,'Non-GHGs Growth Rate'!$A$53:$AR$78,COLUMN('Non-GHGs Growth Rate'!Y$53),0)</f>
        <v>0</v>
      </c>
      <c r="Z3">
        <f>$F3*VLOOKUP($A3,'Non-GHGs Growth Rate'!$A$53:$AR$78,COLUMN('Non-GHGs Growth Rate'!Z$53),0)</f>
        <v>0</v>
      </c>
      <c r="AA3">
        <f>$F3*VLOOKUP($A3,'Non-GHGs Growth Rate'!$A$53:$AR$78,COLUMN('Non-GHGs Growth Rate'!AA$53),0)</f>
        <v>0</v>
      </c>
      <c r="AB3">
        <f>$F3*VLOOKUP($A3,'Non-GHGs Growth Rate'!$A$53:$AR$78,COLUMN('Non-GHGs Growth Rate'!AB$53),0)</f>
        <v>0</v>
      </c>
      <c r="AC3">
        <f>$F3*VLOOKUP($A3,'Non-GHGs Growth Rate'!$A$53:$AR$78,COLUMN('Non-GHGs Growth Rate'!AC$53),0)</f>
        <v>0</v>
      </c>
      <c r="AD3">
        <f>$F3*VLOOKUP($A3,'Non-GHGs Growth Rate'!$A$53:$AR$78,COLUMN('Non-GHGs Growth Rate'!AD$53),0)</f>
        <v>0</v>
      </c>
      <c r="AE3">
        <f>$F3*VLOOKUP($A3,'Non-GHGs Growth Rate'!$A$53:$AR$78,COLUMN('Non-GHGs Growth Rate'!AE$53),0)</f>
        <v>0</v>
      </c>
      <c r="AF3">
        <f>$F3*VLOOKUP($A3,'Non-GHGs Growth Rate'!$A$53:$AR$78,COLUMN('Non-GHGs Growth Rate'!AF$53),0)</f>
        <v>0</v>
      </c>
      <c r="AG3">
        <f>$F3*VLOOKUP($A3,'Non-GHGs Growth Rate'!$A$53:$AR$78,COLUMN('Non-GHGs Growth Rate'!AG$53),0)</f>
        <v>0</v>
      </c>
      <c r="AH3">
        <f>$F3*VLOOKUP($A3,'Non-GHGs Growth Rate'!$A$53:$AR$78,COLUMN('Non-GHGs Growth Rate'!AH$53),0)</f>
        <v>0</v>
      </c>
      <c r="AI3">
        <f>$F3*VLOOKUP($A3,'Non-GHGs Growth Rate'!$A$53:$AR$78,COLUMN('Non-GHGs Growth Rate'!AI$53),0)</f>
        <v>0</v>
      </c>
      <c r="AJ3">
        <f>$F3*VLOOKUP($A3,'Non-GHGs Growth Rate'!$A$53:$AR$78,COLUMN('Non-GHGs Growth Rate'!AJ$53),0)</f>
        <v>0</v>
      </c>
      <c r="AK3">
        <f>$F3*VLOOKUP($A3,'Non-GHGs Growth Rate'!$A$53:$AR$78,COLUMN('Non-GHGs Growth Rate'!AK$53),0)</f>
        <v>0</v>
      </c>
      <c r="AL3">
        <f>$F3*VLOOKUP($A3,'Non-GHGs Growth Rate'!$A$53:$AR$78,COLUMN('Non-GHGs Growth Rate'!AL$53),0)</f>
        <v>0</v>
      </c>
      <c r="AM3">
        <f>$F3*VLOOKUP($A3,'Non-GHGs Growth Rate'!$A$53:$AR$78,COLUMN('Non-GHGs Growth Rate'!AM$53),0)</f>
        <v>0</v>
      </c>
      <c r="AN3">
        <f>$F3*VLOOKUP($A3,'Non-GHGs Growth Rate'!$A$53:$AR$78,COLUMN('Non-GHGs Growth Rate'!AN$53),0)</f>
        <v>0</v>
      </c>
      <c r="AO3">
        <f>$F3*VLOOKUP($A3,'Non-GHGs Growth Rate'!$A$53:$AR$78,COLUMN('Non-GHGs Growth Rate'!AO$53),0)</f>
        <v>0</v>
      </c>
      <c r="AP3">
        <f>$F3*VLOOKUP($A3,'Non-GHGs Growth Rate'!$A$53:$AR$78,COLUMN('Non-GHGs Growth Rate'!AP$53),0)</f>
        <v>0</v>
      </c>
      <c r="AQ3">
        <f>$F3*VLOOKUP($A3,'Non-GHGs Growth Rate'!$A$53:$AR$78,COLUMN('Non-GHGs Growth Rate'!AQ$53),0)</f>
        <v>0</v>
      </c>
      <c r="AR3">
        <f>$F3*VLOOKUP($A3,'Non-GHGs Growth Rate'!$A$53:$AR$78,COLUMN('Non-GHGs Growth Rate'!AR$53),0)</f>
        <v>0</v>
      </c>
    </row>
    <row r="4" spans="1:44">
      <c r="A4" t="s">
        <v>42</v>
      </c>
      <c r="B4" cm="1">
        <f t="array" ref="B4">SUMPRODUCT('Non-GHGs Emissions 2018-2022'!$N$5:$N$44*('Non-GHGs Emissions 2018-2022'!$A$5:$A$44=$A4))</f>
        <v>0</v>
      </c>
      <c r="C4" cm="1">
        <f t="array" ref="C4">SUMPRODUCT('Non-GHGs Emissions 2018-2022'!$N$49:$N$88*('Non-GHGs Emissions 2018-2022'!$A$49:$A$88=$A4))</f>
        <v>0</v>
      </c>
      <c r="D4" cm="1">
        <f t="array" ref="D4">SUMPRODUCT('Non-GHGs Emissions 2018-2022'!$N$93:$N$132*('Non-GHGs Emissions 2018-2022'!$A$93:$A$132=$A4))</f>
        <v>0</v>
      </c>
      <c r="E4" cm="1">
        <f t="array" ref="E4">SUMPRODUCT('Non-GHGs Emissions 2018-2022'!$N$137:$N$176*('Non-GHGs Emissions 2018-2022'!$A$137:$A$176=$A4))</f>
        <v>0</v>
      </c>
      <c r="F4" cm="1">
        <f t="array" ref="F4">SUMPRODUCT('Non-GHGs Emissions 2018-2022'!$N$181:$N$220*('Non-GHGs Emissions 2018-2022'!$A$181:$A$220=$A4))</f>
        <v>0</v>
      </c>
      <c r="G4">
        <f>$F4*VLOOKUP($A4,'Non-GHGs Growth Rate'!$A$53:$AR$78,COLUMN('Non-GHGs Growth Rate'!G$53),0)</f>
        <v>0</v>
      </c>
      <c r="H4">
        <f>$F4*VLOOKUP($A4,'Non-GHGs Growth Rate'!$A$53:$AR$78,COLUMN('Non-GHGs Growth Rate'!H$53),0)</f>
        <v>0</v>
      </c>
      <c r="I4">
        <f>$F4*VLOOKUP($A4,'Non-GHGs Growth Rate'!$A$53:$AR$78,COLUMN('Non-GHGs Growth Rate'!I$53),0)</f>
        <v>0</v>
      </c>
      <c r="J4">
        <f>$F4*VLOOKUP($A4,'Non-GHGs Growth Rate'!$A$53:$AR$78,COLUMN('Non-GHGs Growth Rate'!J$53),0)</f>
        <v>0</v>
      </c>
      <c r="K4">
        <f>$F4*VLOOKUP($A4,'Non-GHGs Growth Rate'!$A$53:$AR$78,COLUMN('Non-GHGs Growth Rate'!K$53),0)</f>
        <v>0</v>
      </c>
      <c r="L4">
        <f>$F4*VLOOKUP($A4,'Non-GHGs Growth Rate'!$A$53:$AR$78,COLUMN('Non-GHGs Growth Rate'!L$53),0)</f>
        <v>0</v>
      </c>
      <c r="M4">
        <f>$F4*VLOOKUP($A4,'Non-GHGs Growth Rate'!$A$53:$AR$78,COLUMN('Non-GHGs Growth Rate'!M$53),0)</f>
        <v>0</v>
      </c>
      <c r="N4">
        <f>$F4*VLOOKUP($A4,'Non-GHGs Growth Rate'!$A$53:$AR$78,COLUMN('Non-GHGs Growth Rate'!N$53),0)</f>
        <v>0</v>
      </c>
      <c r="O4">
        <f>$F4*VLOOKUP($A4,'Non-GHGs Growth Rate'!$A$53:$AR$78,COLUMN('Non-GHGs Growth Rate'!O$53),0)</f>
        <v>0</v>
      </c>
      <c r="P4">
        <f>$F4*VLOOKUP($A4,'Non-GHGs Growth Rate'!$A$53:$AR$78,COLUMN('Non-GHGs Growth Rate'!P$53),0)</f>
        <v>0</v>
      </c>
      <c r="Q4">
        <f>$F4*VLOOKUP($A4,'Non-GHGs Growth Rate'!$A$53:$AR$78,COLUMN('Non-GHGs Growth Rate'!Q$53),0)</f>
        <v>0</v>
      </c>
      <c r="R4">
        <f>$F4*VLOOKUP($A4,'Non-GHGs Growth Rate'!$A$53:$AR$78,COLUMN('Non-GHGs Growth Rate'!R$53),0)</f>
        <v>0</v>
      </c>
      <c r="S4">
        <f>$F4*VLOOKUP($A4,'Non-GHGs Growth Rate'!$A$53:$AR$78,COLUMN('Non-GHGs Growth Rate'!S$53),0)</f>
        <v>0</v>
      </c>
      <c r="T4">
        <f>$F4*VLOOKUP($A4,'Non-GHGs Growth Rate'!$A$53:$AR$78,COLUMN('Non-GHGs Growth Rate'!T$53),0)</f>
        <v>0</v>
      </c>
      <c r="U4">
        <f>$F4*VLOOKUP($A4,'Non-GHGs Growth Rate'!$A$53:$AR$78,COLUMN('Non-GHGs Growth Rate'!U$53),0)</f>
        <v>0</v>
      </c>
      <c r="V4">
        <f>$F4*VLOOKUP($A4,'Non-GHGs Growth Rate'!$A$53:$AR$78,COLUMN('Non-GHGs Growth Rate'!V$53),0)</f>
        <v>0</v>
      </c>
      <c r="W4">
        <f>$F4*VLOOKUP($A4,'Non-GHGs Growth Rate'!$A$53:$AR$78,COLUMN('Non-GHGs Growth Rate'!W$53),0)</f>
        <v>0</v>
      </c>
      <c r="X4">
        <f>$F4*VLOOKUP($A4,'Non-GHGs Growth Rate'!$A$53:$AR$78,COLUMN('Non-GHGs Growth Rate'!X$53),0)</f>
        <v>0</v>
      </c>
      <c r="Y4">
        <f>$F4*VLOOKUP($A4,'Non-GHGs Growth Rate'!$A$53:$AR$78,COLUMN('Non-GHGs Growth Rate'!Y$53),0)</f>
        <v>0</v>
      </c>
      <c r="Z4">
        <f>$F4*VLOOKUP($A4,'Non-GHGs Growth Rate'!$A$53:$AR$78,COLUMN('Non-GHGs Growth Rate'!Z$53),0)</f>
        <v>0</v>
      </c>
      <c r="AA4">
        <f>$F4*VLOOKUP($A4,'Non-GHGs Growth Rate'!$A$53:$AR$78,COLUMN('Non-GHGs Growth Rate'!AA$53),0)</f>
        <v>0</v>
      </c>
      <c r="AB4">
        <f>$F4*VLOOKUP($A4,'Non-GHGs Growth Rate'!$A$53:$AR$78,COLUMN('Non-GHGs Growth Rate'!AB$53),0)</f>
        <v>0</v>
      </c>
      <c r="AC4">
        <f>$F4*VLOOKUP($A4,'Non-GHGs Growth Rate'!$A$53:$AR$78,COLUMN('Non-GHGs Growth Rate'!AC$53),0)</f>
        <v>0</v>
      </c>
      <c r="AD4">
        <f>$F4*VLOOKUP($A4,'Non-GHGs Growth Rate'!$A$53:$AR$78,COLUMN('Non-GHGs Growth Rate'!AD$53),0)</f>
        <v>0</v>
      </c>
      <c r="AE4">
        <f>$F4*VLOOKUP($A4,'Non-GHGs Growth Rate'!$A$53:$AR$78,COLUMN('Non-GHGs Growth Rate'!AE$53),0)</f>
        <v>0</v>
      </c>
      <c r="AF4">
        <f>$F4*VLOOKUP($A4,'Non-GHGs Growth Rate'!$A$53:$AR$78,COLUMN('Non-GHGs Growth Rate'!AF$53),0)</f>
        <v>0</v>
      </c>
      <c r="AG4">
        <f>$F4*VLOOKUP($A4,'Non-GHGs Growth Rate'!$A$53:$AR$78,COLUMN('Non-GHGs Growth Rate'!AG$53),0)</f>
        <v>0</v>
      </c>
      <c r="AH4">
        <f>$F4*VLOOKUP($A4,'Non-GHGs Growth Rate'!$A$53:$AR$78,COLUMN('Non-GHGs Growth Rate'!AH$53),0)</f>
        <v>0</v>
      </c>
      <c r="AI4">
        <f>$F4*VLOOKUP($A4,'Non-GHGs Growth Rate'!$A$53:$AR$78,COLUMN('Non-GHGs Growth Rate'!AI$53),0)</f>
        <v>0</v>
      </c>
      <c r="AJ4">
        <f>$F4*VLOOKUP($A4,'Non-GHGs Growth Rate'!$A$53:$AR$78,COLUMN('Non-GHGs Growth Rate'!AJ$53),0)</f>
        <v>0</v>
      </c>
      <c r="AK4">
        <f>$F4*VLOOKUP($A4,'Non-GHGs Growth Rate'!$A$53:$AR$78,COLUMN('Non-GHGs Growth Rate'!AK$53),0)</f>
        <v>0</v>
      </c>
      <c r="AL4">
        <f>$F4*VLOOKUP($A4,'Non-GHGs Growth Rate'!$A$53:$AR$78,COLUMN('Non-GHGs Growth Rate'!AL$53),0)</f>
        <v>0</v>
      </c>
      <c r="AM4">
        <f>$F4*VLOOKUP($A4,'Non-GHGs Growth Rate'!$A$53:$AR$78,COLUMN('Non-GHGs Growth Rate'!AM$53),0)</f>
        <v>0</v>
      </c>
      <c r="AN4">
        <f>$F4*VLOOKUP($A4,'Non-GHGs Growth Rate'!$A$53:$AR$78,COLUMN('Non-GHGs Growth Rate'!AN$53),0)</f>
        <v>0</v>
      </c>
      <c r="AO4">
        <f>$F4*VLOOKUP($A4,'Non-GHGs Growth Rate'!$A$53:$AR$78,COLUMN('Non-GHGs Growth Rate'!AO$53),0)</f>
        <v>0</v>
      </c>
      <c r="AP4">
        <f>$F4*VLOOKUP($A4,'Non-GHGs Growth Rate'!$A$53:$AR$78,COLUMN('Non-GHGs Growth Rate'!AP$53),0)</f>
        <v>0</v>
      </c>
      <c r="AQ4">
        <f>$F4*VLOOKUP($A4,'Non-GHGs Growth Rate'!$A$53:$AR$78,COLUMN('Non-GHGs Growth Rate'!AQ$53),0)</f>
        <v>0</v>
      </c>
      <c r="AR4">
        <f>$F4*VLOOKUP($A4,'Non-GHGs Growth Rate'!$A$53:$AR$78,COLUMN('Non-GHGs Growth Rate'!AR$53),0)</f>
        <v>0</v>
      </c>
    </row>
    <row r="5" spans="1:44">
      <c r="A5" t="s">
        <v>46</v>
      </c>
      <c r="B5" cm="1">
        <f t="array" ref="B5">SUMPRODUCT('Non-GHGs Emissions 2018-2022'!$N$5:$N$44*('Non-GHGs Emissions 2018-2022'!$A$5:$A$44=$A5))</f>
        <v>0</v>
      </c>
      <c r="C5" cm="1">
        <f t="array" ref="C5">SUMPRODUCT('Non-GHGs Emissions 2018-2022'!$N$49:$N$88*('Non-GHGs Emissions 2018-2022'!$A$49:$A$88=$A5))</f>
        <v>0</v>
      </c>
      <c r="D5" cm="1">
        <f t="array" ref="D5">SUMPRODUCT('Non-GHGs Emissions 2018-2022'!$N$93:$N$132*('Non-GHGs Emissions 2018-2022'!$A$93:$A$132=$A5))</f>
        <v>0</v>
      </c>
      <c r="E5" cm="1">
        <f t="array" ref="E5">SUMPRODUCT('Non-GHGs Emissions 2018-2022'!$N$137:$N$176*('Non-GHGs Emissions 2018-2022'!$A$137:$A$176=$A5))</f>
        <v>0</v>
      </c>
      <c r="F5" cm="1">
        <f t="array" ref="F5">SUMPRODUCT('Non-GHGs Emissions 2018-2022'!$N$181:$N$220*('Non-GHGs Emissions 2018-2022'!$A$181:$A$220=$A5))</f>
        <v>0</v>
      </c>
      <c r="G5">
        <f>$F5*VLOOKUP($A5,'Non-GHGs Growth Rate'!$A$53:$AR$78,COLUMN('Non-GHGs Growth Rate'!G$53),0)</f>
        <v>0</v>
      </c>
      <c r="H5">
        <f>$F5*VLOOKUP($A5,'Non-GHGs Growth Rate'!$A$53:$AR$78,COLUMN('Non-GHGs Growth Rate'!H$53),0)</f>
        <v>0</v>
      </c>
      <c r="I5">
        <f>$F5*VLOOKUP($A5,'Non-GHGs Growth Rate'!$A$53:$AR$78,COLUMN('Non-GHGs Growth Rate'!I$53),0)</f>
        <v>0</v>
      </c>
      <c r="J5">
        <f>$F5*VLOOKUP($A5,'Non-GHGs Growth Rate'!$A$53:$AR$78,COLUMN('Non-GHGs Growth Rate'!J$53),0)</f>
        <v>0</v>
      </c>
      <c r="K5">
        <f>$F5*VLOOKUP($A5,'Non-GHGs Growth Rate'!$A$53:$AR$78,COLUMN('Non-GHGs Growth Rate'!K$53),0)</f>
        <v>0</v>
      </c>
      <c r="L5">
        <f>$F5*VLOOKUP($A5,'Non-GHGs Growth Rate'!$A$53:$AR$78,COLUMN('Non-GHGs Growth Rate'!L$53),0)</f>
        <v>0</v>
      </c>
      <c r="M5">
        <f>$F5*VLOOKUP($A5,'Non-GHGs Growth Rate'!$A$53:$AR$78,COLUMN('Non-GHGs Growth Rate'!M$53),0)</f>
        <v>0</v>
      </c>
      <c r="N5">
        <f>$F5*VLOOKUP($A5,'Non-GHGs Growth Rate'!$A$53:$AR$78,COLUMN('Non-GHGs Growth Rate'!N$53),0)</f>
        <v>0</v>
      </c>
      <c r="O5">
        <f>$F5*VLOOKUP($A5,'Non-GHGs Growth Rate'!$A$53:$AR$78,COLUMN('Non-GHGs Growth Rate'!O$53),0)</f>
        <v>0</v>
      </c>
      <c r="P5">
        <f>$F5*VLOOKUP($A5,'Non-GHGs Growth Rate'!$A$53:$AR$78,COLUMN('Non-GHGs Growth Rate'!P$53),0)</f>
        <v>0</v>
      </c>
      <c r="Q5">
        <f>$F5*VLOOKUP($A5,'Non-GHGs Growth Rate'!$A$53:$AR$78,COLUMN('Non-GHGs Growth Rate'!Q$53),0)</f>
        <v>0</v>
      </c>
      <c r="R5">
        <f>$F5*VLOOKUP($A5,'Non-GHGs Growth Rate'!$A$53:$AR$78,COLUMN('Non-GHGs Growth Rate'!R$53),0)</f>
        <v>0</v>
      </c>
      <c r="S5">
        <f>$F5*VLOOKUP($A5,'Non-GHGs Growth Rate'!$A$53:$AR$78,COLUMN('Non-GHGs Growth Rate'!S$53),0)</f>
        <v>0</v>
      </c>
      <c r="T5">
        <f>$F5*VLOOKUP($A5,'Non-GHGs Growth Rate'!$A$53:$AR$78,COLUMN('Non-GHGs Growth Rate'!T$53),0)</f>
        <v>0</v>
      </c>
      <c r="U5">
        <f>$F5*VLOOKUP($A5,'Non-GHGs Growth Rate'!$A$53:$AR$78,COLUMN('Non-GHGs Growth Rate'!U$53),0)</f>
        <v>0</v>
      </c>
      <c r="V5">
        <f>$F5*VLOOKUP($A5,'Non-GHGs Growth Rate'!$A$53:$AR$78,COLUMN('Non-GHGs Growth Rate'!V$53),0)</f>
        <v>0</v>
      </c>
      <c r="W5">
        <f>$F5*VLOOKUP($A5,'Non-GHGs Growth Rate'!$A$53:$AR$78,COLUMN('Non-GHGs Growth Rate'!W$53),0)</f>
        <v>0</v>
      </c>
      <c r="X5">
        <f>$F5*VLOOKUP($A5,'Non-GHGs Growth Rate'!$A$53:$AR$78,COLUMN('Non-GHGs Growth Rate'!X$53),0)</f>
        <v>0</v>
      </c>
      <c r="Y5">
        <f>$F5*VLOOKUP($A5,'Non-GHGs Growth Rate'!$A$53:$AR$78,COLUMN('Non-GHGs Growth Rate'!Y$53),0)</f>
        <v>0</v>
      </c>
      <c r="Z5">
        <f>$F5*VLOOKUP($A5,'Non-GHGs Growth Rate'!$A$53:$AR$78,COLUMN('Non-GHGs Growth Rate'!Z$53),0)</f>
        <v>0</v>
      </c>
      <c r="AA5">
        <f>$F5*VLOOKUP($A5,'Non-GHGs Growth Rate'!$A$53:$AR$78,COLUMN('Non-GHGs Growth Rate'!AA$53),0)</f>
        <v>0</v>
      </c>
      <c r="AB5">
        <f>$F5*VLOOKUP($A5,'Non-GHGs Growth Rate'!$A$53:$AR$78,COLUMN('Non-GHGs Growth Rate'!AB$53),0)</f>
        <v>0</v>
      </c>
      <c r="AC5">
        <f>$F5*VLOOKUP($A5,'Non-GHGs Growth Rate'!$A$53:$AR$78,COLUMN('Non-GHGs Growth Rate'!AC$53),0)</f>
        <v>0</v>
      </c>
      <c r="AD5">
        <f>$F5*VLOOKUP($A5,'Non-GHGs Growth Rate'!$A$53:$AR$78,COLUMN('Non-GHGs Growth Rate'!AD$53),0)</f>
        <v>0</v>
      </c>
      <c r="AE5">
        <f>$F5*VLOOKUP($A5,'Non-GHGs Growth Rate'!$A$53:$AR$78,COLUMN('Non-GHGs Growth Rate'!AE$53),0)</f>
        <v>0</v>
      </c>
      <c r="AF5">
        <f>$F5*VLOOKUP($A5,'Non-GHGs Growth Rate'!$A$53:$AR$78,COLUMN('Non-GHGs Growth Rate'!AF$53),0)</f>
        <v>0</v>
      </c>
      <c r="AG5">
        <f>$F5*VLOOKUP($A5,'Non-GHGs Growth Rate'!$A$53:$AR$78,COLUMN('Non-GHGs Growth Rate'!AG$53),0)</f>
        <v>0</v>
      </c>
      <c r="AH5">
        <f>$F5*VLOOKUP($A5,'Non-GHGs Growth Rate'!$A$53:$AR$78,COLUMN('Non-GHGs Growth Rate'!AH$53),0)</f>
        <v>0</v>
      </c>
      <c r="AI5">
        <f>$F5*VLOOKUP($A5,'Non-GHGs Growth Rate'!$A$53:$AR$78,COLUMN('Non-GHGs Growth Rate'!AI$53),0)</f>
        <v>0</v>
      </c>
      <c r="AJ5">
        <f>$F5*VLOOKUP($A5,'Non-GHGs Growth Rate'!$A$53:$AR$78,COLUMN('Non-GHGs Growth Rate'!AJ$53),0)</f>
        <v>0</v>
      </c>
      <c r="AK5">
        <f>$F5*VLOOKUP($A5,'Non-GHGs Growth Rate'!$A$53:$AR$78,COLUMN('Non-GHGs Growth Rate'!AK$53),0)</f>
        <v>0</v>
      </c>
      <c r="AL5">
        <f>$F5*VLOOKUP($A5,'Non-GHGs Growth Rate'!$A$53:$AR$78,COLUMN('Non-GHGs Growth Rate'!AL$53),0)</f>
        <v>0</v>
      </c>
      <c r="AM5">
        <f>$F5*VLOOKUP($A5,'Non-GHGs Growth Rate'!$A$53:$AR$78,COLUMN('Non-GHGs Growth Rate'!AM$53),0)</f>
        <v>0</v>
      </c>
      <c r="AN5">
        <f>$F5*VLOOKUP($A5,'Non-GHGs Growth Rate'!$A$53:$AR$78,COLUMN('Non-GHGs Growth Rate'!AN$53),0)</f>
        <v>0</v>
      </c>
      <c r="AO5">
        <f>$F5*VLOOKUP($A5,'Non-GHGs Growth Rate'!$A$53:$AR$78,COLUMN('Non-GHGs Growth Rate'!AO$53),0)</f>
        <v>0</v>
      </c>
      <c r="AP5">
        <f>$F5*VLOOKUP($A5,'Non-GHGs Growth Rate'!$A$53:$AR$78,COLUMN('Non-GHGs Growth Rate'!AP$53),0)</f>
        <v>0</v>
      </c>
      <c r="AQ5">
        <f>$F5*VLOOKUP($A5,'Non-GHGs Growth Rate'!$A$53:$AR$78,COLUMN('Non-GHGs Growth Rate'!AQ$53),0)</f>
        <v>0</v>
      </c>
      <c r="AR5">
        <f>$F5*VLOOKUP($A5,'Non-GHGs Growth Rate'!$A$53:$AR$78,COLUMN('Non-GHGs Growth Rate'!AR$53),0)</f>
        <v>0</v>
      </c>
    </row>
    <row r="6" spans="1:44">
      <c r="A6" t="s">
        <v>51</v>
      </c>
      <c r="B6" cm="1">
        <f t="array" ref="B6">SUMPRODUCT('Non-GHGs Emissions 2018-2022'!$N$5:$N$44*('Non-GHGs Emissions 2018-2022'!$A$5:$A$44=$A6))</f>
        <v>0</v>
      </c>
      <c r="C6" cm="1">
        <f t="array" ref="C6">SUMPRODUCT('Non-GHGs Emissions 2018-2022'!$N$49:$N$88*('Non-GHGs Emissions 2018-2022'!$A$49:$A$88=$A6))</f>
        <v>0</v>
      </c>
      <c r="D6" cm="1">
        <f t="array" ref="D6">SUMPRODUCT('Non-GHGs Emissions 2018-2022'!$N$93:$N$132*('Non-GHGs Emissions 2018-2022'!$A$93:$A$132=$A6))</f>
        <v>0</v>
      </c>
      <c r="E6" cm="1">
        <f t="array" ref="E6">SUMPRODUCT('Non-GHGs Emissions 2018-2022'!$N$137:$N$176*('Non-GHGs Emissions 2018-2022'!$A$137:$A$176=$A6))</f>
        <v>0</v>
      </c>
      <c r="F6" cm="1">
        <f t="array" ref="F6">SUMPRODUCT('Non-GHGs Emissions 2018-2022'!$N$181:$N$220*('Non-GHGs Emissions 2018-2022'!$A$181:$A$220=$A6))</f>
        <v>0</v>
      </c>
      <c r="G6">
        <f>$F6*VLOOKUP($A6,'Non-GHGs Growth Rate'!$A$53:$AR$78,COLUMN('Non-GHGs Growth Rate'!G$53),0)</f>
        <v>0</v>
      </c>
      <c r="H6">
        <f>$F6*VLOOKUP($A6,'Non-GHGs Growth Rate'!$A$53:$AR$78,COLUMN('Non-GHGs Growth Rate'!H$53),0)</f>
        <v>0</v>
      </c>
      <c r="I6">
        <f>$F6*VLOOKUP($A6,'Non-GHGs Growth Rate'!$A$53:$AR$78,COLUMN('Non-GHGs Growth Rate'!I$53),0)</f>
        <v>0</v>
      </c>
      <c r="J6">
        <f>$F6*VLOOKUP($A6,'Non-GHGs Growth Rate'!$A$53:$AR$78,COLUMN('Non-GHGs Growth Rate'!J$53),0)</f>
        <v>0</v>
      </c>
      <c r="K6">
        <f>$F6*VLOOKUP($A6,'Non-GHGs Growth Rate'!$A$53:$AR$78,COLUMN('Non-GHGs Growth Rate'!K$53),0)</f>
        <v>0</v>
      </c>
      <c r="L6">
        <f>$F6*VLOOKUP($A6,'Non-GHGs Growth Rate'!$A$53:$AR$78,COLUMN('Non-GHGs Growth Rate'!L$53),0)</f>
        <v>0</v>
      </c>
      <c r="M6">
        <f>$F6*VLOOKUP($A6,'Non-GHGs Growth Rate'!$A$53:$AR$78,COLUMN('Non-GHGs Growth Rate'!M$53),0)</f>
        <v>0</v>
      </c>
      <c r="N6">
        <f>$F6*VLOOKUP($A6,'Non-GHGs Growth Rate'!$A$53:$AR$78,COLUMN('Non-GHGs Growth Rate'!N$53),0)</f>
        <v>0</v>
      </c>
      <c r="O6">
        <f>$F6*VLOOKUP($A6,'Non-GHGs Growth Rate'!$A$53:$AR$78,COLUMN('Non-GHGs Growth Rate'!O$53),0)</f>
        <v>0</v>
      </c>
      <c r="P6">
        <f>$F6*VLOOKUP($A6,'Non-GHGs Growth Rate'!$A$53:$AR$78,COLUMN('Non-GHGs Growth Rate'!P$53),0)</f>
        <v>0</v>
      </c>
      <c r="Q6">
        <f>$F6*VLOOKUP($A6,'Non-GHGs Growth Rate'!$A$53:$AR$78,COLUMN('Non-GHGs Growth Rate'!Q$53),0)</f>
        <v>0</v>
      </c>
      <c r="R6">
        <f>$F6*VLOOKUP($A6,'Non-GHGs Growth Rate'!$A$53:$AR$78,COLUMN('Non-GHGs Growth Rate'!R$53),0)</f>
        <v>0</v>
      </c>
      <c r="S6">
        <f>$F6*VLOOKUP($A6,'Non-GHGs Growth Rate'!$A$53:$AR$78,COLUMN('Non-GHGs Growth Rate'!S$53),0)</f>
        <v>0</v>
      </c>
      <c r="T6">
        <f>$F6*VLOOKUP($A6,'Non-GHGs Growth Rate'!$A$53:$AR$78,COLUMN('Non-GHGs Growth Rate'!T$53),0)</f>
        <v>0</v>
      </c>
      <c r="U6">
        <f>$F6*VLOOKUP($A6,'Non-GHGs Growth Rate'!$A$53:$AR$78,COLUMN('Non-GHGs Growth Rate'!U$53),0)</f>
        <v>0</v>
      </c>
      <c r="V6">
        <f>$F6*VLOOKUP($A6,'Non-GHGs Growth Rate'!$A$53:$AR$78,COLUMN('Non-GHGs Growth Rate'!V$53),0)</f>
        <v>0</v>
      </c>
      <c r="W6">
        <f>$F6*VLOOKUP($A6,'Non-GHGs Growth Rate'!$A$53:$AR$78,COLUMN('Non-GHGs Growth Rate'!W$53),0)</f>
        <v>0</v>
      </c>
      <c r="X6">
        <f>$F6*VLOOKUP($A6,'Non-GHGs Growth Rate'!$A$53:$AR$78,COLUMN('Non-GHGs Growth Rate'!X$53),0)</f>
        <v>0</v>
      </c>
      <c r="Y6">
        <f>$F6*VLOOKUP($A6,'Non-GHGs Growth Rate'!$A$53:$AR$78,COLUMN('Non-GHGs Growth Rate'!Y$53),0)</f>
        <v>0</v>
      </c>
      <c r="Z6">
        <f>$F6*VLOOKUP($A6,'Non-GHGs Growth Rate'!$A$53:$AR$78,COLUMN('Non-GHGs Growth Rate'!Z$53),0)</f>
        <v>0</v>
      </c>
      <c r="AA6">
        <f>$F6*VLOOKUP($A6,'Non-GHGs Growth Rate'!$A$53:$AR$78,COLUMN('Non-GHGs Growth Rate'!AA$53),0)</f>
        <v>0</v>
      </c>
      <c r="AB6">
        <f>$F6*VLOOKUP($A6,'Non-GHGs Growth Rate'!$A$53:$AR$78,COLUMN('Non-GHGs Growth Rate'!AB$53),0)</f>
        <v>0</v>
      </c>
      <c r="AC6">
        <f>$F6*VLOOKUP($A6,'Non-GHGs Growth Rate'!$A$53:$AR$78,COLUMN('Non-GHGs Growth Rate'!AC$53),0)</f>
        <v>0</v>
      </c>
      <c r="AD6">
        <f>$F6*VLOOKUP($A6,'Non-GHGs Growth Rate'!$A$53:$AR$78,COLUMN('Non-GHGs Growth Rate'!AD$53),0)</f>
        <v>0</v>
      </c>
      <c r="AE6">
        <f>$F6*VLOOKUP($A6,'Non-GHGs Growth Rate'!$A$53:$AR$78,COLUMN('Non-GHGs Growth Rate'!AE$53),0)</f>
        <v>0</v>
      </c>
      <c r="AF6">
        <f>$F6*VLOOKUP($A6,'Non-GHGs Growth Rate'!$A$53:$AR$78,COLUMN('Non-GHGs Growth Rate'!AF$53),0)</f>
        <v>0</v>
      </c>
      <c r="AG6">
        <f>$F6*VLOOKUP($A6,'Non-GHGs Growth Rate'!$A$53:$AR$78,COLUMN('Non-GHGs Growth Rate'!AG$53),0)</f>
        <v>0</v>
      </c>
      <c r="AH6">
        <f>$F6*VLOOKUP($A6,'Non-GHGs Growth Rate'!$A$53:$AR$78,COLUMN('Non-GHGs Growth Rate'!AH$53),0)</f>
        <v>0</v>
      </c>
      <c r="AI6">
        <f>$F6*VLOOKUP($A6,'Non-GHGs Growth Rate'!$A$53:$AR$78,COLUMN('Non-GHGs Growth Rate'!AI$53),0)</f>
        <v>0</v>
      </c>
      <c r="AJ6">
        <f>$F6*VLOOKUP($A6,'Non-GHGs Growth Rate'!$A$53:$AR$78,COLUMN('Non-GHGs Growth Rate'!AJ$53),0)</f>
        <v>0</v>
      </c>
      <c r="AK6">
        <f>$F6*VLOOKUP($A6,'Non-GHGs Growth Rate'!$A$53:$AR$78,COLUMN('Non-GHGs Growth Rate'!AK$53),0)</f>
        <v>0</v>
      </c>
      <c r="AL6">
        <f>$F6*VLOOKUP($A6,'Non-GHGs Growth Rate'!$A$53:$AR$78,COLUMN('Non-GHGs Growth Rate'!AL$53),0)</f>
        <v>0</v>
      </c>
      <c r="AM6">
        <f>$F6*VLOOKUP($A6,'Non-GHGs Growth Rate'!$A$53:$AR$78,COLUMN('Non-GHGs Growth Rate'!AM$53),0)</f>
        <v>0</v>
      </c>
      <c r="AN6">
        <f>$F6*VLOOKUP($A6,'Non-GHGs Growth Rate'!$A$53:$AR$78,COLUMN('Non-GHGs Growth Rate'!AN$53),0)</f>
        <v>0</v>
      </c>
      <c r="AO6">
        <f>$F6*VLOOKUP($A6,'Non-GHGs Growth Rate'!$A$53:$AR$78,COLUMN('Non-GHGs Growth Rate'!AO$53),0)</f>
        <v>0</v>
      </c>
      <c r="AP6">
        <f>$F6*VLOOKUP($A6,'Non-GHGs Growth Rate'!$A$53:$AR$78,COLUMN('Non-GHGs Growth Rate'!AP$53),0)</f>
        <v>0</v>
      </c>
      <c r="AQ6">
        <f>$F6*VLOOKUP($A6,'Non-GHGs Growth Rate'!$A$53:$AR$78,COLUMN('Non-GHGs Growth Rate'!AQ$53),0)</f>
        <v>0</v>
      </c>
      <c r="AR6">
        <f>$F6*VLOOKUP($A6,'Non-GHGs Growth Rate'!$A$53:$AR$78,COLUMN('Non-GHGs Growth Rate'!AR$53),0)</f>
        <v>0</v>
      </c>
    </row>
    <row r="7" spans="1:44">
      <c r="A7" t="s">
        <v>52</v>
      </c>
      <c r="B7" cm="1">
        <f t="array" ref="B7">SUMPRODUCT('Non-GHGs Emissions 2018-2022'!$N$5:$N$44*('Non-GHGs Emissions 2018-2022'!$A$5:$A$44=$A7))</f>
        <v>0</v>
      </c>
      <c r="C7" cm="1">
        <f t="array" ref="C7">SUMPRODUCT('Non-GHGs Emissions 2018-2022'!$N$49:$N$88*('Non-GHGs Emissions 2018-2022'!$A$49:$A$88=$A7))</f>
        <v>0</v>
      </c>
      <c r="D7" cm="1">
        <f t="array" ref="D7">SUMPRODUCT('Non-GHGs Emissions 2018-2022'!$N$93:$N$132*('Non-GHGs Emissions 2018-2022'!$A$93:$A$132=$A7))</f>
        <v>0</v>
      </c>
      <c r="E7" cm="1">
        <f t="array" ref="E7">SUMPRODUCT('Non-GHGs Emissions 2018-2022'!$N$137:$N$176*('Non-GHGs Emissions 2018-2022'!$A$137:$A$176=$A7))</f>
        <v>0</v>
      </c>
      <c r="F7" cm="1">
        <f t="array" ref="F7">SUMPRODUCT('Non-GHGs Emissions 2018-2022'!$N$181:$N$220*('Non-GHGs Emissions 2018-2022'!$A$181:$A$220=$A7))</f>
        <v>0</v>
      </c>
      <c r="G7">
        <f>$F7*VLOOKUP($A7,'Non-GHGs Growth Rate'!$A$53:$AR$78,COLUMN('Non-GHGs Growth Rate'!G$53),0)</f>
        <v>0</v>
      </c>
      <c r="H7">
        <f>$F7*VLOOKUP($A7,'Non-GHGs Growth Rate'!$A$53:$AR$78,COLUMN('Non-GHGs Growth Rate'!H$53),0)</f>
        <v>0</v>
      </c>
      <c r="I7">
        <f>$F7*VLOOKUP($A7,'Non-GHGs Growth Rate'!$A$53:$AR$78,COLUMN('Non-GHGs Growth Rate'!I$53),0)</f>
        <v>0</v>
      </c>
      <c r="J7">
        <f>$F7*VLOOKUP($A7,'Non-GHGs Growth Rate'!$A$53:$AR$78,COLUMN('Non-GHGs Growth Rate'!J$53),0)</f>
        <v>0</v>
      </c>
      <c r="K7">
        <f>$F7*VLOOKUP($A7,'Non-GHGs Growth Rate'!$A$53:$AR$78,COLUMN('Non-GHGs Growth Rate'!K$53),0)</f>
        <v>0</v>
      </c>
      <c r="L7">
        <f>$F7*VLOOKUP($A7,'Non-GHGs Growth Rate'!$A$53:$AR$78,COLUMN('Non-GHGs Growth Rate'!L$53),0)</f>
        <v>0</v>
      </c>
      <c r="M7">
        <f>$F7*VLOOKUP($A7,'Non-GHGs Growth Rate'!$A$53:$AR$78,COLUMN('Non-GHGs Growth Rate'!M$53),0)</f>
        <v>0</v>
      </c>
      <c r="N7">
        <f>$F7*VLOOKUP($A7,'Non-GHGs Growth Rate'!$A$53:$AR$78,COLUMN('Non-GHGs Growth Rate'!N$53),0)</f>
        <v>0</v>
      </c>
      <c r="O7">
        <f>$F7*VLOOKUP($A7,'Non-GHGs Growth Rate'!$A$53:$AR$78,COLUMN('Non-GHGs Growth Rate'!O$53),0)</f>
        <v>0</v>
      </c>
      <c r="P7">
        <f>$F7*VLOOKUP($A7,'Non-GHGs Growth Rate'!$A$53:$AR$78,COLUMN('Non-GHGs Growth Rate'!P$53),0)</f>
        <v>0</v>
      </c>
      <c r="Q7">
        <f>$F7*VLOOKUP($A7,'Non-GHGs Growth Rate'!$A$53:$AR$78,COLUMN('Non-GHGs Growth Rate'!Q$53),0)</f>
        <v>0</v>
      </c>
      <c r="R7">
        <f>$F7*VLOOKUP($A7,'Non-GHGs Growth Rate'!$A$53:$AR$78,COLUMN('Non-GHGs Growth Rate'!R$53),0)</f>
        <v>0</v>
      </c>
      <c r="S7">
        <f>$F7*VLOOKUP($A7,'Non-GHGs Growth Rate'!$A$53:$AR$78,COLUMN('Non-GHGs Growth Rate'!S$53),0)</f>
        <v>0</v>
      </c>
      <c r="T7">
        <f>$F7*VLOOKUP($A7,'Non-GHGs Growth Rate'!$A$53:$AR$78,COLUMN('Non-GHGs Growth Rate'!T$53),0)</f>
        <v>0</v>
      </c>
      <c r="U7">
        <f>$F7*VLOOKUP($A7,'Non-GHGs Growth Rate'!$A$53:$AR$78,COLUMN('Non-GHGs Growth Rate'!U$53),0)</f>
        <v>0</v>
      </c>
      <c r="V7">
        <f>$F7*VLOOKUP($A7,'Non-GHGs Growth Rate'!$A$53:$AR$78,COLUMN('Non-GHGs Growth Rate'!V$53),0)</f>
        <v>0</v>
      </c>
      <c r="W7">
        <f>$F7*VLOOKUP($A7,'Non-GHGs Growth Rate'!$A$53:$AR$78,COLUMN('Non-GHGs Growth Rate'!W$53),0)</f>
        <v>0</v>
      </c>
      <c r="X7">
        <f>$F7*VLOOKUP($A7,'Non-GHGs Growth Rate'!$A$53:$AR$78,COLUMN('Non-GHGs Growth Rate'!X$53),0)</f>
        <v>0</v>
      </c>
      <c r="Y7">
        <f>$F7*VLOOKUP($A7,'Non-GHGs Growth Rate'!$A$53:$AR$78,COLUMN('Non-GHGs Growth Rate'!Y$53),0)</f>
        <v>0</v>
      </c>
      <c r="Z7">
        <f>$F7*VLOOKUP($A7,'Non-GHGs Growth Rate'!$A$53:$AR$78,COLUMN('Non-GHGs Growth Rate'!Z$53),0)</f>
        <v>0</v>
      </c>
      <c r="AA7">
        <f>$F7*VLOOKUP($A7,'Non-GHGs Growth Rate'!$A$53:$AR$78,COLUMN('Non-GHGs Growth Rate'!AA$53),0)</f>
        <v>0</v>
      </c>
      <c r="AB7">
        <f>$F7*VLOOKUP($A7,'Non-GHGs Growth Rate'!$A$53:$AR$78,COLUMN('Non-GHGs Growth Rate'!AB$53),0)</f>
        <v>0</v>
      </c>
      <c r="AC7">
        <f>$F7*VLOOKUP($A7,'Non-GHGs Growth Rate'!$A$53:$AR$78,COLUMN('Non-GHGs Growth Rate'!AC$53),0)</f>
        <v>0</v>
      </c>
      <c r="AD7">
        <f>$F7*VLOOKUP($A7,'Non-GHGs Growth Rate'!$A$53:$AR$78,COLUMN('Non-GHGs Growth Rate'!AD$53),0)</f>
        <v>0</v>
      </c>
      <c r="AE7">
        <f>$F7*VLOOKUP($A7,'Non-GHGs Growth Rate'!$A$53:$AR$78,COLUMN('Non-GHGs Growth Rate'!AE$53),0)</f>
        <v>0</v>
      </c>
      <c r="AF7">
        <f>$F7*VLOOKUP($A7,'Non-GHGs Growth Rate'!$A$53:$AR$78,COLUMN('Non-GHGs Growth Rate'!AF$53),0)</f>
        <v>0</v>
      </c>
      <c r="AG7">
        <f>$F7*VLOOKUP($A7,'Non-GHGs Growth Rate'!$A$53:$AR$78,COLUMN('Non-GHGs Growth Rate'!AG$53),0)</f>
        <v>0</v>
      </c>
      <c r="AH7">
        <f>$F7*VLOOKUP($A7,'Non-GHGs Growth Rate'!$A$53:$AR$78,COLUMN('Non-GHGs Growth Rate'!AH$53),0)</f>
        <v>0</v>
      </c>
      <c r="AI7">
        <f>$F7*VLOOKUP($A7,'Non-GHGs Growth Rate'!$A$53:$AR$78,COLUMN('Non-GHGs Growth Rate'!AI$53),0)</f>
        <v>0</v>
      </c>
      <c r="AJ7">
        <f>$F7*VLOOKUP($A7,'Non-GHGs Growth Rate'!$A$53:$AR$78,COLUMN('Non-GHGs Growth Rate'!AJ$53),0)</f>
        <v>0</v>
      </c>
      <c r="AK7">
        <f>$F7*VLOOKUP($A7,'Non-GHGs Growth Rate'!$A$53:$AR$78,COLUMN('Non-GHGs Growth Rate'!AK$53),0)</f>
        <v>0</v>
      </c>
      <c r="AL7">
        <f>$F7*VLOOKUP($A7,'Non-GHGs Growth Rate'!$A$53:$AR$78,COLUMN('Non-GHGs Growth Rate'!AL$53),0)</f>
        <v>0</v>
      </c>
      <c r="AM7">
        <f>$F7*VLOOKUP($A7,'Non-GHGs Growth Rate'!$A$53:$AR$78,COLUMN('Non-GHGs Growth Rate'!AM$53),0)</f>
        <v>0</v>
      </c>
      <c r="AN7">
        <f>$F7*VLOOKUP($A7,'Non-GHGs Growth Rate'!$A$53:$AR$78,COLUMN('Non-GHGs Growth Rate'!AN$53),0)</f>
        <v>0</v>
      </c>
      <c r="AO7">
        <f>$F7*VLOOKUP($A7,'Non-GHGs Growth Rate'!$A$53:$AR$78,COLUMN('Non-GHGs Growth Rate'!AO$53),0)</f>
        <v>0</v>
      </c>
      <c r="AP7">
        <f>$F7*VLOOKUP($A7,'Non-GHGs Growth Rate'!$A$53:$AR$78,COLUMN('Non-GHGs Growth Rate'!AP$53),0)</f>
        <v>0</v>
      </c>
      <c r="AQ7">
        <f>$F7*VLOOKUP($A7,'Non-GHGs Growth Rate'!$A$53:$AR$78,COLUMN('Non-GHGs Growth Rate'!AQ$53),0)</f>
        <v>0</v>
      </c>
      <c r="AR7">
        <f>$F7*VLOOKUP($A7,'Non-GHGs Growth Rate'!$A$53:$AR$78,COLUMN('Non-GHGs Growth Rate'!AR$53),0)</f>
        <v>0</v>
      </c>
    </row>
    <row r="8" spans="1:44">
      <c r="A8" t="s">
        <v>53</v>
      </c>
      <c r="B8" cm="1">
        <f t="array" ref="B8">SUMPRODUCT('Non-GHGs Emissions 2018-2022'!$N$5:$N$44*('Non-GHGs Emissions 2018-2022'!$A$5:$A$44=$A8))</f>
        <v>0</v>
      </c>
      <c r="C8" cm="1">
        <f t="array" ref="C8">SUMPRODUCT('Non-GHGs Emissions 2018-2022'!$N$49:$N$88*('Non-GHGs Emissions 2018-2022'!$A$49:$A$88=$A8))</f>
        <v>0</v>
      </c>
      <c r="D8" cm="1">
        <f t="array" ref="D8">SUMPRODUCT('Non-GHGs Emissions 2018-2022'!$N$93:$N$132*('Non-GHGs Emissions 2018-2022'!$A$93:$A$132=$A8))</f>
        <v>0</v>
      </c>
      <c r="E8" cm="1">
        <f t="array" ref="E8">SUMPRODUCT('Non-GHGs Emissions 2018-2022'!$N$137:$N$176*('Non-GHGs Emissions 2018-2022'!$A$137:$A$176=$A8))</f>
        <v>0</v>
      </c>
      <c r="F8" cm="1">
        <f t="array" ref="F8">SUMPRODUCT('Non-GHGs Emissions 2018-2022'!$N$181:$N$220*('Non-GHGs Emissions 2018-2022'!$A$181:$A$220=$A8))</f>
        <v>0</v>
      </c>
      <c r="G8">
        <f>$F8*VLOOKUP($A8,'Non-GHGs Growth Rate'!$A$53:$AR$78,COLUMN('Non-GHGs Growth Rate'!G$53),0)</f>
        <v>0</v>
      </c>
      <c r="H8">
        <f>$F8*VLOOKUP($A8,'Non-GHGs Growth Rate'!$A$53:$AR$78,COLUMN('Non-GHGs Growth Rate'!H$53),0)</f>
        <v>0</v>
      </c>
      <c r="I8">
        <f>$F8*VLOOKUP($A8,'Non-GHGs Growth Rate'!$A$53:$AR$78,COLUMN('Non-GHGs Growth Rate'!I$53),0)</f>
        <v>0</v>
      </c>
      <c r="J8">
        <f>$F8*VLOOKUP($A8,'Non-GHGs Growth Rate'!$A$53:$AR$78,COLUMN('Non-GHGs Growth Rate'!J$53),0)</f>
        <v>0</v>
      </c>
      <c r="K8">
        <f>$F8*VLOOKUP($A8,'Non-GHGs Growth Rate'!$A$53:$AR$78,COLUMN('Non-GHGs Growth Rate'!K$53),0)</f>
        <v>0</v>
      </c>
      <c r="L8">
        <f>$F8*VLOOKUP($A8,'Non-GHGs Growth Rate'!$A$53:$AR$78,COLUMN('Non-GHGs Growth Rate'!L$53),0)</f>
        <v>0</v>
      </c>
      <c r="M8">
        <f>$F8*VLOOKUP($A8,'Non-GHGs Growth Rate'!$A$53:$AR$78,COLUMN('Non-GHGs Growth Rate'!M$53),0)</f>
        <v>0</v>
      </c>
      <c r="N8">
        <f>$F8*VLOOKUP($A8,'Non-GHGs Growth Rate'!$A$53:$AR$78,COLUMN('Non-GHGs Growth Rate'!N$53),0)</f>
        <v>0</v>
      </c>
      <c r="O8">
        <f>$F8*VLOOKUP($A8,'Non-GHGs Growth Rate'!$A$53:$AR$78,COLUMN('Non-GHGs Growth Rate'!O$53),0)</f>
        <v>0</v>
      </c>
      <c r="P8">
        <f>$F8*VLOOKUP($A8,'Non-GHGs Growth Rate'!$A$53:$AR$78,COLUMN('Non-GHGs Growth Rate'!P$53),0)</f>
        <v>0</v>
      </c>
      <c r="Q8">
        <f>$F8*VLOOKUP($A8,'Non-GHGs Growth Rate'!$A$53:$AR$78,COLUMN('Non-GHGs Growth Rate'!Q$53),0)</f>
        <v>0</v>
      </c>
      <c r="R8">
        <f>$F8*VLOOKUP($A8,'Non-GHGs Growth Rate'!$A$53:$AR$78,COLUMN('Non-GHGs Growth Rate'!R$53),0)</f>
        <v>0</v>
      </c>
      <c r="S8">
        <f>$F8*VLOOKUP($A8,'Non-GHGs Growth Rate'!$A$53:$AR$78,COLUMN('Non-GHGs Growth Rate'!S$53),0)</f>
        <v>0</v>
      </c>
      <c r="T8">
        <f>$F8*VLOOKUP($A8,'Non-GHGs Growth Rate'!$A$53:$AR$78,COLUMN('Non-GHGs Growth Rate'!T$53),0)</f>
        <v>0</v>
      </c>
      <c r="U8">
        <f>$F8*VLOOKUP($A8,'Non-GHGs Growth Rate'!$A$53:$AR$78,COLUMN('Non-GHGs Growth Rate'!U$53),0)</f>
        <v>0</v>
      </c>
      <c r="V8">
        <f>$F8*VLOOKUP($A8,'Non-GHGs Growth Rate'!$A$53:$AR$78,COLUMN('Non-GHGs Growth Rate'!V$53),0)</f>
        <v>0</v>
      </c>
      <c r="W8">
        <f>$F8*VLOOKUP($A8,'Non-GHGs Growth Rate'!$A$53:$AR$78,COLUMN('Non-GHGs Growth Rate'!W$53),0)</f>
        <v>0</v>
      </c>
      <c r="X8">
        <f>$F8*VLOOKUP($A8,'Non-GHGs Growth Rate'!$A$53:$AR$78,COLUMN('Non-GHGs Growth Rate'!X$53),0)</f>
        <v>0</v>
      </c>
      <c r="Y8">
        <f>$F8*VLOOKUP($A8,'Non-GHGs Growth Rate'!$A$53:$AR$78,COLUMN('Non-GHGs Growth Rate'!Y$53),0)</f>
        <v>0</v>
      </c>
      <c r="Z8">
        <f>$F8*VLOOKUP($A8,'Non-GHGs Growth Rate'!$A$53:$AR$78,COLUMN('Non-GHGs Growth Rate'!Z$53),0)</f>
        <v>0</v>
      </c>
      <c r="AA8">
        <f>$F8*VLOOKUP($A8,'Non-GHGs Growth Rate'!$A$53:$AR$78,COLUMN('Non-GHGs Growth Rate'!AA$53),0)</f>
        <v>0</v>
      </c>
      <c r="AB8">
        <f>$F8*VLOOKUP($A8,'Non-GHGs Growth Rate'!$A$53:$AR$78,COLUMN('Non-GHGs Growth Rate'!AB$53),0)</f>
        <v>0</v>
      </c>
      <c r="AC8">
        <f>$F8*VLOOKUP($A8,'Non-GHGs Growth Rate'!$A$53:$AR$78,COLUMN('Non-GHGs Growth Rate'!AC$53),0)</f>
        <v>0</v>
      </c>
      <c r="AD8">
        <f>$F8*VLOOKUP($A8,'Non-GHGs Growth Rate'!$A$53:$AR$78,COLUMN('Non-GHGs Growth Rate'!AD$53),0)</f>
        <v>0</v>
      </c>
      <c r="AE8">
        <f>$F8*VLOOKUP($A8,'Non-GHGs Growth Rate'!$A$53:$AR$78,COLUMN('Non-GHGs Growth Rate'!AE$53),0)</f>
        <v>0</v>
      </c>
      <c r="AF8">
        <f>$F8*VLOOKUP($A8,'Non-GHGs Growth Rate'!$A$53:$AR$78,COLUMN('Non-GHGs Growth Rate'!AF$53),0)</f>
        <v>0</v>
      </c>
      <c r="AG8">
        <f>$F8*VLOOKUP($A8,'Non-GHGs Growth Rate'!$A$53:$AR$78,COLUMN('Non-GHGs Growth Rate'!AG$53),0)</f>
        <v>0</v>
      </c>
      <c r="AH8">
        <f>$F8*VLOOKUP($A8,'Non-GHGs Growth Rate'!$A$53:$AR$78,COLUMN('Non-GHGs Growth Rate'!AH$53),0)</f>
        <v>0</v>
      </c>
      <c r="AI8">
        <f>$F8*VLOOKUP($A8,'Non-GHGs Growth Rate'!$A$53:$AR$78,COLUMN('Non-GHGs Growth Rate'!AI$53),0)</f>
        <v>0</v>
      </c>
      <c r="AJ8">
        <f>$F8*VLOOKUP($A8,'Non-GHGs Growth Rate'!$A$53:$AR$78,COLUMN('Non-GHGs Growth Rate'!AJ$53),0)</f>
        <v>0</v>
      </c>
      <c r="AK8">
        <f>$F8*VLOOKUP($A8,'Non-GHGs Growth Rate'!$A$53:$AR$78,COLUMN('Non-GHGs Growth Rate'!AK$53),0)</f>
        <v>0</v>
      </c>
      <c r="AL8">
        <f>$F8*VLOOKUP($A8,'Non-GHGs Growth Rate'!$A$53:$AR$78,COLUMN('Non-GHGs Growth Rate'!AL$53),0)</f>
        <v>0</v>
      </c>
      <c r="AM8">
        <f>$F8*VLOOKUP($A8,'Non-GHGs Growth Rate'!$A$53:$AR$78,COLUMN('Non-GHGs Growth Rate'!AM$53),0)</f>
        <v>0</v>
      </c>
      <c r="AN8">
        <f>$F8*VLOOKUP($A8,'Non-GHGs Growth Rate'!$A$53:$AR$78,COLUMN('Non-GHGs Growth Rate'!AN$53),0)</f>
        <v>0</v>
      </c>
      <c r="AO8">
        <f>$F8*VLOOKUP($A8,'Non-GHGs Growth Rate'!$A$53:$AR$78,COLUMN('Non-GHGs Growth Rate'!AO$53),0)</f>
        <v>0</v>
      </c>
      <c r="AP8">
        <f>$F8*VLOOKUP($A8,'Non-GHGs Growth Rate'!$A$53:$AR$78,COLUMN('Non-GHGs Growth Rate'!AP$53),0)</f>
        <v>0</v>
      </c>
      <c r="AQ8">
        <f>$F8*VLOOKUP($A8,'Non-GHGs Growth Rate'!$A$53:$AR$78,COLUMN('Non-GHGs Growth Rate'!AQ$53),0)</f>
        <v>0</v>
      </c>
      <c r="AR8">
        <f>$F8*VLOOKUP($A8,'Non-GHGs Growth Rate'!$A$53:$AR$78,COLUMN('Non-GHGs Growth Rate'!AR$53),0)</f>
        <v>0</v>
      </c>
    </row>
    <row r="9" spans="1:44">
      <c r="A9" t="s">
        <v>54</v>
      </c>
      <c r="B9" cm="1">
        <f t="array" ref="B9">SUMPRODUCT('Non-GHGs Emissions 2018-2022'!$N$5:$N$44*('Non-GHGs Emissions 2018-2022'!$A$5:$A$44=$A9))</f>
        <v>0</v>
      </c>
      <c r="C9" cm="1">
        <f t="array" ref="C9">SUMPRODUCT('Non-GHGs Emissions 2018-2022'!$N$49:$N$88*('Non-GHGs Emissions 2018-2022'!$A$49:$A$88=$A9))</f>
        <v>0</v>
      </c>
      <c r="D9" cm="1">
        <f t="array" ref="D9">SUMPRODUCT('Non-GHGs Emissions 2018-2022'!$N$93:$N$132*('Non-GHGs Emissions 2018-2022'!$A$93:$A$132=$A9))</f>
        <v>0</v>
      </c>
      <c r="E9" cm="1">
        <f t="array" ref="E9">SUMPRODUCT('Non-GHGs Emissions 2018-2022'!$N$137:$N$176*('Non-GHGs Emissions 2018-2022'!$A$137:$A$176=$A9))</f>
        <v>0</v>
      </c>
      <c r="F9" cm="1">
        <f t="array" ref="F9">SUMPRODUCT('Non-GHGs Emissions 2018-2022'!$N$181:$N$220*('Non-GHGs Emissions 2018-2022'!$A$181:$A$220=$A9))</f>
        <v>0</v>
      </c>
      <c r="G9">
        <f>$F9*VLOOKUP($A9,'Non-GHGs Growth Rate'!$A$53:$AR$78,COLUMN('Non-GHGs Growth Rate'!G$53),0)</f>
        <v>0</v>
      </c>
      <c r="H9">
        <f>$F9*VLOOKUP($A9,'Non-GHGs Growth Rate'!$A$53:$AR$78,COLUMN('Non-GHGs Growth Rate'!H$53),0)</f>
        <v>0</v>
      </c>
      <c r="I9">
        <f>$F9*VLOOKUP($A9,'Non-GHGs Growth Rate'!$A$53:$AR$78,COLUMN('Non-GHGs Growth Rate'!I$53),0)</f>
        <v>0</v>
      </c>
      <c r="J9">
        <f>$F9*VLOOKUP($A9,'Non-GHGs Growth Rate'!$A$53:$AR$78,COLUMN('Non-GHGs Growth Rate'!J$53),0)</f>
        <v>0</v>
      </c>
      <c r="K9">
        <f>$F9*VLOOKUP($A9,'Non-GHGs Growth Rate'!$A$53:$AR$78,COLUMN('Non-GHGs Growth Rate'!K$53),0)</f>
        <v>0</v>
      </c>
      <c r="L9">
        <f>$F9*VLOOKUP($A9,'Non-GHGs Growth Rate'!$A$53:$AR$78,COLUMN('Non-GHGs Growth Rate'!L$53),0)</f>
        <v>0</v>
      </c>
      <c r="M9">
        <f>$F9*VLOOKUP($A9,'Non-GHGs Growth Rate'!$A$53:$AR$78,COLUMN('Non-GHGs Growth Rate'!M$53),0)</f>
        <v>0</v>
      </c>
      <c r="N9">
        <f>$F9*VLOOKUP($A9,'Non-GHGs Growth Rate'!$A$53:$AR$78,COLUMN('Non-GHGs Growth Rate'!N$53),0)</f>
        <v>0</v>
      </c>
      <c r="O9">
        <f>$F9*VLOOKUP($A9,'Non-GHGs Growth Rate'!$A$53:$AR$78,COLUMN('Non-GHGs Growth Rate'!O$53),0)</f>
        <v>0</v>
      </c>
      <c r="P9">
        <f>$F9*VLOOKUP($A9,'Non-GHGs Growth Rate'!$A$53:$AR$78,COLUMN('Non-GHGs Growth Rate'!P$53),0)</f>
        <v>0</v>
      </c>
      <c r="Q9">
        <f>$F9*VLOOKUP($A9,'Non-GHGs Growth Rate'!$A$53:$AR$78,COLUMN('Non-GHGs Growth Rate'!Q$53),0)</f>
        <v>0</v>
      </c>
      <c r="R9">
        <f>$F9*VLOOKUP($A9,'Non-GHGs Growth Rate'!$A$53:$AR$78,COLUMN('Non-GHGs Growth Rate'!R$53),0)</f>
        <v>0</v>
      </c>
      <c r="S9">
        <f>$F9*VLOOKUP($A9,'Non-GHGs Growth Rate'!$A$53:$AR$78,COLUMN('Non-GHGs Growth Rate'!S$53),0)</f>
        <v>0</v>
      </c>
      <c r="T9">
        <f>$F9*VLOOKUP($A9,'Non-GHGs Growth Rate'!$A$53:$AR$78,COLUMN('Non-GHGs Growth Rate'!T$53),0)</f>
        <v>0</v>
      </c>
      <c r="U9">
        <f>$F9*VLOOKUP($A9,'Non-GHGs Growth Rate'!$A$53:$AR$78,COLUMN('Non-GHGs Growth Rate'!U$53),0)</f>
        <v>0</v>
      </c>
      <c r="V9">
        <f>$F9*VLOOKUP($A9,'Non-GHGs Growth Rate'!$A$53:$AR$78,COLUMN('Non-GHGs Growth Rate'!V$53),0)</f>
        <v>0</v>
      </c>
      <c r="W9">
        <f>$F9*VLOOKUP($A9,'Non-GHGs Growth Rate'!$A$53:$AR$78,COLUMN('Non-GHGs Growth Rate'!W$53),0)</f>
        <v>0</v>
      </c>
      <c r="X9">
        <f>$F9*VLOOKUP($A9,'Non-GHGs Growth Rate'!$A$53:$AR$78,COLUMN('Non-GHGs Growth Rate'!X$53),0)</f>
        <v>0</v>
      </c>
      <c r="Y9">
        <f>$F9*VLOOKUP($A9,'Non-GHGs Growth Rate'!$A$53:$AR$78,COLUMN('Non-GHGs Growth Rate'!Y$53),0)</f>
        <v>0</v>
      </c>
      <c r="Z9">
        <f>$F9*VLOOKUP($A9,'Non-GHGs Growth Rate'!$A$53:$AR$78,COLUMN('Non-GHGs Growth Rate'!Z$53),0)</f>
        <v>0</v>
      </c>
      <c r="AA9">
        <f>$F9*VLOOKUP($A9,'Non-GHGs Growth Rate'!$A$53:$AR$78,COLUMN('Non-GHGs Growth Rate'!AA$53),0)</f>
        <v>0</v>
      </c>
      <c r="AB9">
        <f>$F9*VLOOKUP($A9,'Non-GHGs Growth Rate'!$A$53:$AR$78,COLUMN('Non-GHGs Growth Rate'!AB$53),0)</f>
        <v>0</v>
      </c>
      <c r="AC9">
        <f>$F9*VLOOKUP($A9,'Non-GHGs Growth Rate'!$A$53:$AR$78,COLUMN('Non-GHGs Growth Rate'!AC$53),0)</f>
        <v>0</v>
      </c>
      <c r="AD9">
        <f>$F9*VLOOKUP($A9,'Non-GHGs Growth Rate'!$A$53:$AR$78,COLUMN('Non-GHGs Growth Rate'!AD$53),0)</f>
        <v>0</v>
      </c>
      <c r="AE9">
        <f>$F9*VLOOKUP($A9,'Non-GHGs Growth Rate'!$A$53:$AR$78,COLUMN('Non-GHGs Growth Rate'!AE$53),0)</f>
        <v>0</v>
      </c>
      <c r="AF9">
        <f>$F9*VLOOKUP($A9,'Non-GHGs Growth Rate'!$A$53:$AR$78,COLUMN('Non-GHGs Growth Rate'!AF$53),0)</f>
        <v>0</v>
      </c>
      <c r="AG9">
        <f>$F9*VLOOKUP($A9,'Non-GHGs Growth Rate'!$A$53:$AR$78,COLUMN('Non-GHGs Growth Rate'!AG$53),0)</f>
        <v>0</v>
      </c>
      <c r="AH9">
        <f>$F9*VLOOKUP($A9,'Non-GHGs Growth Rate'!$A$53:$AR$78,COLUMN('Non-GHGs Growth Rate'!AH$53),0)</f>
        <v>0</v>
      </c>
      <c r="AI9">
        <f>$F9*VLOOKUP($A9,'Non-GHGs Growth Rate'!$A$53:$AR$78,COLUMN('Non-GHGs Growth Rate'!AI$53),0)</f>
        <v>0</v>
      </c>
      <c r="AJ9">
        <f>$F9*VLOOKUP($A9,'Non-GHGs Growth Rate'!$A$53:$AR$78,COLUMN('Non-GHGs Growth Rate'!AJ$53),0)</f>
        <v>0</v>
      </c>
      <c r="AK9">
        <f>$F9*VLOOKUP($A9,'Non-GHGs Growth Rate'!$A$53:$AR$78,COLUMN('Non-GHGs Growth Rate'!AK$53),0)</f>
        <v>0</v>
      </c>
      <c r="AL9">
        <f>$F9*VLOOKUP($A9,'Non-GHGs Growth Rate'!$A$53:$AR$78,COLUMN('Non-GHGs Growth Rate'!AL$53),0)</f>
        <v>0</v>
      </c>
      <c r="AM9">
        <f>$F9*VLOOKUP($A9,'Non-GHGs Growth Rate'!$A$53:$AR$78,COLUMN('Non-GHGs Growth Rate'!AM$53),0)</f>
        <v>0</v>
      </c>
      <c r="AN9">
        <f>$F9*VLOOKUP($A9,'Non-GHGs Growth Rate'!$A$53:$AR$78,COLUMN('Non-GHGs Growth Rate'!AN$53),0)</f>
        <v>0</v>
      </c>
      <c r="AO9">
        <f>$F9*VLOOKUP($A9,'Non-GHGs Growth Rate'!$A$53:$AR$78,COLUMN('Non-GHGs Growth Rate'!AO$53),0)</f>
        <v>0</v>
      </c>
      <c r="AP9">
        <f>$F9*VLOOKUP($A9,'Non-GHGs Growth Rate'!$A$53:$AR$78,COLUMN('Non-GHGs Growth Rate'!AP$53),0)</f>
        <v>0</v>
      </c>
      <c r="AQ9">
        <f>$F9*VLOOKUP($A9,'Non-GHGs Growth Rate'!$A$53:$AR$78,COLUMN('Non-GHGs Growth Rate'!AQ$53),0)</f>
        <v>0</v>
      </c>
      <c r="AR9">
        <f>$F9*VLOOKUP($A9,'Non-GHGs Growth Rate'!$A$53:$AR$78,COLUMN('Non-GHGs Growth Rate'!AR$53),0)</f>
        <v>0</v>
      </c>
    </row>
    <row r="10" spans="1:44">
      <c r="A10" t="s">
        <v>55</v>
      </c>
      <c r="B10" cm="1">
        <f t="array" ref="B10">SUMPRODUCT('Non-GHGs Emissions 2018-2022'!$N$5:$N$44*('Non-GHGs Emissions 2018-2022'!$A$5:$A$44=$A10))</f>
        <v>0</v>
      </c>
      <c r="C10" cm="1">
        <f t="array" ref="C10">SUMPRODUCT('Non-GHGs Emissions 2018-2022'!$N$49:$N$88*('Non-GHGs Emissions 2018-2022'!$A$49:$A$88=$A10))</f>
        <v>0</v>
      </c>
      <c r="D10" cm="1">
        <f t="array" ref="D10">SUMPRODUCT('Non-GHGs Emissions 2018-2022'!$N$93:$N$132*('Non-GHGs Emissions 2018-2022'!$A$93:$A$132=$A10))</f>
        <v>0</v>
      </c>
      <c r="E10" cm="1">
        <f t="array" ref="E10">SUMPRODUCT('Non-GHGs Emissions 2018-2022'!$N$137:$N$176*('Non-GHGs Emissions 2018-2022'!$A$137:$A$176=$A10))</f>
        <v>0</v>
      </c>
      <c r="F10" cm="1">
        <f t="array" ref="F10">SUMPRODUCT('Non-GHGs Emissions 2018-2022'!$N$181:$N$220*('Non-GHGs Emissions 2018-2022'!$A$181:$A$220=$A10))</f>
        <v>0</v>
      </c>
      <c r="G10">
        <f>$F10*VLOOKUP($A10,'Non-GHGs Growth Rate'!$A$53:$AR$78,COLUMN('Non-GHGs Growth Rate'!G$53),0)</f>
        <v>0</v>
      </c>
      <c r="H10">
        <f>$F10*VLOOKUP($A10,'Non-GHGs Growth Rate'!$A$53:$AR$78,COLUMN('Non-GHGs Growth Rate'!H$53),0)</f>
        <v>0</v>
      </c>
      <c r="I10">
        <f>$F10*VLOOKUP($A10,'Non-GHGs Growth Rate'!$A$53:$AR$78,COLUMN('Non-GHGs Growth Rate'!I$53),0)</f>
        <v>0</v>
      </c>
      <c r="J10">
        <f>$F10*VLOOKUP($A10,'Non-GHGs Growth Rate'!$A$53:$AR$78,COLUMN('Non-GHGs Growth Rate'!J$53),0)</f>
        <v>0</v>
      </c>
      <c r="K10">
        <f>$F10*VLOOKUP($A10,'Non-GHGs Growth Rate'!$A$53:$AR$78,COLUMN('Non-GHGs Growth Rate'!K$53),0)</f>
        <v>0</v>
      </c>
      <c r="L10">
        <f>$F10*VLOOKUP($A10,'Non-GHGs Growth Rate'!$A$53:$AR$78,COLUMN('Non-GHGs Growth Rate'!L$53),0)</f>
        <v>0</v>
      </c>
      <c r="M10">
        <f>$F10*VLOOKUP($A10,'Non-GHGs Growth Rate'!$A$53:$AR$78,COLUMN('Non-GHGs Growth Rate'!M$53),0)</f>
        <v>0</v>
      </c>
      <c r="N10">
        <f>$F10*VLOOKUP($A10,'Non-GHGs Growth Rate'!$A$53:$AR$78,COLUMN('Non-GHGs Growth Rate'!N$53),0)</f>
        <v>0</v>
      </c>
      <c r="O10">
        <f>$F10*VLOOKUP($A10,'Non-GHGs Growth Rate'!$A$53:$AR$78,COLUMN('Non-GHGs Growth Rate'!O$53),0)</f>
        <v>0</v>
      </c>
      <c r="P10">
        <f>$F10*VLOOKUP($A10,'Non-GHGs Growth Rate'!$A$53:$AR$78,COLUMN('Non-GHGs Growth Rate'!P$53),0)</f>
        <v>0</v>
      </c>
      <c r="Q10">
        <f>$F10*VLOOKUP($A10,'Non-GHGs Growth Rate'!$A$53:$AR$78,COLUMN('Non-GHGs Growth Rate'!Q$53),0)</f>
        <v>0</v>
      </c>
      <c r="R10">
        <f>$F10*VLOOKUP($A10,'Non-GHGs Growth Rate'!$A$53:$AR$78,COLUMN('Non-GHGs Growth Rate'!R$53),0)</f>
        <v>0</v>
      </c>
      <c r="S10">
        <f>$F10*VLOOKUP($A10,'Non-GHGs Growth Rate'!$A$53:$AR$78,COLUMN('Non-GHGs Growth Rate'!S$53),0)</f>
        <v>0</v>
      </c>
      <c r="T10">
        <f>$F10*VLOOKUP($A10,'Non-GHGs Growth Rate'!$A$53:$AR$78,COLUMN('Non-GHGs Growth Rate'!T$53),0)</f>
        <v>0</v>
      </c>
      <c r="U10">
        <f>$F10*VLOOKUP($A10,'Non-GHGs Growth Rate'!$A$53:$AR$78,COLUMN('Non-GHGs Growth Rate'!U$53),0)</f>
        <v>0</v>
      </c>
      <c r="V10">
        <f>$F10*VLOOKUP($A10,'Non-GHGs Growth Rate'!$A$53:$AR$78,COLUMN('Non-GHGs Growth Rate'!V$53),0)</f>
        <v>0</v>
      </c>
      <c r="W10">
        <f>$F10*VLOOKUP($A10,'Non-GHGs Growth Rate'!$A$53:$AR$78,COLUMN('Non-GHGs Growth Rate'!W$53),0)</f>
        <v>0</v>
      </c>
      <c r="X10">
        <f>$F10*VLOOKUP($A10,'Non-GHGs Growth Rate'!$A$53:$AR$78,COLUMN('Non-GHGs Growth Rate'!X$53),0)</f>
        <v>0</v>
      </c>
      <c r="Y10">
        <f>$F10*VLOOKUP($A10,'Non-GHGs Growth Rate'!$A$53:$AR$78,COLUMN('Non-GHGs Growth Rate'!Y$53),0)</f>
        <v>0</v>
      </c>
      <c r="Z10">
        <f>$F10*VLOOKUP($A10,'Non-GHGs Growth Rate'!$A$53:$AR$78,COLUMN('Non-GHGs Growth Rate'!Z$53),0)</f>
        <v>0</v>
      </c>
      <c r="AA10">
        <f>$F10*VLOOKUP($A10,'Non-GHGs Growth Rate'!$A$53:$AR$78,COLUMN('Non-GHGs Growth Rate'!AA$53),0)</f>
        <v>0</v>
      </c>
      <c r="AB10">
        <f>$F10*VLOOKUP($A10,'Non-GHGs Growth Rate'!$A$53:$AR$78,COLUMN('Non-GHGs Growth Rate'!AB$53),0)</f>
        <v>0</v>
      </c>
      <c r="AC10">
        <f>$F10*VLOOKUP($A10,'Non-GHGs Growth Rate'!$A$53:$AR$78,COLUMN('Non-GHGs Growth Rate'!AC$53),0)</f>
        <v>0</v>
      </c>
      <c r="AD10">
        <f>$F10*VLOOKUP($A10,'Non-GHGs Growth Rate'!$A$53:$AR$78,COLUMN('Non-GHGs Growth Rate'!AD$53),0)</f>
        <v>0</v>
      </c>
      <c r="AE10">
        <f>$F10*VLOOKUP($A10,'Non-GHGs Growth Rate'!$A$53:$AR$78,COLUMN('Non-GHGs Growth Rate'!AE$53),0)</f>
        <v>0</v>
      </c>
      <c r="AF10">
        <f>$F10*VLOOKUP($A10,'Non-GHGs Growth Rate'!$A$53:$AR$78,COLUMN('Non-GHGs Growth Rate'!AF$53),0)</f>
        <v>0</v>
      </c>
      <c r="AG10">
        <f>$F10*VLOOKUP($A10,'Non-GHGs Growth Rate'!$A$53:$AR$78,COLUMN('Non-GHGs Growth Rate'!AG$53),0)</f>
        <v>0</v>
      </c>
      <c r="AH10">
        <f>$F10*VLOOKUP($A10,'Non-GHGs Growth Rate'!$A$53:$AR$78,COLUMN('Non-GHGs Growth Rate'!AH$53),0)</f>
        <v>0</v>
      </c>
      <c r="AI10">
        <f>$F10*VLOOKUP($A10,'Non-GHGs Growth Rate'!$A$53:$AR$78,COLUMN('Non-GHGs Growth Rate'!AI$53),0)</f>
        <v>0</v>
      </c>
      <c r="AJ10">
        <f>$F10*VLOOKUP($A10,'Non-GHGs Growth Rate'!$A$53:$AR$78,COLUMN('Non-GHGs Growth Rate'!AJ$53),0)</f>
        <v>0</v>
      </c>
      <c r="AK10">
        <f>$F10*VLOOKUP($A10,'Non-GHGs Growth Rate'!$A$53:$AR$78,COLUMN('Non-GHGs Growth Rate'!AK$53),0)</f>
        <v>0</v>
      </c>
      <c r="AL10">
        <f>$F10*VLOOKUP($A10,'Non-GHGs Growth Rate'!$A$53:$AR$78,COLUMN('Non-GHGs Growth Rate'!AL$53),0)</f>
        <v>0</v>
      </c>
      <c r="AM10">
        <f>$F10*VLOOKUP($A10,'Non-GHGs Growth Rate'!$A$53:$AR$78,COLUMN('Non-GHGs Growth Rate'!AM$53),0)</f>
        <v>0</v>
      </c>
      <c r="AN10">
        <f>$F10*VLOOKUP($A10,'Non-GHGs Growth Rate'!$A$53:$AR$78,COLUMN('Non-GHGs Growth Rate'!AN$53),0)</f>
        <v>0</v>
      </c>
      <c r="AO10">
        <f>$F10*VLOOKUP($A10,'Non-GHGs Growth Rate'!$A$53:$AR$78,COLUMN('Non-GHGs Growth Rate'!AO$53),0)</f>
        <v>0</v>
      </c>
      <c r="AP10">
        <f>$F10*VLOOKUP($A10,'Non-GHGs Growth Rate'!$A$53:$AR$78,COLUMN('Non-GHGs Growth Rate'!AP$53),0)</f>
        <v>0</v>
      </c>
      <c r="AQ10">
        <f>$F10*VLOOKUP($A10,'Non-GHGs Growth Rate'!$A$53:$AR$78,COLUMN('Non-GHGs Growth Rate'!AQ$53),0)</f>
        <v>0</v>
      </c>
      <c r="AR10">
        <f>$F10*VLOOKUP($A10,'Non-GHGs Growth Rate'!$A$53:$AR$78,COLUMN('Non-GHGs Growth Rate'!AR$53),0)</f>
        <v>0</v>
      </c>
    </row>
    <row r="11" spans="1:44">
      <c r="A11" t="s">
        <v>44</v>
      </c>
      <c r="B11" cm="1">
        <f t="array" ref="B11">SUMPRODUCT('Non-GHGs Emissions 2018-2022'!$N$5:$N$44*('Non-GHGs Emissions 2018-2022'!$A$5:$A$44=$A11))</f>
        <v>0</v>
      </c>
      <c r="C11" cm="1">
        <f t="array" ref="C11">SUMPRODUCT('Non-GHGs Emissions 2018-2022'!$N$49:$N$88*('Non-GHGs Emissions 2018-2022'!$A$49:$A$88=$A11))</f>
        <v>0</v>
      </c>
      <c r="D11" cm="1">
        <f t="array" ref="D11">SUMPRODUCT('Non-GHGs Emissions 2018-2022'!$N$93:$N$132*('Non-GHGs Emissions 2018-2022'!$A$93:$A$132=$A11))</f>
        <v>0</v>
      </c>
      <c r="E11" cm="1">
        <f t="array" ref="E11">SUMPRODUCT('Non-GHGs Emissions 2018-2022'!$N$137:$N$176*('Non-GHGs Emissions 2018-2022'!$A$137:$A$176=$A11))</f>
        <v>0</v>
      </c>
      <c r="F11" cm="1">
        <f t="array" ref="F11">SUMPRODUCT('Non-GHGs Emissions 2018-2022'!$N$181:$N$220*('Non-GHGs Emissions 2018-2022'!$A$181:$A$220=$A11))</f>
        <v>0</v>
      </c>
      <c r="G11">
        <f>$F11*VLOOKUP($A11,'Non-GHGs Growth Rate'!$A$53:$AR$78,COLUMN('Non-GHGs Growth Rate'!G$53),0)</f>
        <v>0</v>
      </c>
      <c r="H11">
        <f>$F11*VLOOKUP($A11,'Non-GHGs Growth Rate'!$A$53:$AR$78,COLUMN('Non-GHGs Growth Rate'!H$53),0)</f>
        <v>0</v>
      </c>
      <c r="I11">
        <f>$F11*VLOOKUP($A11,'Non-GHGs Growth Rate'!$A$53:$AR$78,COLUMN('Non-GHGs Growth Rate'!I$53),0)</f>
        <v>0</v>
      </c>
      <c r="J11">
        <f>$F11*VLOOKUP($A11,'Non-GHGs Growth Rate'!$A$53:$AR$78,COLUMN('Non-GHGs Growth Rate'!J$53),0)</f>
        <v>0</v>
      </c>
      <c r="K11">
        <f>$F11*VLOOKUP($A11,'Non-GHGs Growth Rate'!$A$53:$AR$78,COLUMN('Non-GHGs Growth Rate'!K$53),0)</f>
        <v>0</v>
      </c>
      <c r="L11">
        <f>$F11*VLOOKUP($A11,'Non-GHGs Growth Rate'!$A$53:$AR$78,COLUMN('Non-GHGs Growth Rate'!L$53),0)</f>
        <v>0</v>
      </c>
      <c r="M11">
        <f>$F11*VLOOKUP($A11,'Non-GHGs Growth Rate'!$A$53:$AR$78,COLUMN('Non-GHGs Growth Rate'!M$53),0)</f>
        <v>0</v>
      </c>
      <c r="N11">
        <f>$F11*VLOOKUP($A11,'Non-GHGs Growth Rate'!$A$53:$AR$78,COLUMN('Non-GHGs Growth Rate'!N$53),0)</f>
        <v>0</v>
      </c>
      <c r="O11">
        <f>$F11*VLOOKUP($A11,'Non-GHGs Growth Rate'!$A$53:$AR$78,COLUMN('Non-GHGs Growth Rate'!O$53),0)</f>
        <v>0</v>
      </c>
      <c r="P11">
        <f>$F11*VLOOKUP($A11,'Non-GHGs Growth Rate'!$A$53:$AR$78,COLUMN('Non-GHGs Growth Rate'!P$53),0)</f>
        <v>0</v>
      </c>
      <c r="Q11">
        <f>$F11*VLOOKUP($A11,'Non-GHGs Growth Rate'!$A$53:$AR$78,COLUMN('Non-GHGs Growth Rate'!Q$53),0)</f>
        <v>0</v>
      </c>
      <c r="R11">
        <f>$F11*VLOOKUP($A11,'Non-GHGs Growth Rate'!$A$53:$AR$78,COLUMN('Non-GHGs Growth Rate'!R$53),0)</f>
        <v>0</v>
      </c>
      <c r="S11">
        <f>$F11*VLOOKUP($A11,'Non-GHGs Growth Rate'!$A$53:$AR$78,COLUMN('Non-GHGs Growth Rate'!S$53),0)</f>
        <v>0</v>
      </c>
      <c r="T11">
        <f>$F11*VLOOKUP($A11,'Non-GHGs Growth Rate'!$A$53:$AR$78,COLUMN('Non-GHGs Growth Rate'!T$53),0)</f>
        <v>0</v>
      </c>
      <c r="U11">
        <f>$F11*VLOOKUP($A11,'Non-GHGs Growth Rate'!$A$53:$AR$78,COLUMN('Non-GHGs Growth Rate'!U$53),0)</f>
        <v>0</v>
      </c>
      <c r="V11">
        <f>$F11*VLOOKUP($A11,'Non-GHGs Growth Rate'!$A$53:$AR$78,COLUMN('Non-GHGs Growth Rate'!V$53),0)</f>
        <v>0</v>
      </c>
      <c r="W11">
        <f>$F11*VLOOKUP($A11,'Non-GHGs Growth Rate'!$A$53:$AR$78,COLUMN('Non-GHGs Growth Rate'!W$53),0)</f>
        <v>0</v>
      </c>
      <c r="X11">
        <f>$F11*VLOOKUP($A11,'Non-GHGs Growth Rate'!$A$53:$AR$78,COLUMN('Non-GHGs Growth Rate'!X$53),0)</f>
        <v>0</v>
      </c>
      <c r="Y11">
        <f>$F11*VLOOKUP($A11,'Non-GHGs Growth Rate'!$A$53:$AR$78,COLUMN('Non-GHGs Growth Rate'!Y$53),0)</f>
        <v>0</v>
      </c>
      <c r="Z11">
        <f>$F11*VLOOKUP($A11,'Non-GHGs Growth Rate'!$A$53:$AR$78,COLUMN('Non-GHGs Growth Rate'!Z$53),0)</f>
        <v>0</v>
      </c>
      <c r="AA11">
        <f>$F11*VLOOKUP($A11,'Non-GHGs Growth Rate'!$A$53:$AR$78,COLUMN('Non-GHGs Growth Rate'!AA$53),0)</f>
        <v>0</v>
      </c>
      <c r="AB11">
        <f>$F11*VLOOKUP($A11,'Non-GHGs Growth Rate'!$A$53:$AR$78,COLUMN('Non-GHGs Growth Rate'!AB$53),0)</f>
        <v>0</v>
      </c>
      <c r="AC11">
        <f>$F11*VLOOKUP($A11,'Non-GHGs Growth Rate'!$A$53:$AR$78,COLUMN('Non-GHGs Growth Rate'!AC$53),0)</f>
        <v>0</v>
      </c>
      <c r="AD11">
        <f>$F11*VLOOKUP($A11,'Non-GHGs Growth Rate'!$A$53:$AR$78,COLUMN('Non-GHGs Growth Rate'!AD$53),0)</f>
        <v>0</v>
      </c>
      <c r="AE11">
        <f>$F11*VLOOKUP($A11,'Non-GHGs Growth Rate'!$A$53:$AR$78,COLUMN('Non-GHGs Growth Rate'!AE$53),0)</f>
        <v>0</v>
      </c>
      <c r="AF11">
        <f>$F11*VLOOKUP($A11,'Non-GHGs Growth Rate'!$A$53:$AR$78,COLUMN('Non-GHGs Growth Rate'!AF$53),0)</f>
        <v>0</v>
      </c>
      <c r="AG11">
        <f>$F11*VLOOKUP($A11,'Non-GHGs Growth Rate'!$A$53:$AR$78,COLUMN('Non-GHGs Growth Rate'!AG$53),0)</f>
        <v>0</v>
      </c>
      <c r="AH11">
        <f>$F11*VLOOKUP($A11,'Non-GHGs Growth Rate'!$A$53:$AR$78,COLUMN('Non-GHGs Growth Rate'!AH$53),0)</f>
        <v>0</v>
      </c>
      <c r="AI11">
        <f>$F11*VLOOKUP($A11,'Non-GHGs Growth Rate'!$A$53:$AR$78,COLUMN('Non-GHGs Growth Rate'!AI$53),0)</f>
        <v>0</v>
      </c>
      <c r="AJ11">
        <f>$F11*VLOOKUP($A11,'Non-GHGs Growth Rate'!$A$53:$AR$78,COLUMN('Non-GHGs Growth Rate'!AJ$53),0)</f>
        <v>0</v>
      </c>
      <c r="AK11">
        <f>$F11*VLOOKUP($A11,'Non-GHGs Growth Rate'!$A$53:$AR$78,COLUMN('Non-GHGs Growth Rate'!AK$53),0)</f>
        <v>0</v>
      </c>
      <c r="AL11">
        <f>$F11*VLOOKUP($A11,'Non-GHGs Growth Rate'!$A$53:$AR$78,COLUMN('Non-GHGs Growth Rate'!AL$53),0)</f>
        <v>0</v>
      </c>
      <c r="AM11">
        <f>$F11*VLOOKUP($A11,'Non-GHGs Growth Rate'!$A$53:$AR$78,COLUMN('Non-GHGs Growth Rate'!AM$53),0)</f>
        <v>0</v>
      </c>
      <c r="AN11">
        <f>$F11*VLOOKUP($A11,'Non-GHGs Growth Rate'!$A$53:$AR$78,COLUMN('Non-GHGs Growth Rate'!AN$53),0)</f>
        <v>0</v>
      </c>
      <c r="AO11">
        <f>$F11*VLOOKUP($A11,'Non-GHGs Growth Rate'!$A$53:$AR$78,COLUMN('Non-GHGs Growth Rate'!AO$53),0)</f>
        <v>0</v>
      </c>
      <c r="AP11">
        <f>$F11*VLOOKUP($A11,'Non-GHGs Growth Rate'!$A$53:$AR$78,COLUMN('Non-GHGs Growth Rate'!AP$53),0)</f>
        <v>0</v>
      </c>
      <c r="AQ11">
        <f>$F11*VLOOKUP($A11,'Non-GHGs Growth Rate'!$A$53:$AR$78,COLUMN('Non-GHGs Growth Rate'!AQ$53),0)</f>
        <v>0</v>
      </c>
      <c r="AR11">
        <f>$F11*VLOOKUP($A11,'Non-GHGs Growth Rate'!$A$53:$AR$78,COLUMN('Non-GHGs Growth Rate'!AR$53),0)</f>
        <v>0</v>
      </c>
    </row>
    <row r="12" spans="1:44">
      <c r="A12" t="s">
        <v>45</v>
      </c>
      <c r="B12" cm="1">
        <f t="array" ref="B12">SUMPRODUCT('Non-GHGs Emissions 2018-2022'!$N$5:$N$44*('Non-GHGs Emissions 2018-2022'!$A$5:$A$44=$A12))</f>
        <v>0</v>
      </c>
      <c r="C12" cm="1">
        <f t="array" ref="C12">SUMPRODUCT('Non-GHGs Emissions 2018-2022'!$N$49:$N$88*('Non-GHGs Emissions 2018-2022'!$A$49:$A$88=$A12))</f>
        <v>0</v>
      </c>
      <c r="D12" cm="1">
        <f t="array" ref="D12">SUMPRODUCT('Non-GHGs Emissions 2018-2022'!$N$93:$N$132*('Non-GHGs Emissions 2018-2022'!$A$93:$A$132=$A12))</f>
        <v>0</v>
      </c>
      <c r="E12" cm="1">
        <f t="array" ref="E12">SUMPRODUCT('Non-GHGs Emissions 2018-2022'!$N$137:$N$176*('Non-GHGs Emissions 2018-2022'!$A$137:$A$176=$A12))</f>
        <v>0</v>
      </c>
      <c r="F12" cm="1">
        <f t="array" ref="F12">SUMPRODUCT('Non-GHGs Emissions 2018-2022'!$N$181:$N$220*('Non-GHGs Emissions 2018-2022'!$A$181:$A$220=$A12))</f>
        <v>0</v>
      </c>
      <c r="G12">
        <f>$F12*VLOOKUP($A12,'Non-GHGs Growth Rate'!$A$53:$AR$78,COLUMN('Non-GHGs Growth Rate'!G$53),0)</f>
        <v>0</v>
      </c>
      <c r="H12">
        <f>$F12*VLOOKUP($A12,'Non-GHGs Growth Rate'!$A$53:$AR$78,COLUMN('Non-GHGs Growth Rate'!H$53),0)</f>
        <v>0</v>
      </c>
      <c r="I12">
        <f>$F12*VLOOKUP($A12,'Non-GHGs Growth Rate'!$A$53:$AR$78,COLUMN('Non-GHGs Growth Rate'!I$53),0)</f>
        <v>0</v>
      </c>
      <c r="J12">
        <f>$F12*VLOOKUP($A12,'Non-GHGs Growth Rate'!$A$53:$AR$78,COLUMN('Non-GHGs Growth Rate'!J$53),0)</f>
        <v>0</v>
      </c>
      <c r="K12">
        <f>$F12*VLOOKUP($A12,'Non-GHGs Growth Rate'!$A$53:$AR$78,COLUMN('Non-GHGs Growth Rate'!K$53),0)</f>
        <v>0</v>
      </c>
      <c r="L12">
        <f>$F12*VLOOKUP($A12,'Non-GHGs Growth Rate'!$A$53:$AR$78,COLUMN('Non-GHGs Growth Rate'!L$53),0)</f>
        <v>0</v>
      </c>
      <c r="M12">
        <f>$F12*VLOOKUP($A12,'Non-GHGs Growth Rate'!$A$53:$AR$78,COLUMN('Non-GHGs Growth Rate'!M$53),0)</f>
        <v>0</v>
      </c>
      <c r="N12">
        <f>$F12*VLOOKUP($A12,'Non-GHGs Growth Rate'!$A$53:$AR$78,COLUMN('Non-GHGs Growth Rate'!N$53),0)</f>
        <v>0</v>
      </c>
      <c r="O12">
        <f>$F12*VLOOKUP($A12,'Non-GHGs Growth Rate'!$A$53:$AR$78,COLUMN('Non-GHGs Growth Rate'!O$53),0)</f>
        <v>0</v>
      </c>
      <c r="P12">
        <f>$F12*VLOOKUP($A12,'Non-GHGs Growth Rate'!$A$53:$AR$78,COLUMN('Non-GHGs Growth Rate'!P$53),0)</f>
        <v>0</v>
      </c>
      <c r="Q12">
        <f>$F12*VLOOKUP($A12,'Non-GHGs Growth Rate'!$A$53:$AR$78,COLUMN('Non-GHGs Growth Rate'!Q$53),0)</f>
        <v>0</v>
      </c>
      <c r="R12">
        <f>$F12*VLOOKUP($A12,'Non-GHGs Growth Rate'!$A$53:$AR$78,COLUMN('Non-GHGs Growth Rate'!R$53),0)</f>
        <v>0</v>
      </c>
      <c r="S12">
        <f>$F12*VLOOKUP($A12,'Non-GHGs Growth Rate'!$A$53:$AR$78,COLUMN('Non-GHGs Growth Rate'!S$53),0)</f>
        <v>0</v>
      </c>
      <c r="T12">
        <f>$F12*VLOOKUP($A12,'Non-GHGs Growth Rate'!$A$53:$AR$78,COLUMN('Non-GHGs Growth Rate'!T$53),0)</f>
        <v>0</v>
      </c>
      <c r="U12">
        <f>$F12*VLOOKUP($A12,'Non-GHGs Growth Rate'!$A$53:$AR$78,COLUMN('Non-GHGs Growth Rate'!U$53),0)</f>
        <v>0</v>
      </c>
      <c r="V12">
        <f>$F12*VLOOKUP($A12,'Non-GHGs Growth Rate'!$A$53:$AR$78,COLUMN('Non-GHGs Growth Rate'!V$53),0)</f>
        <v>0</v>
      </c>
      <c r="W12">
        <f>$F12*VLOOKUP($A12,'Non-GHGs Growth Rate'!$A$53:$AR$78,COLUMN('Non-GHGs Growth Rate'!W$53),0)</f>
        <v>0</v>
      </c>
      <c r="X12">
        <f>$F12*VLOOKUP($A12,'Non-GHGs Growth Rate'!$A$53:$AR$78,COLUMN('Non-GHGs Growth Rate'!X$53),0)</f>
        <v>0</v>
      </c>
      <c r="Y12">
        <f>$F12*VLOOKUP($A12,'Non-GHGs Growth Rate'!$A$53:$AR$78,COLUMN('Non-GHGs Growth Rate'!Y$53),0)</f>
        <v>0</v>
      </c>
      <c r="Z12">
        <f>$F12*VLOOKUP($A12,'Non-GHGs Growth Rate'!$A$53:$AR$78,COLUMN('Non-GHGs Growth Rate'!Z$53),0)</f>
        <v>0</v>
      </c>
      <c r="AA12">
        <f>$F12*VLOOKUP($A12,'Non-GHGs Growth Rate'!$A$53:$AR$78,COLUMN('Non-GHGs Growth Rate'!AA$53),0)</f>
        <v>0</v>
      </c>
      <c r="AB12">
        <f>$F12*VLOOKUP($A12,'Non-GHGs Growth Rate'!$A$53:$AR$78,COLUMN('Non-GHGs Growth Rate'!AB$53),0)</f>
        <v>0</v>
      </c>
      <c r="AC12">
        <f>$F12*VLOOKUP($A12,'Non-GHGs Growth Rate'!$A$53:$AR$78,COLUMN('Non-GHGs Growth Rate'!AC$53),0)</f>
        <v>0</v>
      </c>
      <c r="AD12">
        <f>$F12*VLOOKUP($A12,'Non-GHGs Growth Rate'!$A$53:$AR$78,COLUMN('Non-GHGs Growth Rate'!AD$53),0)</f>
        <v>0</v>
      </c>
      <c r="AE12">
        <f>$F12*VLOOKUP($A12,'Non-GHGs Growth Rate'!$A$53:$AR$78,COLUMN('Non-GHGs Growth Rate'!AE$53),0)</f>
        <v>0</v>
      </c>
      <c r="AF12">
        <f>$F12*VLOOKUP($A12,'Non-GHGs Growth Rate'!$A$53:$AR$78,COLUMN('Non-GHGs Growth Rate'!AF$53),0)</f>
        <v>0</v>
      </c>
      <c r="AG12">
        <f>$F12*VLOOKUP($A12,'Non-GHGs Growth Rate'!$A$53:$AR$78,COLUMN('Non-GHGs Growth Rate'!AG$53),0)</f>
        <v>0</v>
      </c>
      <c r="AH12">
        <f>$F12*VLOOKUP($A12,'Non-GHGs Growth Rate'!$A$53:$AR$78,COLUMN('Non-GHGs Growth Rate'!AH$53),0)</f>
        <v>0</v>
      </c>
      <c r="AI12">
        <f>$F12*VLOOKUP($A12,'Non-GHGs Growth Rate'!$A$53:$AR$78,COLUMN('Non-GHGs Growth Rate'!AI$53),0)</f>
        <v>0</v>
      </c>
      <c r="AJ12">
        <f>$F12*VLOOKUP($A12,'Non-GHGs Growth Rate'!$A$53:$AR$78,COLUMN('Non-GHGs Growth Rate'!AJ$53),0)</f>
        <v>0</v>
      </c>
      <c r="AK12">
        <f>$F12*VLOOKUP($A12,'Non-GHGs Growth Rate'!$A$53:$AR$78,COLUMN('Non-GHGs Growth Rate'!AK$53),0)</f>
        <v>0</v>
      </c>
      <c r="AL12">
        <f>$F12*VLOOKUP($A12,'Non-GHGs Growth Rate'!$A$53:$AR$78,COLUMN('Non-GHGs Growth Rate'!AL$53),0)</f>
        <v>0</v>
      </c>
      <c r="AM12">
        <f>$F12*VLOOKUP($A12,'Non-GHGs Growth Rate'!$A$53:$AR$78,COLUMN('Non-GHGs Growth Rate'!AM$53),0)</f>
        <v>0</v>
      </c>
      <c r="AN12">
        <f>$F12*VLOOKUP($A12,'Non-GHGs Growth Rate'!$A$53:$AR$78,COLUMN('Non-GHGs Growth Rate'!AN$53),0)</f>
        <v>0</v>
      </c>
      <c r="AO12">
        <f>$F12*VLOOKUP($A12,'Non-GHGs Growth Rate'!$A$53:$AR$78,COLUMN('Non-GHGs Growth Rate'!AO$53),0)</f>
        <v>0</v>
      </c>
      <c r="AP12">
        <f>$F12*VLOOKUP($A12,'Non-GHGs Growth Rate'!$A$53:$AR$78,COLUMN('Non-GHGs Growth Rate'!AP$53),0)</f>
        <v>0</v>
      </c>
      <c r="AQ12">
        <f>$F12*VLOOKUP($A12,'Non-GHGs Growth Rate'!$A$53:$AR$78,COLUMN('Non-GHGs Growth Rate'!AQ$53),0)</f>
        <v>0</v>
      </c>
      <c r="AR12">
        <f>$F12*VLOOKUP($A12,'Non-GHGs Growth Rate'!$A$53:$AR$78,COLUMN('Non-GHGs Growth Rate'!AR$53),0)</f>
        <v>0</v>
      </c>
    </row>
    <row r="13" spans="1:44">
      <c r="A13" t="s">
        <v>56</v>
      </c>
      <c r="B13" cm="1">
        <f t="array" ref="B13">SUMPRODUCT('Non-GHGs Emissions 2018-2022'!$N$5:$N$44*('Non-GHGs Emissions 2018-2022'!$A$5:$A$44=$A13))</f>
        <v>0</v>
      </c>
      <c r="C13" cm="1">
        <f t="array" ref="C13">SUMPRODUCT('Non-GHGs Emissions 2018-2022'!$N$49:$N$88*('Non-GHGs Emissions 2018-2022'!$A$49:$A$88=$A13))</f>
        <v>0</v>
      </c>
      <c r="D13" cm="1">
        <f t="array" ref="D13">SUMPRODUCT('Non-GHGs Emissions 2018-2022'!$N$93:$N$132*('Non-GHGs Emissions 2018-2022'!$A$93:$A$132=$A13))</f>
        <v>0</v>
      </c>
      <c r="E13" cm="1">
        <f t="array" ref="E13">SUMPRODUCT('Non-GHGs Emissions 2018-2022'!$N$137:$N$176*('Non-GHGs Emissions 2018-2022'!$A$137:$A$176=$A13))</f>
        <v>0</v>
      </c>
      <c r="F13" cm="1">
        <f t="array" ref="F13">SUMPRODUCT('Non-GHGs Emissions 2018-2022'!$N$181:$N$220*('Non-GHGs Emissions 2018-2022'!$A$181:$A$220=$A13))</f>
        <v>0</v>
      </c>
      <c r="G13">
        <f>$F13*VLOOKUP($A13,'Non-GHGs Growth Rate'!$A$53:$AR$78,COLUMN('Non-GHGs Growth Rate'!G$53),0)</f>
        <v>0</v>
      </c>
      <c r="H13">
        <f>$F13*VLOOKUP($A13,'Non-GHGs Growth Rate'!$A$53:$AR$78,COLUMN('Non-GHGs Growth Rate'!H$53),0)</f>
        <v>0</v>
      </c>
      <c r="I13">
        <f>$F13*VLOOKUP($A13,'Non-GHGs Growth Rate'!$A$53:$AR$78,COLUMN('Non-GHGs Growth Rate'!I$53),0)</f>
        <v>0</v>
      </c>
      <c r="J13">
        <f>$F13*VLOOKUP($A13,'Non-GHGs Growth Rate'!$A$53:$AR$78,COLUMN('Non-GHGs Growth Rate'!J$53),0)</f>
        <v>0</v>
      </c>
      <c r="K13">
        <f>$F13*VLOOKUP($A13,'Non-GHGs Growth Rate'!$A$53:$AR$78,COLUMN('Non-GHGs Growth Rate'!K$53),0)</f>
        <v>0</v>
      </c>
      <c r="L13">
        <f>$F13*VLOOKUP($A13,'Non-GHGs Growth Rate'!$A$53:$AR$78,COLUMN('Non-GHGs Growth Rate'!L$53),0)</f>
        <v>0</v>
      </c>
      <c r="M13">
        <f>$F13*VLOOKUP($A13,'Non-GHGs Growth Rate'!$A$53:$AR$78,COLUMN('Non-GHGs Growth Rate'!M$53),0)</f>
        <v>0</v>
      </c>
      <c r="N13">
        <f>$F13*VLOOKUP($A13,'Non-GHGs Growth Rate'!$A$53:$AR$78,COLUMN('Non-GHGs Growth Rate'!N$53),0)</f>
        <v>0</v>
      </c>
      <c r="O13">
        <f>$F13*VLOOKUP($A13,'Non-GHGs Growth Rate'!$A$53:$AR$78,COLUMN('Non-GHGs Growth Rate'!O$53),0)</f>
        <v>0</v>
      </c>
      <c r="P13">
        <f>$F13*VLOOKUP($A13,'Non-GHGs Growth Rate'!$A$53:$AR$78,COLUMN('Non-GHGs Growth Rate'!P$53),0)</f>
        <v>0</v>
      </c>
      <c r="Q13">
        <f>$F13*VLOOKUP($A13,'Non-GHGs Growth Rate'!$A$53:$AR$78,COLUMN('Non-GHGs Growth Rate'!Q$53),0)</f>
        <v>0</v>
      </c>
      <c r="R13">
        <f>$F13*VLOOKUP($A13,'Non-GHGs Growth Rate'!$A$53:$AR$78,COLUMN('Non-GHGs Growth Rate'!R$53),0)</f>
        <v>0</v>
      </c>
      <c r="S13">
        <f>$F13*VLOOKUP($A13,'Non-GHGs Growth Rate'!$A$53:$AR$78,COLUMN('Non-GHGs Growth Rate'!S$53),0)</f>
        <v>0</v>
      </c>
      <c r="T13">
        <f>$F13*VLOOKUP($A13,'Non-GHGs Growth Rate'!$A$53:$AR$78,COLUMN('Non-GHGs Growth Rate'!T$53),0)</f>
        <v>0</v>
      </c>
      <c r="U13">
        <f>$F13*VLOOKUP($A13,'Non-GHGs Growth Rate'!$A$53:$AR$78,COLUMN('Non-GHGs Growth Rate'!U$53),0)</f>
        <v>0</v>
      </c>
      <c r="V13">
        <f>$F13*VLOOKUP($A13,'Non-GHGs Growth Rate'!$A$53:$AR$78,COLUMN('Non-GHGs Growth Rate'!V$53),0)</f>
        <v>0</v>
      </c>
      <c r="W13">
        <f>$F13*VLOOKUP($A13,'Non-GHGs Growth Rate'!$A$53:$AR$78,COLUMN('Non-GHGs Growth Rate'!W$53),0)</f>
        <v>0</v>
      </c>
      <c r="X13">
        <f>$F13*VLOOKUP($A13,'Non-GHGs Growth Rate'!$A$53:$AR$78,COLUMN('Non-GHGs Growth Rate'!X$53),0)</f>
        <v>0</v>
      </c>
      <c r="Y13">
        <f>$F13*VLOOKUP($A13,'Non-GHGs Growth Rate'!$A$53:$AR$78,COLUMN('Non-GHGs Growth Rate'!Y$53),0)</f>
        <v>0</v>
      </c>
      <c r="Z13">
        <f>$F13*VLOOKUP($A13,'Non-GHGs Growth Rate'!$A$53:$AR$78,COLUMN('Non-GHGs Growth Rate'!Z$53),0)</f>
        <v>0</v>
      </c>
      <c r="AA13">
        <f>$F13*VLOOKUP($A13,'Non-GHGs Growth Rate'!$A$53:$AR$78,COLUMN('Non-GHGs Growth Rate'!AA$53),0)</f>
        <v>0</v>
      </c>
      <c r="AB13">
        <f>$F13*VLOOKUP($A13,'Non-GHGs Growth Rate'!$A$53:$AR$78,COLUMN('Non-GHGs Growth Rate'!AB$53),0)</f>
        <v>0</v>
      </c>
      <c r="AC13">
        <f>$F13*VLOOKUP($A13,'Non-GHGs Growth Rate'!$A$53:$AR$78,COLUMN('Non-GHGs Growth Rate'!AC$53),0)</f>
        <v>0</v>
      </c>
      <c r="AD13">
        <f>$F13*VLOOKUP($A13,'Non-GHGs Growth Rate'!$A$53:$AR$78,COLUMN('Non-GHGs Growth Rate'!AD$53),0)</f>
        <v>0</v>
      </c>
      <c r="AE13">
        <f>$F13*VLOOKUP($A13,'Non-GHGs Growth Rate'!$A$53:$AR$78,COLUMN('Non-GHGs Growth Rate'!AE$53),0)</f>
        <v>0</v>
      </c>
      <c r="AF13">
        <f>$F13*VLOOKUP($A13,'Non-GHGs Growth Rate'!$A$53:$AR$78,COLUMN('Non-GHGs Growth Rate'!AF$53),0)</f>
        <v>0</v>
      </c>
      <c r="AG13">
        <f>$F13*VLOOKUP($A13,'Non-GHGs Growth Rate'!$A$53:$AR$78,COLUMN('Non-GHGs Growth Rate'!AG$53),0)</f>
        <v>0</v>
      </c>
      <c r="AH13">
        <f>$F13*VLOOKUP($A13,'Non-GHGs Growth Rate'!$A$53:$AR$78,COLUMN('Non-GHGs Growth Rate'!AH$53),0)</f>
        <v>0</v>
      </c>
      <c r="AI13">
        <f>$F13*VLOOKUP($A13,'Non-GHGs Growth Rate'!$A$53:$AR$78,COLUMN('Non-GHGs Growth Rate'!AI$53),0)</f>
        <v>0</v>
      </c>
      <c r="AJ13">
        <f>$F13*VLOOKUP($A13,'Non-GHGs Growth Rate'!$A$53:$AR$78,COLUMN('Non-GHGs Growth Rate'!AJ$53),0)</f>
        <v>0</v>
      </c>
      <c r="AK13">
        <f>$F13*VLOOKUP($A13,'Non-GHGs Growth Rate'!$A$53:$AR$78,COLUMN('Non-GHGs Growth Rate'!AK$53),0)</f>
        <v>0</v>
      </c>
      <c r="AL13">
        <f>$F13*VLOOKUP($A13,'Non-GHGs Growth Rate'!$A$53:$AR$78,COLUMN('Non-GHGs Growth Rate'!AL$53),0)</f>
        <v>0</v>
      </c>
      <c r="AM13">
        <f>$F13*VLOOKUP($A13,'Non-GHGs Growth Rate'!$A$53:$AR$78,COLUMN('Non-GHGs Growth Rate'!AM$53),0)</f>
        <v>0</v>
      </c>
      <c r="AN13">
        <f>$F13*VLOOKUP($A13,'Non-GHGs Growth Rate'!$A$53:$AR$78,COLUMN('Non-GHGs Growth Rate'!AN$53),0)</f>
        <v>0</v>
      </c>
      <c r="AO13">
        <f>$F13*VLOOKUP($A13,'Non-GHGs Growth Rate'!$A$53:$AR$78,COLUMN('Non-GHGs Growth Rate'!AO$53),0)</f>
        <v>0</v>
      </c>
      <c r="AP13">
        <f>$F13*VLOOKUP($A13,'Non-GHGs Growth Rate'!$A$53:$AR$78,COLUMN('Non-GHGs Growth Rate'!AP$53),0)</f>
        <v>0</v>
      </c>
      <c r="AQ13">
        <f>$F13*VLOOKUP($A13,'Non-GHGs Growth Rate'!$A$53:$AR$78,COLUMN('Non-GHGs Growth Rate'!AQ$53),0)</f>
        <v>0</v>
      </c>
      <c r="AR13">
        <f>$F13*VLOOKUP($A13,'Non-GHGs Growth Rate'!$A$53:$AR$78,COLUMN('Non-GHGs Growth Rate'!AR$53),0)</f>
        <v>0</v>
      </c>
    </row>
    <row r="14" spans="1:44">
      <c r="A14" t="s">
        <v>57</v>
      </c>
      <c r="B14" cm="1">
        <f t="array" ref="B14">SUMPRODUCT('Non-GHGs Emissions 2018-2022'!$N$5:$N$44*('Non-GHGs Emissions 2018-2022'!$A$5:$A$44=$A14))</f>
        <v>0</v>
      </c>
      <c r="C14" cm="1">
        <f t="array" ref="C14">SUMPRODUCT('Non-GHGs Emissions 2018-2022'!$N$49:$N$88*('Non-GHGs Emissions 2018-2022'!$A$49:$A$88=$A14))</f>
        <v>0</v>
      </c>
      <c r="D14" cm="1">
        <f t="array" ref="D14">SUMPRODUCT('Non-GHGs Emissions 2018-2022'!$N$93:$N$132*('Non-GHGs Emissions 2018-2022'!$A$93:$A$132=$A14))</f>
        <v>0</v>
      </c>
      <c r="E14" cm="1">
        <f t="array" ref="E14">SUMPRODUCT('Non-GHGs Emissions 2018-2022'!$N$137:$N$176*('Non-GHGs Emissions 2018-2022'!$A$137:$A$176=$A14))</f>
        <v>0</v>
      </c>
      <c r="F14" cm="1">
        <f t="array" ref="F14">SUMPRODUCT('Non-GHGs Emissions 2018-2022'!$N$181:$N$220*('Non-GHGs Emissions 2018-2022'!$A$181:$A$220=$A14))</f>
        <v>0</v>
      </c>
      <c r="G14">
        <f>$F14*VLOOKUP($A14,'Non-GHGs Growth Rate'!$A$53:$AR$78,COLUMN('Non-GHGs Growth Rate'!G$53),0)</f>
        <v>0</v>
      </c>
      <c r="H14">
        <f>$F14*VLOOKUP($A14,'Non-GHGs Growth Rate'!$A$53:$AR$78,COLUMN('Non-GHGs Growth Rate'!H$53),0)</f>
        <v>0</v>
      </c>
      <c r="I14">
        <f>$F14*VLOOKUP($A14,'Non-GHGs Growth Rate'!$A$53:$AR$78,COLUMN('Non-GHGs Growth Rate'!I$53),0)</f>
        <v>0</v>
      </c>
      <c r="J14">
        <f>$F14*VLOOKUP($A14,'Non-GHGs Growth Rate'!$A$53:$AR$78,COLUMN('Non-GHGs Growth Rate'!J$53),0)</f>
        <v>0</v>
      </c>
      <c r="K14">
        <f>$F14*VLOOKUP($A14,'Non-GHGs Growth Rate'!$A$53:$AR$78,COLUMN('Non-GHGs Growth Rate'!K$53),0)</f>
        <v>0</v>
      </c>
      <c r="L14">
        <f>$F14*VLOOKUP($A14,'Non-GHGs Growth Rate'!$A$53:$AR$78,COLUMN('Non-GHGs Growth Rate'!L$53),0)</f>
        <v>0</v>
      </c>
      <c r="M14">
        <f>$F14*VLOOKUP($A14,'Non-GHGs Growth Rate'!$A$53:$AR$78,COLUMN('Non-GHGs Growth Rate'!M$53),0)</f>
        <v>0</v>
      </c>
      <c r="N14">
        <f>$F14*VLOOKUP($A14,'Non-GHGs Growth Rate'!$A$53:$AR$78,COLUMN('Non-GHGs Growth Rate'!N$53),0)</f>
        <v>0</v>
      </c>
      <c r="O14">
        <f>$F14*VLOOKUP($A14,'Non-GHGs Growth Rate'!$A$53:$AR$78,COLUMN('Non-GHGs Growth Rate'!O$53),0)</f>
        <v>0</v>
      </c>
      <c r="P14">
        <f>$F14*VLOOKUP($A14,'Non-GHGs Growth Rate'!$A$53:$AR$78,COLUMN('Non-GHGs Growth Rate'!P$53),0)</f>
        <v>0</v>
      </c>
      <c r="Q14">
        <f>$F14*VLOOKUP($A14,'Non-GHGs Growth Rate'!$A$53:$AR$78,COLUMN('Non-GHGs Growth Rate'!Q$53),0)</f>
        <v>0</v>
      </c>
      <c r="R14">
        <f>$F14*VLOOKUP($A14,'Non-GHGs Growth Rate'!$A$53:$AR$78,COLUMN('Non-GHGs Growth Rate'!R$53),0)</f>
        <v>0</v>
      </c>
      <c r="S14">
        <f>$F14*VLOOKUP($A14,'Non-GHGs Growth Rate'!$A$53:$AR$78,COLUMN('Non-GHGs Growth Rate'!S$53),0)</f>
        <v>0</v>
      </c>
      <c r="T14">
        <f>$F14*VLOOKUP($A14,'Non-GHGs Growth Rate'!$A$53:$AR$78,COLUMN('Non-GHGs Growth Rate'!T$53),0)</f>
        <v>0</v>
      </c>
      <c r="U14">
        <f>$F14*VLOOKUP($A14,'Non-GHGs Growth Rate'!$A$53:$AR$78,COLUMN('Non-GHGs Growth Rate'!U$53),0)</f>
        <v>0</v>
      </c>
      <c r="V14">
        <f>$F14*VLOOKUP($A14,'Non-GHGs Growth Rate'!$A$53:$AR$78,COLUMN('Non-GHGs Growth Rate'!V$53),0)</f>
        <v>0</v>
      </c>
      <c r="W14">
        <f>$F14*VLOOKUP($A14,'Non-GHGs Growth Rate'!$A$53:$AR$78,COLUMN('Non-GHGs Growth Rate'!W$53),0)</f>
        <v>0</v>
      </c>
      <c r="X14">
        <f>$F14*VLOOKUP($A14,'Non-GHGs Growth Rate'!$A$53:$AR$78,COLUMN('Non-GHGs Growth Rate'!X$53),0)</f>
        <v>0</v>
      </c>
      <c r="Y14">
        <f>$F14*VLOOKUP($A14,'Non-GHGs Growth Rate'!$A$53:$AR$78,COLUMN('Non-GHGs Growth Rate'!Y$53),0)</f>
        <v>0</v>
      </c>
      <c r="Z14">
        <f>$F14*VLOOKUP($A14,'Non-GHGs Growth Rate'!$A$53:$AR$78,COLUMN('Non-GHGs Growth Rate'!Z$53),0)</f>
        <v>0</v>
      </c>
      <c r="AA14">
        <f>$F14*VLOOKUP($A14,'Non-GHGs Growth Rate'!$A$53:$AR$78,COLUMN('Non-GHGs Growth Rate'!AA$53),0)</f>
        <v>0</v>
      </c>
      <c r="AB14">
        <f>$F14*VLOOKUP($A14,'Non-GHGs Growth Rate'!$A$53:$AR$78,COLUMN('Non-GHGs Growth Rate'!AB$53),0)</f>
        <v>0</v>
      </c>
      <c r="AC14">
        <f>$F14*VLOOKUP($A14,'Non-GHGs Growth Rate'!$A$53:$AR$78,COLUMN('Non-GHGs Growth Rate'!AC$53),0)</f>
        <v>0</v>
      </c>
      <c r="AD14">
        <f>$F14*VLOOKUP($A14,'Non-GHGs Growth Rate'!$A$53:$AR$78,COLUMN('Non-GHGs Growth Rate'!AD$53),0)</f>
        <v>0</v>
      </c>
      <c r="AE14">
        <f>$F14*VLOOKUP($A14,'Non-GHGs Growth Rate'!$A$53:$AR$78,COLUMN('Non-GHGs Growth Rate'!AE$53),0)</f>
        <v>0</v>
      </c>
      <c r="AF14">
        <f>$F14*VLOOKUP($A14,'Non-GHGs Growth Rate'!$A$53:$AR$78,COLUMN('Non-GHGs Growth Rate'!AF$53),0)</f>
        <v>0</v>
      </c>
      <c r="AG14">
        <f>$F14*VLOOKUP($A14,'Non-GHGs Growth Rate'!$A$53:$AR$78,COLUMN('Non-GHGs Growth Rate'!AG$53),0)</f>
        <v>0</v>
      </c>
      <c r="AH14">
        <f>$F14*VLOOKUP($A14,'Non-GHGs Growth Rate'!$A$53:$AR$78,COLUMN('Non-GHGs Growth Rate'!AH$53),0)</f>
        <v>0</v>
      </c>
      <c r="AI14">
        <f>$F14*VLOOKUP($A14,'Non-GHGs Growth Rate'!$A$53:$AR$78,COLUMN('Non-GHGs Growth Rate'!AI$53),0)</f>
        <v>0</v>
      </c>
      <c r="AJ14">
        <f>$F14*VLOOKUP($A14,'Non-GHGs Growth Rate'!$A$53:$AR$78,COLUMN('Non-GHGs Growth Rate'!AJ$53),0)</f>
        <v>0</v>
      </c>
      <c r="AK14">
        <f>$F14*VLOOKUP($A14,'Non-GHGs Growth Rate'!$A$53:$AR$78,COLUMN('Non-GHGs Growth Rate'!AK$53),0)</f>
        <v>0</v>
      </c>
      <c r="AL14">
        <f>$F14*VLOOKUP($A14,'Non-GHGs Growth Rate'!$A$53:$AR$78,COLUMN('Non-GHGs Growth Rate'!AL$53),0)</f>
        <v>0</v>
      </c>
      <c r="AM14">
        <f>$F14*VLOOKUP($A14,'Non-GHGs Growth Rate'!$A$53:$AR$78,COLUMN('Non-GHGs Growth Rate'!AM$53),0)</f>
        <v>0</v>
      </c>
      <c r="AN14">
        <f>$F14*VLOOKUP($A14,'Non-GHGs Growth Rate'!$A$53:$AR$78,COLUMN('Non-GHGs Growth Rate'!AN$53),0)</f>
        <v>0</v>
      </c>
      <c r="AO14">
        <f>$F14*VLOOKUP($A14,'Non-GHGs Growth Rate'!$A$53:$AR$78,COLUMN('Non-GHGs Growth Rate'!AO$53),0)</f>
        <v>0</v>
      </c>
      <c r="AP14">
        <f>$F14*VLOOKUP($A14,'Non-GHGs Growth Rate'!$A$53:$AR$78,COLUMN('Non-GHGs Growth Rate'!AP$53),0)</f>
        <v>0</v>
      </c>
      <c r="AQ14">
        <f>$F14*VLOOKUP($A14,'Non-GHGs Growth Rate'!$A$53:$AR$78,COLUMN('Non-GHGs Growth Rate'!AQ$53),0)</f>
        <v>0</v>
      </c>
      <c r="AR14">
        <f>$F14*VLOOKUP($A14,'Non-GHGs Growth Rate'!$A$53:$AR$78,COLUMN('Non-GHGs Growth Rate'!AR$53),0)</f>
        <v>0</v>
      </c>
    </row>
    <row r="15" spans="1:44">
      <c r="A15" t="s">
        <v>48</v>
      </c>
      <c r="B15" cm="1">
        <f t="array" ref="B15">SUMPRODUCT('Non-GHGs Emissions 2018-2022'!$N$5:$N$44*('Non-GHGs Emissions 2018-2022'!$A$5:$A$44=$A15))</f>
        <v>497000000000</v>
      </c>
      <c r="C15" cm="1">
        <f t="array" ref="C15">SUMPRODUCT('Non-GHGs Emissions 2018-2022'!$N$49:$N$88*('Non-GHGs Emissions 2018-2022'!$A$49:$A$88=$A15))</f>
        <v>532000000000</v>
      </c>
      <c r="D15" cm="1">
        <f t="array" ref="D15">SUMPRODUCT('Non-GHGs Emissions 2018-2022'!$N$93:$N$132*('Non-GHGs Emissions 2018-2022'!$A$93:$A$132=$A15))</f>
        <v>553000000000</v>
      </c>
      <c r="E15" cm="1">
        <f t="array" ref="E15">SUMPRODUCT('Non-GHGs Emissions 2018-2022'!$N$137:$N$176*('Non-GHGs Emissions 2018-2022'!$A$137:$A$176=$A15))</f>
        <v>559300000000</v>
      </c>
      <c r="F15" cm="1">
        <f t="array" ref="F15">SUMPRODUCT('Non-GHGs Emissions 2018-2022'!$N$181:$N$220*('Non-GHGs Emissions 2018-2022'!$A$181:$A$220=$A15))</f>
        <v>745500000000</v>
      </c>
      <c r="G15">
        <f>$F15*VLOOKUP($A15,'Non-GHGs Growth Rate'!$A$53:$AR$78,COLUMN('Non-GHGs Growth Rate'!G$53),0)</f>
        <v>781227646055.51917</v>
      </c>
      <c r="H15">
        <f>$F15*VLOOKUP($A15,'Non-GHGs Growth Rate'!$A$53:$AR$78,COLUMN('Non-GHGs Growth Rate'!H$53),0)</f>
        <v>816562527027.24866</v>
      </c>
      <c r="I15">
        <f>$F15*VLOOKUP($A15,'Non-GHGs Growth Rate'!$A$53:$AR$78,COLUMN('Non-GHGs Growth Rate'!I$53),0)</f>
        <v>851544027953.45044</v>
      </c>
      <c r="J15">
        <f>$F15*VLOOKUP($A15,'Non-GHGs Growth Rate'!$A$53:$AR$78,COLUMN('Non-GHGs Growth Rate'!J$53),0)</f>
        <v>886221210159.66296</v>
      </c>
      <c r="K15">
        <f>$F15*VLOOKUP($A15,'Non-GHGs Growth Rate'!$A$53:$AR$78,COLUMN('Non-GHGs Growth Rate'!K$53),0)</f>
        <v>920649191776.65833</v>
      </c>
      <c r="L15">
        <f>$F15*VLOOKUP($A15,'Non-GHGs Growth Rate'!$A$53:$AR$78,COLUMN('Non-GHGs Growth Rate'!L$53),0)</f>
        <v>954886382912.98083</v>
      </c>
      <c r="M15">
        <f>$F15*VLOOKUP($A15,'Non-GHGs Growth Rate'!$A$53:$AR$78,COLUMN('Non-GHGs Growth Rate'!M$53),0)</f>
        <v>988992438669.46448</v>
      </c>
      <c r="N15">
        <f>$F15*VLOOKUP($A15,'Non-GHGs Growth Rate'!$A$53:$AR$78,COLUMN('Non-GHGs Growth Rate'!N$53),0)</f>
        <v>1023026794201.4735</v>
      </c>
      <c r="O15">
        <f>$F15*VLOOKUP($A15,'Non-GHGs Growth Rate'!$A$53:$AR$78,COLUMN('Non-GHGs Growth Rate'!O$53),0)</f>
        <v>1057047658189.255</v>
      </c>
      <c r="P15">
        <f>$F15*VLOOKUP($A15,'Non-GHGs Growth Rate'!$A$53:$AR$78,COLUMN('Non-GHGs Growth Rate'!P$53),0)</f>
        <v>1091111358332.8154</v>
      </c>
      <c r="Q15">
        <f>$F15*VLOOKUP($A15,'Non-GHGs Growth Rate'!$A$53:$AR$78,COLUMN('Non-GHGs Growth Rate'!Q$53),0)</f>
        <v>1125271950943.8972</v>
      </c>
      <c r="R15">
        <f>$F15*VLOOKUP($A15,'Non-GHGs Growth Rate'!$A$53:$AR$78,COLUMN('Non-GHGs Growth Rate'!R$53),0)</f>
        <v>1159581024140.0088</v>
      </c>
      <c r="S15">
        <f>$F15*VLOOKUP($A15,'Non-GHGs Growth Rate'!$A$53:$AR$78,COLUMN('Non-GHGs Growth Rate'!S$53),0)</f>
        <v>1194087639475.6741</v>
      </c>
      <c r="T15">
        <f>$F15*VLOOKUP($A15,'Non-GHGs Growth Rate'!$A$53:$AR$78,COLUMN('Non-GHGs Growth Rate'!T$53),0)</f>
        <v>1228838369714.1619</v>
      </c>
      <c r="U15">
        <f>$F15*VLOOKUP($A15,'Non-GHGs Growth Rate'!$A$53:$AR$78,COLUMN('Non-GHGs Growth Rate'!U$53),0)</f>
        <v>1263877400892.1809</v>
      </c>
      <c r="V15">
        <f>$F15*VLOOKUP($A15,'Non-GHGs Growth Rate'!$A$53:$AR$78,COLUMN('Non-GHGs Growth Rate'!V$53),0)</f>
        <v>1299246675107.7205</v>
      </c>
      <c r="W15">
        <f>$F15*VLOOKUP($A15,'Non-GHGs Growth Rate'!$A$53:$AR$78,COLUMN('Non-GHGs Growth Rate'!W$53),0)</f>
        <v>1334986056888.3206</v>
      </c>
      <c r="X15">
        <f>$F15*VLOOKUP($A15,'Non-GHGs Growth Rate'!$A$53:$AR$78,COLUMN('Non-GHGs Growth Rate'!X$53),0)</f>
        <v>1371133510910.0859</v>
      </c>
      <c r="Y15">
        <f>$F15*VLOOKUP($A15,'Non-GHGs Growth Rate'!$A$53:$AR$78,COLUMN('Non-GHGs Growth Rate'!Y$53),0)</f>
        <v>1407725282536.2239</v>
      </c>
      <c r="Z15">
        <f>$F15*VLOOKUP($A15,'Non-GHGs Growth Rate'!$A$53:$AR$78,COLUMN('Non-GHGs Growth Rate'!Z$53),0)</f>
        <v>1444796075395.3635</v>
      </c>
      <c r="AA15">
        <f>$F15*VLOOKUP($A15,'Non-GHGs Growth Rate'!$A$53:$AR$78,COLUMN('Non-GHGs Growth Rate'!AA$53),0)</f>
        <v>1482379222237.4023</v>
      </c>
      <c r="AB15">
        <f>$F15*VLOOKUP($A15,'Non-GHGs Growth Rate'!$A$53:$AR$78,COLUMN('Non-GHGs Growth Rate'!AB$53),0)</f>
        <v>1520506846766.7246</v>
      </c>
      <c r="AC15">
        <f>$F15*VLOOKUP($A15,'Non-GHGs Growth Rate'!$A$53:$AR$78,COLUMN('Non-GHGs Growth Rate'!AC$53),0)</f>
        <v>1559210015194.7327</v>
      </c>
      <c r="AD15">
        <f>$F15*VLOOKUP($A15,'Non-GHGs Growth Rate'!$A$53:$AR$78,COLUMN('Non-GHGs Growth Rate'!AD$53),0)</f>
        <v>1598518876983.7261</v>
      </c>
      <c r="AE15">
        <f>$F15*VLOOKUP($A15,'Non-GHGs Growth Rate'!$A$53:$AR$78,COLUMN('Non-GHGs Growth Rate'!AE$53),0)</f>
        <v>1638462794754.2817</v>
      </c>
      <c r="AF15">
        <f>$F15*VLOOKUP($A15,'Non-GHGs Growth Rate'!$A$53:$AR$78,COLUMN('Non-GHGs Growth Rate'!AF$53),0)</f>
        <v>1679070463660.1277</v>
      </c>
      <c r="AG15">
        <f>$F15*VLOOKUP($A15,'Non-GHGs Growth Rate'!$A$53:$AR$78,COLUMN('Non-GHGs Growth Rate'!AG$53),0)</f>
        <v>1720370020744.9009</v>
      </c>
      <c r="AH15">
        <f>$F15*VLOOKUP($A15,'Non-GHGs Growth Rate'!$A$53:$AR$78,COLUMN('Non-GHGs Growth Rate'!AH$53),0)</f>
        <v>1762389144918.874</v>
      </c>
      <c r="AI15">
        <f>$F15*VLOOKUP($A15,'Non-GHGs Growth Rate'!$A$53:$AR$78,COLUMN('Non-GHGs Growth Rate'!AI$53),0)</f>
        <v>1805155148256.5461</v>
      </c>
      <c r="AJ15">
        <f>$F15*VLOOKUP($A15,'Non-GHGs Growth Rate'!$A$53:$AR$78,COLUMN('Non-GHGs Growth Rate'!AJ$53),0)</f>
        <v>1848695059336.6841</v>
      </c>
      <c r="AK15">
        <f>$F15*VLOOKUP($A15,'Non-GHGs Growth Rate'!$A$53:$AR$78,COLUMN('Non-GHGs Growth Rate'!AK$53),0)</f>
        <v>1893035699338.4585</v>
      </c>
      <c r="AL15">
        <f>$F15*VLOOKUP($A15,'Non-GHGs Growth Rate'!$A$53:$AR$78,COLUMN('Non-GHGs Growth Rate'!AL$53),0)</f>
        <v>1938203751581.407</v>
      </c>
      <c r="AM15">
        <f>$F15*VLOOKUP($A15,'Non-GHGs Growth Rate'!$A$53:$AR$78,COLUMN('Non-GHGs Growth Rate'!AM$53),0)</f>
        <v>1984225825159.531</v>
      </c>
      <c r="AN15">
        <f>$F15*VLOOKUP($A15,'Non-GHGs Growth Rate'!$A$53:$AR$78,COLUMN('Non-GHGs Growth Rate'!AN$53),0)</f>
        <v>2031128513275.5137</v>
      </c>
      <c r="AO15">
        <f>$F15*VLOOKUP($A15,'Non-GHGs Growth Rate'!$A$53:$AR$78,COLUMN('Non-GHGs Growth Rate'!AO$53),0)</f>
        <v>2078938446835.3994</v>
      </c>
      <c r="AP15">
        <f>$F15*VLOOKUP($A15,'Non-GHGs Growth Rate'!$A$53:$AR$78,COLUMN('Non-GHGs Growth Rate'!AP$53),0)</f>
        <v>2127682343815.6848</v>
      </c>
      <c r="AQ15">
        <f>$F15*VLOOKUP($A15,'Non-GHGs Growth Rate'!$A$53:$AR$78,COLUMN('Non-GHGs Growth Rate'!AQ$53),0)</f>
        <v>2177387054870.1338</v>
      </c>
      <c r="AR15">
        <f>$F15*VLOOKUP($A15,'Non-GHGs Growth Rate'!$A$53:$AR$78,COLUMN('Non-GHGs Growth Rate'!AR$53),0)</f>
        <v>2228079605598.8335</v>
      </c>
    </row>
    <row r="16" spans="1:44">
      <c r="A16" t="s">
        <v>49</v>
      </c>
      <c r="B16" s="9" cm="1">
        <f t="array" ref="B16">SUMPRODUCT('Non-GHGs Emissions 2018-2022'!$N$5:$N$44*('Non-GHGs Emissions 2018-2022'!$A$5:$A$44=$A16))</f>
        <v>1360893513140</v>
      </c>
      <c r="C16" s="9" cm="1">
        <f t="array" ref="C16">SUMPRODUCT('Non-GHGs Emissions 2018-2022'!$N$49:$N$88*('Non-GHGs Emissions 2018-2022'!$A$49:$A$88=$A16))</f>
        <v>1460887298250</v>
      </c>
      <c r="D16" s="9" cm="1">
        <f t="array" ref="D16">SUMPRODUCT('Non-GHGs Emissions 2018-2022'!$N$93:$N$132*('Non-GHGs Emissions 2018-2022'!$A$93:$A$132=$A16))</f>
        <v>1503847219000</v>
      </c>
      <c r="E16" s="9" cm="1">
        <f t="array" ref="E16">SUMPRODUCT('Non-GHGs Emissions 2018-2022'!$N$137:$N$176*('Non-GHGs Emissions 2018-2022'!$A$137:$A$176=$A16))</f>
        <v>1474043378500</v>
      </c>
      <c r="F16" s="9" cm="1">
        <f t="array" ref="F16">SUMPRODUCT('Non-GHGs Emissions 2018-2022'!$N$181:$N$220*('Non-GHGs Emissions 2018-2022'!$A$181:$A$220=$A16))</f>
        <v>1480640627500</v>
      </c>
      <c r="G16" s="303">
        <f>$F16*VLOOKUP($A16,'Non-GHGs Growth Rate'!$A$53:$AR$78,COLUMN('Non-GHGs Growth Rate'!G$53),0)</f>
        <v>1553780620986.4463</v>
      </c>
      <c r="H16" s="303">
        <f>$F16*VLOOKUP($A16,'Non-GHGs Growth Rate'!$A$53:$AR$78,COLUMN('Non-GHGs Growth Rate'!H$53),0)</f>
        <v>1626148595515.7832</v>
      </c>
      <c r="I16" s="303">
        <f>$F16*VLOOKUP($A16,'Non-GHGs Growth Rate'!$A$53:$AR$78,COLUMN('Non-GHGs Growth Rate'!I$53),0)</f>
        <v>1697817887428.7129</v>
      </c>
      <c r="J16" s="303">
        <f>$F16*VLOOKUP($A16,'Non-GHGs Growth Rate'!$A$53:$AR$78,COLUMN('Non-GHGs Growth Rate'!J$53),0)</f>
        <v>1768882864352.9792</v>
      </c>
      <c r="K16" s="303">
        <f>$F16*VLOOKUP($A16,'Non-GHGs Growth Rate'!$A$53:$AR$78,COLUMN('Non-GHGs Growth Rate'!K$53),0)</f>
        <v>1839451248828.0916</v>
      </c>
      <c r="L16" s="303">
        <f>$F16*VLOOKUP($A16,'Non-GHGs Growth Rate'!$A$53:$AR$78,COLUMN('Non-GHGs Growth Rate'!L$53),0)</f>
        <v>1909638284882.4233</v>
      </c>
      <c r="M16" s="303">
        <f>$F16*VLOOKUP($A16,'Non-GHGs Growth Rate'!$A$53:$AR$78,COLUMN('Non-GHGs Growth Rate'!M$53),0)</f>
        <v>1979562423125.5979</v>
      </c>
      <c r="N16" s="303">
        <f>$F16*VLOOKUP($A16,'Non-GHGs Growth Rate'!$A$53:$AR$78,COLUMN('Non-GHGs Growth Rate'!N$53),0)</f>
        <v>2049342224744.8188</v>
      </c>
      <c r="O16" s="303">
        <f>$F16*VLOOKUP($A16,'Non-GHGs Growth Rate'!$A$53:$AR$78,COLUMN('Non-GHGs Growth Rate'!O$53),0)</f>
        <v>2119094220782.0903</v>
      </c>
      <c r="P16" s="303">
        <f>$F16*VLOOKUP($A16,'Non-GHGs Growth Rate'!$A$53:$AR$78,COLUMN('Non-GHGs Growth Rate'!P$53),0)</f>
        <v>2188931503753.7715</v>
      </c>
      <c r="Q16" s="303">
        <f>$F16*VLOOKUP($A16,'Non-GHGs Growth Rate'!$A$53:$AR$78,COLUMN('Non-GHGs Growth Rate'!Q$53),0)</f>
        <v>2258962868992.0371</v>
      </c>
      <c r="R16" s="303">
        <f>$F16*VLOOKUP($A16,'Non-GHGs Growth Rate'!$A$53:$AR$78,COLUMN('Non-GHGs Growth Rate'!R$53),0)</f>
        <v>2329292359935.8726</v>
      </c>
      <c r="S16" s="303">
        <f>$F16*VLOOKUP($A16,'Non-GHGs Growth Rate'!$A$53:$AR$78,COLUMN('Non-GHGs Growth Rate'!S$53),0)</f>
        <v>2400019103495.9287</v>
      </c>
      <c r="T16" s="303">
        <f>$F16*VLOOKUP($A16,'Non-GHGs Growth Rate'!$A$53:$AR$78,COLUMN('Non-GHGs Growth Rate'!T$53),0)</f>
        <v>2471237348176.8418</v>
      </c>
      <c r="U16" s="303">
        <f>$F16*VLOOKUP($A16,'Non-GHGs Growth Rate'!$A$53:$AR$78,COLUMN('Non-GHGs Growth Rate'!U$53),0)</f>
        <v>2543036639126.1333</v>
      </c>
      <c r="V16" s="303">
        <f>$F16*VLOOKUP($A16,'Non-GHGs Growth Rate'!$A$53:$AR$78,COLUMN('Non-GHGs Growth Rate'!V$53),0)</f>
        <v>2615502081269.5493</v>
      </c>
      <c r="W16" s="303">
        <f>$F16*VLOOKUP($A16,'Non-GHGs Growth Rate'!$A$53:$AR$78,COLUMN('Non-GHGs Growth Rate'!W$53),0)</f>
        <v>2688714654889.0781</v>
      </c>
      <c r="X16" s="303">
        <f>$F16*VLOOKUP($A16,'Non-GHGs Growth Rate'!$A$53:$AR$78,COLUMN('Non-GHGs Growth Rate'!X$53),0)</f>
        <v>2762751558091.8931</v>
      </c>
      <c r="Y16" s="303">
        <f>$F16*VLOOKUP($A16,'Non-GHGs Growth Rate'!$A$53:$AR$78,COLUMN('Non-GHGs Growth Rate'!Y$53),0)</f>
        <v>2837686558232.1362</v>
      </c>
      <c r="Z16" s="303">
        <f>$F16*VLOOKUP($A16,'Non-GHGs Growth Rate'!$A$53:$AR$78,COLUMN('Non-GHGs Growth Rate'!Z$53),0)</f>
        <v>2913590340022.4268</v>
      </c>
      <c r="AA16" s="303">
        <f>$F16*VLOOKUP($A16,'Non-GHGs Growth Rate'!$A$53:$AR$78,COLUMN('Non-GHGs Growth Rate'!AA$53),0)</f>
        <v>2990530842249.6138</v>
      </c>
      <c r="AB16" s="303">
        <f>$F16*VLOOKUP($A16,'Non-GHGs Growth Rate'!$A$53:$AR$78,COLUMN('Non-GHGs Growth Rate'!AB$53),0)</f>
        <v>3068573578044.2329</v>
      </c>
      <c r="AC16" s="303">
        <f>$F16*VLOOKUP($A16,'Non-GHGs Growth Rate'!$A$53:$AR$78,COLUMN('Non-GHGs Growth Rate'!AC$53),0)</f>
        <v>3147781935830.2407</v>
      </c>
      <c r="AD16" s="303">
        <f>$F16*VLOOKUP($A16,'Non-GHGs Growth Rate'!$A$53:$AR$78,COLUMN('Non-GHGs Growth Rate'!AD$53),0)</f>
        <v>3228217459615.1279</v>
      </c>
      <c r="AE16" s="303">
        <f>$F16*VLOOKUP($A16,'Non-GHGs Growth Rate'!$A$53:$AR$78,COLUMN('Non-GHGs Growth Rate'!AE$53),0)</f>
        <v>3309940108339.8228</v>
      </c>
      <c r="AF16" s="303">
        <f>$F16*VLOOKUP($A16,'Non-GHGs Growth Rate'!$A$53:$AR$78,COLUMN('Non-GHGs Growth Rate'!AF$53),0)</f>
        <v>3393008494718.6367</v>
      </c>
      <c r="AG16" s="303">
        <f>$F16*VLOOKUP($A16,'Non-GHGs Growth Rate'!$A$53:$AR$78,COLUMN('Non-GHGs Growth Rate'!AG$53),0)</f>
        <v>3477480104458.481</v>
      </c>
      <c r="AH16" s="303">
        <f>$F16*VLOOKUP($A16,'Non-GHGs Growth Rate'!$A$53:$AR$78,COLUMN('Non-GHGs Growth Rate'!AH$53),0)</f>
        <v>3563411497024.2183</v>
      </c>
      <c r="AI16" s="303">
        <f>$F16*VLOOKUP($A16,'Non-GHGs Growth Rate'!$A$53:$AR$78,COLUMN('Non-GHGs Growth Rate'!AI$53),0)</f>
        <v>3650858489266.3862</v>
      </c>
      <c r="AJ16" s="303">
        <f>$F16*VLOOKUP($A16,'Non-GHGs Growth Rate'!$A$53:$AR$78,COLUMN('Non-GHGs Growth Rate'!AJ$53),0)</f>
        <v>3739876323288.2769</v>
      </c>
      <c r="AK16" s="303">
        <f>$F16*VLOOKUP($A16,'Non-GHGs Growth Rate'!$A$53:$AR$78,COLUMN('Non-GHGs Growth Rate'!AK$53),0)</f>
        <v>3830519819928.8823</v>
      </c>
      <c r="AL16" s="303">
        <f>$F16*VLOOKUP($A16,'Non-GHGs Growth Rate'!$A$53:$AR$78,COLUMN('Non-GHGs Growth Rate'!AL$53),0)</f>
        <v>3922843519197.8989</v>
      </c>
      <c r="AM16" s="303">
        <f>$F16*VLOOKUP($A16,'Non-GHGs Growth Rate'!$A$53:$AR$78,COLUMN('Non-GHGs Growth Rate'!AM$53),0)</f>
        <v>4016901808933.1938</v>
      </c>
      <c r="AN16" s="303">
        <f>$F16*VLOOKUP($A16,'Non-GHGs Growth Rate'!$A$53:$AR$78,COLUMN('Non-GHGs Growth Rate'!AN$53),0)</f>
        <v>4112749042872.228</v>
      </c>
      <c r="AO16" s="303">
        <f>$F16*VLOOKUP($A16,'Non-GHGs Growth Rate'!$A$53:$AR$78,COLUMN('Non-GHGs Growth Rate'!AO$53),0)</f>
        <v>4210439649239.5791</v>
      </c>
      <c r="AP16" s="303">
        <f>$F16*VLOOKUP($A16,'Non-GHGs Growth Rate'!$A$53:$AR$78,COLUMN('Non-GHGs Growth Rate'!AP$53),0)</f>
        <v>4310028230864.5269</v>
      </c>
      <c r="AQ16" s="303">
        <f>$F16*VLOOKUP($A16,'Non-GHGs Growth Rate'!$A$53:$AR$78,COLUMN('Non-GHGs Growth Rate'!AQ$53),0)</f>
        <v>4411569657754.1426</v>
      </c>
      <c r="AR16" s="303">
        <f>$F16*VLOOKUP($A16,'Non-GHGs Growth Rate'!$A$53:$AR$78,COLUMN('Non-GHGs Growth Rate'!AR$53),0)</f>
        <v>4515119152961.4463</v>
      </c>
    </row>
    <row r="17" spans="1:44">
      <c r="A17" t="s">
        <v>50</v>
      </c>
      <c r="B17" cm="1">
        <f t="array" ref="B17">SUMPRODUCT('Non-GHGs Emissions 2018-2022'!$N$5:$N$44*('Non-GHGs Emissions 2018-2022'!$A$5:$A$44=$A17))</f>
        <v>0</v>
      </c>
      <c r="C17" cm="1">
        <f t="array" ref="C17">SUMPRODUCT('Non-GHGs Emissions 2018-2022'!$N$49:$N$88*('Non-GHGs Emissions 2018-2022'!$A$49:$A$88=$A17))</f>
        <v>0</v>
      </c>
      <c r="D17" cm="1">
        <f t="array" ref="D17">SUMPRODUCT('Non-GHGs Emissions 2018-2022'!$N$93:$N$132*('Non-GHGs Emissions 2018-2022'!$A$93:$A$132=$A17))</f>
        <v>0</v>
      </c>
      <c r="E17" cm="1">
        <f t="array" ref="E17">SUMPRODUCT('Non-GHGs Emissions 2018-2022'!$N$137:$N$176*('Non-GHGs Emissions 2018-2022'!$A$137:$A$176=$A17))</f>
        <v>0</v>
      </c>
      <c r="F17" cm="1">
        <f t="array" ref="F17">SUMPRODUCT('Non-GHGs Emissions 2018-2022'!$N$181:$N$220*('Non-GHGs Emissions 2018-2022'!$A$181:$A$220=$A17))</f>
        <v>0</v>
      </c>
      <c r="G17">
        <f>$F17*VLOOKUP($A17,'Non-GHGs Growth Rate'!$A$53:$AR$78,COLUMN('Non-GHGs Growth Rate'!G$53),0)</f>
        <v>0</v>
      </c>
      <c r="H17">
        <f>$F17*VLOOKUP($A17,'Non-GHGs Growth Rate'!$A$53:$AR$78,COLUMN('Non-GHGs Growth Rate'!H$53),0)</f>
        <v>0</v>
      </c>
      <c r="I17">
        <f>$F17*VLOOKUP($A17,'Non-GHGs Growth Rate'!$A$53:$AR$78,COLUMN('Non-GHGs Growth Rate'!I$53),0)</f>
        <v>0</v>
      </c>
      <c r="J17">
        <f>$F17*VLOOKUP($A17,'Non-GHGs Growth Rate'!$A$53:$AR$78,COLUMN('Non-GHGs Growth Rate'!J$53),0)</f>
        <v>0</v>
      </c>
      <c r="K17">
        <f>$F17*VLOOKUP($A17,'Non-GHGs Growth Rate'!$A$53:$AR$78,COLUMN('Non-GHGs Growth Rate'!K$53),0)</f>
        <v>0</v>
      </c>
      <c r="L17">
        <f>$F17*VLOOKUP($A17,'Non-GHGs Growth Rate'!$A$53:$AR$78,COLUMN('Non-GHGs Growth Rate'!L$53),0)</f>
        <v>0</v>
      </c>
      <c r="M17">
        <f>$F17*VLOOKUP($A17,'Non-GHGs Growth Rate'!$A$53:$AR$78,COLUMN('Non-GHGs Growth Rate'!M$53),0)</f>
        <v>0</v>
      </c>
      <c r="N17">
        <f>$F17*VLOOKUP($A17,'Non-GHGs Growth Rate'!$A$53:$AR$78,COLUMN('Non-GHGs Growth Rate'!N$53),0)</f>
        <v>0</v>
      </c>
      <c r="O17">
        <f>$F17*VLOOKUP($A17,'Non-GHGs Growth Rate'!$A$53:$AR$78,COLUMN('Non-GHGs Growth Rate'!O$53),0)</f>
        <v>0</v>
      </c>
      <c r="P17">
        <f>$F17*VLOOKUP($A17,'Non-GHGs Growth Rate'!$A$53:$AR$78,COLUMN('Non-GHGs Growth Rate'!P$53),0)</f>
        <v>0</v>
      </c>
      <c r="Q17">
        <f>$F17*VLOOKUP($A17,'Non-GHGs Growth Rate'!$A$53:$AR$78,COLUMN('Non-GHGs Growth Rate'!Q$53),0)</f>
        <v>0</v>
      </c>
      <c r="R17">
        <f>$F17*VLOOKUP($A17,'Non-GHGs Growth Rate'!$A$53:$AR$78,COLUMN('Non-GHGs Growth Rate'!R$53),0)</f>
        <v>0</v>
      </c>
      <c r="S17">
        <f>$F17*VLOOKUP($A17,'Non-GHGs Growth Rate'!$A$53:$AR$78,COLUMN('Non-GHGs Growth Rate'!S$53),0)</f>
        <v>0</v>
      </c>
      <c r="T17">
        <f>$F17*VLOOKUP($A17,'Non-GHGs Growth Rate'!$A$53:$AR$78,COLUMN('Non-GHGs Growth Rate'!T$53),0)</f>
        <v>0</v>
      </c>
      <c r="U17">
        <f>$F17*VLOOKUP($A17,'Non-GHGs Growth Rate'!$A$53:$AR$78,COLUMN('Non-GHGs Growth Rate'!U$53),0)</f>
        <v>0</v>
      </c>
      <c r="V17">
        <f>$F17*VLOOKUP($A17,'Non-GHGs Growth Rate'!$A$53:$AR$78,COLUMN('Non-GHGs Growth Rate'!V$53),0)</f>
        <v>0</v>
      </c>
      <c r="W17">
        <f>$F17*VLOOKUP($A17,'Non-GHGs Growth Rate'!$A$53:$AR$78,COLUMN('Non-GHGs Growth Rate'!W$53),0)</f>
        <v>0</v>
      </c>
      <c r="X17">
        <f>$F17*VLOOKUP($A17,'Non-GHGs Growth Rate'!$A$53:$AR$78,COLUMN('Non-GHGs Growth Rate'!X$53),0)</f>
        <v>0</v>
      </c>
      <c r="Y17">
        <f>$F17*VLOOKUP($A17,'Non-GHGs Growth Rate'!$A$53:$AR$78,COLUMN('Non-GHGs Growth Rate'!Y$53),0)</f>
        <v>0</v>
      </c>
      <c r="Z17">
        <f>$F17*VLOOKUP($A17,'Non-GHGs Growth Rate'!$A$53:$AR$78,COLUMN('Non-GHGs Growth Rate'!Z$53),0)</f>
        <v>0</v>
      </c>
      <c r="AA17">
        <f>$F17*VLOOKUP($A17,'Non-GHGs Growth Rate'!$A$53:$AR$78,COLUMN('Non-GHGs Growth Rate'!AA$53),0)</f>
        <v>0</v>
      </c>
      <c r="AB17">
        <f>$F17*VLOOKUP($A17,'Non-GHGs Growth Rate'!$A$53:$AR$78,COLUMN('Non-GHGs Growth Rate'!AB$53),0)</f>
        <v>0</v>
      </c>
      <c r="AC17">
        <f>$F17*VLOOKUP($A17,'Non-GHGs Growth Rate'!$A$53:$AR$78,COLUMN('Non-GHGs Growth Rate'!AC$53),0)</f>
        <v>0</v>
      </c>
      <c r="AD17">
        <f>$F17*VLOOKUP($A17,'Non-GHGs Growth Rate'!$A$53:$AR$78,COLUMN('Non-GHGs Growth Rate'!AD$53),0)</f>
        <v>0</v>
      </c>
      <c r="AE17">
        <f>$F17*VLOOKUP($A17,'Non-GHGs Growth Rate'!$A$53:$AR$78,COLUMN('Non-GHGs Growth Rate'!AE$53),0)</f>
        <v>0</v>
      </c>
      <c r="AF17">
        <f>$F17*VLOOKUP($A17,'Non-GHGs Growth Rate'!$A$53:$AR$78,COLUMN('Non-GHGs Growth Rate'!AF$53),0)</f>
        <v>0</v>
      </c>
      <c r="AG17">
        <f>$F17*VLOOKUP($A17,'Non-GHGs Growth Rate'!$A$53:$AR$78,COLUMN('Non-GHGs Growth Rate'!AG$53),0)</f>
        <v>0</v>
      </c>
      <c r="AH17">
        <f>$F17*VLOOKUP($A17,'Non-GHGs Growth Rate'!$A$53:$AR$78,COLUMN('Non-GHGs Growth Rate'!AH$53),0)</f>
        <v>0</v>
      </c>
      <c r="AI17">
        <f>$F17*VLOOKUP($A17,'Non-GHGs Growth Rate'!$A$53:$AR$78,COLUMN('Non-GHGs Growth Rate'!AI$53),0)</f>
        <v>0</v>
      </c>
      <c r="AJ17">
        <f>$F17*VLOOKUP($A17,'Non-GHGs Growth Rate'!$A$53:$AR$78,COLUMN('Non-GHGs Growth Rate'!AJ$53),0)</f>
        <v>0</v>
      </c>
      <c r="AK17">
        <f>$F17*VLOOKUP($A17,'Non-GHGs Growth Rate'!$A$53:$AR$78,COLUMN('Non-GHGs Growth Rate'!AK$53),0)</f>
        <v>0</v>
      </c>
      <c r="AL17">
        <f>$F17*VLOOKUP($A17,'Non-GHGs Growth Rate'!$A$53:$AR$78,COLUMN('Non-GHGs Growth Rate'!AL$53),0)</f>
        <v>0</v>
      </c>
      <c r="AM17">
        <f>$F17*VLOOKUP($A17,'Non-GHGs Growth Rate'!$A$53:$AR$78,COLUMN('Non-GHGs Growth Rate'!AM$53),0)</f>
        <v>0</v>
      </c>
      <c r="AN17">
        <f>$F17*VLOOKUP($A17,'Non-GHGs Growth Rate'!$A$53:$AR$78,COLUMN('Non-GHGs Growth Rate'!AN$53),0)</f>
        <v>0</v>
      </c>
      <c r="AO17">
        <f>$F17*VLOOKUP($A17,'Non-GHGs Growth Rate'!$A$53:$AR$78,COLUMN('Non-GHGs Growth Rate'!AO$53),0)</f>
        <v>0</v>
      </c>
      <c r="AP17">
        <f>$F17*VLOOKUP($A17,'Non-GHGs Growth Rate'!$A$53:$AR$78,COLUMN('Non-GHGs Growth Rate'!AP$53),0)</f>
        <v>0</v>
      </c>
      <c r="AQ17">
        <f>$F17*VLOOKUP($A17,'Non-GHGs Growth Rate'!$A$53:$AR$78,COLUMN('Non-GHGs Growth Rate'!AQ$53),0)</f>
        <v>0</v>
      </c>
      <c r="AR17">
        <f>$F17*VLOOKUP($A17,'Non-GHGs Growth Rate'!$A$53:$AR$78,COLUMN('Non-GHGs Growth Rate'!AR$53),0)</f>
        <v>0</v>
      </c>
    </row>
    <row r="18" spans="1:44">
      <c r="A18" t="s">
        <v>58</v>
      </c>
      <c r="B18" cm="1">
        <f t="array" ref="B18">SUMPRODUCT('Non-GHGs Emissions 2018-2022'!$N$5:$N$44*('Non-GHGs Emissions 2018-2022'!$A$5:$A$44=$A18))</f>
        <v>0</v>
      </c>
      <c r="C18" cm="1">
        <f t="array" ref="C18">SUMPRODUCT('Non-GHGs Emissions 2018-2022'!$N$49:$N$88*('Non-GHGs Emissions 2018-2022'!$A$49:$A$88=$A18))</f>
        <v>0</v>
      </c>
      <c r="D18" cm="1">
        <f t="array" ref="D18">SUMPRODUCT('Non-GHGs Emissions 2018-2022'!$N$93:$N$132*('Non-GHGs Emissions 2018-2022'!$A$93:$A$132=$A18))</f>
        <v>0</v>
      </c>
      <c r="E18" cm="1">
        <f t="array" ref="E18">SUMPRODUCT('Non-GHGs Emissions 2018-2022'!$N$137:$N$176*('Non-GHGs Emissions 2018-2022'!$A$137:$A$176=$A18))</f>
        <v>0</v>
      </c>
      <c r="F18" cm="1">
        <f t="array" ref="F18">SUMPRODUCT('Non-GHGs Emissions 2018-2022'!$N$181:$N$220*('Non-GHGs Emissions 2018-2022'!$A$181:$A$220=$A18))</f>
        <v>0</v>
      </c>
      <c r="G18">
        <f>$F18*VLOOKUP($A18,'Non-GHGs Growth Rate'!$A$53:$AR$78,COLUMN('Non-GHGs Growth Rate'!G$53),0)</f>
        <v>0</v>
      </c>
      <c r="H18">
        <f>$F18*VLOOKUP($A18,'Non-GHGs Growth Rate'!$A$53:$AR$78,COLUMN('Non-GHGs Growth Rate'!H$53),0)</f>
        <v>0</v>
      </c>
      <c r="I18">
        <f>$F18*VLOOKUP($A18,'Non-GHGs Growth Rate'!$A$53:$AR$78,COLUMN('Non-GHGs Growth Rate'!I$53),0)</f>
        <v>0</v>
      </c>
      <c r="J18">
        <f>$F18*VLOOKUP($A18,'Non-GHGs Growth Rate'!$A$53:$AR$78,COLUMN('Non-GHGs Growth Rate'!J$53),0)</f>
        <v>0</v>
      </c>
      <c r="K18">
        <f>$F18*VLOOKUP($A18,'Non-GHGs Growth Rate'!$A$53:$AR$78,COLUMN('Non-GHGs Growth Rate'!K$53),0)</f>
        <v>0</v>
      </c>
      <c r="L18">
        <f>$F18*VLOOKUP($A18,'Non-GHGs Growth Rate'!$A$53:$AR$78,COLUMN('Non-GHGs Growth Rate'!L$53),0)</f>
        <v>0</v>
      </c>
      <c r="M18">
        <f>$F18*VLOOKUP($A18,'Non-GHGs Growth Rate'!$A$53:$AR$78,COLUMN('Non-GHGs Growth Rate'!M$53),0)</f>
        <v>0</v>
      </c>
      <c r="N18">
        <f>$F18*VLOOKUP($A18,'Non-GHGs Growth Rate'!$A$53:$AR$78,COLUMN('Non-GHGs Growth Rate'!N$53),0)</f>
        <v>0</v>
      </c>
      <c r="O18">
        <f>$F18*VLOOKUP($A18,'Non-GHGs Growth Rate'!$A$53:$AR$78,COLUMN('Non-GHGs Growth Rate'!O$53),0)</f>
        <v>0</v>
      </c>
      <c r="P18">
        <f>$F18*VLOOKUP($A18,'Non-GHGs Growth Rate'!$A$53:$AR$78,COLUMN('Non-GHGs Growth Rate'!P$53),0)</f>
        <v>0</v>
      </c>
      <c r="Q18">
        <f>$F18*VLOOKUP($A18,'Non-GHGs Growth Rate'!$A$53:$AR$78,COLUMN('Non-GHGs Growth Rate'!Q$53),0)</f>
        <v>0</v>
      </c>
      <c r="R18">
        <f>$F18*VLOOKUP($A18,'Non-GHGs Growth Rate'!$A$53:$AR$78,COLUMN('Non-GHGs Growth Rate'!R$53),0)</f>
        <v>0</v>
      </c>
      <c r="S18">
        <f>$F18*VLOOKUP($A18,'Non-GHGs Growth Rate'!$A$53:$AR$78,COLUMN('Non-GHGs Growth Rate'!S$53),0)</f>
        <v>0</v>
      </c>
      <c r="T18">
        <f>$F18*VLOOKUP($A18,'Non-GHGs Growth Rate'!$A$53:$AR$78,COLUMN('Non-GHGs Growth Rate'!T$53),0)</f>
        <v>0</v>
      </c>
      <c r="U18">
        <f>$F18*VLOOKUP($A18,'Non-GHGs Growth Rate'!$A$53:$AR$78,COLUMN('Non-GHGs Growth Rate'!U$53),0)</f>
        <v>0</v>
      </c>
      <c r="V18">
        <f>$F18*VLOOKUP($A18,'Non-GHGs Growth Rate'!$A$53:$AR$78,COLUMN('Non-GHGs Growth Rate'!V$53),0)</f>
        <v>0</v>
      </c>
      <c r="W18">
        <f>$F18*VLOOKUP($A18,'Non-GHGs Growth Rate'!$A$53:$AR$78,COLUMN('Non-GHGs Growth Rate'!W$53),0)</f>
        <v>0</v>
      </c>
      <c r="X18">
        <f>$F18*VLOOKUP($A18,'Non-GHGs Growth Rate'!$A$53:$AR$78,COLUMN('Non-GHGs Growth Rate'!X$53),0)</f>
        <v>0</v>
      </c>
      <c r="Y18">
        <f>$F18*VLOOKUP($A18,'Non-GHGs Growth Rate'!$A$53:$AR$78,COLUMN('Non-GHGs Growth Rate'!Y$53),0)</f>
        <v>0</v>
      </c>
      <c r="Z18">
        <f>$F18*VLOOKUP($A18,'Non-GHGs Growth Rate'!$A$53:$AR$78,COLUMN('Non-GHGs Growth Rate'!Z$53),0)</f>
        <v>0</v>
      </c>
      <c r="AA18">
        <f>$F18*VLOOKUP($A18,'Non-GHGs Growth Rate'!$A$53:$AR$78,COLUMN('Non-GHGs Growth Rate'!AA$53),0)</f>
        <v>0</v>
      </c>
      <c r="AB18">
        <f>$F18*VLOOKUP($A18,'Non-GHGs Growth Rate'!$A$53:$AR$78,COLUMN('Non-GHGs Growth Rate'!AB$53),0)</f>
        <v>0</v>
      </c>
      <c r="AC18">
        <f>$F18*VLOOKUP($A18,'Non-GHGs Growth Rate'!$A$53:$AR$78,COLUMN('Non-GHGs Growth Rate'!AC$53),0)</f>
        <v>0</v>
      </c>
      <c r="AD18">
        <f>$F18*VLOOKUP($A18,'Non-GHGs Growth Rate'!$A$53:$AR$78,COLUMN('Non-GHGs Growth Rate'!AD$53),0)</f>
        <v>0</v>
      </c>
      <c r="AE18">
        <f>$F18*VLOOKUP($A18,'Non-GHGs Growth Rate'!$A$53:$AR$78,COLUMN('Non-GHGs Growth Rate'!AE$53),0)</f>
        <v>0</v>
      </c>
      <c r="AF18">
        <f>$F18*VLOOKUP($A18,'Non-GHGs Growth Rate'!$A$53:$AR$78,COLUMN('Non-GHGs Growth Rate'!AF$53),0)</f>
        <v>0</v>
      </c>
      <c r="AG18">
        <f>$F18*VLOOKUP($A18,'Non-GHGs Growth Rate'!$A$53:$AR$78,COLUMN('Non-GHGs Growth Rate'!AG$53),0)</f>
        <v>0</v>
      </c>
      <c r="AH18">
        <f>$F18*VLOOKUP($A18,'Non-GHGs Growth Rate'!$A$53:$AR$78,COLUMN('Non-GHGs Growth Rate'!AH$53),0)</f>
        <v>0</v>
      </c>
      <c r="AI18">
        <f>$F18*VLOOKUP($A18,'Non-GHGs Growth Rate'!$A$53:$AR$78,COLUMN('Non-GHGs Growth Rate'!AI$53),0)</f>
        <v>0</v>
      </c>
      <c r="AJ18">
        <f>$F18*VLOOKUP($A18,'Non-GHGs Growth Rate'!$A$53:$AR$78,COLUMN('Non-GHGs Growth Rate'!AJ$53),0)</f>
        <v>0</v>
      </c>
      <c r="AK18">
        <f>$F18*VLOOKUP($A18,'Non-GHGs Growth Rate'!$A$53:$AR$78,COLUMN('Non-GHGs Growth Rate'!AK$53),0)</f>
        <v>0</v>
      </c>
      <c r="AL18">
        <f>$F18*VLOOKUP($A18,'Non-GHGs Growth Rate'!$A$53:$AR$78,COLUMN('Non-GHGs Growth Rate'!AL$53),0)</f>
        <v>0</v>
      </c>
      <c r="AM18">
        <f>$F18*VLOOKUP($A18,'Non-GHGs Growth Rate'!$A$53:$AR$78,COLUMN('Non-GHGs Growth Rate'!AM$53),0)</f>
        <v>0</v>
      </c>
      <c r="AN18">
        <f>$F18*VLOOKUP($A18,'Non-GHGs Growth Rate'!$A$53:$AR$78,COLUMN('Non-GHGs Growth Rate'!AN$53),0)</f>
        <v>0</v>
      </c>
      <c r="AO18">
        <f>$F18*VLOOKUP($A18,'Non-GHGs Growth Rate'!$A$53:$AR$78,COLUMN('Non-GHGs Growth Rate'!AO$53),0)</f>
        <v>0</v>
      </c>
      <c r="AP18">
        <f>$F18*VLOOKUP($A18,'Non-GHGs Growth Rate'!$A$53:$AR$78,COLUMN('Non-GHGs Growth Rate'!AP$53),0)</f>
        <v>0</v>
      </c>
      <c r="AQ18">
        <f>$F18*VLOOKUP($A18,'Non-GHGs Growth Rate'!$A$53:$AR$78,COLUMN('Non-GHGs Growth Rate'!AQ$53),0)</f>
        <v>0</v>
      </c>
      <c r="AR18">
        <f>$F18*VLOOKUP($A18,'Non-GHGs Growth Rate'!$A$53:$AR$78,COLUMN('Non-GHGs Growth Rate'!AR$53),0)</f>
        <v>0</v>
      </c>
    </row>
    <row r="19" spans="1:44">
      <c r="A19" t="s">
        <v>59</v>
      </c>
      <c r="B19" cm="1">
        <f t="array" ref="B19">SUMPRODUCT('Non-GHGs Emissions 2018-2022'!$N$5:$N$44*('Non-GHGs Emissions 2018-2022'!$A$5:$A$44=$A19))</f>
        <v>0</v>
      </c>
      <c r="C19" cm="1">
        <f t="array" ref="C19">SUMPRODUCT('Non-GHGs Emissions 2018-2022'!$N$49:$N$88*('Non-GHGs Emissions 2018-2022'!$A$49:$A$88=$A19))</f>
        <v>0</v>
      </c>
      <c r="D19" cm="1">
        <f t="array" ref="D19">SUMPRODUCT('Non-GHGs Emissions 2018-2022'!$N$93:$N$132*('Non-GHGs Emissions 2018-2022'!$A$93:$A$132=$A19))</f>
        <v>0</v>
      </c>
      <c r="E19" cm="1">
        <f t="array" ref="E19">SUMPRODUCT('Non-GHGs Emissions 2018-2022'!$N$137:$N$176*('Non-GHGs Emissions 2018-2022'!$A$137:$A$176=$A19))</f>
        <v>0</v>
      </c>
      <c r="F19" cm="1">
        <f t="array" ref="F19">SUMPRODUCT('Non-GHGs Emissions 2018-2022'!$N$181:$N$220*('Non-GHGs Emissions 2018-2022'!$A$181:$A$220=$A19))</f>
        <v>0</v>
      </c>
      <c r="G19">
        <f>$F19*VLOOKUP($A19,'Non-GHGs Growth Rate'!$A$53:$AR$78,COLUMN('Non-GHGs Growth Rate'!G$53),0)</f>
        <v>0</v>
      </c>
      <c r="H19">
        <f>$F19*VLOOKUP($A19,'Non-GHGs Growth Rate'!$A$53:$AR$78,COLUMN('Non-GHGs Growth Rate'!H$53),0)</f>
        <v>0</v>
      </c>
      <c r="I19">
        <f>$F19*VLOOKUP($A19,'Non-GHGs Growth Rate'!$A$53:$AR$78,COLUMN('Non-GHGs Growth Rate'!I$53),0)</f>
        <v>0</v>
      </c>
      <c r="J19">
        <f>$F19*VLOOKUP($A19,'Non-GHGs Growth Rate'!$A$53:$AR$78,COLUMN('Non-GHGs Growth Rate'!J$53),0)</f>
        <v>0</v>
      </c>
      <c r="K19">
        <f>$F19*VLOOKUP($A19,'Non-GHGs Growth Rate'!$A$53:$AR$78,COLUMN('Non-GHGs Growth Rate'!K$53),0)</f>
        <v>0</v>
      </c>
      <c r="L19">
        <f>$F19*VLOOKUP($A19,'Non-GHGs Growth Rate'!$A$53:$AR$78,COLUMN('Non-GHGs Growth Rate'!L$53),0)</f>
        <v>0</v>
      </c>
      <c r="M19">
        <f>$F19*VLOOKUP($A19,'Non-GHGs Growth Rate'!$A$53:$AR$78,COLUMN('Non-GHGs Growth Rate'!M$53),0)</f>
        <v>0</v>
      </c>
      <c r="N19">
        <f>$F19*VLOOKUP($A19,'Non-GHGs Growth Rate'!$A$53:$AR$78,COLUMN('Non-GHGs Growth Rate'!N$53),0)</f>
        <v>0</v>
      </c>
      <c r="O19">
        <f>$F19*VLOOKUP($A19,'Non-GHGs Growth Rate'!$A$53:$AR$78,COLUMN('Non-GHGs Growth Rate'!O$53),0)</f>
        <v>0</v>
      </c>
      <c r="P19">
        <f>$F19*VLOOKUP($A19,'Non-GHGs Growth Rate'!$A$53:$AR$78,COLUMN('Non-GHGs Growth Rate'!P$53),0)</f>
        <v>0</v>
      </c>
      <c r="Q19">
        <f>$F19*VLOOKUP($A19,'Non-GHGs Growth Rate'!$A$53:$AR$78,COLUMN('Non-GHGs Growth Rate'!Q$53),0)</f>
        <v>0</v>
      </c>
      <c r="R19">
        <f>$F19*VLOOKUP($A19,'Non-GHGs Growth Rate'!$A$53:$AR$78,COLUMN('Non-GHGs Growth Rate'!R$53),0)</f>
        <v>0</v>
      </c>
      <c r="S19">
        <f>$F19*VLOOKUP($A19,'Non-GHGs Growth Rate'!$A$53:$AR$78,COLUMN('Non-GHGs Growth Rate'!S$53),0)</f>
        <v>0</v>
      </c>
      <c r="T19">
        <f>$F19*VLOOKUP($A19,'Non-GHGs Growth Rate'!$A$53:$AR$78,COLUMN('Non-GHGs Growth Rate'!T$53),0)</f>
        <v>0</v>
      </c>
      <c r="U19">
        <f>$F19*VLOOKUP($A19,'Non-GHGs Growth Rate'!$A$53:$AR$78,COLUMN('Non-GHGs Growth Rate'!U$53),0)</f>
        <v>0</v>
      </c>
      <c r="V19">
        <f>$F19*VLOOKUP($A19,'Non-GHGs Growth Rate'!$A$53:$AR$78,COLUMN('Non-GHGs Growth Rate'!V$53),0)</f>
        <v>0</v>
      </c>
      <c r="W19">
        <f>$F19*VLOOKUP($A19,'Non-GHGs Growth Rate'!$A$53:$AR$78,COLUMN('Non-GHGs Growth Rate'!W$53),0)</f>
        <v>0</v>
      </c>
      <c r="X19">
        <f>$F19*VLOOKUP($A19,'Non-GHGs Growth Rate'!$A$53:$AR$78,COLUMN('Non-GHGs Growth Rate'!X$53),0)</f>
        <v>0</v>
      </c>
      <c r="Y19">
        <f>$F19*VLOOKUP($A19,'Non-GHGs Growth Rate'!$A$53:$AR$78,COLUMN('Non-GHGs Growth Rate'!Y$53),0)</f>
        <v>0</v>
      </c>
      <c r="Z19">
        <f>$F19*VLOOKUP($A19,'Non-GHGs Growth Rate'!$A$53:$AR$78,COLUMN('Non-GHGs Growth Rate'!Z$53),0)</f>
        <v>0</v>
      </c>
      <c r="AA19">
        <f>$F19*VLOOKUP($A19,'Non-GHGs Growth Rate'!$A$53:$AR$78,COLUMN('Non-GHGs Growth Rate'!AA$53),0)</f>
        <v>0</v>
      </c>
      <c r="AB19">
        <f>$F19*VLOOKUP($A19,'Non-GHGs Growth Rate'!$A$53:$AR$78,COLUMN('Non-GHGs Growth Rate'!AB$53),0)</f>
        <v>0</v>
      </c>
      <c r="AC19">
        <f>$F19*VLOOKUP($A19,'Non-GHGs Growth Rate'!$A$53:$AR$78,COLUMN('Non-GHGs Growth Rate'!AC$53),0)</f>
        <v>0</v>
      </c>
      <c r="AD19">
        <f>$F19*VLOOKUP($A19,'Non-GHGs Growth Rate'!$A$53:$AR$78,COLUMN('Non-GHGs Growth Rate'!AD$53),0)</f>
        <v>0</v>
      </c>
      <c r="AE19">
        <f>$F19*VLOOKUP($A19,'Non-GHGs Growth Rate'!$A$53:$AR$78,COLUMN('Non-GHGs Growth Rate'!AE$53),0)</f>
        <v>0</v>
      </c>
      <c r="AF19">
        <f>$F19*VLOOKUP($A19,'Non-GHGs Growth Rate'!$A$53:$AR$78,COLUMN('Non-GHGs Growth Rate'!AF$53),0)</f>
        <v>0</v>
      </c>
      <c r="AG19">
        <f>$F19*VLOOKUP($A19,'Non-GHGs Growth Rate'!$A$53:$AR$78,COLUMN('Non-GHGs Growth Rate'!AG$53),0)</f>
        <v>0</v>
      </c>
      <c r="AH19">
        <f>$F19*VLOOKUP($A19,'Non-GHGs Growth Rate'!$A$53:$AR$78,COLUMN('Non-GHGs Growth Rate'!AH$53),0)</f>
        <v>0</v>
      </c>
      <c r="AI19">
        <f>$F19*VLOOKUP($A19,'Non-GHGs Growth Rate'!$A$53:$AR$78,COLUMN('Non-GHGs Growth Rate'!AI$53),0)</f>
        <v>0</v>
      </c>
      <c r="AJ19">
        <f>$F19*VLOOKUP($A19,'Non-GHGs Growth Rate'!$A$53:$AR$78,COLUMN('Non-GHGs Growth Rate'!AJ$53),0)</f>
        <v>0</v>
      </c>
      <c r="AK19">
        <f>$F19*VLOOKUP($A19,'Non-GHGs Growth Rate'!$A$53:$AR$78,COLUMN('Non-GHGs Growth Rate'!AK$53),0)</f>
        <v>0</v>
      </c>
      <c r="AL19">
        <f>$F19*VLOOKUP($A19,'Non-GHGs Growth Rate'!$A$53:$AR$78,COLUMN('Non-GHGs Growth Rate'!AL$53),0)</f>
        <v>0</v>
      </c>
      <c r="AM19">
        <f>$F19*VLOOKUP($A19,'Non-GHGs Growth Rate'!$A$53:$AR$78,COLUMN('Non-GHGs Growth Rate'!AM$53),0)</f>
        <v>0</v>
      </c>
      <c r="AN19">
        <f>$F19*VLOOKUP($A19,'Non-GHGs Growth Rate'!$A$53:$AR$78,COLUMN('Non-GHGs Growth Rate'!AN$53),0)</f>
        <v>0</v>
      </c>
      <c r="AO19">
        <f>$F19*VLOOKUP($A19,'Non-GHGs Growth Rate'!$A$53:$AR$78,COLUMN('Non-GHGs Growth Rate'!AO$53),0)</f>
        <v>0</v>
      </c>
      <c r="AP19">
        <f>$F19*VLOOKUP($A19,'Non-GHGs Growth Rate'!$A$53:$AR$78,COLUMN('Non-GHGs Growth Rate'!AP$53),0)</f>
        <v>0</v>
      </c>
      <c r="AQ19">
        <f>$F19*VLOOKUP($A19,'Non-GHGs Growth Rate'!$A$53:$AR$78,COLUMN('Non-GHGs Growth Rate'!AQ$53),0)</f>
        <v>0</v>
      </c>
      <c r="AR19">
        <f>$F19*VLOOKUP($A19,'Non-GHGs Growth Rate'!$A$53:$AR$78,COLUMN('Non-GHGs Growth Rate'!AR$53),0)</f>
        <v>0</v>
      </c>
    </row>
    <row r="20" spans="1:44">
      <c r="A20" t="s">
        <v>60</v>
      </c>
      <c r="B20" cm="1">
        <f t="array" ref="B20">SUMPRODUCT('Non-GHGs Emissions 2018-2022'!$N$5:$N$44*('Non-GHGs Emissions 2018-2022'!$A$5:$A$44=$A20))</f>
        <v>0</v>
      </c>
      <c r="C20" cm="1">
        <f t="array" ref="C20">SUMPRODUCT('Non-GHGs Emissions 2018-2022'!$N$49:$N$88*('Non-GHGs Emissions 2018-2022'!$A$49:$A$88=$A20))</f>
        <v>0</v>
      </c>
      <c r="D20" cm="1">
        <f t="array" ref="D20">SUMPRODUCT('Non-GHGs Emissions 2018-2022'!$N$93:$N$132*('Non-GHGs Emissions 2018-2022'!$A$93:$A$132=$A20))</f>
        <v>0</v>
      </c>
      <c r="E20" cm="1">
        <f t="array" ref="E20">SUMPRODUCT('Non-GHGs Emissions 2018-2022'!$N$137:$N$176*('Non-GHGs Emissions 2018-2022'!$A$137:$A$176=$A20))</f>
        <v>0</v>
      </c>
      <c r="F20" cm="1">
        <f t="array" ref="F20">SUMPRODUCT('Non-GHGs Emissions 2018-2022'!$N$181:$N$220*('Non-GHGs Emissions 2018-2022'!$A$181:$A$220=$A20))</f>
        <v>0</v>
      </c>
      <c r="G20">
        <f>$F20*VLOOKUP($A20,'Non-GHGs Growth Rate'!$A$53:$AR$78,COLUMN('Non-GHGs Growth Rate'!G$53),0)</f>
        <v>0</v>
      </c>
      <c r="H20">
        <f>$F20*VLOOKUP($A20,'Non-GHGs Growth Rate'!$A$53:$AR$78,COLUMN('Non-GHGs Growth Rate'!H$53),0)</f>
        <v>0</v>
      </c>
      <c r="I20">
        <f>$F20*VLOOKUP($A20,'Non-GHGs Growth Rate'!$A$53:$AR$78,COLUMN('Non-GHGs Growth Rate'!I$53),0)</f>
        <v>0</v>
      </c>
      <c r="J20">
        <f>$F20*VLOOKUP($A20,'Non-GHGs Growth Rate'!$A$53:$AR$78,COLUMN('Non-GHGs Growth Rate'!J$53),0)</f>
        <v>0</v>
      </c>
      <c r="K20">
        <f>$F20*VLOOKUP($A20,'Non-GHGs Growth Rate'!$A$53:$AR$78,COLUMN('Non-GHGs Growth Rate'!K$53),0)</f>
        <v>0</v>
      </c>
      <c r="L20">
        <f>$F20*VLOOKUP($A20,'Non-GHGs Growth Rate'!$A$53:$AR$78,COLUMN('Non-GHGs Growth Rate'!L$53),0)</f>
        <v>0</v>
      </c>
      <c r="M20">
        <f>$F20*VLOOKUP($A20,'Non-GHGs Growth Rate'!$A$53:$AR$78,COLUMN('Non-GHGs Growth Rate'!M$53),0)</f>
        <v>0</v>
      </c>
      <c r="N20">
        <f>$F20*VLOOKUP($A20,'Non-GHGs Growth Rate'!$A$53:$AR$78,COLUMN('Non-GHGs Growth Rate'!N$53),0)</f>
        <v>0</v>
      </c>
      <c r="O20">
        <f>$F20*VLOOKUP($A20,'Non-GHGs Growth Rate'!$A$53:$AR$78,COLUMN('Non-GHGs Growth Rate'!O$53),0)</f>
        <v>0</v>
      </c>
      <c r="P20">
        <f>$F20*VLOOKUP($A20,'Non-GHGs Growth Rate'!$A$53:$AR$78,COLUMN('Non-GHGs Growth Rate'!P$53),0)</f>
        <v>0</v>
      </c>
      <c r="Q20">
        <f>$F20*VLOOKUP($A20,'Non-GHGs Growth Rate'!$A$53:$AR$78,COLUMN('Non-GHGs Growth Rate'!Q$53),0)</f>
        <v>0</v>
      </c>
      <c r="R20">
        <f>$F20*VLOOKUP($A20,'Non-GHGs Growth Rate'!$A$53:$AR$78,COLUMN('Non-GHGs Growth Rate'!R$53),0)</f>
        <v>0</v>
      </c>
      <c r="S20">
        <f>$F20*VLOOKUP($A20,'Non-GHGs Growth Rate'!$A$53:$AR$78,COLUMN('Non-GHGs Growth Rate'!S$53),0)</f>
        <v>0</v>
      </c>
      <c r="T20">
        <f>$F20*VLOOKUP($A20,'Non-GHGs Growth Rate'!$A$53:$AR$78,COLUMN('Non-GHGs Growth Rate'!T$53),0)</f>
        <v>0</v>
      </c>
      <c r="U20">
        <f>$F20*VLOOKUP($A20,'Non-GHGs Growth Rate'!$A$53:$AR$78,COLUMN('Non-GHGs Growth Rate'!U$53),0)</f>
        <v>0</v>
      </c>
      <c r="V20">
        <f>$F20*VLOOKUP($A20,'Non-GHGs Growth Rate'!$A$53:$AR$78,COLUMN('Non-GHGs Growth Rate'!V$53),0)</f>
        <v>0</v>
      </c>
      <c r="W20">
        <f>$F20*VLOOKUP($A20,'Non-GHGs Growth Rate'!$A$53:$AR$78,COLUMN('Non-GHGs Growth Rate'!W$53),0)</f>
        <v>0</v>
      </c>
      <c r="X20">
        <f>$F20*VLOOKUP($A20,'Non-GHGs Growth Rate'!$A$53:$AR$78,COLUMN('Non-GHGs Growth Rate'!X$53),0)</f>
        <v>0</v>
      </c>
      <c r="Y20">
        <f>$F20*VLOOKUP($A20,'Non-GHGs Growth Rate'!$A$53:$AR$78,COLUMN('Non-GHGs Growth Rate'!Y$53),0)</f>
        <v>0</v>
      </c>
      <c r="Z20">
        <f>$F20*VLOOKUP($A20,'Non-GHGs Growth Rate'!$A$53:$AR$78,COLUMN('Non-GHGs Growth Rate'!Z$53),0)</f>
        <v>0</v>
      </c>
      <c r="AA20">
        <f>$F20*VLOOKUP($A20,'Non-GHGs Growth Rate'!$A$53:$AR$78,COLUMN('Non-GHGs Growth Rate'!AA$53),0)</f>
        <v>0</v>
      </c>
      <c r="AB20">
        <f>$F20*VLOOKUP($A20,'Non-GHGs Growth Rate'!$A$53:$AR$78,COLUMN('Non-GHGs Growth Rate'!AB$53),0)</f>
        <v>0</v>
      </c>
      <c r="AC20">
        <f>$F20*VLOOKUP($A20,'Non-GHGs Growth Rate'!$A$53:$AR$78,COLUMN('Non-GHGs Growth Rate'!AC$53),0)</f>
        <v>0</v>
      </c>
      <c r="AD20">
        <f>$F20*VLOOKUP($A20,'Non-GHGs Growth Rate'!$A$53:$AR$78,COLUMN('Non-GHGs Growth Rate'!AD$53),0)</f>
        <v>0</v>
      </c>
      <c r="AE20">
        <f>$F20*VLOOKUP($A20,'Non-GHGs Growth Rate'!$A$53:$AR$78,COLUMN('Non-GHGs Growth Rate'!AE$53),0)</f>
        <v>0</v>
      </c>
      <c r="AF20">
        <f>$F20*VLOOKUP($A20,'Non-GHGs Growth Rate'!$A$53:$AR$78,COLUMN('Non-GHGs Growth Rate'!AF$53),0)</f>
        <v>0</v>
      </c>
      <c r="AG20">
        <f>$F20*VLOOKUP($A20,'Non-GHGs Growth Rate'!$A$53:$AR$78,COLUMN('Non-GHGs Growth Rate'!AG$53),0)</f>
        <v>0</v>
      </c>
      <c r="AH20">
        <f>$F20*VLOOKUP($A20,'Non-GHGs Growth Rate'!$A$53:$AR$78,COLUMN('Non-GHGs Growth Rate'!AH$53),0)</f>
        <v>0</v>
      </c>
      <c r="AI20">
        <f>$F20*VLOOKUP($A20,'Non-GHGs Growth Rate'!$A$53:$AR$78,COLUMN('Non-GHGs Growth Rate'!AI$53),0)</f>
        <v>0</v>
      </c>
      <c r="AJ20">
        <f>$F20*VLOOKUP($A20,'Non-GHGs Growth Rate'!$A$53:$AR$78,COLUMN('Non-GHGs Growth Rate'!AJ$53),0)</f>
        <v>0</v>
      </c>
      <c r="AK20">
        <f>$F20*VLOOKUP($A20,'Non-GHGs Growth Rate'!$A$53:$AR$78,COLUMN('Non-GHGs Growth Rate'!AK$53),0)</f>
        <v>0</v>
      </c>
      <c r="AL20">
        <f>$F20*VLOOKUP($A20,'Non-GHGs Growth Rate'!$A$53:$AR$78,COLUMN('Non-GHGs Growth Rate'!AL$53),0)</f>
        <v>0</v>
      </c>
      <c r="AM20">
        <f>$F20*VLOOKUP($A20,'Non-GHGs Growth Rate'!$A$53:$AR$78,COLUMN('Non-GHGs Growth Rate'!AM$53),0)</f>
        <v>0</v>
      </c>
      <c r="AN20">
        <f>$F20*VLOOKUP($A20,'Non-GHGs Growth Rate'!$A$53:$AR$78,COLUMN('Non-GHGs Growth Rate'!AN$53),0)</f>
        <v>0</v>
      </c>
      <c r="AO20">
        <f>$F20*VLOOKUP($A20,'Non-GHGs Growth Rate'!$A$53:$AR$78,COLUMN('Non-GHGs Growth Rate'!AO$53),0)</f>
        <v>0</v>
      </c>
      <c r="AP20">
        <f>$F20*VLOOKUP($A20,'Non-GHGs Growth Rate'!$A$53:$AR$78,COLUMN('Non-GHGs Growth Rate'!AP$53),0)</f>
        <v>0</v>
      </c>
      <c r="AQ20">
        <f>$F20*VLOOKUP($A20,'Non-GHGs Growth Rate'!$A$53:$AR$78,COLUMN('Non-GHGs Growth Rate'!AQ$53),0)</f>
        <v>0</v>
      </c>
      <c r="AR20">
        <f>$F20*VLOOKUP($A20,'Non-GHGs Growth Rate'!$A$53:$AR$78,COLUMN('Non-GHGs Growth Rate'!AR$53),0)</f>
        <v>0</v>
      </c>
    </row>
    <row r="21" spans="1:44">
      <c r="A21" t="s">
        <v>61</v>
      </c>
      <c r="B21" cm="1">
        <f t="array" ref="B21">SUMPRODUCT('Non-GHGs Emissions 2018-2022'!$N$5:$N$44*('Non-GHGs Emissions 2018-2022'!$A$5:$A$44=$A21))</f>
        <v>0</v>
      </c>
      <c r="C21" cm="1">
        <f t="array" ref="C21">SUMPRODUCT('Non-GHGs Emissions 2018-2022'!$N$49:$N$88*('Non-GHGs Emissions 2018-2022'!$A$49:$A$88=$A21))</f>
        <v>0</v>
      </c>
      <c r="D21" cm="1">
        <f t="array" ref="D21">SUMPRODUCT('Non-GHGs Emissions 2018-2022'!$N$93:$N$132*('Non-GHGs Emissions 2018-2022'!$A$93:$A$132=$A21))</f>
        <v>0</v>
      </c>
      <c r="E21" cm="1">
        <f t="array" ref="E21">SUMPRODUCT('Non-GHGs Emissions 2018-2022'!$N$137:$N$176*('Non-GHGs Emissions 2018-2022'!$A$137:$A$176=$A21))</f>
        <v>0</v>
      </c>
      <c r="F21" cm="1">
        <f t="array" ref="F21">SUMPRODUCT('Non-GHGs Emissions 2018-2022'!$N$181:$N$220*('Non-GHGs Emissions 2018-2022'!$A$181:$A$220=$A21))</f>
        <v>0</v>
      </c>
      <c r="G21">
        <f>$F21*VLOOKUP($A21,'Non-GHGs Growth Rate'!$A$53:$AR$78,COLUMN('Non-GHGs Growth Rate'!G$53),0)</f>
        <v>0</v>
      </c>
      <c r="H21">
        <f>$F21*VLOOKUP($A21,'Non-GHGs Growth Rate'!$A$53:$AR$78,COLUMN('Non-GHGs Growth Rate'!H$53),0)</f>
        <v>0</v>
      </c>
      <c r="I21">
        <f>$F21*VLOOKUP($A21,'Non-GHGs Growth Rate'!$A$53:$AR$78,COLUMN('Non-GHGs Growth Rate'!I$53),0)</f>
        <v>0</v>
      </c>
      <c r="J21">
        <f>$F21*VLOOKUP($A21,'Non-GHGs Growth Rate'!$A$53:$AR$78,COLUMN('Non-GHGs Growth Rate'!J$53),0)</f>
        <v>0</v>
      </c>
      <c r="K21">
        <f>$F21*VLOOKUP($A21,'Non-GHGs Growth Rate'!$A$53:$AR$78,COLUMN('Non-GHGs Growth Rate'!K$53),0)</f>
        <v>0</v>
      </c>
      <c r="L21">
        <f>$F21*VLOOKUP($A21,'Non-GHGs Growth Rate'!$A$53:$AR$78,COLUMN('Non-GHGs Growth Rate'!L$53),0)</f>
        <v>0</v>
      </c>
      <c r="M21">
        <f>$F21*VLOOKUP($A21,'Non-GHGs Growth Rate'!$A$53:$AR$78,COLUMN('Non-GHGs Growth Rate'!M$53),0)</f>
        <v>0</v>
      </c>
      <c r="N21">
        <f>$F21*VLOOKUP($A21,'Non-GHGs Growth Rate'!$A$53:$AR$78,COLUMN('Non-GHGs Growth Rate'!N$53),0)</f>
        <v>0</v>
      </c>
      <c r="O21">
        <f>$F21*VLOOKUP($A21,'Non-GHGs Growth Rate'!$A$53:$AR$78,COLUMN('Non-GHGs Growth Rate'!O$53),0)</f>
        <v>0</v>
      </c>
      <c r="P21">
        <f>$F21*VLOOKUP($A21,'Non-GHGs Growth Rate'!$A$53:$AR$78,COLUMN('Non-GHGs Growth Rate'!P$53),0)</f>
        <v>0</v>
      </c>
      <c r="Q21">
        <f>$F21*VLOOKUP($A21,'Non-GHGs Growth Rate'!$A$53:$AR$78,COLUMN('Non-GHGs Growth Rate'!Q$53),0)</f>
        <v>0</v>
      </c>
      <c r="R21">
        <f>$F21*VLOOKUP($A21,'Non-GHGs Growth Rate'!$A$53:$AR$78,COLUMN('Non-GHGs Growth Rate'!R$53),0)</f>
        <v>0</v>
      </c>
      <c r="S21">
        <f>$F21*VLOOKUP($A21,'Non-GHGs Growth Rate'!$A$53:$AR$78,COLUMN('Non-GHGs Growth Rate'!S$53),0)</f>
        <v>0</v>
      </c>
      <c r="T21">
        <f>$F21*VLOOKUP($A21,'Non-GHGs Growth Rate'!$A$53:$AR$78,COLUMN('Non-GHGs Growth Rate'!T$53),0)</f>
        <v>0</v>
      </c>
      <c r="U21">
        <f>$F21*VLOOKUP($A21,'Non-GHGs Growth Rate'!$A$53:$AR$78,COLUMN('Non-GHGs Growth Rate'!U$53),0)</f>
        <v>0</v>
      </c>
      <c r="V21">
        <f>$F21*VLOOKUP($A21,'Non-GHGs Growth Rate'!$A$53:$AR$78,COLUMN('Non-GHGs Growth Rate'!V$53),0)</f>
        <v>0</v>
      </c>
      <c r="W21">
        <f>$F21*VLOOKUP($A21,'Non-GHGs Growth Rate'!$A$53:$AR$78,COLUMN('Non-GHGs Growth Rate'!W$53),0)</f>
        <v>0</v>
      </c>
      <c r="X21">
        <f>$F21*VLOOKUP($A21,'Non-GHGs Growth Rate'!$A$53:$AR$78,COLUMN('Non-GHGs Growth Rate'!X$53),0)</f>
        <v>0</v>
      </c>
      <c r="Y21">
        <f>$F21*VLOOKUP($A21,'Non-GHGs Growth Rate'!$A$53:$AR$78,COLUMN('Non-GHGs Growth Rate'!Y$53),0)</f>
        <v>0</v>
      </c>
      <c r="Z21">
        <f>$F21*VLOOKUP($A21,'Non-GHGs Growth Rate'!$A$53:$AR$78,COLUMN('Non-GHGs Growth Rate'!Z$53),0)</f>
        <v>0</v>
      </c>
      <c r="AA21">
        <f>$F21*VLOOKUP($A21,'Non-GHGs Growth Rate'!$A$53:$AR$78,COLUMN('Non-GHGs Growth Rate'!AA$53),0)</f>
        <v>0</v>
      </c>
      <c r="AB21">
        <f>$F21*VLOOKUP($A21,'Non-GHGs Growth Rate'!$A$53:$AR$78,COLUMN('Non-GHGs Growth Rate'!AB$53),0)</f>
        <v>0</v>
      </c>
      <c r="AC21">
        <f>$F21*VLOOKUP($A21,'Non-GHGs Growth Rate'!$A$53:$AR$78,COLUMN('Non-GHGs Growth Rate'!AC$53),0)</f>
        <v>0</v>
      </c>
      <c r="AD21">
        <f>$F21*VLOOKUP($A21,'Non-GHGs Growth Rate'!$A$53:$AR$78,COLUMN('Non-GHGs Growth Rate'!AD$53),0)</f>
        <v>0</v>
      </c>
      <c r="AE21">
        <f>$F21*VLOOKUP($A21,'Non-GHGs Growth Rate'!$A$53:$AR$78,COLUMN('Non-GHGs Growth Rate'!AE$53),0)</f>
        <v>0</v>
      </c>
      <c r="AF21">
        <f>$F21*VLOOKUP($A21,'Non-GHGs Growth Rate'!$A$53:$AR$78,COLUMN('Non-GHGs Growth Rate'!AF$53),0)</f>
        <v>0</v>
      </c>
      <c r="AG21">
        <f>$F21*VLOOKUP($A21,'Non-GHGs Growth Rate'!$A$53:$AR$78,COLUMN('Non-GHGs Growth Rate'!AG$53),0)</f>
        <v>0</v>
      </c>
      <c r="AH21">
        <f>$F21*VLOOKUP($A21,'Non-GHGs Growth Rate'!$A$53:$AR$78,COLUMN('Non-GHGs Growth Rate'!AH$53),0)</f>
        <v>0</v>
      </c>
      <c r="AI21">
        <f>$F21*VLOOKUP($A21,'Non-GHGs Growth Rate'!$A$53:$AR$78,COLUMN('Non-GHGs Growth Rate'!AI$53),0)</f>
        <v>0</v>
      </c>
      <c r="AJ21">
        <f>$F21*VLOOKUP($A21,'Non-GHGs Growth Rate'!$A$53:$AR$78,COLUMN('Non-GHGs Growth Rate'!AJ$53),0)</f>
        <v>0</v>
      </c>
      <c r="AK21">
        <f>$F21*VLOOKUP($A21,'Non-GHGs Growth Rate'!$A$53:$AR$78,COLUMN('Non-GHGs Growth Rate'!AK$53),0)</f>
        <v>0</v>
      </c>
      <c r="AL21">
        <f>$F21*VLOOKUP($A21,'Non-GHGs Growth Rate'!$A$53:$AR$78,COLUMN('Non-GHGs Growth Rate'!AL$53),0)</f>
        <v>0</v>
      </c>
      <c r="AM21">
        <f>$F21*VLOOKUP($A21,'Non-GHGs Growth Rate'!$A$53:$AR$78,COLUMN('Non-GHGs Growth Rate'!AM$53),0)</f>
        <v>0</v>
      </c>
      <c r="AN21">
        <f>$F21*VLOOKUP($A21,'Non-GHGs Growth Rate'!$A$53:$AR$78,COLUMN('Non-GHGs Growth Rate'!AN$53),0)</f>
        <v>0</v>
      </c>
      <c r="AO21">
        <f>$F21*VLOOKUP($A21,'Non-GHGs Growth Rate'!$A$53:$AR$78,COLUMN('Non-GHGs Growth Rate'!AO$53),0)</f>
        <v>0</v>
      </c>
      <c r="AP21">
        <f>$F21*VLOOKUP($A21,'Non-GHGs Growth Rate'!$A$53:$AR$78,COLUMN('Non-GHGs Growth Rate'!AP$53),0)</f>
        <v>0</v>
      </c>
      <c r="AQ21">
        <f>$F21*VLOOKUP($A21,'Non-GHGs Growth Rate'!$A$53:$AR$78,COLUMN('Non-GHGs Growth Rate'!AQ$53),0)</f>
        <v>0</v>
      </c>
      <c r="AR21">
        <f>$F21*VLOOKUP($A21,'Non-GHGs Growth Rate'!$A$53:$AR$78,COLUMN('Non-GHGs Growth Rate'!AR$53),0)</f>
        <v>0</v>
      </c>
    </row>
    <row r="22" spans="1:44">
      <c r="A22" t="s">
        <v>62</v>
      </c>
      <c r="B22" cm="1">
        <f t="array" ref="B22">SUMPRODUCT('Non-GHGs Emissions 2018-2022'!$N$5:$N$44*('Non-GHGs Emissions 2018-2022'!$A$5:$A$44=$A22))</f>
        <v>0</v>
      </c>
      <c r="C22" cm="1">
        <f t="array" ref="C22">SUMPRODUCT('Non-GHGs Emissions 2018-2022'!$N$49:$N$88*('Non-GHGs Emissions 2018-2022'!$A$49:$A$88=$A22))</f>
        <v>0</v>
      </c>
      <c r="D22" cm="1">
        <f t="array" ref="D22">SUMPRODUCT('Non-GHGs Emissions 2018-2022'!$N$93:$N$132*('Non-GHGs Emissions 2018-2022'!$A$93:$A$132=$A22))</f>
        <v>0</v>
      </c>
      <c r="E22" cm="1">
        <f t="array" ref="E22">SUMPRODUCT('Non-GHGs Emissions 2018-2022'!$N$137:$N$176*('Non-GHGs Emissions 2018-2022'!$A$137:$A$176=$A22))</f>
        <v>0</v>
      </c>
      <c r="F22" cm="1">
        <f t="array" ref="F22">SUMPRODUCT('Non-GHGs Emissions 2018-2022'!$N$181:$N$220*('Non-GHGs Emissions 2018-2022'!$A$181:$A$220=$A22))</f>
        <v>0</v>
      </c>
      <c r="G22">
        <f>$F22*VLOOKUP($A22,'Non-GHGs Growth Rate'!$A$53:$AR$78,COLUMN('Non-GHGs Growth Rate'!G$53),0)</f>
        <v>0</v>
      </c>
      <c r="H22">
        <f>$F22*VLOOKUP($A22,'Non-GHGs Growth Rate'!$A$53:$AR$78,COLUMN('Non-GHGs Growth Rate'!H$53),0)</f>
        <v>0</v>
      </c>
      <c r="I22">
        <f>$F22*VLOOKUP($A22,'Non-GHGs Growth Rate'!$A$53:$AR$78,COLUMN('Non-GHGs Growth Rate'!I$53),0)</f>
        <v>0</v>
      </c>
      <c r="J22">
        <f>$F22*VLOOKUP($A22,'Non-GHGs Growth Rate'!$A$53:$AR$78,COLUMN('Non-GHGs Growth Rate'!J$53),0)</f>
        <v>0</v>
      </c>
      <c r="K22">
        <f>$F22*VLOOKUP($A22,'Non-GHGs Growth Rate'!$A$53:$AR$78,COLUMN('Non-GHGs Growth Rate'!K$53),0)</f>
        <v>0</v>
      </c>
      <c r="L22">
        <f>$F22*VLOOKUP($A22,'Non-GHGs Growth Rate'!$A$53:$AR$78,COLUMN('Non-GHGs Growth Rate'!L$53),0)</f>
        <v>0</v>
      </c>
      <c r="M22">
        <f>$F22*VLOOKUP($A22,'Non-GHGs Growth Rate'!$A$53:$AR$78,COLUMN('Non-GHGs Growth Rate'!M$53),0)</f>
        <v>0</v>
      </c>
      <c r="N22">
        <f>$F22*VLOOKUP($A22,'Non-GHGs Growth Rate'!$A$53:$AR$78,COLUMN('Non-GHGs Growth Rate'!N$53),0)</f>
        <v>0</v>
      </c>
      <c r="O22">
        <f>$F22*VLOOKUP($A22,'Non-GHGs Growth Rate'!$A$53:$AR$78,COLUMN('Non-GHGs Growth Rate'!O$53),0)</f>
        <v>0</v>
      </c>
      <c r="P22">
        <f>$F22*VLOOKUP($A22,'Non-GHGs Growth Rate'!$A$53:$AR$78,COLUMN('Non-GHGs Growth Rate'!P$53),0)</f>
        <v>0</v>
      </c>
      <c r="Q22">
        <f>$F22*VLOOKUP($A22,'Non-GHGs Growth Rate'!$A$53:$AR$78,COLUMN('Non-GHGs Growth Rate'!Q$53),0)</f>
        <v>0</v>
      </c>
      <c r="R22">
        <f>$F22*VLOOKUP($A22,'Non-GHGs Growth Rate'!$A$53:$AR$78,COLUMN('Non-GHGs Growth Rate'!R$53),0)</f>
        <v>0</v>
      </c>
      <c r="S22">
        <f>$F22*VLOOKUP($A22,'Non-GHGs Growth Rate'!$A$53:$AR$78,COLUMN('Non-GHGs Growth Rate'!S$53),0)</f>
        <v>0</v>
      </c>
      <c r="T22">
        <f>$F22*VLOOKUP($A22,'Non-GHGs Growth Rate'!$A$53:$AR$78,COLUMN('Non-GHGs Growth Rate'!T$53),0)</f>
        <v>0</v>
      </c>
      <c r="U22">
        <f>$F22*VLOOKUP($A22,'Non-GHGs Growth Rate'!$A$53:$AR$78,COLUMN('Non-GHGs Growth Rate'!U$53),0)</f>
        <v>0</v>
      </c>
      <c r="V22">
        <f>$F22*VLOOKUP($A22,'Non-GHGs Growth Rate'!$A$53:$AR$78,COLUMN('Non-GHGs Growth Rate'!V$53),0)</f>
        <v>0</v>
      </c>
      <c r="W22">
        <f>$F22*VLOOKUP($A22,'Non-GHGs Growth Rate'!$A$53:$AR$78,COLUMN('Non-GHGs Growth Rate'!W$53),0)</f>
        <v>0</v>
      </c>
      <c r="X22">
        <f>$F22*VLOOKUP($A22,'Non-GHGs Growth Rate'!$A$53:$AR$78,COLUMN('Non-GHGs Growth Rate'!X$53),0)</f>
        <v>0</v>
      </c>
      <c r="Y22">
        <f>$F22*VLOOKUP($A22,'Non-GHGs Growth Rate'!$A$53:$AR$78,COLUMN('Non-GHGs Growth Rate'!Y$53),0)</f>
        <v>0</v>
      </c>
      <c r="Z22">
        <f>$F22*VLOOKUP($A22,'Non-GHGs Growth Rate'!$A$53:$AR$78,COLUMN('Non-GHGs Growth Rate'!Z$53),0)</f>
        <v>0</v>
      </c>
      <c r="AA22">
        <f>$F22*VLOOKUP($A22,'Non-GHGs Growth Rate'!$A$53:$AR$78,COLUMN('Non-GHGs Growth Rate'!AA$53),0)</f>
        <v>0</v>
      </c>
      <c r="AB22">
        <f>$F22*VLOOKUP($A22,'Non-GHGs Growth Rate'!$A$53:$AR$78,COLUMN('Non-GHGs Growth Rate'!AB$53),0)</f>
        <v>0</v>
      </c>
      <c r="AC22">
        <f>$F22*VLOOKUP($A22,'Non-GHGs Growth Rate'!$A$53:$AR$78,COLUMN('Non-GHGs Growth Rate'!AC$53),0)</f>
        <v>0</v>
      </c>
      <c r="AD22">
        <f>$F22*VLOOKUP($A22,'Non-GHGs Growth Rate'!$A$53:$AR$78,COLUMN('Non-GHGs Growth Rate'!AD$53),0)</f>
        <v>0</v>
      </c>
      <c r="AE22">
        <f>$F22*VLOOKUP($A22,'Non-GHGs Growth Rate'!$A$53:$AR$78,COLUMN('Non-GHGs Growth Rate'!AE$53),0)</f>
        <v>0</v>
      </c>
      <c r="AF22">
        <f>$F22*VLOOKUP($A22,'Non-GHGs Growth Rate'!$A$53:$AR$78,COLUMN('Non-GHGs Growth Rate'!AF$53),0)</f>
        <v>0</v>
      </c>
      <c r="AG22">
        <f>$F22*VLOOKUP($A22,'Non-GHGs Growth Rate'!$A$53:$AR$78,COLUMN('Non-GHGs Growth Rate'!AG$53),0)</f>
        <v>0</v>
      </c>
      <c r="AH22">
        <f>$F22*VLOOKUP($A22,'Non-GHGs Growth Rate'!$A$53:$AR$78,COLUMN('Non-GHGs Growth Rate'!AH$53),0)</f>
        <v>0</v>
      </c>
      <c r="AI22">
        <f>$F22*VLOOKUP($A22,'Non-GHGs Growth Rate'!$A$53:$AR$78,COLUMN('Non-GHGs Growth Rate'!AI$53),0)</f>
        <v>0</v>
      </c>
      <c r="AJ22">
        <f>$F22*VLOOKUP($A22,'Non-GHGs Growth Rate'!$A$53:$AR$78,COLUMN('Non-GHGs Growth Rate'!AJ$53),0)</f>
        <v>0</v>
      </c>
      <c r="AK22">
        <f>$F22*VLOOKUP($A22,'Non-GHGs Growth Rate'!$A$53:$AR$78,COLUMN('Non-GHGs Growth Rate'!AK$53),0)</f>
        <v>0</v>
      </c>
      <c r="AL22">
        <f>$F22*VLOOKUP($A22,'Non-GHGs Growth Rate'!$A$53:$AR$78,COLUMN('Non-GHGs Growth Rate'!AL$53),0)</f>
        <v>0</v>
      </c>
      <c r="AM22">
        <f>$F22*VLOOKUP($A22,'Non-GHGs Growth Rate'!$A$53:$AR$78,COLUMN('Non-GHGs Growth Rate'!AM$53),0)</f>
        <v>0</v>
      </c>
      <c r="AN22">
        <f>$F22*VLOOKUP($A22,'Non-GHGs Growth Rate'!$A$53:$AR$78,COLUMN('Non-GHGs Growth Rate'!AN$53),0)</f>
        <v>0</v>
      </c>
      <c r="AO22">
        <f>$F22*VLOOKUP($A22,'Non-GHGs Growth Rate'!$A$53:$AR$78,COLUMN('Non-GHGs Growth Rate'!AO$53),0)</f>
        <v>0</v>
      </c>
      <c r="AP22">
        <f>$F22*VLOOKUP($A22,'Non-GHGs Growth Rate'!$A$53:$AR$78,COLUMN('Non-GHGs Growth Rate'!AP$53),0)</f>
        <v>0</v>
      </c>
      <c r="AQ22">
        <f>$F22*VLOOKUP($A22,'Non-GHGs Growth Rate'!$A$53:$AR$78,COLUMN('Non-GHGs Growth Rate'!AQ$53),0)</f>
        <v>0</v>
      </c>
      <c r="AR22">
        <f>$F22*VLOOKUP($A22,'Non-GHGs Growth Rate'!$A$53:$AR$78,COLUMN('Non-GHGs Growth Rate'!AR$53),0)</f>
        <v>0</v>
      </c>
    </row>
    <row r="23" spans="1:44">
      <c r="A23" t="s">
        <v>63</v>
      </c>
      <c r="B23" cm="1">
        <f t="array" ref="B23">SUMPRODUCT('Non-GHGs Emissions 2018-2022'!$N$5:$N$44*('Non-GHGs Emissions 2018-2022'!$A$5:$A$44=$A23))</f>
        <v>0</v>
      </c>
      <c r="C23" cm="1">
        <f t="array" ref="C23">SUMPRODUCT('Non-GHGs Emissions 2018-2022'!$N$49:$N$88*('Non-GHGs Emissions 2018-2022'!$A$49:$A$88=$A23))</f>
        <v>0</v>
      </c>
      <c r="D23" cm="1">
        <f t="array" ref="D23">SUMPRODUCT('Non-GHGs Emissions 2018-2022'!$N$93:$N$132*('Non-GHGs Emissions 2018-2022'!$A$93:$A$132=$A23))</f>
        <v>0</v>
      </c>
      <c r="E23" cm="1">
        <f t="array" ref="E23">SUMPRODUCT('Non-GHGs Emissions 2018-2022'!$N$137:$N$176*('Non-GHGs Emissions 2018-2022'!$A$137:$A$176=$A23))</f>
        <v>0</v>
      </c>
      <c r="F23" cm="1">
        <f t="array" ref="F23">SUMPRODUCT('Non-GHGs Emissions 2018-2022'!$N$181:$N$220*('Non-GHGs Emissions 2018-2022'!$A$181:$A$220=$A23))</f>
        <v>0</v>
      </c>
      <c r="G23">
        <f>$F23*VLOOKUP($A23,'Non-GHGs Growth Rate'!$A$53:$AR$78,COLUMN('Non-GHGs Growth Rate'!G$53),0)</f>
        <v>0</v>
      </c>
      <c r="H23">
        <f>$F23*VLOOKUP($A23,'Non-GHGs Growth Rate'!$A$53:$AR$78,COLUMN('Non-GHGs Growth Rate'!H$53),0)</f>
        <v>0</v>
      </c>
      <c r="I23">
        <f>$F23*VLOOKUP($A23,'Non-GHGs Growth Rate'!$A$53:$AR$78,COLUMN('Non-GHGs Growth Rate'!I$53),0)</f>
        <v>0</v>
      </c>
      <c r="J23">
        <f>$F23*VLOOKUP($A23,'Non-GHGs Growth Rate'!$A$53:$AR$78,COLUMN('Non-GHGs Growth Rate'!J$53),0)</f>
        <v>0</v>
      </c>
      <c r="K23">
        <f>$F23*VLOOKUP($A23,'Non-GHGs Growth Rate'!$A$53:$AR$78,COLUMN('Non-GHGs Growth Rate'!K$53),0)</f>
        <v>0</v>
      </c>
      <c r="L23">
        <f>$F23*VLOOKUP($A23,'Non-GHGs Growth Rate'!$A$53:$AR$78,COLUMN('Non-GHGs Growth Rate'!L$53),0)</f>
        <v>0</v>
      </c>
      <c r="M23">
        <f>$F23*VLOOKUP($A23,'Non-GHGs Growth Rate'!$A$53:$AR$78,COLUMN('Non-GHGs Growth Rate'!M$53),0)</f>
        <v>0</v>
      </c>
      <c r="N23">
        <f>$F23*VLOOKUP($A23,'Non-GHGs Growth Rate'!$A$53:$AR$78,COLUMN('Non-GHGs Growth Rate'!N$53),0)</f>
        <v>0</v>
      </c>
      <c r="O23">
        <f>$F23*VLOOKUP($A23,'Non-GHGs Growth Rate'!$A$53:$AR$78,COLUMN('Non-GHGs Growth Rate'!O$53),0)</f>
        <v>0</v>
      </c>
      <c r="P23">
        <f>$F23*VLOOKUP($A23,'Non-GHGs Growth Rate'!$A$53:$AR$78,COLUMN('Non-GHGs Growth Rate'!P$53),0)</f>
        <v>0</v>
      </c>
      <c r="Q23">
        <f>$F23*VLOOKUP($A23,'Non-GHGs Growth Rate'!$A$53:$AR$78,COLUMN('Non-GHGs Growth Rate'!Q$53),0)</f>
        <v>0</v>
      </c>
      <c r="R23">
        <f>$F23*VLOOKUP($A23,'Non-GHGs Growth Rate'!$A$53:$AR$78,COLUMN('Non-GHGs Growth Rate'!R$53),0)</f>
        <v>0</v>
      </c>
      <c r="S23">
        <f>$F23*VLOOKUP($A23,'Non-GHGs Growth Rate'!$A$53:$AR$78,COLUMN('Non-GHGs Growth Rate'!S$53),0)</f>
        <v>0</v>
      </c>
      <c r="T23">
        <f>$F23*VLOOKUP($A23,'Non-GHGs Growth Rate'!$A$53:$AR$78,COLUMN('Non-GHGs Growth Rate'!T$53),0)</f>
        <v>0</v>
      </c>
      <c r="U23">
        <f>$F23*VLOOKUP($A23,'Non-GHGs Growth Rate'!$A$53:$AR$78,COLUMN('Non-GHGs Growth Rate'!U$53),0)</f>
        <v>0</v>
      </c>
      <c r="V23">
        <f>$F23*VLOOKUP($A23,'Non-GHGs Growth Rate'!$A$53:$AR$78,COLUMN('Non-GHGs Growth Rate'!V$53),0)</f>
        <v>0</v>
      </c>
      <c r="W23">
        <f>$F23*VLOOKUP($A23,'Non-GHGs Growth Rate'!$A$53:$AR$78,COLUMN('Non-GHGs Growth Rate'!W$53),0)</f>
        <v>0</v>
      </c>
      <c r="X23">
        <f>$F23*VLOOKUP($A23,'Non-GHGs Growth Rate'!$A$53:$AR$78,COLUMN('Non-GHGs Growth Rate'!X$53),0)</f>
        <v>0</v>
      </c>
      <c r="Y23">
        <f>$F23*VLOOKUP($A23,'Non-GHGs Growth Rate'!$A$53:$AR$78,COLUMN('Non-GHGs Growth Rate'!Y$53),0)</f>
        <v>0</v>
      </c>
      <c r="Z23">
        <f>$F23*VLOOKUP($A23,'Non-GHGs Growth Rate'!$A$53:$AR$78,COLUMN('Non-GHGs Growth Rate'!Z$53),0)</f>
        <v>0</v>
      </c>
      <c r="AA23">
        <f>$F23*VLOOKUP($A23,'Non-GHGs Growth Rate'!$A$53:$AR$78,COLUMN('Non-GHGs Growth Rate'!AA$53),0)</f>
        <v>0</v>
      </c>
      <c r="AB23">
        <f>$F23*VLOOKUP($A23,'Non-GHGs Growth Rate'!$A$53:$AR$78,COLUMN('Non-GHGs Growth Rate'!AB$53),0)</f>
        <v>0</v>
      </c>
      <c r="AC23">
        <f>$F23*VLOOKUP($A23,'Non-GHGs Growth Rate'!$A$53:$AR$78,COLUMN('Non-GHGs Growth Rate'!AC$53),0)</f>
        <v>0</v>
      </c>
      <c r="AD23">
        <f>$F23*VLOOKUP($A23,'Non-GHGs Growth Rate'!$A$53:$AR$78,COLUMN('Non-GHGs Growth Rate'!AD$53),0)</f>
        <v>0</v>
      </c>
      <c r="AE23">
        <f>$F23*VLOOKUP($A23,'Non-GHGs Growth Rate'!$A$53:$AR$78,COLUMN('Non-GHGs Growth Rate'!AE$53),0)</f>
        <v>0</v>
      </c>
      <c r="AF23">
        <f>$F23*VLOOKUP($A23,'Non-GHGs Growth Rate'!$A$53:$AR$78,COLUMN('Non-GHGs Growth Rate'!AF$53),0)</f>
        <v>0</v>
      </c>
      <c r="AG23">
        <f>$F23*VLOOKUP($A23,'Non-GHGs Growth Rate'!$A$53:$AR$78,COLUMN('Non-GHGs Growth Rate'!AG$53),0)</f>
        <v>0</v>
      </c>
      <c r="AH23">
        <f>$F23*VLOOKUP($A23,'Non-GHGs Growth Rate'!$A$53:$AR$78,COLUMN('Non-GHGs Growth Rate'!AH$53),0)</f>
        <v>0</v>
      </c>
      <c r="AI23">
        <f>$F23*VLOOKUP($A23,'Non-GHGs Growth Rate'!$A$53:$AR$78,COLUMN('Non-GHGs Growth Rate'!AI$53),0)</f>
        <v>0</v>
      </c>
      <c r="AJ23">
        <f>$F23*VLOOKUP($A23,'Non-GHGs Growth Rate'!$A$53:$AR$78,COLUMN('Non-GHGs Growth Rate'!AJ$53),0)</f>
        <v>0</v>
      </c>
      <c r="AK23">
        <f>$F23*VLOOKUP($A23,'Non-GHGs Growth Rate'!$A$53:$AR$78,COLUMN('Non-GHGs Growth Rate'!AK$53),0)</f>
        <v>0</v>
      </c>
      <c r="AL23">
        <f>$F23*VLOOKUP($A23,'Non-GHGs Growth Rate'!$A$53:$AR$78,COLUMN('Non-GHGs Growth Rate'!AL$53),0)</f>
        <v>0</v>
      </c>
      <c r="AM23">
        <f>$F23*VLOOKUP($A23,'Non-GHGs Growth Rate'!$A$53:$AR$78,COLUMN('Non-GHGs Growth Rate'!AM$53),0)</f>
        <v>0</v>
      </c>
      <c r="AN23">
        <f>$F23*VLOOKUP($A23,'Non-GHGs Growth Rate'!$A$53:$AR$78,COLUMN('Non-GHGs Growth Rate'!AN$53),0)</f>
        <v>0</v>
      </c>
      <c r="AO23">
        <f>$F23*VLOOKUP($A23,'Non-GHGs Growth Rate'!$A$53:$AR$78,COLUMN('Non-GHGs Growth Rate'!AO$53),0)</f>
        <v>0</v>
      </c>
      <c r="AP23">
        <f>$F23*VLOOKUP($A23,'Non-GHGs Growth Rate'!$A$53:$AR$78,COLUMN('Non-GHGs Growth Rate'!AP$53),0)</f>
        <v>0</v>
      </c>
      <c r="AQ23">
        <f>$F23*VLOOKUP($A23,'Non-GHGs Growth Rate'!$A$53:$AR$78,COLUMN('Non-GHGs Growth Rate'!AQ$53),0)</f>
        <v>0</v>
      </c>
      <c r="AR23">
        <f>$F23*VLOOKUP($A23,'Non-GHGs Growth Rate'!$A$53:$AR$78,COLUMN('Non-GHGs Growth Rate'!AR$53),0)</f>
        <v>0</v>
      </c>
    </row>
    <row r="24" spans="1:44">
      <c r="A24" t="s">
        <v>64</v>
      </c>
      <c r="B24" cm="1">
        <f t="array" ref="B24">SUMPRODUCT('Non-GHGs Emissions 2018-2022'!$N$5:$N$44*('Non-GHGs Emissions 2018-2022'!$A$5:$A$44=$A24))</f>
        <v>0</v>
      </c>
      <c r="C24" cm="1">
        <f t="array" ref="C24">SUMPRODUCT('Non-GHGs Emissions 2018-2022'!$N$49:$N$88*('Non-GHGs Emissions 2018-2022'!$A$49:$A$88=$A24))</f>
        <v>0</v>
      </c>
      <c r="D24" cm="1">
        <f t="array" ref="D24">SUMPRODUCT('Non-GHGs Emissions 2018-2022'!$N$93:$N$132*('Non-GHGs Emissions 2018-2022'!$A$93:$A$132=$A24))</f>
        <v>0</v>
      </c>
      <c r="E24" cm="1">
        <f t="array" ref="E24">SUMPRODUCT('Non-GHGs Emissions 2018-2022'!$N$137:$N$176*('Non-GHGs Emissions 2018-2022'!$A$137:$A$176=$A24))</f>
        <v>0</v>
      </c>
      <c r="F24" cm="1">
        <f t="array" ref="F24">SUMPRODUCT('Non-GHGs Emissions 2018-2022'!$N$181:$N$220*('Non-GHGs Emissions 2018-2022'!$A$181:$A$220=$A24))</f>
        <v>0</v>
      </c>
      <c r="G24">
        <f>$F24*VLOOKUP($A24,'Non-GHGs Growth Rate'!$A$53:$AR$78,COLUMN('Non-GHGs Growth Rate'!G$53),0)</f>
        <v>0</v>
      </c>
      <c r="H24">
        <f>$F24*VLOOKUP($A24,'Non-GHGs Growth Rate'!$A$53:$AR$78,COLUMN('Non-GHGs Growth Rate'!H$53),0)</f>
        <v>0</v>
      </c>
      <c r="I24">
        <f>$F24*VLOOKUP($A24,'Non-GHGs Growth Rate'!$A$53:$AR$78,COLUMN('Non-GHGs Growth Rate'!I$53),0)</f>
        <v>0</v>
      </c>
      <c r="J24">
        <f>$F24*VLOOKUP($A24,'Non-GHGs Growth Rate'!$A$53:$AR$78,COLUMN('Non-GHGs Growth Rate'!J$53),0)</f>
        <v>0</v>
      </c>
      <c r="K24">
        <f>$F24*VLOOKUP($A24,'Non-GHGs Growth Rate'!$A$53:$AR$78,COLUMN('Non-GHGs Growth Rate'!K$53),0)</f>
        <v>0</v>
      </c>
      <c r="L24">
        <f>$F24*VLOOKUP($A24,'Non-GHGs Growth Rate'!$A$53:$AR$78,COLUMN('Non-GHGs Growth Rate'!L$53),0)</f>
        <v>0</v>
      </c>
      <c r="M24">
        <f>$F24*VLOOKUP($A24,'Non-GHGs Growth Rate'!$A$53:$AR$78,COLUMN('Non-GHGs Growth Rate'!M$53),0)</f>
        <v>0</v>
      </c>
      <c r="N24">
        <f>$F24*VLOOKUP($A24,'Non-GHGs Growth Rate'!$A$53:$AR$78,COLUMN('Non-GHGs Growth Rate'!N$53),0)</f>
        <v>0</v>
      </c>
      <c r="O24">
        <f>$F24*VLOOKUP($A24,'Non-GHGs Growth Rate'!$A$53:$AR$78,COLUMN('Non-GHGs Growth Rate'!O$53),0)</f>
        <v>0</v>
      </c>
      <c r="P24">
        <f>$F24*VLOOKUP($A24,'Non-GHGs Growth Rate'!$A$53:$AR$78,COLUMN('Non-GHGs Growth Rate'!P$53),0)</f>
        <v>0</v>
      </c>
      <c r="Q24">
        <f>$F24*VLOOKUP($A24,'Non-GHGs Growth Rate'!$A$53:$AR$78,COLUMN('Non-GHGs Growth Rate'!Q$53),0)</f>
        <v>0</v>
      </c>
      <c r="R24">
        <f>$F24*VLOOKUP($A24,'Non-GHGs Growth Rate'!$A$53:$AR$78,COLUMN('Non-GHGs Growth Rate'!R$53),0)</f>
        <v>0</v>
      </c>
      <c r="S24">
        <f>$F24*VLOOKUP($A24,'Non-GHGs Growth Rate'!$A$53:$AR$78,COLUMN('Non-GHGs Growth Rate'!S$53),0)</f>
        <v>0</v>
      </c>
      <c r="T24">
        <f>$F24*VLOOKUP($A24,'Non-GHGs Growth Rate'!$A$53:$AR$78,COLUMN('Non-GHGs Growth Rate'!T$53),0)</f>
        <v>0</v>
      </c>
      <c r="U24">
        <f>$F24*VLOOKUP($A24,'Non-GHGs Growth Rate'!$A$53:$AR$78,COLUMN('Non-GHGs Growth Rate'!U$53),0)</f>
        <v>0</v>
      </c>
      <c r="V24">
        <f>$F24*VLOOKUP($A24,'Non-GHGs Growth Rate'!$A$53:$AR$78,COLUMN('Non-GHGs Growth Rate'!V$53),0)</f>
        <v>0</v>
      </c>
      <c r="W24">
        <f>$F24*VLOOKUP($A24,'Non-GHGs Growth Rate'!$A$53:$AR$78,COLUMN('Non-GHGs Growth Rate'!W$53),0)</f>
        <v>0</v>
      </c>
      <c r="X24">
        <f>$F24*VLOOKUP($A24,'Non-GHGs Growth Rate'!$A$53:$AR$78,COLUMN('Non-GHGs Growth Rate'!X$53),0)</f>
        <v>0</v>
      </c>
      <c r="Y24">
        <f>$F24*VLOOKUP($A24,'Non-GHGs Growth Rate'!$A$53:$AR$78,COLUMN('Non-GHGs Growth Rate'!Y$53),0)</f>
        <v>0</v>
      </c>
      <c r="Z24">
        <f>$F24*VLOOKUP($A24,'Non-GHGs Growth Rate'!$A$53:$AR$78,COLUMN('Non-GHGs Growth Rate'!Z$53),0)</f>
        <v>0</v>
      </c>
      <c r="AA24">
        <f>$F24*VLOOKUP($A24,'Non-GHGs Growth Rate'!$A$53:$AR$78,COLUMN('Non-GHGs Growth Rate'!AA$53),0)</f>
        <v>0</v>
      </c>
      <c r="AB24">
        <f>$F24*VLOOKUP($A24,'Non-GHGs Growth Rate'!$A$53:$AR$78,COLUMN('Non-GHGs Growth Rate'!AB$53),0)</f>
        <v>0</v>
      </c>
      <c r="AC24">
        <f>$F24*VLOOKUP($A24,'Non-GHGs Growth Rate'!$A$53:$AR$78,COLUMN('Non-GHGs Growth Rate'!AC$53),0)</f>
        <v>0</v>
      </c>
      <c r="AD24">
        <f>$F24*VLOOKUP($A24,'Non-GHGs Growth Rate'!$A$53:$AR$78,COLUMN('Non-GHGs Growth Rate'!AD$53),0)</f>
        <v>0</v>
      </c>
      <c r="AE24">
        <f>$F24*VLOOKUP($A24,'Non-GHGs Growth Rate'!$A$53:$AR$78,COLUMN('Non-GHGs Growth Rate'!AE$53),0)</f>
        <v>0</v>
      </c>
      <c r="AF24">
        <f>$F24*VLOOKUP($A24,'Non-GHGs Growth Rate'!$A$53:$AR$78,COLUMN('Non-GHGs Growth Rate'!AF$53),0)</f>
        <v>0</v>
      </c>
      <c r="AG24">
        <f>$F24*VLOOKUP($A24,'Non-GHGs Growth Rate'!$A$53:$AR$78,COLUMN('Non-GHGs Growth Rate'!AG$53),0)</f>
        <v>0</v>
      </c>
      <c r="AH24">
        <f>$F24*VLOOKUP($A24,'Non-GHGs Growth Rate'!$A$53:$AR$78,COLUMN('Non-GHGs Growth Rate'!AH$53),0)</f>
        <v>0</v>
      </c>
      <c r="AI24">
        <f>$F24*VLOOKUP($A24,'Non-GHGs Growth Rate'!$A$53:$AR$78,COLUMN('Non-GHGs Growth Rate'!AI$53),0)</f>
        <v>0</v>
      </c>
      <c r="AJ24">
        <f>$F24*VLOOKUP($A24,'Non-GHGs Growth Rate'!$A$53:$AR$78,COLUMN('Non-GHGs Growth Rate'!AJ$53),0)</f>
        <v>0</v>
      </c>
      <c r="AK24">
        <f>$F24*VLOOKUP($A24,'Non-GHGs Growth Rate'!$A$53:$AR$78,COLUMN('Non-GHGs Growth Rate'!AK$53),0)</f>
        <v>0</v>
      </c>
      <c r="AL24">
        <f>$F24*VLOOKUP($A24,'Non-GHGs Growth Rate'!$A$53:$AR$78,COLUMN('Non-GHGs Growth Rate'!AL$53),0)</f>
        <v>0</v>
      </c>
      <c r="AM24">
        <f>$F24*VLOOKUP($A24,'Non-GHGs Growth Rate'!$A$53:$AR$78,COLUMN('Non-GHGs Growth Rate'!AM$53),0)</f>
        <v>0</v>
      </c>
      <c r="AN24">
        <f>$F24*VLOOKUP($A24,'Non-GHGs Growth Rate'!$A$53:$AR$78,COLUMN('Non-GHGs Growth Rate'!AN$53),0)</f>
        <v>0</v>
      </c>
      <c r="AO24">
        <f>$F24*VLOOKUP($A24,'Non-GHGs Growth Rate'!$A$53:$AR$78,COLUMN('Non-GHGs Growth Rate'!AO$53),0)</f>
        <v>0</v>
      </c>
      <c r="AP24">
        <f>$F24*VLOOKUP($A24,'Non-GHGs Growth Rate'!$A$53:$AR$78,COLUMN('Non-GHGs Growth Rate'!AP$53),0)</f>
        <v>0</v>
      </c>
      <c r="AQ24">
        <f>$F24*VLOOKUP($A24,'Non-GHGs Growth Rate'!$A$53:$AR$78,COLUMN('Non-GHGs Growth Rate'!AQ$53),0)</f>
        <v>0</v>
      </c>
      <c r="AR24">
        <f>$F24*VLOOKUP($A24,'Non-GHGs Growth Rate'!$A$53:$AR$78,COLUMN('Non-GHGs Growth Rate'!AR$53),0)</f>
        <v>0</v>
      </c>
    </row>
    <row r="25" spans="1:44">
      <c r="A25" t="s">
        <v>43</v>
      </c>
      <c r="B25" cm="1">
        <f t="array" ref="B25">SUMPRODUCT('Non-GHGs Emissions 2018-2022'!$N$5:$N$44*('Non-GHGs Emissions 2018-2022'!$A$5:$A$44=$A25))</f>
        <v>0</v>
      </c>
      <c r="C25" cm="1">
        <f t="array" ref="C25">SUMPRODUCT('Non-GHGs Emissions 2018-2022'!$N$49:$N$88*('Non-GHGs Emissions 2018-2022'!$A$49:$A$88=$A25))</f>
        <v>0</v>
      </c>
      <c r="D25" cm="1">
        <f t="array" ref="D25">SUMPRODUCT('Non-GHGs Emissions 2018-2022'!$N$93:$N$132*('Non-GHGs Emissions 2018-2022'!$A$93:$A$132=$A25))</f>
        <v>0</v>
      </c>
      <c r="E25" cm="1">
        <f t="array" ref="E25">SUMPRODUCT('Non-GHGs Emissions 2018-2022'!$N$137:$N$176*('Non-GHGs Emissions 2018-2022'!$A$137:$A$176=$A25))</f>
        <v>0</v>
      </c>
      <c r="F25" cm="1">
        <f t="array" ref="F25">SUMPRODUCT('Non-GHGs Emissions 2018-2022'!$N$181:$N$220*('Non-GHGs Emissions 2018-2022'!$A$181:$A$220=$A25))</f>
        <v>0</v>
      </c>
      <c r="G25">
        <f>$F25*VLOOKUP($A25,'Non-GHGs Growth Rate'!$A$53:$AR$78,COLUMN('Non-GHGs Growth Rate'!G$53),0)</f>
        <v>0</v>
      </c>
      <c r="H25">
        <f>$F25*VLOOKUP($A25,'Non-GHGs Growth Rate'!$A$53:$AR$78,COLUMN('Non-GHGs Growth Rate'!H$53),0)</f>
        <v>0</v>
      </c>
      <c r="I25">
        <f>$F25*VLOOKUP($A25,'Non-GHGs Growth Rate'!$A$53:$AR$78,COLUMN('Non-GHGs Growth Rate'!I$53),0)</f>
        <v>0</v>
      </c>
      <c r="J25">
        <f>$F25*VLOOKUP($A25,'Non-GHGs Growth Rate'!$A$53:$AR$78,COLUMN('Non-GHGs Growth Rate'!J$53),0)</f>
        <v>0</v>
      </c>
      <c r="K25">
        <f>$F25*VLOOKUP($A25,'Non-GHGs Growth Rate'!$A$53:$AR$78,COLUMN('Non-GHGs Growth Rate'!K$53),0)</f>
        <v>0</v>
      </c>
      <c r="L25">
        <f>$F25*VLOOKUP($A25,'Non-GHGs Growth Rate'!$A$53:$AR$78,COLUMN('Non-GHGs Growth Rate'!L$53),0)</f>
        <v>0</v>
      </c>
      <c r="M25">
        <f>$F25*VLOOKUP($A25,'Non-GHGs Growth Rate'!$A$53:$AR$78,COLUMN('Non-GHGs Growth Rate'!M$53),0)</f>
        <v>0</v>
      </c>
      <c r="N25">
        <f>$F25*VLOOKUP($A25,'Non-GHGs Growth Rate'!$A$53:$AR$78,COLUMN('Non-GHGs Growth Rate'!N$53),0)</f>
        <v>0</v>
      </c>
      <c r="O25">
        <f>$F25*VLOOKUP($A25,'Non-GHGs Growth Rate'!$A$53:$AR$78,COLUMN('Non-GHGs Growth Rate'!O$53),0)</f>
        <v>0</v>
      </c>
      <c r="P25">
        <f>$F25*VLOOKUP($A25,'Non-GHGs Growth Rate'!$A$53:$AR$78,COLUMN('Non-GHGs Growth Rate'!P$53),0)</f>
        <v>0</v>
      </c>
      <c r="Q25">
        <f>$F25*VLOOKUP($A25,'Non-GHGs Growth Rate'!$A$53:$AR$78,COLUMN('Non-GHGs Growth Rate'!Q$53),0)</f>
        <v>0</v>
      </c>
      <c r="R25">
        <f>$F25*VLOOKUP($A25,'Non-GHGs Growth Rate'!$A$53:$AR$78,COLUMN('Non-GHGs Growth Rate'!R$53),0)</f>
        <v>0</v>
      </c>
      <c r="S25">
        <f>$F25*VLOOKUP($A25,'Non-GHGs Growth Rate'!$A$53:$AR$78,COLUMN('Non-GHGs Growth Rate'!S$53),0)</f>
        <v>0</v>
      </c>
      <c r="T25">
        <f>$F25*VLOOKUP($A25,'Non-GHGs Growth Rate'!$A$53:$AR$78,COLUMN('Non-GHGs Growth Rate'!T$53),0)</f>
        <v>0</v>
      </c>
      <c r="U25">
        <f>$F25*VLOOKUP($A25,'Non-GHGs Growth Rate'!$A$53:$AR$78,COLUMN('Non-GHGs Growth Rate'!U$53),0)</f>
        <v>0</v>
      </c>
      <c r="V25">
        <f>$F25*VLOOKUP($A25,'Non-GHGs Growth Rate'!$A$53:$AR$78,COLUMN('Non-GHGs Growth Rate'!V$53),0)</f>
        <v>0</v>
      </c>
      <c r="W25">
        <f>$F25*VLOOKUP($A25,'Non-GHGs Growth Rate'!$A$53:$AR$78,COLUMN('Non-GHGs Growth Rate'!W$53),0)</f>
        <v>0</v>
      </c>
      <c r="X25">
        <f>$F25*VLOOKUP($A25,'Non-GHGs Growth Rate'!$A$53:$AR$78,COLUMN('Non-GHGs Growth Rate'!X$53),0)</f>
        <v>0</v>
      </c>
      <c r="Y25">
        <f>$F25*VLOOKUP($A25,'Non-GHGs Growth Rate'!$A$53:$AR$78,COLUMN('Non-GHGs Growth Rate'!Y$53),0)</f>
        <v>0</v>
      </c>
      <c r="Z25">
        <f>$F25*VLOOKUP($A25,'Non-GHGs Growth Rate'!$A$53:$AR$78,COLUMN('Non-GHGs Growth Rate'!Z$53),0)</f>
        <v>0</v>
      </c>
      <c r="AA25">
        <f>$F25*VLOOKUP($A25,'Non-GHGs Growth Rate'!$A$53:$AR$78,COLUMN('Non-GHGs Growth Rate'!AA$53),0)</f>
        <v>0</v>
      </c>
      <c r="AB25">
        <f>$F25*VLOOKUP($A25,'Non-GHGs Growth Rate'!$A$53:$AR$78,COLUMN('Non-GHGs Growth Rate'!AB$53),0)</f>
        <v>0</v>
      </c>
      <c r="AC25">
        <f>$F25*VLOOKUP($A25,'Non-GHGs Growth Rate'!$A$53:$AR$78,COLUMN('Non-GHGs Growth Rate'!AC$53),0)</f>
        <v>0</v>
      </c>
      <c r="AD25">
        <f>$F25*VLOOKUP($A25,'Non-GHGs Growth Rate'!$A$53:$AR$78,COLUMN('Non-GHGs Growth Rate'!AD$53),0)</f>
        <v>0</v>
      </c>
      <c r="AE25">
        <f>$F25*VLOOKUP($A25,'Non-GHGs Growth Rate'!$A$53:$AR$78,COLUMN('Non-GHGs Growth Rate'!AE$53),0)</f>
        <v>0</v>
      </c>
      <c r="AF25">
        <f>$F25*VLOOKUP($A25,'Non-GHGs Growth Rate'!$A$53:$AR$78,COLUMN('Non-GHGs Growth Rate'!AF$53),0)</f>
        <v>0</v>
      </c>
      <c r="AG25">
        <f>$F25*VLOOKUP($A25,'Non-GHGs Growth Rate'!$A$53:$AR$78,COLUMN('Non-GHGs Growth Rate'!AG$53),0)</f>
        <v>0</v>
      </c>
      <c r="AH25">
        <f>$F25*VLOOKUP($A25,'Non-GHGs Growth Rate'!$A$53:$AR$78,COLUMN('Non-GHGs Growth Rate'!AH$53),0)</f>
        <v>0</v>
      </c>
      <c r="AI25">
        <f>$F25*VLOOKUP($A25,'Non-GHGs Growth Rate'!$A$53:$AR$78,COLUMN('Non-GHGs Growth Rate'!AI$53),0)</f>
        <v>0</v>
      </c>
      <c r="AJ25">
        <f>$F25*VLOOKUP($A25,'Non-GHGs Growth Rate'!$A$53:$AR$78,COLUMN('Non-GHGs Growth Rate'!AJ$53),0)</f>
        <v>0</v>
      </c>
      <c r="AK25">
        <f>$F25*VLOOKUP($A25,'Non-GHGs Growth Rate'!$A$53:$AR$78,COLUMN('Non-GHGs Growth Rate'!AK$53),0)</f>
        <v>0</v>
      </c>
      <c r="AL25">
        <f>$F25*VLOOKUP($A25,'Non-GHGs Growth Rate'!$A$53:$AR$78,COLUMN('Non-GHGs Growth Rate'!AL$53),0)</f>
        <v>0</v>
      </c>
      <c r="AM25">
        <f>$F25*VLOOKUP($A25,'Non-GHGs Growth Rate'!$A$53:$AR$78,COLUMN('Non-GHGs Growth Rate'!AM$53),0)</f>
        <v>0</v>
      </c>
      <c r="AN25">
        <f>$F25*VLOOKUP($A25,'Non-GHGs Growth Rate'!$A$53:$AR$78,COLUMN('Non-GHGs Growth Rate'!AN$53),0)</f>
        <v>0</v>
      </c>
      <c r="AO25">
        <f>$F25*VLOOKUP($A25,'Non-GHGs Growth Rate'!$A$53:$AR$78,COLUMN('Non-GHGs Growth Rate'!AO$53),0)</f>
        <v>0</v>
      </c>
      <c r="AP25">
        <f>$F25*VLOOKUP($A25,'Non-GHGs Growth Rate'!$A$53:$AR$78,COLUMN('Non-GHGs Growth Rate'!AP$53),0)</f>
        <v>0</v>
      </c>
      <c r="AQ25">
        <f>$F25*VLOOKUP($A25,'Non-GHGs Growth Rate'!$A$53:$AR$78,COLUMN('Non-GHGs Growth Rate'!AQ$53),0)</f>
        <v>0</v>
      </c>
      <c r="AR25">
        <f>$F25*VLOOKUP($A25,'Non-GHGs Growth Rate'!$A$53:$AR$78,COLUMN('Non-GHGs Growth Rate'!AR$53),0)</f>
        <v>0</v>
      </c>
    </row>
    <row r="26" spans="1:44">
      <c r="A26" t="s">
        <v>47</v>
      </c>
      <c r="B26" cm="1">
        <f t="array" ref="B26">SUMPRODUCT('Non-GHGs Emissions 2018-2022'!$N$5:$N$44*('Non-GHGs Emissions 2018-2022'!$A$5:$A$44=$A26))</f>
        <v>0</v>
      </c>
      <c r="C26" cm="1">
        <f t="array" ref="C26">SUMPRODUCT('Non-GHGs Emissions 2018-2022'!$N$49:$N$88*('Non-GHGs Emissions 2018-2022'!$A$49:$A$88=$A26))</f>
        <v>0</v>
      </c>
      <c r="D26" cm="1">
        <f t="array" ref="D26">SUMPRODUCT('Non-GHGs Emissions 2018-2022'!$N$93:$N$132*('Non-GHGs Emissions 2018-2022'!$A$93:$A$132=$A26))</f>
        <v>0</v>
      </c>
      <c r="E26" cm="1">
        <f t="array" ref="E26">SUMPRODUCT('Non-GHGs Emissions 2018-2022'!$N$137:$N$176*('Non-GHGs Emissions 2018-2022'!$A$137:$A$176=$A26))</f>
        <v>0</v>
      </c>
      <c r="F26" cm="1">
        <f t="array" ref="F26">SUMPRODUCT('Non-GHGs Emissions 2018-2022'!$N$181:$N$220*('Non-GHGs Emissions 2018-2022'!$A$181:$A$220=$A26))</f>
        <v>0</v>
      </c>
      <c r="G26">
        <f>$F26*VLOOKUP($A26,'Non-GHGs Growth Rate'!$A$53:$AR$78,COLUMN('Non-GHGs Growth Rate'!G$53),0)</f>
        <v>0</v>
      </c>
      <c r="H26">
        <f>$F26*VLOOKUP($A26,'Non-GHGs Growth Rate'!$A$53:$AR$78,COLUMN('Non-GHGs Growth Rate'!H$53),0)</f>
        <v>0</v>
      </c>
      <c r="I26">
        <f>$F26*VLOOKUP($A26,'Non-GHGs Growth Rate'!$A$53:$AR$78,COLUMN('Non-GHGs Growth Rate'!I$53),0)</f>
        <v>0</v>
      </c>
      <c r="J26">
        <f>$F26*VLOOKUP($A26,'Non-GHGs Growth Rate'!$A$53:$AR$78,COLUMN('Non-GHGs Growth Rate'!J$53),0)</f>
        <v>0</v>
      </c>
      <c r="K26">
        <f>$F26*VLOOKUP($A26,'Non-GHGs Growth Rate'!$A$53:$AR$78,COLUMN('Non-GHGs Growth Rate'!K$53),0)</f>
        <v>0</v>
      </c>
      <c r="L26">
        <f>$F26*VLOOKUP($A26,'Non-GHGs Growth Rate'!$A$53:$AR$78,COLUMN('Non-GHGs Growth Rate'!L$53),0)</f>
        <v>0</v>
      </c>
      <c r="M26">
        <f>$F26*VLOOKUP($A26,'Non-GHGs Growth Rate'!$A$53:$AR$78,COLUMN('Non-GHGs Growth Rate'!M$53),0)</f>
        <v>0</v>
      </c>
      <c r="N26">
        <f>$F26*VLOOKUP($A26,'Non-GHGs Growth Rate'!$A$53:$AR$78,COLUMN('Non-GHGs Growth Rate'!N$53),0)</f>
        <v>0</v>
      </c>
      <c r="O26">
        <f>$F26*VLOOKUP($A26,'Non-GHGs Growth Rate'!$A$53:$AR$78,COLUMN('Non-GHGs Growth Rate'!O$53),0)</f>
        <v>0</v>
      </c>
      <c r="P26">
        <f>$F26*VLOOKUP($A26,'Non-GHGs Growth Rate'!$A$53:$AR$78,COLUMN('Non-GHGs Growth Rate'!P$53),0)</f>
        <v>0</v>
      </c>
      <c r="Q26">
        <f>$F26*VLOOKUP($A26,'Non-GHGs Growth Rate'!$A$53:$AR$78,COLUMN('Non-GHGs Growth Rate'!Q$53),0)</f>
        <v>0</v>
      </c>
      <c r="R26">
        <f>$F26*VLOOKUP($A26,'Non-GHGs Growth Rate'!$A$53:$AR$78,COLUMN('Non-GHGs Growth Rate'!R$53),0)</f>
        <v>0</v>
      </c>
      <c r="S26">
        <f>$F26*VLOOKUP($A26,'Non-GHGs Growth Rate'!$A$53:$AR$78,COLUMN('Non-GHGs Growth Rate'!S$53),0)</f>
        <v>0</v>
      </c>
      <c r="T26">
        <f>$F26*VLOOKUP($A26,'Non-GHGs Growth Rate'!$A$53:$AR$78,COLUMN('Non-GHGs Growth Rate'!T$53),0)</f>
        <v>0</v>
      </c>
      <c r="U26">
        <f>$F26*VLOOKUP($A26,'Non-GHGs Growth Rate'!$A$53:$AR$78,COLUMN('Non-GHGs Growth Rate'!U$53),0)</f>
        <v>0</v>
      </c>
      <c r="V26">
        <f>$F26*VLOOKUP($A26,'Non-GHGs Growth Rate'!$A$53:$AR$78,COLUMN('Non-GHGs Growth Rate'!V$53),0)</f>
        <v>0</v>
      </c>
      <c r="W26">
        <f>$F26*VLOOKUP($A26,'Non-GHGs Growth Rate'!$A$53:$AR$78,COLUMN('Non-GHGs Growth Rate'!W$53),0)</f>
        <v>0</v>
      </c>
      <c r="X26">
        <f>$F26*VLOOKUP($A26,'Non-GHGs Growth Rate'!$A$53:$AR$78,COLUMN('Non-GHGs Growth Rate'!X$53),0)</f>
        <v>0</v>
      </c>
      <c r="Y26">
        <f>$F26*VLOOKUP($A26,'Non-GHGs Growth Rate'!$A$53:$AR$78,COLUMN('Non-GHGs Growth Rate'!Y$53),0)</f>
        <v>0</v>
      </c>
      <c r="Z26">
        <f>$F26*VLOOKUP($A26,'Non-GHGs Growth Rate'!$A$53:$AR$78,COLUMN('Non-GHGs Growth Rate'!Z$53),0)</f>
        <v>0</v>
      </c>
      <c r="AA26">
        <f>$F26*VLOOKUP($A26,'Non-GHGs Growth Rate'!$A$53:$AR$78,COLUMN('Non-GHGs Growth Rate'!AA$53),0)</f>
        <v>0</v>
      </c>
      <c r="AB26">
        <f>$F26*VLOOKUP($A26,'Non-GHGs Growth Rate'!$A$53:$AR$78,COLUMN('Non-GHGs Growth Rate'!AB$53),0)</f>
        <v>0</v>
      </c>
      <c r="AC26">
        <f>$F26*VLOOKUP($A26,'Non-GHGs Growth Rate'!$A$53:$AR$78,COLUMN('Non-GHGs Growth Rate'!AC$53),0)</f>
        <v>0</v>
      </c>
      <c r="AD26">
        <f>$F26*VLOOKUP($A26,'Non-GHGs Growth Rate'!$A$53:$AR$78,COLUMN('Non-GHGs Growth Rate'!AD$53),0)</f>
        <v>0</v>
      </c>
      <c r="AE26">
        <f>$F26*VLOOKUP($A26,'Non-GHGs Growth Rate'!$A$53:$AR$78,COLUMN('Non-GHGs Growth Rate'!AE$53),0)</f>
        <v>0</v>
      </c>
      <c r="AF26">
        <f>$F26*VLOOKUP($A26,'Non-GHGs Growth Rate'!$A$53:$AR$78,COLUMN('Non-GHGs Growth Rate'!AF$53),0)</f>
        <v>0</v>
      </c>
      <c r="AG26">
        <f>$F26*VLOOKUP($A26,'Non-GHGs Growth Rate'!$A$53:$AR$78,COLUMN('Non-GHGs Growth Rate'!AG$53),0)</f>
        <v>0</v>
      </c>
      <c r="AH26">
        <f>$F26*VLOOKUP($A26,'Non-GHGs Growth Rate'!$A$53:$AR$78,COLUMN('Non-GHGs Growth Rate'!AH$53),0)</f>
        <v>0</v>
      </c>
      <c r="AI26">
        <f>$F26*VLOOKUP($A26,'Non-GHGs Growth Rate'!$A$53:$AR$78,COLUMN('Non-GHGs Growth Rate'!AI$53),0)</f>
        <v>0</v>
      </c>
      <c r="AJ26">
        <f>$F26*VLOOKUP($A26,'Non-GHGs Growth Rate'!$A$53:$AR$78,COLUMN('Non-GHGs Growth Rate'!AJ$53),0)</f>
        <v>0</v>
      </c>
      <c r="AK26">
        <f>$F26*VLOOKUP($A26,'Non-GHGs Growth Rate'!$A$53:$AR$78,COLUMN('Non-GHGs Growth Rate'!AK$53),0)</f>
        <v>0</v>
      </c>
      <c r="AL26">
        <f>$F26*VLOOKUP($A26,'Non-GHGs Growth Rate'!$A$53:$AR$78,COLUMN('Non-GHGs Growth Rate'!AL$53),0)</f>
        <v>0</v>
      </c>
      <c r="AM26">
        <f>$F26*VLOOKUP($A26,'Non-GHGs Growth Rate'!$A$53:$AR$78,COLUMN('Non-GHGs Growth Rate'!AM$53),0)</f>
        <v>0</v>
      </c>
      <c r="AN26">
        <f>$F26*VLOOKUP($A26,'Non-GHGs Growth Rate'!$A$53:$AR$78,COLUMN('Non-GHGs Growth Rate'!AN$53),0)</f>
        <v>0</v>
      </c>
      <c r="AO26">
        <f>$F26*VLOOKUP($A26,'Non-GHGs Growth Rate'!$A$53:$AR$78,COLUMN('Non-GHGs Growth Rate'!AO$53),0)</f>
        <v>0</v>
      </c>
      <c r="AP26">
        <f>$F26*VLOOKUP($A26,'Non-GHGs Growth Rate'!$A$53:$AR$78,COLUMN('Non-GHGs Growth Rate'!AP$53),0)</f>
        <v>0</v>
      </c>
      <c r="AQ26">
        <f>$F26*VLOOKUP($A26,'Non-GHGs Growth Rate'!$A$53:$AR$78,COLUMN('Non-GHGs Growth Rate'!AQ$53),0)</f>
        <v>0</v>
      </c>
      <c r="AR26">
        <f>$F26*VLOOKUP($A26,'Non-GHGs Growth Rate'!$A$53:$AR$78,COLUMN('Non-GHGs Growth Rate'!AR$53),0)</f>
        <v>0</v>
      </c>
    </row>
    <row r="27" spans="1:44">
      <c r="A27" t="s">
        <v>65</v>
      </c>
      <c r="B27" cm="1">
        <f t="array" ref="B27">SUMPRODUCT('Non-GHGs Emissions 2018-2022'!$N$5:$N$44*('Non-GHGs Emissions 2018-2022'!$A$5:$A$44=$A27))</f>
        <v>0</v>
      </c>
      <c r="C27" cm="1">
        <f t="array" ref="C27">SUMPRODUCT('Non-GHGs Emissions 2018-2022'!$N$49:$N$88*('Non-GHGs Emissions 2018-2022'!$A$49:$A$88=$A27))</f>
        <v>0</v>
      </c>
      <c r="D27" cm="1">
        <f t="array" ref="D27">SUMPRODUCT('Non-GHGs Emissions 2018-2022'!$N$93:$N$132*('Non-GHGs Emissions 2018-2022'!$A$93:$A$132=$A27))</f>
        <v>0</v>
      </c>
      <c r="E27" cm="1">
        <f t="array" ref="E27">SUMPRODUCT('Non-GHGs Emissions 2018-2022'!$N$137:$N$176*('Non-GHGs Emissions 2018-2022'!$A$137:$A$176=$A27))</f>
        <v>0</v>
      </c>
      <c r="F27" cm="1">
        <f t="array" ref="F27">SUMPRODUCT('Non-GHGs Emissions 2018-2022'!$N$181:$N$220*('Non-GHGs Emissions 2018-2022'!$A$181:$A$220=$A27))</f>
        <v>0</v>
      </c>
      <c r="G27">
        <f>$F27*VLOOKUP($A27,'Non-GHGs Growth Rate'!$A$53:$AR$78,COLUMN('Non-GHGs Growth Rate'!G$53),0)</f>
        <v>0</v>
      </c>
      <c r="H27">
        <f>$F27*VLOOKUP($A27,'Non-GHGs Growth Rate'!$A$53:$AR$78,COLUMN('Non-GHGs Growth Rate'!H$53),0)</f>
        <v>0</v>
      </c>
      <c r="I27">
        <f>$F27*VLOOKUP($A27,'Non-GHGs Growth Rate'!$A$53:$AR$78,COLUMN('Non-GHGs Growth Rate'!I$53),0)</f>
        <v>0</v>
      </c>
      <c r="J27">
        <f>$F27*VLOOKUP($A27,'Non-GHGs Growth Rate'!$A$53:$AR$78,COLUMN('Non-GHGs Growth Rate'!J$53),0)</f>
        <v>0</v>
      </c>
      <c r="K27">
        <f>$F27*VLOOKUP($A27,'Non-GHGs Growth Rate'!$A$53:$AR$78,COLUMN('Non-GHGs Growth Rate'!K$53),0)</f>
        <v>0</v>
      </c>
      <c r="L27">
        <f>$F27*VLOOKUP($A27,'Non-GHGs Growth Rate'!$A$53:$AR$78,COLUMN('Non-GHGs Growth Rate'!L$53),0)</f>
        <v>0</v>
      </c>
      <c r="M27">
        <f>$F27*VLOOKUP($A27,'Non-GHGs Growth Rate'!$A$53:$AR$78,COLUMN('Non-GHGs Growth Rate'!M$53),0)</f>
        <v>0</v>
      </c>
      <c r="N27">
        <f>$F27*VLOOKUP($A27,'Non-GHGs Growth Rate'!$A$53:$AR$78,COLUMN('Non-GHGs Growth Rate'!N$53),0)</f>
        <v>0</v>
      </c>
      <c r="O27">
        <f>$F27*VLOOKUP($A27,'Non-GHGs Growth Rate'!$A$53:$AR$78,COLUMN('Non-GHGs Growth Rate'!O$53),0)</f>
        <v>0</v>
      </c>
      <c r="P27">
        <f>$F27*VLOOKUP($A27,'Non-GHGs Growth Rate'!$A$53:$AR$78,COLUMN('Non-GHGs Growth Rate'!P$53),0)</f>
        <v>0</v>
      </c>
      <c r="Q27">
        <f>$F27*VLOOKUP($A27,'Non-GHGs Growth Rate'!$A$53:$AR$78,COLUMN('Non-GHGs Growth Rate'!Q$53),0)</f>
        <v>0</v>
      </c>
      <c r="R27">
        <f>$F27*VLOOKUP($A27,'Non-GHGs Growth Rate'!$A$53:$AR$78,COLUMN('Non-GHGs Growth Rate'!R$53),0)</f>
        <v>0</v>
      </c>
      <c r="S27">
        <f>$F27*VLOOKUP($A27,'Non-GHGs Growth Rate'!$A$53:$AR$78,COLUMN('Non-GHGs Growth Rate'!S$53),0)</f>
        <v>0</v>
      </c>
      <c r="T27">
        <f>$F27*VLOOKUP($A27,'Non-GHGs Growth Rate'!$A$53:$AR$78,COLUMN('Non-GHGs Growth Rate'!T$53),0)</f>
        <v>0</v>
      </c>
      <c r="U27">
        <f>$F27*VLOOKUP($A27,'Non-GHGs Growth Rate'!$A$53:$AR$78,COLUMN('Non-GHGs Growth Rate'!U$53),0)</f>
        <v>0</v>
      </c>
      <c r="V27">
        <f>$F27*VLOOKUP($A27,'Non-GHGs Growth Rate'!$A$53:$AR$78,COLUMN('Non-GHGs Growth Rate'!V$53),0)</f>
        <v>0</v>
      </c>
      <c r="W27">
        <f>$F27*VLOOKUP($A27,'Non-GHGs Growth Rate'!$A$53:$AR$78,COLUMN('Non-GHGs Growth Rate'!W$53),0)</f>
        <v>0</v>
      </c>
      <c r="X27">
        <f>$F27*VLOOKUP($A27,'Non-GHGs Growth Rate'!$A$53:$AR$78,COLUMN('Non-GHGs Growth Rate'!X$53),0)</f>
        <v>0</v>
      </c>
      <c r="Y27">
        <f>$F27*VLOOKUP($A27,'Non-GHGs Growth Rate'!$A$53:$AR$78,COLUMN('Non-GHGs Growth Rate'!Y$53),0)</f>
        <v>0</v>
      </c>
      <c r="Z27">
        <f>$F27*VLOOKUP($A27,'Non-GHGs Growth Rate'!$A$53:$AR$78,COLUMN('Non-GHGs Growth Rate'!Z$53),0)</f>
        <v>0</v>
      </c>
      <c r="AA27">
        <f>$F27*VLOOKUP($A27,'Non-GHGs Growth Rate'!$A$53:$AR$78,COLUMN('Non-GHGs Growth Rate'!AA$53),0)</f>
        <v>0</v>
      </c>
      <c r="AB27">
        <f>$F27*VLOOKUP($A27,'Non-GHGs Growth Rate'!$A$53:$AR$78,COLUMN('Non-GHGs Growth Rate'!AB$53),0)</f>
        <v>0</v>
      </c>
      <c r="AC27">
        <f>$F27*VLOOKUP($A27,'Non-GHGs Growth Rate'!$A$53:$AR$78,COLUMN('Non-GHGs Growth Rate'!AC$53),0)</f>
        <v>0</v>
      </c>
      <c r="AD27">
        <f>$F27*VLOOKUP($A27,'Non-GHGs Growth Rate'!$A$53:$AR$78,COLUMN('Non-GHGs Growth Rate'!AD$53),0)</f>
        <v>0</v>
      </c>
      <c r="AE27">
        <f>$F27*VLOOKUP($A27,'Non-GHGs Growth Rate'!$A$53:$AR$78,COLUMN('Non-GHGs Growth Rate'!AE$53),0)</f>
        <v>0</v>
      </c>
      <c r="AF27">
        <f>$F27*VLOOKUP($A27,'Non-GHGs Growth Rate'!$A$53:$AR$78,COLUMN('Non-GHGs Growth Rate'!AF$53),0)</f>
        <v>0</v>
      </c>
      <c r="AG27">
        <f>$F27*VLOOKUP($A27,'Non-GHGs Growth Rate'!$A$53:$AR$78,COLUMN('Non-GHGs Growth Rate'!AG$53),0)</f>
        <v>0</v>
      </c>
      <c r="AH27">
        <f>$F27*VLOOKUP($A27,'Non-GHGs Growth Rate'!$A$53:$AR$78,COLUMN('Non-GHGs Growth Rate'!AH$53),0)</f>
        <v>0</v>
      </c>
      <c r="AI27">
        <f>$F27*VLOOKUP($A27,'Non-GHGs Growth Rate'!$A$53:$AR$78,COLUMN('Non-GHGs Growth Rate'!AI$53),0)</f>
        <v>0</v>
      </c>
      <c r="AJ27">
        <f>$F27*VLOOKUP($A27,'Non-GHGs Growth Rate'!$A$53:$AR$78,COLUMN('Non-GHGs Growth Rate'!AJ$53),0)</f>
        <v>0</v>
      </c>
      <c r="AK27">
        <f>$F27*VLOOKUP($A27,'Non-GHGs Growth Rate'!$A$53:$AR$78,COLUMN('Non-GHGs Growth Rate'!AK$53),0)</f>
        <v>0</v>
      </c>
      <c r="AL27">
        <f>$F27*VLOOKUP($A27,'Non-GHGs Growth Rate'!$A$53:$AR$78,COLUMN('Non-GHGs Growth Rate'!AL$53),0)</f>
        <v>0</v>
      </c>
      <c r="AM27">
        <f>$F27*VLOOKUP($A27,'Non-GHGs Growth Rate'!$A$53:$AR$78,COLUMN('Non-GHGs Growth Rate'!AM$53),0)</f>
        <v>0</v>
      </c>
      <c r="AN27">
        <f>$F27*VLOOKUP($A27,'Non-GHGs Growth Rate'!$A$53:$AR$78,COLUMN('Non-GHGs Growth Rate'!AN$53),0)</f>
        <v>0</v>
      </c>
      <c r="AO27">
        <f>$F27*VLOOKUP($A27,'Non-GHGs Growth Rate'!$A$53:$AR$78,COLUMN('Non-GHGs Growth Rate'!AO$53),0)</f>
        <v>0</v>
      </c>
      <c r="AP27">
        <f>$F27*VLOOKUP($A27,'Non-GHGs Growth Rate'!$A$53:$AR$78,COLUMN('Non-GHGs Growth Rate'!AP$53),0)</f>
        <v>0</v>
      </c>
      <c r="AQ27">
        <f>$F27*VLOOKUP($A27,'Non-GHGs Growth Rate'!$A$53:$AR$78,COLUMN('Non-GHGs Growth Rate'!AQ$53),0)</f>
        <v>0</v>
      </c>
      <c r="AR27">
        <f>$F27*VLOOKUP($A27,'Non-GHGs Growth Rate'!$A$53:$AR$78,COLUMN('Non-GHGs Growth Rate'!AR$53),0)</f>
        <v>0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35</vt:i4>
      </vt:variant>
      <vt:variant>
        <vt:lpstr>命名范围</vt:lpstr>
      </vt:variant>
      <vt:variant>
        <vt:i4>2</vt:i4>
      </vt:variant>
    </vt:vector>
  </HeadingPairs>
  <TitlesOfParts>
    <vt:vector size="37" baseType="lpstr">
      <vt:lpstr>About</vt:lpstr>
      <vt:lpstr>Sector Match</vt:lpstr>
      <vt:lpstr>Subnational List</vt:lpstr>
      <vt:lpstr>WR-Value Added(19 RMB)</vt:lpstr>
      <vt:lpstr>Industrial Asset</vt:lpstr>
      <vt:lpstr>GHGs Inventory 2018</vt:lpstr>
      <vt:lpstr>GHGs Inventory 2020-2021</vt:lpstr>
      <vt:lpstr>GHG Emissions 2018-2021</vt:lpstr>
      <vt:lpstr>CN-Med-Growth Rate</vt:lpstr>
      <vt:lpstr>CN-Med-BPE-CO2</vt:lpstr>
      <vt:lpstr>CN-Med-BPE-CH4</vt:lpstr>
      <vt:lpstr>CN-Med-BPE-N2O</vt:lpstr>
      <vt:lpstr>CN-Med-BPE-F-gases</vt:lpstr>
      <vt:lpstr>EPA Data Summary_before mult</vt:lpstr>
      <vt:lpstr>CN specific multipliers</vt:lpstr>
      <vt:lpstr>Subnational multipliers</vt:lpstr>
      <vt:lpstr>Non-GHGs Emission Factor</vt:lpstr>
      <vt:lpstr>Non-GHGs indst Product Output</vt:lpstr>
      <vt:lpstr>Non-GHGs Emissions 2018-2022</vt:lpstr>
      <vt:lpstr>Non-GHGs Growth Rate</vt:lpstr>
      <vt:lpstr>BPE-SoAPEfA</vt:lpstr>
      <vt:lpstr>GHGs -&gt;</vt:lpstr>
      <vt:lpstr>BPE-CO2</vt:lpstr>
      <vt:lpstr>BPE-CH4</vt:lpstr>
      <vt:lpstr>BPE-N2O</vt:lpstr>
      <vt:lpstr>BPE-F-gases</vt:lpstr>
      <vt:lpstr>Non-GHGs -&gt;</vt:lpstr>
      <vt:lpstr>BPE-VOC</vt:lpstr>
      <vt:lpstr>BPE-BC</vt:lpstr>
      <vt:lpstr>BPE-CO</vt:lpstr>
      <vt:lpstr>BPE-NOx</vt:lpstr>
      <vt:lpstr>BPE-PM10</vt:lpstr>
      <vt:lpstr>BPE-PM25</vt:lpstr>
      <vt:lpstr>BPE-SOx</vt:lpstr>
      <vt:lpstr>BPE-OC</vt:lpstr>
      <vt:lpstr>dollars_2009_2012</vt:lpstr>
      <vt:lpstr>N2O_AR4_to_AR5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cjwdllj@163.com</cp:lastModifiedBy>
  <dcterms:created xsi:type="dcterms:W3CDTF">2017-04-14T18:15:39Z</dcterms:created>
  <dcterms:modified xsi:type="dcterms:W3CDTF">2026-10-26T08:08:47Z</dcterms:modified>
</cp:coreProperties>
</file>